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с рабочего стола\ГП 6\17.07.2024\"/>
    </mc:Choice>
  </mc:AlternateContent>
  <xr:revisionPtr revIDLastSave="0" documentId="13_ncr:1_{7904479D-9B2E-44EF-965F-C9E47C65DBD4}" xr6:coauthVersionLast="36" xr6:coauthVersionMax="36" xr10:uidLastSave="{00000000-0000-0000-0000-000000000000}"/>
  <bookViews>
    <workbookView xWindow="32760" yWindow="32760" windowWidth="32760" windowHeight="32760" activeTab="4" xr2:uid="{00000000-000D-0000-FFFF-FFFF00000000}"/>
  </bookViews>
  <sheets>
    <sheet name="Смета СН-2012 по гл. 1-5" sheetId="6" r:id="rId1"/>
    <sheet name="Дефектная ведомость" sheetId="7" r:id="rId2"/>
    <sheet name="ОСР январь 2024 года" sheetId="8" r:id="rId3"/>
    <sheet name="RV_DATA" sheetId="10" state="hidden" r:id="rId4"/>
    <sheet name="Расчет стоимости ресурсов" sheetId="9" r:id="rId5"/>
    <sheet name="Source" sheetId="1" r:id="rId6"/>
    <sheet name="SourceObSm" sheetId="2" r:id="rId7"/>
    <sheet name="SmtRes" sheetId="3" r:id="rId8"/>
    <sheet name="EtalonRes" sheetId="4" r:id="rId9"/>
    <sheet name="SrcKA" sheetId="5" r:id="rId10"/>
  </sheets>
  <definedNames>
    <definedName name="_xlnm.Print_Titles" localSheetId="1">'Дефектная ведомость'!$18:$18</definedName>
    <definedName name="_xlnm.Print_Titles" localSheetId="2">'ОСР январь 2024 года'!$22:$22</definedName>
    <definedName name="_xlnm.Print_Titles" localSheetId="4">'Расчет стоимости ресурсов'!$4:$7</definedName>
    <definedName name="_xlnm.Print_Titles" localSheetId="0">'Смета СН-2012 по гл. 1-5'!$30:$30</definedName>
    <definedName name="_xlnm.Print_Area" localSheetId="1">'Дефектная ведомость'!$A$1:$E$282</definedName>
    <definedName name="_xlnm.Print_Area" localSheetId="4">'Расчет стоимости ресурсов'!$A$1:$F$423</definedName>
    <definedName name="_xlnm.Print_Area" localSheetId="0">'Смета СН-2012 по гл. 1-5'!$A$1:$K$2159</definedName>
  </definedNames>
  <calcPr calcId="191029" iterate="1"/>
</workbook>
</file>

<file path=xl/calcChain.xml><?xml version="1.0" encoding="utf-8"?>
<calcChain xmlns="http://schemas.openxmlformats.org/spreadsheetml/2006/main">
  <c r="E420" i="9" l="1"/>
  <c r="E419" i="9"/>
  <c r="E418" i="9"/>
  <c r="A414" i="9"/>
  <c r="E410" i="9"/>
  <c r="E409" i="9"/>
  <c r="E408" i="9"/>
  <c r="A404" i="9"/>
  <c r="A383" i="9"/>
  <c r="A359" i="9"/>
  <c r="A338" i="9"/>
  <c r="F332" i="9"/>
  <c r="A314" i="9"/>
  <c r="A313" i="9"/>
  <c r="F300" i="9"/>
  <c r="A294" i="9"/>
  <c r="A277" i="9"/>
  <c r="E274" i="9"/>
  <c r="A257" i="9"/>
  <c r="A256" i="9"/>
  <c r="A248" i="9"/>
  <c r="A234" i="9"/>
  <c r="A233" i="9"/>
  <c r="A223" i="9"/>
  <c r="A200" i="9"/>
  <c r="A187" i="9"/>
  <c r="A169" i="9"/>
  <c r="A168" i="9"/>
  <c r="A148" i="9"/>
  <c r="A126" i="9"/>
  <c r="A109" i="9"/>
  <c r="A89" i="9"/>
  <c r="A88" i="9"/>
  <c r="A65" i="9"/>
  <c r="A45" i="9"/>
  <c r="A27" i="9"/>
  <c r="A10" i="9"/>
  <c r="A9" i="9"/>
  <c r="A8" i="9"/>
  <c r="A3" i="9"/>
  <c r="Z999" i="10"/>
  <c r="Q999" i="10"/>
  <c r="S999" i="10"/>
  <c r="P999" i="10"/>
  <c r="M999" i="10"/>
  <c r="L999" i="10"/>
  <c r="O999" i="10" s="1"/>
  <c r="N999" i="10"/>
  <c r="K999" i="10"/>
  <c r="J999" i="10"/>
  <c r="I999" i="10"/>
  <c r="H999" i="10"/>
  <c r="G999" i="10"/>
  <c r="F999" i="10"/>
  <c r="E999" i="10"/>
  <c r="Z998" i="10"/>
  <c r="Q998" i="10"/>
  <c r="S998" i="10"/>
  <c r="P998" i="10"/>
  <c r="O998" i="10"/>
  <c r="F389" i="9" s="1"/>
  <c r="M998" i="10"/>
  <c r="L998" i="10"/>
  <c r="N998" i="10"/>
  <c r="E389" i="9" s="1"/>
  <c r="K998" i="10"/>
  <c r="J998" i="10"/>
  <c r="I998" i="10"/>
  <c r="D389" i="9" s="1"/>
  <c r="H998" i="10"/>
  <c r="G998" i="10"/>
  <c r="F998" i="10"/>
  <c r="E998" i="10"/>
  <c r="Z997" i="10"/>
  <c r="T997" i="10"/>
  <c r="R997" i="10"/>
  <c r="Q997" i="10"/>
  <c r="S997" i="10"/>
  <c r="P997" i="10"/>
  <c r="O997" i="10"/>
  <c r="F395" i="9" s="1"/>
  <c r="M997" i="10"/>
  <c r="L997" i="10"/>
  <c r="N997" i="10"/>
  <c r="E395" i="9" s="1"/>
  <c r="K997" i="10"/>
  <c r="J997" i="10"/>
  <c r="I997" i="10"/>
  <c r="D395" i="9" s="1"/>
  <c r="H997" i="10"/>
  <c r="G997" i="10"/>
  <c r="F997" i="10"/>
  <c r="E997" i="10"/>
  <c r="Z996" i="10"/>
  <c r="T996" i="10"/>
  <c r="R996" i="10"/>
  <c r="Q996" i="10"/>
  <c r="S996" i="10"/>
  <c r="P996" i="10"/>
  <c r="L996" i="10"/>
  <c r="N996" i="10"/>
  <c r="K996" i="10"/>
  <c r="J996" i="10"/>
  <c r="I996" i="10"/>
  <c r="H996" i="10"/>
  <c r="G996" i="10"/>
  <c r="F996" i="10"/>
  <c r="E996" i="10"/>
  <c r="Z995" i="10"/>
  <c r="Q995" i="10"/>
  <c r="S995" i="10"/>
  <c r="P995" i="10"/>
  <c r="L995" i="10"/>
  <c r="O995" i="10" s="1"/>
  <c r="F388" i="9" s="1"/>
  <c r="E390" i="9" s="1"/>
  <c r="N995" i="10"/>
  <c r="E388" i="9" s="1"/>
  <c r="K995" i="10"/>
  <c r="J995" i="10"/>
  <c r="I995" i="10"/>
  <c r="D388" i="9" s="1"/>
  <c r="H995" i="10"/>
  <c r="G995" i="10"/>
  <c r="F995" i="10"/>
  <c r="E995" i="10"/>
  <c r="Z994" i="10"/>
  <c r="R994" i="10"/>
  <c r="Q994" i="10"/>
  <c r="T994" i="10" s="1"/>
  <c r="S994" i="10"/>
  <c r="P994" i="10"/>
  <c r="O994" i="10"/>
  <c r="F394" i="9" s="1"/>
  <c r="M994" i="10"/>
  <c r="L994" i="10"/>
  <c r="N994" i="10"/>
  <c r="E394" i="9" s="1"/>
  <c r="K994" i="10"/>
  <c r="J994" i="10"/>
  <c r="I994" i="10"/>
  <c r="D394" i="9" s="1"/>
  <c r="H994" i="10"/>
  <c r="G994" i="10"/>
  <c r="F994" i="10"/>
  <c r="E994" i="10"/>
  <c r="Z993" i="10"/>
  <c r="T993" i="10"/>
  <c r="R993" i="10"/>
  <c r="Q993" i="10"/>
  <c r="S993" i="10"/>
  <c r="P993" i="10"/>
  <c r="O993" i="10"/>
  <c r="M993" i="10"/>
  <c r="L993" i="10"/>
  <c r="N993" i="10"/>
  <c r="E385" i="9" s="1"/>
  <c r="K993" i="10"/>
  <c r="J993" i="10"/>
  <c r="I993" i="10"/>
  <c r="H993" i="10"/>
  <c r="G993" i="10"/>
  <c r="F993" i="10"/>
  <c r="E993" i="10"/>
  <c r="Z992" i="10"/>
  <c r="T992" i="10"/>
  <c r="R992" i="10"/>
  <c r="Q992" i="10"/>
  <c r="S992" i="10"/>
  <c r="P992" i="10"/>
  <c r="L992" i="10"/>
  <c r="N992" i="10"/>
  <c r="E392" i="9" s="1"/>
  <c r="K992" i="10"/>
  <c r="J992" i="10"/>
  <c r="I992" i="10"/>
  <c r="D392" i="9" s="1"/>
  <c r="H992" i="10"/>
  <c r="G992" i="10"/>
  <c r="F992" i="10"/>
  <c r="E992" i="10"/>
  <c r="Z991" i="10"/>
  <c r="Q991" i="10"/>
  <c r="S991" i="10"/>
  <c r="P991" i="10"/>
  <c r="L991" i="10"/>
  <c r="N991" i="10"/>
  <c r="E393" i="9" s="1"/>
  <c r="K991" i="10"/>
  <c r="J991" i="10"/>
  <c r="I991" i="10"/>
  <c r="D393" i="9" s="1"/>
  <c r="H991" i="10"/>
  <c r="G991" i="10"/>
  <c r="F991" i="10"/>
  <c r="E991" i="10"/>
  <c r="Z990" i="10"/>
  <c r="Q990" i="10"/>
  <c r="S990" i="10"/>
  <c r="P990" i="10"/>
  <c r="O990" i="10"/>
  <c r="F396" i="9" s="1"/>
  <c r="M990" i="10"/>
  <c r="L990" i="10"/>
  <c r="N990" i="10"/>
  <c r="E396" i="9" s="1"/>
  <c r="K990" i="10"/>
  <c r="J990" i="10"/>
  <c r="I990" i="10"/>
  <c r="D396" i="9" s="1"/>
  <c r="H990" i="10"/>
  <c r="G990" i="10"/>
  <c r="F990" i="10"/>
  <c r="E990" i="10"/>
  <c r="Z989" i="10"/>
  <c r="T989" i="10"/>
  <c r="R989" i="10"/>
  <c r="Q989" i="10"/>
  <c r="S989" i="10"/>
  <c r="P989" i="10"/>
  <c r="O989" i="10"/>
  <c r="F397" i="9" s="1"/>
  <c r="M989" i="10"/>
  <c r="L989" i="10"/>
  <c r="N989" i="10"/>
  <c r="E397" i="9" s="1"/>
  <c r="K989" i="10"/>
  <c r="J989" i="10"/>
  <c r="I989" i="10"/>
  <c r="D397" i="9" s="1"/>
  <c r="H989" i="10"/>
  <c r="G989" i="10"/>
  <c r="F989" i="10"/>
  <c r="E989" i="10"/>
  <c r="Z988" i="10"/>
  <c r="T988" i="10"/>
  <c r="R988" i="10"/>
  <c r="Q988" i="10"/>
  <c r="S988" i="10"/>
  <c r="P988" i="10"/>
  <c r="L988" i="10"/>
  <c r="N988" i="10"/>
  <c r="E398" i="9" s="1"/>
  <c r="K988" i="10"/>
  <c r="J988" i="10"/>
  <c r="I988" i="10"/>
  <c r="D398" i="9" s="1"/>
  <c r="H988" i="10"/>
  <c r="G988" i="10"/>
  <c r="F988" i="10"/>
  <c r="E988" i="10"/>
  <c r="Z987" i="10"/>
  <c r="Q987" i="10"/>
  <c r="S987" i="10"/>
  <c r="P987" i="10"/>
  <c r="L987" i="10"/>
  <c r="O987" i="10" s="1"/>
  <c r="F399" i="9" s="1"/>
  <c r="N987" i="10"/>
  <c r="E399" i="9" s="1"/>
  <c r="K987" i="10"/>
  <c r="J987" i="10"/>
  <c r="I987" i="10"/>
  <c r="D399" i="9" s="1"/>
  <c r="H987" i="10"/>
  <c r="G987" i="10"/>
  <c r="F987" i="10"/>
  <c r="E987" i="10"/>
  <c r="Z986" i="10"/>
  <c r="R986" i="10"/>
  <c r="Q986" i="10"/>
  <c r="T986" i="10" s="1"/>
  <c r="S986" i="10"/>
  <c r="P986" i="10"/>
  <c r="O986" i="10"/>
  <c r="F400" i="9" s="1"/>
  <c r="M986" i="10"/>
  <c r="L986" i="10"/>
  <c r="N986" i="10"/>
  <c r="E400" i="9" s="1"/>
  <c r="K986" i="10"/>
  <c r="J986" i="10"/>
  <c r="I986" i="10"/>
  <c r="D400" i="9" s="1"/>
  <c r="H986" i="10"/>
  <c r="G986" i="10"/>
  <c r="F986" i="10"/>
  <c r="E986" i="10"/>
  <c r="Z985" i="10"/>
  <c r="T985" i="10"/>
  <c r="R985" i="10"/>
  <c r="Q985" i="10"/>
  <c r="S985" i="10"/>
  <c r="P985" i="10"/>
  <c r="O985" i="10"/>
  <c r="F401" i="9" s="1"/>
  <c r="M985" i="10"/>
  <c r="L985" i="10"/>
  <c r="N985" i="10"/>
  <c r="E401" i="9" s="1"/>
  <c r="K985" i="10"/>
  <c r="J985" i="10"/>
  <c r="I985" i="10"/>
  <c r="D401" i="9" s="1"/>
  <c r="H985" i="10"/>
  <c r="G985" i="10"/>
  <c r="F985" i="10"/>
  <c r="E985" i="10"/>
  <c r="G984" i="10"/>
  <c r="A984" i="10"/>
  <c r="Z983" i="10"/>
  <c r="Q983" i="10"/>
  <c r="T983" i="10" s="1"/>
  <c r="S983" i="10"/>
  <c r="P983" i="10"/>
  <c r="O983" i="10"/>
  <c r="M983" i="10"/>
  <c r="L983" i="10"/>
  <c r="N983" i="10"/>
  <c r="K983" i="10"/>
  <c r="J983" i="10"/>
  <c r="I983" i="10"/>
  <c r="H983" i="10"/>
  <c r="G983" i="10"/>
  <c r="F983" i="10"/>
  <c r="E983" i="10"/>
  <c r="Z982" i="10"/>
  <c r="T982" i="10"/>
  <c r="R982" i="10"/>
  <c r="Q982" i="10"/>
  <c r="S982" i="10"/>
  <c r="P982" i="10"/>
  <c r="O982" i="10"/>
  <c r="M982" i="10"/>
  <c r="L982" i="10"/>
  <c r="N982" i="10"/>
  <c r="K982" i="10"/>
  <c r="J982" i="10"/>
  <c r="I982" i="10"/>
  <c r="H982" i="10"/>
  <c r="G982" i="10"/>
  <c r="F982" i="10"/>
  <c r="E982" i="10"/>
  <c r="Z981" i="10"/>
  <c r="T981" i="10"/>
  <c r="R981" i="10"/>
  <c r="Q981" i="10"/>
  <c r="S981" i="10"/>
  <c r="P981" i="10"/>
  <c r="L981" i="10"/>
  <c r="N981" i="10"/>
  <c r="K981" i="10"/>
  <c r="J981" i="10"/>
  <c r="I981" i="10"/>
  <c r="H981" i="10"/>
  <c r="G981" i="10"/>
  <c r="F981" i="10"/>
  <c r="E981" i="10"/>
  <c r="Z980" i="10"/>
  <c r="Q980" i="10"/>
  <c r="S980" i="10"/>
  <c r="P980" i="10"/>
  <c r="L980" i="10"/>
  <c r="N980" i="10"/>
  <c r="K980" i="10"/>
  <c r="J980" i="10"/>
  <c r="I980" i="10"/>
  <c r="H980" i="10"/>
  <c r="G980" i="10"/>
  <c r="F980" i="10"/>
  <c r="E980" i="10"/>
  <c r="Z979" i="10"/>
  <c r="Q979" i="10"/>
  <c r="T979" i="10" s="1"/>
  <c r="S979" i="10"/>
  <c r="P979" i="10"/>
  <c r="O979" i="10"/>
  <c r="M979" i="10"/>
  <c r="L979" i="10"/>
  <c r="N979" i="10"/>
  <c r="K979" i="10"/>
  <c r="J979" i="10"/>
  <c r="I979" i="10"/>
  <c r="H979" i="10"/>
  <c r="G979" i="10"/>
  <c r="F979" i="10"/>
  <c r="E979" i="10"/>
  <c r="Z978" i="10"/>
  <c r="T978" i="10"/>
  <c r="R978" i="10"/>
  <c r="Q978" i="10"/>
  <c r="S978" i="10"/>
  <c r="P978" i="10"/>
  <c r="O978" i="10"/>
  <c r="M978" i="10"/>
  <c r="L978" i="10"/>
  <c r="N978" i="10"/>
  <c r="K978" i="10"/>
  <c r="J978" i="10"/>
  <c r="I978" i="10"/>
  <c r="H978" i="10"/>
  <c r="G978" i="10"/>
  <c r="F978" i="10"/>
  <c r="E978" i="10"/>
  <c r="Z977" i="10"/>
  <c r="T977" i="10"/>
  <c r="R977" i="10"/>
  <c r="Q977" i="10"/>
  <c r="S977" i="10"/>
  <c r="P977" i="10"/>
  <c r="L977" i="10"/>
  <c r="N977" i="10"/>
  <c r="E365" i="9" s="1"/>
  <c r="K977" i="10"/>
  <c r="J977" i="10"/>
  <c r="I977" i="10"/>
  <c r="D365" i="9" s="1"/>
  <c r="H977" i="10"/>
  <c r="G977" i="10"/>
  <c r="F977" i="10"/>
  <c r="E977" i="10"/>
  <c r="Z976" i="10"/>
  <c r="Q976" i="10"/>
  <c r="S976" i="10"/>
  <c r="P976" i="10"/>
  <c r="M976" i="10"/>
  <c r="L976" i="10"/>
  <c r="O976" i="10" s="1"/>
  <c r="F369" i="9" s="1"/>
  <c r="N976" i="10"/>
  <c r="E369" i="9" s="1"/>
  <c r="K976" i="10"/>
  <c r="J976" i="10"/>
  <c r="I976" i="10"/>
  <c r="D369" i="9" s="1"/>
  <c r="H976" i="10"/>
  <c r="G976" i="10"/>
  <c r="F976" i="10"/>
  <c r="E976" i="10"/>
  <c r="Z975" i="10"/>
  <c r="Q975" i="10"/>
  <c r="S975" i="10"/>
  <c r="P975" i="10"/>
  <c r="O975" i="10"/>
  <c r="M975" i="10"/>
  <c r="L975" i="10"/>
  <c r="N975" i="10"/>
  <c r="K975" i="10"/>
  <c r="J975" i="10"/>
  <c r="I975" i="10"/>
  <c r="H975" i="10"/>
  <c r="G975" i="10"/>
  <c r="F975" i="10"/>
  <c r="E975" i="10"/>
  <c r="Z974" i="10"/>
  <c r="T974" i="10"/>
  <c r="R974" i="10"/>
  <c r="Q974" i="10"/>
  <c r="S974" i="10"/>
  <c r="P974" i="10"/>
  <c r="O974" i="10"/>
  <c r="M974" i="10"/>
  <c r="L974" i="10"/>
  <c r="N974" i="10"/>
  <c r="K974" i="10"/>
  <c r="J974" i="10"/>
  <c r="I974" i="10"/>
  <c r="H974" i="10"/>
  <c r="G974" i="10"/>
  <c r="F974" i="10"/>
  <c r="E974" i="10"/>
  <c r="Z973" i="10"/>
  <c r="T973" i="10"/>
  <c r="R973" i="10"/>
  <c r="Q973" i="10"/>
  <c r="S973" i="10"/>
  <c r="P973" i="10"/>
  <c r="L973" i="10"/>
  <c r="N973" i="10"/>
  <c r="E375" i="9" s="1"/>
  <c r="K973" i="10"/>
  <c r="J973" i="10"/>
  <c r="I973" i="10"/>
  <c r="D375" i="9" s="1"/>
  <c r="H973" i="10"/>
  <c r="G973" i="10"/>
  <c r="F973" i="10"/>
  <c r="E973" i="10"/>
  <c r="Z972" i="10"/>
  <c r="Q972" i="10"/>
  <c r="S972" i="10"/>
  <c r="P972" i="10"/>
  <c r="L972" i="10"/>
  <c r="N972" i="10"/>
  <c r="E377" i="9" s="1"/>
  <c r="K972" i="10"/>
  <c r="J972" i="10"/>
  <c r="I972" i="10"/>
  <c r="D377" i="9" s="1"/>
  <c r="H972" i="10"/>
  <c r="G972" i="10"/>
  <c r="F972" i="10"/>
  <c r="E972" i="10"/>
  <c r="Z971" i="10"/>
  <c r="Q971" i="10"/>
  <c r="T971" i="10" s="1"/>
  <c r="S971" i="10"/>
  <c r="P971" i="10"/>
  <c r="O971" i="10"/>
  <c r="F381" i="9" s="1"/>
  <c r="M971" i="10"/>
  <c r="L971" i="10"/>
  <c r="N971" i="10"/>
  <c r="E381" i="9" s="1"/>
  <c r="K971" i="10"/>
  <c r="J971" i="10"/>
  <c r="I971" i="10"/>
  <c r="D381" i="9" s="1"/>
  <c r="H971" i="10"/>
  <c r="G971" i="10"/>
  <c r="F971" i="10"/>
  <c r="E971" i="10"/>
  <c r="Z970" i="10"/>
  <c r="T970" i="10"/>
  <c r="R970" i="10"/>
  <c r="Q970" i="10"/>
  <c r="S970" i="10"/>
  <c r="P970" i="10"/>
  <c r="O970" i="10"/>
  <c r="M970" i="10"/>
  <c r="L970" i="10"/>
  <c r="N970" i="10"/>
  <c r="K970" i="10"/>
  <c r="J970" i="10"/>
  <c r="I970" i="10"/>
  <c r="H970" i="10"/>
  <c r="G970" i="10"/>
  <c r="F970" i="10"/>
  <c r="E970" i="10"/>
  <c r="Z969" i="10"/>
  <c r="T969" i="10"/>
  <c r="R969" i="10"/>
  <c r="Q969" i="10"/>
  <c r="S969" i="10"/>
  <c r="P969" i="10"/>
  <c r="L969" i="10"/>
  <c r="N969" i="10"/>
  <c r="K969" i="10"/>
  <c r="J969" i="10"/>
  <c r="I969" i="10"/>
  <c r="H969" i="10"/>
  <c r="G969" i="10"/>
  <c r="F969" i="10"/>
  <c r="E969" i="10"/>
  <c r="Z968" i="10"/>
  <c r="Q968" i="10"/>
  <c r="S968" i="10"/>
  <c r="P968" i="10"/>
  <c r="M968" i="10"/>
  <c r="L968" i="10"/>
  <c r="O968" i="10" s="1"/>
  <c r="N968" i="10"/>
  <c r="K968" i="10"/>
  <c r="J968" i="10"/>
  <c r="I968" i="10"/>
  <c r="H968" i="10"/>
  <c r="G968" i="10"/>
  <c r="F968" i="10"/>
  <c r="E968" i="10"/>
  <c r="Z967" i="10"/>
  <c r="Q967" i="10"/>
  <c r="T967" i="10" s="1"/>
  <c r="S967" i="10"/>
  <c r="P967" i="10"/>
  <c r="O967" i="10"/>
  <c r="M967" i="10"/>
  <c r="L967" i="10"/>
  <c r="N967" i="10"/>
  <c r="K967" i="10"/>
  <c r="J967" i="10"/>
  <c r="I967" i="10"/>
  <c r="H967" i="10"/>
  <c r="G967" i="10"/>
  <c r="F967" i="10"/>
  <c r="E967" i="10"/>
  <c r="Z966" i="10"/>
  <c r="T966" i="10"/>
  <c r="R966" i="10"/>
  <c r="Q966" i="10"/>
  <c r="S966" i="10"/>
  <c r="P966" i="10"/>
  <c r="O966" i="10"/>
  <c r="F374" i="9" s="1"/>
  <c r="M966" i="10"/>
  <c r="L966" i="10"/>
  <c r="N966" i="10"/>
  <c r="E374" i="9" s="1"/>
  <c r="K966" i="10"/>
  <c r="J966" i="10"/>
  <c r="I966" i="10"/>
  <c r="H966" i="10"/>
  <c r="G966" i="10"/>
  <c r="F966" i="10"/>
  <c r="E966" i="10"/>
  <c r="Z965" i="10"/>
  <c r="T965" i="10"/>
  <c r="R965" i="10"/>
  <c r="Q965" i="10"/>
  <c r="S965" i="10"/>
  <c r="P965" i="10"/>
  <c r="L965" i="10"/>
  <c r="M965" i="10" s="1"/>
  <c r="N965" i="10"/>
  <c r="E376" i="9" s="1"/>
  <c r="K965" i="10"/>
  <c r="J965" i="10"/>
  <c r="I965" i="10"/>
  <c r="D376" i="9" s="1"/>
  <c r="H965" i="10"/>
  <c r="G965" i="10"/>
  <c r="F965" i="10"/>
  <c r="E965" i="10"/>
  <c r="Z964" i="10"/>
  <c r="T964" i="10"/>
  <c r="Q964" i="10"/>
  <c r="R964" i="10" s="1"/>
  <c r="S964" i="10"/>
  <c r="P964" i="10"/>
  <c r="M964" i="10"/>
  <c r="L964" i="10"/>
  <c r="O964" i="10" s="1"/>
  <c r="F379" i="9" s="1"/>
  <c r="N964" i="10"/>
  <c r="E379" i="9" s="1"/>
  <c r="K964" i="10"/>
  <c r="J964" i="10"/>
  <c r="I964" i="10"/>
  <c r="D379" i="9" s="1"/>
  <c r="H964" i="10"/>
  <c r="G964" i="10"/>
  <c r="F964" i="10"/>
  <c r="E964" i="10"/>
  <c r="Z963" i="10"/>
  <c r="R963" i="10"/>
  <c r="Q963" i="10"/>
  <c r="T963" i="10" s="1"/>
  <c r="S963" i="10"/>
  <c r="P963" i="10"/>
  <c r="O963" i="10"/>
  <c r="F380" i="9" s="1"/>
  <c r="M963" i="10"/>
  <c r="L963" i="10"/>
  <c r="N963" i="10"/>
  <c r="E380" i="9" s="1"/>
  <c r="K963" i="10"/>
  <c r="J963" i="10"/>
  <c r="I963" i="10"/>
  <c r="D380" i="9" s="1"/>
  <c r="H963" i="10"/>
  <c r="G963" i="10"/>
  <c r="F963" i="10"/>
  <c r="E963" i="10"/>
  <c r="Z962" i="10"/>
  <c r="T962" i="10"/>
  <c r="R962" i="10"/>
  <c r="Q962" i="10"/>
  <c r="S962" i="10"/>
  <c r="P962" i="10"/>
  <c r="O962" i="10"/>
  <c r="M962" i="10"/>
  <c r="L962" i="10"/>
  <c r="N962" i="10"/>
  <c r="K962" i="10"/>
  <c r="J962" i="10"/>
  <c r="I962" i="10"/>
  <c r="H962" i="10"/>
  <c r="G962" i="10"/>
  <c r="F962" i="10"/>
  <c r="E962" i="10"/>
  <c r="Z961" i="10"/>
  <c r="T961" i="10"/>
  <c r="R961" i="10"/>
  <c r="Q961" i="10"/>
  <c r="S961" i="10"/>
  <c r="P961" i="10"/>
  <c r="O961" i="10"/>
  <c r="L961" i="10"/>
  <c r="M961" i="10" s="1"/>
  <c r="N961" i="10"/>
  <c r="K961" i="10"/>
  <c r="J961" i="10"/>
  <c r="I961" i="10"/>
  <c r="H961" i="10"/>
  <c r="G961" i="10"/>
  <c r="F961" i="10"/>
  <c r="E961" i="10"/>
  <c r="Z960" i="10"/>
  <c r="T960" i="10"/>
  <c r="Q960" i="10"/>
  <c r="R960" i="10" s="1"/>
  <c r="S960" i="10"/>
  <c r="P960" i="10"/>
  <c r="M960" i="10"/>
  <c r="L960" i="10"/>
  <c r="O960" i="10" s="1"/>
  <c r="N960" i="10"/>
  <c r="K960" i="10"/>
  <c r="J960" i="10"/>
  <c r="I960" i="10"/>
  <c r="H960" i="10"/>
  <c r="G960" i="10"/>
  <c r="F960" i="10"/>
  <c r="E960" i="10"/>
  <c r="Z959" i="10"/>
  <c r="R959" i="10"/>
  <c r="Q959" i="10"/>
  <c r="T959" i="10" s="1"/>
  <c r="S959" i="10"/>
  <c r="P959" i="10"/>
  <c r="O959" i="10"/>
  <c r="M959" i="10"/>
  <c r="L959" i="10"/>
  <c r="N959" i="10"/>
  <c r="K959" i="10"/>
  <c r="J959" i="10"/>
  <c r="I959" i="10"/>
  <c r="H959" i="10"/>
  <c r="G959" i="10"/>
  <c r="F959" i="10"/>
  <c r="E959" i="10"/>
  <c r="Z958" i="10"/>
  <c r="T958" i="10"/>
  <c r="R958" i="10"/>
  <c r="Q958" i="10"/>
  <c r="S958" i="10"/>
  <c r="P958" i="10"/>
  <c r="O958" i="10"/>
  <c r="M958" i="10"/>
  <c r="L958" i="10"/>
  <c r="N958" i="10"/>
  <c r="K958" i="10"/>
  <c r="J958" i="10"/>
  <c r="I958" i="10"/>
  <c r="H958" i="10"/>
  <c r="G958" i="10"/>
  <c r="F958" i="10"/>
  <c r="E958" i="10"/>
  <c r="Z957" i="10"/>
  <c r="T957" i="10"/>
  <c r="R957" i="10"/>
  <c r="Q957" i="10"/>
  <c r="S957" i="10"/>
  <c r="P957" i="10"/>
  <c r="O957" i="10"/>
  <c r="L957" i="10"/>
  <c r="M957" i="10" s="1"/>
  <c r="N957" i="10"/>
  <c r="K957" i="10"/>
  <c r="J957" i="10"/>
  <c r="I957" i="10"/>
  <c r="H957" i="10"/>
  <c r="G957" i="10"/>
  <c r="F957" i="10"/>
  <c r="E957" i="10"/>
  <c r="Z956" i="10"/>
  <c r="T956" i="10"/>
  <c r="Q956" i="10"/>
  <c r="R956" i="10" s="1"/>
  <c r="S956" i="10"/>
  <c r="P956" i="10"/>
  <c r="M956" i="10"/>
  <c r="L956" i="10"/>
  <c r="O956" i="10" s="1"/>
  <c r="N956" i="10"/>
  <c r="K956" i="10"/>
  <c r="J956" i="10"/>
  <c r="I956" i="10"/>
  <c r="H956" i="10"/>
  <c r="G956" i="10"/>
  <c r="F956" i="10"/>
  <c r="E956" i="10"/>
  <c r="Z955" i="10"/>
  <c r="R955" i="10"/>
  <c r="Q955" i="10"/>
  <c r="T955" i="10" s="1"/>
  <c r="S955" i="10"/>
  <c r="P955" i="10"/>
  <c r="O955" i="10"/>
  <c r="M955" i="10"/>
  <c r="L955" i="10"/>
  <c r="N955" i="10"/>
  <c r="K955" i="10"/>
  <c r="J955" i="10"/>
  <c r="I955" i="10"/>
  <c r="H955" i="10"/>
  <c r="G955" i="10"/>
  <c r="F955" i="10"/>
  <c r="E955" i="10"/>
  <c r="Z954" i="10"/>
  <c r="T954" i="10"/>
  <c r="R954" i="10"/>
  <c r="Q954" i="10"/>
  <c r="S954" i="10"/>
  <c r="P954" i="10"/>
  <c r="O954" i="10"/>
  <c r="M954" i="10"/>
  <c r="L954" i="10"/>
  <c r="N954" i="10"/>
  <c r="K954" i="10"/>
  <c r="J954" i="10"/>
  <c r="I954" i="10"/>
  <c r="H954" i="10"/>
  <c r="G954" i="10"/>
  <c r="F954" i="10"/>
  <c r="E954" i="10"/>
  <c r="Z953" i="10"/>
  <c r="T953" i="10"/>
  <c r="R953" i="10"/>
  <c r="Q953" i="10"/>
  <c r="S953" i="10"/>
  <c r="P953" i="10"/>
  <c r="O953" i="10"/>
  <c r="L953" i="10"/>
  <c r="M953" i="10" s="1"/>
  <c r="N953" i="10"/>
  <c r="K953" i="10"/>
  <c r="J953" i="10"/>
  <c r="I953" i="10"/>
  <c r="H953" i="10"/>
  <c r="G953" i="10"/>
  <c r="F953" i="10"/>
  <c r="E953" i="10"/>
  <c r="Z952" i="10"/>
  <c r="T952" i="10"/>
  <c r="Q952" i="10"/>
  <c r="R952" i="10" s="1"/>
  <c r="S952" i="10"/>
  <c r="P952" i="10"/>
  <c r="M952" i="10"/>
  <c r="L952" i="10"/>
  <c r="O952" i="10" s="1"/>
  <c r="N952" i="10"/>
  <c r="K952" i="10"/>
  <c r="J952" i="10"/>
  <c r="I952" i="10"/>
  <c r="H952" i="10"/>
  <c r="G952" i="10"/>
  <c r="F952" i="10"/>
  <c r="E952" i="10"/>
  <c r="Z951" i="10"/>
  <c r="R951" i="10"/>
  <c r="Q951" i="10"/>
  <c r="T951" i="10" s="1"/>
  <c r="S951" i="10"/>
  <c r="P951" i="10"/>
  <c r="O951" i="10"/>
  <c r="M951" i="10"/>
  <c r="L951" i="10"/>
  <c r="N951" i="10"/>
  <c r="K951" i="10"/>
  <c r="J951" i="10"/>
  <c r="I951" i="10"/>
  <c r="H951" i="10"/>
  <c r="G951" i="10"/>
  <c r="F951" i="10"/>
  <c r="E951" i="10"/>
  <c r="Z950" i="10"/>
  <c r="T950" i="10"/>
  <c r="R950" i="10"/>
  <c r="Q950" i="10"/>
  <c r="S950" i="10"/>
  <c r="P950" i="10"/>
  <c r="O950" i="10"/>
  <c r="M950" i="10"/>
  <c r="L950" i="10"/>
  <c r="N950" i="10"/>
  <c r="E364" i="9" s="1"/>
  <c r="K950" i="10"/>
  <c r="J950" i="10"/>
  <c r="I950" i="10"/>
  <c r="H950" i="10"/>
  <c r="G950" i="10"/>
  <c r="F950" i="10"/>
  <c r="E950" i="10"/>
  <c r="Z949" i="10"/>
  <c r="T949" i="10"/>
  <c r="R949" i="10"/>
  <c r="Q949" i="10"/>
  <c r="S949" i="10"/>
  <c r="P949" i="10"/>
  <c r="O949" i="10"/>
  <c r="F368" i="9" s="1"/>
  <c r="L949" i="10"/>
  <c r="M949" i="10" s="1"/>
  <c r="N949" i="10"/>
  <c r="E368" i="9" s="1"/>
  <c r="K949" i="10"/>
  <c r="J949" i="10"/>
  <c r="I949" i="10"/>
  <c r="D368" i="9" s="1"/>
  <c r="H949" i="10"/>
  <c r="G949" i="10"/>
  <c r="F949" i="10"/>
  <c r="E949" i="10"/>
  <c r="Z948" i="10"/>
  <c r="T948" i="10"/>
  <c r="Q948" i="10"/>
  <c r="R948" i="10" s="1"/>
  <c r="S948" i="10"/>
  <c r="P948" i="10"/>
  <c r="M948" i="10"/>
  <c r="L948" i="10"/>
  <c r="O948" i="10" s="1"/>
  <c r="N948" i="10"/>
  <c r="E372" i="9" s="1"/>
  <c r="K948" i="10"/>
  <c r="J948" i="10"/>
  <c r="I948" i="10"/>
  <c r="H948" i="10"/>
  <c r="G948" i="10"/>
  <c r="F948" i="10"/>
  <c r="E948" i="10"/>
  <c r="Z947" i="10"/>
  <c r="R947" i="10"/>
  <c r="Q947" i="10"/>
  <c r="T947" i="10" s="1"/>
  <c r="S947" i="10"/>
  <c r="P947" i="10"/>
  <c r="O947" i="10"/>
  <c r="M947" i="10"/>
  <c r="L947" i="10"/>
  <c r="N947" i="10"/>
  <c r="K947" i="10"/>
  <c r="J947" i="10"/>
  <c r="I947" i="10"/>
  <c r="H947" i="10"/>
  <c r="G947" i="10"/>
  <c r="F947" i="10"/>
  <c r="E947" i="10"/>
  <c r="Z946" i="10"/>
  <c r="T946" i="10"/>
  <c r="R946" i="10"/>
  <c r="Q946" i="10"/>
  <c r="S946" i="10"/>
  <c r="P946" i="10"/>
  <c r="O946" i="10"/>
  <c r="F370" i="9" s="1"/>
  <c r="M946" i="10"/>
  <c r="L946" i="10"/>
  <c r="N946" i="10"/>
  <c r="E370" i="9" s="1"/>
  <c r="K946" i="10"/>
  <c r="J946" i="10"/>
  <c r="I946" i="10"/>
  <c r="H946" i="10"/>
  <c r="G946" i="10"/>
  <c r="F946" i="10"/>
  <c r="E946" i="10"/>
  <c r="Z945" i="10"/>
  <c r="T945" i="10"/>
  <c r="R945" i="10"/>
  <c r="Q945" i="10"/>
  <c r="S945" i="10"/>
  <c r="P945" i="10"/>
  <c r="O945" i="10"/>
  <c r="L945" i="10"/>
  <c r="M945" i="10" s="1"/>
  <c r="N945" i="10"/>
  <c r="K945" i="10"/>
  <c r="J945" i="10"/>
  <c r="I945" i="10"/>
  <c r="H945" i="10"/>
  <c r="G945" i="10"/>
  <c r="F945" i="10"/>
  <c r="E945" i="10"/>
  <c r="Z944" i="10"/>
  <c r="T944" i="10"/>
  <c r="Q944" i="10"/>
  <c r="R944" i="10" s="1"/>
  <c r="S944" i="10"/>
  <c r="P944" i="10"/>
  <c r="M944" i="10"/>
  <c r="L944" i="10"/>
  <c r="O944" i="10" s="1"/>
  <c r="N944" i="10"/>
  <c r="K944" i="10"/>
  <c r="J944" i="10"/>
  <c r="I944" i="10"/>
  <c r="H944" i="10"/>
  <c r="G944" i="10"/>
  <c r="F944" i="10"/>
  <c r="E944" i="10"/>
  <c r="Z943" i="10"/>
  <c r="R943" i="10"/>
  <c r="Q943" i="10"/>
  <c r="T943" i="10" s="1"/>
  <c r="S943" i="10"/>
  <c r="P943" i="10"/>
  <c r="O943" i="10"/>
  <c r="F378" i="9" s="1"/>
  <c r="M943" i="10"/>
  <c r="L943" i="10"/>
  <c r="N943" i="10"/>
  <c r="E378" i="9" s="1"/>
  <c r="K943" i="10"/>
  <c r="J943" i="10"/>
  <c r="I943" i="10"/>
  <c r="D378" i="9" s="1"/>
  <c r="H943" i="10"/>
  <c r="G943" i="10"/>
  <c r="F943" i="10"/>
  <c r="E943" i="10"/>
  <c r="Z942" i="10"/>
  <c r="T942" i="10"/>
  <c r="R942" i="10"/>
  <c r="Q942" i="10"/>
  <c r="S942" i="10"/>
  <c r="P942" i="10"/>
  <c r="O942" i="10"/>
  <c r="M942" i="10"/>
  <c r="L942" i="10"/>
  <c r="N942" i="10"/>
  <c r="E361" i="9" s="1"/>
  <c r="K942" i="10"/>
  <c r="J942" i="10"/>
  <c r="I942" i="10"/>
  <c r="H942" i="10"/>
  <c r="G942" i="10"/>
  <c r="F942" i="10"/>
  <c r="E942" i="10"/>
  <c r="Z941" i="10"/>
  <c r="T941" i="10"/>
  <c r="R941" i="10"/>
  <c r="Q941" i="10"/>
  <c r="S941" i="10"/>
  <c r="P941" i="10"/>
  <c r="O941" i="10"/>
  <c r="L941" i="10"/>
  <c r="M941" i="10" s="1"/>
  <c r="N941" i="10"/>
  <c r="E371" i="9" s="1"/>
  <c r="K941" i="10"/>
  <c r="J941" i="10"/>
  <c r="I941" i="10"/>
  <c r="D371" i="9" s="1"/>
  <c r="H941" i="10"/>
  <c r="G941" i="10"/>
  <c r="F941" i="10"/>
  <c r="E941" i="10"/>
  <c r="Z940" i="10"/>
  <c r="T940" i="10"/>
  <c r="Q940" i="10"/>
  <c r="R940" i="10" s="1"/>
  <c r="S940" i="10"/>
  <c r="P940" i="10"/>
  <c r="M940" i="10"/>
  <c r="L940" i="10"/>
  <c r="O940" i="10" s="1"/>
  <c r="N940" i="10"/>
  <c r="E373" i="9" s="1"/>
  <c r="K940" i="10"/>
  <c r="J940" i="10"/>
  <c r="I940" i="10"/>
  <c r="D373" i="9" s="1"/>
  <c r="H940" i="10"/>
  <c r="G940" i="10"/>
  <c r="F940" i="10"/>
  <c r="E940" i="10"/>
  <c r="G939" i="10"/>
  <c r="A939" i="10"/>
  <c r="Z938" i="10"/>
  <c r="T938" i="10"/>
  <c r="R938" i="10"/>
  <c r="Q938" i="10"/>
  <c r="S938" i="10"/>
  <c r="P938" i="10"/>
  <c r="L938" i="10"/>
  <c r="N938" i="10"/>
  <c r="K938" i="10"/>
  <c r="J938" i="10"/>
  <c r="I938" i="10"/>
  <c r="H938" i="10"/>
  <c r="G938" i="10"/>
  <c r="F938" i="10"/>
  <c r="E938" i="10"/>
  <c r="Z937" i="10"/>
  <c r="T937" i="10"/>
  <c r="Q937" i="10"/>
  <c r="R937" i="10" s="1"/>
  <c r="S937" i="10"/>
  <c r="P937" i="10"/>
  <c r="M937" i="10"/>
  <c r="L937" i="10"/>
  <c r="O937" i="10" s="1"/>
  <c r="N937" i="10"/>
  <c r="K937" i="10"/>
  <c r="J937" i="10"/>
  <c r="I937" i="10"/>
  <c r="H937" i="10"/>
  <c r="G937" i="10"/>
  <c r="F937" i="10"/>
  <c r="E937" i="10"/>
  <c r="Z936" i="10"/>
  <c r="R936" i="10"/>
  <c r="Q936" i="10"/>
  <c r="T936" i="10" s="1"/>
  <c r="S936" i="10"/>
  <c r="P936" i="10"/>
  <c r="O936" i="10"/>
  <c r="M936" i="10"/>
  <c r="L936" i="10"/>
  <c r="N936" i="10"/>
  <c r="K936" i="10"/>
  <c r="J936" i="10"/>
  <c r="I936" i="10"/>
  <c r="H936" i="10"/>
  <c r="G936" i="10"/>
  <c r="F936" i="10"/>
  <c r="E936" i="10"/>
  <c r="Z935" i="10"/>
  <c r="T935" i="10"/>
  <c r="R935" i="10"/>
  <c r="Q935" i="10"/>
  <c r="S935" i="10"/>
  <c r="P935" i="10"/>
  <c r="O935" i="10"/>
  <c r="M935" i="10"/>
  <c r="L935" i="10"/>
  <c r="N935" i="10"/>
  <c r="K935" i="10"/>
  <c r="J935" i="10"/>
  <c r="I935" i="10"/>
  <c r="H935" i="10"/>
  <c r="G935" i="10"/>
  <c r="F935" i="10"/>
  <c r="E935" i="10"/>
  <c r="Z934" i="10"/>
  <c r="T934" i="10"/>
  <c r="R934" i="10"/>
  <c r="Q934" i="10"/>
  <c r="S934" i="10"/>
  <c r="P934" i="10"/>
  <c r="L934" i="10"/>
  <c r="N934" i="10"/>
  <c r="K934" i="10"/>
  <c r="J934" i="10"/>
  <c r="I934" i="10"/>
  <c r="H934" i="10"/>
  <c r="G934" i="10"/>
  <c r="F934" i="10"/>
  <c r="E934" i="10"/>
  <c r="Z933" i="10"/>
  <c r="T933" i="10"/>
  <c r="Q933" i="10"/>
  <c r="R933" i="10" s="1"/>
  <c r="S933" i="10"/>
  <c r="P933" i="10"/>
  <c r="M933" i="10"/>
  <c r="L933" i="10"/>
  <c r="O933" i="10" s="1"/>
  <c r="N933" i="10"/>
  <c r="K933" i="10"/>
  <c r="J933" i="10"/>
  <c r="I933" i="10"/>
  <c r="H933" i="10"/>
  <c r="G933" i="10"/>
  <c r="F933" i="10"/>
  <c r="E933" i="10"/>
  <c r="Z932" i="10"/>
  <c r="R932" i="10"/>
  <c r="Q932" i="10"/>
  <c r="T932" i="10" s="1"/>
  <c r="S932" i="10"/>
  <c r="P932" i="10"/>
  <c r="O932" i="10"/>
  <c r="M932" i="10"/>
  <c r="L932" i="10"/>
  <c r="N932" i="10"/>
  <c r="K932" i="10"/>
  <c r="J932" i="10"/>
  <c r="I932" i="10"/>
  <c r="H932" i="10"/>
  <c r="G932" i="10"/>
  <c r="F932" i="10"/>
  <c r="E932" i="10"/>
  <c r="Z931" i="10"/>
  <c r="T931" i="10"/>
  <c r="R931" i="10"/>
  <c r="Q931" i="10"/>
  <c r="S931" i="10"/>
  <c r="P931" i="10"/>
  <c r="O931" i="10"/>
  <c r="M931" i="10"/>
  <c r="L931" i="10"/>
  <c r="N931" i="10"/>
  <c r="K931" i="10"/>
  <c r="J931" i="10"/>
  <c r="I931" i="10"/>
  <c r="H931" i="10"/>
  <c r="G931" i="10"/>
  <c r="F931" i="10"/>
  <c r="E931" i="10"/>
  <c r="Z930" i="10"/>
  <c r="T930" i="10"/>
  <c r="R930" i="10"/>
  <c r="Q930" i="10"/>
  <c r="S930" i="10"/>
  <c r="P930" i="10"/>
  <c r="L930" i="10"/>
  <c r="N930" i="10"/>
  <c r="K930" i="10"/>
  <c r="J930" i="10"/>
  <c r="I930" i="10"/>
  <c r="H930" i="10"/>
  <c r="G930" i="10"/>
  <c r="F930" i="10"/>
  <c r="E930" i="10"/>
  <c r="Z929" i="10"/>
  <c r="T929" i="10"/>
  <c r="Q929" i="10"/>
  <c r="R929" i="10" s="1"/>
  <c r="S929" i="10"/>
  <c r="P929" i="10"/>
  <c r="M929" i="10"/>
  <c r="L929" i="10"/>
  <c r="O929" i="10" s="1"/>
  <c r="N929" i="10"/>
  <c r="K929" i="10"/>
  <c r="J929" i="10"/>
  <c r="I929" i="10"/>
  <c r="H929" i="10"/>
  <c r="G929" i="10"/>
  <c r="F929" i="10"/>
  <c r="E929" i="10"/>
  <c r="Z928" i="10"/>
  <c r="R928" i="10"/>
  <c r="Q928" i="10"/>
  <c r="T928" i="10" s="1"/>
  <c r="S928" i="10"/>
  <c r="P928" i="10"/>
  <c r="O928" i="10"/>
  <c r="M928" i="10"/>
  <c r="L928" i="10"/>
  <c r="N928" i="10"/>
  <c r="K928" i="10"/>
  <c r="J928" i="10"/>
  <c r="I928" i="10"/>
  <c r="H928" i="10"/>
  <c r="G928" i="10"/>
  <c r="F928" i="10"/>
  <c r="E928" i="10"/>
  <c r="Z927" i="10"/>
  <c r="T927" i="10"/>
  <c r="R927" i="10"/>
  <c r="Q927" i="10"/>
  <c r="S927" i="10"/>
  <c r="P927" i="10"/>
  <c r="O927" i="10"/>
  <c r="M927" i="10"/>
  <c r="L927" i="10"/>
  <c r="N927" i="10"/>
  <c r="K927" i="10"/>
  <c r="J927" i="10"/>
  <c r="I927" i="10"/>
  <c r="H927" i="10"/>
  <c r="G927" i="10"/>
  <c r="F927" i="10"/>
  <c r="E927" i="10"/>
  <c r="Z926" i="10"/>
  <c r="T926" i="10"/>
  <c r="R926" i="10"/>
  <c r="Q926" i="10"/>
  <c r="S926" i="10"/>
  <c r="P926" i="10"/>
  <c r="L926" i="10"/>
  <c r="N926" i="10"/>
  <c r="E344" i="9" s="1"/>
  <c r="K926" i="10"/>
  <c r="J926" i="10"/>
  <c r="I926" i="10"/>
  <c r="D344" i="9" s="1"/>
  <c r="H926" i="10"/>
  <c r="G926" i="10"/>
  <c r="F926" i="10"/>
  <c r="E926" i="10"/>
  <c r="Z925" i="10"/>
  <c r="T925" i="10"/>
  <c r="Q925" i="10"/>
  <c r="R925" i="10" s="1"/>
  <c r="S925" i="10"/>
  <c r="P925" i="10"/>
  <c r="M925" i="10"/>
  <c r="L925" i="10"/>
  <c r="O925" i="10" s="1"/>
  <c r="N925" i="10"/>
  <c r="K925" i="10"/>
  <c r="J925" i="10"/>
  <c r="I925" i="10"/>
  <c r="H925" i="10"/>
  <c r="G925" i="10"/>
  <c r="F925" i="10"/>
  <c r="E925" i="10"/>
  <c r="Z924" i="10"/>
  <c r="R924" i="10"/>
  <c r="Q924" i="10"/>
  <c r="T924" i="10" s="1"/>
  <c r="S924" i="10"/>
  <c r="P924" i="10"/>
  <c r="O924" i="10"/>
  <c r="M924" i="10"/>
  <c r="L924" i="10"/>
  <c r="N924" i="10"/>
  <c r="K924" i="10"/>
  <c r="J924" i="10"/>
  <c r="I924" i="10"/>
  <c r="H924" i="10"/>
  <c r="G924" i="10"/>
  <c r="F924" i="10"/>
  <c r="E924" i="10"/>
  <c r="Z923" i="10"/>
  <c r="T923" i="10"/>
  <c r="R923" i="10"/>
  <c r="Q923" i="10"/>
  <c r="S923" i="10"/>
  <c r="P923" i="10"/>
  <c r="O923" i="10"/>
  <c r="M923" i="10"/>
  <c r="L923" i="10"/>
  <c r="N923" i="10"/>
  <c r="K923" i="10"/>
  <c r="J923" i="10"/>
  <c r="I923" i="10"/>
  <c r="H923" i="10"/>
  <c r="G923" i="10"/>
  <c r="F923" i="10"/>
  <c r="E923" i="10"/>
  <c r="Z922" i="10"/>
  <c r="T922" i="10"/>
  <c r="R922" i="10"/>
  <c r="Q922" i="10"/>
  <c r="S922" i="10"/>
  <c r="P922" i="10"/>
  <c r="L922" i="10"/>
  <c r="N922" i="10"/>
  <c r="K922" i="10"/>
  <c r="J922" i="10"/>
  <c r="I922" i="10"/>
  <c r="H922" i="10"/>
  <c r="G922" i="10"/>
  <c r="F922" i="10"/>
  <c r="E922" i="10"/>
  <c r="Z921" i="10"/>
  <c r="T921" i="10"/>
  <c r="Q921" i="10"/>
  <c r="R921" i="10" s="1"/>
  <c r="S921" i="10"/>
  <c r="P921" i="10"/>
  <c r="M921" i="10"/>
  <c r="L921" i="10"/>
  <c r="O921" i="10" s="1"/>
  <c r="N921" i="10"/>
  <c r="K921" i="10"/>
  <c r="J921" i="10"/>
  <c r="I921" i="10"/>
  <c r="H921" i="10"/>
  <c r="G921" i="10"/>
  <c r="F921" i="10"/>
  <c r="E921" i="10"/>
  <c r="Z920" i="10"/>
  <c r="T920" i="10"/>
  <c r="R920" i="10"/>
  <c r="Q920" i="10"/>
  <c r="S920" i="10"/>
  <c r="P920" i="10"/>
  <c r="L920" i="10"/>
  <c r="N920" i="10"/>
  <c r="K920" i="10"/>
  <c r="J920" i="10"/>
  <c r="I920" i="10"/>
  <c r="H920" i="10"/>
  <c r="G920" i="10"/>
  <c r="F920" i="10"/>
  <c r="E920" i="10"/>
  <c r="Z919" i="10"/>
  <c r="Q919" i="10"/>
  <c r="S919" i="10"/>
  <c r="P919" i="10"/>
  <c r="L919" i="10"/>
  <c r="O919" i="10" s="1"/>
  <c r="N919" i="10"/>
  <c r="K919" i="10"/>
  <c r="J919" i="10"/>
  <c r="I919" i="10"/>
  <c r="H919" i="10"/>
  <c r="G919" i="10"/>
  <c r="F919" i="10"/>
  <c r="E919" i="10"/>
  <c r="Z918" i="10"/>
  <c r="R918" i="10"/>
  <c r="Q918" i="10"/>
  <c r="T918" i="10" s="1"/>
  <c r="S918" i="10"/>
  <c r="P918" i="10"/>
  <c r="O918" i="10"/>
  <c r="M918" i="10"/>
  <c r="L918" i="10"/>
  <c r="N918" i="10"/>
  <c r="K918" i="10"/>
  <c r="J918" i="10"/>
  <c r="I918" i="10"/>
  <c r="H918" i="10"/>
  <c r="G918" i="10"/>
  <c r="F918" i="10"/>
  <c r="E918" i="10"/>
  <c r="Z917" i="10"/>
  <c r="T917" i="10"/>
  <c r="R917" i="10"/>
  <c r="Q917" i="10"/>
  <c r="S917" i="10"/>
  <c r="P917" i="10"/>
  <c r="O917" i="10"/>
  <c r="M917" i="10"/>
  <c r="L917" i="10"/>
  <c r="N917" i="10"/>
  <c r="K917" i="10"/>
  <c r="J917" i="10"/>
  <c r="I917" i="10"/>
  <c r="H917" i="10"/>
  <c r="G917" i="10"/>
  <c r="F917" i="10"/>
  <c r="E917" i="10"/>
  <c r="Z916" i="10"/>
  <c r="T916" i="10"/>
  <c r="R916" i="10"/>
  <c r="Q916" i="10"/>
  <c r="S916" i="10"/>
  <c r="P916" i="10"/>
  <c r="L916" i="10"/>
  <c r="N916" i="10"/>
  <c r="K916" i="10"/>
  <c r="J916" i="10"/>
  <c r="I916" i="10"/>
  <c r="H916" i="10"/>
  <c r="G916" i="10"/>
  <c r="F916" i="10"/>
  <c r="E916" i="10"/>
  <c r="Z915" i="10"/>
  <c r="Q915" i="10"/>
  <c r="S915" i="10"/>
  <c r="P915" i="10"/>
  <c r="M915" i="10"/>
  <c r="L915" i="10"/>
  <c r="O915" i="10" s="1"/>
  <c r="N915" i="10"/>
  <c r="K915" i="10"/>
  <c r="J915" i="10"/>
  <c r="I915" i="10"/>
  <c r="H915" i="10"/>
  <c r="G915" i="10"/>
  <c r="F915" i="10"/>
  <c r="E915" i="10"/>
  <c r="Z914" i="10"/>
  <c r="Q914" i="10"/>
  <c r="S914" i="10"/>
  <c r="P914" i="10"/>
  <c r="O914" i="10"/>
  <c r="F347" i="9" s="1"/>
  <c r="M914" i="10"/>
  <c r="L914" i="10"/>
  <c r="N914" i="10"/>
  <c r="E347" i="9" s="1"/>
  <c r="K914" i="10"/>
  <c r="J914" i="10"/>
  <c r="I914" i="10"/>
  <c r="D347" i="9" s="1"/>
  <c r="H914" i="10"/>
  <c r="G914" i="10"/>
  <c r="F914" i="10"/>
  <c r="E914" i="10"/>
  <c r="Z913" i="10"/>
  <c r="T913" i="10"/>
  <c r="R913" i="10"/>
  <c r="Q913" i="10"/>
  <c r="S913" i="10"/>
  <c r="P913" i="10"/>
  <c r="O913" i="10"/>
  <c r="M913" i="10"/>
  <c r="L913" i="10"/>
  <c r="N913" i="10"/>
  <c r="K913" i="10"/>
  <c r="J913" i="10"/>
  <c r="I913" i="10"/>
  <c r="H913" i="10"/>
  <c r="G913" i="10"/>
  <c r="F913" i="10"/>
  <c r="E913" i="10"/>
  <c r="Z912" i="10"/>
  <c r="T912" i="10"/>
  <c r="R912" i="10"/>
  <c r="Q912" i="10"/>
  <c r="S912" i="10"/>
  <c r="P912" i="10"/>
  <c r="L912" i="10"/>
  <c r="N912" i="10"/>
  <c r="E350" i="9" s="1"/>
  <c r="K912" i="10"/>
  <c r="J912" i="10"/>
  <c r="I912" i="10"/>
  <c r="D350" i="9" s="1"/>
  <c r="H912" i="10"/>
  <c r="G912" i="10"/>
  <c r="F912" i="10"/>
  <c r="E912" i="10"/>
  <c r="Z911" i="10"/>
  <c r="Q911" i="10"/>
  <c r="S911" i="10"/>
  <c r="P911" i="10"/>
  <c r="L911" i="10"/>
  <c r="O911" i="10" s="1"/>
  <c r="F351" i="9" s="1"/>
  <c r="N911" i="10"/>
  <c r="E351" i="9" s="1"/>
  <c r="K911" i="10"/>
  <c r="J911" i="10"/>
  <c r="I911" i="10"/>
  <c r="D351" i="9" s="1"/>
  <c r="H911" i="10"/>
  <c r="G911" i="10"/>
  <c r="F911" i="10"/>
  <c r="E911" i="10"/>
  <c r="Z910" i="10"/>
  <c r="R910" i="10"/>
  <c r="Q910" i="10"/>
  <c r="T910" i="10" s="1"/>
  <c r="S910" i="10"/>
  <c r="P910" i="10"/>
  <c r="O910" i="10"/>
  <c r="F353" i="9" s="1"/>
  <c r="M910" i="10"/>
  <c r="L910" i="10"/>
  <c r="N910" i="10"/>
  <c r="E353" i="9" s="1"/>
  <c r="K910" i="10"/>
  <c r="J910" i="10"/>
  <c r="I910" i="10"/>
  <c r="D353" i="9" s="1"/>
  <c r="H910" i="10"/>
  <c r="G910" i="10"/>
  <c r="F910" i="10"/>
  <c r="E910" i="10"/>
  <c r="Z909" i="10"/>
  <c r="T909" i="10"/>
  <c r="R909" i="10"/>
  <c r="Q909" i="10"/>
  <c r="S909" i="10"/>
  <c r="P909" i="10"/>
  <c r="O909" i="10"/>
  <c r="M909" i="10"/>
  <c r="L909" i="10"/>
  <c r="N909" i="10"/>
  <c r="K909" i="10"/>
  <c r="J909" i="10"/>
  <c r="I909" i="10"/>
  <c r="H909" i="10"/>
  <c r="G909" i="10"/>
  <c r="F909" i="10"/>
  <c r="E909" i="10"/>
  <c r="Z908" i="10"/>
  <c r="T908" i="10"/>
  <c r="R908" i="10"/>
  <c r="Q908" i="10"/>
  <c r="S908" i="10"/>
  <c r="P908" i="10"/>
  <c r="L908" i="10"/>
  <c r="N908" i="10"/>
  <c r="K908" i="10"/>
  <c r="J908" i="10"/>
  <c r="I908" i="10"/>
  <c r="H908" i="10"/>
  <c r="G908" i="10"/>
  <c r="F908" i="10"/>
  <c r="E908" i="10"/>
  <c r="Z907" i="10"/>
  <c r="Q907" i="10"/>
  <c r="S907" i="10"/>
  <c r="P907" i="10"/>
  <c r="M907" i="10"/>
  <c r="L907" i="10"/>
  <c r="O907" i="10" s="1"/>
  <c r="N907" i="10"/>
  <c r="K907" i="10"/>
  <c r="J907" i="10"/>
  <c r="I907" i="10"/>
  <c r="H907" i="10"/>
  <c r="G907" i="10"/>
  <c r="F907" i="10"/>
  <c r="E907" i="10"/>
  <c r="Z906" i="10"/>
  <c r="Q906" i="10"/>
  <c r="S906" i="10"/>
  <c r="P906" i="10"/>
  <c r="O906" i="10"/>
  <c r="M906" i="10"/>
  <c r="L906" i="10"/>
  <c r="N906" i="10"/>
  <c r="K906" i="10"/>
  <c r="J906" i="10"/>
  <c r="I906" i="10"/>
  <c r="H906" i="10"/>
  <c r="G906" i="10"/>
  <c r="F906" i="10"/>
  <c r="E906" i="10"/>
  <c r="Z905" i="10"/>
  <c r="T905" i="10"/>
  <c r="R905" i="10"/>
  <c r="Q905" i="10"/>
  <c r="S905" i="10"/>
  <c r="P905" i="10"/>
  <c r="O905" i="10"/>
  <c r="M905" i="10"/>
  <c r="L905" i="10"/>
  <c r="N905" i="10"/>
  <c r="K905" i="10"/>
  <c r="J905" i="10"/>
  <c r="I905" i="10"/>
  <c r="H905" i="10"/>
  <c r="G905" i="10"/>
  <c r="F905" i="10"/>
  <c r="E905" i="10"/>
  <c r="Z904" i="10"/>
  <c r="T904" i="10"/>
  <c r="R904" i="10"/>
  <c r="Q904" i="10"/>
  <c r="S904" i="10"/>
  <c r="P904" i="10"/>
  <c r="L904" i="10"/>
  <c r="N904" i="10"/>
  <c r="K904" i="10"/>
  <c r="J904" i="10"/>
  <c r="I904" i="10"/>
  <c r="H904" i="10"/>
  <c r="G904" i="10"/>
  <c r="F904" i="10"/>
  <c r="E904" i="10"/>
  <c r="Z903" i="10"/>
  <c r="Q903" i="10"/>
  <c r="S903" i="10"/>
  <c r="P903" i="10"/>
  <c r="L903" i="10"/>
  <c r="O903" i="10" s="1"/>
  <c r="N903" i="10"/>
  <c r="E343" i="9" s="1"/>
  <c r="K903" i="10"/>
  <c r="J903" i="10"/>
  <c r="I903" i="10"/>
  <c r="D343" i="9" s="1"/>
  <c r="H903" i="10"/>
  <c r="G903" i="10"/>
  <c r="F903" i="10"/>
  <c r="E903" i="10"/>
  <c r="Z902" i="10"/>
  <c r="R902" i="10"/>
  <c r="Q902" i="10"/>
  <c r="T902" i="10" s="1"/>
  <c r="S902" i="10"/>
  <c r="P902" i="10"/>
  <c r="O902" i="10"/>
  <c r="M902" i="10"/>
  <c r="L902" i="10"/>
  <c r="N902" i="10"/>
  <c r="E349" i="9" s="1"/>
  <c r="K902" i="10"/>
  <c r="J902" i="10"/>
  <c r="I902" i="10"/>
  <c r="H902" i="10"/>
  <c r="G902" i="10"/>
  <c r="F902" i="10"/>
  <c r="E902" i="10"/>
  <c r="Z901" i="10"/>
  <c r="T901" i="10"/>
  <c r="R901" i="10"/>
  <c r="Q901" i="10"/>
  <c r="S901" i="10"/>
  <c r="P901" i="10"/>
  <c r="O901" i="10"/>
  <c r="M901" i="10"/>
  <c r="L901" i="10"/>
  <c r="N901" i="10"/>
  <c r="E355" i="9" s="1"/>
  <c r="K901" i="10"/>
  <c r="J901" i="10"/>
  <c r="I901" i="10"/>
  <c r="H901" i="10"/>
  <c r="G901" i="10"/>
  <c r="F901" i="10"/>
  <c r="E901" i="10"/>
  <c r="Z900" i="10"/>
  <c r="T900" i="10"/>
  <c r="R900" i="10"/>
  <c r="Q900" i="10"/>
  <c r="S900" i="10"/>
  <c r="P900" i="10"/>
  <c r="L900" i="10"/>
  <c r="N900" i="10"/>
  <c r="E356" i="9" s="1"/>
  <c r="K900" i="10"/>
  <c r="J900" i="10"/>
  <c r="I900" i="10"/>
  <c r="D356" i="9" s="1"/>
  <c r="H900" i="10"/>
  <c r="G900" i="10"/>
  <c r="F900" i="10"/>
  <c r="E900" i="10"/>
  <c r="Z899" i="10"/>
  <c r="Q899" i="10"/>
  <c r="S899" i="10"/>
  <c r="P899" i="10"/>
  <c r="M899" i="10"/>
  <c r="L899" i="10"/>
  <c r="O899" i="10" s="1"/>
  <c r="N899" i="10"/>
  <c r="K899" i="10"/>
  <c r="J899" i="10"/>
  <c r="I899" i="10"/>
  <c r="H899" i="10"/>
  <c r="G899" i="10"/>
  <c r="F899" i="10"/>
  <c r="E899" i="10"/>
  <c r="Z898" i="10"/>
  <c r="Q898" i="10"/>
  <c r="S898" i="10"/>
  <c r="P898" i="10"/>
  <c r="O898" i="10"/>
  <c r="F348" i="9" s="1"/>
  <c r="M898" i="10"/>
  <c r="L898" i="10"/>
  <c r="N898" i="10"/>
  <c r="E348" i="9" s="1"/>
  <c r="K898" i="10"/>
  <c r="J898" i="10"/>
  <c r="I898" i="10"/>
  <c r="D348" i="9" s="1"/>
  <c r="H898" i="10"/>
  <c r="G898" i="10"/>
  <c r="F898" i="10"/>
  <c r="E898" i="10"/>
  <c r="Z897" i="10"/>
  <c r="T897" i="10"/>
  <c r="R897" i="10"/>
  <c r="Q897" i="10"/>
  <c r="S897" i="10"/>
  <c r="P897" i="10"/>
  <c r="O897" i="10"/>
  <c r="M897" i="10"/>
  <c r="L897" i="10"/>
  <c r="N897" i="10"/>
  <c r="K897" i="10"/>
  <c r="J897" i="10"/>
  <c r="I897" i="10"/>
  <c r="H897" i="10"/>
  <c r="G897" i="10"/>
  <c r="F897" i="10"/>
  <c r="E897" i="10"/>
  <c r="Z896" i="10"/>
  <c r="T896" i="10"/>
  <c r="R896" i="10"/>
  <c r="Q896" i="10"/>
  <c r="S896" i="10"/>
  <c r="P896" i="10"/>
  <c r="L896" i="10"/>
  <c r="N896" i="10"/>
  <c r="K896" i="10"/>
  <c r="J896" i="10"/>
  <c r="I896" i="10"/>
  <c r="H896" i="10"/>
  <c r="G896" i="10"/>
  <c r="F896" i="10"/>
  <c r="E896" i="10"/>
  <c r="Z895" i="10"/>
  <c r="Q895" i="10"/>
  <c r="S895" i="10"/>
  <c r="P895" i="10"/>
  <c r="L895" i="10"/>
  <c r="O895" i="10" s="1"/>
  <c r="F357" i="9" s="1"/>
  <c r="N895" i="10"/>
  <c r="E357" i="9" s="1"/>
  <c r="K895" i="10"/>
  <c r="J895" i="10"/>
  <c r="I895" i="10"/>
  <c r="D357" i="9" s="1"/>
  <c r="H895" i="10"/>
  <c r="G895" i="10"/>
  <c r="F895" i="10"/>
  <c r="E895" i="10"/>
  <c r="Z894" i="10"/>
  <c r="R894" i="10"/>
  <c r="Q894" i="10"/>
  <c r="T894" i="10" s="1"/>
  <c r="S894" i="10"/>
  <c r="P894" i="10"/>
  <c r="O894" i="10"/>
  <c r="M894" i="10"/>
  <c r="L894" i="10"/>
  <c r="N894" i="10"/>
  <c r="E340" i="9" s="1"/>
  <c r="K894" i="10"/>
  <c r="J894" i="10"/>
  <c r="I894" i="10"/>
  <c r="H894" i="10"/>
  <c r="G894" i="10"/>
  <c r="F894" i="10"/>
  <c r="E894" i="10"/>
  <c r="Z893" i="10"/>
  <c r="T893" i="10"/>
  <c r="R893" i="10"/>
  <c r="Q893" i="10"/>
  <c r="S893" i="10"/>
  <c r="P893" i="10"/>
  <c r="O893" i="10"/>
  <c r="M893" i="10"/>
  <c r="L893" i="10"/>
  <c r="N893" i="10"/>
  <c r="E352" i="9" s="1"/>
  <c r="K893" i="10"/>
  <c r="J893" i="10"/>
  <c r="I893" i="10"/>
  <c r="D352" i="9" s="1"/>
  <c r="H893" i="10"/>
  <c r="G893" i="10"/>
  <c r="F893" i="10"/>
  <c r="E893" i="10"/>
  <c r="Z892" i="10"/>
  <c r="T892" i="10"/>
  <c r="R892" i="10"/>
  <c r="Q892" i="10"/>
  <c r="S892" i="10"/>
  <c r="P892" i="10"/>
  <c r="L892" i="10"/>
  <c r="N892" i="10"/>
  <c r="E354" i="9" s="1"/>
  <c r="K892" i="10"/>
  <c r="J892" i="10"/>
  <c r="I892" i="10"/>
  <c r="D354" i="9" s="1"/>
  <c r="H892" i="10"/>
  <c r="G892" i="10"/>
  <c r="F892" i="10"/>
  <c r="E892" i="10"/>
  <c r="G891" i="10"/>
  <c r="A891" i="10"/>
  <c r="Z890" i="10"/>
  <c r="T890" i="10"/>
  <c r="R890" i="10"/>
  <c r="Q890" i="10"/>
  <c r="S890" i="10"/>
  <c r="P890" i="10"/>
  <c r="O890" i="10"/>
  <c r="M890" i="10"/>
  <c r="L890" i="10"/>
  <c r="N890" i="10"/>
  <c r="K890" i="10"/>
  <c r="J890" i="10"/>
  <c r="I890" i="10"/>
  <c r="H890" i="10"/>
  <c r="G890" i="10"/>
  <c r="F890" i="10"/>
  <c r="E890" i="10"/>
  <c r="Z889" i="10"/>
  <c r="T889" i="10"/>
  <c r="R889" i="10"/>
  <c r="Q889" i="10"/>
  <c r="S889" i="10"/>
  <c r="P889" i="10"/>
  <c r="L889" i="10"/>
  <c r="N889" i="10"/>
  <c r="K889" i="10"/>
  <c r="J889" i="10"/>
  <c r="I889" i="10"/>
  <c r="H889" i="10"/>
  <c r="G889" i="10"/>
  <c r="F889" i="10"/>
  <c r="E889" i="10"/>
  <c r="Z888" i="10"/>
  <c r="Q888" i="10"/>
  <c r="S888" i="10"/>
  <c r="P888" i="10"/>
  <c r="L888" i="10"/>
  <c r="O888" i="10" s="1"/>
  <c r="N888" i="10"/>
  <c r="K888" i="10"/>
  <c r="J888" i="10"/>
  <c r="I888" i="10"/>
  <c r="H888" i="10"/>
  <c r="G888" i="10"/>
  <c r="F888" i="10"/>
  <c r="E888" i="10"/>
  <c r="Z887" i="10"/>
  <c r="R887" i="10"/>
  <c r="Q887" i="10"/>
  <c r="T887" i="10" s="1"/>
  <c r="S887" i="10"/>
  <c r="P887" i="10"/>
  <c r="O887" i="10"/>
  <c r="M887" i="10"/>
  <c r="L887" i="10"/>
  <c r="N887" i="10"/>
  <c r="K887" i="10"/>
  <c r="J887" i="10"/>
  <c r="I887" i="10"/>
  <c r="H887" i="10"/>
  <c r="G887" i="10"/>
  <c r="F887" i="10"/>
  <c r="E887" i="10"/>
  <c r="Z886" i="10"/>
  <c r="T886" i="10"/>
  <c r="R886" i="10"/>
  <c r="Q886" i="10"/>
  <c r="S886" i="10"/>
  <c r="P886" i="10"/>
  <c r="O886" i="10"/>
  <c r="M886" i="10"/>
  <c r="L886" i="10"/>
  <c r="N886" i="10"/>
  <c r="K886" i="10"/>
  <c r="J886" i="10"/>
  <c r="I886" i="10"/>
  <c r="H886" i="10"/>
  <c r="G886" i="10"/>
  <c r="F886" i="10"/>
  <c r="E886" i="10"/>
  <c r="Z885" i="10"/>
  <c r="T885" i="10"/>
  <c r="R885" i="10"/>
  <c r="Q885" i="10"/>
  <c r="S885" i="10"/>
  <c r="P885" i="10"/>
  <c r="L885" i="10"/>
  <c r="N885" i="10"/>
  <c r="K885" i="10"/>
  <c r="J885" i="10"/>
  <c r="I885" i="10"/>
  <c r="H885" i="10"/>
  <c r="G885" i="10"/>
  <c r="F885" i="10"/>
  <c r="E885" i="10"/>
  <c r="Z884" i="10"/>
  <c r="Q884" i="10"/>
  <c r="S884" i="10"/>
  <c r="P884" i="10"/>
  <c r="M884" i="10"/>
  <c r="L884" i="10"/>
  <c r="O884" i="10" s="1"/>
  <c r="N884" i="10"/>
  <c r="K884" i="10"/>
  <c r="J884" i="10"/>
  <c r="I884" i="10"/>
  <c r="H884" i="10"/>
  <c r="G884" i="10"/>
  <c r="F884" i="10"/>
  <c r="E884" i="10"/>
  <c r="Z883" i="10"/>
  <c r="Q883" i="10"/>
  <c r="S883" i="10"/>
  <c r="P883" i="10"/>
  <c r="O883" i="10"/>
  <c r="M883" i="10"/>
  <c r="L883" i="10"/>
  <c r="N883" i="10"/>
  <c r="K883" i="10"/>
  <c r="J883" i="10"/>
  <c r="I883" i="10"/>
  <c r="H883" i="10"/>
  <c r="G883" i="10"/>
  <c r="F883" i="10"/>
  <c r="E883" i="10"/>
  <c r="Z882" i="10"/>
  <c r="T882" i="10"/>
  <c r="R882" i="10"/>
  <c r="Q882" i="10"/>
  <c r="S882" i="10"/>
  <c r="P882" i="10"/>
  <c r="O882" i="10"/>
  <c r="M882" i="10"/>
  <c r="L882" i="10"/>
  <c r="N882" i="10"/>
  <c r="K882" i="10"/>
  <c r="J882" i="10"/>
  <c r="I882" i="10"/>
  <c r="H882" i="10"/>
  <c r="G882" i="10"/>
  <c r="F882" i="10"/>
  <c r="E882" i="10"/>
  <c r="Z881" i="10"/>
  <c r="T881" i="10"/>
  <c r="R881" i="10"/>
  <c r="Q881" i="10"/>
  <c r="S881" i="10"/>
  <c r="P881" i="10"/>
  <c r="L881" i="10"/>
  <c r="N881" i="10"/>
  <c r="K881" i="10"/>
  <c r="J881" i="10"/>
  <c r="I881" i="10"/>
  <c r="H881" i="10"/>
  <c r="G881" i="10"/>
  <c r="F881" i="10"/>
  <c r="E881" i="10"/>
  <c r="Z880" i="10"/>
  <c r="Q880" i="10"/>
  <c r="S880" i="10"/>
  <c r="P880" i="10"/>
  <c r="L880" i="10"/>
  <c r="O880" i="10" s="1"/>
  <c r="N880" i="10"/>
  <c r="K880" i="10"/>
  <c r="J880" i="10"/>
  <c r="I880" i="10"/>
  <c r="H880" i="10"/>
  <c r="G880" i="10"/>
  <c r="F880" i="10"/>
  <c r="E880" i="10"/>
  <c r="Z879" i="10"/>
  <c r="R879" i="10"/>
  <c r="Q879" i="10"/>
  <c r="T879" i="10" s="1"/>
  <c r="S879" i="10"/>
  <c r="P879" i="10"/>
  <c r="O879" i="10"/>
  <c r="M879" i="10"/>
  <c r="L879" i="10"/>
  <c r="N879" i="10"/>
  <c r="K879" i="10"/>
  <c r="J879" i="10"/>
  <c r="I879" i="10"/>
  <c r="H879" i="10"/>
  <c r="G879" i="10"/>
  <c r="F879" i="10"/>
  <c r="E879" i="10"/>
  <c r="Z878" i="10"/>
  <c r="T878" i="10"/>
  <c r="R878" i="10"/>
  <c r="Q878" i="10"/>
  <c r="S878" i="10"/>
  <c r="P878" i="10"/>
  <c r="O878" i="10"/>
  <c r="M878" i="10"/>
  <c r="L878" i="10"/>
  <c r="N878" i="10"/>
  <c r="K878" i="10"/>
  <c r="J878" i="10"/>
  <c r="I878" i="10"/>
  <c r="H878" i="10"/>
  <c r="G878" i="10"/>
  <c r="F878" i="10"/>
  <c r="E878" i="10"/>
  <c r="Z877" i="10"/>
  <c r="T877" i="10"/>
  <c r="R877" i="10"/>
  <c r="Q877" i="10"/>
  <c r="S877" i="10"/>
  <c r="P877" i="10"/>
  <c r="L877" i="10"/>
  <c r="N877" i="10"/>
  <c r="K877" i="10"/>
  <c r="J877" i="10"/>
  <c r="I877" i="10"/>
  <c r="H877" i="10"/>
  <c r="G877" i="10"/>
  <c r="F877" i="10"/>
  <c r="E877" i="10"/>
  <c r="Z876" i="10"/>
  <c r="Q876" i="10"/>
  <c r="S876" i="10"/>
  <c r="P876" i="10"/>
  <c r="M876" i="10"/>
  <c r="L876" i="10"/>
  <c r="O876" i="10" s="1"/>
  <c r="F324" i="9" s="1"/>
  <c r="N876" i="10"/>
  <c r="E324" i="9" s="1"/>
  <c r="K876" i="10"/>
  <c r="J876" i="10"/>
  <c r="I876" i="10"/>
  <c r="D324" i="9" s="1"/>
  <c r="H876" i="10"/>
  <c r="G876" i="10"/>
  <c r="F876" i="10"/>
  <c r="E876" i="10"/>
  <c r="Z875" i="10"/>
  <c r="Q875" i="10"/>
  <c r="S875" i="10"/>
  <c r="P875" i="10"/>
  <c r="O875" i="10"/>
  <c r="M875" i="10"/>
  <c r="L875" i="10"/>
  <c r="N875" i="10"/>
  <c r="K875" i="10"/>
  <c r="J875" i="10"/>
  <c r="I875" i="10"/>
  <c r="H875" i="10"/>
  <c r="G875" i="10"/>
  <c r="F875" i="10"/>
  <c r="E875" i="10"/>
  <c r="Z874" i="10"/>
  <c r="T874" i="10"/>
  <c r="R874" i="10"/>
  <c r="Q874" i="10"/>
  <c r="S874" i="10"/>
  <c r="P874" i="10"/>
  <c r="O874" i="10"/>
  <c r="F331" i="9" s="1"/>
  <c r="M874" i="10"/>
  <c r="L874" i="10"/>
  <c r="N874" i="10"/>
  <c r="E331" i="9" s="1"/>
  <c r="K874" i="10"/>
  <c r="J874" i="10"/>
  <c r="I874" i="10"/>
  <c r="D331" i="9" s="1"/>
  <c r="H874" i="10"/>
  <c r="G874" i="10"/>
  <c r="F874" i="10"/>
  <c r="E874" i="10"/>
  <c r="Z873" i="10"/>
  <c r="T873" i="10"/>
  <c r="R873" i="10"/>
  <c r="Q873" i="10"/>
  <c r="S873" i="10"/>
  <c r="P873" i="10"/>
  <c r="L873" i="10"/>
  <c r="N873" i="10"/>
  <c r="E336" i="9" s="1"/>
  <c r="K873" i="10"/>
  <c r="J873" i="10"/>
  <c r="I873" i="10"/>
  <c r="D336" i="9" s="1"/>
  <c r="H873" i="10"/>
  <c r="G873" i="10"/>
  <c r="F873" i="10"/>
  <c r="E873" i="10"/>
  <c r="Z872" i="10"/>
  <c r="Q872" i="10"/>
  <c r="S872" i="10"/>
  <c r="P872" i="10"/>
  <c r="L872" i="10"/>
  <c r="O872" i="10" s="1"/>
  <c r="N872" i="10"/>
  <c r="K872" i="10"/>
  <c r="J872" i="10"/>
  <c r="I872" i="10"/>
  <c r="H872" i="10"/>
  <c r="G872" i="10"/>
  <c r="F872" i="10"/>
  <c r="E872" i="10"/>
  <c r="Z871" i="10"/>
  <c r="R871" i="10"/>
  <c r="Q871" i="10"/>
  <c r="T871" i="10" s="1"/>
  <c r="S871" i="10"/>
  <c r="P871" i="10"/>
  <c r="O871" i="10"/>
  <c r="M871" i="10"/>
  <c r="L871" i="10"/>
  <c r="N871" i="10"/>
  <c r="K871" i="10"/>
  <c r="J871" i="10"/>
  <c r="I871" i="10"/>
  <c r="H871" i="10"/>
  <c r="G871" i="10"/>
  <c r="F871" i="10"/>
  <c r="E871" i="10"/>
  <c r="Z870" i="10"/>
  <c r="T870" i="10"/>
  <c r="R870" i="10"/>
  <c r="Q870" i="10"/>
  <c r="S870" i="10"/>
  <c r="P870" i="10"/>
  <c r="O870" i="10"/>
  <c r="M870" i="10"/>
  <c r="L870" i="10"/>
  <c r="N870" i="10"/>
  <c r="K870" i="10"/>
  <c r="J870" i="10"/>
  <c r="I870" i="10"/>
  <c r="H870" i="10"/>
  <c r="G870" i="10"/>
  <c r="F870" i="10"/>
  <c r="E870" i="10"/>
  <c r="Z869" i="10"/>
  <c r="T869" i="10"/>
  <c r="R869" i="10"/>
  <c r="Q869" i="10"/>
  <c r="S869" i="10"/>
  <c r="P869" i="10"/>
  <c r="L869" i="10"/>
  <c r="N869" i="10"/>
  <c r="K869" i="10"/>
  <c r="J869" i="10"/>
  <c r="I869" i="10"/>
  <c r="H869" i="10"/>
  <c r="G869" i="10"/>
  <c r="F869" i="10"/>
  <c r="E869" i="10"/>
  <c r="Z868" i="10"/>
  <c r="Q868" i="10"/>
  <c r="S868" i="10"/>
  <c r="P868" i="10"/>
  <c r="M868" i="10"/>
  <c r="L868" i="10"/>
  <c r="O868" i="10" s="1"/>
  <c r="N868" i="10"/>
  <c r="K868" i="10"/>
  <c r="J868" i="10"/>
  <c r="I868" i="10"/>
  <c r="H868" i="10"/>
  <c r="G868" i="10"/>
  <c r="F868" i="10"/>
  <c r="E868" i="10"/>
  <c r="Z867" i="10"/>
  <c r="Q867" i="10"/>
  <c r="S867" i="10"/>
  <c r="P867" i="10"/>
  <c r="O867" i="10"/>
  <c r="M867" i="10"/>
  <c r="L867" i="10"/>
  <c r="N867" i="10"/>
  <c r="K867" i="10"/>
  <c r="J867" i="10"/>
  <c r="I867" i="10"/>
  <c r="H867" i="10"/>
  <c r="G867" i="10"/>
  <c r="F867" i="10"/>
  <c r="E867" i="10"/>
  <c r="Z866" i="10"/>
  <c r="T866" i="10"/>
  <c r="R866" i="10"/>
  <c r="Q866" i="10"/>
  <c r="S866" i="10"/>
  <c r="P866" i="10"/>
  <c r="O866" i="10"/>
  <c r="M866" i="10"/>
  <c r="L866" i="10"/>
  <c r="N866" i="10"/>
  <c r="K866" i="10"/>
  <c r="J866" i="10"/>
  <c r="I866" i="10"/>
  <c r="H866" i="10"/>
  <c r="G866" i="10"/>
  <c r="F866" i="10"/>
  <c r="E866" i="10"/>
  <c r="Z865" i="10"/>
  <c r="T865" i="10"/>
  <c r="R865" i="10"/>
  <c r="Q865" i="10"/>
  <c r="S865" i="10"/>
  <c r="P865" i="10"/>
  <c r="L865" i="10"/>
  <c r="N865" i="10"/>
  <c r="K865" i="10"/>
  <c r="J865" i="10"/>
  <c r="I865" i="10"/>
  <c r="H865" i="10"/>
  <c r="G865" i="10"/>
  <c r="F865" i="10"/>
  <c r="E865" i="10"/>
  <c r="Z864" i="10"/>
  <c r="Q864" i="10"/>
  <c r="S864" i="10"/>
  <c r="P864" i="10"/>
  <c r="L864" i="10"/>
  <c r="O864" i="10" s="1"/>
  <c r="N864" i="10"/>
  <c r="K864" i="10"/>
  <c r="J864" i="10"/>
  <c r="I864" i="10"/>
  <c r="H864" i="10"/>
  <c r="G864" i="10"/>
  <c r="F864" i="10"/>
  <c r="E864" i="10"/>
  <c r="Z863" i="10"/>
  <c r="R863" i="10"/>
  <c r="Q863" i="10"/>
  <c r="T863" i="10" s="1"/>
  <c r="S863" i="10"/>
  <c r="P863" i="10"/>
  <c r="O863" i="10"/>
  <c r="M863" i="10"/>
  <c r="L863" i="10"/>
  <c r="N863" i="10"/>
  <c r="K863" i="10"/>
  <c r="J863" i="10"/>
  <c r="I863" i="10"/>
  <c r="H863" i="10"/>
  <c r="G863" i="10"/>
  <c r="F863" i="10"/>
  <c r="E863" i="10"/>
  <c r="Z862" i="10"/>
  <c r="T862" i="10"/>
  <c r="R862" i="10"/>
  <c r="Q862" i="10"/>
  <c r="S862" i="10"/>
  <c r="P862" i="10"/>
  <c r="O862" i="10"/>
  <c r="M862" i="10"/>
  <c r="L862" i="10"/>
  <c r="N862" i="10"/>
  <c r="K862" i="10"/>
  <c r="J862" i="10"/>
  <c r="I862" i="10"/>
  <c r="H862" i="10"/>
  <c r="G862" i="10"/>
  <c r="F862" i="10"/>
  <c r="E862" i="10"/>
  <c r="Z861" i="10"/>
  <c r="T861" i="10"/>
  <c r="R861" i="10"/>
  <c r="Q861" i="10"/>
  <c r="S861" i="10"/>
  <c r="P861" i="10"/>
  <c r="L861" i="10"/>
  <c r="N861" i="10"/>
  <c r="K861" i="10"/>
  <c r="J861" i="10"/>
  <c r="I861" i="10"/>
  <c r="H861" i="10"/>
  <c r="G861" i="10"/>
  <c r="F861" i="10"/>
  <c r="E861" i="10"/>
  <c r="Z860" i="10"/>
  <c r="Q860" i="10"/>
  <c r="S860" i="10"/>
  <c r="P860" i="10"/>
  <c r="M860" i="10"/>
  <c r="L860" i="10"/>
  <c r="O860" i="10" s="1"/>
  <c r="N860" i="10"/>
  <c r="K860" i="10"/>
  <c r="J860" i="10"/>
  <c r="I860" i="10"/>
  <c r="H860" i="10"/>
  <c r="G860" i="10"/>
  <c r="F860" i="10"/>
  <c r="E860" i="10"/>
  <c r="Z859" i="10"/>
  <c r="Q859" i="10"/>
  <c r="S859" i="10"/>
  <c r="P859" i="10"/>
  <c r="O859" i="10"/>
  <c r="M859" i="10"/>
  <c r="L859" i="10"/>
  <c r="N859" i="10"/>
  <c r="K859" i="10"/>
  <c r="J859" i="10"/>
  <c r="I859" i="10"/>
  <c r="H859" i="10"/>
  <c r="G859" i="10"/>
  <c r="F859" i="10"/>
  <c r="E859" i="10"/>
  <c r="Z858" i="10"/>
  <c r="T858" i="10"/>
  <c r="R858" i="10"/>
  <c r="Q858" i="10"/>
  <c r="S858" i="10"/>
  <c r="P858" i="10"/>
  <c r="O858" i="10"/>
  <c r="M858" i="10"/>
  <c r="L858" i="10"/>
  <c r="N858" i="10"/>
  <c r="K858" i="10"/>
  <c r="J858" i="10"/>
  <c r="I858" i="10"/>
  <c r="H858" i="10"/>
  <c r="G858" i="10"/>
  <c r="F858" i="10"/>
  <c r="E858" i="10"/>
  <c r="Z857" i="10"/>
  <c r="T857" i="10"/>
  <c r="R857" i="10"/>
  <c r="Q857" i="10"/>
  <c r="S857" i="10"/>
  <c r="P857" i="10"/>
  <c r="L857" i="10"/>
  <c r="N857" i="10"/>
  <c r="K857" i="10"/>
  <c r="J857" i="10"/>
  <c r="I857" i="10"/>
  <c r="H857" i="10"/>
  <c r="G857" i="10"/>
  <c r="F857" i="10"/>
  <c r="E857" i="10"/>
  <c r="Z856" i="10"/>
  <c r="Q856" i="10"/>
  <c r="S856" i="10"/>
  <c r="P856" i="10"/>
  <c r="L856" i="10"/>
  <c r="O856" i="10" s="1"/>
  <c r="N856" i="10"/>
  <c r="K856" i="10"/>
  <c r="J856" i="10"/>
  <c r="I856" i="10"/>
  <c r="H856" i="10"/>
  <c r="G856" i="10"/>
  <c r="F856" i="10"/>
  <c r="E856" i="10"/>
  <c r="Z855" i="10"/>
  <c r="R855" i="10"/>
  <c r="Q855" i="10"/>
  <c r="T855" i="10" s="1"/>
  <c r="S855" i="10"/>
  <c r="P855" i="10"/>
  <c r="O855" i="10"/>
  <c r="M855" i="10"/>
  <c r="L855" i="10"/>
  <c r="N855" i="10"/>
  <c r="K855" i="10"/>
  <c r="J855" i="10"/>
  <c r="I855" i="10"/>
  <c r="H855" i="10"/>
  <c r="G855" i="10"/>
  <c r="F855" i="10"/>
  <c r="E855" i="10"/>
  <c r="Z854" i="10"/>
  <c r="T854" i="10"/>
  <c r="R854" i="10"/>
  <c r="Q854" i="10"/>
  <c r="S854" i="10"/>
  <c r="P854" i="10"/>
  <c r="O854" i="10"/>
  <c r="M854" i="10"/>
  <c r="L854" i="10"/>
  <c r="N854" i="10"/>
  <c r="K854" i="10"/>
  <c r="J854" i="10"/>
  <c r="I854" i="10"/>
  <c r="H854" i="10"/>
  <c r="G854" i="10"/>
  <c r="F854" i="10"/>
  <c r="E854" i="10"/>
  <c r="Z853" i="10"/>
  <c r="T853" i="10"/>
  <c r="R853" i="10"/>
  <c r="Q853" i="10"/>
  <c r="S853" i="10"/>
  <c r="P853" i="10"/>
  <c r="L853" i="10"/>
  <c r="N853" i="10"/>
  <c r="K853" i="10"/>
  <c r="J853" i="10"/>
  <c r="I853" i="10"/>
  <c r="H853" i="10"/>
  <c r="G853" i="10"/>
  <c r="F853" i="10"/>
  <c r="E853" i="10"/>
  <c r="Z852" i="10"/>
  <c r="Q852" i="10"/>
  <c r="S852" i="10"/>
  <c r="P852" i="10"/>
  <c r="M852" i="10"/>
  <c r="L852" i="10"/>
  <c r="O852" i="10" s="1"/>
  <c r="N852" i="10"/>
  <c r="K852" i="10"/>
  <c r="J852" i="10"/>
  <c r="I852" i="10"/>
  <c r="H852" i="10"/>
  <c r="G852" i="10"/>
  <c r="F852" i="10"/>
  <c r="E852" i="10"/>
  <c r="Z851" i="10"/>
  <c r="Q851" i="10"/>
  <c r="S851" i="10"/>
  <c r="P851" i="10"/>
  <c r="O851" i="10"/>
  <c r="M851" i="10"/>
  <c r="L851" i="10"/>
  <c r="N851" i="10"/>
  <c r="K851" i="10"/>
  <c r="J851" i="10"/>
  <c r="I851" i="10"/>
  <c r="H851" i="10"/>
  <c r="G851" i="10"/>
  <c r="F851" i="10"/>
  <c r="E851" i="10"/>
  <c r="Z850" i="10"/>
  <c r="T850" i="10"/>
  <c r="R850" i="10"/>
  <c r="Q850" i="10"/>
  <c r="S850" i="10"/>
  <c r="P850" i="10"/>
  <c r="O850" i="10"/>
  <c r="M850" i="10"/>
  <c r="L850" i="10"/>
  <c r="N850" i="10"/>
  <c r="K850" i="10"/>
  <c r="J850" i="10"/>
  <c r="I850" i="10"/>
  <c r="H850" i="10"/>
  <c r="G850" i="10"/>
  <c r="F850" i="10"/>
  <c r="E850" i="10"/>
  <c r="Z849" i="10"/>
  <c r="T849" i="10"/>
  <c r="R849" i="10"/>
  <c r="Q849" i="10"/>
  <c r="S849" i="10"/>
  <c r="P849" i="10"/>
  <c r="L849" i="10"/>
  <c r="N849" i="10"/>
  <c r="K849" i="10"/>
  <c r="J849" i="10"/>
  <c r="I849" i="10"/>
  <c r="H849" i="10"/>
  <c r="G849" i="10"/>
  <c r="F849" i="10"/>
  <c r="E849" i="10"/>
  <c r="Z848" i="10"/>
  <c r="Q848" i="10"/>
  <c r="S848" i="10"/>
  <c r="P848" i="10"/>
  <c r="L848" i="10"/>
  <c r="O848" i="10" s="1"/>
  <c r="N848" i="10"/>
  <c r="K848" i="10"/>
  <c r="J848" i="10"/>
  <c r="I848" i="10"/>
  <c r="H848" i="10"/>
  <c r="G848" i="10"/>
  <c r="F848" i="10"/>
  <c r="E848" i="10"/>
  <c r="Z847" i="10"/>
  <c r="R847" i="10"/>
  <c r="Q847" i="10"/>
  <c r="T847" i="10" s="1"/>
  <c r="S847" i="10"/>
  <c r="P847" i="10"/>
  <c r="O847" i="10"/>
  <c r="M847" i="10"/>
  <c r="L847" i="10"/>
  <c r="N847" i="10"/>
  <c r="K847" i="10"/>
  <c r="J847" i="10"/>
  <c r="I847" i="10"/>
  <c r="H847" i="10"/>
  <c r="G847" i="10"/>
  <c r="F847" i="10"/>
  <c r="E847" i="10"/>
  <c r="Z846" i="10"/>
  <c r="T846" i="10"/>
  <c r="R846" i="10"/>
  <c r="Q846" i="10"/>
  <c r="S846" i="10"/>
  <c r="P846" i="10"/>
  <c r="O846" i="10"/>
  <c r="M846" i="10"/>
  <c r="L846" i="10"/>
  <c r="N846" i="10"/>
  <c r="E323" i="9" s="1"/>
  <c r="K846" i="10"/>
  <c r="J846" i="10"/>
  <c r="I846" i="10"/>
  <c r="H846" i="10"/>
  <c r="G846" i="10"/>
  <c r="F846" i="10"/>
  <c r="E846" i="10"/>
  <c r="Z845" i="10"/>
  <c r="T845" i="10"/>
  <c r="R845" i="10"/>
  <c r="Q845" i="10"/>
  <c r="S845" i="10"/>
  <c r="P845" i="10"/>
  <c r="L845" i="10"/>
  <c r="N845" i="10"/>
  <c r="K845" i="10"/>
  <c r="J845" i="10"/>
  <c r="I845" i="10"/>
  <c r="H845" i="10"/>
  <c r="G845" i="10"/>
  <c r="F845" i="10"/>
  <c r="E845" i="10"/>
  <c r="Z844" i="10"/>
  <c r="Q844" i="10"/>
  <c r="S844" i="10"/>
  <c r="P844" i="10"/>
  <c r="M844" i="10"/>
  <c r="L844" i="10"/>
  <c r="O844" i="10" s="1"/>
  <c r="N844" i="10"/>
  <c r="K844" i="10"/>
  <c r="J844" i="10"/>
  <c r="I844" i="10"/>
  <c r="H844" i="10"/>
  <c r="G844" i="10"/>
  <c r="F844" i="10"/>
  <c r="E844" i="10"/>
  <c r="Z843" i="10"/>
  <c r="Q843" i="10"/>
  <c r="S843" i="10"/>
  <c r="P843" i="10"/>
  <c r="O843" i="10"/>
  <c r="M843" i="10"/>
  <c r="L843" i="10"/>
  <c r="N843" i="10"/>
  <c r="K843" i="10"/>
  <c r="J843" i="10"/>
  <c r="I843" i="10"/>
  <c r="H843" i="10"/>
  <c r="G843" i="10"/>
  <c r="F843" i="10"/>
  <c r="E843" i="10"/>
  <c r="Z842" i="10"/>
  <c r="T842" i="10"/>
  <c r="R842" i="10"/>
  <c r="Q842" i="10"/>
  <c r="S842" i="10"/>
  <c r="P842" i="10"/>
  <c r="O842" i="10"/>
  <c r="M842" i="10"/>
  <c r="L842" i="10"/>
  <c r="N842" i="10"/>
  <c r="K842" i="10"/>
  <c r="J842" i="10"/>
  <c r="I842" i="10"/>
  <c r="H842" i="10"/>
  <c r="G842" i="10"/>
  <c r="F842" i="10"/>
  <c r="E842" i="10"/>
  <c r="Z841" i="10"/>
  <c r="T841" i="10"/>
  <c r="R841" i="10"/>
  <c r="Q841" i="10"/>
  <c r="S841" i="10"/>
  <c r="P841" i="10"/>
  <c r="L841" i="10"/>
  <c r="N841" i="10"/>
  <c r="K841" i="10"/>
  <c r="J841" i="10"/>
  <c r="I841" i="10"/>
  <c r="H841" i="10"/>
  <c r="G841" i="10"/>
  <c r="F841" i="10"/>
  <c r="E841" i="10"/>
  <c r="Z840" i="10"/>
  <c r="Q840" i="10"/>
  <c r="S840" i="10"/>
  <c r="P840" i="10"/>
  <c r="L840" i="10"/>
  <c r="O840" i="10" s="1"/>
  <c r="N840" i="10"/>
  <c r="K840" i="10"/>
  <c r="J840" i="10"/>
  <c r="I840" i="10"/>
  <c r="H840" i="10"/>
  <c r="G840" i="10"/>
  <c r="F840" i="10"/>
  <c r="E840" i="10"/>
  <c r="Z839" i="10"/>
  <c r="R839" i="10"/>
  <c r="Q839" i="10"/>
  <c r="T839" i="10" s="1"/>
  <c r="S839" i="10"/>
  <c r="P839" i="10"/>
  <c r="O839" i="10"/>
  <c r="M839" i="10"/>
  <c r="L839" i="10"/>
  <c r="N839" i="10"/>
  <c r="E319" i="9" s="1"/>
  <c r="K839" i="10"/>
  <c r="J839" i="10"/>
  <c r="I839" i="10"/>
  <c r="H839" i="10"/>
  <c r="G839" i="10"/>
  <c r="F839" i="10"/>
  <c r="E839" i="10"/>
  <c r="Z838" i="10"/>
  <c r="T838" i="10"/>
  <c r="R838" i="10"/>
  <c r="Q838" i="10"/>
  <c r="S838" i="10"/>
  <c r="P838" i="10"/>
  <c r="O838" i="10"/>
  <c r="M838" i="10"/>
  <c r="L838" i="10"/>
  <c r="N838" i="10"/>
  <c r="E322" i="9" s="1"/>
  <c r="K838" i="10"/>
  <c r="J838" i="10"/>
  <c r="I838" i="10"/>
  <c r="H838" i="10"/>
  <c r="G838" i="10"/>
  <c r="F838" i="10"/>
  <c r="E838" i="10"/>
  <c r="Z837" i="10"/>
  <c r="T837" i="10"/>
  <c r="R837" i="10"/>
  <c r="Q837" i="10"/>
  <c r="S837" i="10"/>
  <c r="P837" i="10"/>
  <c r="L837" i="10"/>
  <c r="N837" i="10"/>
  <c r="E326" i="9" s="1"/>
  <c r="K837" i="10"/>
  <c r="J837" i="10"/>
  <c r="I837" i="10"/>
  <c r="D326" i="9" s="1"/>
  <c r="H837" i="10"/>
  <c r="G837" i="10"/>
  <c r="F837" i="10"/>
  <c r="E837" i="10"/>
  <c r="Z836" i="10"/>
  <c r="Q836" i="10"/>
  <c r="S836" i="10"/>
  <c r="P836" i="10"/>
  <c r="M836" i="10"/>
  <c r="L836" i="10"/>
  <c r="O836" i="10" s="1"/>
  <c r="N836" i="10"/>
  <c r="E327" i="9" s="1"/>
  <c r="K836" i="10"/>
  <c r="J836" i="10"/>
  <c r="I836" i="10"/>
  <c r="H836" i="10"/>
  <c r="G836" i="10"/>
  <c r="F836" i="10"/>
  <c r="E836" i="10"/>
  <c r="Z835" i="10"/>
  <c r="Q835" i="10"/>
  <c r="S835" i="10"/>
  <c r="P835" i="10"/>
  <c r="O835" i="10"/>
  <c r="F328" i="9" s="1"/>
  <c r="M835" i="10"/>
  <c r="L835" i="10"/>
  <c r="N835" i="10"/>
  <c r="E328" i="9" s="1"/>
  <c r="K835" i="10"/>
  <c r="J835" i="10"/>
  <c r="I835" i="10"/>
  <c r="H835" i="10"/>
  <c r="G835" i="10"/>
  <c r="F835" i="10"/>
  <c r="E835" i="10"/>
  <c r="Z834" i="10"/>
  <c r="T834" i="10"/>
  <c r="R834" i="10"/>
  <c r="Q834" i="10"/>
  <c r="S834" i="10"/>
  <c r="P834" i="10"/>
  <c r="O834" i="10"/>
  <c r="M834" i="10"/>
  <c r="L834" i="10"/>
  <c r="N834" i="10"/>
  <c r="E330" i="9" s="1"/>
  <c r="K834" i="10"/>
  <c r="J834" i="10"/>
  <c r="I834" i="10"/>
  <c r="H834" i="10"/>
  <c r="G834" i="10"/>
  <c r="F834" i="10"/>
  <c r="E834" i="10"/>
  <c r="Z833" i="10"/>
  <c r="T833" i="10"/>
  <c r="R833" i="10"/>
  <c r="Q833" i="10"/>
  <c r="S833" i="10"/>
  <c r="P833" i="10"/>
  <c r="L833" i="10"/>
  <c r="N833" i="10"/>
  <c r="K833" i="10"/>
  <c r="J833" i="10"/>
  <c r="I833" i="10"/>
  <c r="H833" i="10"/>
  <c r="G833" i="10"/>
  <c r="F833" i="10"/>
  <c r="E833" i="10"/>
  <c r="Z832" i="10"/>
  <c r="Q832" i="10"/>
  <c r="S832" i="10"/>
  <c r="P832" i="10"/>
  <c r="L832" i="10"/>
  <c r="O832" i="10" s="1"/>
  <c r="F333" i="9" s="1"/>
  <c r="N832" i="10"/>
  <c r="E333" i="9" s="1"/>
  <c r="K832" i="10"/>
  <c r="J832" i="10"/>
  <c r="I832" i="10"/>
  <c r="D333" i="9" s="1"/>
  <c r="H832" i="10"/>
  <c r="G832" i="10"/>
  <c r="F832" i="10"/>
  <c r="E832" i="10"/>
  <c r="Z831" i="10"/>
  <c r="R831" i="10"/>
  <c r="Q831" i="10"/>
  <c r="T831" i="10" s="1"/>
  <c r="S831" i="10"/>
  <c r="P831" i="10"/>
  <c r="O831" i="10"/>
  <c r="F335" i="9" s="1"/>
  <c r="M831" i="10"/>
  <c r="L831" i="10"/>
  <c r="N831" i="10"/>
  <c r="E335" i="9" s="1"/>
  <c r="K831" i="10"/>
  <c r="J831" i="10"/>
  <c r="I831" i="10"/>
  <c r="D335" i="9" s="1"/>
  <c r="H831" i="10"/>
  <c r="G831" i="10"/>
  <c r="F831" i="10"/>
  <c r="E831" i="10"/>
  <c r="Z830" i="10"/>
  <c r="T830" i="10"/>
  <c r="R830" i="10"/>
  <c r="Q830" i="10"/>
  <c r="S830" i="10"/>
  <c r="P830" i="10"/>
  <c r="O830" i="10"/>
  <c r="M830" i="10"/>
  <c r="L830" i="10"/>
  <c r="N830" i="10"/>
  <c r="K830" i="10"/>
  <c r="J830" i="10"/>
  <c r="I830" i="10"/>
  <c r="H830" i="10"/>
  <c r="G830" i="10"/>
  <c r="F830" i="10"/>
  <c r="E830" i="10"/>
  <c r="Z829" i="10"/>
  <c r="T829" i="10"/>
  <c r="R829" i="10"/>
  <c r="Q829" i="10"/>
  <c r="S829" i="10"/>
  <c r="P829" i="10"/>
  <c r="L829" i="10"/>
  <c r="N829" i="10"/>
  <c r="E325" i="9" s="1"/>
  <c r="K829" i="10"/>
  <c r="J829" i="10"/>
  <c r="I829" i="10"/>
  <c r="D325" i="9" s="1"/>
  <c r="H829" i="10"/>
  <c r="G829" i="10"/>
  <c r="F829" i="10"/>
  <c r="E829" i="10"/>
  <c r="Z828" i="10"/>
  <c r="Q828" i="10"/>
  <c r="S828" i="10"/>
  <c r="P828" i="10"/>
  <c r="M828" i="10"/>
  <c r="L828" i="10"/>
  <c r="O828" i="10" s="1"/>
  <c r="N828" i="10"/>
  <c r="K828" i="10"/>
  <c r="J828" i="10"/>
  <c r="I828" i="10"/>
  <c r="H828" i="10"/>
  <c r="G828" i="10"/>
  <c r="F828" i="10"/>
  <c r="E828" i="10"/>
  <c r="Z827" i="10"/>
  <c r="Q827" i="10"/>
  <c r="S827" i="10"/>
  <c r="P827" i="10"/>
  <c r="O827" i="10"/>
  <c r="M827" i="10"/>
  <c r="L827" i="10"/>
  <c r="N827" i="10"/>
  <c r="K827" i="10"/>
  <c r="J827" i="10"/>
  <c r="I827" i="10"/>
  <c r="H827" i="10"/>
  <c r="G827" i="10"/>
  <c r="F827" i="10"/>
  <c r="E827" i="10"/>
  <c r="Z826" i="10"/>
  <c r="T826" i="10"/>
  <c r="R826" i="10"/>
  <c r="Q826" i="10"/>
  <c r="S826" i="10"/>
  <c r="P826" i="10"/>
  <c r="O826" i="10"/>
  <c r="F334" i="9" s="1"/>
  <c r="M826" i="10"/>
  <c r="L826" i="10"/>
  <c r="N826" i="10"/>
  <c r="E334" i="9" s="1"/>
  <c r="K826" i="10"/>
  <c r="J826" i="10"/>
  <c r="I826" i="10"/>
  <c r="D334" i="9" s="1"/>
  <c r="H826" i="10"/>
  <c r="G826" i="10"/>
  <c r="F826" i="10"/>
  <c r="E826" i="10"/>
  <c r="Z825" i="10"/>
  <c r="T825" i="10"/>
  <c r="R825" i="10"/>
  <c r="Q825" i="10"/>
  <c r="S825" i="10"/>
  <c r="P825" i="10"/>
  <c r="L825" i="10"/>
  <c r="N825" i="10"/>
  <c r="E316" i="9" s="1"/>
  <c r="K825" i="10"/>
  <c r="J825" i="10"/>
  <c r="I825" i="10"/>
  <c r="H825" i="10"/>
  <c r="G825" i="10"/>
  <c r="F825" i="10"/>
  <c r="E825" i="10"/>
  <c r="Z824" i="10"/>
  <c r="Q824" i="10"/>
  <c r="S824" i="10"/>
  <c r="P824" i="10"/>
  <c r="L824" i="10"/>
  <c r="O824" i="10" s="1"/>
  <c r="N824" i="10"/>
  <c r="E329" i="9" s="1"/>
  <c r="K824" i="10"/>
  <c r="J824" i="10"/>
  <c r="I824" i="10"/>
  <c r="D329" i="9" s="1"/>
  <c r="H824" i="10"/>
  <c r="G824" i="10"/>
  <c r="F824" i="10"/>
  <c r="E824" i="10"/>
  <c r="Z823" i="10"/>
  <c r="R823" i="10"/>
  <c r="Q823" i="10"/>
  <c r="T823" i="10" s="1"/>
  <c r="S823" i="10"/>
  <c r="P823" i="10"/>
  <c r="O823" i="10"/>
  <c r="M823" i="10"/>
  <c r="L823" i="10"/>
  <c r="N823" i="10"/>
  <c r="E332" i="9" s="1"/>
  <c r="K823" i="10"/>
  <c r="J823" i="10"/>
  <c r="I823" i="10"/>
  <c r="H823" i="10"/>
  <c r="G823" i="10"/>
  <c r="F823" i="10"/>
  <c r="E823" i="10"/>
  <c r="G822" i="10"/>
  <c r="A822" i="10"/>
  <c r="G821" i="10"/>
  <c r="A821" i="10"/>
  <c r="Z820" i="10"/>
  <c r="T820" i="10"/>
  <c r="R820" i="10"/>
  <c r="Q820" i="10"/>
  <c r="S820" i="10"/>
  <c r="P820" i="10"/>
  <c r="O820" i="10"/>
  <c r="M820" i="10"/>
  <c r="L820" i="10"/>
  <c r="N820" i="10"/>
  <c r="K820" i="10"/>
  <c r="J820" i="10"/>
  <c r="I820" i="10"/>
  <c r="H820" i="10"/>
  <c r="G820" i="10"/>
  <c r="F820" i="10"/>
  <c r="E820" i="10"/>
  <c r="Z819" i="10"/>
  <c r="T819" i="10"/>
  <c r="R819" i="10"/>
  <c r="Q819" i="10"/>
  <c r="S819" i="10"/>
  <c r="P819" i="10"/>
  <c r="L819" i="10"/>
  <c r="N819" i="10"/>
  <c r="K819" i="10"/>
  <c r="J819" i="10"/>
  <c r="I819" i="10"/>
  <c r="H819" i="10"/>
  <c r="G819" i="10"/>
  <c r="F819" i="10"/>
  <c r="E819" i="10"/>
  <c r="Z818" i="10"/>
  <c r="Q818" i="10"/>
  <c r="S818" i="10"/>
  <c r="P818" i="10"/>
  <c r="M818" i="10"/>
  <c r="L818" i="10"/>
  <c r="O818" i="10" s="1"/>
  <c r="N818" i="10"/>
  <c r="K818" i="10"/>
  <c r="J818" i="10"/>
  <c r="I818" i="10"/>
  <c r="H818" i="10"/>
  <c r="G818" i="10"/>
  <c r="F818" i="10"/>
  <c r="E818" i="10"/>
  <c r="Z817" i="10"/>
  <c r="Q817" i="10"/>
  <c r="S817" i="10"/>
  <c r="P817" i="10"/>
  <c r="O817" i="10"/>
  <c r="F301" i="9" s="1"/>
  <c r="M817" i="10"/>
  <c r="L817" i="10"/>
  <c r="N817" i="10"/>
  <c r="E301" i="9" s="1"/>
  <c r="K817" i="10"/>
  <c r="J817" i="10"/>
  <c r="I817" i="10"/>
  <c r="D301" i="9" s="1"/>
  <c r="H817" i="10"/>
  <c r="G817" i="10"/>
  <c r="F817" i="10"/>
  <c r="E817" i="10"/>
  <c r="Z816" i="10"/>
  <c r="T816" i="10"/>
  <c r="R816" i="10"/>
  <c r="Q816" i="10"/>
  <c r="S816" i="10"/>
  <c r="P816" i="10"/>
  <c r="O816" i="10"/>
  <c r="F302" i="9" s="1"/>
  <c r="M816" i="10"/>
  <c r="L816" i="10"/>
  <c r="N816" i="10"/>
  <c r="E302" i="9" s="1"/>
  <c r="K816" i="10"/>
  <c r="J816" i="10"/>
  <c r="I816" i="10"/>
  <c r="D302" i="9" s="1"/>
  <c r="H816" i="10"/>
  <c r="G816" i="10"/>
  <c r="F816" i="10"/>
  <c r="E816" i="10"/>
  <c r="Z815" i="10"/>
  <c r="T815" i="10"/>
  <c r="R815" i="10"/>
  <c r="Q815" i="10"/>
  <c r="S815" i="10"/>
  <c r="P815" i="10"/>
  <c r="L815" i="10"/>
  <c r="N815" i="10"/>
  <c r="E303" i="9" s="1"/>
  <c r="K815" i="10"/>
  <c r="J815" i="10"/>
  <c r="I815" i="10"/>
  <c r="D303" i="9" s="1"/>
  <c r="H815" i="10"/>
  <c r="G815" i="10"/>
  <c r="F815" i="10"/>
  <c r="E815" i="10"/>
  <c r="Z814" i="10"/>
  <c r="Q814" i="10"/>
  <c r="S814" i="10"/>
  <c r="P814" i="10"/>
  <c r="L814" i="10"/>
  <c r="O814" i="10" s="1"/>
  <c r="N814" i="10"/>
  <c r="K814" i="10"/>
  <c r="J814" i="10"/>
  <c r="I814" i="10"/>
  <c r="H814" i="10"/>
  <c r="G814" i="10"/>
  <c r="F814" i="10"/>
  <c r="E814" i="10"/>
  <c r="Z813" i="10"/>
  <c r="R813" i="10"/>
  <c r="Q813" i="10"/>
  <c r="T813" i="10" s="1"/>
  <c r="S813" i="10"/>
  <c r="P813" i="10"/>
  <c r="O813" i="10"/>
  <c r="M813" i="10"/>
  <c r="L813" i="10"/>
  <c r="N813" i="10"/>
  <c r="K813" i="10"/>
  <c r="J813" i="10"/>
  <c r="I813" i="10"/>
  <c r="H813" i="10"/>
  <c r="G813" i="10"/>
  <c r="F813" i="10"/>
  <c r="E813" i="10"/>
  <c r="Z812" i="10"/>
  <c r="T812" i="10"/>
  <c r="R812" i="10"/>
  <c r="Q812" i="10"/>
  <c r="S812" i="10"/>
  <c r="P812" i="10"/>
  <c r="O812" i="10"/>
  <c r="M812" i="10"/>
  <c r="L812" i="10"/>
  <c r="N812" i="10"/>
  <c r="K812" i="10"/>
  <c r="J812" i="10"/>
  <c r="I812" i="10"/>
  <c r="H812" i="10"/>
  <c r="G812" i="10"/>
  <c r="F812" i="10"/>
  <c r="E812" i="10"/>
  <c r="Z811" i="10"/>
  <c r="T811" i="10"/>
  <c r="R811" i="10"/>
  <c r="Q811" i="10"/>
  <c r="S811" i="10"/>
  <c r="P811" i="10"/>
  <c r="L811" i="10"/>
  <c r="N811" i="10"/>
  <c r="K811" i="10"/>
  <c r="J811" i="10"/>
  <c r="I811" i="10"/>
  <c r="H811" i="10"/>
  <c r="G811" i="10"/>
  <c r="F811" i="10"/>
  <c r="E811" i="10"/>
  <c r="Z810" i="10"/>
  <c r="Q810" i="10"/>
  <c r="S810" i="10"/>
  <c r="P810" i="10"/>
  <c r="M810" i="10"/>
  <c r="L810" i="10"/>
  <c r="O810" i="10" s="1"/>
  <c r="N810" i="10"/>
  <c r="K810" i="10"/>
  <c r="J810" i="10"/>
  <c r="I810" i="10"/>
  <c r="H810" i="10"/>
  <c r="G810" i="10"/>
  <c r="F810" i="10"/>
  <c r="E810" i="10"/>
  <c r="Z809" i="10"/>
  <c r="Q809" i="10"/>
  <c r="S809" i="10"/>
  <c r="P809" i="10"/>
  <c r="O809" i="10"/>
  <c r="F309" i="9" s="1"/>
  <c r="M809" i="10"/>
  <c r="L809" i="10"/>
  <c r="N809" i="10"/>
  <c r="E309" i="9" s="1"/>
  <c r="K809" i="10"/>
  <c r="J809" i="10"/>
  <c r="I809" i="10"/>
  <c r="D309" i="9" s="1"/>
  <c r="H809" i="10"/>
  <c r="G809" i="10"/>
  <c r="F809" i="10"/>
  <c r="E809" i="10"/>
  <c r="Z808" i="10"/>
  <c r="T808" i="10"/>
  <c r="R808" i="10"/>
  <c r="Q808" i="10"/>
  <c r="S808" i="10"/>
  <c r="P808" i="10"/>
  <c r="O808" i="10"/>
  <c r="M808" i="10"/>
  <c r="L808" i="10"/>
  <c r="N808" i="10"/>
  <c r="K808" i="10"/>
  <c r="J808" i="10"/>
  <c r="I808" i="10"/>
  <c r="H808" i="10"/>
  <c r="G808" i="10"/>
  <c r="F808" i="10"/>
  <c r="E808" i="10"/>
  <c r="Z807" i="10"/>
  <c r="T807" i="10"/>
  <c r="R807" i="10"/>
  <c r="Q807" i="10"/>
  <c r="S807" i="10"/>
  <c r="P807" i="10"/>
  <c r="L807" i="10"/>
  <c r="N807" i="10"/>
  <c r="E311" i="9" s="1"/>
  <c r="K807" i="10"/>
  <c r="J807" i="10"/>
  <c r="I807" i="10"/>
  <c r="D311" i="9" s="1"/>
  <c r="H807" i="10"/>
  <c r="G807" i="10"/>
  <c r="F807" i="10"/>
  <c r="E807" i="10"/>
  <c r="Z806" i="10"/>
  <c r="Q806" i="10"/>
  <c r="S806" i="10"/>
  <c r="P806" i="10"/>
  <c r="L806" i="10"/>
  <c r="O806" i="10" s="1"/>
  <c r="F296" i="9" s="1"/>
  <c r="E297" i="9" s="1"/>
  <c r="N806" i="10"/>
  <c r="E296" i="9" s="1"/>
  <c r="K806" i="10"/>
  <c r="J806" i="10"/>
  <c r="I806" i="10"/>
  <c r="D296" i="9" s="1"/>
  <c r="H806" i="10"/>
  <c r="G806" i="10"/>
  <c r="F806" i="10"/>
  <c r="E806" i="10"/>
  <c r="Z805" i="10"/>
  <c r="R805" i="10"/>
  <c r="Q805" i="10"/>
  <c r="T805" i="10" s="1"/>
  <c r="S805" i="10"/>
  <c r="P805" i="10"/>
  <c r="O805" i="10"/>
  <c r="M805" i="10"/>
  <c r="L805" i="10"/>
  <c r="N805" i="10"/>
  <c r="E299" i="9" s="1"/>
  <c r="K805" i="10"/>
  <c r="J805" i="10"/>
  <c r="I805" i="10"/>
  <c r="H805" i="10"/>
  <c r="G805" i="10"/>
  <c r="F805" i="10"/>
  <c r="E805" i="10"/>
  <c r="Z804" i="10"/>
  <c r="T804" i="10"/>
  <c r="R804" i="10"/>
  <c r="Q804" i="10"/>
  <c r="S804" i="10"/>
  <c r="P804" i="10"/>
  <c r="O804" i="10"/>
  <c r="M804" i="10"/>
  <c r="L804" i="10"/>
  <c r="N804" i="10"/>
  <c r="E300" i="9" s="1"/>
  <c r="K804" i="10"/>
  <c r="J804" i="10"/>
  <c r="I804" i="10"/>
  <c r="H804" i="10"/>
  <c r="G804" i="10"/>
  <c r="F804" i="10"/>
  <c r="E804" i="10"/>
  <c r="Z803" i="10"/>
  <c r="T803" i="10"/>
  <c r="R803" i="10"/>
  <c r="Q803" i="10"/>
  <c r="S803" i="10"/>
  <c r="P803" i="10"/>
  <c r="L803" i="10"/>
  <c r="N803" i="10"/>
  <c r="E304" i="9" s="1"/>
  <c r="K803" i="10"/>
  <c r="J803" i="10"/>
  <c r="I803" i="10"/>
  <c r="D304" i="9" s="1"/>
  <c r="H803" i="10"/>
  <c r="G803" i="10"/>
  <c r="F803" i="10"/>
  <c r="E803" i="10"/>
  <c r="Z802" i="10"/>
  <c r="Q802" i="10"/>
  <c r="S802" i="10"/>
  <c r="P802" i="10"/>
  <c r="M802" i="10"/>
  <c r="L802" i="10"/>
  <c r="O802" i="10" s="1"/>
  <c r="F305" i="9" s="1"/>
  <c r="N802" i="10"/>
  <c r="E305" i="9" s="1"/>
  <c r="K802" i="10"/>
  <c r="J802" i="10"/>
  <c r="I802" i="10"/>
  <c r="D305" i="9" s="1"/>
  <c r="H802" i="10"/>
  <c r="G802" i="10"/>
  <c r="F802" i="10"/>
  <c r="E802" i="10"/>
  <c r="Z801" i="10"/>
  <c r="Q801" i="10"/>
  <c r="S801" i="10"/>
  <c r="P801" i="10"/>
  <c r="O801" i="10"/>
  <c r="F306" i="9" s="1"/>
  <c r="M801" i="10"/>
  <c r="L801" i="10"/>
  <c r="N801" i="10"/>
  <c r="E306" i="9" s="1"/>
  <c r="K801" i="10"/>
  <c r="J801" i="10"/>
  <c r="I801" i="10"/>
  <c r="D306" i="9" s="1"/>
  <c r="H801" i="10"/>
  <c r="G801" i="10"/>
  <c r="F801" i="10"/>
  <c r="E801" i="10"/>
  <c r="Z800" i="10"/>
  <c r="T800" i="10"/>
  <c r="R800" i="10"/>
  <c r="Q800" i="10"/>
  <c r="S800" i="10"/>
  <c r="P800" i="10"/>
  <c r="O800" i="10"/>
  <c r="M800" i="10"/>
  <c r="L800" i="10"/>
  <c r="N800" i="10"/>
  <c r="E307" i="9" s="1"/>
  <c r="K800" i="10"/>
  <c r="J800" i="10"/>
  <c r="I800" i="10"/>
  <c r="H800" i="10"/>
  <c r="G800" i="10"/>
  <c r="F800" i="10"/>
  <c r="E800" i="10"/>
  <c r="Z799" i="10"/>
  <c r="T799" i="10"/>
  <c r="R799" i="10"/>
  <c r="Q799" i="10"/>
  <c r="S799" i="10"/>
  <c r="P799" i="10"/>
  <c r="L799" i="10"/>
  <c r="N799" i="10"/>
  <c r="E308" i="9" s="1"/>
  <c r="K799" i="10"/>
  <c r="J799" i="10"/>
  <c r="I799" i="10"/>
  <c r="D308" i="9" s="1"/>
  <c r="H799" i="10"/>
  <c r="G799" i="10"/>
  <c r="F799" i="10"/>
  <c r="E799" i="10"/>
  <c r="Z798" i="10"/>
  <c r="Q798" i="10"/>
  <c r="S798" i="10"/>
  <c r="P798" i="10"/>
  <c r="L798" i="10"/>
  <c r="O798" i="10" s="1"/>
  <c r="N798" i="10"/>
  <c r="E310" i="9" s="1"/>
  <c r="K798" i="10"/>
  <c r="J798" i="10"/>
  <c r="I798" i="10"/>
  <c r="D310" i="9" s="1"/>
  <c r="H798" i="10"/>
  <c r="G798" i="10"/>
  <c r="F798" i="10"/>
  <c r="E798" i="10"/>
  <c r="G797" i="10"/>
  <c r="A797" i="10"/>
  <c r="Z796" i="10"/>
  <c r="T796" i="10"/>
  <c r="R796" i="10"/>
  <c r="Q796" i="10"/>
  <c r="S796" i="10"/>
  <c r="P796" i="10"/>
  <c r="L796" i="10"/>
  <c r="N796" i="10"/>
  <c r="K796" i="10"/>
  <c r="J796" i="10"/>
  <c r="I796" i="10"/>
  <c r="H796" i="10"/>
  <c r="G796" i="10"/>
  <c r="F796" i="10"/>
  <c r="E796" i="10"/>
  <c r="Z795" i="10"/>
  <c r="Q795" i="10"/>
  <c r="S795" i="10"/>
  <c r="P795" i="10"/>
  <c r="M795" i="10"/>
  <c r="L795" i="10"/>
  <c r="O795" i="10" s="1"/>
  <c r="N795" i="10"/>
  <c r="K795" i="10"/>
  <c r="J795" i="10"/>
  <c r="I795" i="10"/>
  <c r="H795" i="10"/>
  <c r="G795" i="10"/>
  <c r="F795" i="10"/>
  <c r="E795" i="10"/>
  <c r="Z794" i="10"/>
  <c r="R794" i="10"/>
  <c r="Q794" i="10"/>
  <c r="T794" i="10" s="1"/>
  <c r="S794" i="10"/>
  <c r="P794" i="10"/>
  <c r="O794" i="10"/>
  <c r="M794" i="10"/>
  <c r="L794" i="10"/>
  <c r="N794" i="10"/>
  <c r="K794" i="10"/>
  <c r="J794" i="10"/>
  <c r="I794" i="10"/>
  <c r="H794" i="10"/>
  <c r="G794" i="10"/>
  <c r="F794" i="10"/>
  <c r="E794" i="10"/>
  <c r="Z793" i="10"/>
  <c r="T793" i="10"/>
  <c r="R793" i="10"/>
  <c r="Q793" i="10"/>
  <c r="S793" i="10"/>
  <c r="P793" i="10"/>
  <c r="O793" i="10"/>
  <c r="M793" i="10"/>
  <c r="L793" i="10"/>
  <c r="N793" i="10"/>
  <c r="K793" i="10"/>
  <c r="J793" i="10"/>
  <c r="I793" i="10"/>
  <c r="H793" i="10"/>
  <c r="G793" i="10"/>
  <c r="F793" i="10"/>
  <c r="E793" i="10"/>
  <c r="Z792" i="10"/>
  <c r="T792" i="10"/>
  <c r="R792" i="10"/>
  <c r="Q792" i="10"/>
  <c r="S792" i="10"/>
  <c r="P792" i="10"/>
  <c r="L792" i="10"/>
  <c r="N792" i="10"/>
  <c r="K792" i="10"/>
  <c r="J792" i="10"/>
  <c r="I792" i="10"/>
  <c r="H792" i="10"/>
  <c r="G792" i="10"/>
  <c r="F792" i="10"/>
  <c r="E792" i="10"/>
  <c r="Z791" i="10"/>
  <c r="Q791" i="10"/>
  <c r="S791" i="10"/>
  <c r="P791" i="10"/>
  <c r="L791" i="10"/>
  <c r="N791" i="10"/>
  <c r="K791" i="10"/>
  <c r="J791" i="10"/>
  <c r="I791" i="10"/>
  <c r="H791" i="10"/>
  <c r="G791" i="10"/>
  <c r="F791" i="10"/>
  <c r="E791" i="10"/>
  <c r="Z790" i="10"/>
  <c r="Q790" i="10"/>
  <c r="T790" i="10" s="1"/>
  <c r="S790" i="10"/>
  <c r="P790" i="10"/>
  <c r="O790" i="10"/>
  <c r="M790" i="10"/>
  <c r="L790" i="10"/>
  <c r="N790" i="10"/>
  <c r="E286" i="9" s="1"/>
  <c r="K790" i="10"/>
  <c r="J790" i="10"/>
  <c r="I790" i="10"/>
  <c r="D286" i="9" s="1"/>
  <c r="H790" i="10"/>
  <c r="G790" i="10"/>
  <c r="F790" i="10"/>
  <c r="E790" i="10"/>
  <c r="Z789" i="10"/>
  <c r="T789" i="10"/>
  <c r="R789" i="10"/>
  <c r="Q789" i="10"/>
  <c r="S789" i="10"/>
  <c r="P789" i="10"/>
  <c r="O789" i="10"/>
  <c r="M789" i="10"/>
  <c r="L789" i="10"/>
  <c r="N789" i="10"/>
  <c r="K789" i="10"/>
  <c r="J789" i="10"/>
  <c r="I789" i="10"/>
  <c r="H789" i="10"/>
  <c r="G789" i="10"/>
  <c r="F789" i="10"/>
  <c r="E789" i="10"/>
  <c r="Z788" i="10"/>
  <c r="T788" i="10"/>
  <c r="R788" i="10"/>
  <c r="Q788" i="10"/>
  <c r="S788" i="10"/>
  <c r="P788" i="10"/>
  <c r="L788" i="10"/>
  <c r="N788" i="10"/>
  <c r="K788" i="10"/>
  <c r="J788" i="10"/>
  <c r="I788" i="10"/>
  <c r="H788" i="10"/>
  <c r="G788" i="10"/>
  <c r="F788" i="10"/>
  <c r="E788" i="10"/>
  <c r="Z787" i="10"/>
  <c r="Q787" i="10"/>
  <c r="S787" i="10"/>
  <c r="P787" i="10"/>
  <c r="M787" i="10"/>
  <c r="L787" i="10"/>
  <c r="O787" i="10" s="1"/>
  <c r="N787" i="10"/>
  <c r="K787" i="10"/>
  <c r="J787" i="10"/>
  <c r="I787" i="10"/>
  <c r="H787" i="10"/>
  <c r="G787" i="10"/>
  <c r="F787" i="10"/>
  <c r="E787" i="10"/>
  <c r="Z786" i="10"/>
  <c r="R786" i="10"/>
  <c r="Q786" i="10"/>
  <c r="T786" i="10" s="1"/>
  <c r="S786" i="10"/>
  <c r="P786" i="10"/>
  <c r="O786" i="10"/>
  <c r="M786" i="10"/>
  <c r="L786" i="10"/>
  <c r="N786" i="10"/>
  <c r="K786" i="10"/>
  <c r="J786" i="10"/>
  <c r="I786" i="10"/>
  <c r="H786" i="10"/>
  <c r="G786" i="10"/>
  <c r="F786" i="10"/>
  <c r="E786" i="10"/>
  <c r="Z785" i="10"/>
  <c r="T785" i="10"/>
  <c r="R785" i="10"/>
  <c r="Q785" i="10"/>
  <c r="S785" i="10"/>
  <c r="P785" i="10"/>
  <c r="O785" i="10"/>
  <c r="M785" i="10"/>
  <c r="L785" i="10"/>
  <c r="N785" i="10"/>
  <c r="K785" i="10"/>
  <c r="J785" i="10"/>
  <c r="I785" i="10"/>
  <c r="H785" i="10"/>
  <c r="G785" i="10"/>
  <c r="F785" i="10"/>
  <c r="E785" i="10"/>
  <c r="Z784" i="10"/>
  <c r="T784" i="10"/>
  <c r="R784" i="10"/>
  <c r="Q784" i="10"/>
  <c r="S784" i="10"/>
  <c r="P784" i="10"/>
  <c r="L784" i="10"/>
  <c r="N784" i="10"/>
  <c r="K784" i="10"/>
  <c r="J784" i="10"/>
  <c r="I784" i="10"/>
  <c r="H784" i="10"/>
  <c r="G784" i="10"/>
  <c r="F784" i="10"/>
  <c r="E784" i="10"/>
  <c r="Z783" i="10"/>
  <c r="Q783" i="10"/>
  <c r="S783" i="10"/>
  <c r="P783" i="10"/>
  <c r="L783" i="10"/>
  <c r="N783" i="10"/>
  <c r="K783" i="10"/>
  <c r="J783" i="10"/>
  <c r="I783" i="10"/>
  <c r="H783" i="10"/>
  <c r="G783" i="10"/>
  <c r="F783" i="10"/>
  <c r="E783" i="10"/>
  <c r="Z782" i="10"/>
  <c r="Q782" i="10"/>
  <c r="T782" i="10" s="1"/>
  <c r="S782" i="10"/>
  <c r="P782" i="10"/>
  <c r="O782" i="10"/>
  <c r="M782" i="10"/>
  <c r="L782" i="10"/>
  <c r="N782" i="10"/>
  <c r="K782" i="10"/>
  <c r="J782" i="10"/>
  <c r="I782" i="10"/>
  <c r="H782" i="10"/>
  <c r="G782" i="10"/>
  <c r="F782" i="10"/>
  <c r="E782" i="10"/>
  <c r="Z781" i="10"/>
  <c r="T781" i="10"/>
  <c r="R781" i="10"/>
  <c r="Q781" i="10"/>
  <c r="S781" i="10"/>
  <c r="P781" i="10"/>
  <c r="O781" i="10"/>
  <c r="M781" i="10"/>
  <c r="L781" i="10"/>
  <c r="N781" i="10"/>
  <c r="K781" i="10"/>
  <c r="J781" i="10"/>
  <c r="I781" i="10"/>
  <c r="H781" i="10"/>
  <c r="G781" i="10"/>
  <c r="F781" i="10"/>
  <c r="E781" i="10"/>
  <c r="Z780" i="10"/>
  <c r="T780" i="10"/>
  <c r="R780" i="10"/>
  <c r="Q780" i="10"/>
  <c r="S780" i="10"/>
  <c r="P780" i="10"/>
  <c r="L780" i="10"/>
  <c r="N780" i="10"/>
  <c r="K780" i="10"/>
  <c r="J780" i="10"/>
  <c r="I780" i="10"/>
  <c r="H780" i="10"/>
  <c r="G780" i="10"/>
  <c r="F780" i="10"/>
  <c r="E780" i="10"/>
  <c r="Z779" i="10"/>
  <c r="Q779" i="10"/>
  <c r="S779" i="10"/>
  <c r="P779" i="10"/>
  <c r="M779" i="10"/>
  <c r="L779" i="10"/>
  <c r="O779" i="10" s="1"/>
  <c r="N779" i="10"/>
  <c r="K779" i="10"/>
  <c r="J779" i="10"/>
  <c r="I779" i="10"/>
  <c r="H779" i="10"/>
  <c r="G779" i="10"/>
  <c r="F779" i="10"/>
  <c r="E779" i="10"/>
  <c r="Z778" i="10"/>
  <c r="R778" i="10"/>
  <c r="Q778" i="10"/>
  <c r="T778" i="10" s="1"/>
  <c r="S778" i="10"/>
  <c r="P778" i="10"/>
  <c r="O778" i="10"/>
  <c r="M778" i="10"/>
  <c r="L778" i="10"/>
  <c r="N778" i="10"/>
  <c r="K778" i="10"/>
  <c r="J778" i="10"/>
  <c r="I778" i="10"/>
  <c r="H778" i="10"/>
  <c r="G778" i="10"/>
  <c r="F778" i="10"/>
  <c r="E778" i="10"/>
  <c r="Z777" i="10"/>
  <c r="T777" i="10"/>
  <c r="R777" i="10"/>
  <c r="Q777" i="10"/>
  <c r="S777" i="10"/>
  <c r="P777" i="10"/>
  <c r="O777" i="10"/>
  <c r="M777" i="10"/>
  <c r="L777" i="10"/>
  <c r="N777" i="10"/>
  <c r="K777" i="10"/>
  <c r="J777" i="10"/>
  <c r="I777" i="10"/>
  <c r="H777" i="10"/>
  <c r="G777" i="10"/>
  <c r="F777" i="10"/>
  <c r="E777" i="10"/>
  <c r="Z776" i="10"/>
  <c r="T776" i="10"/>
  <c r="R776" i="10"/>
  <c r="Q776" i="10"/>
  <c r="S776" i="10"/>
  <c r="P776" i="10"/>
  <c r="L776" i="10"/>
  <c r="N776" i="10"/>
  <c r="K776" i="10"/>
  <c r="J776" i="10"/>
  <c r="I776" i="10"/>
  <c r="H776" i="10"/>
  <c r="G776" i="10"/>
  <c r="F776" i="10"/>
  <c r="E776" i="10"/>
  <c r="Z775" i="10"/>
  <c r="Q775" i="10"/>
  <c r="S775" i="10"/>
  <c r="P775" i="10"/>
  <c r="L775" i="10"/>
  <c r="N775" i="10"/>
  <c r="K775" i="10"/>
  <c r="J775" i="10"/>
  <c r="I775" i="10"/>
  <c r="H775" i="10"/>
  <c r="G775" i="10"/>
  <c r="F775" i="10"/>
  <c r="E775" i="10"/>
  <c r="Z774" i="10"/>
  <c r="Q774" i="10"/>
  <c r="T774" i="10" s="1"/>
  <c r="S774" i="10"/>
  <c r="P774" i="10"/>
  <c r="O774" i="10"/>
  <c r="M774" i="10"/>
  <c r="L774" i="10"/>
  <c r="N774" i="10"/>
  <c r="K774" i="10"/>
  <c r="J774" i="10"/>
  <c r="I774" i="10"/>
  <c r="H774" i="10"/>
  <c r="G774" i="10"/>
  <c r="F774" i="10"/>
  <c r="E774" i="10"/>
  <c r="Z773" i="10"/>
  <c r="T773" i="10"/>
  <c r="R773" i="10"/>
  <c r="Q773" i="10"/>
  <c r="S773" i="10"/>
  <c r="P773" i="10"/>
  <c r="O773" i="10"/>
  <c r="M773" i="10"/>
  <c r="L773" i="10"/>
  <c r="N773" i="10"/>
  <c r="K773" i="10"/>
  <c r="J773" i="10"/>
  <c r="I773" i="10"/>
  <c r="H773" i="10"/>
  <c r="G773" i="10"/>
  <c r="F773" i="10"/>
  <c r="E773" i="10"/>
  <c r="Z772" i="10"/>
  <c r="T772" i="10"/>
  <c r="R772" i="10"/>
  <c r="Q772" i="10"/>
  <c r="S772" i="10"/>
  <c r="P772" i="10"/>
  <c r="L772" i="10"/>
  <c r="N772" i="10"/>
  <c r="K772" i="10"/>
  <c r="J772" i="10"/>
  <c r="I772" i="10"/>
  <c r="H772" i="10"/>
  <c r="G772" i="10"/>
  <c r="F772" i="10"/>
  <c r="E772" i="10"/>
  <c r="Z771" i="10"/>
  <c r="Q771" i="10"/>
  <c r="S771" i="10"/>
  <c r="P771" i="10"/>
  <c r="M771" i="10"/>
  <c r="L771" i="10"/>
  <c r="O771" i="10" s="1"/>
  <c r="N771" i="10"/>
  <c r="K771" i="10"/>
  <c r="J771" i="10"/>
  <c r="I771" i="10"/>
  <c r="H771" i="10"/>
  <c r="G771" i="10"/>
  <c r="F771" i="10"/>
  <c r="E771" i="10"/>
  <c r="Z770" i="10"/>
  <c r="R770" i="10"/>
  <c r="Q770" i="10"/>
  <c r="T770" i="10" s="1"/>
  <c r="S770" i="10"/>
  <c r="P770" i="10"/>
  <c r="O770" i="10"/>
  <c r="M770" i="10"/>
  <c r="L770" i="10"/>
  <c r="N770" i="10"/>
  <c r="K770" i="10"/>
  <c r="J770" i="10"/>
  <c r="I770" i="10"/>
  <c r="H770" i="10"/>
  <c r="G770" i="10"/>
  <c r="F770" i="10"/>
  <c r="E770" i="10"/>
  <c r="Z769" i="10"/>
  <c r="T769" i="10"/>
  <c r="R769" i="10"/>
  <c r="Q769" i="10"/>
  <c r="S769" i="10"/>
  <c r="P769" i="10"/>
  <c r="O769" i="10"/>
  <c r="M769" i="10"/>
  <c r="L769" i="10"/>
  <c r="N769" i="10"/>
  <c r="K769" i="10"/>
  <c r="J769" i="10"/>
  <c r="I769" i="10"/>
  <c r="H769" i="10"/>
  <c r="G769" i="10"/>
  <c r="F769" i="10"/>
  <c r="E769" i="10"/>
  <c r="Z768" i="10"/>
  <c r="T768" i="10"/>
  <c r="R768" i="10"/>
  <c r="Q768" i="10"/>
  <c r="S768" i="10"/>
  <c r="P768" i="10"/>
  <c r="L768" i="10"/>
  <c r="N768" i="10"/>
  <c r="K768" i="10"/>
  <c r="J768" i="10"/>
  <c r="I768" i="10"/>
  <c r="H768" i="10"/>
  <c r="G768" i="10"/>
  <c r="F768" i="10"/>
  <c r="E768" i="10"/>
  <c r="Z767" i="10"/>
  <c r="Q767" i="10"/>
  <c r="S767" i="10"/>
  <c r="P767" i="10"/>
  <c r="L767" i="10"/>
  <c r="N767" i="10"/>
  <c r="K767" i="10"/>
  <c r="J767" i="10"/>
  <c r="I767" i="10"/>
  <c r="H767" i="10"/>
  <c r="G767" i="10"/>
  <c r="F767" i="10"/>
  <c r="E767" i="10"/>
  <c r="Z766" i="10"/>
  <c r="Q766" i="10"/>
  <c r="T766" i="10" s="1"/>
  <c r="S766" i="10"/>
  <c r="P766" i="10"/>
  <c r="O766" i="10"/>
  <c r="M766" i="10"/>
  <c r="L766" i="10"/>
  <c r="N766" i="10"/>
  <c r="E285" i="9" s="1"/>
  <c r="K766" i="10"/>
  <c r="J766" i="10"/>
  <c r="I766" i="10"/>
  <c r="D285" i="9" s="1"/>
  <c r="H766" i="10"/>
  <c r="G766" i="10"/>
  <c r="F766" i="10"/>
  <c r="E766" i="10"/>
  <c r="Z765" i="10"/>
  <c r="T765" i="10"/>
  <c r="R765" i="10"/>
  <c r="Q765" i="10"/>
  <c r="S765" i="10"/>
  <c r="P765" i="10"/>
  <c r="O765" i="10"/>
  <c r="M765" i="10"/>
  <c r="L765" i="10"/>
  <c r="N765" i="10"/>
  <c r="K765" i="10"/>
  <c r="J765" i="10"/>
  <c r="I765" i="10"/>
  <c r="H765" i="10"/>
  <c r="G765" i="10"/>
  <c r="F765" i="10"/>
  <c r="E765" i="10"/>
  <c r="Z764" i="10"/>
  <c r="T764" i="10"/>
  <c r="R764" i="10"/>
  <c r="Q764" i="10"/>
  <c r="S764" i="10"/>
  <c r="P764" i="10"/>
  <c r="L764" i="10"/>
  <c r="N764" i="10"/>
  <c r="K764" i="10"/>
  <c r="J764" i="10"/>
  <c r="I764" i="10"/>
  <c r="H764" i="10"/>
  <c r="G764" i="10"/>
  <c r="F764" i="10"/>
  <c r="E764" i="10"/>
  <c r="Z763" i="10"/>
  <c r="Q763" i="10"/>
  <c r="S763" i="10"/>
  <c r="P763" i="10"/>
  <c r="M763" i="10"/>
  <c r="L763" i="10"/>
  <c r="O763" i="10" s="1"/>
  <c r="N763" i="10"/>
  <c r="E289" i="9" s="1"/>
  <c r="K763" i="10"/>
  <c r="J763" i="10"/>
  <c r="I763" i="10"/>
  <c r="H763" i="10"/>
  <c r="G763" i="10"/>
  <c r="F763" i="10"/>
  <c r="E763" i="10"/>
  <c r="Z762" i="10"/>
  <c r="R762" i="10"/>
  <c r="Q762" i="10"/>
  <c r="T762" i="10" s="1"/>
  <c r="S762" i="10"/>
  <c r="P762" i="10"/>
  <c r="O762" i="10"/>
  <c r="M762" i="10"/>
  <c r="L762" i="10"/>
  <c r="N762" i="10"/>
  <c r="K762" i="10"/>
  <c r="J762" i="10"/>
  <c r="I762" i="10"/>
  <c r="H762" i="10"/>
  <c r="G762" i="10"/>
  <c r="F762" i="10"/>
  <c r="E762" i="10"/>
  <c r="Z761" i="10"/>
  <c r="T761" i="10"/>
  <c r="R761" i="10"/>
  <c r="Q761" i="10"/>
  <c r="S761" i="10"/>
  <c r="P761" i="10"/>
  <c r="O761" i="10"/>
  <c r="M761" i="10"/>
  <c r="L761" i="10"/>
  <c r="N761" i="10"/>
  <c r="K761" i="10"/>
  <c r="J761" i="10"/>
  <c r="I761" i="10"/>
  <c r="H761" i="10"/>
  <c r="G761" i="10"/>
  <c r="F761" i="10"/>
  <c r="E761" i="10"/>
  <c r="Z760" i="10"/>
  <c r="T760" i="10"/>
  <c r="R760" i="10"/>
  <c r="Q760" i="10"/>
  <c r="S760" i="10"/>
  <c r="P760" i="10"/>
  <c r="L760" i="10"/>
  <c r="N760" i="10"/>
  <c r="K760" i="10"/>
  <c r="J760" i="10"/>
  <c r="I760" i="10"/>
  <c r="H760" i="10"/>
  <c r="G760" i="10"/>
  <c r="F760" i="10"/>
  <c r="E760" i="10"/>
  <c r="Z759" i="10"/>
  <c r="Q759" i="10"/>
  <c r="S759" i="10"/>
  <c r="P759" i="10"/>
  <c r="L759" i="10"/>
  <c r="N759" i="10"/>
  <c r="K759" i="10"/>
  <c r="J759" i="10"/>
  <c r="I759" i="10"/>
  <c r="H759" i="10"/>
  <c r="G759" i="10"/>
  <c r="F759" i="10"/>
  <c r="E759" i="10"/>
  <c r="Z758" i="10"/>
  <c r="Q758" i="10"/>
  <c r="T758" i="10" s="1"/>
  <c r="S758" i="10"/>
  <c r="P758" i="10"/>
  <c r="O758" i="10"/>
  <c r="M758" i="10"/>
  <c r="L758" i="10"/>
  <c r="N758" i="10"/>
  <c r="E288" i="9" s="1"/>
  <c r="K758" i="10"/>
  <c r="J758" i="10"/>
  <c r="I758" i="10"/>
  <c r="H758" i="10"/>
  <c r="G758" i="10"/>
  <c r="F758" i="10"/>
  <c r="E758" i="10"/>
  <c r="Z757" i="10"/>
  <c r="T757" i="10"/>
  <c r="R757" i="10"/>
  <c r="Q757" i="10"/>
  <c r="S757" i="10"/>
  <c r="P757" i="10"/>
  <c r="O757" i="10"/>
  <c r="M757" i="10"/>
  <c r="L757" i="10"/>
  <c r="N757" i="10"/>
  <c r="E290" i="9" s="1"/>
  <c r="K757" i="10"/>
  <c r="J757" i="10"/>
  <c r="I757" i="10"/>
  <c r="H757" i="10"/>
  <c r="G757" i="10"/>
  <c r="F757" i="10"/>
  <c r="E757" i="10"/>
  <c r="Z756" i="10"/>
  <c r="T756" i="10"/>
  <c r="R756" i="10"/>
  <c r="Q756" i="10"/>
  <c r="S756" i="10"/>
  <c r="P756" i="10"/>
  <c r="L756" i="10"/>
  <c r="N756" i="10"/>
  <c r="K756" i="10"/>
  <c r="J756" i="10"/>
  <c r="I756" i="10"/>
  <c r="H756" i="10"/>
  <c r="G756" i="10"/>
  <c r="F756" i="10"/>
  <c r="E756" i="10"/>
  <c r="Z755" i="10"/>
  <c r="Q755" i="10"/>
  <c r="S755" i="10"/>
  <c r="P755" i="10"/>
  <c r="M755" i="10"/>
  <c r="L755" i="10"/>
  <c r="O755" i="10" s="1"/>
  <c r="N755" i="10"/>
  <c r="K755" i="10"/>
  <c r="J755" i="10"/>
  <c r="I755" i="10"/>
  <c r="H755" i="10"/>
  <c r="G755" i="10"/>
  <c r="F755" i="10"/>
  <c r="E755" i="10"/>
  <c r="Z754" i="10"/>
  <c r="R754" i="10"/>
  <c r="Q754" i="10"/>
  <c r="T754" i="10" s="1"/>
  <c r="S754" i="10"/>
  <c r="P754" i="10"/>
  <c r="O754" i="10"/>
  <c r="M754" i="10"/>
  <c r="L754" i="10"/>
  <c r="N754" i="10"/>
  <c r="K754" i="10"/>
  <c r="J754" i="10"/>
  <c r="I754" i="10"/>
  <c r="H754" i="10"/>
  <c r="G754" i="10"/>
  <c r="F754" i="10"/>
  <c r="E754" i="10"/>
  <c r="Z753" i="10"/>
  <c r="T753" i="10"/>
  <c r="R753" i="10"/>
  <c r="Q753" i="10"/>
  <c r="S753" i="10"/>
  <c r="P753" i="10"/>
  <c r="O753" i="10"/>
  <c r="M753" i="10"/>
  <c r="L753" i="10"/>
  <c r="N753" i="10"/>
  <c r="K753" i="10"/>
  <c r="J753" i="10"/>
  <c r="I753" i="10"/>
  <c r="H753" i="10"/>
  <c r="G753" i="10"/>
  <c r="F753" i="10"/>
  <c r="E753" i="10"/>
  <c r="Z752" i="10"/>
  <c r="T752" i="10"/>
  <c r="R752" i="10"/>
  <c r="Q752" i="10"/>
  <c r="S752" i="10"/>
  <c r="P752" i="10"/>
  <c r="L752" i="10"/>
  <c r="N752" i="10"/>
  <c r="K752" i="10"/>
  <c r="J752" i="10"/>
  <c r="I752" i="10"/>
  <c r="H752" i="10"/>
  <c r="G752" i="10"/>
  <c r="F752" i="10"/>
  <c r="E752" i="10"/>
  <c r="Z751" i="10"/>
  <c r="Q751" i="10"/>
  <c r="S751" i="10"/>
  <c r="P751" i="10"/>
  <c r="L751" i="10"/>
  <c r="N751" i="10"/>
  <c r="E279" i="9" s="1"/>
  <c r="K751" i="10"/>
  <c r="J751" i="10"/>
  <c r="I751" i="10"/>
  <c r="H751" i="10"/>
  <c r="G751" i="10"/>
  <c r="F751" i="10"/>
  <c r="E751" i="10"/>
  <c r="Z750" i="10"/>
  <c r="Q750" i="10"/>
  <c r="T750" i="10" s="1"/>
  <c r="S750" i="10"/>
  <c r="P750" i="10"/>
  <c r="O750" i="10"/>
  <c r="M750" i="10"/>
  <c r="L750" i="10"/>
  <c r="N750" i="10"/>
  <c r="E282" i="9" s="1"/>
  <c r="K750" i="10"/>
  <c r="J750" i="10"/>
  <c r="I750" i="10"/>
  <c r="H750" i="10"/>
  <c r="G750" i="10"/>
  <c r="F750" i="10"/>
  <c r="E750" i="10"/>
  <c r="Z749" i="10"/>
  <c r="T749" i="10"/>
  <c r="R749" i="10"/>
  <c r="Q749" i="10"/>
  <c r="S749" i="10"/>
  <c r="P749" i="10"/>
  <c r="O749" i="10"/>
  <c r="M749" i="10"/>
  <c r="L749" i="10"/>
  <c r="N749" i="10"/>
  <c r="E287" i="9" s="1"/>
  <c r="K749" i="10"/>
  <c r="J749" i="10"/>
  <c r="I749" i="10"/>
  <c r="H749" i="10"/>
  <c r="G749" i="10"/>
  <c r="F749" i="10"/>
  <c r="E749" i="10"/>
  <c r="Z748" i="10"/>
  <c r="T748" i="10"/>
  <c r="R748" i="10"/>
  <c r="Q748" i="10"/>
  <c r="S748" i="10"/>
  <c r="P748" i="10"/>
  <c r="L748" i="10"/>
  <c r="N748" i="10"/>
  <c r="E291" i="9" s="1"/>
  <c r="K748" i="10"/>
  <c r="J748" i="10"/>
  <c r="I748" i="10"/>
  <c r="D291" i="9" s="1"/>
  <c r="H748" i="10"/>
  <c r="G748" i="10"/>
  <c r="F748" i="10"/>
  <c r="E748" i="10"/>
  <c r="Z747" i="10"/>
  <c r="Q747" i="10"/>
  <c r="S747" i="10"/>
  <c r="P747" i="10"/>
  <c r="M747" i="10"/>
  <c r="L747" i="10"/>
  <c r="O747" i="10" s="1"/>
  <c r="N747" i="10"/>
  <c r="E292" i="9" s="1"/>
  <c r="K747" i="10"/>
  <c r="J747" i="10"/>
  <c r="I747" i="10"/>
  <c r="D292" i="9" s="1"/>
  <c r="H747" i="10"/>
  <c r="G747" i="10"/>
  <c r="F747" i="10"/>
  <c r="E747" i="10"/>
  <c r="G746" i="10"/>
  <c r="A746" i="10"/>
  <c r="Z745" i="10"/>
  <c r="T745" i="10"/>
  <c r="R745" i="10"/>
  <c r="Q745" i="10"/>
  <c r="S745" i="10"/>
  <c r="P745" i="10"/>
  <c r="L745" i="10"/>
  <c r="N745" i="10"/>
  <c r="K745" i="10"/>
  <c r="J745" i="10"/>
  <c r="I745" i="10"/>
  <c r="H745" i="10"/>
  <c r="G745" i="10"/>
  <c r="F745" i="10"/>
  <c r="E745" i="10"/>
  <c r="Z744" i="10"/>
  <c r="Q744" i="10"/>
  <c r="S744" i="10"/>
  <c r="P744" i="10"/>
  <c r="M744" i="10"/>
  <c r="L744" i="10"/>
  <c r="O744" i="10" s="1"/>
  <c r="N744" i="10"/>
  <c r="K744" i="10"/>
  <c r="J744" i="10"/>
  <c r="I744" i="10"/>
  <c r="H744" i="10"/>
  <c r="G744" i="10"/>
  <c r="F744" i="10"/>
  <c r="E744" i="10"/>
  <c r="Z743" i="10"/>
  <c r="Q743" i="10"/>
  <c r="S743" i="10"/>
  <c r="P743" i="10"/>
  <c r="O743" i="10"/>
  <c r="F274" i="9" s="1"/>
  <c r="M743" i="10"/>
  <c r="L743" i="10"/>
  <c r="N743" i="10"/>
  <c r="K743" i="10"/>
  <c r="J743" i="10"/>
  <c r="I743" i="10"/>
  <c r="D274" i="9" s="1"/>
  <c r="H743" i="10"/>
  <c r="G743" i="10"/>
  <c r="F743" i="10"/>
  <c r="E743" i="10"/>
  <c r="Z742" i="10"/>
  <c r="T742" i="10"/>
  <c r="R742" i="10"/>
  <c r="Q742" i="10"/>
  <c r="S742" i="10"/>
  <c r="P742" i="10"/>
  <c r="O742" i="10"/>
  <c r="M742" i="10"/>
  <c r="L742" i="10"/>
  <c r="N742" i="10"/>
  <c r="K742" i="10"/>
  <c r="J742" i="10"/>
  <c r="I742" i="10"/>
  <c r="H742" i="10"/>
  <c r="G742" i="10"/>
  <c r="F742" i="10"/>
  <c r="E742" i="10"/>
  <c r="Z741" i="10"/>
  <c r="T741" i="10"/>
  <c r="R741" i="10"/>
  <c r="Q741" i="10"/>
  <c r="S741" i="10"/>
  <c r="P741" i="10"/>
  <c r="O741" i="10"/>
  <c r="L741" i="10"/>
  <c r="M741" i="10" s="1"/>
  <c r="N741" i="10"/>
  <c r="K741" i="10"/>
  <c r="J741" i="10"/>
  <c r="I741" i="10"/>
  <c r="H741" i="10"/>
  <c r="G741" i="10"/>
  <c r="F741" i="10"/>
  <c r="E741" i="10"/>
  <c r="Z740" i="10"/>
  <c r="T740" i="10"/>
  <c r="Q740" i="10"/>
  <c r="R740" i="10" s="1"/>
  <c r="S740" i="10"/>
  <c r="P740" i="10"/>
  <c r="M740" i="10"/>
  <c r="L740" i="10"/>
  <c r="O740" i="10" s="1"/>
  <c r="N740" i="10"/>
  <c r="K740" i="10"/>
  <c r="J740" i="10"/>
  <c r="I740" i="10"/>
  <c r="H740" i="10"/>
  <c r="G740" i="10"/>
  <c r="F740" i="10"/>
  <c r="E740" i="10"/>
  <c r="Z739" i="10"/>
  <c r="Q739" i="10"/>
  <c r="S739" i="10"/>
  <c r="P739" i="10"/>
  <c r="O739" i="10"/>
  <c r="M739" i="10"/>
  <c r="L739" i="10"/>
  <c r="N739" i="10"/>
  <c r="K739" i="10"/>
  <c r="J739" i="10"/>
  <c r="I739" i="10"/>
  <c r="H739" i="10"/>
  <c r="G739" i="10"/>
  <c r="F739" i="10"/>
  <c r="E739" i="10"/>
  <c r="Z738" i="10"/>
  <c r="T738" i="10"/>
  <c r="R738" i="10"/>
  <c r="Q738" i="10"/>
  <c r="S738" i="10"/>
  <c r="P738" i="10"/>
  <c r="O738" i="10"/>
  <c r="M738" i="10"/>
  <c r="L738" i="10"/>
  <c r="N738" i="10"/>
  <c r="K738" i="10"/>
  <c r="J738" i="10"/>
  <c r="I738" i="10"/>
  <c r="H738" i="10"/>
  <c r="G738" i="10"/>
  <c r="F738" i="10"/>
  <c r="E738" i="10"/>
  <c r="Z737" i="10"/>
  <c r="T737" i="10"/>
  <c r="R737" i="10"/>
  <c r="Q737" i="10"/>
  <c r="S737" i="10"/>
  <c r="P737" i="10"/>
  <c r="O737" i="10"/>
  <c r="L737" i="10"/>
  <c r="M737" i="10" s="1"/>
  <c r="N737" i="10"/>
  <c r="K737" i="10"/>
  <c r="J737" i="10"/>
  <c r="I737" i="10"/>
  <c r="H737" i="10"/>
  <c r="G737" i="10"/>
  <c r="F737" i="10"/>
  <c r="E737" i="10"/>
  <c r="Z736" i="10"/>
  <c r="T736" i="10"/>
  <c r="Q736" i="10"/>
  <c r="R736" i="10" s="1"/>
  <c r="S736" i="10"/>
  <c r="P736" i="10"/>
  <c r="M736" i="10"/>
  <c r="L736" i="10"/>
  <c r="O736" i="10" s="1"/>
  <c r="N736" i="10"/>
  <c r="K736" i="10"/>
  <c r="J736" i="10"/>
  <c r="I736" i="10"/>
  <c r="H736" i="10"/>
  <c r="G736" i="10"/>
  <c r="F736" i="10"/>
  <c r="E736" i="10"/>
  <c r="Z735" i="10"/>
  <c r="Q735" i="10"/>
  <c r="S735" i="10"/>
  <c r="P735" i="10"/>
  <c r="O735" i="10"/>
  <c r="M735" i="10"/>
  <c r="L735" i="10"/>
  <c r="N735" i="10"/>
  <c r="K735" i="10"/>
  <c r="J735" i="10"/>
  <c r="I735" i="10"/>
  <c r="H735" i="10"/>
  <c r="G735" i="10"/>
  <c r="F735" i="10"/>
  <c r="E735" i="10"/>
  <c r="Z734" i="10"/>
  <c r="T734" i="10"/>
  <c r="R734" i="10"/>
  <c r="Q734" i="10"/>
  <c r="S734" i="10"/>
  <c r="P734" i="10"/>
  <c r="O734" i="10"/>
  <c r="M734" i="10"/>
  <c r="L734" i="10"/>
  <c r="N734" i="10"/>
  <c r="K734" i="10"/>
  <c r="J734" i="10"/>
  <c r="I734" i="10"/>
  <c r="H734" i="10"/>
  <c r="G734" i="10"/>
  <c r="F734" i="10"/>
  <c r="E734" i="10"/>
  <c r="Z733" i="10"/>
  <c r="T733" i="10"/>
  <c r="R733" i="10"/>
  <c r="Q733" i="10"/>
  <c r="S733" i="10"/>
  <c r="P733" i="10"/>
  <c r="O733" i="10"/>
  <c r="L733" i="10"/>
  <c r="M733" i="10" s="1"/>
  <c r="N733" i="10"/>
  <c r="K733" i="10"/>
  <c r="J733" i="10"/>
  <c r="I733" i="10"/>
  <c r="H733" i="10"/>
  <c r="G733" i="10"/>
  <c r="F733" i="10"/>
  <c r="E733" i="10"/>
  <c r="Z732" i="10"/>
  <c r="T732" i="10"/>
  <c r="Q732" i="10"/>
  <c r="R732" i="10" s="1"/>
  <c r="S732" i="10"/>
  <c r="P732" i="10"/>
  <c r="M732" i="10"/>
  <c r="L732" i="10"/>
  <c r="O732" i="10" s="1"/>
  <c r="N732" i="10"/>
  <c r="K732" i="10"/>
  <c r="J732" i="10"/>
  <c r="I732" i="10"/>
  <c r="H732" i="10"/>
  <c r="G732" i="10"/>
  <c r="F732" i="10"/>
  <c r="E732" i="10"/>
  <c r="Z731" i="10"/>
  <c r="Q731" i="10"/>
  <c r="S731" i="10"/>
  <c r="P731" i="10"/>
  <c r="O731" i="10"/>
  <c r="M731" i="10"/>
  <c r="L731" i="10"/>
  <c r="N731" i="10"/>
  <c r="K731" i="10"/>
  <c r="J731" i="10"/>
  <c r="I731" i="10"/>
  <c r="H731" i="10"/>
  <c r="G731" i="10"/>
  <c r="F731" i="10"/>
  <c r="E731" i="10"/>
  <c r="Z730" i="10"/>
  <c r="T730" i="10"/>
  <c r="R730" i="10"/>
  <c r="Q730" i="10"/>
  <c r="S730" i="10"/>
  <c r="P730" i="10"/>
  <c r="O730" i="10"/>
  <c r="M730" i="10"/>
  <c r="L730" i="10"/>
  <c r="N730" i="10"/>
  <c r="K730" i="10"/>
  <c r="J730" i="10"/>
  <c r="I730" i="10"/>
  <c r="H730" i="10"/>
  <c r="G730" i="10"/>
  <c r="F730" i="10"/>
  <c r="E730" i="10"/>
  <c r="Z729" i="10"/>
  <c r="T729" i="10"/>
  <c r="R729" i="10"/>
  <c r="Q729" i="10"/>
  <c r="S729" i="10"/>
  <c r="P729" i="10"/>
  <c r="O729" i="10"/>
  <c r="L729" i="10"/>
  <c r="M729" i="10" s="1"/>
  <c r="N729" i="10"/>
  <c r="K729" i="10"/>
  <c r="J729" i="10"/>
  <c r="I729" i="10"/>
  <c r="H729" i="10"/>
  <c r="G729" i="10"/>
  <c r="F729" i="10"/>
  <c r="E729" i="10"/>
  <c r="Z728" i="10"/>
  <c r="T728" i="10"/>
  <c r="Q728" i="10"/>
  <c r="R728" i="10" s="1"/>
  <c r="S728" i="10"/>
  <c r="P728" i="10"/>
  <c r="M728" i="10"/>
  <c r="L728" i="10"/>
  <c r="O728" i="10" s="1"/>
  <c r="N728" i="10"/>
  <c r="K728" i="10"/>
  <c r="J728" i="10"/>
  <c r="I728" i="10"/>
  <c r="H728" i="10"/>
  <c r="G728" i="10"/>
  <c r="F728" i="10"/>
  <c r="E728" i="10"/>
  <c r="Z727" i="10"/>
  <c r="Q727" i="10"/>
  <c r="S727" i="10"/>
  <c r="P727" i="10"/>
  <c r="O727" i="10"/>
  <c r="M727" i="10"/>
  <c r="L727" i="10"/>
  <c r="N727" i="10"/>
  <c r="K727" i="10"/>
  <c r="J727" i="10"/>
  <c r="I727" i="10"/>
  <c r="H727" i="10"/>
  <c r="G727" i="10"/>
  <c r="F727" i="10"/>
  <c r="E727" i="10"/>
  <c r="Z726" i="10"/>
  <c r="T726" i="10"/>
  <c r="R726" i="10"/>
  <c r="Q726" i="10"/>
  <c r="S726" i="10"/>
  <c r="P726" i="10"/>
  <c r="O726" i="10"/>
  <c r="M726" i="10"/>
  <c r="L726" i="10"/>
  <c r="N726" i="10"/>
  <c r="K726" i="10"/>
  <c r="J726" i="10"/>
  <c r="I726" i="10"/>
  <c r="H726" i="10"/>
  <c r="G726" i="10"/>
  <c r="F726" i="10"/>
  <c r="E726" i="10"/>
  <c r="Z725" i="10"/>
  <c r="T725" i="10"/>
  <c r="R725" i="10"/>
  <c r="Q725" i="10"/>
  <c r="S725" i="10"/>
  <c r="P725" i="10"/>
  <c r="O725" i="10"/>
  <c r="L725" i="10"/>
  <c r="M725" i="10" s="1"/>
  <c r="N725" i="10"/>
  <c r="K725" i="10"/>
  <c r="J725" i="10"/>
  <c r="I725" i="10"/>
  <c r="H725" i="10"/>
  <c r="G725" i="10"/>
  <c r="F725" i="10"/>
  <c r="E725" i="10"/>
  <c r="Z724" i="10"/>
  <c r="T724" i="10"/>
  <c r="Q724" i="10"/>
  <c r="R724" i="10" s="1"/>
  <c r="S724" i="10"/>
  <c r="P724" i="10"/>
  <c r="M724" i="10"/>
  <c r="L724" i="10"/>
  <c r="O724" i="10" s="1"/>
  <c r="N724" i="10"/>
  <c r="K724" i="10"/>
  <c r="J724" i="10"/>
  <c r="I724" i="10"/>
  <c r="H724" i="10"/>
  <c r="G724" i="10"/>
  <c r="F724" i="10"/>
  <c r="E724" i="10"/>
  <c r="Z723" i="10"/>
  <c r="Q723" i="10"/>
  <c r="S723" i="10"/>
  <c r="P723" i="10"/>
  <c r="O723" i="10"/>
  <c r="M723" i="10"/>
  <c r="L723" i="10"/>
  <c r="N723" i="10"/>
  <c r="K723" i="10"/>
  <c r="J723" i="10"/>
  <c r="I723" i="10"/>
  <c r="H723" i="10"/>
  <c r="G723" i="10"/>
  <c r="F723" i="10"/>
  <c r="E723" i="10"/>
  <c r="Z722" i="10"/>
  <c r="T722" i="10"/>
  <c r="R722" i="10"/>
  <c r="Q722" i="10"/>
  <c r="S722" i="10"/>
  <c r="P722" i="10"/>
  <c r="O722" i="10"/>
  <c r="M722" i="10"/>
  <c r="L722" i="10"/>
  <c r="N722" i="10"/>
  <c r="K722" i="10"/>
  <c r="J722" i="10"/>
  <c r="I722" i="10"/>
  <c r="H722" i="10"/>
  <c r="G722" i="10"/>
  <c r="F722" i="10"/>
  <c r="E722" i="10"/>
  <c r="Z721" i="10"/>
  <c r="T721" i="10"/>
  <c r="R721" i="10"/>
  <c r="Q721" i="10"/>
  <c r="S721" i="10"/>
  <c r="P721" i="10"/>
  <c r="O721" i="10"/>
  <c r="L721" i="10"/>
  <c r="M721" i="10" s="1"/>
  <c r="N721" i="10"/>
  <c r="K721" i="10"/>
  <c r="J721" i="10"/>
  <c r="I721" i="10"/>
  <c r="H721" i="10"/>
  <c r="G721" i="10"/>
  <c r="F721" i="10"/>
  <c r="E721" i="10"/>
  <c r="Z720" i="10"/>
  <c r="T720" i="10"/>
  <c r="Q720" i="10"/>
  <c r="R720" i="10" s="1"/>
  <c r="S720" i="10"/>
  <c r="P720" i="10"/>
  <c r="M720" i="10"/>
  <c r="L720" i="10"/>
  <c r="O720" i="10" s="1"/>
  <c r="N720" i="10"/>
  <c r="K720" i="10"/>
  <c r="J720" i="10"/>
  <c r="I720" i="10"/>
  <c r="H720" i="10"/>
  <c r="G720" i="10"/>
  <c r="F720" i="10"/>
  <c r="E720" i="10"/>
  <c r="Z719" i="10"/>
  <c r="Q719" i="10"/>
  <c r="S719" i="10"/>
  <c r="P719" i="10"/>
  <c r="O719" i="10"/>
  <c r="M719" i="10"/>
  <c r="L719" i="10"/>
  <c r="N719" i="10"/>
  <c r="K719" i="10"/>
  <c r="J719" i="10"/>
  <c r="I719" i="10"/>
  <c r="H719" i="10"/>
  <c r="G719" i="10"/>
  <c r="F719" i="10"/>
  <c r="E719" i="10"/>
  <c r="Z718" i="10"/>
  <c r="T718" i="10"/>
  <c r="R718" i="10"/>
  <c r="Q718" i="10"/>
  <c r="S718" i="10"/>
  <c r="P718" i="10"/>
  <c r="O718" i="10"/>
  <c r="M718" i="10"/>
  <c r="L718" i="10"/>
  <c r="N718" i="10"/>
  <c r="K718" i="10"/>
  <c r="J718" i="10"/>
  <c r="I718" i="10"/>
  <c r="H718" i="10"/>
  <c r="G718" i="10"/>
  <c r="F718" i="10"/>
  <c r="E718" i="10"/>
  <c r="Z717" i="10"/>
  <c r="T717" i="10"/>
  <c r="R717" i="10"/>
  <c r="Q717" i="10"/>
  <c r="S717" i="10"/>
  <c r="P717" i="10"/>
  <c r="O717" i="10"/>
  <c r="L717" i="10"/>
  <c r="M717" i="10" s="1"/>
  <c r="N717" i="10"/>
  <c r="K717" i="10"/>
  <c r="J717" i="10"/>
  <c r="I717" i="10"/>
  <c r="H717" i="10"/>
  <c r="G717" i="10"/>
  <c r="F717" i="10"/>
  <c r="E717" i="10"/>
  <c r="Z716" i="10"/>
  <c r="T716" i="10"/>
  <c r="Q716" i="10"/>
  <c r="R716" i="10" s="1"/>
  <c r="S716" i="10"/>
  <c r="P716" i="10"/>
  <c r="M716" i="10"/>
  <c r="L716" i="10"/>
  <c r="O716" i="10" s="1"/>
  <c r="N716" i="10"/>
  <c r="K716" i="10"/>
  <c r="J716" i="10"/>
  <c r="I716" i="10"/>
  <c r="H716" i="10"/>
  <c r="G716" i="10"/>
  <c r="F716" i="10"/>
  <c r="E716" i="10"/>
  <c r="Z715" i="10"/>
  <c r="Q715" i="10"/>
  <c r="S715" i="10"/>
  <c r="P715" i="10"/>
  <c r="O715" i="10"/>
  <c r="M715" i="10"/>
  <c r="L715" i="10"/>
  <c r="N715" i="10"/>
  <c r="K715" i="10"/>
  <c r="J715" i="10"/>
  <c r="I715" i="10"/>
  <c r="H715" i="10"/>
  <c r="G715" i="10"/>
  <c r="F715" i="10"/>
  <c r="E715" i="10"/>
  <c r="Z714" i="10"/>
  <c r="T714" i="10"/>
  <c r="R714" i="10"/>
  <c r="Q714" i="10"/>
  <c r="S714" i="10"/>
  <c r="P714" i="10"/>
  <c r="O714" i="10"/>
  <c r="M714" i="10"/>
  <c r="L714" i="10"/>
  <c r="N714" i="10"/>
  <c r="K714" i="10"/>
  <c r="J714" i="10"/>
  <c r="I714" i="10"/>
  <c r="H714" i="10"/>
  <c r="G714" i="10"/>
  <c r="F714" i="10"/>
  <c r="E714" i="10"/>
  <c r="Z713" i="10"/>
  <c r="T713" i="10"/>
  <c r="R713" i="10"/>
  <c r="Q713" i="10"/>
  <c r="S713" i="10"/>
  <c r="P713" i="10"/>
  <c r="O713" i="10"/>
  <c r="L713" i="10"/>
  <c r="M713" i="10" s="1"/>
  <c r="N713" i="10"/>
  <c r="K713" i="10"/>
  <c r="J713" i="10"/>
  <c r="I713" i="10"/>
  <c r="H713" i="10"/>
  <c r="G713" i="10"/>
  <c r="F713" i="10"/>
  <c r="E713" i="10"/>
  <c r="Z712" i="10"/>
  <c r="T712" i="10"/>
  <c r="Q712" i="10"/>
  <c r="R712" i="10" s="1"/>
  <c r="S712" i="10"/>
  <c r="P712" i="10"/>
  <c r="M712" i="10"/>
  <c r="L712" i="10"/>
  <c r="O712" i="10" s="1"/>
  <c r="N712" i="10"/>
  <c r="K712" i="10"/>
  <c r="J712" i="10"/>
  <c r="I712" i="10"/>
  <c r="H712" i="10"/>
  <c r="G712" i="10"/>
  <c r="F712" i="10"/>
  <c r="E712" i="10"/>
  <c r="Z711" i="10"/>
  <c r="Q711" i="10"/>
  <c r="S711" i="10"/>
  <c r="P711" i="10"/>
  <c r="O711" i="10"/>
  <c r="M711" i="10"/>
  <c r="L711" i="10"/>
  <c r="N711" i="10"/>
  <c r="K711" i="10"/>
  <c r="J711" i="10"/>
  <c r="I711" i="10"/>
  <c r="H711" i="10"/>
  <c r="G711" i="10"/>
  <c r="F711" i="10"/>
  <c r="E711" i="10"/>
  <c r="Z710" i="10"/>
  <c r="T710" i="10"/>
  <c r="R710" i="10"/>
  <c r="Q710" i="10"/>
  <c r="S710" i="10"/>
  <c r="P710" i="10"/>
  <c r="O710" i="10"/>
  <c r="M710" i="10"/>
  <c r="L710" i="10"/>
  <c r="N710" i="10"/>
  <c r="K710" i="10"/>
  <c r="J710" i="10"/>
  <c r="I710" i="10"/>
  <c r="H710" i="10"/>
  <c r="G710" i="10"/>
  <c r="F710" i="10"/>
  <c r="E710" i="10"/>
  <c r="Z709" i="10"/>
  <c r="T709" i="10"/>
  <c r="R709" i="10"/>
  <c r="Q709" i="10"/>
  <c r="S709" i="10"/>
  <c r="P709" i="10"/>
  <c r="O709" i="10"/>
  <c r="L709" i="10"/>
  <c r="M709" i="10" s="1"/>
  <c r="N709" i="10"/>
  <c r="K709" i="10"/>
  <c r="J709" i="10"/>
  <c r="I709" i="10"/>
  <c r="H709" i="10"/>
  <c r="G709" i="10"/>
  <c r="F709" i="10"/>
  <c r="E709" i="10"/>
  <c r="Z708" i="10"/>
  <c r="T708" i="10"/>
  <c r="Q708" i="10"/>
  <c r="R708" i="10" s="1"/>
  <c r="S708" i="10"/>
  <c r="P708" i="10"/>
  <c r="M708" i="10"/>
  <c r="L708" i="10"/>
  <c r="O708" i="10" s="1"/>
  <c r="N708" i="10"/>
  <c r="K708" i="10"/>
  <c r="J708" i="10"/>
  <c r="I708" i="10"/>
  <c r="H708" i="10"/>
  <c r="G708" i="10"/>
  <c r="F708" i="10"/>
  <c r="E708" i="10"/>
  <c r="Z707" i="10"/>
  <c r="Q707" i="10"/>
  <c r="S707" i="10"/>
  <c r="P707" i="10"/>
  <c r="O707" i="10"/>
  <c r="M707" i="10"/>
  <c r="L707" i="10"/>
  <c r="N707" i="10"/>
  <c r="K707" i="10"/>
  <c r="J707" i="10"/>
  <c r="I707" i="10"/>
  <c r="H707" i="10"/>
  <c r="G707" i="10"/>
  <c r="F707" i="10"/>
  <c r="E707" i="10"/>
  <c r="Z706" i="10"/>
  <c r="T706" i="10"/>
  <c r="R706" i="10"/>
  <c r="Q706" i="10"/>
  <c r="S706" i="10"/>
  <c r="P706" i="10"/>
  <c r="O706" i="10"/>
  <c r="M706" i="10"/>
  <c r="L706" i="10"/>
  <c r="N706" i="10"/>
  <c r="K706" i="10"/>
  <c r="J706" i="10"/>
  <c r="I706" i="10"/>
  <c r="H706" i="10"/>
  <c r="G706" i="10"/>
  <c r="F706" i="10"/>
  <c r="E706" i="10"/>
  <c r="Z705" i="10"/>
  <c r="T705" i="10"/>
  <c r="R705" i="10"/>
  <c r="Q705" i="10"/>
  <c r="S705" i="10"/>
  <c r="P705" i="10"/>
  <c r="O705" i="10"/>
  <c r="L705" i="10"/>
  <c r="M705" i="10" s="1"/>
  <c r="N705" i="10"/>
  <c r="K705" i="10"/>
  <c r="J705" i="10"/>
  <c r="I705" i="10"/>
  <c r="H705" i="10"/>
  <c r="G705" i="10"/>
  <c r="F705" i="10"/>
  <c r="E705" i="10"/>
  <c r="Z704" i="10"/>
  <c r="T704" i="10"/>
  <c r="Q704" i="10"/>
  <c r="R704" i="10" s="1"/>
  <c r="S704" i="10"/>
  <c r="P704" i="10"/>
  <c r="M704" i="10"/>
  <c r="L704" i="10"/>
  <c r="O704" i="10" s="1"/>
  <c r="N704" i="10"/>
  <c r="K704" i="10"/>
  <c r="J704" i="10"/>
  <c r="I704" i="10"/>
  <c r="H704" i="10"/>
  <c r="G704" i="10"/>
  <c r="F704" i="10"/>
  <c r="E704" i="10"/>
  <c r="Z703" i="10"/>
  <c r="Q703" i="10"/>
  <c r="S703" i="10"/>
  <c r="P703" i="10"/>
  <c r="O703" i="10"/>
  <c r="M703" i="10"/>
  <c r="L703" i="10"/>
  <c r="N703" i="10"/>
  <c r="K703" i="10"/>
  <c r="J703" i="10"/>
  <c r="I703" i="10"/>
  <c r="H703" i="10"/>
  <c r="G703" i="10"/>
  <c r="F703" i="10"/>
  <c r="E703" i="10"/>
  <c r="Z702" i="10"/>
  <c r="T702" i="10"/>
  <c r="R702" i="10"/>
  <c r="Q702" i="10"/>
  <c r="S702" i="10"/>
  <c r="P702" i="10"/>
  <c r="O702" i="10"/>
  <c r="M702" i="10"/>
  <c r="L702" i="10"/>
  <c r="N702" i="10"/>
  <c r="K702" i="10"/>
  <c r="J702" i="10"/>
  <c r="I702" i="10"/>
  <c r="H702" i="10"/>
  <c r="G702" i="10"/>
  <c r="F702" i="10"/>
  <c r="E702" i="10"/>
  <c r="Z701" i="10"/>
  <c r="T701" i="10"/>
  <c r="R701" i="10"/>
  <c r="Q701" i="10"/>
  <c r="S701" i="10"/>
  <c r="P701" i="10"/>
  <c r="O701" i="10"/>
  <c r="L701" i="10"/>
  <c r="M701" i="10" s="1"/>
  <c r="N701" i="10"/>
  <c r="K701" i="10"/>
  <c r="J701" i="10"/>
  <c r="I701" i="10"/>
  <c r="H701" i="10"/>
  <c r="G701" i="10"/>
  <c r="F701" i="10"/>
  <c r="E701" i="10"/>
  <c r="Z700" i="10"/>
  <c r="T700" i="10"/>
  <c r="Q700" i="10"/>
  <c r="R700" i="10" s="1"/>
  <c r="S700" i="10"/>
  <c r="P700" i="10"/>
  <c r="M700" i="10"/>
  <c r="L700" i="10"/>
  <c r="O700" i="10" s="1"/>
  <c r="N700" i="10"/>
  <c r="K700" i="10"/>
  <c r="J700" i="10"/>
  <c r="I700" i="10"/>
  <c r="H700" i="10"/>
  <c r="G700" i="10"/>
  <c r="F700" i="10"/>
  <c r="E700" i="10"/>
  <c r="Z699" i="10"/>
  <c r="Q699" i="10"/>
  <c r="S699" i="10"/>
  <c r="P699" i="10"/>
  <c r="O699" i="10"/>
  <c r="M699" i="10"/>
  <c r="L699" i="10"/>
  <c r="N699" i="10"/>
  <c r="K699" i="10"/>
  <c r="J699" i="10"/>
  <c r="I699" i="10"/>
  <c r="H699" i="10"/>
  <c r="G699" i="10"/>
  <c r="F699" i="10"/>
  <c r="E699" i="10"/>
  <c r="Z698" i="10"/>
  <c r="T698" i="10"/>
  <c r="R698" i="10"/>
  <c r="Q698" i="10"/>
  <c r="S698" i="10"/>
  <c r="P698" i="10"/>
  <c r="O698" i="10"/>
  <c r="M698" i="10"/>
  <c r="L698" i="10"/>
  <c r="N698" i="10"/>
  <c r="K698" i="10"/>
  <c r="J698" i="10"/>
  <c r="I698" i="10"/>
  <c r="H698" i="10"/>
  <c r="G698" i="10"/>
  <c r="F698" i="10"/>
  <c r="E698" i="10"/>
  <c r="Z697" i="10"/>
  <c r="T697" i="10"/>
  <c r="R697" i="10"/>
  <c r="Q697" i="10"/>
  <c r="S697" i="10"/>
  <c r="P697" i="10"/>
  <c r="O697" i="10"/>
  <c r="L697" i="10"/>
  <c r="M697" i="10" s="1"/>
  <c r="N697" i="10"/>
  <c r="K697" i="10"/>
  <c r="J697" i="10"/>
  <c r="I697" i="10"/>
  <c r="H697" i="10"/>
  <c r="G697" i="10"/>
  <c r="F697" i="10"/>
  <c r="E697" i="10"/>
  <c r="Z696" i="10"/>
  <c r="T696" i="10"/>
  <c r="Q696" i="10"/>
  <c r="R696" i="10" s="1"/>
  <c r="S696" i="10"/>
  <c r="P696" i="10"/>
  <c r="M696" i="10"/>
  <c r="L696" i="10"/>
  <c r="O696" i="10" s="1"/>
  <c r="N696" i="10"/>
  <c r="K696" i="10"/>
  <c r="J696" i="10"/>
  <c r="I696" i="10"/>
  <c r="H696" i="10"/>
  <c r="G696" i="10"/>
  <c r="F696" i="10"/>
  <c r="E696" i="10"/>
  <c r="Z695" i="10"/>
  <c r="Q695" i="10"/>
  <c r="S695" i="10"/>
  <c r="P695" i="10"/>
  <c r="O695" i="10"/>
  <c r="M695" i="10"/>
  <c r="L695" i="10"/>
  <c r="N695" i="10"/>
  <c r="K695" i="10"/>
  <c r="J695" i="10"/>
  <c r="I695" i="10"/>
  <c r="H695" i="10"/>
  <c r="G695" i="10"/>
  <c r="F695" i="10"/>
  <c r="E695" i="10"/>
  <c r="Z694" i="10"/>
  <c r="T694" i="10"/>
  <c r="R694" i="10"/>
  <c r="Q694" i="10"/>
  <c r="S694" i="10"/>
  <c r="P694" i="10"/>
  <c r="O694" i="10"/>
  <c r="M694" i="10"/>
  <c r="L694" i="10"/>
  <c r="N694" i="10"/>
  <c r="K694" i="10"/>
  <c r="J694" i="10"/>
  <c r="I694" i="10"/>
  <c r="H694" i="10"/>
  <c r="G694" i="10"/>
  <c r="F694" i="10"/>
  <c r="E694" i="10"/>
  <c r="Z693" i="10"/>
  <c r="T693" i="10"/>
  <c r="R693" i="10"/>
  <c r="Q693" i="10"/>
  <c r="S693" i="10"/>
  <c r="P693" i="10"/>
  <c r="O693" i="10"/>
  <c r="L693" i="10"/>
  <c r="M693" i="10" s="1"/>
  <c r="N693" i="10"/>
  <c r="K693" i="10"/>
  <c r="J693" i="10"/>
  <c r="I693" i="10"/>
  <c r="H693" i="10"/>
  <c r="G693" i="10"/>
  <c r="F693" i="10"/>
  <c r="E693" i="10"/>
  <c r="Z692" i="10"/>
  <c r="T692" i="10"/>
  <c r="Q692" i="10"/>
  <c r="R692" i="10" s="1"/>
  <c r="S692" i="10"/>
  <c r="P692" i="10"/>
  <c r="M692" i="10"/>
  <c r="L692" i="10"/>
  <c r="O692" i="10" s="1"/>
  <c r="N692" i="10"/>
  <c r="K692" i="10"/>
  <c r="J692" i="10"/>
  <c r="I692" i="10"/>
  <c r="H692" i="10"/>
  <c r="G692" i="10"/>
  <c r="F692" i="10"/>
  <c r="E692" i="10"/>
  <c r="Z691" i="10"/>
  <c r="Q691" i="10"/>
  <c r="S691" i="10"/>
  <c r="P691" i="10"/>
  <c r="O691" i="10"/>
  <c r="M691" i="10"/>
  <c r="L691" i="10"/>
  <c r="N691" i="10"/>
  <c r="K691" i="10"/>
  <c r="J691" i="10"/>
  <c r="I691" i="10"/>
  <c r="H691" i="10"/>
  <c r="G691" i="10"/>
  <c r="F691" i="10"/>
  <c r="E691" i="10"/>
  <c r="Z690" i="10"/>
  <c r="T690" i="10"/>
  <c r="R690" i="10"/>
  <c r="Q690" i="10"/>
  <c r="S690" i="10"/>
  <c r="P690" i="10"/>
  <c r="O690" i="10"/>
  <c r="M690" i="10"/>
  <c r="L690" i="10"/>
  <c r="N690" i="10"/>
  <c r="K690" i="10"/>
  <c r="J690" i="10"/>
  <c r="I690" i="10"/>
  <c r="H690" i="10"/>
  <c r="G690" i="10"/>
  <c r="F690" i="10"/>
  <c r="E690" i="10"/>
  <c r="Z689" i="10"/>
  <c r="T689" i="10"/>
  <c r="R689" i="10"/>
  <c r="Q689" i="10"/>
  <c r="S689" i="10"/>
  <c r="P689" i="10"/>
  <c r="O689" i="10"/>
  <c r="L689" i="10"/>
  <c r="M689" i="10" s="1"/>
  <c r="N689" i="10"/>
  <c r="K689" i="10"/>
  <c r="J689" i="10"/>
  <c r="I689" i="10"/>
  <c r="H689" i="10"/>
  <c r="G689" i="10"/>
  <c r="F689" i="10"/>
  <c r="E689" i="10"/>
  <c r="Z688" i="10"/>
  <c r="T688" i="10"/>
  <c r="Q688" i="10"/>
  <c r="R688" i="10" s="1"/>
  <c r="S688" i="10"/>
  <c r="P688" i="10"/>
  <c r="M688" i="10"/>
  <c r="L688" i="10"/>
  <c r="O688" i="10" s="1"/>
  <c r="F265" i="9" s="1"/>
  <c r="N688" i="10"/>
  <c r="E265" i="9" s="1"/>
  <c r="K688" i="10"/>
  <c r="J688" i="10"/>
  <c r="I688" i="10"/>
  <c r="D265" i="9" s="1"/>
  <c r="H688" i="10"/>
  <c r="G688" i="10"/>
  <c r="F688" i="10"/>
  <c r="E688" i="10"/>
  <c r="Z687" i="10"/>
  <c r="Q687" i="10"/>
  <c r="S687" i="10"/>
  <c r="P687" i="10"/>
  <c r="O687" i="10"/>
  <c r="M687" i="10"/>
  <c r="L687" i="10"/>
  <c r="N687" i="10"/>
  <c r="K687" i="10"/>
  <c r="J687" i="10"/>
  <c r="I687" i="10"/>
  <c r="H687" i="10"/>
  <c r="G687" i="10"/>
  <c r="F687" i="10"/>
  <c r="E687" i="10"/>
  <c r="Z686" i="10"/>
  <c r="T686" i="10"/>
  <c r="R686" i="10"/>
  <c r="Q686" i="10"/>
  <c r="S686" i="10"/>
  <c r="P686" i="10"/>
  <c r="O686" i="10"/>
  <c r="M686" i="10"/>
  <c r="L686" i="10"/>
  <c r="N686" i="10"/>
  <c r="K686" i="10"/>
  <c r="J686" i="10"/>
  <c r="I686" i="10"/>
  <c r="H686" i="10"/>
  <c r="G686" i="10"/>
  <c r="F686" i="10"/>
  <c r="E686" i="10"/>
  <c r="Z685" i="10"/>
  <c r="T685" i="10"/>
  <c r="R685" i="10"/>
  <c r="Q685" i="10"/>
  <c r="S685" i="10"/>
  <c r="P685" i="10"/>
  <c r="O685" i="10"/>
  <c r="L685" i="10"/>
  <c r="M685" i="10" s="1"/>
  <c r="N685" i="10"/>
  <c r="E269" i="9" s="1"/>
  <c r="K685" i="10"/>
  <c r="J685" i="10"/>
  <c r="I685" i="10"/>
  <c r="D269" i="9" s="1"/>
  <c r="H685" i="10"/>
  <c r="G685" i="10"/>
  <c r="F685" i="10"/>
  <c r="E685" i="10"/>
  <c r="Z684" i="10"/>
  <c r="T684" i="10"/>
  <c r="Q684" i="10"/>
  <c r="R684" i="10" s="1"/>
  <c r="S684" i="10"/>
  <c r="P684" i="10"/>
  <c r="M684" i="10"/>
  <c r="L684" i="10"/>
  <c r="O684" i="10" s="1"/>
  <c r="N684" i="10"/>
  <c r="K684" i="10"/>
  <c r="J684" i="10"/>
  <c r="I684" i="10"/>
  <c r="H684" i="10"/>
  <c r="G684" i="10"/>
  <c r="F684" i="10"/>
  <c r="E684" i="10"/>
  <c r="Z683" i="10"/>
  <c r="Q683" i="10"/>
  <c r="S683" i="10"/>
  <c r="P683" i="10"/>
  <c r="O683" i="10"/>
  <c r="M683" i="10"/>
  <c r="L683" i="10"/>
  <c r="N683" i="10"/>
  <c r="K683" i="10"/>
  <c r="J683" i="10"/>
  <c r="I683" i="10"/>
  <c r="H683" i="10"/>
  <c r="G683" i="10"/>
  <c r="F683" i="10"/>
  <c r="E683" i="10"/>
  <c r="Z682" i="10"/>
  <c r="T682" i="10"/>
  <c r="R682" i="10"/>
  <c r="Q682" i="10"/>
  <c r="S682" i="10"/>
  <c r="P682" i="10"/>
  <c r="O682" i="10"/>
  <c r="M682" i="10"/>
  <c r="L682" i="10"/>
  <c r="N682" i="10"/>
  <c r="K682" i="10"/>
  <c r="J682" i="10"/>
  <c r="I682" i="10"/>
  <c r="H682" i="10"/>
  <c r="G682" i="10"/>
  <c r="F682" i="10"/>
  <c r="E682" i="10"/>
  <c r="Z681" i="10"/>
  <c r="T681" i="10"/>
  <c r="R681" i="10"/>
  <c r="Q681" i="10"/>
  <c r="S681" i="10"/>
  <c r="P681" i="10"/>
  <c r="O681" i="10"/>
  <c r="L681" i="10"/>
  <c r="M681" i="10" s="1"/>
  <c r="N681" i="10"/>
  <c r="K681" i="10"/>
  <c r="J681" i="10"/>
  <c r="I681" i="10"/>
  <c r="H681" i="10"/>
  <c r="G681" i="10"/>
  <c r="F681" i="10"/>
  <c r="E681" i="10"/>
  <c r="Z680" i="10"/>
  <c r="T680" i="10"/>
  <c r="Q680" i="10"/>
  <c r="R680" i="10" s="1"/>
  <c r="S680" i="10"/>
  <c r="P680" i="10"/>
  <c r="M680" i="10"/>
  <c r="L680" i="10"/>
  <c r="O680" i="10" s="1"/>
  <c r="N680" i="10"/>
  <c r="E268" i="9" s="1"/>
  <c r="K680" i="10"/>
  <c r="J680" i="10"/>
  <c r="I680" i="10"/>
  <c r="D268" i="9" s="1"/>
  <c r="H680" i="10"/>
  <c r="G680" i="10"/>
  <c r="F680" i="10"/>
  <c r="E680" i="10"/>
  <c r="Z679" i="10"/>
  <c r="Q679" i="10"/>
  <c r="S679" i="10"/>
  <c r="P679" i="10"/>
  <c r="O679" i="10"/>
  <c r="M679" i="10"/>
  <c r="L679" i="10"/>
  <c r="N679" i="10"/>
  <c r="K679" i="10"/>
  <c r="J679" i="10"/>
  <c r="I679" i="10"/>
  <c r="H679" i="10"/>
  <c r="G679" i="10"/>
  <c r="F679" i="10"/>
  <c r="E679" i="10"/>
  <c r="Z678" i="10"/>
  <c r="T678" i="10"/>
  <c r="R678" i="10"/>
  <c r="Q678" i="10"/>
  <c r="S678" i="10"/>
  <c r="P678" i="10"/>
  <c r="O678" i="10"/>
  <c r="M678" i="10"/>
  <c r="L678" i="10"/>
  <c r="N678" i="10"/>
  <c r="K678" i="10"/>
  <c r="J678" i="10"/>
  <c r="I678" i="10"/>
  <c r="H678" i="10"/>
  <c r="G678" i="10"/>
  <c r="F678" i="10"/>
  <c r="E678" i="10"/>
  <c r="Z677" i="10"/>
  <c r="T677" i="10"/>
  <c r="R677" i="10"/>
  <c r="Q677" i="10"/>
  <c r="S677" i="10"/>
  <c r="P677" i="10"/>
  <c r="O677" i="10"/>
  <c r="L677" i="10"/>
  <c r="M677" i="10" s="1"/>
  <c r="N677" i="10"/>
  <c r="K677" i="10"/>
  <c r="J677" i="10"/>
  <c r="I677" i="10"/>
  <c r="H677" i="10"/>
  <c r="G677" i="10"/>
  <c r="F677" i="10"/>
  <c r="E677" i="10"/>
  <c r="Z676" i="10"/>
  <c r="T676" i="10"/>
  <c r="Q676" i="10"/>
  <c r="R676" i="10" s="1"/>
  <c r="S676" i="10"/>
  <c r="P676" i="10"/>
  <c r="M676" i="10"/>
  <c r="L676" i="10"/>
  <c r="O676" i="10" s="1"/>
  <c r="N676" i="10"/>
  <c r="K676" i="10"/>
  <c r="J676" i="10"/>
  <c r="I676" i="10"/>
  <c r="H676" i="10"/>
  <c r="G676" i="10"/>
  <c r="F676" i="10"/>
  <c r="E676" i="10"/>
  <c r="Z675" i="10"/>
  <c r="Q675" i="10"/>
  <c r="S675" i="10"/>
  <c r="P675" i="10"/>
  <c r="O675" i="10"/>
  <c r="M675" i="10"/>
  <c r="L675" i="10"/>
  <c r="N675" i="10"/>
  <c r="K675" i="10"/>
  <c r="J675" i="10"/>
  <c r="I675" i="10"/>
  <c r="H675" i="10"/>
  <c r="G675" i="10"/>
  <c r="F675" i="10"/>
  <c r="E675" i="10"/>
  <c r="Z674" i="10"/>
  <c r="T674" i="10"/>
  <c r="R674" i="10"/>
  <c r="Q674" i="10"/>
  <c r="S674" i="10"/>
  <c r="P674" i="10"/>
  <c r="O674" i="10"/>
  <c r="M674" i="10"/>
  <c r="L674" i="10"/>
  <c r="N674" i="10"/>
  <c r="K674" i="10"/>
  <c r="J674" i="10"/>
  <c r="I674" i="10"/>
  <c r="H674" i="10"/>
  <c r="G674" i="10"/>
  <c r="F674" i="10"/>
  <c r="E674" i="10"/>
  <c r="Z673" i="10"/>
  <c r="T673" i="10"/>
  <c r="R673" i="10"/>
  <c r="Q673" i="10"/>
  <c r="S673" i="10"/>
  <c r="P673" i="10"/>
  <c r="O673" i="10"/>
  <c r="L673" i="10"/>
  <c r="M673" i="10" s="1"/>
  <c r="N673" i="10"/>
  <c r="E262" i="9" s="1"/>
  <c r="K673" i="10"/>
  <c r="J673" i="10"/>
  <c r="I673" i="10"/>
  <c r="H673" i="10"/>
  <c r="G673" i="10"/>
  <c r="F673" i="10"/>
  <c r="E673" i="10"/>
  <c r="Z672" i="10"/>
  <c r="T672" i="10"/>
  <c r="Q672" i="10"/>
  <c r="R672" i="10" s="1"/>
  <c r="S672" i="10"/>
  <c r="P672" i="10"/>
  <c r="M672" i="10"/>
  <c r="L672" i="10"/>
  <c r="O672" i="10" s="1"/>
  <c r="N672" i="10"/>
  <c r="K672" i="10"/>
  <c r="J672" i="10"/>
  <c r="I672" i="10"/>
  <c r="H672" i="10"/>
  <c r="G672" i="10"/>
  <c r="F672" i="10"/>
  <c r="E672" i="10"/>
  <c r="Z671" i="10"/>
  <c r="Q671" i="10"/>
  <c r="S671" i="10"/>
  <c r="P671" i="10"/>
  <c r="O671" i="10"/>
  <c r="M671" i="10"/>
  <c r="L671" i="10"/>
  <c r="N671" i="10"/>
  <c r="K671" i="10"/>
  <c r="J671" i="10"/>
  <c r="I671" i="10"/>
  <c r="H671" i="10"/>
  <c r="G671" i="10"/>
  <c r="F671" i="10"/>
  <c r="E671" i="10"/>
  <c r="Z670" i="10"/>
  <c r="T670" i="10"/>
  <c r="R670" i="10"/>
  <c r="Q670" i="10"/>
  <c r="S670" i="10"/>
  <c r="P670" i="10"/>
  <c r="O670" i="10"/>
  <c r="M670" i="10"/>
  <c r="L670" i="10"/>
  <c r="N670" i="10"/>
  <c r="K670" i="10"/>
  <c r="J670" i="10"/>
  <c r="I670" i="10"/>
  <c r="H670" i="10"/>
  <c r="G670" i="10"/>
  <c r="F670" i="10"/>
  <c r="E670" i="10"/>
  <c r="Z669" i="10"/>
  <c r="T669" i="10"/>
  <c r="R669" i="10"/>
  <c r="Q669" i="10"/>
  <c r="S669" i="10"/>
  <c r="P669" i="10"/>
  <c r="O669" i="10"/>
  <c r="L669" i="10"/>
  <c r="M669" i="10" s="1"/>
  <c r="N669" i="10"/>
  <c r="K669" i="10"/>
  <c r="J669" i="10"/>
  <c r="I669" i="10"/>
  <c r="H669" i="10"/>
  <c r="G669" i="10"/>
  <c r="F669" i="10"/>
  <c r="E669" i="10"/>
  <c r="Z668" i="10"/>
  <c r="T668" i="10"/>
  <c r="Q668" i="10"/>
  <c r="R668" i="10" s="1"/>
  <c r="S668" i="10"/>
  <c r="P668" i="10"/>
  <c r="M668" i="10"/>
  <c r="L668" i="10"/>
  <c r="O668" i="10" s="1"/>
  <c r="N668" i="10"/>
  <c r="K668" i="10"/>
  <c r="J668" i="10"/>
  <c r="I668" i="10"/>
  <c r="H668" i="10"/>
  <c r="G668" i="10"/>
  <c r="F668" i="10"/>
  <c r="E668" i="10"/>
  <c r="Z667" i="10"/>
  <c r="Q667" i="10"/>
  <c r="S667" i="10"/>
  <c r="P667" i="10"/>
  <c r="O667" i="10"/>
  <c r="M667" i="10"/>
  <c r="L667" i="10"/>
  <c r="N667" i="10"/>
  <c r="K667" i="10"/>
  <c r="J667" i="10"/>
  <c r="I667" i="10"/>
  <c r="H667" i="10"/>
  <c r="G667" i="10"/>
  <c r="F667" i="10"/>
  <c r="E667" i="10"/>
  <c r="Z666" i="10"/>
  <c r="T666" i="10"/>
  <c r="R666" i="10"/>
  <c r="Q666" i="10"/>
  <c r="S666" i="10"/>
  <c r="P666" i="10"/>
  <c r="O666" i="10"/>
  <c r="F266" i="9" s="1"/>
  <c r="M666" i="10"/>
  <c r="L666" i="10"/>
  <c r="N666" i="10"/>
  <c r="E266" i="9" s="1"/>
  <c r="K666" i="10"/>
  <c r="J666" i="10"/>
  <c r="I666" i="10"/>
  <c r="H666" i="10"/>
  <c r="G666" i="10"/>
  <c r="F666" i="10"/>
  <c r="E666" i="10"/>
  <c r="Z665" i="10"/>
  <c r="T665" i="10"/>
  <c r="R665" i="10"/>
  <c r="Q665" i="10"/>
  <c r="S665" i="10"/>
  <c r="P665" i="10"/>
  <c r="O665" i="10"/>
  <c r="L665" i="10"/>
  <c r="M665" i="10" s="1"/>
  <c r="N665" i="10"/>
  <c r="K665" i="10"/>
  <c r="J665" i="10"/>
  <c r="I665" i="10"/>
  <c r="H665" i="10"/>
  <c r="G665" i="10"/>
  <c r="F665" i="10"/>
  <c r="E665" i="10"/>
  <c r="Z664" i="10"/>
  <c r="T664" i="10"/>
  <c r="Q664" i="10"/>
  <c r="R664" i="10" s="1"/>
  <c r="S664" i="10"/>
  <c r="P664" i="10"/>
  <c r="M664" i="10"/>
  <c r="L664" i="10"/>
  <c r="O664" i="10" s="1"/>
  <c r="F271" i="9" s="1"/>
  <c r="N664" i="10"/>
  <c r="E271" i="9" s="1"/>
  <c r="K664" i="10"/>
  <c r="J664" i="10"/>
  <c r="I664" i="10"/>
  <c r="D271" i="9" s="1"/>
  <c r="H664" i="10"/>
  <c r="G664" i="10"/>
  <c r="F664" i="10"/>
  <c r="E664" i="10"/>
  <c r="Z663" i="10"/>
  <c r="Q663" i="10"/>
  <c r="S663" i="10"/>
  <c r="P663" i="10"/>
  <c r="O663" i="10"/>
  <c r="F275" i="9" s="1"/>
  <c r="M663" i="10"/>
  <c r="L663" i="10"/>
  <c r="N663" i="10"/>
  <c r="E275" i="9" s="1"/>
  <c r="K663" i="10"/>
  <c r="J663" i="10"/>
  <c r="I663" i="10"/>
  <c r="D275" i="9" s="1"/>
  <c r="H663" i="10"/>
  <c r="G663" i="10"/>
  <c r="F663" i="10"/>
  <c r="E663" i="10"/>
  <c r="Z662" i="10"/>
  <c r="T662" i="10"/>
  <c r="R662" i="10"/>
  <c r="Q662" i="10"/>
  <c r="S662" i="10"/>
  <c r="P662" i="10"/>
  <c r="O662" i="10"/>
  <c r="M662" i="10"/>
  <c r="L662" i="10"/>
  <c r="N662" i="10"/>
  <c r="K662" i="10"/>
  <c r="J662" i="10"/>
  <c r="I662" i="10"/>
  <c r="H662" i="10"/>
  <c r="G662" i="10"/>
  <c r="F662" i="10"/>
  <c r="E662" i="10"/>
  <c r="Z661" i="10"/>
  <c r="T661" i="10"/>
  <c r="R661" i="10"/>
  <c r="Q661" i="10"/>
  <c r="S661" i="10"/>
  <c r="P661" i="10"/>
  <c r="O661" i="10"/>
  <c r="L661" i="10"/>
  <c r="M661" i="10" s="1"/>
  <c r="N661" i="10"/>
  <c r="K661" i="10"/>
  <c r="J661" i="10"/>
  <c r="I661" i="10"/>
  <c r="H661" i="10"/>
  <c r="G661" i="10"/>
  <c r="F661" i="10"/>
  <c r="E661" i="10"/>
  <c r="Z660" i="10"/>
  <c r="T660" i="10"/>
  <c r="Q660" i="10"/>
  <c r="R660" i="10" s="1"/>
  <c r="S660" i="10"/>
  <c r="P660" i="10"/>
  <c r="M660" i="10"/>
  <c r="L660" i="10"/>
  <c r="O660" i="10" s="1"/>
  <c r="N660" i="10"/>
  <c r="K660" i="10"/>
  <c r="J660" i="10"/>
  <c r="I660" i="10"/>
  <c r="H660" i="10"/>
  <c r="G660" i="10"/>
  <c r="F660" i="10"/>
  <c r="E660" i="10"/>
  <c r="Z659" i="10"/>
  <c r="Q659" i="10"/>
  <c r="S659" i="10"/>
  <c r="P659" i="10"/>
  <c r="O659" i="10"/>
  <c r="M659" i="10"/>
  <c r="L659" i="10"/>
  <c r="N659" i="10"/>
  <c r="K659" i="10"/>
  <c r="J659" i="10"/>
  <c r="I659" i="10"/>
  <c r="H659" i="10"/>
  <c r="G659" i="10"/>
  <c r="F659" i="10"/>
  <c r="E659" i="10"/>
  <c r="Z658" i="10"/>
  <c r="T658" i="10"/>
  <c r="R658" i="10"/>
  <c r="Q658" i="10"/>
  <c r="S658" i="10"/>
  <c r="P658" i="10"/>
  <c r="O658" i="10"/>
  <c r="F267" i="9" s="1"/>
  <c r="M658" i="10"/>
  <c r="L658" i="10"/>
  <c r="N658" i="10"/>
  <c r="E267" i="9" s="1"/>
  <c r="K658" i="10"/>
  <c r="J658" i="10"/>
  <c r="I658" i="10"/>
  <c r="H658" i="10"/>
  <c r="G658" i="10"/>
  <c r="F658" i="10"/>
  <c r="E658" i="10"/>
  <c r="Z657" i="10"/>
  <c r="T657" i="10"/>
  <c r="R657" i="10"/>
  <c r="Q657" i="10"/>
  <c r="S657" i="10"/>
  <c r="P657" i="10"/>
  <c r="O657" i="10"/>
  <c r="L657" i="10"/>
  <c r="M657" i="10" s="1"/>
  <c r="N657" i="10"/>
  <c r="K657" i="10"/>
  <c r="J657" i="10"/>
  <c r="I657" i="10"/>
  <c r="H657" i="10"/>
  <c r="G657" i="10"/>
  <c r="F657" i="10"/>
  <c r="E657" i="10"/>
  <c r="Z656" i="10"/>
  <c r="T656" i="10"/>
  <c r="Q656" i="10"/>
  <c r="R656" i="10" s="1"/>
  <c r="S656" i="10"/>
  <c r="P656" i="10"/>
  <c r="M656" i="10"/>
  <c r="L656" i="10"/>
  <c r="O656" i="10" s="1"/>
  <c r="N656" i="10"/>
  <c r="K656" i="10"/>
  <c r="J656" i="10"/>
  <c r="I656" i="10"/>
  <c r="H656" i="10"/>
  <c r="G656" i="10"/>
  <c r="F656" i="10"/>
  <c r="E656" i="10"/>
  <c r="Z655" i="10"/>
  <c r="Q655" i="10"/>
  <c r="S655" i="10"/>
  <c r="P655" i="10"/>
  <c r="O655" i="10"/>
  <c r="F273" i="9" s="1"/>
  <c r="M655" i="10"/>
  <c r="L655" i="10"/>
  <c r="N655" i="10"/>
  <c r="E273" i="9" s="1"/>
  <c r="K655" i="10"/>
  <c r="J655" i="10"/>
  <c r="I655" i="10"/>
  <c r="D273" i="9" s="1"/>
  <c r="H655" i="10"/>
  <c r="G655" i="10"/>
  <c r="F655" i="10"/>
  <c r="E655" i="10"/>
  <c r="Z654" i="10"/>
  <c r="T654" i="10"/>
  <c r="R654" i="10"/>
  <c r="Q654" i="10"/>
  <c r="S654" i="10"/>
  <c r="P654" i="10"/>
  <c r="O654" i="10"/>
  <c r="M654" i="10"/>
  <c r="L654" i="10"/>
  <c r="N654" i="10"/>
  <c r="E259" i="9" s="1"/>
  <c r="K654" i="10"/>
  <c r="J654" i="10"/>
  <c r="I654" i="10"/>
  <c r="H654" i="10"/>
  <c r="G654" i="10"/>
  <c r="F654" i="10"/>
  <c r="E654" i="10"/>
  <c r="Z653" i="10"/>
  <c r="T653" i="10"/>
  <c r="R653" i="10"/>
  <c r="Q653" i="10"/>
  <c r="S653" i="10"/>
  <c r="P653" i="10"/>
  <c r="O653" i="10"/>
  <c r="L653" i="10"/>
  <c r="M653" i="10" s="1"/>
  <c r="N653" i="10"/>
  <c r="E270" i="9" s="1"/>
  <c r="K653" i="10"/>
  <c r="J653" i="10"/>
  <c r="I653" i="10"/>
  <c r="H653" i="10"/>
  <c r="G653" i="10"/>
  <c r="F653" i="10"/>
  <c r="E653" i="10"/>
  <c r="Z652" i="10"/>
  <c r="T652" i="10"/>
  <c r="Q652" i="10"/>
  <c r="R652" i="10" s="1"/>
  <c r="S652" i="10"/>
  <c r="P652" i="10"/>
  <c r="M652" i="10"/>
  <c r="L652" i="10"/>
  <c r="O652" i="10" s="1"/>
  <c r="F272" i="9" s="1"/>
  <c r="N652" i="10"/>
  <c r="E272" i="9" s="1"/>
  <c r="K652" i="10"/>
  <c r="J652" i="10"/>
  <c r="I652" i="10"/>
  <c r="D272" i="9" s="1"/>
  <c r="H652" i="10"/>
  <c r="G652" i="10"/>
  <c r="F652" i="10"/>
  <c r="E652" i="10"/>
  <c r="G651" i="10"/>
  <c r="A651" i="10"/>
  <c r="G650" i="10"/>
  <c r="A650" i="10"/>
  <c r="Z649" i="10"/>
  <c r="Q649" i="10"/>
  <c r="S649" i="10"/>
  <c r="P649" i="10"/>
  <c r="O649" i="10"/>
  <c r="M649" i="10"/>
  <c r="L649" i="10"/>
  <c r="N649" i="10"/>
  <c r="K649" i="10"/>
  <c r="J649" i="10"/>
  <c r="I649" i="10"/>
  <c r="H649" i="10"/>
  <c r="G649" i="10"/>
  <c r="F649" i="10"/>
  <c r="E649" i="10"/>
  <c r="Z648" i="10"/>
  <c r="T648" i="10"/>
  <c r="R648" i="10"/>
  <c r="Q648" i="10"/>
  <c r="S648" i="10"/>
  <c r="P648" i="10"/>
  <c r="O648" i="10"/>
  <c r="F253" i="9" s="1"/>
  <c r="E255" i="9" s="1"/>
  <c r="M648" i="10"/>
  <c r="L648" i="10"/>
  <c r="N648" i="10"/>
  <c r="E253" i="9" s="1"/>
  <c r="K648" i="10"/>
  <c r="J648" i="10"/>
  <c r="I648" i="10"/>
  <c r="D253" i="9" s="1"/>
  <c r="H648" i="10"/>
  <c r="G648" i="10"/>
  <c r="F648" i="10"/>
  <c r="E648" i="10"/>
  <c r="Z647" i="10"/>
  <c r="T647" i="10"/>
  <c r="R647" i="10"/>
  <c r="Q647" i="10"/>
  <c r="S647" i="10"/>
  <c r="P647" i="10"/>
  <c r="O647" i="10"/>
  <c r="L647" i="10"/>
  <c r="M647" i="10" s="1"/>
  <c r="N647" i="10"/>
  <c r="K647" i="10"/>
  <c r="J647" i="10"/>
  <c r="I647" i="10"/>
  <c r="H647" i="10"/>
  <c r="G647" i="10"/>
  <c r="F647" i="10"/>
  <c r="E647" i="10"/>
  <c r="Z646" i="10"/>
  <c r="T646" i="10"/>
  <c r="Q646" i="10"/>
  <c r="R646" i="10" s="1"/>
  <c r="S646" i="10"/>
  <c r="P646" i="10"/>
  <c r="M646" i="10"/>
  <c r="L646" i="10"/>
  <c r="O646" i="10" s="1"/>
  <c r="N646" i="10"/>
  <c r="K646" i="10"/>
  <c r="J646" i="10"/>
  <c r="I646" i="10"/>
  <c r="H646" i="10"/>
  <c r="G646" i="10"/>
  <c r="F646" i="10"/>
  <c r="E646" i="10"/>
  <c r="Z645" i="10"/>
  <c r="Q645" i="10"/>
  <c r="S645" i="10"/>
  <c r="P645" i="10"/>
  <c r="O645" i="10"/>
  <c r="M645" i="10"/>
  <c r="L645" i="10"/>
  <c r="N645" i="10"/>
  <c r="K645" i="10"/>
  <c r="J645" i="10"/>
  <c r="I645" i="10"/>
  <c r="H645" i="10"/>
  <c r="G645" i="10"/>
  <c r="F645" i="10"/>
  <c r="E645" i="10"/>
  <c r="Z644" i="10"/>
  <c r="T644" i="10"/>
  <c r="R644" i="10"/>
  <c r="Q644" i="10"/>
  <c r="S644" i="10"/>
  <c r="P644" i="10"/>
  <c r="O644" i="10"/>
  <c r="M644" i="10"/>
  <c r="L644" i="10"/>
  <c r="N644" i="10"/>
  <c r="K644" i="10"/>
  <c r="J644" i="10"/>
  <c r="I644" i="10"/>
  <c r="H644" i="10"/>
  <c r="G644" i="10"/>
  <c r="F644" i="10"/>
  <c r="E644" i="10"/>
  <c r="Z643" i="10"/>
  <c r="T643" i="10"/>
  <c r="R643" i="10"/>
  <c r="Q643" i="10"/>
  <c r="S643" i="10"/>
  <c r="P643" i="10"/>
  <c r="O643" i="10"/>
  <c r="L643" i="10"/>
  <c r="M643" i="10" s="1"/>
  <c r="N643" i="10"/>
  <c r="K643" i="10"/>
  <c r="J643" i="10"/>
  <c r="I643" i="10"/>
  <c r="H643" i="10"/>
  <c r="G643" i="10"/>
  <c r="F643" i="10"/>
  <c r="E643" i="10"/>
  <c r="Z642" i="10"/>
  <c r="T642" i="10"/>
  <c r="Q642" i="10"/>
  <c r="R642" i="10" s="1"/>
  <c r="S642" i="10"/>
  <c r="P642" i="10"/>
  <c r="M642" i="10"/>
  <c r="L642" i="10"/>
  <c r="O642" i="10" s="1"/>
  <c r="N642" i="10"/>
  <c r="E250" i="9" s="1"/>
  <c r="K642" i="10"/>
  <c r="J642" i="10"/>
  <c r="I642" i="10"/>
  <c r="D250" i="9" s="1"/>
  <c r="H642" i="10"/>
  <c r="G642" i="10"/>
  <c r="F642" i="10"/>
  <c r="E642" i="10"/>
  <c r="Z641" i="10"/>
  <c r="Q641" i="10"/>
  <c r="S641" i="10"/>
  <c r="P641" i="10"/>
  <c r="O641" i="10"/>
  <c r="F254" i="9" s="1"/>
  <c r="M641" i="10"/>
  <c r="L641" i="10"/>
  <c r="N641" i="10"/>
  <c r="E254" i="9" s="1"/>
  <c r="K641" i="10"/>
  <c r="J641" i="10"/>
  <c r="I641" i="10"/>
  <c r="D254" i="9" s="1"/>
  <c r="H641" i="10"/>
  <c r="G641" i="10"/>
  <c r="F641" i="10"/>
  <c r="E641" i="10"/>
  <c r="G640" i="10"/>
  <c r="A640" i="10"/>
  <c r="Z639" i="10"/>
  <c r="T639" i="10"/>
  <c r="Q639" i="10"/>
  <c r="R639" i="10" s="1"/>
  <c r="S639" i="10"/>
  <c r="P639" i="10"/>
  <c r="M639" i="10"/>
  <c r="L639" i="10"/>
  <c r="O639" i="10" s="1"/>
  <c r="N639" i="10"/>
  <c r="K639" i="10"/>
  <c r="J639" i="10"/>
  <c r="I639" i="10"/>
  <c r="H639" i="10"/>
  <c r="G639" i="10"/>
  <c r="F639" i="10"/>
  <c r="E639" i="10"/>
  <c r="Z638" i="10"/>
  <c r="R638" i="10"/>
  <c r="Q638" i="10"/>
  <c r="T638" i="10" s="1"/>
  <c r="S638" i="10"/>
  <c r="P638" i="10"/>
  <c r="O638" i="10"/>
  <c r="M638" i="10"/>
  <c r="L638" i="10"/>
  <c r="N638" i="10"/>
  <c r="K638" i="10"/>
  <c r="J638" i="10"/>
  <c r="I638" i="10"/>
  <c r="H638" i="10"/>
  <c r="G638" i="10"/>
  <c r="F638" i="10"/>
  <c r="E638" i="10"/>
  <c r="Z637" i="10"/>
  <c r="T637" i="10"/>
  <c r="R637" i="10"/>
  <c r="Q637" i="10"/>
  <c r="S637" i="10"/>
  <c r="P637" i="10"/>
  <c r="O637" i="10"/>
  <c r="M637" i="10"/>
  <c r="L637" i="10"/>
  <c r="N637" i="10"/>
  <c r="K637" i="10"/>
  <c r="J637" i="10"/>
  <c r="I637" i="10"/>
  <c r="H637" i="10"/>
  <c r="G637" i="10"/>
  <c r="F637" i="10"/>
  <c r="E637" i="10"/>
  <c r="Z636" i="10"/>
  <c r="T636" i="10"/>
  <c r="R636" i="10"/>
  <c r="Q636" i="10"/>
  <c r="S636" i="10"/>
  <c r="P636" i="10"/>
  <c r="L636" i="10"/>
  <c r="M636" i="10" s="1"/>
  <c r="N636" i="10"/>
  <c r="K636" i="10"/>
  <c r="J636" i="10"/>
  <c r="I636" i="10"/>
  <c r="H636" i="10"/>
  <c r="G636" i="10"/>
  <c r="F636" i="10"/>
  <c r="E636" i="10"/>
  <c r="Z635" i="10"/>
  <c r="T635" i="10"/>
  <c r="Q635" i="10"/>
  <c r="R635" i="10" s="1"/>
  <c r="S635" i="10"/>
  <c r="P635" i="10"/>
  <c r="M635" i="10"/>
  <c r="L635" i="10"/>
  <c r="O635" i="10" s="1"/>
  <c r="N635" i="10"/>
  <c r="K635" i="10"/>
  <c r="J635" i="10"/>
  <c r="I635" i="10"/>
  <c r="H635" i="10"/>
  <c r="G635" i="10"/>
  <c r="F635" i="10"/>
  <c r="E635" i="10"/>
  <c r="Z634" i="10"/>
  <c r="R634" i="10"/>
  <c r="Q634" i="10"/>
  <c r="T634" i="10" s="1"/>
  <c r="S634" i="10"/>
  <c r="P634" i="10"/>
  <c r="O634" i="10"/>
  <c r="M634" i="10"/>
  <c r="L634" i="10"/>
  <c r="N634" i="10"/>
  <c r="K634" i="10"/>
  <c r="J634" i="10"/>
  <c r="I634" i="10"/>
  <c r="H634" i="10"/>
  <c r="G634" i="10"/>
  <c r="F634" i="10"/>
  <c r="E634" i="10"/>
  <c r="Z633" i="10"/>
  <c r="T633" i="10"/>
  <c r="R633" i="10"/>
  <c r="Q633" i="10"/>
  <c r="S633" i="10"/>
  <c r="P633" i="10"/>
  <c r="O633" i="10"/>
  <c r="F242" i="9" s="1"/>
  <c r="M633" i="10"/>
  <c r="L633" i="10"/>
  <c r="N633" i="10"/>
  <c r="E242" i="9" s="1"/>
  <c r="K633" i="10"/>
  <c r="J633" i="10"/>
  <c r="I633" i="10"/>
  <c r="D242" i="9" s="1"/>
  <c r="H633" i="10"/>
  <c r="G633" i="10"/>
  <c r="F633" i="10"/>
  <c r="E633" i="10"/>
  <c r="Z632" i="10"/>
  <c r="T632" i="10"/>
  <c r="R632" i="10"/>
  <c r="Q632" i="10"/>
  <c r="S632" i="10"/>
  <c r="P632" i="10"/>
  <c r="L632" i="10"/>
  <c r="M632" i="10" s="1"/>
  <c r="N632" i="10"/>
  <c r="K632" i="10"/>
  <c r="J632" i="10"/>
  <c r="I632" i="10"/>
  <c r="H632" i="10"/>
  <c r="G632" i="10"/>
  <c r="F632" i="10"/>
  <c r="E632" i="10"/>
  <c r="Z631" i="10"/>
  <c r="T631" i="10"/>
  <c r="Q631" i="10"/>
  <c r="R631" i="10" s="1"/>
  <c r="S631" i="10"/>
  <c r="P631" i="10"/>
  <c r="M631" i="10"/>
  <c r="L631" i="10"/>
  <c r="O631" i="10" s="1"/>
  <c r="N631" i="10"/>
  <c r="K631" i="10"/>
  <c r="J631" i="10"/>
  <c r="I631" i="10"/>
  <c r="H631" i="10"/>
  <c r="G631" i="10"/>
  <c r="F631" i="10"/>
  <c r="E631" i="10"/>
  <c r="Z630" i="10"/>
  <c r="R630" i="10"/>
  <c r="Q630" i="10"/>
  <c r="T630" i="10" s="1"/>
  <c r="S630" i="10"/>
  <c r="P630" i="10"/>
  <c r="O630" i="10"/>
  <c r="M630" i="10"/>
  <c r="L630" i="10"/>
  <c r="N630" i="10"/>
  <c r="K630" i="10"/>
  <c r="J630" i="10"/>
  <c r="I630" i="10"/>
  <c r="H630" i="10"/>
  <c r="G630" i="10"/>
  <c r="F630" i="10"/>
  <c r="E630" i="10"/>
  <c r="Z629" i="10"/>
  <c r="T629" i="10"/>
  <c r="R629" i="10"/>
  <c r="Q629" i="10"/>
  <c r="S629" i="10"/>
  <c r="P629" i="10"/>
  <c r="O629" i="10"/>
  <c r="M629" i="10"/>
  <c r="L629" i="10"/>
  <c r="N629" i="10"/>
  <c r="K629" i="10"/>
  <c r="J629" i="10"/>
  <c r="I629" i="10"/>
  <c r="H629" i="10"/>
  <c r="G629" i="10"/>
  <c r="F629" i="10"/>
  <c r="E629" i="10"/>
  <c r="Z628" i="10"/>
  <c r="T628" i="10"/>
  <c r="R628" i="10"/>
  <c r="Q628" i="10"/>
  <c r="S628" i="10"/>
  <c r="P628" i="10"/>
  <c r="L628" i="10"/>
  <c r="M628" i="10" s="1"/>
  <c r="N628" i="10"/>
  <c r="E239" i="9" s="1"/>
  <c r="K628" i="10"/>
  <c r="J628" i="10"/>
  <c r="I628" i="10"/>
  <c r="D239" i="9" s="1"/>
  <c r="H628" i="10"/>
  <c r="G628" i="10"/>
  <c r="F628" i="10"/>
  <c r="E628" i="10"/>
  <c r="Z627" i="10"/>
  <c r="T627" i="10"/>
  <c r="Q627" i="10"/>
  <c r="R627" i="10" s="1"/>
  <c r="S627" i="10"/>
  <c r="P627" i="10"/>
  <c r="M627" i="10"/>
  <c r="L627" i="10"/>
  <c r="O627" i="10" s="1"/>
  <c r="N627" i="10"/>
  <c r="K627" i="10"/>
  <c r="J627" i="10"/>
  <c r="I627" i="10"/>
  <c r="H627" i="10"/>
  <c r="G627" i="10"/>
  <c r="F627" i="10"/>
  <c r="E627" i="10"/>
  <c r="Z626" i="10"/>
  <c r="R626" i="10"/>
  <c r="Q626" i="10"/>
  <c r="T626" i="10" s="1"/>
  <c r="S626" i="10"/>
  <c r="P626" i="10"/>
  <c r="O626" i="10"/>
  <c r="M626" i="10"/>
  <c r="L626" i="10"/>
  <c r="N626" i="10"/>
  <c r="K626" i="10"/>
  <c r="J626" i="10"/>
  <c r="I626" i="10"/>
  <c r="H626" i="10"/>
  <c r="G626" i="10"/>
  <c r="F626" i="10"/>
  <c r="E626" i="10"/>
  <c r="Z625" i="10"/>
  <c r="T625" i="10"/>
  <c r="R625" i="10"/>
  <c r="Q625" i="10"/>
  <c r="S625" i="10"/>
  <c r="P625" i="10"/>
  <c r="O625" i="10"/>
  <c r="M625" i="10"/>
  <c r="L625" i="10"/>
  <c r="N625" i="10"/>
  <c r="K625" i="10"/>
  <c r="J625" i="10"/>
  <c r="I625" i="10"/>
  <c r="H625" i="10"/>
  <c r="G625" i="10"/>
  <c r="F625" i="10"/>
  <c r="E625" i="10"/>
  <c r="Z624" i="10"/>
  <c r="T624" i="10"/>
  <c r="R624" i="10"/>
  <c r="Q624" i="10"/>
  <c r="S624" i="10"/>
  <c r="P624" i="10"/>
  <c r="L624" i="10"/>
  <c r="M624" i="10" s="1"/>
  <c r="N624" i="10"/>
  <c r="E236" i="9" s="1"/>
  <c r="K624" i="10"/>
  <c r="J624" i="10"/>
  <c r="I624" i="10"/>
  <c r="D236" i="9" s="1"/>
  <c r="H624" i="10"/>
  <c r="G624" i="10"/>
  <c r="F624" i="10"/>
  <c r="E624" i="10"/>
  <c r="Z623" i="10"/>
  <c r="T623" i="10"/>
  <c r="Q623" i="10"/>
  <c r="R623" i="10" s="1"/>
  <c r="S623" i="10"/>
  <c r="P623" i="10"/>
  <c r="M623" i="10"/>
  <c r="L623" i="10"/>
  <c r="O623" i="10" s="1"/>
  <c r="F243" i="9" s="1"/>
  <c r="N623" i="10"/>
  <c r="E243" i="9" s="1"/>
  <c r="K623" i="10"/>
  <c r="J623" i="10"/>
  <c r="I623" i="10"/>
  <c r="D243" i="9" s="1"/>
  <c r="H623" i="10"/>
  <c r="G623" i="10"/>
  <c r="F623" i="10"/>
  <c r="E623" i="10"/>
  <c r="Z622" i="10"/>
  <c r="R622" i="10"/>
  <c r="Q622" i="10"/>
  <c r="T622" i="10" s="1"/>
  <c r="S622" i="10"/>
  <c r="P622" i="10"/>
  <c r="O622" i="10"/>
  <c r="M622" i="10"/>
  <c r="L622" i="10"/>
  <c r="N622" i="10"/>
  <c r="E244" i="9" s="1"/>
  <c r="K622" i="10"/>
  <c r="J622" i="10"/>
  <c r="I622" i="10"/>
  <c r="H622" i="10"/>
  <c r="G622" i="10"/>
  <c r="F622" i="10"/>
  <c r="E622" i="10"/>
  <c r="Z621" i="10"/>
  <c r="T621" i="10"/>
  <c r="R621" i="10"/>
  <c r="Q621" i="10"/>
  <c r="S621" i="10"/>
  <c r="P621" i="10"/>
  <c r="L621" i="10"/>
  <c r="O621" i="10" s="1"/>
  <c r="F245" i="9" s="1"/>
  <c r="N621" i="10"/>
  <c r="E245" i="9" s="1"/>
  <c r="K621" i="10"/>
  <c r="J621" i="10"/>
  <c r="I621" i="10"/>
  <c r="D245" i="9" s="1"/>
  <c r="H621" i="10"/>
  <c r="G621" i="10"/>
  <c r="F621" i="10"/>
  <c r="E621" i="10"/>
  <c r="Z620" i="10"/>
  <c r="Q620" i="10"/>
  <c r="T620" i="10" s="1"/>
  <c r="S620" i="10"/>
  <c r="P620" i="10"/>
  <c r="L620" i="10"/>
  <c r="N620" i="10"/>
  <c r="E246" i="9" s="1"/>
  <c r="K620" i="10"/>
  <c r="J620" i="10"/>
  <c r="I620" i="10"/>
  <c r="D246" i="9" s="1"/>
  <c r="H620" i="10"/>
  <c r="G620" i="10"/>
  <c r="F620" i="10"/>
  <c r="E620" i="10"/>
  <c r="G619" i="10"/>
  <c r="A619" i="10"/>
  <c r="G618" i="10"/>
  <c r="A618" i="10"/>
  <c r="Z617" i="10"/>
  <c r="Q617" i="10"/>
  <c r="S617" i="10"/>
  <c r="P617" i="10"/>
  <c r="O617" i="10"/>
  <c r="M617" i="10"/>
  <c r="L617" i="10"/>
  <c r="N617" i="10"/>
  <c r="K617" i="10"/>
  <c r="J617" i="10"/>
  <c r="I617" i="10"/>
  <c r="H617" i="10"/>
  <c r="G617" i="10"/>
  <c r="F617" i="10"/>
  <c r="E617" i="10"/>
  <c r="Z616" i="10"/>
  <c r="T616" i="10"/>
  <c r="R616" i="10"/>
  <c r="Q616" i="10"/>
  <c r="S616" i="10"/>
  <c r="P616" i="10"/>
  <c r="O616" i="10"/>
  <c r="M616" i="10"/>
  <c r="L616" i="10"/>
  <c r="N616" i="10"/>
  <c r="K616" i="10"/>
  <c r="J616" i="10"/>
  <c r="I616" i="10"/>
  <c r="H616" i="10"/>
  <c r="G616" i="10"/>
  <c r="F616" i="10"/>
  <c r="E616" i="10"/>
  <c r="Z615" i="10"/>
  <c r="T615" i="10"/>
  <c r="R615" i="10"/>
  <c r="Q615" i="10"/>
  <c r="S615" i="10"/>
  <c r="P615" i="10"/>
  <c r="L615" i="10"/>
  <c r="N615" i="10"/>
  <c r="K615" i="10"/>
  <c r="J615" i="10"/>
  <c r="I615" i="10"/>
  <c r="H615" i="10"/>
  <c r="G615" i="10"/>
  <c r="F615" i="10"/>
  <c r="E615" i="10"/>
  <c r="Z614" i="10"/>
  <c r="Q614" i="10"/>
  <c r="S614" i="10"/>
  <c r="P614" i="10"/>
  <c r="M614" i="10"/>
  <c r="L614" i="10"/>
  <c r="O614" i="10" s="1"/>
  <c r="N614" i="10"/>
  <c r="K614" i="10"/>
  <c r="J614" i="10"/>
  <c r="I614" i="10"/>
  <c r="H614" i="10"/>
  <c r="G614" i="10"/>
  <c r="F614" i="10"/>
  <c r="E614" i="10"/>
  <c r="Z613" i="10"/>
  <c r="Q613" i="10"/>
  <c r="S613" i="10"/>
  <c r="P613" i="10"/>
  <c r="O613" i="10"/>
  <c r="M613" i="10"/>
  <c r="L613" i="10"/>
  <c r="N613" i="10"/>
  <c r="E228" i="9" s="1"/>
  <c r="K613" i="10"/>
  <c r="J613" i="10"/>
  <c r="I613" i="10"/>
  <c r="D228" i="9" s="1"/>
  <c r="H613" i="10"/>
  <c r="G613" i="10"/>
  <c r="F613" i="10"/>
  <c r="E613" i="10"/>
  <c r="Z612" i="10"/>
  <c r="T612" i="10"/>
  <c r="R612" i="10"/>
  <c r="Q612" i="10"/>
  <c r="S612" i="10"/>
  <c r="P612" i="10"/>
  <c r="O612" i="10"/>
  <c r="M612" i="10"/>
  <c r="L612" i="10"/>
  <c r="N612" i="10"/>
  <c r="E231" i="9" s="1"/>
  <c r="K612" i="10"/>
  <c r="J612" i="10"/>
  <c r="I612" i="10"/>
  <c r="H612" i="10"/>
  <c r="G612" i="10"/>
  <c r="F612" i="10"/>
  <c r="E612" i="10"/>
  <c r="Z611" i="10"/>
  <c r="T611" i="10"/>
  <c r="R611" i="10"/>
  <c r="Q611" i="10"/>
  <c r="S611" i="10"/>
  <c r="P611" i="10"/>
  <c r="L611" i="10"/>
  <c r="N611" i="10"/>
  <c r="K611" i="10"/>
  <c r="J611" i="10"/>
  <c r="I611" i="10"/>
  <c r="H611" i="10"/>
  <c r="G611" i="10"/>
  <c r="F611" i="10"/>
  <c r="E611" i="10"/>
  <c r="Z610" i="10"/>
  <c r="Q610" i="10"/>
  <c r="S610" i="10"/>
  <c r="P610" i="10"/>
  <c r="M610" i="10"/>
  <c r="L610" i="10"/>
  <c r="O610" i="10" s="1"/>
  <c r="N610" i="10"/>
  <c r="E225" i="9" s="1"/>
  <c r="K610" i="10"/>
  <c r="J610" i="10"/>
  <c r="I610" i="10"/>
  <c r="D225" i="9" s="1"/>
  <c r="H610" i="10"/>
  <c r="G610" i="10"/>
  <c r="F610" i="10"/>
  <c r="E610" i="10"/>
  <c r="G609" i="10"/>
  <c r="A609" i="10"/>
  <c r="Z608" i="10"/>
  <c r="T608" i="10"/>
  <c r="R608" i="10"/>
  <c r="Q608" i="10"/>
  <c r="S608" i="10"/>
  <c r="P608" i="10"/>
  <c r="L608" i="10"/>
  <c r="N608" i="10"/>
  <c r="K608" i="10"/>
  <c r="J608" i="10"/>
  <c r="I608" i="10"/>
  <c r="H608" i="10"/>
  <c r="G608" i="10"/>
  <c r="F608" i="10"/>
  <c r="E608" i="10"/>
  <c r="Z607" i="10"/>
  <c r="Q607" i="10"/>
  <c r="S607" i="10"/>
  <c r="P607" i="10"/>
  <c r="L607" i="10"/>
  <c r="O607" i="10" s="1"/>
  <c r="N607" i="10"/>
  <c r="K607" i="10"/>
  <c r="J607" i="10"/>
  <c r="I607" i="10"/>
  <c r="H607" i="10"/>
  <c r="G607" i="10"/>
  <c r="F607" i="10"/>
  <c r="E607" i="10"/>
  <c r="Z606" i="10"/>
  <c r="R606" i="10"/>
  <c r="Q606" i="10"/>
  <c r="T606" i="10" s="1"/>
  <c r="S606" i="10"/>
  <c r="P606" i="10"/>
  <c r="O606" i="10"/>
  <c r="M606" i="10"/>
  <c r="L606" i="10"/>
  <c r="N606" i="10"/>
  <c r="K606" i="10"/>
  <c r="J606" i="10"/>
  <c r="I606" i="10"/>
  <c r="H606" i="10"/>
  <c r="G606" i="10"/>
  <c r="F606" i="10"/>
  <c r="E606" i="10"/>
  <c r="Z605" i="10"/>
  <c r="T605" i="10"/>
  <c r="R605" i="10"/>
  <c r="Q605" i="10"/>
  <c r="S605" i="10"/>
  <c r="P605" i="10"/>
  <c r="O605" i="10"/>
  <c r="M605" i="10"/>
  <c r="L605" i="10"/>
  <c r="N605" i="10"/>
  <c r="K605" i="10"/>
  <c r="J605" i="10"/>
  <c r="I605" i="10"/>
  <c r="H605" i="10"/>
  <c r="G605" i="10"/>
  <c r="F605" i="10"/>
  <c r="E605" i="10"/>
  <c r="Z604" i="10"/>
  <c r="T604" i="10"/>
  <c r="R604" i="10"/>
  <c r="Q604" i="10"/>
  <c r="S604" i="10"/>
  <c r="P604" i="10"/>
  <c r="L604" i="10"/>
  <c r="N604" i="10"/>
  <c r="K604" i="10"/>
  <c r="J604" i="10"/>
  <c r="I604" i="10"/>
  <c r="H604" i="10"/>
  <c r="G604" i="10"/>
  <c r="F604" i="10"/>
  <c r="E604" i="10"/>
  <c r="Z603" i="10"/>
  <c r="Q603" i="10"/>
  <c r="S603" i="10"/>
  <c r="P603" i="10"/>
  <c r="L603" i="10"/>
  <c r="N603" i="10"/>
  <c r="K603" i="10"/>
  <c r="J603" i="10"/>
  <c r="I603" i="10"/>
  <c r="H603" i="10"/>
  <c r="G603" i="10"/>
  <c r="F603" i="10"/>
  <c r="E603" i="10"/>
  <c r="Z602" i="10"/>
  <c r="R602" i="10"/>
  <c r="Q602" i="10"/>
  <c r="T602" i="10" s="1"/>
  <c r="S602" i="10"/>
  <c r="P602" i="10"/>
  <c r="O602" i="10"/>
  <c r="M602" i="10"/>
  <c r="L602" i="10"/>
  <c r="N602" i="10"/>
  <c r="K602" i="10"/>
  <c r="J602" i="10"/>
  <c r="I602" i="10"/>
  <c r="H602" i="10"/>
  <c r="G602" i="10"/>
  <c r="F602" i="10"/>
  <c r="E602" i="10"/>
  <c r="Z601" i="10"/>
  <c r="T601" i="10"/>
  <c r="R601" i="10"/>
  <c r="Q601" i="10"/>
  <c r="S601" i="10"/>
  <c r="P601" i="10"/>
  <c r="O601" i="10"/>
  <c r="M601" i="10"/>
  <c r="L601" i="10"/>
  <c r="N601" i="10"/>
  <c r="K601" i="10"/>
  <c r="J601" i="10"/>
  <c r="I601" i="10"/>
  <c r="H601" i="10"/>
  <c r="G601" i="10"/>
  <c r="F601" i="10"/>
  <c r="E601" i="10"/>
  <c r="Z600" i="10"/>
  <c r="T600" i="10"/>
  <c r="R600" i="10"/>
  <c r="Q600" i="10"/>
  <c r="S600" i="10"/>
  <c r="P600" i="10"/>
  <c r="L600" i="10"/>
  <c r="N600" i="10"/>
  <c r="K600" i="10"/>
  <c r="J600" i="10"/>
  <c r="I600" i="10"/>
  <c r="H600" i="10"/>
  <c r="G600" i="10"/>
  <c r="F600" i="10"/>
  <c r="E600" i="10"/>
  <c r="Z599" i="10"/>
  <c r="Q599" i="10"/>
  <c r="S599" i="10"/>
  <c r="P599" i="10"/>
  <c r="L599" i="10"/>
  <c r="O599" i="10" s="1"/>
  <c r="N599" i="10"/>
  <c r="K599" i="10"/>
  <c r="J599" i="10"/>
  <c r="I599" i="10"/>
  <c r="H599" i="10"/>
  <c r="G599" i="10"/>
  <c r="F599" i="10"/>
  <c r="E599" i="10"/>
  <c r="Z598" i="10"/>
  <c r="R598" i="10"/>
  <c r="Q598" i="10"/>
  <c r="T598" i="10" s="1"/>
  <c r="S598" i="10"/>
  <c r="P598" i="10"/>
  <c r="O598" i="10"/>
  <c r="F218" i="9" s="1"/>
  <c r="M598" i="10"/>
  <c r="L598" i="10"/>
  <c r="N598" i="10"/>
  <c r="E218" i="9" s="1"/>
  <c r="K598" i="10"/>
  <c r="J598" i="10"/>
  <c r="I598" i="10"/>
  <c r="D218" i="9" s="1"/>
  <c r="H598" i="10"/>
  <c r="G598" i="10"/>
  <c r="F598" i="10"/>
  <c r="E598" i="10"/>
  <c r="Z597" i="10"/>
  <c r="T597" i="10"/>
  <c r="R597" i="10"/>
  <c r="Q597" i="10"/>
  <c r="S597" i="10"/>
  <c r="P597" i="10"/>
  <c r="O597" i="10"/>
  <c r="M597" i="10"/>
  <c r="L597" i="10"/>
  <c r="N597" i="10"/>
  <c r="K597" i="10"/>
  <c r="J597" i="10"/>
  <c r="I597" i="10"/>
  <c r="H597" i="10"/>
  <c r="G597" i="10"/>
  <c r="F597" i="10"/>
  <c r="E597" i="10"/>
  <c r="Z596" i="10"/>
  <c r="T596" i="10"/>
  <c r="R596" i="10"/>
  <c r="Q596" i="10"/>
  <c r="S596" i="10"/>
  <c r="P596" i="10"/>
  <c r="L596" i="10"/>
  <c r="N596" i="10"/>
  <c r="K596" i="10"/>
  <c r="J596" i="10"/>
  <c r="I596" i="10"/>
  <c r="H596" i="10"/>
  <c r="G596" i="10"/>
  <c r="F596" i="10"/>
  <c r="E596" i="10"/>
  <c r="Z595" i="10"/>
  <c r="Q595" i="10"/>
  <c r="S595" i="10"/>
  <c r="P595" i="10"/>
  <c r="L595" i="10"/>
  <c r="N595" i="10"/>
  <c r="K595" i="10"/>
  <c r="J595" i="10"/>
  <c r="I595" i="10"/>
  <c r="H595" i="10"/>
  <c r="G595" i="10"/>
  <c r="F595" i="10"/>
  <c r="E595" i="10"/>
  <c r="Z594" i="10"/>
  <c r="R594" i="10"/>
  <c r="Q594" i="10"/>
  <c r="T594" i="10" s="1"/>
  <c r="S594" i="10"/>
  <c r="P594" i="10"/>
  <c r="O594" i="10"/>
  <c r="M594" i="10"/>
  <c r="L594" i="10"/>
  <c r="N594" i="10"/>
  <c r="K594" i="10"/>
  <c r="J594" i="10"/>
  <c r="I594" i="10"/>
  <c r="H594" i="10"/>
  <c r="G594" i="10"/>
  <c r="F594" i="10"/>
  <c r="E594" i="10"/>
  <c r="Z593" i="10"/>
  <c r="T593" i="10"/>
  <c r="R593" i="10"/>
  <c r="Q593" i="10"/>
  <c r="S593" i="10"/>
  <c r="P593" i="10"/>
  <c r="O593" i="10"/>
  <c r="F210" i="9" s="1"/>
  <c r="M593" i="10"/>
  <c r="L593" i="10"/>
  <c r="N593" i="10"/>
  <c r="E210" i="9" s="1"/>
  <c r="K593" i="10"/>
  <c r="J593" i="10"/>
  <c r="I593" i="10"/>
  <c r="D210" i="9" s="1"/>
  <c r="H593" i="10"/>
  <c r="G593" i="10"/>
  <c r="F593" i="10"/>
  <c r="E593" i="10"/>
  <c r="Z592" i="10"/>
  <c r="T592" i="10"/>
  <c r="R592" i="10"/>
  <c r="Q592" i="10"/>
  <c r="S592" i="10"/>
  <c r="P592" i="10"/>
  <c r="L592" i="10"/>
  <c r="N592" i="10"/>
  <c r="K592" i="10"/>
  <c r="J592" i="10"/>
  <c r="I592" i="10"/>
  <c r="H592" i="10"/>
  <c r="G592" i="10"/>
  <c r="F592" i="10"/>
  <c r="E592" i="10"/>
  <c r="Z591" i="10"/>
  <c r="Q591" i="10"/>
  <c r="S591" i="10"/>
  <c r="P591" i="10"/>
  <c r="L591" i="10"/>
  <c r="O591" i="10" s="1"/>
  <c r="N591" i="10"/>
  <c r="K591" i="10"/>
  <c r="J591" i="10"/>
  <c r="I591" i="10"/>
  <c r="H591" i="10"/>
  <c r="G591" i="10"/>
  <c r="F591" i="10"/>
  <c r="E591" i="10"/>
  <c r="Z590" i="10"/>
  <c r="R590" i="10"/>
  <c r="Q590" i="10"/>
  <c r="T590" i="10" s="1"/>
  <c r="S590" i="10"/>
  <c r="P590" i="10"/>
  <c r="O590" i="10"/>
  <c r="F219" i="9" s="1"/>
  <c r="M590" i="10"/>
  <c r="L590" i="10"/>
  <c r="N590" i="10"/>
  <c r="E219" i="9" s="1"/>
  <c r="K590" i="10"/>
  <c r="J590" i="10"/>
  <c r="I590" i="10"/>
  <c r="D219" i="9" s="1"/>
  <c r="H590" i="10"/>
  <c r="G590" i="10"/>
  <c r="F590" i="10"/>
  <c r="E590" i="10"/>
  <c r="Z589" i="10"/>
  <c r="T589" i="10"/>
  <c r="R589" i="10"/>
  <c r="Q589" i="10"/>
  <c r="S589" i="10"/>
  <c r="P589" i="10"/>
  <c r="O589" i="10"/>
  <c r="F220" i="9" s="1"/>
  <c r="M589" i="10"/>
  <c r="L589" i="10"/>
  <c r="N589" i="10"/>
  <c r="E220" i="9" s="1"/>
  <c r="K589" i="10"/>
  <c r="J589" i="10"/>
  <c r="I589" i="10"/>
  <c r="D220" i="9" s="1"/>
  <c r="H589" i="10"/>
  <c r="G589" i="10"/>
  <c r="F589" i="10"/>
  <c r="E589" i="10"/>
  <c r="Z588" i="10"/>
  <c r="T588" i="10"/>
  <c r="R588" i="10"/>
  <c r="Q588" i="10"/>
  <c r="S588" i="10"/>
  <c r="P588" i="10"/>
  <c r="L588" i="10"/>
  <c r="N588" i="10"/>
  <c r="E221" i="9" s="1"/>
  <c r="K588" i="10"/>
  <c r="J588" i="10"/>
  <c r="I588" i="10"/>
  <c r="D221" i="9" s="1"/>
  <c r="H588" i="10"/>
  <c r="G588" i="10"/>
  <c r="F588" i="10"/>
  <c r="E588" i="10"/>
  <c r="Z587" i="10"/>
  <c r="Q587" i="10"/>
  <c r="S587" i="10"/>
  <c r="P587" i="10"/>
  <c r="L587" i="10"/>
  <c r="N587" i="10"/>
  <c r="K587" i="10"/>
  <c r="J587" i="10"/>
  <c r="I587" i="10"/>
  <c r="H587" i="10"/>
  <c r="G587" i="10"/>
  <c r="F587" i="10"/>
  <c r="E587" i="10"/>
  <c r="Z586" i="10"/>
  <c r="R586" i="10"/>
  <c r="Q586" i="10"/>
  <c r="T586" i="10" s="1"/>
  <c r="S586" i="10"/>
  <c r="P586" i="10"/>
  <c r="O586" i="10"/>
  <c r="F206" i="9" s="1"/>
  <c r="M586" i="10"/>
  <c r="L586" i="10"/>
  <c r="N586" i="10"/>
  <c r="E206" i="9" s="1"/>
  <c r="K586" i="10"/>
  <c r="J586" i="10"/>
  <c r="I586" i="10"/>
  <c r="D206" i="9" s="1"/>
  <c r="H586" i="10"/>
  <c r="G586" i="10"/>
  <c r="F586" i="10"/>
  <c r="E586" i="10"/>
  <c r="Z585" i="10"/>
  <c r="T585" i="10"/>
  <c r="R585" i="10"/>
  <c r="Q585" i="10"/>
  <c r="S585" i="10"/>
  <c r="P585" i="10"/>
  <c r="O585" i="10"/>
  <c r="F212" i="9" s="1"/>
  <c r="M585" i="10"/>
  <c r="L585" i="10"/>
  <c r="N585" i="10"/>
  <c r="E212" i="9" s="1"/>
  <c r="K585" i="10"/>
  <c r="J585" i="10"/>
  <c r="I585" i="10"/>
  <c r="D212" i="9" s="1"/>
  <c r="H585" i="10"/>
  <c r="G585" i="10"/>
  <c r="F585" i="10"/>
  <c r="E585" i="10"/>
  <c r="Z584" i="10"/>
  <c r="T584" i="10"/>
  <c r="R584" i="10"/>
  <c r="Q584" i="10"/>
  <c r="S584" i="10"/>
  <c r="P584" i="10"/>
  <c r="L584" i="10"/>
  <c r="N584" i="10"/>
  <c r="E216" i="9" s="1"/>
  <c r="K584" i="10"/>
  <c r="J584" i="10"/>
  <c r="I584" i="10"/>
  <c r="D216" i="9" s="1"/>
  <c r="H584" i="10"/>
  <c r="G584" i="10"/>
  <c r="F584" i="10"/>
  <c r="E584" i="10"/>
  <c r="Z583" i="10"/>
  <c r="Q583" i="10"/>
  <c r="S583" i="10"/>
  <c r="P583" i="10"/>
  <c r="L583" i="10"/>
  <c r="O583" i="10" s="1"/>
  <c r="N583" i="10"/>
  <c r="K583" i="10"/>
  <c r="J583" i="10"/>
  <c r="I583" i="10"/>
  <c r="H583" i="10"/>
  <c r="G583" i="10"/>
  <c r="F583" i="10"/>
  <c r="E583" i="10"/>
  <c r="Z582" i="10"/>
  <c r="R582" i="10"/>
  <c r="Q582" i="10"/>
  <c r="T582" i="10" s="1"/>
  <c r="S582" i="10"/>
  <c r="P582" i="10"/>
  <c r="O582" i="10"/>
  <c r="M582" i="10"/>
  <c r="L582" i="10"/>
  <c r="N582" i="10"/>
  <c r="K582" i="10"/>
  <c r="J582" i="10"/>
  <c r="I582" i="10"/>
  <c r="H582" i="10"/>
  <c r="G582" i="10"/>
  <c r="F582" i="10"/>
  <c r="E582" i="10"/>
  <c r="Z581" i="10"/>
  <c r="T581" i="10"/>
  <c r="R581" i="10"/>
  <c r="Q581" i="10"/>
  <c r="S581" i="10"/>
  <c r="P581" i="10"/>
  <c r="O581" i="10"/>
  <c r="M581" i="10"/>
  <c r="L581" i="10"/>
  <c r="N581" i="10"/>
  <c r="K581" i="10"/>
  <c r="J581" i="10"/>
  <c r="I581" i="10"/>
  <c r="H581" i="10"/>
  <c r="G581" i="10"/>
  <c r="F581" i="10"/>
  <c r="E581" i="10"/>
  <c r="Z580" i="10"/>
  <c r="T580" i="10"/>
  <c r="R580" i="10"/>
  <c r="Q580" i="10"/>
  <c r="S580" i="10"/>
  <c r="P580" i="10"/>
  <c r="L580" i="10"/>
  <c r="N580" i="10"/>
  <c r="K580" i="10"/>
  <c r="J580" i="10"/>
  <c r="I580" i="10"/>
  <c r="H580" i="10"/>
  <c r="G580" i="10"/>
  <c r="F580" i="10"/>
  <c r="E580" i="10"/>
  <c r="Z579" i="10"/>
  <c r="Q579" i="10"/>
  <c r="S579" i="10"/>
  <c r="P579" i="10"/>
  <c r="L579" i="10"/>
  <c r="N579" i="10"/>
  <c r="K579" i="10"/>
  <c r="J579" i="10"/>
  <c r="I579" i="10"/>
  <c r="H579" i="10"/>
  <c r="G579" i="10"/>
  <c r="F579" i="10"/>
  <c r="E579" i="10"/>
  <c r="Z578" i="10"/>
  <c r="R578" i="10"/>
  <c r="Q578" i="10"/>
  <c r="T578" i="10" s="1"/>
  <c r="S578" i="10"/>
  <c r="P578" i="10"/>
  <c r="O578" i="10"/>
  <c r="M578" i="10"/>
  <c r="L578" i="10"/>
  <c r="N578" i="10"/>
  <c r="K578" i="10"/>
  <c r="J578" i="10"/>
  <c r="I578" i="10"/>
  <c r="H578" i="10"/>
  <c r="G578" i="10"/>
  <c r="F578" i="10"/>
  <c r="E578" i="10"/>
  <c r="Z577" i="10"/>
  <c r="T577" i="10"/>
  <c r="R577" i="10"/>
  <c r="Q577" i="10"/>
  <c r="S577" i="10"/>
  <c r="P577" i="10"/>
  <c r="O577" i="10"/>
  <c r="M577" i="10"/>
  <c r="L577" i="10"/>
  <c r="N577" i="10"/>
  <c r="K577" i="10"/>
  <c r="J577" i="10"/>
  <c r="I577" i="10"/>
  <c r="H577" i="10"/>
  <c r="G577" i="10"/>
  <c r="F577" i="10"/>
  <c r="E577" i="10"/>
  <c r="Z576" i="10"/>
  <c r="T576" i="10"/>
  <c r="R576" i="10"/>
  <c r="Q576" i="10"/>
  <c r="S576" i="10"/>
  <c r="P576" i="10"/>
  <c r="L576" i="10"/>
  <c r="N576" i="10"/>
  <c r="K576" i="10"/>
  <c r="J576" i="10"/>
  <c r="I576" i="10"/>
  <c r="H576" i="10"/>
  <c r="G576" i="10"/>
  <c r="F576" i="10"/>
  <c r="E576" i="10"/>
  <c r="Z575" i="10"/>
  <c r="Q575" i="10"/>
  <c r="S575" i="10"/>
  <c r="P575" i="10"/>
  <c r="L575" i="10"/>
  <c r="O575" i="10" s="1"/>
  <c r="N575" i="10"/>
  <c r="K575" i="10"/>
  <c r="J575" i="10"/>
  <c r="I575" i="10"/>
  <c r="H575" i="10"/>
  <c r="G575" i="10"/>
  <c r="F575" i="10"/>
  <c r="E575" i="10"/>
  <c r="Z574" i="10"/>
  <c r="R574" i="10"/>
  <c r="Q574" i="10"/>
  <c r="T574" i="10" s="1"/>
  <c r="S574" i="10"/>
  <c r="P574" i="10"/>
  <c r="O574" i="10"/>
  <c r="M574" i="10"/>
  <c r="L574" i="10"/>
  <c r="N574" i="10"/>
  <c r="K574" i="10"/>
  <c r="J574" i="10"/>
  <c r="I574" i="10"/>
  <c r="H574" i="10"/>
  <c r="G574" i="10"/>
  <c r="F574" i="10"/>
  <c r="E574" i="10"/>
  <c r="Z573" i="10"/>
  <c r="T573" i="10"/>
  <c r="R573" i="10"/>
  <c r="Q573" i="10"/>
  <c r="S573" i="10"/>
  <c r="P573" i="10"/>
  <c r="O573" i="10"/>
  <c r="M573" i="10"/>
  <c r="L573" i="10"/>
  <c r="N573" i="10"/>
  <c r="K573" i="10"/>
  <c r="J573" i="10"/>
  <c r="I573" i="10"/>
  <c r="H573" i="10"/>
  <c r="G573" i="10"/>
  <c r="F573" i="10"/>
  <c r="E573" i="10"/>
  <c r="Z572" i="10"/>
  <c r="T572" i="10"/>
  <c r="R572" i="10"/>
  <c r="Q572" i="10"/>
  <c r="S572" i="10"/>
  <c r="P572" i="10"/>
  <c r="L572" i="10"/>
  <c r="N572" i="10"/>
  <c r="K572" i="10"/>
  <c r="J572" i="10"/>
  <c r="I572" i="10"/>
  <c r="H572" i="10"/>
  <c r="G572" i="10"/>
  <c r="F572" i="10"/>
  <c r="E572" i="10"/>
  <c r="Z571" i="10"/>
  <c r="Q571" i="10"/>
  <c r="S571" i="10"/>
  <c r="P571" i="10"/>
  <c r="L571" i="10"/>
  <c r="N571" i="10"/>
  <c r="K571" i="10"/>
  <c r="J571" i="10"/>
  <c r="I571" i="10"/>
  <c r="H571" i="10"/>
  <c r="G571" i="10"/>
  <c r="F571" i="10"/>
  <c r="E571" i="10"/>
  <c r="Z570" i="10"/>
  <c r="R570" i="10"/>
  <c r="Q570" i="10"/>
  <c r="T570" i="10" s="1"/>
  <c r="S570" i="10"/>
  <c r="P570" i="10"/>
  <c r="O570" i="10"/>
  <c r="M570" i="10"/>
  <c r="L570" i="10"/>
  <c r="N570" i="10"/>
  <c r="K570" i="10"/>
  <c r="J570" i="10"/>
  <c r="I570" i="10"/>
  <c r="H570" i="10"/>
  <c r="G570" i="10"/>
  <c r="F570" i="10"/>
  <c r="E570" i="10"/>
  <c r="Z569" i="10"/>
  <c r="T569" i="10"/>
  <c r="R569" i="10"/>
  <c r="Q569" i="10"/>
  <c r="S569" i="10"/>
  <c r="P569" i="10"/>
  <c r="O569" i="10"/>
  <c r="M569" i="10"/>
  <c r="L569" i="10"/>
  <c r="N569" i="10"/>
  <c r="K569" i="10"/>
  <c r="J569" i="10"/>
  <c r="I569" i="10"/>
  <c r="H569" i="10"/>
  <c r="G569" i="10"/>
  <c r="F569" i="10"/>
  <c r="E569" i="10"/>
  <c r="Z568" i="10"/>
  <c r="T568" i="10"/>
  <c r="R568" i="10"/>
  <c r="Q568" i="10"/>
  <c r="S568" i="10"/>
  <c r="P568" i="10"/>
  <c r="L568" i="10"/>
  <c r="N568" i="10"/>
  <c r="K568" i="10"/>
  <c r="J568" i="10"/>
  <c r="I568" i="10"/>
  <c r="H568" i="10"/>
  <c r="G568" i="10"/>
  <c r="F568" i="10"/>
  <c r="E568" i="10"/>
  <c r="Z567" i="10"/>
  <c r="Q567" i="10"/>
  <c r="S567" i="10"/>
  <c r="P567" i="10"/>
  <c r="L567" i="10"/>
  <c r="O567" i="10" s="1"/>
  <c r="N567" i="10"/>
  <c r="K567" i="10"/>
  <c r="J567" i="10"/>
  <c r="I567" i="10"/>
  <c r="H567" i="10"/>
  <c r="G567" i="10"/>
  <c r="F567" i="10"/>
  <c r="E567" i="10"/>
  <c r="Z566" i="10"/>
  <c r="R566" i="10"/>
  <c r="Q566" i="10"/>
  <c r="T566" i="10" s="1"/>
  <c r="S566" i="10"/>
  <c r="P566" i="10"/>
  <c r="O566" i="10"/>
  <c r="M566" i="10"/>
  <c r="L566" i="10"/>
  <c r="N566" i="10"/>
  <c r="K566" i="10"/>
  <c r="J566" i="10"/>
  <c r="I566" i="10"/>
  <c r="H566" i="10"/>
  <c r="G566" i="10"/>
  <c r="F566" i="10"/>
  <c r="E566" i="10"/>
  <c r="Z565" i="10"/>
  <c r="T565" i="10"/>
  <c r="R565" i="10"/>
  <c r="Q565" i="10"/>
  <c r="S565" i="10"/>
  <c r="P565" i="10"/>
  <c r="O565" i="10"/>
  <c r="M565" i="10"/>
  <c r="L565" i="10"/>
  <c r="N565" i="10"/>
  <c r="K565" i="10"/>
  <c r="J565" i="10"/>
  <c r="I565" i="10"/>
  <c r="H565" i="10"/>
  <c r="G565" i="10"/>
  <c r="F565" i="10"/>
  <c r="E565" i="10"/>
  <c r="Z564" i="10"/>
  <c r="T564" i="10"/>
  <c r="R564" i="10"/>
  <c r="Q564" i="10"/>
  <c r="S564" i="10"/>
  <c r="P564" i="10"/>
  <c r="L564" i="10"/>
  <c r="N564" i="10"/>
  <c r="K564" i="10"/>
  <c r="J564" i="10"/>
  <c r="I564" i="10"/>
  <c r="H564" i="10"/>
  <c r="G564" i="10"/>
  <c r="F564" i="10"/>
  <c r="E564" i="10"/>
  <c r="Z563" i="10"/>
  <c r="Q563" i="10"/>
  <c r="S563" i="10"/>
  <c r="P563" i="10"/>
  <c r="L563" i="10"/>
  <c r="N563" i="10"/>
  <c r="K563" i="10"/>
  <c r="J563" i="10"/>
  <c r="I563" i="10"/>
  <c r="H563" i="10"/>
  <c r="G563" i="10"/>
  <c r="F563" i="10"/>
  <c r="E563" i="10"/>
  <c r="Z562" i="10"/>
  <c r="R562" i="10"/>
  <c r="Q562" i="10"/>
  <c r="T562" i="10" s="1"/>
  <c r="S562" i="10"/>
  <c r="P562" i="10"/>
  <c r="O562" i="10"/>
  <c r="M562" i="10"/>
  <c r="L562" i="10"/>
  <c r="N562" i="10"/>
  <c r="K562" i="10"/>
  <c r="J562" i="10"/>
  <c r="I562" i="10"/>
  <c r="H562" i="10"/>
  <c r="G562" i="10"/>
  <c r="F562" i="10"/>
  <c r="E562" i="10"/>
  <c r="Z561" i="10"/>
  <c r="T561" i="10"/>
  <c r="R561" i="10"/>
  <c r="Q561" i="10"/>
  <c r="S561" i="10"/>
  <c r="P561" i="10"/>
  <c r="O561" i="10"/>
  <c r="M561" i="10"/>
  <c r="L561" i="10"/>
  <c r="N561" i="10"/>
  <c r="K561" i="10"/>
  <c r="J561" i="10"/>
  <c r="I561" i="10"/>
  <c r="H561" i="10"/>
  <c r="G561" i="10"/>
  <c r="F561" i="10"/>
  <c r="E561" i="10"/>
  <c r="Z560" i="10"/>
  <c r="T560" i="10"/>
  <c r="R560" i="10"/>
  <c r="Q560" i="10"/>
  <c r="S560" i="10"/>
  <c r="P560" i="10"/>
  <c r="L560" i="10"/>
  <c r="N560" i="10"/>
  <c r="K560" i="10"/>
  <c r="J560" i="10"/>
  <c r="I560" i="10"/>
  <c r="H560" i="10"/>
  <c r="G560" i="10"/>
  <c r="F560" i="10"/>
  <c r="E560" i="10"/>
  <c r="Z559" i="10"/>
  <c r="Q559" i="10"/>
  <c r="S559" i="10"/>
  <c r="P559" i="10"/>
  <c r="L559" i="10"/>
  <c r="O559" i="10" s="1"/>
  <c r="N559" i="10"/>
  <c r="K559" i="10"/>
  <c r="J559" i="10"/>
  <c r="I559" i="10"/>
  <c r="H559" i="10"/>
  <c r="G559" i="10"/>
  <c r="F559" i="10"/>
  <c r="E559" i="10"/>
  <c r="Z558" i="10"/>
  <c r="R558" i="10"/>
  <c r="Q558" i="10"/>
  <c r="T558" i="10" s="1"/>
  <c r="S558" i="10"/>
  <c r="P558" i="10"/>
  <c r="O558" i="10"/>
  <c r="M558" i="10"/>
  <c r="L558" i="10"/>
  <c r="N558" i="10"/>
  <c r="K558" i="10"/>
  <c r="J558" i="10"/>
  <c r="I558" i="10"/>
  <c r="H558" i="10"/>
  <c r="G558" i="10"/>
  <c r="F558" i="10"/>
  <c r="E558" i="10"/>
  <c r="Z557" i="10"/>
  <c r="T557" i="10"/>
  <c r="R557" i="10"/>
  <c r="Q557" i="10"/>
  <c r="S557" i="10"/>
  <c r="P557" i="10"/>
  <c r="O557" i="10"/>
  <c r="F209" i="9" s="1"/>
  <c r="M557" i="10"/>
  <c r="L557" i="10"/>
  <c r="N557" i="10"/>
  <c r="E209" i="9" s="1"/>
  <c r="K557" i="10"/>
  <c r="J557" i="10"/>
  <c r="I557" i="10"/>
  <c r="D209" i="9" s="1"/>
  <c r="H557" i="10"/>
  <c r="G557" i="10"/>
  <c r="F557" i="10"/>
  <c r="E557" i="10"/>
  <c r="Z556" i="10"/>
  <c r="T556" i="10"/>
  <c r="R556" i="10"/>
  <c r="Q556" i="10"/>
  <c r="S556" i="10"/>
  <c r="P556" i="10"/>
  <c r="L556" i="10"/>
  <c r="N556" i="10"/>
  <c r="E211" i="9" s="1"/>
  <c r="K556" i="10"/>
  <c r="J556" i="10"/>
  <c r="I556" i="10"/>
  <c r="D211" i="9" s="1"/>
  <c r="H556" i="10"/>
  <c r="G556" i="10"/>
  <c r="F556" i="10"/>
  <c r="E556" i="10"/>
  <c r="Z555" i="10"/>
  <c r="Q555" i="10"/>
  <c r="S555" i="10"/>
  <c r="P555" i="10"/>
  <c r="L555" i="10"/>
  <c r="N555" i="10"/>
  <c r="E213" i="9" s="1"/>
  <c r="K555" i="10"/>
  <c r="J555" i="10"/>
  <c r="I555" i="10"/>
  <c r="H555" i="10"/>
  <c r="G555" i="10"/>
  <c r="F555" i="10"/>
  <c r="E555" i="10"/>
  <c r="Z554" i="10"/>
  <c r="R554" i="10"/>
  <c r="Q554" i="10"/>
  <c r="T554" i="10" s="1"/>
  <c r="S554" i="10"/>
  <c r="P554" i="10"/>
  <c r="O554" i="10"/>
  <c r="F214" i="9" s="1"/>
  <c r="M554" i="10"/>
  <c r="L554" i="10"/>
  <c r="N554" i="10"/>
  <c r="E214" i="9" s="1"/>
  <c r="K554" i="10"/>
  <c r="J554" i="10"/>
  <c r="I554" i="10"/>
  <c r="D214" i="9" s="1"/>
  <c r="H554" i="10"/>
  <c r="G554" i="10"/>
  <c r="F554" i="10"/>
  <c r="E554" i="10"/>
  <c r="Z553" i="10"/>
  <c r="T553" i="10"/>
  <c r="R553" i="10"/>
  <c r="Q553" i="10"/>
  <c r="S553" i="10"/>
  <c r="P553" i="10"/>
  <c r="O553" i="10"/>
  <c r="M553" i="10"/>
  <c r="L553" i="10"/>
  <c r="N553" i="10"/>
  <c r="E215" i="9" s="1"/>
  <c r="K553" i="10"/>
  <c r="J553" i="10"/>
  <c r="I553" i="10"/>
  <c r="H553" i="10"/>
  <c r="G553" i="10"/>
  <c r="F553" i="10"/>
  <c r="E553" i="10"/>
  <c r="Z552" i="10"/>
  <c r="T552" i="10"/>
  <c r="R552" i="10"/>
  <c r="Q552" i="10"/>
  <c r="S552" i="10"/>
  <c r="P552" i="10"/>
  <c r="L552" i="10"/>
  <c r="N552" i="10"/>
  <c r="E202" i="9" s="1"/>
  <c r="K552" i="10"/>
  <c r="J552" i="10"/>
  <c r="I552" i="10"/>
  <c r="H552" i="10"/>
  <c r="G552" i="10"/>
  <c r="F552" i="10"/>
  <c r="E552" i="10"/>
  <c r="Z551" i="10"/>
  <c r="Q551" i="10"/>
  <c r="S551" i="10"/>
  <c r="P551" i="10"/>
  <c r="L551" i="10"/>
  <c r="O551" i="10" s="1"/>
  <c r="N551" i="10"/>
  <c r="E205" i="9" s="1"/>
  <c r="K551" i="10"/>
  <c r="J551" i="10"/>
  <c r="I551" i="10"/>
  <c r="D205" i="9" s="1"/>
  <c r="H551" i="10"/>
  <c r="G551" i="10"/>
  <c r="F551" i="10"/>
  <c r="E551" i="10"/>
  <c r="Z550" i="10"/>
  <c r="R550" i="10"/>
  <c r="Q550" i="10"/>
  <c r="T550" i="10" s="1"/>
  <c r="S550" i="10"/>
  <c r="P550" i="10"/>
  <c r="O550" i="10"/>
  <c r="M550" i="10"/>
  <c r="L550" i="10"/>
  <c r="N550" i="10"/>
  <c r="E217" i="9" s="1"/>
  <c r="K550" i="10"/>
  <c r="J550" i="10"/>
  <c r="I550" i="10"/>
  <c r="H550" i="10"/>
  <c r="G550" i="10"/>
  <c r="F550" i="10"/>
  <c r="E550" i="10"/>
  <c r="G549" i="10"/>
  <c r="A549" i="10"/>
  <c r="Z548" i="10"/>
  <c r="Q548" i="10"/>
  <c r="S548" i="10"/>
  <c r="P548" i="10"/>
  <c r="L548" i="10"/>
  <c r="O548" i="10" s="1"/>
  <c r="N548" i="10"/>
  <c r="K548" i="10"/>
  <c r="J548" i="10"/>
  <c r="I548" i="10"/>
  <c r="H548" i="10"/>
  <c r="G548" i="10"/>
  <c r="F548" i="10"/>
  <c r="E548" i="10"/>
  <c r="Z547" i="10"/>
  <c r="R547" i="10"/>
  <c r="Q547" i="10"/>
  <c r="T547" i="10" s="1"/>
  <c r="S547" i="10"/>
  <c r="P547" i="10"/>
  <c r="O547" i="10"/>
  <c r="M547" i="10"/>
  <c r="L547" i="10"/>
  <c r="N547" i="10"/>
  <c r="K547" i="10"/>
  <c r="J547" i="10"/>
  <c r="I547" i="10"/>
  <c r="H547" i="10"/>
  <c r="G547" i="10"/>
  <c r="F547" i="10"/>
  <c r="E547" i="10"/>
  <c r="Z546" i="10"/>
  <c r="T546" i="10"/>
  <c r="R546" i="10"/>
  <c r="Q546" i="10"/>
  <c r="S546" i="10"/>
  <c r="P546" i="10"/>
  <c r="O546" i="10"/>
  <c r="M546" i="10"/>
  <c r="L546" i="10"/>
  <c r="N546" i="10"/>
  <c r="K546" i="10"/>
  <c r="J546" i="10"/>
  <c r="I546" i="10"/>
  <c r="H546" i="10"/>
  <c r="G546" i="10"/>
  <c r="F546" i="10"/>
  <c r="E546" i="10"/>
  <c r="Z545" i="10"/>
  <c r="T545" i="10"/>
  <c r="R545" i="10"/>
  <c r="Q545" i="10"/>
  <c r="S545" i="10"/>
  <c r="P545" i="10"/>
  <c r="L545" i="10"/>
  <c r="N545" i="10"/>
  <c r="K545" i="10"/>
  <c r="J545" i="10"/>
  <c r="I545" i="10"/>
  <c r="H545" i="10"/>
  <c r="G545" i="10"/>
  <c r="F545" i="10"/>
  <c r="E545" i="10"/>
  <c r="Z544" i="10"/>
  <c r="Q544" i="10"/>
  <c r="S544" i="10"/>
  <c r="P544" i="10"/>
  <c r="L544" i="10"/>
  <c r="N544" i="10"/>
  <c r="K544" i="10"/>
  <c r="J544" i="10"/>
  <c r="I544" i="10"/>
  <c r="H544" i="10"/>
  <c r="G544" i="10"/>
  <c r="F544" i="10"/>
  <c r="E544" i="10"/>
  <c r="Z543" i="10"/>
  <c r="R543" i="10"/>
  <c r="Q543" i="10"/>
  <c r="T543" i="10" s="1"/>
  <c r="S543" i="10"/>
  <c r="P543" i="10"/>
  <c r="O543" i="10"/>
  <c r="M543" i="10"/>
  <c r="L543" i="10"/>
  <c r="N543" i="10"/>
  <c r="E192" i="9" s="1"/>
  <c r="K543" i="10"/>
  <c r="J543" i="10"/>
  <c r="I543" i="10"/>
  <c r="D192" i="9" s="1"/>
  <c r="H543" i="10"/>
  <c r="G543" i="10"/>
  <c r="F543" i="10"/>
  <c r="E543" i="10"/>
  <c r="Z542" i="10"/>
  <c r="T542" i="10"/>
  <c r="R542" i="10"/>
  <c r="Q542" i="10"/>
  <c r="S542" i="10"/>
  <c r="P542" i="10"/>
  <c r="O542" i="10"/>
  <c r="M542" i="10"/>
  <c r="L542" i="10"/>
  <c r="N542" i="10"/>
  <c r="K542" i="10"/>
  <c r="J542" i="10"/>
  <c r="I542" i="10"/>
  <c r="H542" i="10"/>
  <c r="G542" i="10"/>
  <c r="F542" i="10"/>
  <c r="E542" i="10"/>
  <c r="Z541" i="10"/>
  <c r="T541" i="10"/>
  <c r="R541" i="10"/>
  <c r="Q541" i="10"/>
  <c r="S541" i="10"/>
  <c r="P541" i="10"/>
  <c r="L541" i="10"/>
  <c r="N541" i="10"/>
  <c r="K541" i="10"/>
  <c r="J541" i="10"/>
  <c r="I541" i="10"/>
  <c r="H541" i="10"/>
  <c r="G541" i="10"/>
  <c r="F541" i="10"/>
  <c r="E541" i="10"/>
  <c r="Z540" i="10"/>
  <c r="Q540" i="10"/>
  <c r="S540" i="10"/>
  <c r="P540" i="10"/>
  <c r="L540" i="10"/>
  <c r="O540" i="10" s="1"/>
  <c r="N540" i="10"/>
  <c r="K540" i="10"/>
  <c r="J540" i="10"/>
  <c r="I540" i="10"/>
  <c r="H540" i="10"/>
  <c r="G540" i="10"/>
  <c r="F540" i="10"/>
  <c r="E540" i="10"/>
  <c r="Z539" i="10"/>
  <c r="R539" i="10"/>
  <c r="Q539" i="10"/>
  <c r="T539" i="10" s="1"/>
  <c r="S539" i="10"/>
  <c r="P539" i="10"/>
  <c r="O539" i="10"/>
  <c r="M539" i="10"/>
  <c r="L539" i="10"/>
  <c r="N539" i="10"/>
  <c r="K539" i="10"/>
  <c r="J539" i="10"/>
  <c r="I539" i="10"/>
  <c r="H539" i="10"/>
  <c r="G539" i="10"/>
  <c r="F539" i="10"/>
  <c r="E539" i="10"/>
  <c r="Z538" i="10"/>
  <c r="T538" i="10"/>
  <c r="R538" i="10"/>
  <c r="Q538" i="10"/>
  <c r="S538" i="10"/>
  <c r="P538" i="10"/>
  <c r="O538" i="10"/>
  <c r="M538" i="10"/>
  <c r="L538" i="10"/>
  <c r="N538" i="10"/>
  <c r="K538" i="10"/>
  <c r="J538" i="10"/>
  <c r="I538" i="10"/>
  <c r="H538" i="10"/>
  <c r="G538" i="10"/>
  <c r="F538" i="10"/>
  <c r="E538" i="10"/>
  <c r="Z537" i="10"/>
  <c r="T537" i="10"/>
  <c r="R537" i="10"/>
  <c r="Q537" i="10"/>
  <c r="S537" i="10"/>
  <c r="P537" i="10"/>
  <c r="L537" i="10"/>
  <c r="N537" i="10"/>
  <c r="K537" i="10"/>
  <c r="J537" i="10"/>
  <c r="I537" i="10"/>
  <c r="H537" i="10"/>
  <c r="G537" i="10"/>
  <c r="F537" i="10"/>
  <c r="E537" i="10"/>
  <c r="Z536" i="10"/>
  <c r="Q536" i="10"/>
  <c r="S536" i="10"/>
  <c r="P536" i="10"/>
  <c r="L536" i="10"/>
  <c r="N536" i="10"/>
  <c r="E195" i="9" s="1"/>
  <c r="K536" i="10"/>
  <c r="J536" i="10"/>
  <c r="I536" i="10"/>
  <c r="D195" i="9" s="1"/>
  <c r="H536" i="10"/>
  <c r="G536" i="10"/>
  <c r="F536" i="10"/>
  <c r="E536" i="10"/>
  <c r="Z535" i="10"/>
  <c r="R535" i="10"/>
  <c r="Q535" i="10"/>
  <c r="T535" i="10" s="1"/>
  <c r="S535" i="10"/>
  <c r="P535" i="10"/>
  <c r="O535" i="10"/>
  <c r="M535" i="10"/>
  <c r="L535" i="10"/>
  <c r="N535" i="10"/>
  <c r="E196" i="9" s="1"/>
  <c r="K535" i="10"/>
  <c r="J535" i="10"/>
  <c r="I535" i="10"/>
  <c r="H535" i="10"/>
  <c r="G535" i="10"/>
  <c r="F535" i="10"/>
  <c r="E535" i="10"/>
  <c r="Z534" i="10"/>
  <c r="T534" i="10"/>
  <c r="R534" i="10"/>
  <c r="Q534" i="10"/>
  <c r="S534" i="10"/>
  <c r="P534" i="10"/>
  <c r="O534" i="10"/>
  <c r="M534" i="10"/>
  <c r="L534" i="10"/>
  <c r="N534" i="10"/>
  <c r="K534" i="10"/>
  <c r="J534" i="10"/>
  <c r="I534" i="10"/>
  <c r="H534" i="10"/>
  <c r="G534" i="10"/>
  <c r="F534" i="10"/>
  <c r="E534" i="10"/>
  <c r="Z533" i="10"/>
  <c r="T533" i="10"/>
  <c r="R533" i="10"/>
  <c r="Q533" i="10"/>
  <c r="S533" i="10"/>
  <c r="P533" i="10"/>
  <c r="L533" i="10"/>
  <c r="N533" i="10"/>
  <c r="K533" i="10"/>
  <c r="J533" i="10"/>
  <c r="I533" i="10"/>
  <c r="H533" i="10"/>
  <c r="G533" i="10"/>
  <c r="F533" i="10"/>
  <c r="E533" i="10"/>
  <c r="Z532" i="10"/>
  <c r="Q532" i="10"/>
  <c r="S532" i="10"/>
  <c r="P532" i="10"/>
  <c r="L532" i="10"/>
  <c r="O532" i="10" s="1"/>
  <c r="N532" i="10"/>
  <c r="K532" i="10"/>
  <c r="J532" i="10"/>
  <c r="I532" i="10"/>
  <c r="H532" i="10"/>
  <c r="G532" i="10"/>
  <c r="F532" i="10"/>
  <c r="E532" i="10"/>
  <c r="Z531" i="10"/>
  <c r="R531" i="10"/>
  <c r="Q531" i="10"/>
  <c r="T531" i="10" s="1"/>
  <c r="S531" i="10"/>
  <c r="P531" i="10"/>
  <c r="O531" i="10"/>
  <c r="M531" i="10"/>
  <c r="L531" i="10"/>
  <c r="N531" i="10"/>
  <c r="K531" i="10"/>
  <c r="J531" i="10"/>
  <c r="I531" i="10"/>
  <c r="H531" i="10"/>
  <c r="G531" i="10"/>
  <c r="F531" i="10"/>
  <c r="E531" i="10"/>
  <c r="Z530" i="10"/>
  <c r="T530" i="10"/>
  <c r="R530" i="10"/>
  <c r="Q530" i="10"/>
  <c r="S530" i="10"/>
  <c r="P530" i="10"/>
  <c r="O530" i="10"/>
  <c r="M530" i="10"/>
  <c r="L530" i="10"/>
  <c r="N530" i="10"/>
  <c r="K530" i="10"/>
  <c r="J530" i="10"/>
  <c r="I530" i="10"/>
  <c r="H530" i="10"/>
  <c r="G530" i="10"/>
  <c r="F530" i="10"/>
  <c r="E530" i="10"/>
  <c r="Z529" i="10"/>
  <c r="T529" i="10"/>
  <c r="R529" i="10"/>
  <c r="Q529" i="10"/>
  <c r="S529" i="10"/>
  <c r="P529" i="10"/>
  <c r="L529" i="10"/>
  <c r="N529" i="10"/>
  <c r="K529" i="10"/>
  <c r="J529" i="10"/>
  <c r="I529" i="10"/>
  <c r="H529" i="10"/>
  <c r="G529" i="10"/>
  <c r="F529" i="10"/>
  <c r="E529" i="10"/>
  <c r="Z528" i="10"/>
  <c r="Q528" i="10"/>
  <c r="S528" i="10"/>
  <c r="P528" i="10"/>
  <c r="L528" i="10"/>
  <c r="N528" i="10"/>
  <c r="K528" i="10"/>
  <c r="J528" i="10"/>
  <c r="I528" i="10"/>
  <c r="H528" i="10"/>
  <c r="G528" i="10"/>
  <c r="F528" i="10"/>
  <c r="E528" i="10"/>
  <c r="Z527" i="10"/>
  <c r="R527" i="10"/>
  <c r="Q527" i="10"/>
  <c r="T527" i="10" s="1"/>
  <c r="S527" i="10"/>
  <c r="P527" i="10"/>
  <c r="O527" i="10"/>
  <c r="M527" i="10"/>
  <c r="L527" i="10"/>
  <c r="N527" i="10"/>
  <c r="K527" i="10"/>
  <c r="J527" i="10"/>
  <c r="I527" i="10"/>
  <c r="H527" i="10"/>
  <c r="G527" i="10"/>
  <c r="F527" i="10"/>
  <c r="E527" i="10"/>
  <c r="Z526" i="10"/>
  <c r="T526" i="10"/>
  <c r="R526" i="10"/>
  <c r="Q526" i="10"/>
  <c r="S526" i="10"/>
  <c r="P526" i="10"/>
  <c r="O526" i="10"/>
  <c r="M526" i="10"/>
  <c r="L526" i="10"/>
  <c r="N526" i="10"/>
  <c r="K526" i="10"/>
  <c r="J526" i="10"/>
  <c r="I526" i="10"/>
  <c r="H526" i="10"/>
  <c r="G526" i="10"/>
  <c r="F526" i="10"/>
  <c r="E526" i="10"/>
  <c r="Z525" i="10"/>
  <c r="T525" i="10"/>
  <c r="R525" i="10"/>
  <c r="Q525" i="10"/>
  <c r="S525" i="10"/>
  <c r="P525" i="10"/>
  <c r="L525" i="10"/>
  <c r="N525" i="10"/>
  <c r="K525" i="10"/>
  <c r="J525" i="10"/>
  <c r="I525" i="10"/>
  <c r="H525" i="10"/>
  <c r="G525" i="10"/>
  <c r="F525" i="10"/>
  <c r="E525" i="10"/>
  <c r="Z524" i="10"/>
  <c r="Q524" i="10"/>
  <c r="S524" i="10"/>
  <c r="P524" i="10"/>
  <c r="L524" i="10"/>
  <c r="O524" i="10" s="1"/>
  <c r="N524" i="10"/>
  <c r="E189" i="9" s="1"/>
  <c r="K524" i="10"/>
  <c r="J524" i="10"/>
  <c r="I524" i="10"/>
  <c r="H524" i="10"/>
  <c r="G524" i="10"/>
  <c r="F524" i="10"/>
  <c r="E524" i="10"/>
  <c r="Z523" i="10"/>
  <c r="R523" i="10"/>
  <c r="Q523" i="10"/>
  <c r="T523" i="10" s="1"/>
  <c r="S523" i="10"/>
  <c r="P523" i="10"/>
  <c r="O523" i="10"/>
  <c r="M523" i="10"/>
  <c r="L523" i="10"/>
  <c r="N523" i="10"/>
  <c r="E197" i="9" s="1"/>
  <c r="K523" i="10"/>
  <c r="J523" i="10"/>
  <c r="I523" i="10"/>
  <c r="H523" i="10"/>
  <c r="G523" i="10"/>
  <c r="F523" i="10"/>
  <c r="E523" i="10"/>
  <c r="Z522" i="10"/>
  <c r="T522" i="10"/>
  <c r="R522" i="10"/>
  <c r="Q522" i="10"/>
  <c r="S522" i="10"/>
  <c r="P522" i="10"/>
  <c r="O522" i="10"/>
  <c r="M522" i="10"/>
  <c r="L522" i="10"/>
  <c r="N522" i="10"/>
  <c r="E198" i="9" s="1"/>
  <c r="K522" i="10"/>
  <c r="J522" i="10"/>
  <c r="I522" i="10"/>
  <c r="H522" i="10"/>
  <c r="G522" i="10"/>
  <c r="F522" i="10"/>
  <c r="E522" i="10"/>
  <c r="G521" i="10"/>
  <c r="A521" i="10"/>
  <c r="Z520" i="10"/>
  <c r="Q520" i="10"/>
  <c r="S520" i="10"/>
  <c r="P520" i="10"/>
  <c r="O520" i="10"/>
  <c r="M520" i="10"/>
  <c r="L520" i="10"/>
  <c r="N520" i="10"/>
  <c r="K520" i="10"/>
  <c r="J520" i="10"/>
  <c r="I520" i="10"/>
  <c r="H520" i="10"/>
  <c r="G520" i="10"/>
  <c r="F520" i="10"/>
  <c r="E520" i="10"/>
  <c r="Z519" i="10"/>
  <c r="T519" i="10"/>
  <c r="R519" i="10"/>
  <c r="Q519" i="10"/>
  <c r="S519" i="10"/>
  <c r="P519" i="10"/>
  <c r="O519" i="10"/>
  <c r="M519" i="10"/>
  <c r="L519" i="10"/>
  <c r="N519" i="10"/>
  <c r="K519" i="10"/>
  <c r="J519" i="10"/>
  <c r="I519" i="10"/>
  <c r="H519" i="10"/>
  <c r="G519" i="10"/>
  <c r="F519" i="10"/>
  <c r="E519" i="10"/>
  <c r="Z518" i="10"/>
  <c r="T518" i="10"/>
  <c r="R518" i="10"/>
  <c r="Q518" i="10"/>
  <c r="S518" i="10"/>
  <c r="P518" i="10"/>
  <c r="L518" i="10"/>
  <c r="N518" i="10"/>
  <c r="K518" i="10"/>
  <c r="J518" i="10"/>
  <c r="I518" i="10"/>
  <c r="H518" i="10"/>
  <c r="G518" i="10"/>
  <c r="F518" i="10"/>
  <c r="E518" i="10"/>
  <c r="Z517" i="10"/>
  <c r="Q517" i="10"/>
  <c r="S517" i="10"/>
  <c r="P517" i="10"/>
  <c r="M517" i="10"/>
  <c r="L517" i="10"/>
  <c r="O517" i="10" s="1"/>
  <c r="N517" i="10"/>
  <c r="K517" i="10"/>
  <c r="J517" i="10"/>
  <c r="I517" i="10"/>
  <c r="H517" i="10"/>
  <c r="G517" i="10"/>
  <c r="F517" i="10"/>
  <c r="E517" i="10"/>
  <c r="Z516" i="10"/>
  <c r="Q516" i="10"/>
  <c r="T516" i="10" s="1"/>
  <c r="S516" i="10"/>
  <c r="P516" i="10"/>
  <c r="O516" i="10"/>
  <c r="M516" i="10"/>
  <c r="L516" i="10"/>
  <c r="N516" i="10"/>
  <c r="K516" i="10"/>
  <c r="J516" i="10"/>
  <c r="I516" i="10"/>
  <c r="H516" i="10"/>
  <c r="G516" i="10"/>
  <c r="F516" i="10"/>
  <c r="E516" i="10"/>
  <c r="Z515" i="10"/>
  <c r="T515" i="10"/>
  <c r="R515" i="10"/>
  <c r="Q515" i="10"/>
  <c r="S515" i="10"/>
  <c r="P515" i="10"/>
  <c r="O515" i="10"/>
  <c r="M515" i="10"/>
  <c r="L515" i="10"/>
  <c r="N515" i="10"/>
  <c r="K515" i="10"/>
  <c r="J515" i="10"/>
  <c r="I515" i="10"/>
  <c r="H515" i="10"/>
  <c r="G515" i="10"/>
  <c r="F515" i="10"/>
  <c r="E515" i="10"/>
  <c r="Z514" i="10"/>
  <c r="T514" i="10"/>
  <c r="R514" i="10"/>
  <c r="Q514" i="10"/>
  <c r="S514" i="10"/>
  <c r="P514" i="10"/>
  <c r="L514" i="10"/>
  <c r="N514" i="10"/>
  <c r="K514" i="10"/>
  <c r="J514" i="10"/>
  <c r="I514" i="10"/>
  <c r="H514" i="10"/>
  <c r="G514" i="10"/>
  <c r="F514" i="10"/>
  <c r="E514" i="10"/>
  <c r="Z513" i="10"/>
  <c r="Q513" i="10"/>
  <c r="S513" i="10"/>
  <c r="P513" i="10"/>
  <c r="M513" i="10"/>
  <c r="L513" i="10"/>
  <c r="O513" i="10" s="1"/>
  <c r="N513" i="10"/>
  <c r="K513" i="10"/>
  <c r="J513" i="10"/>
  <c r="I513" i="10"/>
  <c r="H513" i="10"/>
  <c r="G513" i="10"/>
  <c r="F513" i="10"/>
  <c r="E513" i="10"/>
  <c r="Z512" i="10"/>
  <c r="Q512" i="10"/>
  <c r="S512" i="10"/>
  <c r="P512" i="10"/>
  <c r="O512" i="10"/>
  <c r="M512" i="10"/>
  <c r="L512" i="10"/>
  <c r="N512" i="10"/>
  <c r="K512" i="10"/>
  <c r="J512" i="10"/>
  <c r="I512" i="10"/>
  <c r="H512" i="10"/>
  <c r="G512" i="10"/>
  <c r="F512" i="10"/>
  <c r="E512" i="10"/>
  <c r="Z511" i="10"/>
  <c r="T511" i="10"/>
  <c r="R511" i="10"/>
  <c r="Q511" i="10"/>
  <c r="S511" i="10"/>
  <c r="P511" i="10"/>
  <c r="O511" i="10"/>
  <c r="M511" i="10"/>
  <c r="L511" i="10"/>
  <c r="N511" i="10"/>
  <c r="K511" i="10"/>
  <c r="J511" i="10"/>
  <c r="I511" i="10"/>
  <c r="H511" i="10"/>
  <c r="G511" i="10"/>
  <c r="F511" i="10"/>
  <c r="E511" i="10"/>
  <c r="Z510" i="10"/>
  <c r="T510" i="10"/>
  <c r="R510" i="10"/>
  <c r="Q510" i="10"/>
  <c r="S510" i="10"/>
  <c r="P510" i="10"/>
  <c r="L510" i="10"/>
  <c r="N510" i="10"/>
  <c r="K510" i="10"/>
  <c r="J510" i="10"/>
  <c r="I510" i="10"/>
  <c r="H510" i="10"/>
  <c r="G510" i="10"/>
  <c r="F510" i="10"/>
  <c r="E510" i="10"/>
  <c r="Z509" i="10"/>
  <c r="Q509" i="10"/>
  <c r="S509" i="10"/>
  <c r="P509" i="10"/>
  <c r="M509" i="10"/>
  <c r="L509" i="10"/>
  <c r="O509" i="10" s="1"/>
  <c r="N509" i="10"/>
  <c r="K509" i="10"/>
  <c r="J509" i="10"/>
  <c r="I509" i="10"/>
  <c r="H509" i="10"/>
  <c r="G509" i="10"/>
  <c r="F509" i="10"/>
  <c r="E509" i="10"/>
  <c r="Z508" i="10"/>
  <c r="Q508" i="10"/>
  <c r="T508" i="10" s="1"/>
  <c r="S508" i="10"/>
  <c r="P508" i="10"/>
  <c r="O508" i="10"/>
  <c r="F178" i="9" s="1"/>
  <c r="M508" i="10"/>
  <c r="L508" i="10"/>
  <c r="N508" i="10"/>
  <c r="E178" i="9" s="1"/>
  <c r="K508" i="10"/>
  <c r="J508" i="10"/>
  <c r="I508" i="10"/>
  <c r="D178" i="9" s="1"/>
  <c r="H508" i="10"/>
  <c r="G508" i="10"/>
  <c r="F508" i="10"/>
  <c r="E508" i="10"/>
  <c r="Z507" i="10"/>
  <c r="T507" i="10"/>
  <c r="R507" i="10"/>
  <c r="Q507" i="10"/>
  <c r="S507" i="10"/>
  <c r="P507" i="10"/>
  <c r="O507" i="10"/>
  <c r="M507" i="10"/>
  <c r="L507" i="10"/>
  <c r="N507" i="10"/>
  <c r="K507" i="10"/>
  <c r="J507" i="10"/>
  <c r="I507" i="10"/>
  <c r="H507" i="10"/>
  <c r="G507" i="10"/>
  <c r="F507" i="10"/>
  <c r="E507" i="10"/>
  <c r="Z506" i="10"/>
  <c r="T506" i="10"/>
  <c r="R506" i="10"/>
  <c r="Q506" i="10"/>
  <c r="S506" i="10"/>
  <c r="P506" i="10"/>
  <c r="L506" i="10"/>
  <c r="N506" i="10"/>
  <c r="K506" i="10"/>
  <c r="J506" i="10"/>
  <c r="I506" i="10"/>
  <c r="H506" i="10"/>
  <c r="G506" i="10"/>
  <c r="F506" i="10"/>
  <c r="E506" i="10"/>
  <c r="Z505" i="10"/>
  <c r="Q505" i="10"/>
  <c r="S505" i="10"/>
  <c r="P505" i="10"/>
  <c r="M505" i="10"/>
  <c r="L505" i="10"/>
  <c r="O505" i="10" s="1"/>
  <c r="N505" i="10"/>
  <c r="K505" i="10"/>
  <c r="J505" i="10"/>
  <c r="I505" i="10"/>
  <c r="H505" i="10"/>
  <c r="G505" i="10"/>
  <c r="F505" i="10"/>
  <c r="E505" i="10"/>
  <c r="Z504" i="10"/>
  <c r="Q504" i="10"/>
  <c r="S504" i="10"/>
  <c r="P504" i="10"/>
  <c r="O504" i="10"/>
  <c r="M504" i="10"/>
  <c r="L504" i="10"/>
  <c r="N504" i="10"/>
  <c r="K504" i="10"/>
  <c r="J504" i="10"/>
  <c r="I504" i="10"/>
  <c r="H504" i="10"/>
  <c r="G504" i="10"/>
  <c r="F504" i="10"/>
  <c r="E504" i="10"/>
  <c r="Z503" i="10"/>
  <c r="T503" i="10"/>
  <c r="R503" i="10"/>
  <c r="Q503" i="10"/>
  <c r="S503" i="10"/>
  <c r="P503" i="10"/>
  <c r="O503" i="10"/>
  <c r="M503" i="10"/>
  <c r="L503" i="10"/>
  <c r="N503" i="10"/>
  <c r="K503" i="10"/>
  <c r="J503" i="10"/>
  <c r="I503" i="10"/>
  <c r="H503" i="10"/>
  <c r="G503" i="10"/>
  <c r="F503" i="10"/>
  <c r="E503" i="10"/>
  <c r="Z502" i="10"/>
  <c r="T502" i="10"/>
  <c r="R502" i="10"/>
  <c r="Q502" i="10"/>
  <c r="S502" i="10"/>
  <c r="P502" i="10"/>
  <c r="L502" i="10"/>
  <c r="N502" i="10"/>
  <c r="K502" i="10"/>
  <c r="J502" i="10"/>
  <c r="I502" i="10"/>
  <c r="H502" i="10"/>
  <c r="G502" i="10"/>
  <c r="F502" i="10"/>
  <c r="E502" i="10"/>
  <c r="Z501" i="10"/>
  <c r="Q501" i="10"/>
  <c r="S501" i="10"/>
  <c r="P501" i="10"/>
  <c r="M501" i="10"/>
  <c r="L501" i="10"/>
  <c r="O501" i="10" s="1"/>
  <c r="N501" i="10"/>
  <c r="K501" i="10"/>
  <c r="J501" i="10"/>
  <c r="I501" i="10"/>
  <c r="H501" i="10"/>
  <c r="G501" i="10"/>
  <c r="F501" i="10"/>
  <c r="E501" i="10"/>
  <c r="Z500" i="10"/>
  <c r="Q500" i="10"/>
  <c r="T500" i="10" s="1"/>
  <c r="S500" i="10"/>
  <c r="P500" i="10"/>
  <c r="O500" i="10"/>
  <c r="M500" i="10"/>
  <c r="L500" i="10"/>
  <c r="N500" i="10"/>
  <c r="K500" i="10"/>
  <c r="J500" i="10"/>
  <c r="I500" i="10"/>
  <c r="H500" i="10"/>
  <c r="G500" i="10"/>
  <c r="F500" i="10"/>
  <c r="E500" i="10"/>
  <c r="Z499" i="10"/>
  <c r="T499" i="10"/>
  <c r="R499" i="10"/>
  <c r="Q499" i="10"/>
  <c r="S499" i="10"/>
  <c r="P499" i="10"/>
  <c r="O499" i="10"/>
  <c r="M499" i="10"/>
  <c r="L499" i="10"/>
  <c r="N499" i="10"/>
  <c r="K499" i="10"/>
  <c r="J499" i="10"/>
  <c r="I499" i="10"/>
  <c r="H499" i="10"/>
  <c r="G499" i="10"/>
  <c r="F499" i="10"/>
  <c r="E499" i="10"/>
  <c r="Z498" i="10"/>
  <c r="T498" i="10"/>
  <c r="R498" i="10"/>
  <c r="Q498" i="10"/>
  <c r="S498" i="10"/>
  <c r="P498" i="10"/>
  <c r="L498" i="10"/>
  <c r="N498" i="10"/>
  <c r="K498" i="10"/>
  <c r="J498" i="10"/>
  <c r="I498" i="10"/>
  <c r="H498" i="10"/>
  <c r="G498" i="10"/>
  <c r="F498" i="10"/>
  <c r="E498" i="10"/>
  <c r="Z497" i="10"/>
  <c r="Q497" i="10"/>
  <c r="S497" i="10"/>
  <c r="P497" i="10"/>
  <c r="M497" i="10"/>
  <c r="L497" i="10"/>
  <c r="O497" i="10" s="1"/>
  <c r="N497" i="10"/>
  <c r="K497" i="10"/>
  <c r="J497" i="10"/>
  <c r="I497" i="10"/>
  <c r="H497" i="10"/>
  <c r="G497" i="10"/>
  <c r="F497" i="10"/>
  <c r="E497" i="10"/>
  <c r="Z496" i="10"/>
  <c r="Q496" i="10"/>
  <c r="S496" i="10"/>
  <c r="P496" i="10"/>
  <c r="O496" i="10"/>
  <c r="M496" i="10"/>
  <c r="L496" i="10"/>
  <c r="N496" i="10"/>
  <c r="K496" i="10"/>
  <c r="J496" i="10"/>
  <c r="I496" i="10"/>
  <c r="H496" i="10"/>
  <c r="G496" i="10"/>
  <c r="F496" i="10"/>
  <c r="E496" i="10"/>
  <c r="Z495" i="10"/>
  <c r="T495" i="10"/>
  <c r="R495" i="10"/>
  <c r="Q495" i="10"/>
  <c r="S495" i="10"/>
  <c r="P495" i="10"/>
  <c r="O495" i="10"/>
  <c r="M495" i="10"/>
  <c r="L495" i="10"/>
  <c r="N495" i="10"/>
  <c r="K495" i="10"/>
  <c r="J495" i="10"/>
  <c r="I495" i="10"/>
  <c r="H495" i="10"/>
  <c r="G495" i="10"/>
  <c r="F495" i="10"/>
  <c r="E495" i="10"/>
  <c r="Z494" i="10"/>
  <c r="T494" i="10"/>
  <c r="R494" i="10"/>
  <c r="Q494" i="10"/>
  <c r="S494" i="10"/>
  <c r="P494" i="10"/>
  <c r="L494" i="10"/>
  <c r="N494" i="10"/>
  <c r="K494" i="10"/>
  <c r="J494" i="10"/>
  <c r="I494" i="10"/>
  <c r="H494" i="10"/>
  <c r="G494" i="10"/>
  <c r="F494" i="10"/>
  <c r="E494" i="10"/>
  <c r="Z493" i="10"/>
  <c r="Q493" i="10"/>
  <c r="S493" i="10"/>
  <c r="P493" i="10"/>
  <c r="M493" i="10"/>
  <c r="L493" i="10"/>
  <c r="O493" i="10" s="1"/>
  <c r="N493" i="10"/>
  <c r="K493" i="10"/>
  <c r="J493" i="10"/>
  <c r="I493" i="10"/>
  <c r="H493" i="10"/>
  <c r="G493" i="10"/>
  <c r="F493" i="10"/>
  <c r="E493" i="10"/>
  <c r="Z492" i="10"/>
  <c r="Q492" i="10"/>
  <c r="T492" i="10" s="1"/>
  <c r="S492" i="10"/>
  <c r="P492" i="10"/>
  <c r="O492" i="10"/>
  <c r="M492" i="10"/>
  <c r="L492" i="10"/>
  <c r="N492" i="10"/>
  <c r="K492" i="10"/>
  <c r="J492" i="10"/>
  <c r="I492" i="10"/>
  <c r="H492" i="10"/>
  <c r="G492" i="10"/>
  <c r="F492" i="10"/>
  <c r="E492" i="10"/>
  <c r="Z491" i="10"/>
  <c r="T491" i="10"/>
  <c r="R491" i="10"/>
  <c r="Q491" i="10"/>
  <c r="S491" i="10"/>
  <c r="P491" i="10"/>
  <c r="O491" i="10"/>
  <c r="M491" i="10"/>
  <c r="L491" i="10"/>
  <c r="N491" i="10"/>
  <c r="K491" i="10"/>
  <c r="J491" i="10"/>
  <c r="I491" i="10"/>
  <c r="H491" i="10"/>
  <c r="G491" i="10"/>
  <c r="F491" i="10"/>
  <c r="E491" i="10"/>
  <c r="Z490" i="10"/>
  <c r="T490" i="10"/>
  <c r="R490" i="10"/>
  <c r="Q490" i="10"/>
  <c r="S490" i="10"/>
  <c r="P490" i="10"/>
  <c r="L490" i="10"/>
  <c r="N490" i="10"/>
  <c r="K490" i="10"/>
  <c r="J490" i="10"/>
  <c r="I490" i="10"/>
  <c r="H490" i="10"/>
  <c r="G490" i="10"/>
  <c r="F490" i="10"/>
  <c r="E490" i="10"/>
  <c r="Z489" i="10"/>
  <c r="Q489" i="10"/>
  <c r="S489" i="10"/>
  <c r="P489" i="10"/>
  <c r="M489" i="10"/>
  <c r="L489" i="10"/>
  <c r="O489" i="10" s="1"/>
  <c r="N489" i="10"/>
  <c r="K489" i="10"/>
  <c r="J489" i="10"/>
  <c r="I489" i="10"/>
  <c r="H489" i="10"/>
  <c r="G489" i="10"/>
  <c r="F489" i="10"/>
  <c r="E489" i="10"/>
  <c r="Z488" i="10"/>
  <c r="Q488" i="10"/>
  <c r="S488" i="10"/>
  <c r="P488" i="10"/>
  <c r="O488" i="10"/>
  <c r="M488" i="10"/>
  <c r="L488" i="10"/>
  <c r="N488" i="10"/>
  <c r="K488" i="10"/>
  <c r="J488" i="10"/>
  <c r="I488" i="10"/>
  <c r="H488" i="10"/>
  <c r="G488" i="10"/>
  <c r="F488" i="10"/>
  <c r="E488" i="10"/>
  <c r="Z487" i="10"/>
  <c r="T487" i="10"/>
  <c r="R487" i="10"/>
  <c r="Q487" i="10"/>
  <c r="S487" i="10"/>
  <c r="P487" i="10"/>
  <c r="O487" i="10"/>
  <c r="M487" i="10"/>
  <c r="L487" i="10"/>
  <c r="N487" i="10"/>
  <c r="K487" i="10"/>
  <c r="J487" i="10"/>
  <c r="I487" i="10"/>
  <c r="H487" i="10"/>
  <c r="G487" i="10"/>
  <c r="F487" i="10"/>
  <c r="E487" i="10"/>
  <c r="Z486" i="10"/>
  <c r="T486" i="10"/>
  <c r="R486" i="10"/>
  <c r="Q486" i="10"/>
  <c r="S486" i="10"/>
  <c r="P486" i="10"/>
  <c r="L486" i="10"/>
  <c r="N486" i="10"/>
  <c r="K486" i="10"/>
  <c r="J486" i="10"/>
  <c r="I486" i="10"/>
  <c r="H486" i="10"/>
  <c r="G486" i="10"/>
  <c r="F486" i="10"/>
  <c r="E486" i="10"/>
  <c r="Z485" i="10"/>
  <c r="Q485" i="10"/>
  <c r="S485" i="10"/>
  <c r="P485" i="10"/>
  <c r="L485" i="10"/>
  <c r="N485" i="10"/>
  <c r="K485" i="10"/>
  <c r="J485" i="10"/>
  <c r="I485" i="10"/>
  <c r="H485" i="10"/>
  <c r="G485" i="10"/>
  <c r="F485" i="10"/>
  <c r="E485" i="10"/>
  <c r="Z484" i="10"/>
  <c r="R484" i="10"/>
  <c r="Q484" i="10"/>
  <c r="T484" i="10" s="1"/>
  <c r="S484" i="10"/>
  <c r="P484" i="10"/>
  <c r="L484" i="10"/>
  <c r="N484" i="10"/>
  <c r="K484" i="10"/>
  <c r="J484" i="10"/>
  <c r="I484" i="10"/>
  <c r="H484" i="10"/>
  <c r="G484" i="10"/>
  <c r="F484" i="10"/>
  <c r="E484" i="10"/>
  <c r="Z483" i="10"/>
  <c r="Q483" i="10"/>
  <c r="S483" i="10"/>
  <c r="P483" i="10"/>
  <c r="O483" i="10"/>
  <c r="M483" i="10"/>
  <c r="L483" i="10"/>
  <c r="N483" i="10"/>
  <c r="K483" i="10"/>
  <c r="J483" i="10"/>
  <c r="I483" i="10"/>
  <c r="H483" i="10"/>
  <c r="G483" i="10"/>
  <c r="F483" i="10"/>
  <c r="E483" i="10"/>
  <c r="Z482" i="10"/>
  <c r="T482" i="10"/>
  <c r="R482" i="10"/>
  <c r="Q482" i="10"/>
  <c r="S482" i="10"/>
  <c r="P482" i="10"/>
  <c r="O482" i="10"/>
  <c r="L482" i="10"/>
  <c r="M482" i="10" s="1"/>
  <c r="N482" i="10"/>
  <c r="K482" i="10"/>
  <c r="J482" i="10"/>
  <c r="I482" i="10"/>
  <c r="H482" i="10"/>
  <c r="G482" i="10"/>
  <c r="F482" i="10"/>
  <c r="E482" i="10"/>
  <c r="Z481" i="10"/>
  <c r="Q481" i="10"/>
  <c r="S481" i="10"/>
  <c r="P481" i="10"/>
  <c r="L481" i="10"/>
  <c r="N481" i="10"/>
  <c r="K481" i="10"/>
  <c r="J481" i="10"/>
  <c r="I481" i="10"/>
  <c r="H481" i="10"/>
  <c r="G481" i="10"/>
  <c r="F481" i="10"/>
  <c r="E481" i="10"/>
  <c r="Z480" i="10"/>
  <c r="R480" i="10"/>
  <c r="Q480" i="10"/>
  <c r="T480" i="10" s="1"/>
  <c r="S480" i="10"/>
  <c r="P480" i="10"/>
  <c r="L480" i="10"/>
  <c r="N480" i="10"/>
  <c r="E179" i="9" s="1"/>
  <c r="K480" i="10"/>
  <c r="J480" i="10"/>
  <c r="I480" i="10"/>
  <c r="D179" i="9" s="1"/>
  <c r="H480" i="10"/>
  <c r="G480" i="10"/>
  <c r="F480" i="10"/>
  <c r="E480" i="10"/>
  <c r="Z479" i="10"/>
  <c r="Q479" i="10"/>
  <c r="S479" i="10"/>
  <c r="P479" i="10"/>
  <c r="O479" i="10"/>
  <c r="M479" i="10"/>
  <c r="L479" i="10"/>
  <c r="N479" i="10"/>
  <c r="K479" i="10"/>
  <c r="J479" i="10"/>
  <c r="I479" i="10"/>
  <c r="H479" i="10"/>
  <c r="G479" i="10"/>
  <c r="F479" i="10"/>
  <c r="E479" i="10"/>
  <c r="Z478" i="10"/>
  <c r="T478" i="10"/>
  <c r="R478" i="10"/>
  <c r="Q478" i="10"/>
  <c r="S478" i="10"/>
  <c r="P478" i="10"/>
  <c r="O478" i="10"/>
  <c r="L478" i="10"/>
  <c r="M478" i="10" s="1"/>
  <c r="N478" i="10"/>
  <c r="K478" i="10"/>
  <c r="J478" i="10"/>
  <c r="I478" i="10"/>
  <c r="H478" i="10"/>
  <c r="G478" i="10"/>
  <c r="F478" i="10"/>
  <c r="E478" i="10"/>
  <c r="Z477" i="10"/>
  <c r="Q477" i="10"/>
  <c r="S477" i="10"/>
  <c r="P477" i="10"/>
  <c r="L477" i="10"/>
  <c r="N477" i="10"/>
  <c r="K477" i="10"/>
  <c r="J477" i="10"/>
  <c r="I477" i="10"/>
  <c r="H477" i="10"/>
  <c r="G477" i="10"/>
  <c r="F477" i="10"/>
  <c r="E477" i="10"/>
  <c r="Z476" i="10"/>
  <c r="R476" i="10"/>
  <c r="Q476" i="10"/>
  <c r="T476" i="10" s="1"/>
  <c r="S476" i="10"/>
  <c r="P476" i="10"/>
  <c r="L476" i="10"/>
  <c r="N476" i="10"/>
  <c r="K476" i="10"/>
  <c r="J476" i="10"/>
  <c r="I476" i="10"/>
  <c r="H476" i="10"/>
  <c r="G476" i="10"/>
  <c r="F476" i="10"/>
  <c r="E476" i="10"/>
  <c r="Z475" i="10"/>
  <c r="Q475" i="10"/>
  <c r="S475" i="10"/>
  <c r="P475" i="10"/>
  <c r="O475" i="10"/>
  <c r="M475" i="10"/>
  <c r="L475" i="10"/>
  <c r="N475" i="10"/>
  <c r="K475" i="10"/>
  <c r="J475" i="10"/>
  <c r="I475" i="10"/>
  <c r="H475" i="10"/>
  <c r="G475" i="10"/>
  <c r="F475" i="10"/>
  <c r="E475" i="10"/>
  <c r="Z474" i="10"/>
  <c r="T474" i="10"/>
  <c r="R474" i="10"/>
  <c r="Q474" i="10"/>
  <c r="S474" i="10"/>
  <c r="P474" i="10"/>
  <c r="O474" i="10"/>
  <c r="L474" i="10"/>
  <c r="M474" i="10" s="1"/>
  <c r="N474" i="10"/>
  <c r="K474" i="10"/>
  <c r="J474" i="10"/>
  <c r="I474" i="10"/>
  <c r="H474" i="10"/>
  <c r="G474" i="10"/>
  <c r="F474" i="10"/>
  <c r="E474" i="10"/>
  <c r="Z473" i="10"/>
  <c r="Q473" i="10"/>
  <c r="S473" i="10"/>
  <c r="P473" i="10"/>
  <c r="L473" i="10"/>
  <c r="N473" i="10"/>
  <c r="K473" i="10"/>
  <c r="J473" i="10"/>
  <c r="I473" i="10"/>
  <c r="H473" i="10"/>
  <c r="G473" i="10"/>
  <c r="F473" i="10"/>
  <c r="E473" i="10"/>
  <c r="Z472" i="10"/>
  <c r="R472" i="10"/>
  <c r="Q472" i="10"/>
  <c r="T472" i="10" s="1"/>
  <c r="S472" i="10"/>
  <c r="P472" i="10"/>
  <c r="L472" i="10"/>
  <c r="N472" i="10"/>
  <c r="K472" i="10"/>
  <c r="J472" i="10"/>
  <c r="I472" i="10"/>
  <c r="H472" i="10"/>
  <c r="G472" i="10"/>
  <c r="F472" i="10"/>
  <c r="E472" i="10"/>
  <c r="Z471" i="10"/>
  <c r="Q471" i="10"/>
  <c r="S471" i="10"/>
  <c r="P471" i="10"/>
  <c r="O471" i="10"/>
  <c r="M471" i="10"/>
  <c r="L471" i="10"/>
  <c r="N471" i="10"/>
  <c r="K471" i="10"/>
  <c r="J471" i="10"/>
  <c r="I471" i="10"/>
  <c r="H471" i="10"/>
  <c r="G471" i="10"/>
  <c r="F471" i="10"/>
  <c r="E471" i="10"/>
  <c r="Z470" i="10"/>
  <c r="T470" i="10"/>
  <c r="R470" i="10"/>
  <c r="Q470" i="10"/>
  <c r="S470" i="10"/>
  <c r="P470" i="10"/>
  <c r="O470" i="10"/>
  <c r="L470" i="10"/>
  <c r="M470" i="10" s="1"/>
  <c r="N470" i="10"/>
  <c r="K470" i="10"/>
  <c r="J470" i="10"/>
  <c r="I470" i="10"/>
  <c r="H470" i="10"/>
  <c r="G470" i="10"/>
  <c r="F470" i="10"/>
  <c r="E470" i="10"/>
  <c r="Z469" i="10"/>
  <c r="Q469" i="10"/>
  <c r="S469" i="10"/>
  <c r="P469" i="10"/>
  <c r="L469" i="10"/>
  <c r="N469" i="10"/>
  <c r="K469" i="10"/>
  <c r="J469" i="10"/>
  <c r="I469" i="10"/>
  <c r="H469" i="10"/>
  <c r="G469" i="10"/>
  <c r="F469" i="10"/>
  <c r="E469" i="10"/>
  <c r="Z468" i="10"/>
  <c r="R468" i="10"/>
  <c r="Q468" i="10"/>
  <c r="T468" i="10" s="1"/>
  <c r="S468" i="10"/>
  <c r="P468" i="10"/>
  <c r="L468" i="10"/>
  <c r="N468" i="10"/>
  <c r="K468" i="10"/>
  <c r="J468" i="10"/>
  <c r="I468" i="10"/>
  <c r="H468" i="10"/>
  <c r="G468" i="10"/>
  <c r="F468" i="10"/>
  <c r="E468" i="10"/>
  <c r="Z467" i="10"/>
  <c r="Q467" i="10"/>
  <c r="S467" i="10"/>
  <c r="P467" i="10"/>
  <c r="O467" i="10"/>
  <c r="M467" i="10"/>
  <c r="L467" i="10"/>
  <c r="N467" i="10"/>
  <c r="K467" i="10"/>
  <c r="J467" i="10"/>
  <c r="I467" i="10"/>
  <c r="H467" i="10"/>
  <c r="G467" i="10"/>
  <c r="F467" i="10"/>
  <c r="E467" i="10"/>
  <c r="Z466" i="10"/>
  <c r="T466" i="10"/>
  <c r="R466" i="10"/>
  <c r="Q466" i="10"/>
  <c r="S466" i="10"/>
  <c r="P466" i="10"/>
  <c r="O466" i="10"/>
  <c r="L466" i="10"/>
  <c r="M466" i="10" s="1"/>
  <c r="N466" i="10"/>
  <c r="K466" i="10"/>
  <c r="J466" i="10"/>
  <c r="I466" i="10"/>
  <c r="H466" i="10"/>
  <c r="G466" i="10"/>
  <c r="F466" i="10"/>
  <c r="E466" i="10"/>
  <c r="Z465" i="10"/>
  <c r="Q465" i="10"/>
  <c r="S465" i="10"/>
  <c r="P465" i="10"/>
  <c r="L465" i="10"/>
  <c r="N465" i="10"/>
  <c r="K465" i="10"/>
  <c r="J465" i="10"/>
  <c r="I465" i="10"/>
  <c r="H465" i="10"/>
  <c r="G465" i="10"/>
  <c r="F465" i="10"/>
  <c r="E465" i="10"/>
  <c r="Z464" i="10"/>
  <c r="R464" i="10"/>
  <c r="Q464" i="10"/>
  <c r="T464" i="10" s="1"/>
  <c r="S464" i="10"/>
  <c r="P464" i="10"/>
  <c r="L464" i="10"/>
  <c r="N464" i="10"/>
  <c r="K464" i="10"/>
  <c r="J464" i="10"/>
  <c r="I464" i="10"/>
  <c r="H464" i="10"/>
  <c r="G464" i="10"/>
  <c r="F464" i="10"/>
  <c r="E464" i="10"/>
  <c r="Z463" i="10"/>
  <c r="Q463" i="10"/>
  <c r="S463" i="10"/>
  <c r="P463" i="10"/>
  <c r="O463" i="10"/>
  <c r="M463" i="10"/>
  <c r="L463" i="10"/>
  <c r="N463" i="10"/>
  <c r="K463" i="10"/>
  <c r="J463" i="10"/>
  <c r="I463" i="10"/>
  <c r="H463" i="10"/>
  <c r="G463" i="10"/>
  <c r="F463" i="10"/>
  <c r="E463" i="10"/>
  <c r="Z462" i="10"/>
  <c r="T462" i="10"/>
  <c r="R462" i="10"/>
  <c r="Q462" i="10"/>
  <c r="S462" i="10"/>
  <c r="P462" i="10"/>
  <c r="O462" i="10"/>
  <c r="L462" i="10"/>
  <c r="M462" i="10" s="1"/>
  <c r="N462" i="10"/>
  <c r="K462" i="10"/>
  <c r="J462" i="10"/>
  <c r="I462" i="10"/>
  <c r="H462" i="10"/>
  <c r="G462" i="10"/>
  <c r="F462" i="10"/>
  <c r="E462" i="10"/>
  <c r="Z461" i="10"/>
  <c r="Q461" i="10"/>
  <c r="S461" i="10"/>
  <c r="P461" i="10"/>
  <c r="L461" i="10"/>
  <c r="N461" i="10"/>
  <c r="K461" i="10"/>
  <c r="J461" i="10"/>
  <c r="I461" i="10"/>
  <c r="H461" i="10"/>
  <c r="G461" i="10"/>
  <c r="F461" i="10"/>
  <c r="E461" i="10"/>
  <c r="Z460" i="10"/>
  <c r="R460" i="10"/>
  <c r="Q460" i="10"/>
  <c r="T460" i="10" s="1"/>
  <c r="S460" i="10"/>
  <c r="P460" i="10"/>
  <c r="L460" i="10"/>
  <c r="N460" i="10"/>
  <c r="K460" i="10"/>
  <c r="J460" i="10"/>
  <c r="I460" i="10"/>
  <c r="H460" i="10"/>
  <c r="G460" i="10"/>
  <c r="F460" i="10"/>
  <c r="E460" i="10"/>
  <c r="Z459" i="10"/>
  <c r="Q459" i="10"/>
  <c r="S459" i="10"/>
  <c r="P459" i="10"/>
  <c r="O459" i="10"/>
  <c r="M459" i="10"/>
  <c r="L459" i="10"/>
  <c r="N459" i="10"/>
  <c r="K459" i="10"/>
  <c r="J459" i="10"/>
  <c r="I459" i="10"/>
  <c r="H459" i="10"/>
  <c r="G459" i="10"/>
  <c r="F459" i="10"/>
  <c r="E459" i="10"/>
  <c r="Z458" i="10"/>
  <c r="T458" i="10"/>
  <c r="R458" i="10"/>
  <c r="Q458" i="10"/>
  <c r="S458" i="10"/>
  <c r="P458" i="10"/>
  <c r="O458" i="10"/>
  <c r="L458" i="10"/>
  <c r="M458" i="10" s="1"/>
  <c r="N458" i="10"/>
  <c r="K458" i="10"/>
  <c r="J458" i="10"/>
  <c r="I458" i="10"/>
  <c r="H458" i="10"/>
  <c r="G458" i="10"/>
  <c r="F458" i="10"/>
  <c r="E458" i="10"/>
  <c r="Z457" i="10"/>
  <c r="Q457" i="10"/>
  <c r="S457" i="10"/>
  <c r="P457" i="10"/>
  <c r="L457" i="10"/>
  <c r="N457" i="10"/>
  <c r="K457" i="10"/>
  <c r="J457" i="10"/>
  <c r="I457" i="10"/>
  <c r="H457" i="10"/>
  <c r="G457" i="10"/>
  <c r="F457" i="10"/>
  <c r="E457" i="10"/>
  <c r="Z456" i="10"/>
  <c r="Q456" i="10"/>
  <c r="T456" i="10" s="1"/>
  <c r="S456" i="10"/>
  <c r="P456" i="10"/>
  <c r="L456" i="10"/>
  <c r="N456" i="10"/>
  <c r="E174" i="9" s="1"/>
  <c r="K456" i="10"/>
  <c r="J456" i="10"/>
  <c r="I456" i="10"/>
  <c r="H456" i="10"/>
  <c r="G456" i="10"/>
  <c r="F456" i="10"/>
  <c r="E456" i="10"/>
  <c r="Z455" i="10"/>
  <c r="Q455" i="10"/>
  <c r="S455" i="10"/>
  <c r="P455" i="10"/>
  <c r="O455" i="10"/>
  <c r="M455" i="10"/>
  <c r="L455" i="10"/>
  <c r="N455" i="10"/>
  <c r="E177" i="9" s="1"/>
  <c r="K455" i="10"/>
  <c r="J455" i="10"/>
  <c r="I455" i="10"/>
  <c r="H455" i="10"/>
  <c r="G455" i="10"/>
  <c r="F455" i="10"/>
  <c r="E455" i="10"/>
  <c r="Z454" i="10"/>
  <c r="T454" i="10"/>
  <c r="R454" i="10"/>
  <c r="Q454" i="10"/>
  <c r="S454" i="10"/>
  <c r="P454" i="10"/>
  <c r="O454" i="10"/>
  <c r="L454" i="10"/>
  <c r="M454" i="10" s="1"/>
  <c r="N454" i="10"/>
  <c r="E180" i="9" s="1"/>
  <c r="K454" i="10"/>
  <c r="J454" i="10"/>
  <c r="I454" i="10"/>
  <c r="H454" i="10"/>
  <c r="G454" i="10"/>
  <c r="F454" i="10"/>
  <c r="E454" i="10"/>
  <c r="Z453" i="10"/>
  <c r="Q453" i="10"/>
  <c r="S453" i="10"/>
  <c r="P453" i="10"/>
  <c r="L453" i="10"/>
  <c r="N453" i="10"/>
  <c r="E181" i="9" s="1"/>
  <c r="K453" i="10"/>
  <c r="J453" i="10"/>
  <c r="I453" i="10"/>
  <c r="H453" i="10"/>
  <c r="G453" i="10"/>
  <c r="F453" i="10"/>
  <c r="E453" i="10"/>
  <c r="Z452" i="10"/>
  <c r="Q452" i="10"/>
  <c r="T452" i="10" s="1"/>
  <c r="S452" i="10"/>
  <c r="P452" i="10"/>
  <c r="L452" i="10"/>
  <c r="N452" i="10"/>
  <c r="E182" i="9" s="1"/>
  <c r="K452" i="10"/>
  <c r="J452" i="10"/>
  <c r="I452" i="10"/>
  <c r="D182" i="9" s="1"/>
  <c r="H452" i="10"/>
  <c r="G452" i="10"/>
  <c r="F452" i="10"/>
  <c r="E452" i="10"/>
  <c r="Z451" i="10"/>
  <c r="Q451" i="10"/>
  <c r="S451" i="10"/>
  <c r="P451" i="10"/>
  <c r="O451" i="10"/>
  <c r="M451" i="10"/>
  <c r="L451" i="10"/>
  <c r="N451" i="10"/>
  <c r="E183" i="9" s="1"/>
  <c r="K451" i="10"/>
  <c r="J451" i="10"/>
  <c r="I451" i="10"/>
  <c r="H451" i="10"/>
  <c r="G451" i="10"/>
  <c r="F451" i="10"/>
  <c r="E451" i="10"/>
  <c r="Z450" i="10"/>
  <c r="T450" i="10"/>
  <c r="R450" i="10"/>
  <c r="Q450" i="10"/>
  <c r="S450" i="10"/>
  <c r="P450" i="10"/>
  <c r="O450" i="10"/>
  <c r="L450" i="10"/>
  <c r="M450" i="10" s="1"/>
  <c r="N450" i="10"/>
  <c r="E171" i="9" s="1"/>
  <c r="K450" i="10"/>
  <c r="J450" i="10"/>
  <c r="I450" i="10"/>
  <c r="H450" i="10"/>
  <c r="G450" i="10"/>
  <c r="F450" i="10"/>
  <c r="E450" i="10"/>
  <c r="Z449" i="10"/>
  <c r="Q449" i="10"/>
  <c r="S449" i="10"/>
  <c r="P449" i="10"/>
  <c r="L449" i="10"/>
  <c r="N449" i="10"/>
  <c r="E184" i="9" s="1"/>
  <c r="K449" i="10"/>
  <c r="J449" i="10"/>
  <c r="I449" i="10"/>
  <c r="D184" i="9" s="1"/>
  <c r="H449" i="10"/>
  <c r="G449" i="10"/>
  <c r="F449" i="10"/>
  <c r="E449" i="10"/>
  <c r="Z448" i="10"/>
  <c r="Q448" i="10"/>
  <c r="T448" i="10" s="1"/>
  <c r="S448" i="10"/>
  <c r="P448" i="10"/>
  <c r="L448" i="10"/>
  <c r="N448" i="10"/>
  <c r="E185" i="9" s="1"/>
  <c r="K448" i="10"/>
  <c r="J448" i="10"/>
  <c r="I448" i="10"/>
  <c r="D185" i="9" s="1"/>
  <c r="H448" i="10"/>
  <c r="G448" i="10"/>
  <c r="F448" i="10"/>
  <c r="E448" i="10"/>
  <c r="G447" i="10"/>
  <c r="A447" i="10"/>
  <c r="G446" i="10"/>
  <c r="A446" i="10"/>
  <c r="Z445" i="10"/>
  <c r="Q445" i="10"/>
  <c r="S445" i="10"/>
  <c r="P445" i="10"/>
  <c r="O445" i="10"/>
  <c r="M445" i="10"/>
  <c r="L445" i="10"/>
  <c r="N445" i="10"/>
  <c r="K445" i="10"/>
  <c r="J445" i="10"/>
  <c r="I445" i="10"/>
  <c r="H445" i="10"/>
  <c r="G445" i="10"/>
  <c r="F445" i="10"/>
  <c r="E445" i="10"/>
  <c r="Z444" i="10"/>
  <c r="T444" i="10"/>
  <c r="R444" i="10"/>
  <c r="Q444" i="10"/>
  <c r="S444" i="10"/>
  <c r="P444" i="10"/>
  <c r="O444" i="10"/>
  <c r="L444" i="10"/>
  <c r="M444" i="10" s="1"/>
  <c r="N444" i="10"/>
  <c r="K444" i="10"/>
  <c r="J444" i="10"/>
  <c r="I444" i="10"/>
  <c r="H444" i="10"/>
  <c r="G444" i="10"/>
  <c r="F444" i="10"/>
  <c r="E444" i="10"/>
  <c r="Z443" i="10"/>
  <c r="Q443" i="10"/>
  <c r="S443" i="10"/>
  <c r="P443" i="10"/>
  <c r="L443" i="10"/>
  <c r="N443" i="10"/>
  <c r="K443" i="10"/>
  <c r="J443" i="10"/>
  <c r="I443" i="10"/>
  <c r="H443" i="10"/>
  <c r="G443" i="10"/>
  <c r="F443" i="10"/>
  <c r="E443" i="10"/>
  <c r="Z442" i="10"/>
  <c r="Q442" i="10"/>
  <c r="T442" i="10" s="1"/>
  <c r="S442" i="10"/>
  <c r="P442" i="10"/>
  <c r="L442" i="10"/>
  <c r="N442" i="10"/>
  <c r="K442" i="10"/>
  <c r="J442" i="10"/>
  <c r="I442" i="10"/>
  <c r="H442" i="10"/>
  <c r="G442" i="10"/>
  <c r="F442" i="10"/>
  <c r="E442" i="10"/>
  <c r="Z441" i="10"/>
  <c r="Q441" i="10"/>
  <c r="S441" i="10"/>
  <c r="P441" i="10"/>
  <c r="O441" i="10"/>
  <c r="M441" i="10"/>
  <c r="L441" i="10"/>
  <c r="N441" i="10"/>
  <c r="K441" i="10"/>
  <c r="J441" i="10"/>
  <c r="I441" i="10"/>
  <c r="H441" i="10"/>
  <c r="G441" i="10"/>
  <c r="F441" i="10"/>
  <c r="E441" i="10"/>
  <c r="Z440" i="10"/>
  <c r="T440" i="10"/>
  <c r="R440" i="10"/>
  <c r="Q440" i="10"/>
  <c r="S440" i="10"/>
  <c r="P440" i="10"/>
  <c r="O440" i="10"/>
  <c r="L440" i="10"/>
  <c r="M440" i="10" s="1"/>
  <c r="N440" i="10"/>
  <c r="K440" i="10"/>
  <c r="J440" i="10"/>
  <c r="I440" i="10"/>
  <c r="H440" i="10"/>
  <c r="G440" i="10"/>
  <c r="F440" i="10"/>
  <c r="E440" i="10"/>
  <c r="Z439" i="10"/>
  <c r="Q439" i="10"/>
  <c r="S439" i="10"/>
  <c r="P439" i="10"/>
  <c r="L439" i="10"/>
  <c r="N439" i="10"/>
  <c r="K439" i="10"/>
  <c r="J439" i="10"/>
  <c r="I439" i="10"/>
  <c r="H439" i="10"/>
  <c r="G439" i="10"/>
  <c r="F439" i="10"/>
  <c r="E439" i="10"/>
  <c r="Z438" i="10"/>
  <c r="Q438" i="10"/>
  <c r="T438" i="10" s="1"/>
  <c r="S438" i="10"/>
  <c r="P438" i="10"/>
  <c r="L438" i="10"/>
  <c r="N438" i="10"/>
  <c r="K438" i="10"/>
  <c r="J438" i="10"/>
  <c r="I438" i="10"/>
  <c r="H438" i="10"/>
  <c r="G438" i="10"/>
  <c r="F438" i="10"/>
  <c r="E438" i="10"/>
  <c r="Z437" i="10"/>
  <c r="Q437" i="10"/>
  <c r="S437" i="10"/>
  <c r="P437" i="10"/>
  <c r="O437" i="10"/>
  <c r="M437" i="10"/>
  <c r="L437" i="10"/>
  <c r="N437" i="10"/>
  <c r="K437" i="10"/>
  <c r="J437" i="10"/>
  <c r="I437" i="10"/>
  <c r="H437" i="10"/>
  <c r="G437" i="10"/>
  <c r="F437" i="10"/>
  <c r="E437" i="10"/>
  <c r="Z436" i="10"/>
  <c r="T436" i="10"/>
  <c r="R436" i="10"/>
  <c r="Q436" i="10"/>
  <c r="S436" i="10"/>
  <c r="P436" i="10"/>
  <c r="O436" i="10"/>
  <c r="L436" i="10"/>
  <c r="M436" i="10" s="1"/>
  <c r="N436" i="10"/>
  <c r="K436" i="10"/>
  <c r="J436" i="10"/>
  <c r="I436" i="10"/>
  <c r="H436" i="10"/>
  <c r="G436" i="10"/>
  <c r="F436" i="10"/>
  <c r="E436" i="10"/>
  <c r="Z435" i="10"/>
  <c r="Q435" i="10"/>
  <c r="S435" i="10"/>
  <c r="P435" i="10"/>
  <c r="L435" i="10"/>
  <c r="N435" i="10"/>
  <c r="K435" i="10"/>
  <c r="J435" i="10"/>
  <c r="I435" i="10"/>
  <c r="H435" i="10"/>
  <c r="G435" i="10"/>
  <c r="F435" i="10"/>
  <c r="E435" i="10"/>
  <c r="Z434" i="10"/>
  <c r="Q434" i="10"/>
  <c r="T434" i="10" s="1"/>
  <c r="S434" i="10"/>
  <c r="P434" i="10"/>
  <c r="L434" i="10"/>
  <c r="N434" i="10"/>
  <c r="K434" i="10"/>
  <c r="J434" i="10"/>
  <c r="I434" i="10"/>
  <c r="H434" i="10"/>
  <c r="G434" i="10"/>
  <c r="F434" i="10"/>
  <c r="E434" i="10"/>
  <c r="Z433" i="10"/>
  <c r="Q433" i="10"/>
  <c r="S433" i="10"/>
  <c r="P433" i="10"/>
  <c r="O433" i="10"/>
  <c r="M433" i="10"/>
  <c r="L433" i="10"/>
  <c r="N433" i="10"/>
  <c r="K433" i="10"/>
  <c r="J433" i="10"/>
  <c r="I433" i="10"/>
  <c r="H433" i="10"/>
  <c r="G433" i="10"/>
  <c r="F433" i="10"/>
  <c r="E433" i="10"/>
  <c r="Z432" i="10"/>
  <c r="T432" i="10"/>
  <c r="R432" i="10"/>
  <c r="Q432" i="10"/>
  <c r="S432" i="10"/>
  <c r="P432" i="10"/>
  <c r="O432" i="10"/>
  <c r="L432" i="10"/>
  <c r="M432" i="10" s="1"/>
  <c r="N432" i="10"/>
  <c r="K432" i="10"/>
  <c r="J432" i="10"/>
  <c r="I432" i="10"/>
  <c r="H432" i="10"/>
  <c r="G432" i="10"/>
  <c r="F432" i="10"/>
  <c r="E432" i="10"/>
  <c r="Z431" i="10"/>
  <c r="Q431" i="10"/>
  <c r="S431" i="10"/>
  <c r="P431" i="10"/>
  <c r="L431" i="10"/>
  <c r="N431" i="10"/>
  <c r="K431" i="10"/>
  <c r="J431" i="10"/>
  <c r="I431" i="10"/>
  <c r="H431" i="10"/>
  <c r="G431" i="10"/>
  <c r="F431" i="10"/>
  <c r="E431" i="10"/>
  <c r="Z430" i="10"/>
  <c r="Q430" i="10"/>
  <c r="T430" i="10" s="1"/>
  <c r="S430" i="10"/>
  <c r="P430" i="10"/>
  <c r="L430" i="10"/>
  <c r="N430" i="10"/>
  <c r="K430" i="10"/>
  <c r="J430" i="10"/>
  <c r="I430" i="10"/>
  <c r="H430" i="10"/>
  <c r="G430" i="10"/>
  <c r="F430" i="10"/>
  <c r="E430" i="10"/>
  <c r="Z429" i="10"/>
  <c r="Q429" i="10"/>
  <c r="S429" i="10"/>
  <c r="P429" i="10"/>
  <c r="O429" i="10"/>
  <c r="M429" i="10"/>
  <c r="L429" i="10"/>
  <c r="N429" i="10"/>
  <c r="K429" i="10"/>
  <c r="J429" i="10"/>
  <c r="I429" i="10"/>
  <c r="H429" i="10"/>
  <c r="G429" i="10"/>
  <c r="F429" i="10"/>
  <c r="E429" i="10"/>
  <c r="Z428" i="10"/>
  <c r="T428" i="10"/>
  <c r="R428" i="10"/>
  <c r="Q428" i="10"/>
  <c r="S428" i="10"/>
  <c r="P428" i="10"/>
  <c r="O428" i="10"/>
  <c r="L428" i="10"/>
  <c r="M428" i="10" s="1"/>
  <c r="N428" i="10"/>
  <c r="K428" i="10"/>
  <c r="J428" i="10"/>
  <c r="I428" i="10"/>
  <c r="H428" i="10"/>
  <c r="G428" i="10"/>
  <c r="F428" i="10"/>
  <c r="E428" i="10"/>
  <c r="Z427" i="10"/>
  <c r="Q427" i="10"/>
  <c r="S427" i="10"/>
  <c r="P427" i="10"/>
  <c r="L427" i="10"/>
  <c r="N427" i="10"/>
  <c r="K427" i="10"/>
  <c r="J427" i="10"/>
  <c r="I427" i="10"/>
  <c r="H427" i="10"/>
  <c r="G427" i="10"/>
  <c r="F427" i="10"/>
  <c r="E427" i="10"/>
  <c r="Z426" i="10"/>
  <c r="Q426" i="10"/>
  <c r="T426" i="10" s="1"/>
  <c r="S426" i="10"/>
  <c r="P426" i="10"/>
  <c r="L426" i="10"/>
  <c r="N426" i="10"/>
  <c r="K426" i="10"/>
  <c r="J426" i="10"/>
  <c r="I426" i="10"/>
  <c r="H426" i="10"/>
  <c r="G426" i="10"/>
  <c r="F426" i="10"/>
  <c r="E426" i="10"/>
  <c r="Z425" i="10"/>
  <c r="Q425" i="10"/>
  <c r="S425" i="10"/>
  <c r="P425" i="10"/>
  <c r="O425" i="10"/>
  <c r="M425" i="10"/>
  <c r="L425" i="10"/>
  <c r="N425" i="10"/>
  <c r="K425" i="10"/>
  <c r="J425" i="10"/>
  <c r="I425" i="10"/>
  <c r="H425" i="10"/>
  <c r="G425" i="10"/>
  <c r="F425" i="10"/>
  <c r="E425" i="10"/>
  <c r="Z424" i="10"/>
  <c r="T424" i="10"/>
  <c r="R424" i="10"/>
  <c r="Q424" i="10"/>
  <c r="S424" i="10"/>
  <c r="P424" i="10"/>
  <c r="O424" i="10"/>
  <c r="L424" i="10"/>
  <c r="M424" i="10" s="1"/>
  <c r="N424" i="10"/>
  <c r="K424" i="10"/>
  <c r="J424" i="10"/>
  <c r="I424" i="10"/>
  <c r="H424" i="10"/>
  <c r="G424" i="10"/>
  <c r="F424" i="10"/>
  <c r="E424" i="10"/>
  <c r="Z423" i="10"/>
  <c r="Q423" i="10"/>
  <c r="S423" i="10"/>
  <c r="P423" i="10"/>
  <c r="L423" i="10"/>
  <c r="N423" i="10"/>
  <c r="K423" i="10"/>
  <c r="J423" i="10"/>
  <c r="I423" i="10"/>
  <c r="H423" i="10"/>
  <c r="G423" i="10"/>
  <c r="F423" i="10"/>
  <c r="E423" i="10"/>
  <c r="Z422" i="10"/>
  <c r="Q422" i="10"/>
  <c r="T422" i="10" s="1"/>
  <c r="S422" i="10"/>
  <c r="P422" i="10"/>
  <c r="L422" i="10"/>
  <c r="N422" i="10"/>
  <c r="K422" i="10"/>
  <c r="J422" i="10"/>
  <c r="I422" i="10"/>
  <c r="H422" i="10"/>
  <c r="G422" i="10"/>
  <c r="F422" i="10"/>
  <c r="E422" i="10"/>
  <c r="Z421" i="10"/>
  <c r="Q421" i="10"/>
  <c r="S421" i="10"/>
  <c r="P421" i="10"/>
  <c r="O421" i="10"/>
  <c r="M421" i="10"/>
  <c r="L421" i="10"/>
  <c r="N421" i="10"/>
  <c r="K421" i="10"/>
  <c r="J421" i="10"/>
  <c r="I421" i="10"/>
  <c r="H421" i="10"/>
  <c r="G421" i="10"/>
  <c r="F421" i="10"/>
  <c r="E421" i="10"/>
  <c r="Z420" i="10"/>
  <c r="T420" i="10"/>
  <c r="R420" i="10"/>
  <c r="Q420" i="10"/>
  <c r="S420" i="10"/>
  <c r="P420" i="10"/>
  <c r="O420" i="10"/>
  <c r="L420" i="10"/>
  <c r="M420" i="10" s="1"/>
  <c r="N420" i="10"/>
  <c r="K420" i="10"/>
  <c r="J420" i="10"/>
  <c r="I420" i="10"/>
  <c r="H420" i="10"/>
  <c r="G420" i="10"/>
  <c r="F420" i="10"/>
  <c r="E420" i="10"/>
  <c r="Z419" i="10"/>
  <c r="Q419" i="10"/>
  <c r="S419" i="10"/>
  <c r="P419" i="10"/>
  <c r="L419" i="10"/>
  <c r="N419" i="10"/>
  <c r="K419" i="10"/>
  <c r="J419" i="10"/>
  <c r="I419" i="10"/>
  <c r="H419" i="10"/>
  <c r="G419" i="10"/>
  <c r="F419" i="10"/>
  <c r="E419" i="10"/>
  <c r="Z418" i="10"/>
  <c r="Q418" i="10"/>
  <c r="T418" i="10" s="1"/>
  <c r="S418" i="10"/>
  <c r="P418" i="10"/>
  <c r="L418" i="10"/>
  <c r="N418" i="10"/>
  <c r="K418" i="10"/>
  <c r="J418" i="10"/>
  <c r="I418" i="10"/>
  <c r="H418" i="10"/>
  <c r="G418" i="10"/>
  <c r="F418" i="10"/>
  <c r="E418" i="10"/>
  <c r="Z417" i="10"/>
  <c r="Q417" i="10"/>
  <c r="S417" i="10"/>
  <c r="P417" i="10"/>
  <c r="O417" i="10"/>
  <c r="M417" i="10"/>
  <c r="L417" i="10"/>
  <c r="N417" i="10"/>
  <c r="K417" i="10"/>
  <c r="J417" i="10"/>
  <c r="I417" i="10"/>
  <c r="H417" i="10"/>
  <c r="G417" i="10"/>
  <c r="F417" i="10"/>
  <c r="E417" i="10"/>
  <c r="Z416" i="10"/>
  <c r="T416" i="10"/>
  <c r="R416" i="10"/>
  <c r="Q416" i="10"/>
  <c r="S416" i="10"/>
  <c r="P416" i="10"/>
  <c r="O416" i="10"/>
  <c r="L416" i="10"/>
  <c r="M416" i="10" s="1"/>
  <c r="N416" i="10"/>
  <c r="K416" i="10"/>
  <c r="J416" i="10"/>
  <c r="I416" i="10"/>
  <c r="H416" i="10"/>
  <c r="G416" i="10"/>
  <c r="F416" i="10"/>
  <c r="E416" i="10"/>
  <c r="Z415" i="10"/>
  <c r="Q415" i="10"/>
  <c r="S415" i="10"/>
  <c r="P415" i="10"/>
  <c r="L415" i="10"/>
  <c r="N415" i="10"/>
  <c r="K415" i="10"/>
  <c r="J415" i="10"/>
  <c r="I415" i="10"/>
  <c r="H415" i="10"/>
  <c r="G415" i="10"/>
  <c r="F415" i="10"/>
  <c r="E415" i="10"/>
  <c r="Z414" i="10"/>
  <c r="Q414" i="10"/>
  <c r="T414" i="10" s="1"/>
  <c r="S414" i="10"/>
  <c r="P414" i="10"/>
  <c r="L414" i="10"/>
  <c r="N414" i="10"/>
  <c r="E156" i="9" s="1"/>
  <c r="K414" i="10"/>
  <c r="J414" i="10"/>
  <c r="I414" i="10"/>
  <c r="D156" i="9" s="1"/>
  <c r="H414" i="10"/>
  <c r="G414" i="10"/>
  <c r="F414" i="10"/>
  <c r="E414" i="10"/>
  <c r="Z413" i="10"/>
  <c r="Q413" i="10"/>
  <c r="S413" i="10"/>
  <c r="P413" i="10"/>
  <c r="O413" i="10"/>
  <c r="M413" i="10"/>
  <c r="L413" i="10"/>
  <c r="N413" i="10"/>
  <c r="E157" i="9" s="1"/>
  <c r="K413" i="10"/>
  <c r="J413" i="10"/>
  <c r="I413" i="10"/>
  <c r="H413" i="10"/>
  <c r="G413" i="10"/>
  <c r="F413" i="10"/>
  <c r="E413" i="10"/>
  <c r="Z412" i="10"/>
  <c r="T412" i="10"/>
  <c r="R412" i="10"/>
  <c r="Q412" i="10"/>
  <c r="S412" i="10"/>
  <c r="P412" i="10"/>
  <c r="O412" i="10"/>
  <c r="L412" i="10"/>
  <c r="M412" i="10" s="1"/>
  <c r="N412" i="10"/>
  <c r="E158" i="9" s="1"/>
  <c r="K412" i="10"/>
  <c r="J412" i="10"/>
  <c r="I412" i="10"/>
  <c r="H412" i="10"/>
  <c r="G412" i="10"/>
  <c r="F412" i="10"/>
  <c r="E412" i="10"/>
  <c r="Z411" i="10"/>
  <c r="Q411" i="10"/>
  <c r="S411" i="10"/>
  <c r="P411" i="10"/>
  <c r="L411" i="10"/>
  <c r="N411" i="10"/>
  <c r="K411" i="10"/>
  <c r="J411" i="10"/>
  <c r="I411" i="10"/>
  <c r="H411" i="10"/>
  <c r="G411" i="10"/>
  <c r="F411" i="10"/>
  <c r="E411" i="10"/>
  <c r="Z410" i="10"/>
  <c r="Q410" i="10"/>
  <c r="T410" i="10" s="1"/>
  <c r="S410" i="10"/>
  <c r="P410" i="10"/>
  <c r="L410" i="10"/>
  <c r="N410" i="10"/>
  <c r="K410" i="10"/>
  <c r="J410" i="10"/>
  <c r="I410" i="10"/>
  <c r="H410" i="10"/>
  <c r="G410" i="10"/>
  <c r="F410" i="10"/>
  <c r="E410" i="10"/>
  <c r="Z409" i="10"/>
  <c r="Q409" i="10"/>
  <c r="S409" i="10"/>
  <c r="P409" i="10"/>
  <c r="O409" i="10"/>
  <c r="M409" i="10"/>
  <c r="L409" i="10"/>
  <c r="N409" i="10"/>
  <c r="K409" i="10"/>
  <c r="J409" i="10"/>
  <c r="I409" i="10"/>
  <c r="H409" i="10"/>
  <c r="G409" i="10"/>
  <c r="F409" i="10"/>
  <c r="E409" i="10"/>
  <c r="Z408" i="10"/>
  <c r="T408" i="10"/>
  <c r="R408" i="10"/>
  <c r="Q408" i="10"/>
  <c r="S408" i="10"/>
  <c r="P408" i="10"/>
  <c r="O408" i="10"/>
  <c r="L408" i="10"/>
  <c r="M408" i="10" s="1"/>
  <c r="N408" i="10"/>
  <c r="K408" i="10"/>
  <c r="J408" i="10"/>
  <c r="I408" i="10"/>
  <c r="H408" i="10"/>
  <c r="G408" i="10"/>
  <c r="F408" i="10"/>
  <c r="E408" i="10"/>
  <c r="Z407" i="10"/>
  <c r="Q407" i="10"/>
  <c r="S407" i="10"/>
  <c r="P407" i="10"/>
  <c r="L407" i="10"/>
  <c r="N407" i="10"/>
  <c r="K407" i="10"/>
  <c r="J407" i="10"/>
  <c r="I407" i="10"/>
  <c r="H407" i="10"/>
  <c r="G407" i="10"/>
  <c r="F407" i="10"/>
  <c r="E407" i="10"/>
  <c r="Z406" i="10"/>
  <c r="Q406" i="10"/>
  <c r="T406" i="10" s="1"/>
  <c r="S406" i="10"/>
  <c r="P406" i="10"/>
  <c r="L406" i="10"/>
  <c r="N406" i="10"/>
  <c r="E164" i="9" s="1"/>
  <c r="K406" i="10"/>
  <c r="J406" i="10"/>
  <c r="I406" i="10"/>
  <c r="H406" i="10"/>
  <c r="G406" i="10"/>
  <c r="F406" i="10"/>
  <c r="E406" i="10"/>
  <c r="Z405" i="10"/>
  <c r="Q405" i="10"/>
  <c r="S405" i="10"/>
  <c r="P405" i="10"/>
  <c r="O405" i="10"/>
  <c r="M405" i="10"/>
  <c r="L405" i="10"/>
  <c r="N405" i="10"/>
  <c r="K405" i="10"/>
  <c r="J405" i="10"/>
  <c r="I405" i="10"/>
  <c r="H405" i="10"/>
  <c r="G405" i="10"/>
  <c r="F405" i="10"/>
  <c r="E405" i="10"/>
  <c r="Z404" i="10"/>
  <c r="T404" i="10"/>
  <c r="R404" i="10"/>
  <c r="Q404" i="10"/>
  <c r="S404" i="10"/>
  <c r="P404" i="10"/>
  <c r="O404" i="10"/>
  <c r="L404" i="10"/>
  <c r="M404" i="10" s="1"/>
  <c r="N404" i="10"/>
  <c r="E166" i="9" s="1"/>
  <c r="K404" i="10"/>
  <c r="J404" i="10"/>
  <c r="I404" i="10"/>
  <c r="H404" i="10"/>
  <c r="G404" i="10"/>
  <c r="F404" i="10"/>
  <c r="E404" i="10"/>
  <c r="Z403" i="10"/>
  <c r="Q403" i="10"/>
  <c r="S403" i="10"/>
  <c r="P403" i="10"/>
  <c r="L403" i="10"/>
  <c r="N403" i="10"/>
  <c r="E150" i="9" s="1"/>
  <c r="K403" i="10"/>
  <c r="J403" i="10"/>
  <c r="I403" i="10"/>
  <c r="H403" i="10"/>
  <c r="G403" i="10"/>
  <c r="F403" i="10"/>
  <c r="E403" i="10"/>
  <c r="Z402" i="10"/>
  <c r="Q402" i="10"/>
  <c r="T402" i="10" s="1"/>
  <c r="S402" i="10"/>
  <c r="P402" i="10"/>
  <c r="L402" i="10"/>
  <c r="N402" i="10"/>
  <c r="E153" i="9" s="1"/>
  <c r="K402" i="10"/>
  <c r="J402" i="10"/>
  <c r="I402" i="10"/>
  <c r="H402" i="10"/>
  <c r="G402" i="10"/>
  <c r="F402" i="10"/>
  <c r="E402" i="10"/>
  <c r="Z401" i="10"/>
  <c r="Q401" i="10"/>
  <c r="S401" i="10"/>
  <c r="P401" i="10"/>
  <c r="O401" i="10"/>
  <c r="M401" i="10"/>
  <c r="L401" i="10"/>
  <c r="N401" i="10"/>
  <c r="E154" i="9" s="1"/>
  <c r="K401" i="10"/>
  <c r="J401" i="10"/>
  <c r="I401" i="10"/>
  <c r="H401" i="10"/>
  <c r="G401" i="10"/>
  <c r="F401" i="10"/>
  <c r="E401" i="10"/>
  <c r="Z400" i="10"/>
  <c r="T400" i="10"/>
  <c r="R400" i="10"/>
  <c r="Q400" i="10"/>
  <c r="S400" i="10"/>
  <c r="P400" i="10"/>
  <c r="O400" i="10"/>
  <c r="F155" i="9" s="1"/>
  <c r="L400" i="10"/>
  <c r="M400" i="10" s="1"/>
  <c r="N400" i="10"/>
  <c r="E155" i="9" s="1"/>
  <c r="K400" i="10"/>
  <c r="J400" i="10"/>
  <c r="I400" i="10"/>
  <c r="D155" i="9" s="1"/>
  <c r="H400" i="10"/>
  <c r="G400" i="10"/>
  <c r="F400" i="10"/>
  <c r="E400" i="10"/>
  <c r="Z399" i="10"/>
  <c r="Q399" i="10"/>
  <c r="S399" i="10"/>
  <c r="P399" i="10"/>
  <c r="L399" i="10"/>
  <c r="N399" i="10"/>
  <c r="E159" i="9" s="1"/>
  <c r="K399" i="10"/>
  <c r="J399" i="10"/>
  <c r="I399" i="10"/>
  <c r="H399" i="10"/>
  <c r="G399" i="10"/>
  <c r="F399" i="10"/>
  <c r="E399" i="10"/>
  <c r="Z398" i="10"/>
  <c r="Q398" i="10"/>
  <c r="T398" i="10" s="1"/>
  <c r="S398" i="10"/>
  <c r="P398" i="10"/>
  <c r="L398" i="10"/>
  <c r="N398" i="10"/>
  <c r="E160" i="9" s="1"/>
  <c r="K398" i="10"/>
  <c r="J398" i="10"/>
  <c r="I398" i="10"/>
  <c r="D160" i="9" s="1"/>
  <c r="H398" i="10"/>
  <c r="G398" i="10"/>
  <c r="F398" i="10"/>
  <c r="E398" i="10"/>
  <c r="Z397" i="10"/>
  <c r="Q397" i="10"/>
  <c r="S397" i="10"/>
  <c r="P397" i="10"/>
  <c r="O397" i="10"/>
  <c r="M397" i="10"/>
  <c r="L397" i="10"/>
  <c r="N397" i="10"/>
  <c r="E161" i="9" s="1"/>
  <c r="K397" i="10"/>
  <c r="J397" i="10"/>
  <c r="I397" i="10"/>
  <c r="H397" i="10"/>
  <c r="G397" i="10"/>
  <c r="F397" i="10"/>
  <c r="E397" i="10"/>
  <c r="Z396" i="10"/>
  <c r="T396" i="10"/>
  <c r="R396" i="10"/>
  <c r="Q396" i="10"/>
  <c r="S396" i="10"/>
  <c r="P396" i="10"/>
  <c r="O396" i="10"/>
  <c r="L396" i="10"/>
  <c r="M396" i="10" s="1"/>
  <c r="N396" i="10"/>
  <c r="E162" i="9" s="1"/>
  <c r="K396" i="10"/>
  <c r="J396" i="10"/>
  <c r="I396" i="10"/>
  <c r="H396" i="10"/>
  <c r="G396" i="10"/>
  <c r="F396" i="10"/>
  <c r="E396" i="10"/>
  <c r="Z395" i="10"/>
  <c r="Q395" i="10"/>
  <c r="S395" i="10"/>
  <c r="P395" i="10"/>
  <c r="L395" i="10"/>
  <c r="N395" i="10"/>
  <c r="E163" i="9" s="1"/>
  <c r="K395" i="10"/>
  <c r="J395" i="10"/>
  <c r="I395" i="10"/>
  <c r="D163" i="9" s="1"/>
  <c r="H395" i="10"/>
  <c r="G395" i="10"/>
  <c r="F395" i="10"/>
  <c r="E395" i="10"/>
  <c r="Z394" i="10"/>
  <c r="Q394" i="10"/>
  <c r="T394" i="10" s="1"/>
  <c r="S394" i="10"/>
  <c r="P394" i="10"/>
  <c r="L394" i="10"/>
  <c r="N394" i="10"/>
  <c r="E165" i="9" s="1"/>
  <c r="K394" i="10"/>
  <c r="J394" i="10"/>
  <c r="I394" i="10"/>
  <c r="D165" i="9" s="1"/>
  <c r="H394" i="10"/>
  <c r="G394" i="10"/>
  <c r="F394" i="10"/>
  <c r="E394" i="10"/>
  <c r="G393" i="10"/>
  <c r="A393" i="10"/>
  <c r="Z392" i="10"/>
  <c r="T392" i="10"/>
  <c r="Q392" i="10"/>
  <c r="R392" i="10" s="1"/>
  <c r="S392" i="10"/>
  <c r="P392" i="10"/>
  <c r="M392" i="10"/>
  <c r="L392" i="10"/>
  <c r="O392" i="10" s="1"/>
  <c r="N392" i="10"/>
  <c r="K392" i="10"/>
  <c r="J392" i="10"/>
  <c r="I392" i="10"/>
  <c r="H392" i="10"/>
  <c r="G392" i="10"/>
  <c r="F392" i="10"/>
  <c r="E392" i="10"/>
  <c r="Z391" i="10"/>
  <c r="Q391" i="10"/>
  <c r="S391" i="10"/>
  <c r="P391" i="10"/>
  <c r="O391" i="10"/>
  <c r="M391" i="10"/>
  <c r="L391" i="10"/>
  <c r="N391" i="10"/>
  <c r="K391" i="10"/>
  <c r="J391" i="10"/>
  <c r="I391" i="10"/>
  <c r="H391" i="10"/>
  <c r="G391" i="10"/>
  <c r="F391" i="10"/>
  <c r="E391" i="10"/>
  <c r="Z390" i="10"/>
  <c r="T390" i="10"/>
  <c r="R390" i="10"/>
  <c r="Q390" i="10"/>
  <c r="S390" i="10"/>
  <c r="P390" i="10"/>
  <c r="O390" i="10"/>
  <c r="M390" i="10"/>
  <c r="L390" i="10"/>
  <c r="N390" i="10"/>
  <c r="K390" i="10"/>
  <c r="J390" i="10"/>
  <c r="I390" i="10"/>
  <c r="H390" i="10"/>
  <c r="G390" i="10"/>
  <c r="F390" i="10"/>
  <c r="E390" i="10"/>
  <c r="Z389" i="10"/>
  <c r="T389" i="10"/>
  <c r="R389" i="10"/>
  <c r="Q389" i="10"/>
  <c r="S389" i="10"/>
  <c r="P389" i="10"/>
  <c r="O389" i="10"/>
  <c r="L389" i="10"/>
  <c r="M389" i="10" s="1"/>
  <c r="N389" i="10"/>
  <c r="K389" i="10"/>
  <c r="J389" i="10"/>
  <c r="I389" i="10"/>
  <c r="H389" i="10"/>
  <c r="G389" i="10"/>
  <c r="F389" i="10"/>
  <c r="E389" i="10"/>
  <c r="Z388" i="10"/>
  <c r="T388" i="10"/>
  <c r="Q388" i="10"/>
  <c r="R388" i="10" s="1"/>
  <c r="S388" i="10"/>
  <c r="P388" i="10"/>
  <c r="M388" i="10"/>
  <c r="L388" i="10"/>
  <c r="O388" i="10" s="1"/>
  <c r="N388" i="10"/>
  <c r="K388" i="10"/>
  <c r="J388" i="10"/>
  <c r="I388" i="10"/>
  <c r="H388" i="10"/>
  <c r="G388" i="10"/>
  <c r="F388" i="10"/>
  <c r="E388" i="10"/>
  <c r="Z387" i="10"/>
  <c r="Q387" i="10"/>
  <c r="S387" i="10"/>
  <c r="P387" i="10"/>
  <c r="O387" i="10"/>
  <c r="M387" i="10"/>
  <c r="L387" i="10"/>
  <c r="N387" i="10"/>
  <c r="K387" i="10"/>
  <c r="J387" i="10"/>
  <c r="I387" i="10"/>
  <c r="H387" i="10"/>
  <c r="G387" i="10"/>
  <c r="F387" i="10"/>
  <c r="E387" i="10"/>
  <c r="Z386" i="10"/>
  <c r="T386" i="10"/>
  <c r="R386" i="10"/>
  <c r="Q386" i="10"/>
  <c r="S386" i="10"/>
  <c r="P386" i="10"/>
  <c r="O386" i="10"/>
  <c r="M386" i="10"/>
  <c r="L386" i="10"/>
  <c r="N386" i="10"/>
  <c r="K386" i="10"/>
  <c r="J386" i="10"/>
  <c r="I386" i="10"/>
  <c r="H386" i="10"/>
  <c r="G386" i="10"/>
  <c r="F386" i="10"/>
  <c r="E386" i="10"/>
  <c r="Z385" i="10"/>
  <c r="T385" i="10"/>
  <c r="R385" i="10"/>
  <c r="Q385" i="10"/>
  <c r="S385" i="10"/>
  <c r="P385" i="10"/>
  <c r="O385" i="10"/>
  <c r="F134" i="9" s="1"/>
  <c r="L385" i="10"/>
  <c r="M385" i="10" s="1"/>
  <c r="N385" i="10"/>
  <c r="E134" i="9" s="1"/>
  <c r="K385" i="10"/>
  <c r="J385" i="10"/>
  <c r="I385" i="10"/>
  <c r="D134" i="9" s="1"/>
  <c r="H385" i="10"/>
  <c r="G385" i="10"/>
  <c r="F385" i="10"/>
  <c r="E385" i="10"/>
  <c r="Z384" i="10"/>
  <c r="T384" i="10"/>
  <c r="Q384" i="10"/>
  <c r="R384" i="10" s="1"/>
  <c r="S384" i="10"/>
  <c r="P384" i="10"/>
  <c r="M384" i="10"/>
  <c r="L384" i="10"/>
  <c r="O384" i="10" s="1"/>
  <c r="N384" i="10"/>
  <c r="K384" i="10"/>
  <c r="J384" i="10"/>
  <c r="I384" i="10"/>
  <c r="H384" i="10"/>
  <c r="G384" i="10"/>
  <c r="F384" i="10"/>
  <c r="E384" i="10"/>
  <c r="Z383" i="10"/>
  <c r="Q383" i="10"/>
  <c r="S383" i="10"/>
  <c r="P383" i="10"/>
  <c r="O383" i="10"/>
  <c r="F137" i="9" s="1"/>
  <c r="M383" i="10"/>
  <c r="L383" i="10"/>
  <c r="N383" i="10"/>
  <c r="E137" i="9" s="1"/>
  <c r="K383" i="10"/>
  <c r="J383" i="10"/>
  <c r="I383" i="10"/>
  <c r="D137" i="9" s="1"/>
  <c r="H383" i="10"/>
  <c r="G383" i="10"/>
  <c r="F383" i="10"/>
  <c r="E383" i="10"/>
  <c r="Z382" i="10"/>
  <c r="T382" i="10"/>
  <c r="R382" i="10"/>
  <c r="Q382" i="10"/>
  <c r="S382" i="10"/>
  <c r="P382" i="10"/>
  <c r="O382" i="10"/>
  <c r="F138" i="9" s="1"/>
  <c r="M382" i="10"/>
  <c r="L382" i="10"/>
  <c r="N382" i="10"/>
  <c r="E138" i="9" s="1"/>
  <c r="K382" i="10"/>
  <c r="J382" i="10"/>
  <c r="I382" i="10"/>
  <c r="D138" i="9" s="1"/>
  <c r="H382" i="10"/>
  <c r="G382" i="10"/>
  <c r="F382" i="10"/>
  <c r="E382" i="10"/>
  <c r="Z381" i="10"/>
  <c r="T381" i="10"/>
  <c r="R381" i="10"/>
  <c r="Q381" i="10"/>
  <c r="S381" i="10"/>
  <c r="P381" i="10"/>
  <c r="O381" i="10"/>
  <c r="L381" i="10"/>
  <c r="M381" i="10" s="1"/>
  <c r="N381" i="10"/>
  <c r="K381" i="10"/>
  <c r="J381" i="10"/>
  <c r="I381" i="10"/>
  <c r="H381" i="10"/>
  <c r="G381" i="10"/>
  <c r="F381" i="10"/>
  <c r="E381" i="10"/>
  <c r="Z380" i="10"/>
  <c r="T380" i="10"/>
  <c r="Q380" i="10"/>
  <c r="R380" i="10" s="1"/>
  <c r="S380" i="10"/>
  <c r="P380" i="10"/>
  <c r="M380" i="10"/>
  <c r="L380" i="10"/>
  <c r="O380" i="10" s="1"/>
  <c r="N380" i="10"/>
  <c r="K380" i="10"/>
  <c r="J380" i="10"/>
  <c r="I380" i="10"/>
  <c r="H380" i="10"/>
  <c r="G380" i="10"/>
  <c r="F380" i="10"/>
  <c r="E380" i="10"/>
  <c r="Z379" i="10"/>
  <c r="Q379" i="10"/>
  <c r="S379" i="10"/>
  <c r="P379" i="10"/>
  <c r="O379" i="10"/>
  <c r="M379" i="10"/>
  <c r="L379" i="10"/>
  <c r="N379" i="10"/>
  <c r="K379" i="10"/>
  <c r="J379" i="10"/>
  <c r="I379" i="10"/>
  <c r="H379" i="10"/>
  <c r="G379" i="10"/>
  <c r="F379" i="10"/>
  <c r="E379" i="10"/>
  <c r="Z378" i="10"/>
  <c r="T378" i="10"/>
  <c r="R378" i="10"/>
  <c r="Q378" i="10"/>
  <c r="S378" i="10"/>
  <c r="P378" i="10"/>
  <c r="O378" i="10"/>
  <c r="M378" i="10"/>
  <c r="L378" i="10"/>
  <c r="N378" i="10"/>
  <c r="K378" i="10"/>
  <c r="J378" i="10"/>
  <c r="I378" i="10"/>
  <c r="H378" i="10"/>
  <c r="G378" i="10"/>
  <c r="F378" i="10"/>
  <c r="E378" i="10"/>
  <c r="Z377" i="10"/>
  <c r="T377" i="10"/>
  <c r="R377" i="10"/>
  <c r="Q377" i="10"/>
  <c r="S377" i="10"/>
  <c r="P377" i="10"/>
  <c r="O377" i="10"/>
  <c r="L377" i="10"/>
  <c r="M377" i="10" s="1"/>
  <c r="N377" i="10"/>
  <c r="K377" i="10"/>
  <c r="J377" i="10"/>
  <c r="I377" i="10"/>
  <c r="H377" i="10"/>
  <c r="G377" i="10"/>
  <c r="F377" i="10"/>
  <c r="E377" i="10"/>
  <c r="Z376" i="10"/>
  <c r="T376" i="10"/>
  <c r="Q376" i="10"/>
  <c r="R376" i="10" s="1"/>
  <c r="S376" i="10"/>
  <c r="P376" i="10"/>
  <c r="M376" i="10"/>
  <c r="L376" i="10"/>
  <c r="O376" i="10" s="1"/>
  <c r="N376" i="10"/>
  <c r="K376" i="10"/>
  <c r="J376" i="10"/>
  <c r="I376" i="10"/>
  <c r="H376" i="10"/>
  <c r="G376" i="10"/>
  <c r="F376" i="10"/>
  <c r="E376" i="10"/>
  <c r="Z375" i="10"/>
  <c r="Q375" i="10"/>
  <c r="S375" i="10"/>
  <c r="P375" i="10"/>
  <c r="O375" i="10"/>
  <c r="M375" i="10"/>
  <c r="L375" i="10"/>
  <c r="N375" i="10"/>
  <c r="K375" i="10"/>
  <c r="J375" i="10"/>
  <c r="I375" i="10"/>
  <c r="H375" i="10"/>
  <c r="G375" i="10"/>
  <c r="F375" i="10"/>
  <c r="E375" i="10"/>
  <c r="Z374" i="10"/>
  <c r="T374" i="10"/>
  <c r="R374" i="10"/>
  <c r="Q374" i="10"/>
  <c r="S374" i="10"/>
  <c r="P374" i="10"/>
  <c r="O374" i="10"/>
  <c r="M374" i="10"/>
  <c r="L374" i="10"/>
  <c r="N374" i="10"/>
  <c r="K374" i="10"/>
  <c r="J374" i="10"/>
  <c r="I374" i="10"/>
  <c r="H374" i="10"/>
  <c r="G374" i="10"/>
  <c r="F374" i="10"/>
  <c r="E374" i="10"/>
  <c r="Z373" i="10"/>
  <c r="T373" i="10"/>
  <c r="R373" i="10"/>
  <c r="Q373" i="10"/>
  <c r="S373" i="10"/>
  <c r="P373" i="10"/>
  <c r="O373" i="10"/>
  <c r="L373" i="10"/>
  <c r="M373" i="10" s="1"/>
  <c r="N373" i="10"/>
  <c r="K373" i="10"/>
  <c r="J373" i="10"/>
  <c r="I373" i="10"/>
  <c r="H373" i="10"/>
  <c r="G373" i="10"/>
  <c r="F373" i="10"/>
  <c r="E373" i="10"/>
  <c r="Z372" i="10"/>
  <c r="T372" i="10"/>
  <c r="Q372" i="10"/>
  <c r="R372" i="10" s="1"/>
  <c r="S372" i="10"/>
  <c r="P372" i="10"/>
  <c r="M372" i="10"/>
  <c r="L372" i="10"/>
  <c r="O372" i="10" s="1"/>
  <c r="N372" i="10"/>
  <c r="K372" i="10"/>
  <c r="J372" i="10"/>
  <c r="I372" i="10"/>
  <c r="H372" i="10"/>
  <c r="G372" i="10"/>
  <c r="F372" i="10"/>
  <c r="E372" i="10"/>
  <c r="Z371" i="10"/>
  <c r="Q371" i="10"/>
  <c r="S371" i="10"/>
  <c r="P371" i="10"/>
  <c r="O371" i="10"/>
  <c r="M371" i="10"/>
  <c r="L371" i="10"/>
  <c r="N371" i="10"/>
  <c r="K371" i="10"/>
  <c r="J371" i="10"/>
  <c r="I371" i="10"/>
  <c r="H371" i="10"/>
  <c r="G371" i="10"/>
  <c r="F371" i="10"/>
  <c r="E371" i="10"/>
  <c r="Z370" i="10"/>
  <c r="T370" i="10"/>
  <c r="R370" i="10"/>
  <c r="Q370" i="10"/>
  <c r="S370" i="10"/>
  <c r="P370" i="10"/>
  <c r="O370" i="10"/>
  <c r="M370" i="10"/>
  <c r="L370" i="10"/>
  <c r="N370" i="10"/>
  <c r="K370" i="10"/>
  <c r="J370" i="10"/>
  <c r="I370" i="10"/>
  <c r="H370" i="10"/>
  <c r="G370" i="10"/>
  <c r="F370" i="10"/>
  <c r="E370" i="10"/>
  <c r="Z369" i="10"/>
  <c r="T369" i="10"/>
  <c r="R369" i="10"/>
  <c r="Q369" i="10"/>
  <c r="S369" i="10"/>
  <c r="P369" i="10"/>
  <c r="O369" i="10"/>
  <c r="L369" i="10"/>
  <c r="M369" i="10" s="1"/>
  <c r="N369" i="10"/>
  <c r="K369" i="10"/>
  <c r="J369" i="10"/>
  <c r="I369" i="10"/>
  <c r="H369" i="10"/>
  <c r="G369" i="10"/>
  <c r="F369" i="10"/>
  <c r="E369" i="10"/>
  <c r="Z368" i="10"/>
  <c r="T368" i="10"/>
  <c r="Q368" i="10"/>
  <c r="R368" i="10" s="1"/>
  <c r="S368" i="10"/>
  <c r="P368" i="10"/>
  <c r="M368" i="10"/>
  <c r="L368" i="10"/>
  <c r="O368" i="10" s="1"/>
  <c r="N368" i="10"/>
  <c r="K368" i="10"/>
  <c r="J368" i="10"/>
  <c r="I368" i="10"/>
  <c r="H368" i="10"/>
  <c r="G368" i="10"/>
  <c r="F368" i="10"/>
  <c r="E368" i="10"/>
  <c r="Z367" i="10"/>
  <c r="Q367" i="10"/>
  <c r="S367" i="10"/>
  <c r="P367" i="10"/>
  <c r="O367" i="10"/>
  <c r="M367" i="10"/>
  <c r="L367" i="10"/>
  <c r="N367" i="10"/>
  <c r="K367" i="10"/>
  <c r="J367" i="10"/>
  <c r="I367" i="10"/>
  <c r="H367" i="10"/>
  <c r="G367" i="10"/>
  <c r="F367" i="10"/>
  <c r="E367" i="10"/>
  <c r="Z366" i="10"/>
  <c r="T366" i="10"/>
  <c r="R366" i="10"/>
  <c r="Q366" i="10"/>
  <c r="S366" i="10"/>
  <c r="P366" i="10"/>
  <c r="O366" i="10"/>
  <c r="M366" i="10"/>
  <c r="L366" i="10"/>
  <c r="N366" i="10"/>
  <c r="K366" i="10"/>
  <c r="J366" i="10"/>
  <c r="I366" i="10"/>
  <c r="H366" i="10"/>
  <c r="G366" i="10"/>
  <c r="F366" i="10"/>
  <c r="E366" i="10"/>
  <c r="Z365" i="10"/>
  <c r="T365" i="10"/>
  <c r="R365" i="10"/>
  <c r="Q365" i="10"/>
  <c r="S365" i="10"/>
  <c r="P365" i="10"/>
  <c r="O365" i="10"/>
  <c r="L365" i="10"/>
  <c r="M365" i="10" s="1"/>
  <c r="N365" i="10"/>
  <c r="K365" i="10"/>
  <c r="J365" i="10"/>
  <c r="I365" i="10"/>
  <c r="H365" i="10"/>
  <c r="G365" i="10"/>
  <c r="F365" i="10"/>
  <c r="E365" i="10"/>
  <c r="Z364" i="10"/>
  <c r="T364" i="10"/>
  <c r="Q364" i="10"/>
  <c r="R364" i="10" s="1"/>
  <c r="S364" i="10"/>
  <c r="P364" i="10"/>
  <c r="M364" i="10"/>
  <c r="L364" i="10"/>
  <c r="O364" i="10" s="1"/>
  <c r="N364" i="10"/>
  <c r="K364" i="10"/>
  <c r="J364" i="10"/>
  <c r="I364" i="10"/>
  <c r="H364" i="10"/>
  <c r="G364" i="10"/>
  <c r="F364" i="10"/>
  <c r="E364" i="10"/>
  <c r="Z363" i="10"/>
  <c r="Q363" i="10"/>
  <c r="S363" i="10"/>
  <c r="P363" i="10"/>
  <c r="O363" i="10"/>
  <c r="M363" i="10"/>
  <c r="L363" i="10"/>
  <c r="N363" i="10"/>
  <c r="K363" i="10"/>
  <c r="J363" i="10"/>
  <c r="I363" i="10"/>
  <c r="H363" i="10"/>
  <c r="G363" i="10"/>
  <c r="F363" i="10"/>
  <c r="E363" i="10"/>
  <c r="Z362" i="10"/>
  <c r="T362" i="10"/>
  <c r="R362" i="10"/>
  <c r="Q362" i="10"/>
  <c r="S362" i="10"/>
  <c r="P362" i="10"/>
  <c r="O362" i="10"/>
  <c r="M362" i="10"/>
  <c r="L362" i="10"/>
  <c r="N362" i="10"/>
  <c r="K362" i="10"/>
  <c r="J362" i="10"/>
  <c r="I362" i="10"/>
  <c r="H362" i="10"/>
  <c r="G362" i="10"/>
  <c r="F362" i="10"/>
  <c r="E362" i="10"/>
  <c r="Z361" i="10"/>
  <c r="T361" i="10"/>
  <c r="R361" i="10"/>
  <c r="Q361" i="10"/>
  <c r="S361" i="10"/>
  <c r="P361" i="10"/>
  <c r="O361" i="10"/>
  <c r="L361" i="10"/>
  <c r="M361" i="10" s="1"/>
  <c r="N361" i="10"/>
  <c r="E131" i="9" s="1"/>
  <c r="K361" i="10"/>
  <c r="J361" i="10"/>
  <c r="I361" i="10"/>
  <c r="H361" i="10"/>
  <c r="G361" i="10"/>
  <c r="F361" i="10"/>
  <c r="E361" i="10"/>
  <c r="Z360" i="10"/>
  <c r="T360" i="10"/>
  <c r="Q360" i="10"/>
  <c r="R360" i="10" s="1"/>
  <c r="S360" i="10"/>
  <c r="P360" i="10"/>
  <c r="M360" i="10"/>
  <c r="L360" i="10"/>
  <c r="O360" i="10" s="1"/>
  <c r="N360" i="10"/>
  <c r="K360" i="10"/>
  <c r="J360" i="10"/>
  <c r="I360" i="10"/>
  <c r="H360" i="10"/>
  <c r="G360" i="10"/>
  <c r="F360" i="10"/>
  <c r="E360" i="10"/>
  <c r="Z359" i="10"/>
  <c r="Q359" i="10"/>
  <c r="S359" i="10"/>
  <c r="P359" i="10"/>
  <c r="O359" i="10"/>
  <c r="M359" i="10"/>
  <c r="L359" i="10"/>
  <c r="N359" i="10"/>
  <c r="K359" i="10"/>
  <c r="J359" i="10"/>
  <c r="I359" i="10"/>
  <c r="H359" i="10"/>
  <c r="G359" i="10"/>
  <c r="F359" i="10"/>
  <c r="E359" i="10"/>
  <c r="Z358" i="10"/>
  <c r="T358" i="10"/>
  <c r="R358" i="10"/>
  <c r="Q358" i="10"/>
  <c r="S358" i="10"/>
  <c r="P358" i="10"/>
  <c r="O358" i="10"/>
  <c r="M358" i="10"/>
  <c r="L358" i="10"/>
  <c r="N358" i="10"/>
  <c r="K358" i="10"/>
  <c r="J358" i="10"/>
  <c r="I358" i="10"/>
  <c r="H358" i="10"/>
  <c r="G358" i="10"/>
  <c r="F358" i="10"/>
  <c r="E358" i="10"/>
  <c r="Z357" i="10"/>
  <c r="T357" i="10"/>
  <c r="R357" i="10"/>
  <c r="Q357" i="10"/>
  <c r="S357" i="10"/>
  <c r="P357" i="10"/>
  <c r="O357" i="10"/>
  <c r="F142" i="9" s="1"/>
  <c r="L357" i="10"/>
  <c r="M357" i="10" s="1"/>
  <c r="N357" i="10"/>
  <c r="E142" i="9" s="1"/>
  <c r="K357" i="10"/>
  <c r="J357" i="10"/>
  <c r="I357" i="10"/>
  <c r="D142" i="9" s="1"/>
  <c r="H357" i="10"/>
  <c r="G357" i="10"/>
  <c r="F357" i="10"/>
  <c r="E357" i="10"/>
  <c r="Z356" i="10"/>
  <c r="T356" i="10"/>
  <c r="Q356" i="10"/>
  <c r="R356" i="10" s="1"/>
  <c r="S356" i="10"/>
  <c r="P356" i="10"/>
  <c r="M356" i="10"/>
  <c r="L356" i="10"/>
  <c r="O356" i="10" s="1"/>
  <c r="F144" i="9" s="1"/>
  <c r="N356" i="10"/>
  <c r="E144" i="9" s="1"/>
  <c r="K356" i="10"/>
  <c r="J356" i="10"/>
  <c r="I356" i="10"/>
  <c r="D144" i="9" s="1"/>
  <c r="H356" i="10"/>
  <c r="G356" i="10"/>
  <c r="F356" i="10"/>
  <c r="E356" i="10"/>
  <c r="Z355" i="10"/>
  <c r="Q355" i="10"/>
  <c r="S355" i="10"/>
  <c r="P355" i="10"/>
  <c r="M355" i="10"/>
  <c r="L355" i="10"/>
  <c r="O355" i="10" s="1"/>
  <c r="F145" i="9" s="1"/>
  <c r="N355" i="10"/>
  <c r="E145" i="9" s="1"/>
  <c r="K355" i="10"/>
  <c r="J355" i="10"/>
  <c r="I355" i="10"/>
  <c r="D145" i="9" s="1"/>
  <c r="H355" i="10"/>
  <c r="G355" i="10"/>
  <c r="F355" i="10"/>
  <c r="E355" i="10"/>
  <c r="Z354" i="10"/>
  <c r="R354" i="10"/>
  <c r="Q354" i="10"/>
  <c r="T354" i="10" s="1"/>
  <c r="S354" i="10"/>
  <c r="P354" i="10"/>
  <c r="O354" i="10"/>
  <c r="M354" i="10"/>
  <c r="L354" i="10"/>
  <c r="N354" i="10"/>
  <c r="K354" i="10"/>
  <c r="J354" i="10"/>
  <c r="I354" i="10"/>
  <c r="H354" i="10"/>
  <c r="G354" i="10"/>
  <c r="F354" i="10"/>
  <c r="E354" i="10"/>
  <c r="Z353" i="10"/>
  <c r="T353" i="10"/>
  <c r="R353" i="10"/>
  <c r="Q353" i="10"/>
  <c r="S353" i="10"/>
  <c r="P353" i="10"/>
  <c r="O353" i="10"/>
  <c r="L353" i="10"/>
  <c r="M353" i="10" s="1"/>
  <c r="N353" i="10"/>
  <c r="K353" i="10"/>
  <c r="J353" i="10"/>
  <c r="I353" i="10"/>
  <c r="H353" i="10"/>
  <c r="G353" i="10"/>
  <c r="F353" i="10"/>
  <c r="E353" i="10"/>
  <c r="Z352" i="10"/>
  <c r="T352" i="10"/>
  <c r="Q352" i="10"/>
  <c r="R352" i="10" s="1"/>
  <c r="S352" i="10"/>
  <c r="P352" i="10"/>
  <c r="M352" i="10"/>
  <c r="L352" i="10"/>
  <c r="O352" i="10" s="1"/>
  <c r="N352" i="10"/>
  <c r="K352" i="10"/>
  <c r="J352" i="10"/>
  <c r="I352" i="10"/>
  <c r="H352" i="10"/>
  <c r="G352" i="10"/>
  <c r="F352" i="10"/>
  <c r="E352" i="10"/>
  <c r="Z351" i="10"/>
  <c r="Q351" i="10"/>
  <c r="S351" i="10"/>
  <c r="P351" i="10"/>
  <c r="M351" i="10"/>
  <c r="L351" i="10"/>
  <c r="O351" i="10" s="1"/>
  <c r="F135" i="9" s="1"/>
  <c r="N351" i="10"/>
  <c r="E135" i="9" s="1"/>
  <c r="K351" i="10"/>
  <c r="J351" i="10"/>
  <c r="I351" i="10"/>
  <c r="D135" i="9" s="1"/>
  <c r="H351" i="10"/>
  <c r="G351" i="10"/>
  <c r="F351" i="10"/>
  <c r="E351" i="10"/>
  <c r="Z350" i="10"/>
  <c r="R350" i="10"/>
  <c r="Q350" i="10"/>
  <c r="T350" i="10" s="1"/>
  <c r="S350" i="10"/>
  <c r="P350" i="10"/>
  <c r="O350" i="10"/>
  <c r="M350" i="10"/>
  <c r="L350" i="10"/>
  <c r="N350" i="10"/>
  <c r="K350" i="10"/>
  <c r="J350" i="10"/>
  <c r="I350" i="10"/>
  <c r="H350" i="10"/>
  <c r="G350" i="10"/>
  <c r="F350" i="10"/>
  <c r="E350" i="10"/>
  <c r="Z349" i="10"/>
  <c r="T349" i="10"/>
  <c r="R349" i="10"/>
  <c r="Q349" i="10"/>
  <c r="S349" i="10"/>
  <c r="P349" i="10"/>
  <c r="O349" i="10"/>
  <c r="F140" i="9" s="1"/>
  <c r="L349" i="10"/>
  <c r="M349" i="10" s="1"/>
  <c r="N349" i="10"/>
  <c r="E140" i="9" s="1"/>
  <c r="K349" i="10"/>
  <c r="J349" i="10"/>
  <c r="I349" i="10"/>
  <c r="D140" i="9" s="1"/>
  <c r="H349" i="10"/>
  <c r="G349" i="10"/>
  <c r="F349" i="10"/>
  <c r="E349" i="10"/>
  <c r="Z348" i="10"/>
  <c r="T348" i="10"/>
  <c r="Q348" i="10"/>
  <c r="R348" i="10" s="1"/>
  <c r="S348" i="10"/>
  <c r="P348" i="10"/>
  <c r="M348" i="10"/>
  <c r="L348" i="10"/>
  <c r="O348" i="10" s="1"/>
  <c r="F146" i="9" s="1"/>
  <c r="N348" i="10"/>
  <c r="E146" i="9" s="1"/>
  <c r="K348" i="10"/>
  <c r="J348" i="10"/>
  <c r="I348" i="10"/>
  <c r="D146" i="9" s="1"/>
  <c r="H348" i="10"/>
  <c r="G348" i="10"/>
  <c r="F348" i="10"/>
  <c r="E348" i="10"/>
  <c r="Z347" i="10"/>
  <c r="Q347" i="10"/>
  <c r="S347" i="10"/>
  <c r="P347" i="10"/>
  <c r="M347" i="10"/>
  <c r="L347" i="10"/>
  <c r="O347" i="10" s="1"/>
  <c r="N347" i="10"/>
  <c r="K347" i="10"/>
  <c r="J347" i="10"/>
  <c r="I347" i="10"/>
  <c r="H347" i="10"/>
  <c r="G347" i="10"/>
  <c r="F347" i="10"/>
  <c r="E347" i="10"/>
  <c r="Z346" i="10"/>
  <c r="Q346" i="10"/>
  <c r="T346" i="10" s="1"/>
  <c r="S346" i="10"/>
  <c r="P346" i="10"/>
  <c r="O346" i="10"/>
  <c r="M346" i="10"/>
  <c r="L346" i="10"/>
  <c r="N346" i="10"/>
  <c r="K346" i="10"/>
  <c r="J346" i="10"/>
  <c r="I346" i="10"/>
  <c r="H346" i="10"/>
  <c r="G346" i="10"/>
  <c r="F346" i="10"/>
  <c r="E346" i="10"/>
  <c r="Z345" i="10"/>
  <c r="T345" i="10"/>
  <c r="R345" i="10"/>
  <c r="Q345" i="10"/>
  <c r="S345" i="10"/>
  <c r="P345" i="10"/>
  <c r="O345" i="10"/>
  <c r="L345" i="10"/>
  <c r="M345" i="10" s="1"/>
  <c r="N345" i="10"/>
  <c r="K345" i="10"/>
  <c r="J345" i="10"/>
  <c r="I345" i="10"/>
  <c r="H345" i="10"/>
  <c r="G345" i="10"/>
  <c r="F345" i="10"/>
  <c r="E345" i="10"/>
  <c r="Z344" i="10"/>
  <c r="Q344" i="10"/>
  <c r="R344" i="10" s="1"/>
  <c r="S344" i="10"/>
  <c r="P344" i="10"/>
  <c r="L344" i="10"/>
  <c r="O344" i="10" s="1"/>
  <c r="N344" i="10"/>
  <c r="K344" i="10"/>
  <c r="J344" i="10"/>
  <c r="I344" i="10"/>
  <c r="H344" i="10"/>
  <c r="G344" i="10"/>
  <c r="F344" i="10"/>
  <c r="E344" i="10"/>
  <c r="Z343" i="10"/>
  <c r="Q343" i="10"/>
  <c r="S343" i="10"/>
  <c r="P343" i="10"/>
  <c r="M343" i="10"/>
  <c r="L343" i="10"/>
  <c r="O343" i="10" s="1"/>
  <c r="N343" i="10"/>
  <c r="K343" i="10"/>
  <c r="J343" i="10"/>
  <c r="I343" i="10"/>
  <c r="H343" i="10"/>
  <c r="G343" i="10"/>
  <c r="F343" i="10"/>
  <c r="E343" i="10"/>
  <c r="Z342" i="10"/>
  <c r="R342" i="10"/>
  <c r="Q342" i="10"/>
  <c r="T342" i="10" s="1"/>
  <c r="S342" i="10"/>
  <c r="P342" i="10"/>
  <c r="O342" i="10"/>
  <c r="M342" i="10"/>
  <c r="L342" i="10"/>
  <c r="N342" i="10"/>
  <c r="K342" i="10"/>
  <c r="J342" i="10"/>
  <c r="I342" i="10"/>
  <c r="H342" i="10"/>
  <c r="G342" i="10"/>
  <c r="F342" i="10"/>
  <c r="E342" i="10"/>
  <c r="Z341" i="10"/>
  <c r="T341" i="10"/>
  <c r="R341" i="10"/>
  <c r="Q341" i="10"/>
  <c r="S341" i="10"/>
  <c r="P341" i="10"/>
  <c r="O341" i="10"/>
  <c r="L341" i="10"/>
  <c r="M341" i="10" s="1"/>
  <c r="N341" i="10"/>
  <c r="E128" i="9" s="1"/>
  <c r="K341" i="10"/>
  <c r="J341" i="10"/>
  <c r="I341" i="10"/>
  <c r="H341" i="10"/>
  <c r="G341" i="10"/>
  <c r="F341" i="10"/>
  <c r="E341" i="10"/>
  <c r="Z340" i="10"/>
  <c r="T340" i="10"/>
  <c r="Q340" i="10"/>
  <c r="R340" i="10" s="1"/>
  <c r="S340" i="10"/>
  <c r="P340" i="10"/>
  <c r="M340" i="10"/>
  <c r="L340" i="10"/>
  <c r="O340" i="10" s="1"/>
  <c r="N340" i="10"/>
  <c r="E136" i="9" s="1"/>
  <c r="K340" i="10"/>
  <c r="J340" i="10"/>
  <c r="I340" i="10"/>
  <c r="D136" i="9" s="1"/>
  <c r="H340" i="10"/>
  <c r="G340" i="10"/>
  <c r="F340" i="10"/>
  <c r="E340" i="10"/>
  <c r="Z339" i="10"/>
  <c r="Q339" i="10"/>
  <c r="S339" i="10"/>
  <c r="P339" i="10"/>
  <c r="L339" i="10"/>
  <c r="O339" i="10" s="1"/>
  <c r="F139" i="9" s="1"/>
  <c r="N339" i="10"/>
  <c r="E139" i="9" s="1"/>
  <c r="K339" i="10"/>
  <c r="J339" i="10"/>
  <c r="I339" i="10"/>
  <c r="D139" i="9" s="1"/>
  <c r="H339" i="10"/>
  <c r="G339" i="10"/>
  <c r="F339" i="10"/>
  <c r="E339" i="10"/>
  <c r="Z338" i="10"/>
  <c r="R338" i="10"/>
  <c r="Q338" i="10"/>
  <c r="T338" i="10" s="1"/>
  <c r="S338" i="10"/>
  <c r="P338" i="10"/>
  <c r="O338" i="10"/>
  <c r="M338" i="10"/>
  <c r="L338" i="10"/>
  <c r="N338" i="10"/>
  <c r="E141" i="9" s="1"/>
  <c r="K338" i="10"/>
  <c r="J338" i="10"/>
  <c r="I338" i="10"/>
  <c r="H338" i="10"/>
  <c r="G338" i="10"/>
  <c r="F338" i="10"/>
  <c r="E338" i="10"/>
  <c r="Z337" i="10"/>
  <c r="T337" i="10"/>
  <c r="R337" i="10"/>
  <c r="Q337" i="10"/>
  <c r="S337" i="10"/>
  <c r="P337" i="10"/>
  <c r="O337" i="10"/>
  <c r="F143" i="9" s="1"/>
  <c r="L337" i="10"/>
  <c r="M337" i="10" s="1"/>
  <c r="N337" i="10"/>
  <c r="E143" i="9" s="1"/>
  <c r="K337" i="10"/>
  <c r="J337" i="10"/>
  <c r="I337" i="10"/>
  <c r="D143" i="9" s="1"/>
  <c r="H337" i="10"/>
  <c r="G337" i="10"/>
  <c r="F337" i="10"/>
  <c r="E337" i="10"/>
  <c r="G336" i="10"/>
  <c r="A336" i="10"/>
  <c r="Z335" i="10"/>
  <c r="Q335" i="10"/>
  <c r="S335" i="10"/>
  <c r="P335" i="10"/>
  <c r="O335" i="10"/>
  <c r="M335" i="10"/>
  <c r="L335" i="10"/>
  <c r="N335" i="10"/>
  <c r="K335" i="10"/>
  <c r="J335" i="10"/>
  <c r="I335" i="10"/>
  <c r="H335" i="10"/>
  <c r="G335" i="10"/>
  <c r="F335" i="10"/>
  <c r="E335" i="10"/>
  <c r="Z334" i="10"/>
  <c r="T334" i="10"/>
  <c r="R334" i="10"/>
  <c r="Q334" i="10"/>
  <c r="S334" i="10"/>
  <c r="P334" i="10"/>
  <c r="L334" i="10"/>
  <c r="M334" i="10" s="1"/>
  <c r="N334" i="10"/>
  <c r="K334" i="10"/>
  <c r="J334" i="10"/>
  <c r="I334" i="10"/>
  <c r="H334" i="10"/>
  <c r="G334" i="10"/>
  <c r="F334" i="10"/>
  <c r="E334" i="10"/>
  <c r="Z333" i="10"/>
  <c r="Q333" i="10"/>
  <c r="S333" i="10"/>
  <c r="P333" i="10"/>
  <c r="L333" i="10"/>
  <c r="N333" i="10"/>
  <c r="E124" i="9" s="1"/>
  <c r="K333" i="10"/>
  <c r="J333" i="10"/>
  <c r="I333" i="10"/>
  <c r="D124" i="9" s="1"/>
  <c r="H333" i="10"/>
  <c r="G333" i="10"/>
  <c r="F333" i="10"/>
  <c r="E333" i="10"/>
  <c r="Z332" i="10"/>
  <c r="Q332" i="10"/>
  <c r="T332" i="10" s="1"/>
  <c r="S332" i="10"/>
  <c r="P332" i="10"/>
  <c r="L332" i="10"/>
  <c r="N332" i="10"/>
  <c r="K332" i="10"/>
  <c r="J332" i="10"/>
  <c r="I332" i="10"/>
  <c r="H332" i="10"/>
  <c r="G332" i="10"/>
  <c r="F332" i="10"/>
  <c r="E332" i="10"/>
  <c r="Z331" i="10"/>
  <c r="Q331" i="10"/>
  <c r="S331" i="10"/>
  <c r="P331" i="10"/>
  <c r="O331" i="10"/>
  <c r="M331" i="10"/>
  <c r="L331" i="10"/>
  <c r="N331" i="10"/>
  <c r="K331" i="10"/>
  <c r="J331" i="10"/>
  <c r="I331" i="10"/>
  <c r="H331" i="10"/>
  <c r="G331" i="10"/>
  <c r="F331" i="10"/>
  <c r="E331" i="10"/>
  <c r="Z330" i="10"/>
  <c r="T330" i="10"/>
  <c r="R330" i="10"/>
  <c r="Q330" i="10"/>
  <c r="S330" i="10"/>
  <c r="P330" i="10"/>
  <c r="O330" i="10"/>
  <c r="L330" i="10"/>
  <c r="M330" i="10" s="1"/>
  <c r="N330" i="10"/>
  <c r="K330" i="10"/>
  <c r="J330" i="10"/>
  <c r="I330" i="10"/>
  <c r="H330" i="10"/>
  <c r="G330" i="10"/>
  <c r="F330" i="10"/>
  <c r="E330" i="10"/>
  <c r="Z329" i="10"/>
  <c r="Q329" i="10"/>
  <c r="S329" i="10"/>
  <c r="P329" i="10"/>
  <c r="L329" i="10"/>
  <c r="N329" i="10"/>
  <c r="K329" i="10"/>
  <c r="J329" i="10"/>
  <c r="I329" i="10"/>
  <c r="H329" i="10"/>
  <c r="G329" i="10"/>
  <c r="F329" i="10"/>
  <c r="E329" i="10"/>
  <c r="Z328" i="10"/>
  <c r="Q328" i="10"/>
  <c r="T328" i="10" s="1"/>
  <c r="S328" i="10"/>
  <c r="P328" i="10"/>
  <c r="L328" i="10"/>
  <c r="N328" i="10"/>
  <c r="K328" i="10"/>
  <c r="J328" i="10"/>
  <c r="I328" i="10"/>
  <c r="H328" i="10"/>
  <c r="G328" i="10"/>
  <c r="F328" i="10"/>
  <c r="E328" i="10"/>
  <c r="Z327" i="10"/>
  <c r="Q327" i="10"/>
  <c r="S327" i="10"/>
  <c r="P327" i="10"/>
  <c r="O327" i="10"/>
  <c r="M327" i="10"/>
  <c r="L327" i="10"/>
  <c r="N327" i="10"/>
  <c r="K327" i="10"/>
  <c r="J327" i="10"/>
  <c r="I327" i="10"/>
  <c r="H327" i="10"/>
  <c r="G327" i="10"/>
  <c r="F327" i="10"/>
  <c r="E327" i="10"/>
  <c r="Z326" i="10"/>
  <c r="T326" i="10"/>
  <c r="R326" i="10"/>
  <c r="Q326" i="10"/>
  <c r="S326" i="10"/>
  <c r="P326" i="10"/>
  <c r="O326" i="10"/>
  <c r="L326" i="10"/>
  <c r="M326" i="10" s="1"/>
  <c r="N326" i="10"/>
  <c r="K326" i="10"/>
  <c r="J326" i="10"/>
  <c r="I326" i="10"/>
  <c r="H326" i="10"/>
  <c r="G326" i="10"/>
  <c r="F326" i="10"/>
  <c r="E326" i="10"/>
  <c r="Z325" i="10"/>
  <c r="Q325" i="10"/>
  <c r="S325" i="10"/>
  <c r="P325" i="10"/>
  <c r="L325" i="10"/>
  <c r="N325" i="10"/>
  <c r="K325" i="10"/>
  <c r="J325" i="10"/>
  <c r="I325" i="10"/>
  <c r="H325" i="10"/>
  <c r="G325" i="10"/>
  <c r="F325" i="10"/>
  <c r="E325" i="10"/>
  <c r="Z324" i="10"/>
  <c r="Q324" i="10"/>
  <c r="T324" i="10" s="1"/>
  <c r="S324" i="10"/>
  <c r="P324" i="10"/>
  <c r="L324" i="10"/>
  <c r="N324" i="10"/>
  <c r="K324" i="10"/>
  <c r="J324" i="10"/>
  <c r="I324" i="10"/>
  <c r="H324" i="10"/>
  <c r="G324" i="10"/>
  <c r="F324" i="10"/>
  <c r="E324" i="10"/>
  <c r="Z323" i="10"/>
  <c r="Q323" i="10"/>
  <c r="S323" i="10"/>
  <c r="P323" i="10"/>
  <c r="O323" i="10"/>
  <c r="M323" i="10"/>
  <c r="L323" i="10"/>
  <c r="N323" i="10"/>
  <c r="K323" i="10"/>
  <c r="J323" i="10"/>
  <c r="I323" i="10"/>
  <c r="H323" i="10"/>
  <c r="G323" i="10"/>
  <c r="F323" i="10"/>
  <c r="E323" i="10"/>
  <c r="Z322" i="10"/>
  <c r="T322" i="10"/>
  <c r="R322" i="10"/>
  <c r="Q322" i="10"/>
  <c r="S322" i="10"/>
  <c r="P322" i="10"/>
  <c r="L322" i="10"/>
  <c r="M322" i="10" s="1"/>
  <c r="N322" i="10"/>
  <c r="K322" i="10"/>
  <c r="J322" i="10"/>
  <c r="I322" i="10"/>
  <c r="H322" i="10"/>
  <c r="G322" i="10"/>
  <c r="F322" i="10"/>
  <c r="E322" i="10"/>
  <c r="Z321" i="10"/>
  <c r="Q321" i="10"/>
  <c r="S321" i="10"/>
  <c r="P321" i="10"/>
  <c r="L321" i="10"/>
  <c r="N321" i="10"/>
  <c r="K321" i="10"/>
  <c r="J321" i="10"/>
  <c r="I321" i="10"/>
  <c r="H321" i="10"/>
  <c r="G321" i="10"/>
  <c r="F321" i="10"/>
  <c r="E321" i="10"/>
  <c r="Z320" i="10"/>
  <c r="Q320" i="10"/>
  <c r="T320" i="10" s="1"/>
  <c r="S320" i="10"/>
  <c r="P320" i="10"/>
  <c r="L320" i="10"/>
  <c r="N320" i="10"/>
  <c r="K320" i="10"/>
  <c r="J320" i="10"/>
  <c r="I320" i="10"/>
  <c r="H320" i="10"/>
  <c r="G320" i="10"/>
  <c r="F320" i="10"/>
  <c r="E320" i="10"/>
  <c r="Z319" i="10"/>
  <c r="Q319" i="10"/>
  <c r="S319" i="10"/>
  <c r="P319" i="10"/>
  <c r="O319" i="10"/>
  <c r="M319" i="10"/>
  <c r="L319" i="10"/>
  <c r="N319" i="10"/>
  <c r="K319" i="10"/>
  <c r="J319" i="10"/>
  <c r="I319" i="10"/>
  <c r="H319" i="10"/>
  <c r="G319" i="10"/>
  <c r="F319" i="10"/>
  <c r="E319" i="10"/>
  <c r="Z318" i="10"/>
  <c r="T318" i="10"/>
  <c r="R318" i="10"/>
  <c r="Q318" i="10"/>
  <c r="S318" i="10"/>
  <c r="P318" i="10"/>
  <c r="L318" i="10"/>
  <c r="N318" i="10"/>
  <c r="K318" i="10"/>
  <c r="J318" i="10"/>
  <c r="I318" i="10"/>
  <c r="H318" i="10"/>
  <c r="G318" i="10"/>
  <c r="F318" i="10"/>
  <c r="E318" i="10"/>
  <c r="Z317" i="10"/>
  <c r="Q317" i="10"/>
  <c r="S317" i="10"/>
  <c r="P317" i="10"/>
  <c r="M317" i="10"/>
  <c r="L317" i="10"/>
  <c r="O317" i="10" s="1"/>
  <c r="N317" i="10"/>
  <c r="K317" i="10"/>
  <c r="J317" i="10"/>
  <c r="I317" i="10"/>
  <c r="H317" i="10"/>
  <c r="G317" i="10"/>
  <c r="F317" i="10"/>
  <c r="E317" i="10"/>
  <c r="Z316" i="10"/>
  <c r="Q316" i="10"/>
  <c r="S316" i="10"/>
  <c r="P316" i="10"/>
  <c r="L316" i="10"/>
  <c r="N316" i="10"/>
  <c r="K316" i="10"/>
  <c r="J316" i="10"/>
  <c r="I316" i="10"/>
  <c r="H316" i="10"/>
  <c r="G316" i="10"/>
  <c r="F316" i="10"/>
  <c r="E316" i="10"/>
  <c r="Z315" i="10"/>
  <c r="Q315" i="10"/>
  <c r="T315" i="10" s="1"/>
  <c r="S315" i="10"/>
  <c r="P315" i="10"/>
  <c r="O315" i="10"/>
  <c r="F118" i="9" s="1"/>
  <c r="M315" i="10"/>
  <c r="L315" i="10"/>
  <c r="N315" i="10"/>
  <c r="E118" i="9" s="1"/>
  <c r="K315" i="10"/>
  <c r="J315" i="10"/>
  <c r="I315" i="10"/>
  <c r="D118" i="9" s="1"/>
  <c r="H315" i="10"/>
  <c r="G315" i="10"/>
  <c r="F315" i="10"/>
  <c r="E315" i="10"/>
  <c r="Z314" i="10"/>
  <c r="Q314" i="10"/>
  <c r="S314" i="10"/>
  <c r="P314" i="10"/>
  <c r="O314" i="10"/>
  <c r="M314" i="10"/>
  <c r="L314" i="10"/>
  <c r="N314" i="10"/>
  <c r="K314" i="10"/>
  <c r="J314" i="10"/>
  <c r="I314" i="10"/>
  <c r="H314" i="10"/>
  <c r="G314" i="10"/>
  <c r="F314" i="10"/>
  <c r="E314" i="10"/>
  <c r="Z313" i="10"/>
  <c r="T313" i="10"/>
  <c r="R313" i="10"/>
  <c r="Q313" i="10"/>
  <c r="S313" i="10"/>
  <c r="P313" i="10"/>
  <c r="O313" i="10"/>
  <c r="L313" i="10"/>
  <c r="M313" i="10" s="1"/>
  <c r="N313" i="10"/>
  <c r="K313" i="10"/>
  <c r="J313" i="10"/>
  <c r="I313" i="10"/>
  <c r="H313" i="10"/>
  <c r="G313" i="10"/>
  <c r="F313" i="10"/>
  <c r="E313" i="10"/>
  <c r="Z312" i="10"/>
  <c r="Q312" i="10"/>
  <c r="S312" i="10"/>
  <c r="P312" i="10"/>
  <c r="L312" i="10"/>
  <c r="N312" i="10"/>
  <c r="K312" i="10"/>
  <c r="J312" i="10"/>
  <c r="I312" i="10"/>
  <c r="H312" i="10"/>
  <c r="G312" i="10"/>
  <c r="F312" i="10"/>
  <c r="E312" i="10"/>
  <c r="Z311" i="10"/>
  <c r="Q311" i="10"/>
  <c r="T311" i="10" s="1"/>
  <c r="S311" i="10"/>
  <c r="P311" i="10"/>
  <c r="L311" i="10"/>
  <c r="N311" i="10"/>
  <c r="K311" i="10"/>
  <c r="J311" i="10"/>
  <c r="I311" i="10"/>
  <c r="H311" i="10"/>
  <c r="G311" i="10"/>
  <c r="F311" i="10"/>
  <c r="E311" i="10"/>
  <c r="Z310" i="10"/>
  <c r="Q310" i="10"/>
  <c r="S310" i="10"/>
  <c r="P310" i="10"/>
  <c r="O310" i="10"/>
  <c r="M310" i="10"/>
  <c r="L310" i="10"/>
  <c r="N310" i="10"/>
  <c r="K310" i="10"/>
  <c r="J310" i="10"/>
  <c r="I310" i="10"/>
  <c r="H310" i="10"/>
  <c r="G310" i="10"/>
  <c r="F310" i="10"/>
  <c r="E310" i="10"/>
  <c r="Z309" i="10"/>
  <c r="T309" i="10"/>
  <c r="R309" i="10"/>
  <c r="Q309" i="10"/>
  <c r="S309" i="10"/>
  <c r="P309" i="10"/>
  <c r="O309" i="10"/>
  <c r="L309" i="10"/>
  <c r="M309" i="10" s="1"/>
  <c r="N309" i="10"/>
  <c r="K309" i="10"/>
  <c r="J309" i="10"/>
  <c r="I309" i="10"/>
  <c r="H309" i="10"/>
  <c r="G309" i="10"/>
  <c r="F309" i="10"/>
  <c r="E309" i="10"/>
  <c r="Z308" i="10"/>
  <c r="Q308" i="10"/>
  <c r="S308" i="10"/>
  <c r="P308" i="10"/>
  <c r="L308" i="10"/>
  <c r="N308" i="10"/>
  <c r="K308" i="10"/>
  <c r="J308" i="10"/>
  <c r="I308" i="10"/>
  <c r="H308" i="10"/>
  <c r="G308" i="10"/>
  <c r="F308" i="10"/>
  <c r="E308" i="10"/>
  <c r="Z307" i="10"/>
  <c r="Q307" i="10"/>
  <c r="T307" i="10" s="1"/>
  <c r="S307" i="10"/>
  <c r="P307" i="10"/>
  <c r="L307" i="10"/>
  <c r="N307" i="10"/>
  <c r="K307" i="10"/>
  <c r="J307" i="10"/>
  <c r="I307" i="10"/>
  <c r="H307" i="10"/>
  <c r="G307" i="10"/>
  <c r="F307" i="10"/>
  <c r="E307" i="10"/>
  <c r="Z306" i="10"/>
  <c r="Q306" i="10"/>
  <c r="S306" i="10"/>
  <c r="P306" i="10"/>
  <c r="O306" i="10"/>
  <c r="M306" i="10"/>
  <c r="L306" i="10"/>
  <c r="N306" i="10"/>
  <c r="K306" i="10"/>
  <c r="J306" i="10"/>
  <c r="I306" i="10"/>
  <c r="H306" i="10"/>
  <c r="G306" i="10"/>
  <c r="F306" i="10"/>
  <c r="E306" i="10"/>
  <c r="Z305" i="10"/>
  <c r="T305" i="10"/>
  <c r="R305" i="10"/>
  <c r="Q305" i="10"/>
  <c r="S305" i="10"/>
  <c r="P305" i="10"/>
  <c r="O305" i="10"/>
  <c r="L305" i="10"/>
  <c r="M305" i="10" s="1"/>
  <c r="N305" i="10"/>
  <c r="E114" i="9" s="1"/>
  <c r="K305" i="10"/>
  <c r="J305" i="10"/>
  <c r="I305" i="10"/>
  <c r="H305" i="10"/>
  <c r="G305" i="10"/>
  <c r="F305" i="10"/>
  <c r="E305" i="10"/>
  <c r="Z304" i="10"/>
  <c r="Q304" i="10"/>
  <c r="S304" i="10"/>
  <c r="P304" i="10"/>
  <c r="L304" i="10"/>
  <c r="N304" i="10"/>
  <c r="E117" i="9" s="1"/>
  <c r="K304" i="10"/>
  <c r="J304" i="10"/>
  <c r="I304" i="10"/>
  <c r="D117" i="9" s="1"/>
  <c r="H304" i="10"/>
  <c r="G304" i="10"/>
  <c r="F304" i="10"/>
  <c r="E304" i="10"/>
  <c r="Z303" i="10"/>
  <c r="Q303" i="10"/>
  <c r="T303" i="10" s="1"/>
  <c r="S303" i="10"/>
  <c r="P303" i="10"/>
  <c r="L303" i="10"/>
  <c r="N303" i="10"/>
  <c r="E119" i="9" s="1"/>
  <c r="K303" i="10"/>
  <c r="J303" i="10"/>
  <c r="I303" i="10"/>
  <c r="D119" i="9" s="1"/>
  <c r="H303" i="10"/>
  <c r="G303" i="10"/>
  <c r="F303" i="10"/>
  <c r="E303" i="10"/>
  <c r="Z302" i="10"/>
  <c r="Q302" i="10"/>
  <c r="S302" i="10"/>
  <c r="P302" i="10"/>
  <c r="O302" i="10"/>
  <c r="M302" i="10"/>
  <c r="L302" i="10"/>
  <c r="N302" i="10"/>
  <c r="E120" i="9" s="1"/>
  <c r="K302" i="10"/>
  <c r="J302" i="10"/>
  <c r="I302" i="10"/>
  <c r="H302" i="10"/>
  <c r="G302" i="10"/>
  <c r="F302" i="10"/>
  <c r="E302" i="10"/>
  <c r="Z301" i="10"/>
  <c r="T301" i="10"/>
  <c r="R301" i="10"/>
  <c r="Q301" i="10"/>
  <c r="S301" i="10"/>
  <c r="P301" i="10"/>
  <c r="O301" i="10"/>
  <c r="F121" i="9" s="1"/>
  <c r="L301" i="10"/>
  <c r="M301" i="10" s="1"/>
  <c r="N301" i="10"/>
  <c r="E121" i="9" s="1"/>
  <c r="K301" i="10"/>
  <c r="J301" i="10"/>
  <c r="I301" i="10"/>
  <c r="D121" i="9" s="1"/>
  <c r="H301" i="10"/>
  <c r="G301" i="10"/>
  <c r="F301" i="10"/>
  <c r="E301" i="10"/>
  <c r="Z300" i="10"/>
  <c r="Q300" i="10"/>
  <c r="S300" i="10"/>
  <c r="P300" i="10"/>
  <c r="L300" i="10"/>
  <c r="N300" i="10"/>
  <c r="K300" i="10"/>
  <c r="J300" i="10"/>
  <c r="I300" i="10"/>
  <c r="H300" i="10"/>
  <c r="G300" i="10"/>
  <c r="F300" i="10"/>
  <c r="E300" i="10"/>
  <c r="Z299" i="10"/>
  <c r="Q299" i="10"/>
  <c r="T299" i="10" s="1"/>
  <c r="S299" i="10"/>
  <c r="P299" i="10"/>
  <c r="L299" i="10"/>
  <c r="N299" i="10"/>
  <c r="K299" i="10"/>
  <c r="J299" i="10"/>
  <c r="I299" i="10"/>
  <c r="H299" i="10"/>
  <c r="G299" i="10"/>
  <c r="F299" i="10"/>
  <c r="E299" i="10"/>
  <c r="Z298" i="10"/>
  <c r="Q298" i="10"/>
  <c r="S298" i="10"/>
  <c r="P298" i="10"/>
  <c r="O298" i="10"/>
  <c r="M298" i="10"/>
  <c r="L298" i="10"/>
  <c r="N298" i="10"/>
  <c r="E123" i="9" s="1"/>
  <c r="K298" i="10"/>
  <c r="J298" i="10"/>
  <c r="I298" i="10"/>
  <c r="H298" i="10"/>
  <c r="G298" i="10"/>
  <c r="F298" i="10"/>
  <c r="E298" i="10"/>
  <c r="Z297" i="10"/>
  <c r="T297" i="10"/>
  <c r="R297" i="10"/>
  <c r="Q297" i="10"/>
  <c r="S297" i="10"/>
  <c r="P297" i="10"/>
  <c r="O297" i="10"/>
  <c r="L297" i="10"/>
  <c r="M297" i="10" s="1"/>
  <c r="N297" i="10"/>
  <c r="K297" i="10"/>
  <c r="J297" i="10"/>
  <c r="I297" i="10"/>
  <c r="H297" i="10"/>
  <c r="G297" i="10"/>
  <c r="F297" i="10"/>
  <c r="E297" i="10"/>
  <c r="Z296" i="10"/>
  <c r="Q296" i="10"/>
  <c r="S296" i="10"/>
  <c r="P296" i="10"/>
  <c r="L296" i="10"/>
  <c r="N296" i="10"/>
  <c r="K296" i="10"/>
  <c r="J296" i="10"/>
  <c r="I296" i="10"/>
  <c r="H296" i="10"/>
  <c r="G296" i="10"/>
  <c r="F296" i="10"/>
  <c r="E296" i="10"/>
  <c r="Z295" i="10"/>
  <c r="Q295" i="10"/>
  <c r="T295" i="10" s="1"/>
  <c r="S295" i="10"/>
  <c r="P295" i="10"/>
  <c r="L295" i="10"/>
  <c r="N295" i="10"/>
  <c r="E111" i="9" s="1"/>
  <c r="K295" i="10"/>
  <c r="J295" i="10"/>
  <c r="I295" i="10"/>
  <c r="H295" i="10"/>
  <c r="G295" i="10"/>
  <c r="F295" i="10"/>
  <c r="E295" i="10"/>
  <c r="Z294" i="10"/>
  <c r="Q294" i="10"/>
  <c r="S294" i="10"/>
  <c r="P294" i="10"/>
  <c r="M294" i="10"/>
  <c r="L294" i="10"/>
  <c r="O294" i="10" s="1"/>
  <c r="N294" i="10"/>
  <c r="E122" i="9" s="1"/>
  <c r="K294" i="10"/>
  <c r="J294" i="10"/>
  <c r="I294" i="10"/>
  <c r="H294" i="10"/>
  <c r="G294" i="10"/>
  <c r="F294" i="10"/>
  <c r="E294" i="10"/>
  <c r="G293" i="10"/>
  <c r="A293" i="10"/>
  <c r="Z292" i="10"/>
  <c r="T292" i="10"/>
  <c r="Q292" i="10"/>
  <c r="R292" i="10" s="1"/>
  <c r="S292" i="10"/>
  <c r="P292" i="10"/>
  <c r="L292" i="10"/>
  <c r="N292" i="10"/>
  <c r="K292" i="10"/>
  <c r="J292" i="10"/>
  <c r="I292" i="10"/>
  <c r="H292" i="10"/>
  <c r="G292" i="10"/>
  <c r="F292" i="10"/>
  <c r="E292" i="10"/>
  <c r="Z291" i="10"/>
  <c r="Q291" i="10"/>
  <c r="S291" i="10"/>
  <c r="P291" i="10"/>
  <c r="M291" i="10"/>
  <c r="L291" i="10"/>
  <c r="O291" i="10" s="1"/>
  <c r="N291" i="10"/>
  <c r="K291" i="10"/>
  <c r="J291" i="10"/>
  <c r="I291" i="10"/>
  <c r="H291" i="10"/>
  <c r="G291" i="10"/>
  <c r="F291" i="10"/>
  <c r="E291" i="10"/>
  <c r="Z290" i="10"/>
  <c r="R290" i="10"/>
  <c r="Q290" i="10"/>
  <c r="T290" i="10" s="1"/>
  <c r="S290" i="10"/>
  <c r="P290" i="10"/>
  <c r="O290" i="10"/>
  <c r="M290" i="10"/>
  <c r="L290" i="10"/>
  <c r="N290" i="10"/>
  <c r="K290" i="10"/>
  <c r="J290" i="10"/>
  <c r="I290" i="10"/>
  <c r="H290" i="10"/>
  <c r="G290" i="10"/>
  <c r="F290" i="10"/>
  <c r="E290" i="10"/>
  <c r="Z289" i="10"/>
  <c r="T289" i="10"/>
  <c r="R289" i="10"/>
  <c r="Q289" i="10"/>
  <c r="S289" i="10"/>
  <c r="P289" i="10"/>
  <c r="O289" i="10"/>
  <c r="L289" i="10"/>
  <c r="M289" i="10" s="1"/>
  <c r="N289" i="10"/>
  <c r="K289" i="10"/>
  <c r="J289" i="10"/>
  <c r="I289" i="10"/>
  <c r="H289" i="10"/>
  <c r="G289" i="10"/>
  <c r="F289" i="10"/>
  <c r="E289" i="10"/>
  <c r="Z288" i="10"/>
  <c r="T288" i="10"/>
  <c r="Q288" i="10"/>
  <c r="R288" i="10" s="1"/>
  <c r="S288" i="10"/>
  <c r="P288" i="10"/>
  <c r="L288" i="10"/>
  <c r="N288" i="10"/>
  <c r="K288" i="10"/>
  <c r="J288" i="10"/>
  <c r="I288" i="10"/>
  <c r="H288" i="10"/>
  <c r="G288" i="10"/>
  <c r="F288" i="10"/>
  <c r="E288" i="10"/>
  <c r="Z287" i="10"/>
  <c r="Q287" i="10"/>
  <c r="S287" i="10"/>
  <c r="P287" i="10"/>
  <c r="M287" i="10"/>
  <c r="L287" i="10"/>
  <c r="O287" i="10" s="1"/>
  <c r="N287" i="10"/>
  <c r="K287" i="10"/>
  <c r="J287" i="10"/>
  <c r="I287" i="10"/>
  <c r="H287" i="10"/>
  <c r="G287" i="10"/>
  <c r="F287" i="10"/>
  <c r="E287" i="10"/>
  <c r="Z286" i="10"/>
  <c r="R286" i="10"/>
  <c r="Q286" i="10"/>
  <c r="T286" i="10" s="1"/>
  <c r="S286" i="10"/>
  <c r="P286" i="10"/>
  <c r="O286" i="10"/>
  <c r="M286" i="10"/>
  <c r="L286" i="10"/>
  <c r="N286" i="10"/>
  <c r="K286" i="10"/>
  <c r="J286" i="10"/>
  <c r="I286" i="10"/>
  <c r="H286" i="10"/>
  <c r="G286" i="10"/>
  <c r="F286" i="10"/>
  <c r="E286" i="10"/>
  <c r="Z285" i="10"/>
  <c r="T285" i="10"/>
  <c r="R285" i="10"/>
  <c r="Q285" i="10"/>
  <c r="S285" i="10"/>
  <c r="P285" i="10"/>
  <c r="O285" i="10"/>
  <c r="L285" i="10"/>
  <c r="M285" i="10" s="1"/>
  <c r="N285" i="10"/>
  <c r="K285" i="10"/>
  <c r="J285" i="10"/>
  <c r="I285" i="10"/>
  <c r="H285" i="10"/>
  <c r="G285" i="10"/>
  <c r="F285" i="10"/>
  <c r="E285" i="10"/>
  <c r="Z284" i="10"/>
  <c r="T284" i="10"/>
  <c r="Q284" i="10"/>
  <c r="R284" i="10" s="1"/>
  <c r="S284" i="10"/>
  <c r="P284" i="10"/>
  <c r="L284" i="10"/>
  <c r="N284" i="10"/>
  <c r="K284" i="10"/>
  <c r="J284" i="10"/>
  <c r="I284" i="10"/>
  <c r="H284" i="10"/>
  <c r="G284" i="10"/>
  <c r="F284" i="10"/>
  <c r="E284" i="10"/>
  <c r="Z283" i="10"/>
  <c r="Q283" i="10"/>
  <c r="S283" i="10"/>
  <c r="P283" i="10"/>
  <c r="M283" i="10"/>
  <c r="L283" i="10"/>
  <c r="O283" i="10" s="1"/>
  <c r="N283" i="10"/>
  <c r="K283" i="10"/>
  <c r="J283" i="10"/>
  <c r="I283" i="10"/>
  <c r="H283" i="10"/>
  <c r="G283" i="10"/>
  <c r="F283" i="10"/>
  <c r="E283" i="10"/>
  <c r="Z282" i="10"/>
  <c r="R282" i="10"/>
  <c r="Q282" i="10"/>
  <c r="T282" i="10" s="1"/>
  <c r="S282" i="10"/>
  <c r="P282" i="10"/>
  <c r="O282" i="10"/>
  <c r="M282" i="10"/>
  <c r="L282" i="10"/>
  <c r="N282" i="10"/>
  <c r="K282" i="10"/>
  <c r="J282" i="10"/>
  <c r="I282" i="10"/>
  <c r="H282" i="10"/>
  <c r="G282" i="10"/>
  <c r="F282" i="10"/>
  <c r="E282" i="10"/>
  <c r="Z281" i="10"/>
  <c r="T281" i="10"/>
  <c r="R281" i="10"/>
  <c r="Q281" i="10"/>
  <c r="S281" i="10"/>
  <c r="P281" i="10"/>
  <c r="O281" i="10"/>
  <c r="L281" i="10"/>
  <c r="M281" i="10" s="1"/>
  <c r="N281" i="10"/>
  <c r="K281" i="10"/>
  <c r="J281" i="10"/>
  <c r="I281" i="10"/>
  <c r="H281" i="10"/>
  <c r="G281" i="10"/>
  <c r="F281" i="10"/>
  <c r="E281" i="10"/>
  <c r="Z280" i="10"/>
  <c r="T280" i="10"/>
  <c r="Q280" i="10"/>
  <c r="R280" i="10" s="1"/>
  <c r="S280" i="10"/>
  <c r="P280" i="10"/>
  <c r="L280" i="10"/>
  <c r="N280" i="10"/>
  <c r="K280" i="10"/>
  <c r="J280" i="10"/>
  <c r="I280" i="10"/>
  <c r="H280" i="10"/>
  <c r="G280" i="10"/>
  <c r="F280" i="10"/>
  <c r="E280" i="10"/>
  <c r="Z279" i="10"/>
  <c r="Q279" i="10"/>
  <c r="S279" i="10"/>
  <c r="P279" i="10"/>
  <c r="M279" i="10"/>
  <c r="L279" i="10"/>
  <c r="O279" i="10" s="1"/>
  <c r="N279" i="10"/>
  <c r="K279" i="10"/>
  <c r="J279" i="10"/>
  <c r="I279" i="10"/>
  <c r="H279" i="10"/>
  <c r="G279" i="10"/>
  <c r="F279" i="10"/>
  <c r="E279" i="10"/>
  <c r="Z278" i="10"/>
  <c r="R278" i="10"/>
  <c r="Q278" i="10"/>
  <c r="T278" i="10" s="1"/>
  <c r="S278" i="10"/>
  <c r="P278" i="10"/>
  <c r="O278" i="10"/>
  <c r="M278" i="10"/>
  <c r="L278" i="10"/>
  <c r="N278" i="10"/>
  <c r="K278" i="10"/>
  <c r="J278" i="10"/>
  <c r="I278" i="10"/>
  <c r="H278" i="10"/>
  <c r="G278" i="10"/>
  <c r="F278" i="10"/>
  <c r="E278" i="10"/>
  <c r="Z277" i="10"/>
  <c r="T277" i="10"/>
  <c r="R277" i="10"/>
  <c r="Q277" i="10"/>
  <c r="S277" i="10"/>
  <c r="P277" i="10"/>
  <c r="O277" i="10"/>
  <c r="L277" i="10"/>
  <c r="M277" i="10" s="1"/>
  <c r="N277" i="10"/>
  <c r="K277" i="10"/>
  <c r="J277" i="10"/>
  <c r="I277" i="10"/>
  <c r="H277" i="10"/>
  <c r="G277" i="10"/>
  <c r="F277" i="10"/>
  <c r="E277" i="10"/>
  <c r="Z276" i="10"/>
  <c r="T276" i="10"/>
  <c r="Q276" i="10"/>
  <c r="R276" i="10" s="1"/>
  <c r="S276" i="10"/>
  <c r="P276" i="10"/>
  <c r="L276" i="10"/>
  <c r="N276" i="10"/>
  <c r="K276" i="10"/>
  <c r="J276" i="10"/>
  <c r="I276" i="10"/>
  <c r="H276" i="10"/>
  <c r="G276" i="10"/>
  <c r="F276" i="10"/>
  <c r="E276" i="10"/>
  <c r="Z275" i="10"/>
  <c r="Q275" i="10"/>
  <c r="S275" i="10"/>
  <c r="P275" i="10"/>
  <c r="M275" i="10"/>
  <c r="L275" i="10"/>
  <c r="O275" i="10" s="1"/>
  <c r="N275" i="10"/>
  <c r="K275" i="10"/>
  <c r="J275" i="10"/>
  <c r="I275" i="10"/>
  <c r="H275" i="10"/>
  <c r="G275" i="10"/>
  <c r="F275" i="10"/>
  <c r="E275" i="10"/>
  <c r="Z274" i="10"/>
  <c r="R274" i="10"/>
  <c r="Q274" i="10"/>
  <c r="T274" i="10" s="1"/>
  <c r="S274" i="10"/>
  <c r="P274" i="10"/>
  <c r="O274" i="10"/>
  <c r="M274" i="10"/>
  <c r="L274" i="10"/>
  <c r="N274" i="10"/>
  <c r="K274" i="10"/>
  <c r="J274" i="10"/>
  <c r="I274" i="10"/>
  <c r="H274" i="10"/>
  <c r="G274" i="10"/>
  <c r="F274" i="10"/>
  <c r="E274" i="10"/>
  <c r="Z273" i="10"/>
  <c r="T273" i="10"/>
  <c r="R273" i="10"/>
  <c r="Q273" i="10"/>
  <c r="S273" i="10"/>
  <c r="P273" i="10"/>
  <c r="O273" i="10"/>
  <c r="L273" i="10"/>
  <c r="M273" i="10" s="1"/>
  <c r="N273" i="10"/>
  <c r="K273" i="10"/>
  <c r="J273" i="10"/>
  <c r="I273" i="10"/>
  <c r="H273" i="10"/>
  <c r="G273" i="10"/>
  <c r="F273" i="10"/>
  <c r="E273" i="10"/>
  <c r="Z272" i="10"/>
  <c r="T272" i="10"/>
  <c r="Q272" i="10"/>
  <c r="R272" i="10" s="1"/>
  <c r="S272" i="10"/>
  <c r="P272" i="10"/>
  <c r="L272" i="10"/>
  <c r="N272" i="10"/>
  <c r="K272" i="10"/>
  <c r="J272" i="10"/>
  <c r="I272" i="10"/>
  <c r="H272" i="10"/>
  <c r="G272" i="10"/>
  <c r="F272" i="10"/>
  <c r="E272" i="10"/>
  <c r="Z271" i="10"/>
  <c r="Q271" i="10"/>
  <c r="S271" i="10"/>
  <c r="P271" i="10"/>
  <c r="M271" i="10"/>
  <c r="L271" i="10"/>
  <c r="O271" i="10" s="1"/>
  <c r="N271" i="10"/>
  <c r="K271" i="10"/>
  <c r="J271" i="10"/>
  <c r="I271" i="10"/>
  <c r="H271" i="10"/>
  <c r="G271" i="10"/>
  <c r="F271" i="10"/>
  <c r="E271" i="10"/>
  <c r="Z270" i="10"/>
  <c r="R270" i="10"/>
  <c r="Q270" i="10"/>
  <c r="T270" i="10" s="1"/>
  <c r="S270" i="10"/>
  <c r="P270" i="10"/>
  <c r="O270" i="10"/>
  <c r="M270" i="10"/>
  <c r="L270" i="10"/>
  <c r="N270" i="10"/>
  <c r="K270" i="10"/>
  <c r="J270" i="10"/>
  <c r="I270" i="10"/>
  <c r="H270" i="10"/>
  <c r="G270" i="10"/>
  <c r="F270" i="10"/>
  <c r="E270" i="10"/>
  <c r="Z269" i="10"/>
  <c r="T269" i="10"/>
  <c r="R269" i="10"/>
  <c r="Q269" i="10"/>
  <c r="S269" i="10"/>
  <c r="P269" i="10"/>
  <c r="O269" i="10"/>
  <c r="L269" i="10"/>
  <c r="M269" i="10" s="1"/>
  <c r="N269" i="10"/>
  <c r="K269" i="10"/>
  <c r="J269" i="10"/>
  <c r="I269" i="10"/>
  <c r="H269" i="10"/>
  <c r="G269" i="10"/>
  <c r="F269" i="10"/>
  <c r="E269" i="10"/>
  <c r="Z268" i="10"/>
  <c r="T268" i="10"/>
  <c r="Q268" i="10"/>
  <c r="R268" i="10" s="1"/>
  <c r="S268" i="10"/>
  <c r="P268" i="10"/>
  <c r="L268" i="10"/>
  <c r="N268" i="10"/>
  <c r="K268" i="10"/>
  <c r="J268" i="10"/>
  <c r="I268" i="10"/>
  <c r="H268" i="10"/>
  <c r="G268" i="10"/>
  <c r="F268" i="10"/>
  <c r="E268" i="10"/>
  <c r="Z267" i="10"/>
  <c r="Q267" i="10"/>
  <c r="S267" i="10"/>
  <c r="P267" i="10"/>
  <c r="M267" i="10"/>
  <c r="L267" i="10"/>
  <c r="O267" i="10" s="1"/>
  <c r="N267" i="10"/>
  <c r="K267" i="10"/>
  <c r="J267" i="10"/>
  <c r="I267" i="10"/>
  <c r="H267" i="10"/>
  <c r="G267" i="10"/>
  <c r="F267" i="10"/>
  <c r="E267" i="10"/>
  <c r="Z266" i="10"/>
  <c r="R266" i="10"/>
  <c r="Q266" i="10"/>
  <c r="T266" i="10" s="1"/>
  <c r="S266" i="10"/>
  <c r="P266" i="10"/>
  <c r="O266" i="10"/>
  <c r="M266" i="10"/>
  <c r="L266" i="10"/>
  <c r="N266" i="10"/>
  <c r="K266" i="10"/>
  <c r="J266" i="10"/>
  <c r="I266" i="10"/>
  <c r="H266" i="10"/>
  <c r="G266" i="10"/>
  <c r="F266" i="10"/>
  <c r="E266" i="10"/>
  <c r="Z265" i="10"/>
  <c r="T265" i="10"/>
  <c r="R265" i="10"/>
  <c r="Q265" i="10"/>
  <c r="S265" i="10"/>
  <c r="P265" i="10"/>
  <c r="O265" i="10"/>
  <c r="L265" i="10"/>
  <c r="M265" i="10" s="1"/>
  <c r="N265" i="10"/>
  <c r="K265" i="10"/>
  <c r="J265" i="10"/>
  <c r="I265" i="10"/>
  <c r="H265" i="10"/>
  <c r="G265" i="10"/>
  <c r="F265" i="10"/>
  <c r="E265" i="10"/>
  <c r="Z264" i="10"/>
  <c r="T264" i="10"/>
  <c r="Q264" i="10"/>
  <c r="R264" i="10" s="1"/>
  <c r="S264" i="10"/>
  <c r="P264" i="10"/>
  <c r="L264" i="10"/>
  <c r="N264" i="10"/>
  <c r="K264" i="10"/>
  <c r="J264" i="10"/>
  <c r="I264" i="10"/>
  <c r="H264" i="10"/>
  <c r="G264" i="10"/>
  <c r="F264" i="10"/>
  <c r="E264" i="10"/>
  <c r="Z263" i="10"/>
  <c r="Q263" i="10"/>
  <c r="S263" i="10"/>
  <c r="P263" i="10"/>
  <c r="M263" i="10"/>
  <c r="L263" i="10"/>
  <c r="O263" i="10" s="1"/>
  <c r="N263" i="10"/>
  <c r="K263" i="10"/>
  <c r="J263" i="10"/>
  <c r="I263" i="10"/>
  <c r="H263" i="10"/>
  <c r="G263" i="10"/>
  <c r="F263" i="10"/>
  <c r="E263" i="10"/>
  <c r="Z262" i="10"/>
  <c r="R262" i="10"/>
  <c r="Q262" i="10"/>
  <c r="T262" i="10" s="1"/>
  <c r="S262" i="10"/>
  <c r="P262" i="10"/>
  <c r="O262" i="10"/>
  <c r="M262" i="10"/>
  <c r="L262" i="10"/>
  <c r="N262" i="10"/>
  <c r="K262" i="10"/>
  <c r="J262" i="10"/>
  <c r="I262" i="10"/>
  <c r="H262" i="10"/>
  <c r="G262" i="10"/>
  <c r="F262" i="10"/>
  <c r="E262" i="10"/>
  <c r="Z261" i="10"/>
  <c r="T261" i="10"/>
  <c r="R261" i="10"/>
  <c r="Q261" i="10"/>
  <c r="S261" i="10"/>
  <c r="P261" i="10"/>
  <c r="O261" i="10"/>
  <c r="L261" i="10"/>
  <c r="M261" i="10" s="1"/>
  <c r="N261" i="10"/>
  <c r="K261" i="10"/>
  <c r="J261" i="10"/>
  <c r="I261" i="10"/>
  <c r="H261" i="10"/>
  <c r="G261" i="10"/>
  <c r="F261" i="10"/>
  <c r="E261" i="10"/>
  <c r="Z260" i="10"/>
  <c r="T260" i="10"/>
  <c r="Q260" i="10"/>
  <c r="R260" i="10" s="1"/>
  <c r="S260" i="10"/>
  <c r="P260" i="10"/>
  <c r="L260" i="10"/>
  <c r="N260" i="10"/>
  <c r="K260" i="10"/>
  <c r="J260" i="10"/>
  <c r="I260" i="10"/>
  <c r="H260" i="10"/>
  <c r="G260" i="10"/>
  <c r="F260" i="10"/>
  <c r="E260" i="10"/>
  <c r="Z259" i="10"/>
  <c r="Q259" i="10"/>
  <c r="S259" i="10"/>
  <c r="P259" i="10"/>
  <c r="M259" i="10"/>
  <c r="L259" i="10"/>
  <c r="O259" i="10" s="1"/>
  <c r="N259" i="10"/>
  <c r="K259" i="10"/>
  <c r="J259" i="10"/>
  <c r="I259" i="10"/>
  <c r="H259" i="10"/>
  <c r="G259" i="10"/>
  <c r="F259" i="10"/>
  <c r="E259" i="10"/>
  <c r="Z258" i="10"/>
  <c r="R258" i="10"/>
  <c r="Q258" i="10"/>
  <c r="T258" i="10" s="1"/>
  <c r="S258" i="10"/>
  <c r="P258" i="10"/>
  <c r="O258" i="10"/>
  <c r="M258" i="10"/>
  <c r="L258" i="10"/>
  <c r="N258" i="10"/>
  <c r="K258" i="10"/>
  <c r="J258" i="10"/>
  <c r="I258" i="10"/>
  <c r="H258" i="10"/>
  <c r="G258" i="10"/>
  <c r="F258" i="10"/>
  <c r="E258" i="10"/>
  <c r="Z257" i="10"/>
  <c r="T257" i="10"/>
  <c r="R257" i="10"/>
  <c r="Q257" i="10"/>
  <c r="S257" i="10"/>
  <c r="P257" i="10"/>
  <c r="O257" i="10"/>
  <c r="L257" i="10"/>
  <c r="M257" i="10" s="1"/>
  <c r="N257" i="10"/>
  <c r="K257" i="10"/>
  <c r="J257" i="10"/>
  <c r="I257" i="10"/>
  <c r="H257" i="10"/>
  <c r="G257" i="10"/>
  <c r="F257" i="10"/>
  <c r="E257" i="10"/>
  <c r="Z256" i="10"/>
  <c r="T256" i="10"/>
  <c r="Q256" i="10"/>
  <c r="R256" i="10" s="1"/>
  <c r="S256" i="10"/>
  <c r="P256" i="10"/>
  <c r="L256" i="10"/>
  <c r="N256" i="10"/>
  <c r="K256" i="10"/>
  <c r="J256" i="10"/>
  <c r="I256" i="10"/>
  <c r="H256" i="10"/>
  <c r="G256" i="10"/>
  <c r="F256" i="10"/>
  <c r="E256" i="10"/>
  <c r="Z255" i="10"/>
  <c r="Q255" i="10"/>
  <c r="S255" i="10"/>
  <c r="P255" i="10"/>
  <c r="M255" i="10"/>
  <c r="L255" i="10"/>
  <c r="O255" i="10" s="1"/>
  <c r="N255" i="10"/>
  <c r="K255" i="10"/>
  <c r="J255" i="10"/>
  <c r="I255" i="10"/>
  <c r="H255" i="10"/>
  <c r="G255" i="10"/>
  <c r="F255" i="10"/>
  <c r="E255" i="10"/>
  <c r="Z254" i="10"/>
  <c r="R254" i="10"/>
  <c r="Q254" i="10"/>
  <c r="T254" i="10" s="1"/>
  <c r="S254" i="10"/>
  <c r="P254" i="10"/>
  <c r="O254" i="10"/>
  <c r="M254" i="10"/>
  <c r="L254" i="10"/>
  <c r="N254" i="10"/>
  <c r="K254" i="10"/>
  <c r="J254" i="10"/>
  <c r="I254" i="10"/>
  <c r="H254" i="10"/>
  <c r="G254" i="10"/>
  <c r="F254" i="10"/>
  <c r="E254" i="10"/>
  <c r="Z253" i="10"/>
  <c r="T253" i="10"/>
  <c r="R253" i="10"/>
  <c r="Q253" i="10"/>
  <c r="S253" i="10"/>
  <c r="P253" i="10"/>
  <c r="O253" i="10"/>
  <c r="L253" i="10"/>
  <c r="M253" i="10" s="1"/>
  <c r="N253" i="10"/>
  <c r="K253" i="10"/>
  <c r="J253" i="10"/>
  <c r="I253" i="10"/>
  <c r="H253" i="10"/>
  <c r="G253" i="10"/>
  <c r="F253" i="10"/>
  <c r="E253" i="10"/>
  <c r="Z252" i="10"/>
  <c r="T252" i="10"/>
  <c r="Q252" i="10"/>
  <c r="R252" i="10" s="1"/>
  <c r="S252" i="10"/>
  <c r="P252" i="10"/>
  <c r="L252" i="10"/>
  <c r="N252" i="10"/>
  <c r="K252" i="10"/>
  <c r="J252" i="10"/>
  <c r="I252" i="10"/>
  <c r="H252" i="10"/>
  <c r="G252" i="10"/>
  <c r="F252" i="10"/>
  <c r="E252" i="10"/>
  <c r="Z251" i="10"/>
  <c r="Q251" i="10"/>
  <c r="S251" i="10"/>
  <c r="P251" i="10"/>
  <c r="M251" i="10"/>
  <c r="L251" i="10"/>
  <c r="O251" i="10" s="1"/>
  <c r="N251" i="10"/>
  <c r="K251" i="10"/>
  <c r="J251" i="10"/>
  <c r="I251" i="10"/>
  <c r="H251" i="10"/>
  <c r="G251" i="10"/>
  <c r="F251" i="10"/>
  <c r="E251" i="10"/>
  <c r="Z250" i="10"/>
  <c r="R250" i="10"/>
  <c r="Q250" i="10"/>
  <c r="T250" i="10" s="1"/>
  <c r="S250" i="10"/>
  <c r="P250" i="10"/>
  <c r="O250" i="10"/>
  <c r="M250" i="10"/>
  <c r="L250" i="10"/>
  <c r="N250" i="10"/>
  <c r="K250" i="10"/>
  <c r="J250" i="10"/>
  <c r="I250" i="10"/>
  <c r="H250" i="10"/>
  <c r="G250" i="10"/>
  <c r="F250" i="10"/>
  <c r="E250" i="10"/>
  <c r="Z249" i="10"/>
  <c r="T249" i="10"/>
  <c r="R249" i="10"/>
  <c r="Q249" i="10"/>
  <c r="S249" i="10"/>
  <c r="P249" i="10"/>
  <c r="O249" i="10"/>
  <c r="L249" i="10"/>
  <c r="M249" i="10" s="1"/>
  <c r="N249" i="10"/>
  <c r="K249" i="10"/>
  <c r="J249" i="10"/>
  <c r="I249" i="10"/>
  <c r="H249" i="10"/>
  <c r="G249" i="10"/>
  <c r="F249" i="10"/>
  <c r="E249" i="10"/>
  <c r="Z248" i="10"/>
  <c r="T248" i="10"/>
  <c r="Q248" i="10"/>
  <c r="R248" i="10" s="1"/>
  <c r="S248" i="10"/>
  <c r="P248" i="10"/>
  <c r="L248" i="10"/>
  <c r="N248" i="10"/>
  <c r="K248" i="10"/>
  <c r="J248" i="10"/>
  <c r="I248" i="10"/>
  <c r="H248" i="10"/>
  <c r="G248" i="10"/>
  <c r="F248" i="10"/>
  <c r="E248" i="10"/>
  <c r="Z247" i="10"/>
  <c r="Q247" i="10"/>
  <c r="S247" i="10"/>
  <c r="P247" i="10"/>
  <c r="M247" i="10"/>
  <c r="L247" i="10"/>
  <c r="O247" i="10" s="1"/>
  <c r="N247" i="10"/>
  <c r="K247" i="10"/>
  <c r="J247" i="10"/>
  <c r="I247" i="10"/>
  <c r="H247" i="10"/>
  <c r="G247" i="10"/>
  <c r="F247" i="10"/>
  <c r="E247" i="10"/>
  <c r="Z246" i="10"/>
  <c r="R246" i="10"/>
  <c r="Q246" i="10"/>
  <c r="T246" i="10" s="1"/>
  <c r="S246" i="10"/>
  <c r="P246" i="10"/>
  <c r="O246" i="10"/>
  <c r="M246" i="10"/>
  <c r="L246" i="10"/>
  <c r="N246" i="10"/>
  <c r="K246" i="10"/>
  <c r="J246" i="10"/>
  <c r="I246" i="10"/>
  <c r="H246" i="10"/>
  <c r="G246" i="10"/>
  <c r="F246" i="10"/>
  <c r="E246" i="10"/>
  <c r="Z245" i="10"/>
  <c r="T245" i="10"/>
  <c r="R245" i="10"/>
  <c r="Q245" i="10"/>
  <c r="S245" i="10"/>
  <c r="P245" i="10"/>
  <c r="O245" i="10"/>
  <c r="L245" i="10"/>
  <c r="M245" i="10" s="1"/>
  <c r="N245" i="10"/>
  <c r="K245" i="10"/>
  <c r="J245" i="10"/>
  <c r="I245" i="10"/>
  <c r="H245" i="10"/>
  <c r="G245" i="10"/>
  <c r="F245" i="10"/>
  <c r="E245" i="10"/>
  <c r="Z244" i="10"/>
  <c r="T244" i="10"/>
  <c r="Q244" i="10"/>
  <c r="R244" i="10" s="1"/>
  <c r="S244" i="10"/>
  <c r="P244" i="10"/>
  <c r="L244" i="10"/>
  <c r="N244" i="10"/>
  <c r="K244" i="10"/>
  <c r="J244" i="10"/>
  <c r="I244" i="10"/>
  <c r="H244" i="10"/>
  <c r="G244" i="10"/>
  <c r="F244" i="10"/>
  <c r="E244" i="10"/>
  <c r="Z243" i="10"/>
  <c r="Q243" i="10"/>
  <c r="S243" i="10"/>
  <c r="P243" i="10"/>
  <c r="M243" i="10"/>
  <c r="L243" i="10"/>
  <c r="O243" i="10" s="1"/>
  <c r="N243" i="10"/>
  <c r="K243" i="10"/>
  <c r="J243" i="10"/>
  <c r="I243" i="10"/>
  <c r="H243" i="10"/>
  <c r="G243" i="10"/>
  <c r="F243" i="10"/>
  <c r="E243" i="10"/>
  <c r="Z242" i="10"/>
  <c r="R242" i="10"/>
  <c r="Q242" i="10"/>
  <c r="T242" i="10" s="1"/>
  <c r="S242" i="10"/>
  <c r="P242" i="10"/>
  <c r="O242" i="10"/>
  <c r="M242" i="10"/>
  <c r="L242" i="10"/>
  <c r="N242" i="10"/>
  <c r="K242" i="10"/>
  <c r="J242" i="10"/>
  <c r="I242" i="10"/>
  <c r="H242" i="10"/>
  <c r="G242" i="10"/>
  <c r="F242" i="10"/>
  <c r="E242" i="10"/>
  <c r="Z241" i="10"/>
  <c r="T241" i="10"/>
  <c r="R241" i="10"/>
  <c r="Q241" i="10"/>
  <c r="S241" i="10"/>
  <c r="P241" i="10"/>
  <c r="O241" i="10"/>
  <c r="L241" i="10"/>
  <c r="M241" i="10" s="1"/>
  <c r="N241" i="10"/>
  <c r="K241" i="10"/>
  <c r="J241" i="10"/>
  <c r="I241" i="10"/>
  <c r="H241" i="10"/>
  <c r="G241" i="10"/>
  <c r="F241" i="10"/>
  <c r="E241" i="10"/>
  <c r="Z240" i="10"/>
  <c r="T240" i="10"/>
  <c r="Q240" i="10"/>
  <c r="R240" i="10" s="1"/>
  <c r="S240" i="10"/>
  <c r="P240" i="10"/>
  <c r="L240" i="10"/>
  <c r="N240" i="10"/>
  <c r="K240" i="10"/>
  <c r="J240" i="10"/>
  <c r="I240" i="10"/>
  <c r="H240" i="10"/>
  <c r="G240" i="10"/>
  <c r="F240" i="10"/>
  <c r="E240" i="10"/>
  <c r="Z239" i="10"/>
  <c r="Q239" i="10"/>
  <c r="S239" i="10"/>
  <c r="P239" i="10"/>
  <c r="M239" i="10"/>
  <c r="L239" i="10"/>
  <c r="O239" i="10" s="1"/>
  <c r="N239" i="10"/>
  <c r="K239" i="10"/>
  <c r="J239" i="10"/>
  <c r="I239" i="10"/>
  <c r="H239" i="10"/>
  <c r="G239" i="10"/>
  <c r="F239" i="10"/>
  <c r="E239" i="10"/>
  <c r="Z238" i="10"/>
  <c r="R238" i="10"/>
  <c r="Q238" i="10"/>
  <c r="T238" i="10" s="1"/>
  <c r="S238" i="10"/>
  <c r="P238" i="10"/>
  <c r="O238" i="10"/>
  <c r="M238" i="10"/>
  <c r="L238" i="10"/>
  <c r="N238" i="10"/>
  <c r="K238" i="10"/>
  <c r="J238" i="10"/>
  <c r="I238" i="10"/>
  <c r="H238" i="10"/>
  <c r="G238" i="10"/>
  <c r="F238" i="10"/>
  <c r="E238" i="10"/>
  <c r="Z237" i="10"/>
  <c r="T237" i="10"/>
  <c r="R237" i="10"/>
  <c r="Q237" i="10"/>
  <c r="S237" i="10"/>
  <c r="P237" i="10"/>
  <c r="O237" i="10"/>
  <c r="L237" i="10"/>
  <c r="M237" i="10" s="1"/>
  <c r="N237" i="10"/>
  <c r="K237" i="10"/>
  <c r="J237" i="10"/>
  <c r="I237" i="10"/>
  <c r="H237" i="10"/>
  <c r="G237" i="10"/>
  <c r="F237" i="10"/>
  <c r="E237" i="10"/>
  <c r="Z236" i="10"/>
  <c r="T236" i="10"/>
  <c r="Q236" i="10"/>
  <c r="R236" i="10" s="1"/>
  <c r="S236" i="10"/>
  <c r="P236" i="10"/>
  <c r="L236" i="10"/>
  <c r="N236" i="10"/>
  <c r="K236" i="10"/>
  <c r="J236" i="10"/>
  <c r="I236" i="10"/>
  <c r="H236" i="10"/>
  <c r="G236" i="10"/>
  <c r="F236" i="10"/>
  <c r="E236" i="10"/>
  <c r="Z235" i="10"/>
  <c r="Q235" i="10"/>
  <c r="S235" i="10"/>
  <c r="P235" i="10"/>
  <c r="M235" i="10"/>
  <c r="L235" i="10"/>
  <c r="O235" i="10" s="1"/>
  <c r="N235" i="10"/>
  <c r="K235" i="10"/>
  <c r="J235" i="10"/>
  <c r="I235" i="10"/>
  <c r="H235" i="10"/>
  <c r="G235" i="10"/>
  <c r="F235" i="10"/>
  <c r="E235" i="10"/>
  <c r="Z234" i="10"/>
  <c r="R234" i="10"/>
  <c r="Q234" i="10"/>
  <c r="T234" i="10" s="1"/>
  <c r="S234" i="10"/>
  <c r="P234" i="10"/>
  <c r="O234" i="10"/>
  <c r="M234" i="10"/>
  <c r="L234" i="10"/>
  <c r="N234" i="10"/>
  <c r="K234" i="10"/>
  <c r="J234" i="10"/>
  <c r="I234" i="10"/>
  <c r="H234" i="10"/>
  <c r="G234" i="10"/>
  <c r="F234" i="10"/>
  <c r="E234" i="10"/>
  <c r="Z233" i="10"/>
  <c r="T233" i="10"/>
  <c r="R233" i="10"/>
  <c r="Q233" i="10"/>
  <c r="S233" i="10"/>
  <c r="P233" i="10"/>
  <c r="O233" i="10"/>
  <c r="L233" i="10"/>
  <c r="M233" i="10" s="1"/>
  <c r="N233" i="10"/>
  <c r="K233" i="10"/>
  <c r="J233" i="10"/>
  <c r="I233" i="10"/>
  <c r="H233" i="10"/>
  <c r="G233" i="10"/>
  <c r="F233" i="10"/>
  <c r="E233" i="10"/>
  <c r="Z232" i="10"/>
  <c r="T232" i="10"/>
  <c r="Q232" i="10"/>
  <c r="R232" i="10" s="1"/>
  <c r="S232" i="10"/>
  <c r="P232" i="10"/>
  <c r="L232" i="10"/>
  <c r="N232" i="10"/>
  <c r="K232" i="10"/>
  <c r="J232" i="10"/>
  <c r="I232" i="10"/>
  <c r="H232" i="10"/>
  <c r="G232" i="10"/>
  <c r="F232" i="10"/>
  <c r="E232" i="10"/>
  <c r="Z231" i="10"/>
  <c r="Q231" i="10"/>
  <c r="S231" i="10"/>
  <c r="P231" i="10"/>
  <c r="M231" i="10"/>
  <c r="L231" i="10"/>
  <c r="O231" i="10" s="1"/>
  <c r="N231" i="10"/>
  <c r="K231" i="10"/>
  <c r="J231" i="10"/>
  <c r="I231" i="10"/>
  <c r="H231" i="10"/>
  <c r="G231" i="10"/>
  <c r="F231" i="10"/>
  <c r="E231" i="10"/>
  <c r="Z230" i="10"/>
  <c r="R230" i="10"/>
  <c r="Q230" i="10"/>
  <c r="T230" i="10" s="1"/>
  <c r="S230" i="10"/>
  <c r="P230" i="10"/>
  <c r="O230" i="10"/>
  <c r="M230" i="10"/>
  <c r="L230" i="10"/>
  <c r="N230" i="10"/>
  <c r="K230" i="10"/>
  <c r="J230" i="10"/>
  <c r="I230" i="10"/>
  <c r="H230" i="10"/>
  <c r="G230" i="10"/>
  <c r="F230" i="10"/>
  <c r="E230" i="10"/>
  <c r="Z229" i="10"/>
  <c r="T229" i="10"/>
  <c r="R229" i="10"/>
  <c r="Q229" i="10"/>
  <c r="S229" i="10"/>
  <c r="P229" i="10"/>
  <c r="O229" i="10"/>
  <c r="L229" i="10"/>
  <c r="M229" i="10" s="1"/>
  <c r="N229" i="10"/>
  <c r="K229" i="10"/>
  <c r="J229" i="10"/>
  <c r="I229" i="10"/>
  <c r="H229" i="10"/>
  <c r="G229" i="10"/>
  <c r="F229" i="10"/>
  <c r="E229" i="10"/>
  <c r="Z228" i="10"/>
  <c r="T228" i="10"/>
  <c r="Q228" i="10"/>
  <c r="R228" i="10" s="1"/>
  <c r="S228" i="10"/>
  <c r="P228" i="10"/>
  <c r="L228" i="10"/>
  <c r="N228" i="10"/>
  <c r="K228" i="10"/>
  <c r="J228" i="10"/>
  <c r="I228" i="10"/>
  <c r="H228" i="10"/>
  <c r="G228" i="10"/>
  <c r="F228" i="10"/>
  <c r="E228" i="10"/>
  <c r="Z227" i="10"/>
  <c r="Q227" i="10"/>
  <c r="S227" i="10"/>
  <c r="P227" i="10"/>
  <c r="M227" i="10"/>
  <c r="L227" i="10"/>
  <c r="O227" i="10" s="1"/>
  <c r="N227" i="10"/>
  <c r="K227" i="10"/>
  <c r="J227" i="10"/>
  <c r="I227" i="10"/>
  <c r="H227" i="10"/>
  <c r="G227" i="10"/>
  <c r="F227" i="10"/>
  <c r="E227" i="10"/>
  <c r="Z226" i="10"/>
  <c r="R226" i="10"/>
  <c r="Q226" i="10"/>
  <c r="T226" i="10" s="1"/>
  <c r="S226" i="10"/>
  <c r="P226" i="10"/>
  <c r="O226" i="10"/>
  <c r="M226" i="10"/>
  <c r="L226" i="10"/>
  <c r="N226" i="10"/>
  <c r="E97" i="9" s="1"/>
  <c r="K226" i="10"/>
  <c r="J226" i="10"/>
  <c r="I226" i="10"/>
  <c r="H226" i="10"/>
  <c r="G226" i="10"/>
  <c r="F226" i="10"/>
  <c r="E226" i="10"/>
  <c r="Z225" i="10"/>
  <c r="T225" i="10"/>
  <c r="R225" i="10"/>
  <c r="Q225" i="10"/>
  <c r="S225" i="10"/>
  <c r="P225" i="10"/>
  <c r="O225" i="10"/>
  <c r="L225" i="10"/>
  <c r="M225" i="10" s="1"/>
  <c r="N225" i="10"/>
  <c r="K225" i="10"/>
  <c r="J225" i="10"/>
  <c r="I225" i="10"/>
  <c r="H225" i="10"/>
  <c r="G225" i="10"/>
  <c r="F225" i="10"/>
  <c r="E225" i="10"/>
  <c r="Z224" i="10"/>
  <c r="T224" i="10"/>
  <c r="Q224" i="10"/>
  <c r="R224" i="10" s="1"/>
  <c r="S224" i="10"/>
  <c r="P224" i="10"/>
  <c r="L224" i="10"/>
  <c r="N224" i="10"/>
  <c r="E100" i="9" s="1"/>
  <c r="K224" i="10"/>
  <c r="J224" i="10"/>
  <c r="I224" i="10"/>
  <c r="D100" i="9" s="1"/>
  <c r="H224" i="10"/>
  <c r="G224" i="10"/>
  <c r="F224" i="10"/>
  <c r="E224" i="10"/>
  <c r="Z223" i="10"/>
  <c r="Q223" i="10"/>
  <c r="S223" i="10"/>
  <c r="P223" i="10"/>
  <c r="M223" i="10"/>
  <c r="L223" i="10"/>
  <c r="O223" i="10" s="1"/>
  <c r="N223" i="10"/>
  <c r="E101" i="9" s="1"/>
  <c r="K223" i="10"/>
  <c r="J223" i="10"/>
  <c r="I223" i="10"/>
  <c r="D101" i="9" s="1"/>
  <c r="H223" i="10"/>
  <c r="G223" i="10"/>
  <c r="F223" i="10"/>
  <c r="E223" i="10"/>
  <c r="Z222" i="10"/>
  <c r="R222" i="10"/>
  <c r="Q222" i="10"/>
  <c r="T222" i="10" s="1"/>
  <c r="S222" i="10"/>
  <c r="P222" i="10"/>
  <c r="O222" i="10"/>
  <c r="M222" i="10"/>
  <c r="L222" i="10"/>
  <c r="N222" i="10"/>
  <c r="K222" i="10"/>
  <c r="J222" i="10"/>
  <c r="I222" i="10"/>
  <c r="H222" i="10"/>
  <c r="G222" i="10"/>
  <c r="F222" i="10"/>
  <c r="E222" i="10"/>
  <c r="Z221" i="10"/>
  <c r="T221" i="10"/>
  <c r="R221" i="10"/>
  <c r="Q221" i="10"/>
  <c r="S221" i="10"/>
  <c r="P221" i="10"/>
  <c r="O221" i="10"/>
  <c r="L221" i="10"/>
  <c r="M221" i="10" s="1"/>
  <c r="N221" i="10"/>
  <c r="K221" i="10"/>
  <c r="J221" i="10"/>
  <c r="I221" i="10"/>
  <c r="H221" i="10"/>
  <c r="G221" i="10"/>
  <c r="F221" i="10"/>
  <c r="E221" i="10"/>
  <c r="Z220" i="10"/>
  <c r="T220" i="10"/>
  <c r="Q220" i="10"/>
  <c r="R220" i="10" s="1"/>
  <c r="S220" i="10"/>
  <c r="P220" i="10"/>
  <c r="L220" i="10"/>
  <c r="N220" i="10"/>
  <c r="K220" i="10"/>
  <c r="J220" i="10"/>
  <c r="I220" i="10"/>
  <c r="H220" i="10"/>
  <c r="G220" i="10"/>
  <c r="F220" i="10"/>
  <c r="E220" i="10"/>
  <c r="Z219" i="10"/>
  <c r="Q219" i="10"/>
  <c r="S219" i="10"/>
  <c r="P219" i="10"/>
  <c r="M219" i="10"/>
  <c r="L219" i="10"/>
  <c r="O219" i="10" s="1"/>
  <c r="N219" i="10"/>
  <c r="K219" i="10"/>
  <c r="J219" i="10"/>
  <c r="I219" i="10"/>
  <c r="H219" i="10"/>
  <c r="G219" i="10"/>
  <c r="F219" i="10"/>
  <c r="E219" i="10"/>
  <c r="Z218" i="10"/>
  <c r="R218" i="10"/>
  <c r="Q218" i="10"/>
  <c r="T218" i="10" s="1"/>
  <c r="S218" i="10"/>
  <c r="P218" i="10"/>
  <c r="O218" i="10"/>
  <c r="M218" i="10"/>
  <c r="L218" i="10"/>
  <c r="N218" i="10"/>
  <c r="K218" i="10"/>
  <c r="J218" i="10"/>
  <c r="I218" i="10"/>
  <c r="H218" i="10"/>
  <c r="G218" i="10"/>
  <c r="F218" i="10"/>
  <c r="E218" i="10"/>
  <c r="Z217" i="10"/>
  <c r="T217" i="10"/>
  <c r="R217" i="10"/>
  <c r="Q217" i="10"/>
  <c r="S217" i="10"/>
  <c r="P217" i="10"/>
  <c r="O217" i="10"/>
  <c r="L217" i="10"/>
  <c r="M217" i="10" s="1"/>
  <c r="N217" i="10"/>
  <c r="K217" i="10"/>
  <c r="J217" i="10"/>
  <c r="I217" i="10"/>
  <c r="H217" i="10"/>
  <c r="G217" i="10"/>
  <c r="F217" i="10"/>
  <c r="E217" i="10"/>
  <c r="Z216" i="10"/>
  <c r="T216" i="10"/>
  <c r="Q216" i="10"/>
  <c r="R216" i="10" s="1"/>
  <c r="S216" i="10"/>
  <c r="P216" i="10"/>
  <c r="L216" i="10"/>
  <c r="N216" i="10"/>
  <c r="E94" i="9" s="1"/>
  <c r="K216" i="10"/>
  <c r="J216" i="10"/>
  <c r="I216" i="10"/>
  <c r="D94" i="9" s="1"/>
  <c r="H216" i="10"/>
  <c r="G216" i="10"/>
  <c r="F216" i="10"/>
  <c r="E216" i="10"/>
  <c r="Z215" i="10"/>
  <c r="Q215" i="10"/>
  <c r="S215" i="10"/>
  <c r="P215" i="10"/>
  <c r="M215" i="10"/>
  <c r="L215" i="10"/>
  <c r="O215" i="10" s="1"/>
  <c r="N215" i="10"/>
  <c r="K215" i="10"/>
  <c r="J215" i="10"/>
  <c r="I215" i="10"/>
  <c r="H215" i="10"/>
  <c r="G215" i="10"/>
  <c r="F215" i="10"/>
  <c r="E215" i="10"/>
  <c r="Z214" i="10"/>
  <c r="R214" i="10"/>
  <c r="Q214" i="10"/>
  <c r="T214" i="10" s="1"/>
  <c r="S214" i="10"/>
  <c r="P214" i="10"/>
  <c r="O214" i="10"/>
  <c r="M214" i="10"/>
  <c r="L214" i="10"/>
  <c r="N214" i="10"/>
  <c r="K214" i="10"/>
  <c r="J214" i="10"/>
  <c r="I214" i="10"/>
  <c r="H214" i="10"/>
  <c r="G214" i="10"/>
  <c r="F214" i="10"/>
  <c r="E214" i="10"/>
  <c r="Z213" i="10"/>
  <c r="T213" i="10"/>
  <c r="R213" i="10"/>
  <c r="Q213" i="10"/>
  <c r="S213" i="10"/>
  <c r="P213" i="10"/>
  <c r="O213" i="10"/>
  <c r="L213" i="10"/>
  <c r="M213" i="10" s="1"/>
  <c r="N213" i="10"/>
  <c r="K213" i="10"/>
  <c r="J213" i="10"/>
  <c r="I213" i="10"/>
  <c r="H213" i="10"/>
  <c r="G213" i="10"/>
  <c r="F213" i="10"/>
  <c r="E213" i="10"/>
  <c r="Z212" i="10"/>
  <c r="T212" i="10"/>
  <c r="Q212" i="10"/>
  <c r="R212" i="10" s="1"/>
  <c r="S212" i="10"/>
  <c r="P212" i="10"/>
  <c r="L212" i="10"/>
  <c r="N212" i="10"/>
  <c r="E98" i="9" s="1"/>
  <c r="K212" i="10"/>
  <c r="J212" i="10"/>
  <c r="I212" i="10"/>
  <c r="D98" i="9" s="1"/>
  <c r="H212" i="10"/>
  <c r="G212" i="10"/>
  <c r="F212" i="10"/>
  <c r="E212" i="10"/>
  <c r="Z211" i="10"/>
  <c r="Q211" i="10"/>
  <c r="S211" i="10"/>
  <c r="P211" i="10"/>
  <c r="M211" i="10"/>
  <c r="L211" i="10"/>
  <c r="O211" i="10" s="1"/>
  <c r="N211" i="10"/>
  <c r="K211" i="10"/>
  <c r="J211" i="10"/>
  <c r="I211" i="10"/>
  <c r="H211" i="10"/>
  <c r="G211" i="10"/>
  <c r="F211" i="10"/>
  <c r="E211" i="10"/>
  <c r="Z210" i="10"/>
  <c r="R210" i="10"/>
  <c r="Q210" i="10"/>
  <c r="T210" i="10" s="1"/>
  <c r="S210" i="10"/>
  <c r="P210" i="10"/>
  <c r="O210" i="10"/>
  <c r="F103" i="9" s="1"/>
  <c r="M210" i="10"/>
  <c r="L210" i="10"/>
  <c r="N210" i="10"/>
  <c r="E103" i="9" s="1"/>
  <c r="K210" i="10"/>
  <c r="J210" i="10"/>
  <c r="I210" i="10"/>
  <c r="D103" i="9" s="1"/>
  <c r="H210" i="10"/>
  <c r="G210" i="10"/>
  <c r="F210" i="10"/>
  <c r="E210" i="10"/>
  <c r="Z209" i="10"/>
  <c r="T209" i="10"/>
  <c r="R209" i="10"/>
  <c r="Q209" i="10"/>
  <c r="S209" i="10"/>
  <c r="P209" i="10"/>
  <c r="O209" i="10"/>
  <c r="F107" i="9" s="1"/>
  <c r="M209" i="10"/>
  <c r="L209" i="10"/>
  <c r="N209" i="10"/>
  <c r="E107" i="9" s="1"/>
  <c r="K209" i="10"/>
  <c r="J209" i="10"/>
  <c r="I209" i="10"/>
  <c r="D107" i="9" s="1"/>
  <c r="H209" i="10"/>
  <c r="G209" i="10"/>
  <c r="F209" i="10"/>
  <c r="E209" i="10"/>
  <c r="Z208" i="10"/>
  <c r="T208" i="10"/>
  <c r="Q208" i="10"/>
  <c r="R208" i="10" s="1"/>
  <c r="S208" i="10"/>
  <c r="P208" i="10"/>
  <c r="L208" i="10"/>
  <c r="N208" i="10"/>
  <c r="K208" i="10"/>
  <c r="J208" i="10"/>
  <c r="I208" i="10"/>
  <c r="H208" i="10"/>
  <c r="G208" i="10"/>
  <c r="F208" i="10"/>
  <c r="E208" i="10"/>
  <c r="Z207" i="10"/>
  <c r="Q207" i="10"/>
  <c r="S207" i="10"/>
  <c r="P207" i="10"/>
  <c r="M207" i="10"/>
  <c r="L207" i="10"/>
  <c r="O207" i="10" s="1"/>
  <c r="N207" i="10"/>
  <c r="K207" i="10"/>
  <c r="J207" i="10"/>
  <c r="I207" i="10"/>
  <c r="H207" i="10"/>
  <c r="G207" i="10"/>
  <c r="F207" i="10"/>
  <c r="E207" i="10"/>
  <c r="Z206" i="10"/>
  <c r="R206" i="10"/>
  <c r="Q206" i="10"/>
  <c r="T206" i="10" s="1"/>
  <c r="S206" i="10"/>
  <c r="P206" i="10"/>
  <c r="O206" i="10"/>
  <c r="M206" i="10"/>
  <c r="L206" i="10"/>
  <c r="N206" i="10"/>
  <c r="K206" i="10"/>
  <c r="J206" i="10"/>
  <c r="I206" i="10"/>
  <c r="H206" i="10"/>
  <c r="G206" i="10"/>
  <c r="F206" i="10"/>
  <c r="E206" i="10"/>
  <c r="Z205" i="10"/>
  <c r="T205" i="10"/>
  <c r="R205" i="10"/>
  <c r="Q205" i="10"/>
  <c r="S205" i="10"/>
  <c r="P205" i="10"/>
  <c r="O205" i="10"/>
  <c r="L205" i="10"/>
  <c r="M205" i="10" s="1"/>
  <c r="N205" i="10"/>
  <c r="K205" i="10"/>
  <c r="J205" i="10"/>
  <c r="I205" i="10"/>
  <c r="H205" i="10"/>
  <c r="G205" i="10"/>
  <c r="F205" i="10"/>
  <c r="E205" i="10"/>
  <c r="Z204" i="10"/>
  <c r="T204" i="10"/>
  <c r="Q204" i="10"/>
  <c r="R204" i="10" s="1"/>
  <c r="S204" i="10"/>
  <c r="P204" i="10"/>
  <c r="L204" i="10"/>
  <c r="N204" i="10"/>
  <c r="K204" i="10"/>
  <c r="J204" i="10"/>
  <c r="I204" i="10"/>
  <c r="H204" i="10"/>
  <c r="G204" i="10"/>
  <c r="F204" i="10"/>
  <c r="E204" i="10"/>
  <c r="Z203" i="10"/>
  <c r="Q203" i="10"/>
  <c r="S203" i="10"/>
  <c r="P203" i="10"/>
  <c r="M203" i="10"/>
  <c r="L203" i="10"/>
  <c r="O203" i="10" s="1"/>
  <c r="N203" i="10"/>
  <c r="E106" i="9" s="1"/>
  <c r="K203" i="10"/>
  <c r="J203" i="10"/>
  <c r="I203" i="10"/>
  <c r="H203" i="10"/>
  <c r="G203" i="10"/>
  <c r="F203" i="10"/>
  <c r="E203" i="10"/>
  <c r="Z202" i="10"/>
  <c r="R202" i="10"/>
  <c r="Q202" i="10"/>
  <c r="T202" i="10" s="1"/>
  <c r="S202" i="10"/>
  <c r="P202" i="10"/>
  <c r="O202" i="10"/>
  <c r="M202" i="10"/>
  <c r="L202" i="10"/>
  <c r="N202" i="10"/>
  <c r="K202" i="10"/>
  <c r="J202" i="10"/>
  <c r="I202" i="10"/>
  <c r="H202" i="10"/>
  <c r="G202" i="10"/>
  <c r="F202" i="10"/>
  <c r="E202" i="10"/>
  <c r="Z201" i="10"/>
  <c r="T201" i="10"/>
  <c r="R201" i="10"/>
  <c r="Q201" i="10"/>
  <c r="S201" i="10"/>
  <c r="P201" i="10"/>
  <c r="O201" i="10"/>
  <c r="L201" i="10"/>
  <c r="M201" i="10" s="1"/>
  <c r="N201" i="10"/>
  <c r="K201" i="10"/>
  <c r="J201" i="10"/>
  <c r="I201" i="10"/>
  <c r="H201" i="10"/>
  <c r="G201" i="10"/>
  <c r="F201" i="10"/>
  <c r="E201" i="10"/>
  <c r="Z200" i="10"/>
  <c r="T200" i="10"/>
  <c r="Q200" i="10"/>
  <c r="R200" i="10" s="1"/>
  <c r="S200" i="10"/>
  <c r="P200" i="10"/>
  <c r="L200" i="10"/>
  <c r="N200" i="10"/>
  <c r="K200" i="10"/>
  <c r="J200" i="10"/>
  <c r="I200" i="10"/>
  <c r="H200" i="10"/>
  <c r="G200" i="10"/>
  <c r="F200" i="10"/>
  <c r="E200" i="10"/>
  <c r="Z199" i="10"/>
  <c r="Q199" i="10"/>
  <c r="S199" i="10"/>
  <c r="P199" i="10"/>
  <c r="M199" i="10"/>
  <c r="L199" i="10"/>
  <c r="O199" i="10" s="1"/>
  <c r="N199" i="10"/>
  <c r="E91" i="9" s="1"/>
  <c r="K199" i="10"/>
  <c r="J199" i="10"/>
  <c r="I199" i="10"/>
  <c r="H199" i="10"/>
  <c r="G199" i="10"/>
  <c r="F199" i="10"/>
  <c r="E199" i="10"/>
  <c r="Z198" i="10"/>
  <c r="R198" i="10"/>
  <c r="Q198" i="10"/>
  <c r="T198" i="10" s="1"/>
  <c r="S198" i="10"/>
  <c r="P198" i="10"/>
  <c r="O198" i="10"/>
  <c r="M198" i="10"/>
  <c r="L198" i="10"/>
  <c r="N198" i="10"/>
  <c r="E99" i="9" s="1"/>
  <c r="K198" i="10"/>
  <c r="J198" i="10"/>
  <c r="I198" i="10"/>
  <c r="H198" i="10"/>
  <c r="G198" i="10"/>
  <c r="F198" i="10"/>
  <c r="E198" i="10"/>
  <c r="Z197" i="10"/>
  <c r="T197" i="10"/>
  <c r="R197" i="10"/>
  <c r="Q197" i="10"/>
  <c r="S197" i="10"/>
  <c r="P197" i="10"/>
  <c r="O197" i="10"/>
  <c r="M197" i="10"/>
  <c r="L197" i="10"/>
  <c r="N197" i="10"/>
  <c r="E102" i="9" s="1"/>
  <c r="K197" i="10"/>
  <c r="J197" i="10"/>
  <c r="I197" i="10"/>
  <c r="H197" i="10"/>
  <c r="G197" i="10"/>
  <c r="F197" i="10"/>
  <c r="E197" i="10"/>
  <c r="Z196" i="10"/>
  <c r="T196" i="10"/>
  <c r="Q196" i="10"/>
  <c r="R196" i="10" s="1"/>
  <c r="S196" i="10"/>
  <c r="P196" i="10"/>
  <c r="L196" i="10"/>
  <c r="N196" i="10"/>
  <c r="E104" i="9" s="1"/>
  <c r="K196" i="10"/>
  <c r="J196" i="10"/>
  <c r="I196" i="10"/>
  <c r="H196" i="10"/>
  <c r="G196" i="10"/>
  <c r="F196" i="10"/>
  <c r="E196" i="10"/>
  <c r="Z195" i="10"/>
  <c r="Q195" i="10"/>
  <c r="S195" i="10"/>
  <c r="P195" i="10"/>
  <c r="M195" i="10"/>
  <c r="L195" i="10"/>
  <c r="O195" i="10" s="1"/>
  <c r="F105" i="9" s="1"/>
  <c r="N195" i="10"/>
  <c r="E105" i="9" s="1"/>
  <c r="K195" i="10"/>
  <c r="J195" i="10"/>
  <c r="I195" i="10"/>
  <c r="D105" i="9" s="1"/>
  <c r="H195" i="10"/>
  <c r="G195" i="10"/>
  <c r="F195" i="10"/>
  <c r="E195" i="10"/>
  <c r="G194" i="10"/>
  <c r="A194" i="10"/>
  <c r="G193" i="10"/>
  <c r="A193" i="10"/>
  <c r="Z192" i="10"/>
  <c r="R192" i="10"/>
  <c r="Q192" i="10"/>
  <c r="T192" i="10" s="1"/>
  <c r="S192" i="10"/>
  <c r="P192" i="10"/>
  <c r="O192" i="10"/>
  <c r="M192" i="10"/>
  <c r="L192" i="10"/>
  <c r="N192" i="10"/>
  <c r="K192" i="10"/>
  <c r="J192" i="10"/>
  <c r="I192" i="10"/>
  <c r="H192" i="10"/>
  <c r="G192" i="10"/>
  <c r="F192" i="10"/>
  <c r="E192" i="10"/>
  <c r="Z191" i="10"/>
  <c r="T191" i="10"/>
  <c r="R191" i="10"/>
  <c r="Q191" i="10"/>
  <c r="S191" i="10"/>
  <c r="P191" i="10"/>
  <c r="O191" i="10"/>
  <c r="M191" i="10"/>
  <c r="L191" i="10"/>
  <c r="N191" i="10"/>
  <c r="K191" i="10"/>
  <c r="J191" i="10"/>
  <c r="I191" i="10"/>
  <c r="H191" i="10"/>
  <c r="G191" i="10"/>
  <c r="F191" i="10"/>
  <c r="E191" i="10"/>
  <c r="Z190" i="10"/>
  <c r="T190" i="10"/>
  <c r="R190" i="10"/>
  <c r="Q190" i="10"/>
  <c r="S190" i="10"/>
  <c r="P190" i="10"/>
  <c r="L190" i="10"/>
  <c r="N190" i="10"/>
  <c r="K190" i="10"/>
  <c r="J190" i="10"/>
  <c r="I190" i="10"/>
  <c r="H190" i="10"/>
  <c r="G190" i="10"/>
  <c r="F190" i="10"/>
  <c r="E190" i="10"/>
  <c r="Z189" i="10"/>
  <c r="Q189" i="10"/>
  <c r="S189" i="10"/>
  <c r="P189" i="10"/>
  <c r="M189" i="10"/>
  <c r="L189" i="10"/>
  <c r="O189" i="10" s="1"/>
  <c r="N189" i="10"/>
  <c r="K189" i="10"/>
  <c r="J189" i="10"/>
  <c r="I189" i="10"/>
  <c r="H189" i="10"/>
  <c r="G189" i="10"/>
  <c r="F189" i="10"/>
  <c r="E189" i="10"/>
  <c r="Z188" i="10"/>
  <c r="R188" i="10"/>
  <c r="Q188" i="10"/>
  <c r="T188" i="10" s="1"/>
  <c r="S188" i="10"/>
  <c r="P188" i="10"/>
  <c r="O188" i="10"/>
  <c r="F70" i="9" s="1"/>
  <c r="E71" i="9" s="1"/>
  <c r="M188" i="10"/>
  <c r="L188" i="10"/>
  <c r="N188" i="10"/>
  <c r="E70" i="9" s="1"/>
  <c r="K188" i="10"/>
  <c r="J188" i="10"/>
  <c r="I188" i="10"/>
  <c r="D70" i="9" s="1"/>
  <c r="H188" i="10"/>
  <c r="G188" i="10"/>
  <c r="F188" i="10"/>
  <c r="E188" i="10"/>
  <c r="Z187" i="10"/>
  <c r="T187" i="10"/>
  <c r="R187" i="10"/>
  <c r="Q187" i="10"/>
  <c r="S187" i="10"/>
  <c r="P187" i="10"/>
  <c r="O187" i="10"/>
  <c r="M187" i="10"/>
  <c r="L187" i="10"/>
  <c r="N187" i="10"/>
  <c r="E75" i="9" s="1"/>
  <c r="K187" i="10"/>
  <c r="J187" i="10"/>
  <c r="I187" i="10"/>
  <c r="H187" i="10"/>
  <c r="G187" i="10"/>
  <c r="F187" i="10"/>
  <c r="E187" i="10"/>
  <c r="Z186" i="10"/>
  <c r="T186" i="10"/>
  <c r="R186" i="10"/>
  <c r="Q186" i="10"/>
  <c r="S186" i="10"/>
  <c r="P186" i="10"/>
  <c r="L186" i="10"/>
  <c r="N186" i="10"/>
  <c r="K186" i="10"/>
  <c r="J186" i="10"/>
  <c r="I186" i="10"/>
  <c r="H186" i="10"/>
  <c r="G186" i="10"/>
  <c r="F186" i="10"/>
  <c r="E186" i="10"/>
  <c r="Z185" i="10"/>
  <c r="Q185" i="10"/>
  <c r="S185" i="10"/>
  <c r="P185" i="10"/>
  <c r="M185" i="10"/>
  <c r="L185" i="10"/>
  <c r="O185" i="10" s="1"/>
  <c r="F73" i="9" s="1"/>
  <c r="N185" i="10"/>
  <c r="E73" i="9" s="1"/>
  <c r="K185" i="10"/>
  <c r="J185" i="10"/>
  <c r="I185" i="10"/>
  <c r="D73" i="9" s="1"/>
  <c r="H185" i="10"/>
  <c r="G185" i="10"/>
  <c r="F185" i="10"/>
  <c r="E185" i="10"/>
  <c r="Z184" i="10"/>
  <c r="R184" i="10"/>
  <c r="Q184" i="10"/>
  <c r="T184" i="10" s="1"/>
  <c r="S184" i="10"/>
  <c r="P184" i="10"/>
  <c r="O184" i="10"/>
  <c r="F74" i="9" s="1"/>
  <c r="M184" i="10"/>
  <c r="L184" i="10"/>
  <c r="N184" i="10"/>
  <c r="E74" i="9" s="1"/>
  <c r="K184" i="10"/>
  <c r="J184" i="10"/>
  <c r="I184" i="10"/>
  <c r="D74" i="9" s="1"/>
  <c r="H184" i="10"/>
  <c r="G184" i="10"/>
  <c r="F184" i="10"/>
  <c r="E184" i="10"/>
  <c r="Z183" i="10"/>
  <c r="T183" i="10"/>
  <c r="R183" i="10"/>
  <c r="Q183" i="10"/>
  <c r="S183" i="10"/>
  <c r="P183" i="10"/>
  <c r="O183" i="10"/>
  <c r="F76" i="9" s="1"/>
  <c r="M183" i="10"/>
  <c r="L183" i="10"/>
  <c r="N183" i="10"/>
  <c r="E76" i="9" s="1"/>
  <c r="K183" i="10"/>
  <c r="J183" i="10"/>
  <c r="I183" i="10"/>
  <c r="D76" i="9" s="1"/>
  <c r="H183" i="10"/>
  <c r="G183" i="10"/>
  <c r="F183" i="10"/>
  <c r="E183" i="10"/>
  <c r="Z182" i="10"/>
  <c r="T182" i="10"/>
  <c r="R182" i="10"/>
  <c r="Q182" i="10"/>
  <c r="S182" i="10"/>
  <c r="P182" i="10"/>
  <c r="L182" i="10"/>
  <c r="N182" i="10"/>
  <c r="E77" i="9" s="1"/>
  <c r="K182" i="10"/>
  <c r="J182" i="10"/>
  <c r="I182" i="10"/>
  <c r="D77" i="9" s="1"/>
  <c r="H182" i="10"/>
  <c r="G182" i="10"/>
  <c r="F182" i="10"/>
  <c r="E182" i="10"/>
  <c r="Z181" i="10"/>
  <c r="Q181" i="10"/>
  <c r="S181" i="10"/>
  <c r="P181" i="10"/>
  <c r="M181" i="10"/>
  <c r="L181" i="10"/>
  <c r="O181" i="10" s="1"/>
  <c r="F78" i="9" s="1"/>
  <c r="N181" i="10"/>
  <c r="E78" i="9" s="1"/>
  <c r="K181" i="10"/>
  <c r="J181" i="10"/>
  <c r="I181" i="10"/>
  <c r="D78" i="9" s="1"/>
  <c r="H181" i="10"/>
  <c r="G181" i="10"/>
  <c r="F181" i="10"/>
  <c r="E181" i="10"/>
  <c r="Z180" i="10"/>
  <c r="R180" i="10"/>
  <c r="Q180" i="10"/>
  <c r="T180" i="10" s="1"/>
  <c r="S180" i="10"/>
  <c r="P180" i="10"/>
  <c r="O180" i="10"/>
  <c r="F79" i="9" s="1"/>
  <c r="M180" i="10"/>
  <c r="L180" i="10"/>
  <c r="N180" i="10"/>
  <c r="E79" i="9" s="1"/>
  <c r="K180" i="10"/>
  <c r="J180" i="10"/>
  <c r="I180" i="10"/>
  <c r="D79" i="9" s="1"/>
  <c r="H180" i="10"/>
  <c r="G180" i="10"/>
  <c r="F180" i="10"/>
  <c r="E180" i="10"/>
  <c r="Z179" i="10"/>
  <c r="T179" i="10"/>
  <c r="R179" i="10"/>
  <c r="Q179" i="10"/>
  <c r="S179" i="10"/>
  <c r="P179" i="10"/>
  <c r="O179" i="10"/>
  <c r="F80" i="9" s="1"/>
  <c r="M179" i="10"/>
  <c r="L179" i="10"/>
  <c r="N179" i="10"/>
  <c r="E80" i="9" s="1"/>
  <c r="K179" i="10"/>
  <c r="J179" i="10"/>
  <c r="I179" i="10"/>
  <c r="D80" i="9" s="1"/>
  <c r="H179" i="10"/>
  <c r="G179" i="10"/>
  <c r="F179" i="10"/>
  <c r="E179" i="10"/>
  <c r="Z178" i="10"/>
  <c r="T178" i="10"/>
  <c r="R178" i="10"/>
  <c r="Q178" i="10"/>
  <c r="S178" i="10"/>
  <c r="P178" i="10"/>
  <c r="L178" i="10"/>
  <c r="N178" i="10"/>
  <c r="E81" i="9" s="1"/>
  <c r="K178" i="10"/>
  <c r="J178" i="10"/>
  <c r="I178" i="10"/>
  <c r="D81" i="9" s="1"/>
  <c r="H178" i="10"/>
  <c r="G178" i="10"/>
  <c r="F178" i="10"/>
  <c r="E178" i="10"/>
  <c r="Z177" i="10"/>
  <c r="Q177" i="10"/>
  <c r="S177" i="10"/>
  <c r="P177" i="10"/>
  <c r="M177" i="10"/>
  <c r="L177" i="10"/>
  <c r="O177" i="10" s="1"/>
  <c r="F82" i="9" s="1"/>
  <c r="N177" i="10"/>
  <c r="E82" i="9" s="1"/>
  <c r="K177" i="10"/>
  <c r="J177" i="10"/>
  <c r="I177" i="10"/>
  <c r="D82" i="9" s="1"/>
  <c r="H177" i="10"/>
  <c r="G177" i="10"/>
  <c r="F177" i="10"/>
  <c r="E177" i="10"/>
  <c r="Z176" i="10"/>
  <c r="R176" i="10"/>
  <c r="Q176" i="10"/>
  <c r="T176" i="10" s="1"/>
  <c r="S176" i="10"/>
  <c r="P176" i="10"/>
  <c r="O176" i="10"/>
  <c r="F83" i="9" s="1"/>
  <c r="M176" i="10"/>
  <c r="L176" i="10"/>
  <c r="N176" i="10"/>
  <c r="E83" i="9" s="1"/>
  <c r="K176" i="10"/>
  <c r="J176" i="10"/>
  <c r="I176" i="10"/>
  <c r="D83" i="9" s="1"/>
  <c r="H176" i="10"/>
  <c r="G176" i="10"/>
  <c r="F176" i="10"/>
  <c r="E176" i="10"/>
  <c r="Z175" i="10"/>
  <c r="T175" i="10"/>
  <c r="R175" i="10"/>
  <c r="Q175" i="10"/>
  <c r="S175" i="10"/>
  <c r="P175" i="10"/>
  <c r="O175" i="10"/>
  <c r="F84" i="9" s="1"/>
  <c r="M175" i="10"/>
  <c r="L175" i="10"/>
  <c r="N175" i="10"/>
  <c r="E84" i="9" s="1"/>
  <c r="K175" i="10"/>
  <c r="J175" i="10"/>
  <c r="I175" i="10"/>
  <c r="D84" i="9" s="1"/>
  <c r="H175" i="10"/>
  <c r="G175" i="10"/>
  <c r="F175" i="10"/>
  <c r="E175" i="10"/>
  <c r="Z174" i="10"/>
  <c r="T174" i="10"/>
  <c r="R174" i="10"/>
  <c r="Q174" i="10"/>
  <c r="S174" i="10"/>
  <c r="P174" i="10"/>
  <c r="L174" i="10"/>
  <c r="N174" i="10"/>
  <c r="E85" i="9" s="1"/>
  <c r="K174" i="10"/>
  <c r="J174" i="10"/>
  <c r="I174" i="10"/>
  <c r="D85" i="9" s="1"/>
  <c r="H174" i="10"/>
  <c r="G174" i="10"/>
  <c r="F174" i="10"/>
  <c r="E174" i="10"/>
  <c r="Z173" i="10"/>
  <c r="Q173" i="10"/>
  <c r="S173" i="10"/>
  <c r="P173" i="10"/>
  <c r="M173" i="10"/>
  <c r="L173" i="10"/>
  <c r="O173" i="10" s="1"/>
  <c r="F86" i="9" s="1"/>
  <c r="N173" i="10"/>
  <c r="E86" i="9" s="1"/>
  <c r="K173" i="10"/>
  <c r="J173" i="10"/>
  <c r="I173" i="10"/>
  <c r="D86" i="9" s="1"/>
  <c r="H173" i="10"/>
  <c r="G173" i="10"/>
  <c r="F173" i="10"/>
  <c r="E173" i="10"/>
  <c r="Z172" i="10"/>
  <c r="R172" i="10"/>
  <c r="Q172" i="10"/>
  <c r="T172" i="10" s="1"/>
  <c r="S172" i="10"/>
  <c r="P172" i="10"/>
  <c r="O172" i="10"/>
  <c r="M172" i="10"/>
  <c r="L172" i="10"/>
  <c r="N172" i="10"/>
  <c r="K172" i="10"/>
  <c r="J172" i="10"/>
  <c r="I172" i="10"/>
  <c r="H172" i="10"/>
  <c r="G172" i="10"/>
  <c r="F172" i="10"/>
  <c r="E172" i="10"/>
  <c r="Z171" i="10"/>
  <c r="T171" i="10"/>
  <c r="R171" i="10"/>
  <c r="Q171" i="10"/>
  <c r="S171" i="10"/>
  <c r="P171" i="10"/>
  <c r="O171" i="10"/>
  <c r="M171" i="10"/>
  <c r="L171" i="10"/>
  <c r="N171" i="10"/>
  <c r="E67" i="9" s="1"/>
  <c r="K171" i="10"/>
  <c r="J171" i="10"/>
  <c r="I171" i="10"/>
  <c r="H171" i="10"/>
  <c r="G171" i="10"/>
  <c r="F171" i="10"/>
  <c r="E171" i="10"/>
  <c r="G170" i="10"/>
  <c r="A170" i="10"/>
  <c r="Z169" i="10"/>
  <c r="R169" i="10"/>
  <c r="Q169" i="10"/>
  <c r="T169" i="10" s="1"/>
  <c r="S169" i="10"/>
  <c r="P169" i="10"/>
  <c r="O169" i="10"/>
  <c r="M169" i="10"/>
  <c r="L169" i="10"/>
  <c r="N169" i="10"/>
  <c r="K169" i="10"/>
  <c r="J169" i="10"/>
  <c r="I169" i="10"/>
  <c r="H169" i="10"/>
  <c r="G169" i="10"/>
  <c r="F169" i="10"/>
  <c r="E169" i="10"/>
  <c r="Z168" i="10"/>
  <c r="T168" i="10"/>
  <c r="R168" i="10"/>
  <c r="Q168" i="10"/>
  <c r="S168" i="10"/>
  <c r="P168" i="10"/>
  <c r="O168" i="10"/>
  <c r="M168" i="10"/>
  <c r="L168" i="10"/>
  <c r="N168" i="10"/>
  <c r="K168" i="10"/>
  <c r="J168" i="10"/>
  <c r="I168" i="10"/>
  <c r="H168" i="10"/>
  <c r="G168" i="10"/>
  <c r="F168" i="10"/>
  <c r="E168" i="10"/>
  <c r="Z167" i="10"/>
  <c r="T167" i="10"/>
  <c r="R167" i="10"/>
  <c r="Q167" i="10"/>
  <c r="S167" i="10"/>
  <c r="P167" i="10"/>
  <c r="L167" i="10"/>
  <c r="N167" i="10"/>
  <c r="K167" i="10"/>
  <c r="J167" i="10"/>
  <c r="I167" i="10"/>
  <c r="H167" i="10"/>
  <c r="G167" i="10"/>
  <c r="F167" i="10"/>
  <c r="E167" i="10"/>
  <c r="Z166" i="10"/>
  <c r="Q166" i="10"/>
  <c r="S166" i="10"/>
  <c r="P166" i="10"/>
  <c r="M166" i="10"/>
  <c r="L166" i="10"/>
  <c r="O166" i="10" s="1"/>
  <c r="N166" i="10"/>
  <c r="K166" i="10"/>
  <c r="J166" i="10"/>
  <c r="I166" i="10"/>
  <c r="H166" i="10"/>
  <c r="G166" i="10"/>
  <c r="F166" i="10"/>
  <c r="E166" i="10"/>
  <c r="Z165" i="10"/>
  <c r="R165" i="10"/>
  <c r="Q165" i="10"/>
  <c r="T165" i="10" s="1"/>
  <c r="S165" i="10"/>
  <c r="P165" i="10"/>
  <c r="O165" i="10"/>
  <c r="M165" i="10"/>
  <c r="L165" i="10"/>
  <c r="N165" i="10"/>
  <c r="K165" i="10"/>
  <c r="J165" i="10"/>
  <c r="I165" i="10"/>
  <c r="H165" i="10"/>
  <c r="G165" i="10"/>
  <c r="F165" i="10"/>
  <c r="E165" i="10"/>
  <c r="Z164" i="10"/>
  <c r="T164" i="10"/>
  <c r="R164" i="10"/>
  <c r="Q164" i="10"/>
  <c r="S164" i="10"/>
  <c r="P164" i="10"/>
  <c r="O164" i="10"/>
  <c r="M164" i="10"/>
  <c r="L164" i="10"/>
  <c r="N164" i="10"/>
  <c r="K164" i="10"/>
  <c r="J164" i="10"/>
  <c r="I164" i="10"/>
  <c r="H164" i="10"/>
  <c r="G164" i="10"/>
  <c r="F164" i="10"/>
  <c r="E164" i="10"/>
  <c r="Z163" i="10"/>
  <c r="T163" i="10"/>
  <c r="R163" i="10"/>
  <c r="Q163" i="10"/>
  <c r="S163" i="10"/>
  <c r="P163" i="10"/>
  <c r="L163" i="10"/>
  <c r="N163" i="10"/>
  <c r="K163" i="10"/>
  <c r="J163" i="10"/>
  <c r="I163" i="10"/>
  <c r="H163" i="10"/>
  <c r="G163" i="10"/>
  <c r="F163" i="10"/>
  <c r="E163" i="10"/>
  <c r="Z162" i="10"/>
  <c r="Q162" i="10"/>
  <c r="S162" i="10"/>
  <c r="P162" i="10"/>
  <c r="M162" i="10"/>
  <c r="L162" i="10"/>
  <c r="O162" i="10" s="1"/>
  <c r="N162" i="10"/>
  <c r="K162" i="10"/>
  <c r="J162" i="10"/>
  <c r="I162" i="10"/>
  <c r="H162" i="10"/>
  <c r="G162" i="10"/>
  <c r="F162" i="10"/>
  <c r="E162" i="10"/>
  <c r="Z161" i="10"/>
  <c r="R161" i="10"/>
  <c r="Q161" i="10"/>
  <c r="T161" i="10" s="1"/>
  <c r="S161" i="10"/>
  <c r="P161" i="10"/>
  <c r="O161" i="10"/>
  <c r="F62" i="9" s="1"/>
  <c r="M161" i="10"/>
  <c r="L161" i="10"/>
  <c r="N161" i="10"/>
  <c r="E62" i="9" s="1"/>
  <c r="K161" i="10"/>
  <c r="J161" i="10"/>
  <c r="I161" i="10"/>
  <c r="D62" i="9" s="1"/>
  <c r="H161" i="10"/>
  <c r="G161" i="10"/>
  <c r="F161" i="10"/>
  <c r="E161" i="10"/>
  <c r="Z160" i="10"/>
  <c r="T160" i="10"/>
  <c r="R160" i="10"/>
  <c r="Q160" i="10"/>
  <c r="S160" i="10"/>
  <c r="P160" i="10"/>
  <c r="O160" i="10"/>
  <c r="M160" i="10"/>
  <c r="L160" i="10"/>
  <c r="N160" i="10"/>
  <c r="K160" i="10"/>
  <c r="J160" i="10"/>
  <c r="I160" i="10"/>
  <c r="H160" i="10"/>
  <c r="G160" i="10"/>
  <c r="F160" i="10"/>
  <c r="E160" i="10"/>
  <c r="Z159" i="10"/>
  <c r="T159" i="10"/>
  <c r="R159" i="10"/>
  <c r="Q159" i="10"/>
  <c r="S159" i="10"/>
  <c r="P159" i="10"/>
  <c r="L159" i="10"/>
  <c r="N159" i="10"/>
  <c r="K159" i="10"/>
  <c r="J159" i="10"/>
  <c r="I159" i="10"/>
  <c r="H159" i="10"/>
  <c r="G159" i="10"/>
  <c r="F159" i="10"/>
  <c r="E159" i="10"/>
  <c r="Z158" i="10"/>
  <c r="Q158" i="10"/>
  <c r="S158" i="10"/>
  <c r="P158" i="10"/>
  <c r="M158" i="10"/>
  <c r="L158" i="10"/>
  <c r="O158" i="10" s="1"/>
  <c r="N158" i="10"/>
  <c r="K158" i="10"/>
  <c r="J158" i="10"/>
  <c r="I158" i="10"/>
  <c r="H158" i="10"/>
  <c r="G158" i="10"/>
  <c r="F158" i="10"/>
  <c r="E158" i="10"/>
  <c r="Z157" i="10"/>
  <c r="R157" i="10"/>
  <c r="Q157" i="10"/>
  <c r="T157" i="10" s="1"/>
  <c r="S157" i="10"/>
  <c r="P157" i="10"/>
  <c r="O157" i="10"/>
  <c r="F54" i="9" s="1"/>
  <c r="M157" i="10"/>
  <c r="L157" i="10"/>
  <c r="N157" i="10"/>
  <c r="E54" i="9" s="1"/>
  <c r="K157" i="10"/>
  <c r="J157" i="10"/>
  <c r="I157" i="10"/>
  <c r="D54" i="9" s="1"/>
  <c r="H157" i="10"/>
  <c r="G157" i="10"/>
  <c r="F157" i="10"/>
  <c r="E157" i="10"/>
  <c r="Z156" i="10"/>
  <c r="T156" i="10"/>
  <c r="R156" i="10"/>
  <c r="Q156" i="10"/>
  <c r="S156" i="10"/>
  <c r="P156" i="10"/>
  <c r="O156" i="10"/>
  <c r="M156" i="10"/>
  <c r="L156" i="10"/>
  <c r="N156" i="10"/>
  <c r="K156" i="10"/>
  <c r="J156" i="10"/>
  <c r="I156" i="10"/>
  <c r="H156" i="10"/>
  <c r="G156" i="10"/>
  <c r="F156" i="10"/>
  <c r="E156" i="10"/>
  <c r="Z155" i="10"/>
  <c r="T155" i="10"/>
  <c r="R155" i="10"/>
  <c r="Q155" i="10"/>
  <c r="S155" i="10"/>
  <c r="P155" i="10"/>
  <c r="L155" i="10"/>
  <c r="N155" i="10"/>
  <c r="K155" i="10"/>
  <c r="J155" i="10"/>
  <c r="I155" i="10"/>
  <c r="H155" i="10"/>
  <c r="G155" i="10"/>
  <c r="F155" i="10"/>
  <c r="E155" i="10"/>
  <c r="Z154" i="10"/>
  <c r="Q154" i="10"/>
  <c r="S154" i="10"/>
  <c r="P154" i="10"/>
  <c r="M154" i="10"/>
  <c r="L154" i="10"/>
  <c r="O154" i="10" s="1"/>
  <c r="F60" i="9" s="1"/>
  <c r="N154" i="10"/>
  <c r="E60" i="9" s="1"/>
  <c r="K154" i="10"/>
  <c r="J154" i="10"/>
  <c r="I154" i="10"/>
  <c r="D60" i="9" s="1"/>
  <c r="H154" i="10"/>
  <c r="G154" i="10"/>
  <c r="F154" i="10"/>
  <c r="E154" i="10"/>
  <c r="Z153" i="10"/>
  <c r="R153" i="10"/>
  <c r="Q153" i="10"/>
  <c r="T153" i="10" s="1"/>
  <c r="S153" i="10"/>
  <c r="P153" i="10"/>
  <c r="O153" i="10"/>
  <c r="M153" i="10"/>
  <c r="L153" i="10"/>
  <c r="N153" i="10"/>
  <c r="E61" i="9" s="1"/>
  <c r="K153" i="10"/>
  <c r="J153" i="10"/>
  <c r="I153" i="10"/>
  <c r="H153" i="10"/>
  <c r="G153" i="10"/>
  <c r="F153" i="10"/>
  <c r="E153" i="10"/>
  <c r="Z152" i="10"/>
  <c r="T152" i="10"/>
  <c r="R152" i="10"/>
  <c r="Q152" i="10"/>
  <c r="S152" i="10"/>
  <c r="P152" i="10"/>
  <c r="O152" i="10"/>
  <c r="F63" i="9" s="1"/>
  <c r="M152" i="10"/>
  <c r="L152" i="10"/>
  <c r="N152" i="10"/>
  <c r="E63" i="9" s="1"/>
  <c r="K152" i="10"/>
  <c r="J152" i="10"/>
  <c r="I152" i="10"/>
  <c r="D63" i="9" s="1"/>
  <c r="H152" i="10"/>
  <c r="G152" i="10"/>
  <c r="F152" i="10"/>
  <c r="E152" i="10"/>
  <c r="Z151" i="10"/>
  <c r="T151" i="10"/>
  <c r="R151" i="10"/>
  <c r="Q151" i="10"/>
  <c r="S151" i="10"/>
  <c r="P151" i="10"/>
  <c r="L151" i="10"/>
  <c r="N151" i="10"/>
  <c r="K151" i="10"/>
  <c r="J151" i="10"/>
  <c r="I151" i="10"/>
  <c r="H151" i="10"/>
  <c r="G151" i="10"/>
  <c r="F151" i="10"/>
  <c r="E151" i="10"/>
  <c r="Z150" i="10"/>
  <c r="Q150" i="10"/>
  <c r="S150" i="10"/>
  <c r="P150" i="10"/>
  <c r="M150" i="10"/>
  <c r="L150" i="10"/>
  <c r="O150" i="10" s="1"/>
  <c r="N150" i="10"/>
  <c r="K150" i="10"/>
  <c r="J150" i="10"/>
  <c r="I150" i="10"/>
  <c r="H150" i="10"/>
  <c r="G150" i="10"/>
  <c r="F150" i="10"/>
  <c r="E150" i="10"/>
  <c r="Z149" i="10"/>
  <c r="R149" i="10"/>
  <c r="Q149" i="10"/>
  <c r="T149" i="10" s="1"/>
  <c r="S149" i="10"/>
  <c r="P149" i="10"/>
  <c r="O149" i="10"/>
  <c r="M149" i="10"/>
  <c r="L149" i="10"/>
  <c r="N149" i="10"/>
  <c r="K149" i="10"/>
  <c r="J149" i="10"/>
  <c r="I149" i="10"/>
  <c r="H149" i="10"/>
  <c r="G149" i="10"/>
  <c r="F149" i="10"/>
  <c r="E149" i="10"/>
  <c r="Z148" i="10"/>
  <c r="T148" i="10"/>
  <c r="R148" i="10"/>
  <c r="Q148" i="10"/>
  <c r="S148" i="10"/>
  <c r="P148" i="10"/>
  <c r="O148" i="10"/>
  <c r="M148" i="10"/>
  <c r="L148" i="10"/>
  <c r="N148" i="10"/>
  <c r="K148" i="10"/>
  <c r="J148" i="10"/>
  <c r="I148" i="10"/>
  <c r="H148" i="10"/>
  <c r="G148" i="10"/>
  <c r="F148" i="10"/>
  <c r="E148" i="10"/>
  <c r="Z147" i="10"/>
  <c r="T147" i="10"/>
  <c r="R147" i="10"/>
  <c r="Q147" i="10"/>
  <c r="S147" i="10"/>
  <c r="P147" i="10"/>
  <c r="L147" i="10"/>
  <c r="N147" i="10"/>
  <c r="K147" i="10"/>
  <c r="J147" i="10"/>
  <c r="I147" i="10"/>
  <c r="H147" i="10"/>
  <c r="G147" i="10"/>
  <c r="F147" i="10"/>
  <c r="E147" i="10"/>
  <c r="Z146" i="10"/>
  <c r="Q146" i="10"/>
  <c r="S146" i="10"/>
  <c r="P146" i="10"/>
  <c r="M146" i="10"/>
  <c r="L146" i="10"/>
  <c r="O146" i="10" s="1"/>
  <c r="N146" i="10"/>
  <c r="K146" i="10"/>
  <c r="J146" i="10"/>
  <c r="I146" i="10"/>
  <c r="H146" i="10"/>
  <c r="G146" i="10"/>
  <c r="F146" i="10"/>
  <c r="E146" i="10"/>
  <c r="Z145" i="10"/>
  <c r="R145" i="10"/>
  <c r="Q145" i="10"/>
  <c r="T145" i="10" s="1"/>
  <c r="S145" i="10"/>
  <c r="P145" i="10"/>
  <c r="O145" i="10"/>
  <c r="M145" i="10"/>
  <c r="L145" i="10"/>
  <c r="N145" i="10"/>
  <c r="K145" i="10"/>
  <c r="J145" i="10"/>
  <c r="I145" i="10"/>
  <c r="H145" i="10"/>
  <c r="G145" i="10"/>
  <c r="F145" i="10"/>
  <c r="E145" i="10"/>
  <c r="Z144" i="10"/>
  <c r="T144" i="10"/>
  <c r="R144" i="10"/>
  <c r="Q144" i="10"/>
  <c r="S144" i="10"/>
  <c r="P144" i="10"/>
  <c r="O144" i="10"/>
  <c r="M144" i="10"/>
  <c r="L144" i="10"/>
  <c r="N144" i="10"/>
  <c r="K144" i="10"/>
  <c r="J144" i="10"/>
  <c r="I144" i="10"/>
  <c r="H144" i="10"/>
  <c r="G144" i="10"/>
  <c r="F144" i="10"/>
  <c r="E144" i="10"/>
  <c r="Z143" i="10"/>
  <c r="T143" i="10"/>
  <c r="R143" i="10"/>
  <c r="Q143" i="10"/>
  <c r="S143" i="10"/>
  <c r="P143" i="10"/>
  <c r="L143" i="10"/>
  <c r="N143" i="10"/>
  <c r="K143" i="10"/>
  <c r="J143" i="10"/>
  <c r="I143" i="10"/>
  <c r="H143" i="10"/>
  <c r="G143" i="10"/>
  <c r="F143" i="10"/>
  <c r="E143" i="10"/>
  <c r="Z142" i="10"/>
  <c r="Q142" i="10"/>
  <c r="S142" i="10"/>
  <c r="P142" i="10"/>
  <c r="M142" i="10"/>
  <c r="L142" i="10"/>
  <c r="O142" i="10" s="1"/>
  <c r="N142" i="10"/>
  <c r="E59" i="9" s="1"/>
  <c r="K142" i="10"/>
  <c r="J142" i="10"/>
  <c r="I142" i="10"/>
  <c r="H142" i="10"/>
  <c r="G142" i="10"/>
  <c r="F142" i="10"/>
  <c r="E142" i="10"/>
  <c r="Z141" i="10"/>
  <c r="R141" i="10"/>
  <c r="Q141" i="10"/>
  <c r="T141" i="10" s="1"/>
  <c r="S141" i="10"/>
  <c r="P141" i="10"/>
  <c r="O141" i="10"/>
  <c r="M141" i="10"/>
  <c r="L141" i="10"/>
  <c r="N141" i="10"/>
  <c r="K141" i="10"/>
  <c r="J141" i="10"/>
  <c r="I141" i="10"/>
  <c r="H141" i="10"/>
  <c r="G141" i="10"/>
  <c r="F141" i="10"/>
  <c r="E141" i="10"/>
  <c r="Z140" i="10"/>
  <c r="T140" i="10"/>
  <c r="R140" i="10"/>
  <c r="Q140" i="10"/>
  <c r="S140" i="10"/>
  <c r="P140" i="10"/>
  <c r="O140" i="10"/>
  <c r="M140" i="10"/>
  <c r="L140" i="10"/>
  <c r="N140" i="10"/>
  <c r="K140" i="10"/>
  <c r="J140" i="10"/>
  <c r="I140" i="10"/>
  <c r="H140" i="10"/>
  <c r="G140" i="10"/>
  <c r="F140" i="10"/>
  <c r="E140" i="10"/>
  <c r="Z139" i="10"/>
  <c r="T139" i="10"/>
  <c r="R139" i="10"/>
  <c r="Q139" i="10"/>
  <c r="S139" i="10"/>
  <c r="P139" i="10"/>
  <c r="L139" i="10"/>
  <c r="N139" i="10"/>
  <c r="K139" i="10"/>
  <c r="J139" i="10"/>
  <c r="I139" i="10"/>
  <c r="H139" i="10"/>
  <c r="G139" i="10"/>
  <c r="F139" i="10"/>
  <c r="E139" i="10"/>
  <c r="Z138" i="10"/>
  <c r="Q138" i="10"/>
  <c r="S138" i="10"/>
  <c r="P138" i="10"/>
  <c r="M138" i="10"/>
  <c r="L138" i="10"/>
  <c r="O138" i="10" s="1"/>
  <c r="N138" i="10"/>
  <c r="K138" i="10"/>
  <c r="J138" i="10"/>
  <c r="I138" i="10"/>
  <c r="H138" i="10"/>
  <c r="G138" i="10"/>
  <c r="F138" i="10"/>
  <c r="E138" i="10"/>
  <c r="Z137" i="10"/>
  <c r="R137" i="10"/>
  <c r="Q137" i="10"/>
  <c r="T137" i="10" s="1"/>
  <c r="S137" i="10"/>
  <c r="P137" i="10"/>
  <c r="O137" i="10"/>
  <c r="M137" i="10"/>
  <c r="L137" i="10"/>
  <c r="N137" i="10"/>
  <c r="K137" i="10"/>
  <c r="J137" i="10"/>
  <c r="I137" i="10"/>
  <c r="H137" i="10"/>
  <c r="G137" i="10"/>
  <c r="F137" i="10"/>
  <c r="E137" i="10"/>
  <c r="Z136" i="10"/>
  <c r="T136" i="10"/>
  <c r="R136" i="10"/>
  <c r="Q136" i="10"/>
  <c r="S136" i="10"/>
  <c r="P136" i="10"/>
  <c r="O136" i="10"/>
  <c r="M136" i="10"/>
  <c r="L136" i="10"/>
  <c r="N136" i="10"/>
  <c r="K136" i="10"/>
  <c r="J136" i="10"/>
  <c r="I136" i="10"/>
  <c r="H136" i="10"/>
  <c r="G136" i="10"/>
  <c r="F136" i="10"/>
  <c r="E136" i="10"/>
  <c r="Z135" i="10"/>
  <c r="T135" i="10"/>
  <c r="R135" i="10"/>
  <c r="Q135" i="10"/>
  <c r="S135" i="10"/>
  <c r="P135" i="10"/>
  <c r="L135" i="10"/>
  <c r="N135" i="10"/>
  <c r="K135" i="10"/>
  <c r="J135" i="10"/>
  <c r="I135" i="10"/>
  <c r="H135" i="10"/>
  <c r="G135" i="10"/>
  <c r="F135" i="10"/>
  <c r="E135" i="10"/>
  <c r="Z134" i="10"/>
  <c r="Q134" i="10"/>
  <c r="S134" i="10"/>
  <c r="P134" i="10"/>
  <c r="M134" i="10"/>
  <c r="L134" i="10"/>
  <c r="O134" i="10" s="1"/>
  <c r="N134" i="10"/>
  <c r="K134" i="10"/>
  <c r="J134" i="10"/>
  <c r="I134" i="10"/>
  <c r="H134" i="10"/>
  <c r="G134" i="10"/>
  <c r="F134" i="10"/>
  <c r="E134" i="10"/>
  <c r="Z133" i="10"/>
  <c r="R133" i="10"/>
  <c r="Q133" i="10"/>
  <c r="T133" i="10" s="1"/>
  <c r="S133" i="10"/>
  <c r="P133" i="10"/>
  <c r="O133" i="10"/>
  <c r="M133" i="10"/>
  <c r="L133" i="10"/>
  <c r="N133" i="10"/>
  <c r="K133" i="10"/>
  <c r="J133" i="10"/>
  <c r="I133" i="10"/>
  <c r="H133" i="10"/>
  <c r="G133" i="10"/>
  <c r="F133" i="10"/>
  <c r="E133" i="10"/>
  <c r="Z132" i="10"/>
  <c r="T132" i="10"/>
  <c r="R132" i="10"/>
  <c r="Q132" i="10"/>
  <c r="S132" i="10"/>
  <c r="P132" i="10"/>
  <c r="O132" i="10"/>
  <c r="M132" i="10"/>
  <c r="L132" i="10"/>
  <c r="N132" i="10"/>
  <c r="K132" i="10"/>
  <c r="J132" i="10"/>
  <c r="I132" i="10"/>
  <c r="H132" i="10"/>
  <c r="G132" i="10"/>
  <c r="F132" i="10"/>
  <c r="E132" i="10"/>
  <c r="Z131" i="10"/>
  <c r="T131" i="10"/>
  <c r="R131" i="10"/>
  <c r="Q131" i="10"/>
  <c r="S131" i="10"/>
  <c r="P131" i="10"/>
  <c r="L131" i="10"/>
  <c r="N131" i="10"/>
  <c r="K131" i="10"/>
  <c r="J131" i="10"/>
  <c r="I131" i="10"/>
  <c r="H131" i="10"/>
  <c r="G131" i="10"/>
  <c r="F131" i="10"/>
  <c r="E131" i="10"/>
  <c r="Z130" i="10"/>
  <c r="Q130" i="10"/>
  <c r="S130" i="10"/>
  <c r="P130" i="10"/>
  <c r="M130" i="10"/>
  <c r="L130" i="10"/>
  <c r="O130" i="10" s="1"/>
  <c r="N130" i="10"/>
  <c r="K130" i="10"/>
  <c r="J130" i="10"/>
  <c r="I130" i="10"/>
  <c r="H130" i="10"/>
  <c r="G130" i="10"/>
  <c r="F130" i="10"/>
  <c r="E130" i="10"/>
  <c r="Z129" i="10"/>
  <c r="R129" i="10"/>
  <c r="Q129" i="10"/>
  <c r="T129" i="10" s="1"/>
  <c r="S129" i="10"/>
  <c r="P129" i="10"/>
  <c r="O129" i="10"/>
  <c r="M129" i="10"/>
  <c r="L129" i="10"/>
  <c r="N129" i="10"/>
  <c r="K129" i="10"/>
  <c r="J129" i="10"/>
  <c r="I129" i="10"/>
  <c r="H129" i="10"/>
  <c r="G129" i="10"/>
  <c r="F129" i="10"/>
  <c r="E129" i="10"/>
  <c r="Z128" i="10"/>
  <c r="T128" i="10"/>
  <c r="R128" i="10"/>
  <c r="Q128" i="10"/>
  <c r="S128" i="10"/>
  <c r="P128" i="10"/>
  <c r="O128" i="10"/>
  <c r="M128" i="10"/>
  <c r="L128" i="10"/>
  <c r="N128" i="10"/>
  <c r="E47" i="9" s="1"/>
  <c r="K128" i="10"/>
  <c r="J128" i="10"/>
  <c r="I128" i="10"/>
  <c r="H128" i="10"/>
  <c r="G128" i="10"/>
  <c r="F128" i="10"/>
  <c r="E128" i="10"/>
  <c r="Z127" i="10"/>
  <c r="T127" i="10"/>
  <c r="R127" i="10"/>
  <c r="Q127" i="10"/>
  <c r="S127" i="10"/>
  <c r="P127" i="10"/>
  <c r="L127" i="10"/>
  <c r="N127" i="10"/>
  <c r="E50" i="9" s="1"/>
  <c r="K127" i="10"/>
  <c r="J127" i="10"/>
  <c r="I127" i="10"/>
  <c r="D50" i="9" s="1"/>
  <c r="H127" i="10"/>
  <c r="G127" i="10"/>
  <c r="F127" i="10"/>
  <c r="E127" i="10"/>
  <c r="Z126" i="10"/>
  <c r="Q126" i="10"/>
  <c r="S126" i="10"/>
  <c r="P126" i="10"/>
  <c r="M126" i="10"/>
  <c r="L126" i="10"/>
  <c r="O126" i="10" s="1"/>
  <c r="F53" i="9" s="1"/>
  <c r="N126" i="10"/>
  <c r="E53" i="9" s="1"/>
  <c r="K126" i="10"/>
  <c r="J126" i="10"/>
  <c r="I126" i="10"/>
  <c r="D53" i="9" s="1"/>
  <c r="H126" i="10"/>
  <c r="G126" i="10"/>
  <c r="F126" i="10"/>
  <c r="E126" i="10"/>
  <c r="Z125" i="10"/>
  <c r="R125" i="10"/>
  <c r="Q125" i="10"/>
  <c r="T125" i="10" s="1"/>
  <c r="S125" i="10"/>
  <c r="P125" i="10"/>
  <c r="O125" i="10"/>
  <c r="M125" i="10"/>
  <c r="L125" i="10"/>
  <c r="N125" i="10"/>
  <c r="E55" i="9" s="1"/>
  <c r="K125" i="10"/>
  <c r="J125" i="10"/>
  <c r="I125" i="10"/>
  <c r="H125" i="10"/>
  <c r="G125" i="10"/>
  <c r="F125" i="10"/>
  <c r="E125" i="10"/>
  <c r="Z124" i="10"/>
  <c r="T124" i="10"/>
  <c r="R124" i="10"/>
  <c r="Q124" i="10"/>
  <c r="S124" i="10"/>
  <c r="P124" i="10"/>
  <c r="O124" i="10"/>
  <c r="M124" i="10"/>
  <c r="L124" i="10"/>
  <c r="N124" i="10"/>
  <c r="E56" i="9" s="1"/>
  <c r="K124" i="10"/>
  <c r="J124" i="10"/>
  <c r="I124" i="10"/>
  <c r="H124" i="10"/>
  <c r="G124" i="10"/>
  <c r="F124" i="10"/>
  <c r="E124" i="10"/>
  <c r="Z123" i="10"/>
  <c r="T123" i="10"/>
  <c r="R123" i="10"/>
  <c r="Q123" i="10"/>
  <c r="S123" i="10"/>
  <c r="P123" i="10"/>
  <c r="L123" i="10"/>
  <c r="N123" i="10"/>
  <c r="E57" i="9" s="1"/>
  <c r="K123" i="10"/>
  <c r="J123" i="10"/>
  <c r="I123" i="10"/>
  <c r="D57" i="9" s="1"/>
  <c r="H123" i="10"/>
  <c r="G123" i="10"/>
  <c r="F123" i="10"/>
  <c r="E123" i="10"/>
  <c r="Z122" i="10"/>
  <c r="Q122" i="10"/>
  <c r="S122" i="10"/>
  <c r="P122" i="10"/>
  <c r="M122" i="10"/>
  <c r="L122" i="10"/>
  <c r="O122" i="10" s="1"/>
  <c r="N122" i="10"/>
  <c r="E58" i="9" s="1"/>
  <c r="K122" i="10"/>
  <c r="J122" i="10"/>
  <c r="I122" i="10"/>
  <c r="H122" i="10"/>
  <c r="G122" i="10"/>
  <c r="F122" i="10"/>
  <c r="E122" i="10"/>
  <c r="G121" i="10"/>
  <c r="A121" i="10"/>
  <c r="Z120" i="10"/>
  <c r="T120" i="10"/>
  <c r="R120" i="10"/>
  <c r="Q120" i="10"/>
  <c r="S120" i="10"/>
  <c r="P120" i="10"/>
  <c r="L120" i="10"/>
  <c r="N120" i="10"/>
  <c r="K120" i="10"/>
  <c r="J120" i="10"/>
  <c r="I120" i="10"/>
  <c r="H120" i="10"/>
  <c r="G120" i="10"/>
  <c r="F120" i="10"/>
  <c r="E120" i="10"/>
  <c r="Z119" i="10"/>
  <c r="Q119" i="10"/>
  <c r="S119" i="10"/>
  <c r="P119" i="10"/>
  <c r="M119" i="10"/>
  <c r="L119" i="10"/>
  <c r="O119" i="10" s="1"/>
  <c r="N119" i="10"/>
  <c r="K119" i="10"/>
  <c r="J119" i="10"/>
  <c r="I119" i="10"/>
  <c r="H119" i="10"/>
  <c r="G119" i="10"/>
  <c r="F119" i="10"/>
  <c r="E119" i="10"/>
  <c r="Z118" i="10"/>
  <c r="R118" i="10"/>
  <c r="Q118" i="10"/>
  <c r="T118" i="10" s="1"/>
  <c r="S118" i="10"/>
  <c r="P118" i="10"/>
  <c r="O118" i="10"/>
  <c r="M118" i="10"/>
  <c r="L118" i="10"/>
  <c r="N118" i="10"/>
  <c r="K118" i="10"/>
  <c r="J118" i="10"/>
  <c r="I118" i="10"/>
  <c r="H118" i="10"/>
  <c r="G118" i="10"/>
  <c r="F118" i="10"/>
  <c r="E118" i="10"/>
  <c r="Z117" i="10"/>
  <c r="T117" i="10"/>
  <c r="R117" i="10"/>
  <c r="Q117" i="10"/>
  <c r="S117" i="10"/>
  <c r="P117" i="10"/>
  <c r="O117" i="10"/>
  <c r="M117" i="10"/>
  <c r="L117" i="10"/>
  <c r="N117" i="10"/>
  <c r="K117" i="10"/>
  <c r="J117" i="10"/>
  <c r="I117" i="10"/>
  <c r="H117" i="10"/>
  <c r="G117" i="10"/>
  <c r="F117" i="10"/>
  <c r="E117" i="10"/>
  <c r="Z116" i="10"/>
  <c r="T116" i="10"/>
  <c r="R116" i="10"/>
  <c r="Q116" i="10"/>
  <c r="S116" i="10"/>
  <c r="P116" i="10"/>
  <c r="L116" i="10"/>
  <c r="N116" i="10"/>
  <c r="K116" i="10"/>
  <c r="J116" i="10"/>
  <c r="I116" i="10"/>
  <c r="H116" i="10"/>
  <c r="G116" i="10"/>
  <c r="F116" i="10"/>
  <c r="E116" i="10"/>
  <c r="Z115" i="10"/>
  <c r="Q115" i="10"/>
  <c r="S115" i="10"/>
  <c r="P115" i="10"/>
  <c r="M115" i="10"/>
  <c r="L115" i="10"/>
  <c r="O115" i="10" s="1"/>
  <c r="N115" i="10"/>
  <c r="K115" i="10"/>
  <c r="J115" i="10"/>
  <c r="I115" i="10"/>
  <c r="H115" i="10"/>
  <c r="G115" i="10"/>
  <c r="F115" i="10"/>
  <c r="E115" i="10"/>
  <c r="Z114" i="10"/>
  <c r="R114" i="10"/>
  <c r="Q114" i="10"/>
  <c r="T114" i="10" s="1"/>
  <c r="S114" i="10"/>
  <c r="P114" i="10"/>
  <c r="O114" i="10"/>
  <c r="M114" i="10"/>
  <c r="L114" i="10"/>
  <c r="N114" i="10"/>
  <c r="K114" i="10"/>
  <c r="J114" i="10"/>
  <c r="I114" i="10"/>
  <c r="H114" i="10"/>
  <c r="G114" i="10"/>
  <c r="F114" i="10"/>
  <c r="E114" i="10"/>
  <c r="Z113" i="10"/>
  <c r="T113" i="10"/>
  <c r="R113" i="10"/>
  <c r="Q113" i="10"/>
  <c r="S113" i="10"/>
  <c r="P113" i="10"/>
  <c r="O113" i="10"/>
  <c r="M113" i="10"/>
  <c r="L113" i="10"/>
  <c r="N113" i="10"/>
  <c r="K113" i="10"/>
  <c r="J113" i="10"/>
  <c r="I113" i="10"/>
  <c r="H113" i="10"/>
  <c r="G113" i="10"/>
  <c r="F113" i="10"/>
  <c r="E113" i="10"/>
  <c r="Z112" i="10"/>
  <c r="T112" i="10"/>
  <c r="R112" i="10"/>
  <c r="Q112" i="10"/>
  <c r="S112" i="10"/>
  <c r="P112" i="10"/>
  <c r="L112" i="10"/>
  <c r="N112" i="10"/>
  <c r="K112" i="10"/>
  <c r="J112" i="10"/>
  <c r="I112" i="10"/>
  <c r="H112" i="10"/>
  <c r="G112" i="10"/>
  <c r="F112" i="10"/>
  <c r="E112" i="10"/>
  <c r="Z111" i="10"/>
  <c r="Q111" i="10"/>
  <c r="S111" i="10"/>
  <c r="P111" i="10"/>
  <c r="M111" i="10"/>
  <c r="L111" i="10"/>
  <c r="O111" i="10" s="1"/>
  <c r="N111" i="10"/>
  <c r="K111" i="10"/>
  <c r="J111" i="10"/>
  <c r="I111" i="10"/>
  <c r="H111" i="10"/>
  <c r="G111" i="10"/>
  <c r="F111" i="10"/>
  <c r="E111" i="10"/>
  <c r="Z110" i="10"/>
  <c r="R110" i="10"/>
  <c r="Q110" i="10"/>
  <c r="T110" i="10" s="1"/>
  <c r="S110" i="10"/>
  <c r="P110" i="10"/>
  <c r="O110" i="10"/>
  <c r="M110" i="10"/>
  <c r="L110" i="10"/>
  <c r="N110" i="10"/>
  <c r="K110" i="10"/>
  <c r="J110" i="10"/>
  <c r="I110" i="10"/>
  <c r="H110" i="10"/>
  <c r="G110" i="10"/>
  <c r="F110" i="10"/>
  <c r="E110" i="10"/>
  <c r="Z109" i="10"/>
  <c r="T109" i="10"/>
  <c r="R109" i="10"/>
  <c r="Q109" i="10"/>
  <c r="S109" i="10"/>
  <c r="P109" i="10"/>
  <c r="O109" i="10"/>
  <c r="M109" i="10"/>
  <c r="L109" i="10"/>
  <c r="N109" i="10"/>
  <c r="K109" i="10"/>
  <c r="J109" i="10"/>
  <c r="I109" i="10"/>
  <c r="H109" i="10"/>
  <c r="G109" i="10"/>
  <c r="F109" i="10"/>
  <c r="E109" i="10"/>
  <c r="Z108" i="10"/>
  <c r="T108" i="10"/>
  <c r="R108" i="10"/>
  <c r="Q108" i="10"/>
  <c r="S108" i="10"/>
  <c r="P108" i="10"/>
  <c r="L108" i="10"/>
  <c r="N108" i="10"/>
  <c r="K108" i="10"/>
  <c r="J108" i="10"/>
  <c r="I108" i="10"/>
  <c r="H108" i="10"/>
  <c r="G108" i="10"/>
  <c r="F108" i="10"/>
  <c r="E108" i="10"/>
  <c r="Z107" i="10"/>
  <c r="Q107" i="10"/>
  <c r="S107" i="10"/>
  <c r="P107" i="10"/>
  <c r="M107" i="10"/>
  <c r="L107" i="10"/>
  <c r="O107" i="10" s="1"/>
  <c r="N107" i="10"/>
  <c r="K107" i="10"/>
  <c r="J107" i="10"/>
  <c r="I107" i="10"/>
  <c r="H107" i="10"/>
  <c r="G107" i="10"/>
  <c r="F107" i="10"/>
  <c r="E107" i="10"/>
  <c r="Z106" i="10"/>
  <c r="R106" i="10"/>
  <c r="Q106" i="10"/>
  <c r="T106" i="10" s="1"/>
  <c r="S106" i="10"/>
  <c r="P106" i="10"/>
  <c r="O106" i="10"/>
  <c r="F41" i="9" s="1"/>
  <c r="M106" i="10"/>
  <c r="L106" i="10"/>
  <c r="N106" i="10"/>
  <c r="E41" i="9" s="1"/>
  <c r="K106" i="10"/>
  <c r="J106" i="10"/>
  <c r="I106" i="10"/>
  <c r="D41" i="9" s="1"/>
  <c r="H106" i="10"/>
  <c r="G106" i="10"/>
  <c r="F106" i="10"/>
  <c r="E106" i="10"/>
  <c r="Z105" i="10"/>
  <c r="T105" i="10"/>
  <c r="R105" i="10"/>
  <c r="Q105" i="10"/>
  <c r="S105" i="10"/>
  <c r="P105" i="10"/>
  <c r="O105" i="10"/>
  <c r="F43" i="9" s="1"/>
  <c r="M105" i="10"/>
  <c r="L105" i="10"/>
  <c r="N105" i="10"/>
  <c r="E43" i="9" s="1"/>
  <c r="K105" i="10"/>
  <c r="J105" i="10"/>
  <c r="I105" i="10"/>
  <c r="D43" i="9" s="1"/>
  <c r="H105" i="10"/>
  <c r="G105" i="10"/>
  <c r="F105" i="10"/>
  <c r="E105" i="10"/>
  <c r="Z104" i="10"/>
  <c r="T104" i="10"/>
  <c r="R104" i="10"/>
  <c r="Q104" i="10"/>
  <c r="S104" i="10"/>
  <c r="P104" i="10"/>
  <c r="L104" i="10"/>
  <c r="N104" i="10"/>
  <c r="K104" i="10"/>
  <c r="J104" i="10"/>
  <c r="I104" i="10"/>
  <c r="H104" i="10"/>
  <c r="G104" i="10"/>
  <c r="F104" i="10"/>
  <c r="E104" i="10"/>
  <c r="Z103" i="10"/>
  <c r="Q103" i="10"/>
  <c r="S103" i="10"/>
  <c r="P103" i="10"/>
  <c r="M103" i="10"/>
  <c r="L103" i="10"/>
  <c r="O103" i="10" s="1"/>
  <c r="N103" i="10"/>
  <c r="K103" i="10"/>
  <c r="J103" i="10"/>
  <c r="I103" i="10"/>
  <c r="H103" i="10"/>
  <c r="G103" i="10"/>
  <c r="F103" i="10"/>
  <c r="E103" i="10"/>
  <c r="Z102" i="10"/>
  <c r="R102" i="10"/>
  <c r="Q102" i="10"/>
  <c r="T102" i="10" s="1"/>
  <c r="S102" i="10"/>
  <c r="P102" i="10"/>
  <c r="O102" i="10"/>
  <c r="M102" i="10"/>
  <c r="L102" i="10"/>
  <c r="N102" i="10"/>
  <c r="K102" i="10"/>
  <c r="J102" i="10"/>
  <c r="I102" i="10"/>
  <c r="H102" i="10"/>
  <c r="G102" i="10"/>
  <c r="F102" i="10"/>
  <c r="E102" i="10"/>
  <c r="Z101" i="10"/>
  <c r="T101" i="10"/>
  <c r="R101" i="10"/>
  <c r="Q101" i="10"/>
  <c r="S101" i="10"/>
  <c r="P101" i="10"/>
  <c r="O101" i="10"/>
  <c r="M101" i="10"/>
  <c r="L101" i="10"/>
  <c r="N101" i="10"/>
  <c r="K101" i="10"/>
  <c r="J101" i="10"/>
  <c r="I101" i="10"/>
  <c r="H101" i="10"/>
  <c r="G101" i="10"/>
  <c r="F101" i="10"/>
  <c r="E101" i="10"/>
  <c r="Z100" i="10"/>
  <c r="T100" i="10"/>
  <c r="R100" i="10"/>
  <c r="Q100" i="10"/>
  <c r="S100" i="10"/>
  <c r="P100" i="10"/>
  <c r="L100" i="10"/>
  <c r="N100" i="10"/>
  <c r="K100" i="10"/>
  <c r="J100" i="10"/>
  <c r="I100" i="10"/>
  <c r="H100" i="10"/>
  <c r="G100" i="10"/>
  <c r="F100" i="10"/>
  <c r="E100" i="10"/>
  <c r="Z99" i="10"/>
  <c r="Q99" i="10"/>
  <c r="S99" i="10"/>
  <c r="P99" i="10"/>
  <c r="M99" i="10"/>
  <c r="L99" i="10"/>
  <c r="O99" i="10" s="1"/>
  <c r="N99" i="10"/>
  <c r="K99" i="10"/>
  <c r="J99" i="10"/>
  <c r="I99" i="10"/>
  <c r="H99" i="10"/>
  <c r="G99" i="10"/>
  <c r="F99" i="10"/>
  <c r="E99" i="10"/>
  <c r="Z98" i="10"/>
  <c r="R98" i="10"/>
  <c r="Q98" i="10"/>
  <c r="T98" i="10" s="1"/>
  <c r="S98" i="10"/>
  <c r="P98" i="10"/>
  <c r="O98" i="10"/>
  <c r="M98" i="10"/>
  <c r="L98" i="10"/>
  <c r="N98" i="10"/>
  <c r="K98" i="10"/>
  <c r="J98" i="10"/>
  <c r="I98" i="10"/>
  <c r="H98" i="10"/>
  <c r="G98" i="10"/>
  <c r="F98" i="10"/>
  <c r="E98" i="10"/>
  <c r="Z97" i="10"/>
  <c r="T97" i="10"/>
  <c r="R97" i="10"/>
  <c r="Q97" i="10"/>
  <c r="S97" i="10"/>
  <c r="P97" i="10"/>
  <c r="O97" i="10"/>
  <c r="M97" i="10"/>
  <c r="L97" i="10"/>
  <c r="N97" i="10"/>
  <c r="E40" i="9" s="1"/>
  <c r="K97" i="10"/>
  <c r="J97" i="10"/>
  <c r="I97" i="10"/>
  <c r="H97" i="10"/>
  <c r="G97" i="10"/>
  <c r="F97" i="10"/>
  <c r="E97" i="10"/>
  <c r="Z96" i="10"/>
  <c r="T96" i="10"/>
  <c r="R96" i="10"/>
  <c r="Q96" i="10"/>
  <c r="S96" i="10"/>
  <c r="P96" i="10"/>
  <c r="L96" i="10"/>
  <c r="N96" i="10"/>
  <c r="E42" i="9" s="1"/>
  <c r="K96" i="10"/>
  <c r="J96" i="10"/>
  <c r="I96" i="10"/>
  <c r="D42" i="9" s="1"/>
  <c r="H96" i="10"/>
  <c r="G96" i="10"/>
  <c r="F96" i="10"/>
  <c r="E96" i="10"/>
  <c r="Z95" i="10"/>
  <c r="Q95" i="10"/>
  <c r="S95" i="10"/>
  <c r="P95" i="10"/>
  <c r="M95" i="10"/>
  <c r="L95" i="10"/>
  <c r="O95" i="10" s="1"/>
  <c r="N95" i="10"/>
  <c r="K95" i="10"/>
  <c r="J95" i="10"/>
  <c r="I95" i="10"/>
  <c r="H95" i="10"/>
  <c r="G95" i="10"/>
  <c r="F95" i="10"/>
  <c r="E95" i="10"/>
  <c r="Z94" i="10"/>
  <c r="R94" i="10"/>
  <c r="Q94" i="10"/>
  <c r="T94" i="10" s="1"/>
  <c r="S94" i="10"/>
  <c r="P94" i="10"/>
  <c r="O94" i="10"/>
  <c r="M94" i="10"/>
  <c r="L94" i="10"/>
  <c r="N94" i="10"/>
  <c r="K94" i="10"/>
  <c r="J94" i="10"/>
  <c r="I94" i="10"/>
  <c r="H94" i="10"/>
  <c r="G94" i="10"/>
  <c r="F94" i="10"/>
  <c r="E94" i="10"/>
  <c r="Z93" i="10"/>
  <c r="T93" i="10"/>
  <c r="R93" i="10"/>
  <c r="Q93" i="10"/>
  <c r="S93" i="10"/>
  <c r="P93" i="10"/>
  <c r="O93" i="10"/>
  <c r="M93" i="10"/>
  <c r="L93" i="10"/>
  <c r="N93" i="10"/>
  <c r="K93" i="10"/>
  <c r="J93" i="10"/>
  <c r="I93" i="10"/>
  <c r="H93" i="10"/>
  <c r="G93" i="10"/>
  <c r="F93" i="10"/>
  <c r="E93" i="10"/>
  <c r="Z92" i="10"/>
  <c r="T92" i="10"/>
  <c r="R92" i="10"/>
  <c r="Q92" i="10"/>
  <c r="S92" i="10"/>
  <c r="P92" i="10"/>
  <c r="L92" i="10"/>
  <c r="N92" i="10"/>
  <c r="K92" i="10"/>
  <c r="J92" i="10"/>
  <c r="I92" i="10"/>
  <c r="H92" i="10"/>
  <c r="G92" i="10"/>
  <c r="F92" i="10"/>
  <c r="E92" i="10"/>
  <c r="Z91" i="10"/>
  <c r="Q91" i="10"/>
  <c r="S91" i="10"/>
  <c r="P91" i="10"/>
  <c r="M91" i="10"/>
  <c r="L91" i="10"/>
  <c r="O91" i="10" s="1"/>
  <c r="N91" i="10"/>
  <c r="E29" i="9" s="1"/>
  <c r="K91" i="10"/>
  <c r="J91" i="10"/>
  <c r="I91" i="10"/>
  <c r="H91" i="10"/>
  <c r="G91" i="10"/>
  <c r="F91" i="10"/>
  <c r="E91" i="10"/>
  <c r="Z90" i="10"/>
  <c r="R90" i="10"/>
  <c r="Q90" i="10"/>
  <c r="T90" i="10" s="1"/>
  <c r="S90" i="10"/>
  <c r="P90" i="10"/>
  <c r="O90" i="10"/>
  <c r="F32" i="9" s="1"/>
  <c r="E33" i="9" s="1"/>
  <c r="M90" i="10"/>
  <c r="L90" i="10"/>
  <c r="N90" i="10"/>
  <c r="E32" i="9" s="1"/>
  <c r="K90" i="10"/>
  <c r="J90" i="10"/>
  <c r="I90" i="10"/>
  <c r="H90" i="10"/>
  <c r="G90" i="10"/>
  <c r="F90" i="10"/>
  <c r="E90" i="10"/>
  <c r="Z89" i="10"/>
  <c r="T89" i="10"/>
  <c r="R89" i="10"/>
  <c r="Q89" i="10"/>
  <c r="S89" i="10"/>
  <c r="P89" i="10"/>
  <c r="O89" i="10"/>
  <c r="F35" i="9" s="1"/>
  <c r="M89" i="10"/>
  <c r="L89" i="10"/>
  <c r="N89" i="10"/>
  <c r="E35" i="9" s="1"/>
  <c r="K89" i="10"/>
  <c r="J89" i="10"/>
  <c r="I89" i="10"/>
  <c r="D35" i="9" s="1"/>
  <c r="H89" i="10"/>
  <c r="G89" i="10"/>
  <c r="F89" i="10"/>
  <c r="E89" i="10"/>
  <c r="Z88" i="10"/>
  <c r="T88" i="10"/>
  <c r="R88" i="10"/>
  <c r="Q88" i="10"/>
  <c r="S88" i="10"/>
  <c r="P88" i="10"/>
  <c r="L88" i="10"/>
  <c r="N88" i="10"/>
  <c r="E36" i="9" s="1"/>
  <c r="K88" i="10"/>
  <c r="J88" i="10"/>
  <c r="I88" i="10"/>
  <c r="D36" i="9" s="1"/>
  <c r="H88" i="10"/>
  <c r="G88" i="10"/>
  <c r="F88" i="10"/>
  <c r="E88" i="10"/>
  <c r="Z87" i="10"/>
  <c r="Q87" i="10"/>
  <c r="S87" i="10"/>
  <c r="P87" i="10"/>
  <c r="M87" i="10"/>
  <c r="L87" i="10"/>
  <c r="O87" i="10" s="1"/>
  <c r="F37" i="9" s="1"/>
  <c r="N87" i="10"/>
  <c r="E37" i="9" s="1"/>
  <c r="K87" i="10"/>
  <c r="J87" i="10"/>
  <c r="I87" i="10"/>
  <c r="D37" i="9" s="1"/>
  <c r="H87" i="10"/>
  <c r="G87" i="10"/>
  <c r="F87" i="10"/>
  <c r="E87" i="10"/>
  <c r="Z86" i="10"/>
  <c r="R86" i="10"/>
  <c r="Q86" i="10"/>
  <c r="T86" i="10" s="1"/>
  <c r="S86" i="10"/>
  <c r="P86" i="10"/>
  <c r="O86" i="10"/>
  <c r="F38" i="9" s="1"/>
  <c r="M86" i="10"/>
  <c r="L86" i="10"/>
  <c r="N86" i="10"/>
  <c r="E38" i="9" s="1"/>
  <c r="K86" i="10"/>
  <c r="J86" i="10"/>
  <c r="I86" i="10"/>
  <c r="D38" i="9" s="1"/>
  <c r="H86" i="10"/>
  <c r="G86" i="10"/>
  <c r="F86" i="10"/>
  <c r="E86" i="10"/>
  <c r="Z85" i="10"/>
  <c r="T85" i="10"/>
  <c r="R85" i="10"/>
  <c r="Q85" i="10"/>
  <c r="S85" i="10"/>
  <c r="P85" i="10"/>
  <c r="O85" i="10"/>
  <c r="M85" i="10"/>
  <c r="L85" i="10"/>
  <c r="N85" i="10"/>
  <c r="E39" i="9" s="1"/>
  <c r="K85" i="10"/>
  <c r="J85" i="10"/>
  <c r="I85" i="10"/>
  <c r="H85" i="10"/>
  <c r="G85" i="10"/>
  <c r="F85" i="10"/>
  <c r="E85" i="10"/>
  <c r="G84" i="10"/>
  <c r="A84" i="10"/>
  <c r="Z83" i="10"/>
  <c r="R83" i="10"/>
  <c r="Q83" i="10"/>
  <c r="T83" i="10" s="1"/>
  <c r="S83" i="10"/>
  <c r="P83" i="10"/>
  <c r="O83" i="10"/>
  <c r="M83" i="10"/>
  <c r="L83" i="10"/>
  <c r="N83" i="10"/>
  <c r="K83" i="10"/>
  <c r="J83" i="10"/>
  <c r="I83" i="10"/>
  <c r="H83" i="10"/>
  <c r="G83" i="10"/>
  <c r="F83" i="10"/>
  <c r="E83" i="10"/>
  <c r="Z82" i="10"/>
  <c r="T82" i="10"/>
  <c r="R82" i="10"/>
  <c r="Q82" i="10"/>
  <c r="S82" i="10"/>
  <c r="P82" i="10"/>
  <c r="O82" i="10"/>
  <c r="M82" i="10"/>
  <c r="L82" i="10"/>
  <c r="N82" i="10"/>
  <c r="K82" i="10"/>
  <c r="J82" i="10"/>
  <c r="I82" i="10"/>
  <c r="H82" i="10"/>
  <c r="G82" i="10"/>
  <c r="F82" i="10"/>
  <c r="E82" i="10"/>
  <c r="Z81" i="10"/>
  <c r="T81" i="10"/>
  <c r="R81" i="10"/>
  <c r="Q81" i="10"/>
  <c r="S81" i="10"/>
  <c r="P81" i="10"/>
  <c r="L81" i="10"/>
  <c r="N81" i="10"/>
  <c r="K81" i="10"/>
  <c r="J81" i="10"/>
  <c r="I81" i="10"/>
  <c r="H81" i="10"/>
  <c r="G81" i="10"/>
  <c r="F81" i="10"/>
  <c r="E81" i="10"/>
  <c r="Z80" i="10"/>
  <c r="Q80" i="10"/>
  <c r="S80" i="10"/>
  <c r="P80" i="10"/>
  <c r="M80" i="10"/>
  <c r="L80" i="10"/>
  <c r="O80" i="10" s="1"/>
  <c r="N80" i="10"/>
  <c r="K80" i="10"/>
  <c r="J80" i="10"/>
  <c r="I80" i="10"/>
  <c r="H80" i="10"/>
  <c r="G80" i="10"/>
  <c r="F80" i="10"/>
  <c r="E80" i="10"/>
  <c r="Z79" i="10"/>
  <c r="R79" i="10"/>
  <c r="Q79" i="10"/>
  <c r="T79" i="10" s="1"/>
  <c r="S79" i="10"/>
  <c r="P79" i="10"/>
  <c r="O79" i="10"/>
  <c r="M79" i="10"/>
  <c r="L79" i="10"/>
  <c r="N79" i="10"/>
  <c r="K79" i="10"/>
  <c r="J79" i="10"/>
  <c r="I79" i="10"/>
  <c r="H79" i="10"/>
  <c r="G79" i="10"/>
  <c r="F79" i="10"/>
  <c r="E79" i="10"/>
  <c r="Z78" i="10"/>
  <c r="T78" i="10"/>
  <c r="R78" i="10"/>
  <c r="Q78" i="10"/>
  <c r="S78" i="10"/>
  <c r="P78" i="10"/>
  <c r="O78" i="10"/>
  <c r="M78" i="10"/>
  <c r="L78" i="10"/>
  <c r="N78" i="10"/>
  <c r="K78" i="10"/>
  <c r="J78" i="10"/>
  <c r="I78" i="10"/>
  <c r="H78" i="10"/>
  <c r="G78" i="10"/>
  <c r="F78" i="10"/>
  <c r="E78" i="10"/>
  <c r="Z77" i="10"/>
  <c r="T77" i="10"/>
  <c r="R77" i="10"/>
  <c r="Q77" i="10"/>
  <c r="S77" i="10"/>
  <c r="P77" i="10"/>
  <c r="L77" i="10"/>
  <c r="N77" i="10"/>
  <c r="K77" i="10"/>
  <c r="J77" i="10"/>
  <c r="I77" i="10"/>
  <c r="H77" i="10"/>
  <c r="G77" i="10"/>
  <c r="F77" i="10"/>
  <c r="E77" i="10"/>
  <c r="Z76" i="10"/>
  <c r="Q76" i="10"/>
  <c r="S76" i="10"/>
  <c r="P76" i="10"/>
  <c r="M76" i="10"/>
  <c r="L76" i="10"/>
  <c r="O76" i="10" s="1"/>
  <c r="N76" i="10"/>
  <c r="K76" i="10"/>
  <c r="J76" i="10"/>
  <c r="I76" i="10"/>
  <c r="H76" i="10"/>
  <c r="G76" i="10"/>
  <c r="F76" i="10"/>
  <c r="E76" i="10"/>
  <c r="Z75" i="10"/>
  <c r="R75" i="10"/>
  <c r="Q75" i="10"/>
  <c r="T75" i="10" s="1"/>
  <c r="S75" i="10"/>
  <c r="P75" i="10"/>
  <c r="O75" i="10"/>
  <c r="M75" i="10"/>
  <c r="L75" i="10"/>
  <c r="N75" i="10"/>
  <c r="K75" i="10"/>
  <c r="J75" i="10"/>
  <c r="I75" i="10"/>
  <c r="H75" i="10"/>
  <c r="G75" i="10"/>
  <c r="F75" i="10"/>
  <c r="E75" i="10"/>
  <c r="Z74" i="10"/>
  <c r="T74" i="10"/>
  <c r="R74" i="10"/>
  <c r="Q74" i="10"/>
  <c r="S74" i="10"/>
  <c r="P74" i="10"/>
  <c r="O74" i="10"/>
  <c r="M74" i="10"/>
  <c r="L74" i="10"/>
  <c r="N74" i="10"/>
  <c r="K74" i="10"/>
  <c r="J74" i="10"/>
  <c r="I74" i="10"/>
  <c r="H74" i="10"/>
  <c r="G74" i="10"/>
  <c r="F74" i="10"/>
  <c r="E74" i="10"/>
  <c r="Z73" i="10"/>
  <c r="T73" i="10"/>
  <c r="R73" i="10"/>
  <c r="Q73" i="10"/>
  <c r="S73" i="10"/>
  <c r="P73" i="10"/>
  <c r="L73" i="10"/>
  <c r="N73" i="10"/>
  <c r="K73" i="10"/>
  <c r="J73" i="10"/>
  <c r="I73" i="10"/>
  <c r="H73" i="10"/>
  <c r="G73" i="10"/>
  <c r="F73" i="10"/>
  <c r="E73" i="10"/>
  <c r="Z72" i="10"/>
  <c r="Q72" i="10"/>
  <c r="S72" i="10"/>
  <c r="P72" i="10"/>
  <c r="M72" i="10"/>
  <c r="L72" i="10"/>
  <c r="O72" i="10" s="1"/>
  <c r="N72" i="10"/>
  <c r="K72" i="10"/>
  <c r="J72" i="10"/>
  <c r="I72" i="10"/>
  <c r="H72" i="10"/>
  <c r="G72" i="10"/>
  <c r="F72" i="10"/>
  <c r="E72" i="10"/>
  <c r="Z71" i="10"/>
  <c r="R71" i="10"/>
  <c r="Q71" i="10"/>
  <c r="T71" i="10" s="1"/>
  <c r="S71" i="10"/>
  <c r="P71" i="10"/>
  <c r="O71" i="10"/>
  <c r="M71" i="10"/>
  <c r="L71" i="10"/>
  <c r="N71" i="10"/>
  <c r="K71" i="10"/>
  <c r="J71" i="10"/>
  <c r="I71" i="10"/>
  <c r="H71" i="10"/>
  <c r="G71" i="10"/>
  <c r="F71" i="10"/>
  <c r="E71" i="10"/>
  <c r="Z70" i="10"/>
  <c r="T70" i="10"/>
  <c r="R70" i="10"/>
  <c r="Q70" i="10"/>
  <c r="S70" i="10"/>
  <c r="P70" i="10"/>
  <c r="O70" i="10"/>
  <c r="M70" i="10"/>
  <c r="L70" i="10"/>
  <c r="N70" i="10"/>
  <c r="K70" i="10"/>
  <c r="J70" i="10"/>
  <c r="I70" i="10"/>
  <c r="H70" i="10"/>
  <c r="G70" i="10"/>
  <c r="F70" i="10"/>
  <c r="E70" i="10"/>
  <c r="Z69" i="10"/>
  <c r="T69" i="10"/>
  <c r="R69" i="10"/>
  <c r="Q69" i="10"/>
  <c r="S69" i="10"/>
  <c r="P69" i="10"/>
  <c r="L69" i="10"/>
  <c r="N69" i="10"/>
  <c r="K69" i="10"/>
  <c r="J69" i="10"/>
  <c r="I69" i="10"/>
  <c r="H69" i="10"/>
  <c r="G69" i="10"/>
  <c r="F69" i="10"/>
  <c r="E69" i="10"/>
  <c r="Z68" i="10"/>
  <c r="Q68" i="10"/>
  <c r="S68" i="10"/>
  <c r="P68" i="10"/>
  <c r="M68" i="10"/>
  <c r="L68" i="10"/>
  <c r="O68" i="10" s="1"/>
  <c r="N68" i="10"/>
  <c r="K68" i="10"/>
  <c r="J68" i="10"/>
  <c r="I68" i="10"/>
  <c r="H68" i="10"/>
  <c r="G68" i="10"/>
  <c r="F68" i="10"/>
  <c r="E68" i="10"/>
  <c r="Z67" i="10"/>
  <c r="R67" i="10"/>
  <c r="Q67" i="10"/>
  <c r="T67" i="10" s="1"/>
  <c r="S67" i="10"/>
  <c r="P67" i="10"/>
  <c r="O67" i="10"/>
  <c r="M67" i="10"/>
  <c r="L67" i="10"/>
  <c r="N67" i="10"/>
  <c r="K67" i="10"/>
  <c r="J67" i="10"/>
  <c r="I67" i="10"/>
  <c r="H67" i="10"/>
  <c r="G67" i="10"/>
  <c r="F67" i="10"/>
  <c r="E67" i="10"/>
  <c r="Z66" i="10"/>
  <c r="T66" i="10"/>
  <c r="R66" i="10"/>
  <c r="Q66" i="10"/>
  <c r="S66" i="10"/>
  <c r="P66" i="10"/>
  <c r="O66" i="10"/>
  <c r="M66" i="10"/>
  <c r="L66" i="10"/>
  <c r="N66" i="10"/>
  <c r="K66" i="10"/>
  <c r="J66" i="10"/>
  <c r="I66" i="10"/>
  <c r="H66" i="10"/>
  <c r="G66" i="10"/>
  <c r="F66" i="10"/>
  <c r="E66" i="10"/>
  <c r="Z65" i="10"/>
  <c r="T65" i="10"/>
  <c r="R65" i="10"/>
  <c r="Q65" i="10"/>
  <c r="S65" i="10"/>
  <c r="P65" i="10"/>
  <c r="L65" i="10"/>
  <c r="N65" i="10"/>
  <c r="K65" i="10"/>
  <c r="J65" i="10"/>
  <c r="I65" i="10"/>
  <c r="H65" i="10"/>
  <c r="G65" i="10"/>
  <c r="F65" i="10"/>
  <c r="E65" i="10"/>
  <c r="Z64" i="10"/>
  <c r="Q64" i="10"/>
  <c r="S64" i="10"/>
  <c r="P64" i="10"/>
  <c r="M64" i="10"/>
  <c r="L64" i="10"/>
  <c r="O64" i="10" s="1"/>
  <c r="N64" i="10"/>
  <c r="K64" i="10"/>
  <c r="J64" i="10"/>
  <c r="I64" i="10"/>
  <c r="H64" i="10"/>
  <c r="G64" i="10"/>
  <c r="F64" i="10"/>
  <c r="E64" i="10"/>
  <c r="Z63" i="10"/>
  <c r="R63" i="10"/>
  <c r="Q63" i="10"/>
  <c r="T63" i="10" s="1"/>
  <c r="S63" i="10"/>
  <c r="P63" i="10"/>
  <c r="O63" i="10"/>
  <c r="M63" i="10"/>
  <c r="L63" i="10"/>
  <c r="N63" i="10"/>
  <c r="K63" i="10"/>
  <c r="J63" i="10"/>
  <c r="I63" i="10"/>
  <c r="H63" i="10"/>
  <c r="G63" i="10"/>
  <c r="F63" i="10"/>
  <c r="E63" i="10"/>
  <c r="Z62" i="10"/>
  <c r="T62" i="10"/>
  <c r="R62" i="10"/>
  <c r="Q62" i="10"/>
  <c r="S62" i="10"/>
  <c r="P62" i="10"/>
  <c r="O62" i="10"/>
  <c r="M62" i="10"/>
  <c r="L62" i="10"/>
  <c r="N62" i="10"/>
  <c r="K62" i="10"/>
  <c r="J62" i="10"/>
  <c r="I62" i="10"/>
  <c r="H62" i="10"/>
  <c r="G62" i="10"/>
  <c r="F62" i="10"/>
  <c r="E62" i="10"/>
  <c r="Z61" i="10"/>
  <c r="T61" i="10"/>
  <c r="R61" i="10"/>
  <c r="Q61" i="10"/>
  <c r="S61" i="10"/>
  <c r="P61" i="10"/>
  <c r="L61" i="10"/>
  <c r="N61" i="10"/>
  <c r="K61" i="10"/>
  <c r="J61" i="10"/>
  <c r="I61" i="10"/>
  <c r="H61" i="10"/>
  <c r="G61" i="10"/>
  <c r="F61" i="10"/>
  <c r="E61" i="10"/>
  <c r="Z60" i="10"/>
  <c r="Q60" i="10"/>
  <c r="S60" i="10"/>
  <c r="P60" i="10"/>
  <c r="M60" i="10"/>
  <c r="L60" i="10"/>
  <c r="O60" i="10" s="1"/>
  <c r="N60" i="10"/>
  <c r="K60" i="10"/>
  <c r="J60" i="10"/>
  <c r="I60" i="10"/>
  <c r="H60" i="10"/>
  <c r="G60" i="10"/>
  <c r="F60" i="10"/>
  <c r="E60" i="10"/>
  <c r="Z59" i="10"/>
  <c r="R59" i="10"/>
  <c r="Q59" i="10"/>
  <c r="T59" i="10" s="1"/>
  <c r="S59" i="10"/>
  <c r="P59" i="10"/>
  <c r="O59" i="10"/>
  <c r="M59" i="10"/>
  <c r="L59" i="10"/>
  <c r="N59" i="10"/>
  <c r="K59" i="10"/>
  <c r="J59" i="10"/>
  <c r="I59" i="10"/>
  <c r="H59" i="10"/>
  <c r="G59" i="10"/>
  <c r="F59" i="10"/>
  <c r="E59" i="10"/>
  <c r="Z58" i="10"/>
  <c r="T58" i="10"/>
  <c r="R58" i="10"/>
  <c r="Q58" i="10"/>
  <c r="S58" i="10"/>
  <c r="P58" i="10"/>
  <c r="O58" i="10"/>
  <c r="M58" i="10"/>
  <c r="L58" i="10"/>
  <c r="N58" i="10"/>
  <c r="K58" i="10"/>
  <c r="J58" i="10"/>
  <c r="I58" i="10"/>
  <c r="H58" i="10"/>
  <c r="G58" i="10"/>
  <c r="F58" i="10"/>
  <c r="E58" i="10"/>
  <c r="Z57" i="10"/>
  <c r="T57" i="10"/>
  <c r="R57" i="10"/>
  <c r="Q57" i="10"/>
  <c r="S57" i="10"/>
  <c r="P57" i="10"/>
  <c r="L57" i="10"/>
  <c r="N57" i="10"/>
  <c r="K57" i="10"/>
  <c r="J57" i="10"/>
  <c r="I57" i="10"/>
  <c r="H57" i="10"/>
  <c r="G57" i="10"/>
  <c r="F57" i="10"/>
  <c r="E57" i="10"/>
  <c r="Z56" i="10"/>
  <c r="Q56" i="10"/>
  <c r="S56" i="10"/>
  <c r="P56" i="10"/>
  <c r="M56" i="10"/>
  <c r="L56" i="10"/>
  <c r="O56" i="10" s="1"/>
  <c r="N56" i="10"/>
  <c r="K56" i="10"/>
  <c r="J56" i="10"/>
  <c r="I56" i="10"/>
  <c r="H56" i="10"/>
  <c r="G56" i="10"/>
  <c r="F56" i="10"/>
  <c r="E56" i="10"/>
  <c r="Z55" i="10"/>
  <c r="R55" i="10"/>
  <c r="Q55" i="10"/>
  <c r="T55" i="10" s="1"/>
  <c r="S55" i="10"/>
  <c r="P55" i="10"/>
  <c r="O55" i="10"/>
  <c r="M55" i="10"/>
  <c r="L55" i="10"/>
  <c r="N55" i="10"/>
  <c r="K55" i="10"/>
  <c r="J55" i="10"/>
  <c r="I55" i="10"/>
  <c r="H55" i="10"/>
  <c r="G55" i="10"/>
  <c r="F55" i="10"/>
  <c r="E55" i="10"/>
  <c r="Z54" i="10"/>
  <c r="T54" i="10"/>
  <c r="R54" i="10"/>
  <c r="Q54" i="10"/>
  <c r="S54" i="10"/>
  <c r="P54" i="10"/>
  <c r="O54" i="10"/>
  <c r="M54" i="10"/>
  <c r="L54" i="10"/>
  <c r="N54" i="10"/>
  <c r="K54" i="10"/>
  <c r="J54" i="10"/>
  <c r="I54" i="10"/>
  <c r="H54" i="10"/>
  <c r="G54" i="10"/>
  <c r="F54" i="10"/>
  <c r="E54" i="10"/>
  <c r="Z53" i="10"/>
  <c r="T53" i="10"/>
  <c r="R53" i="10"/>
  <c r="Q53" i="10"/>
  <c r="S53" i="10"/>
  <c r="P53" i="10"/>
  <c r="L53" i="10"/>
  <c r="N53" i="10"/>
  <c r="K53" i="10"/>
  <c r="J53" i="10"/>
  <c r="I53" i="10"/>
  <c r="H53" i="10"/>
  <c r="G53" i="10"/>
  <c r="F53" i="10"/>
  <c r="E53" i="10"/>
  <c r="Z52" i="10"/>
  <c r="Q52" i="10"/>
  <c r="S52" i="10"/>
  <c r="P52" i="10"/>
  <c r="M52" i="10"/>
  <c r="L52" i="10"/>
  <c r="O52" i="10" s="1"/>
  <c r="N52" i="10"/>
  <c r="K52" i="10"/>
  <c r="J52" i="10"/>
  <c r="I52" i="10"/>
  <c r="H52" i="10"/>
  <c r="G52" i="10"/>
  <c r="F52" i="10"/>
  <c r="E52" i="10"/>
  <c r="Z51" i="10"/>
  <c r="R51" i="10"/>
  <c r="Q51" i="10"/>
  <c r="T51" i="10" s="1"/>
  <c r="S51" i="10"/>
  <c r="P51" i="10"/>
  <c r="O51" i="10"/>
  <c r="M51" i="10"/>
  <c r="L51" i="10"/>
  <c r="N51" i="10"/>
  <c r="K51" i="10"/>
  <c r="J51" i="10"/>
  <c r="I51" i="10"/>
  <c r="H51" i="10"/>
  <c r="G51" i="10"/>
  <c r="F51" i="10"/>
  <c r="E51" i="10"/>
  <c r="Z50" i="10"/>
  <c r="T50" i="10"/>
  <c r="R50" i="10"/>
  <c r="Q50" i="10"/>
  <c r="S50" i="10"/>
  <c r="P50" i="10"/>
  <c r="O50" i="10"/>
  <c r="M50" i="10"/>
  <c r="L50" i="10"/>
  <c r="N50" i="10"/>
  <c r="K50" i="10"/>
  <c r="J50" i="10"/>
  <c r="I50" i="10"/>
  <c r="H50" i="10"/>
  <c r="G50" i="10"/>
  <c r="F50" i="10"/>
  <c r="E50" i="10"/>
  <c r="Z49" i="10"/>
  <c r="T49" i="10"/>
  <c r="R49" i="10"/>
  <c r="Q49" i="10"/>
  <c r="S49" i="10"/>
  <c r="P49" i="10"/>
  <c r="L49" i="10"/>
  <c r="N49" i="10"/>
  <c r="E19" i="9" s="1"/>
  <c r="K49" i="10"/>
  <c r="J49" i="10"/>
  <c r="I49" i="10"/>
  <c r="D19" i="9" s="1"/>
  <c r="H49" i="10"/>
  <c r="G49" i="10"/>
  <c r="F49" i="10"/>
  <c r="E49" i="10"/>
  <c r="Z48" i="10"/>
  <c r="Q48" i="10"/>
  <c r="S48" i="10"/>
  <c r="P48" i="10"/>
  <c r="M48" i="10"/>
  <c r="L48" i="10"/>
  <c r="O48" i="10" s="1"/>
  <c r="N48" i="10"/>
  <c r="K48" i="10"/>
  <c r="J48" i="10"/>
  <c r="I48" i="10"/>
  <c r="H48" i="10"/>
  <c r="G48" i="10"/>
  <c r="F48" i="10"/>
  <c r="E48" i="10"/>
  <c r="Z47" i="10"/>
  <c r="R47" i="10"/>
  <c r="Q47" i="10"/>
  <c r="T47" i="10" s="1"/>
  <c r="S47" i="10"/>
  <c r="P47" i="10"/>
  <c r="O47" i="10"/>
  <c r="M47" i="10"/>
  <c r="L47" i="10"/>
  <c r="N47" i="10"/>
  <c r="K47" i="10"/>
  <c r="J47" i="10"/>
  <c r="I47" i="10"/>
  <c r="H47" i="10"/>
  <c r="G47" i="10"/>
  <c r="F47" i="10"/>
  <c r="E47" i="10"/>
  <c r="Z46" i="10"/>
  <c r="T46" i="10"/>
  <c r="R46" i="10"/>
  <c r="Q46" i="10"/>
  <c r="S46" i="10"/>
  <c r="P46" i="10"/>
  <c r="O46" i="10"/>
  <c r="M46" i="10"/>
  <c r="L46" i="10"/>
  <c r="N46" i="10"/>
  <c r="K46" i="10"/>
  <c r="J46" i="10"/>
  <c r="I46" i="10"/>
  <c r="H46" i="10"/>
  <c r="G46" i="10"/>
  <c r="F46" i="10"/>
  <c r="E46" i="10"/>
  <c r="Z45" i="10"/>
  <c r="T45" i="10"/>
  <c r="R45" i="10"/>
  <c r="Q45" i="10"/>
  <c r="S45" i="10"/>
  <c r="P45" i="10"/>
  <c r="L45" i="10"/>
  <c r="N45" i="10"/>
  <c r="K45" i="10"/>
  <c r="J45" i="10"/>
  <c r="I45" i="10"/>
  <c r="H45" i="10"/>
  <c r="G45" i="10"/>
  <c r="F45" i="10"/>
  <c r="E45" i="10"/>
  <c r="Z44" i="10"/>
  <c r="Q44" i="10"/>
  <c r="S44" i="10"/>
  <c r="P44" i="10"/>
  <c r="M44" i="10"/>
  <c r="L44" i="10"/>
  <c r="O44" i="10" s="1"/>
  <c r="N44" i="10"/>
  <c r="K44" i="10"/>
  <c r="J44" i="10"/>
  <c r="I44" i="10"/>
  <c r="H44" i="10"/>
  <c r="G44" i="10"/>
  <c r="F44" i="10"/>
  <c r="E44" i="10"/>
  <c r="Z43" i="10"/>
  <c r="R43" i="10"/>
  <c r="Q43" i="10"/>
  <c r="T43" i="10" s="1"/>
  <c r="S43" i="10"/>
  <c r="P43" i="10"/>
  <c r="O43" i="10"/>
  <c r="M43" i="10"/>
  <c r="L43" i="10"/>
  <c r="N43" i="10"/>
  <c r="K43" i="10"/>
  <c r="J43" i="10"/>
  <c r="I43" i="10"/>
  <c r="H43" i="10"/>
  <c r="G43" i="10"/>
  <c r="F43" i="10"/>
  <c r="E43" i="10"/>
  <c r="Z42" i="10"/>
  <c r="T42" i="10"/>
  <c r="R42" i="10"/>
  <c r="Q42" i="10"/>
  <c r="S42" i="10"/>
  <c r="P42" i="10"/>
  <c r="O42" i="10"/>
  <c r="M42" i="10"/>
  <c r="L42" i="10"/>
  <c r="N42" i="10"/>
  <c r="K42" i="10"/>
  <c r="J42" i="10"/>
  <c r="I42" i="10"/>
  <c r="H42" i="10"/>
  <c r="G42" i="10"/>
  <c r="F42" i="10"/>
  <c r="E42" i="10"/>
  <c r="Z41" i="10"/>
  <c r="T41" i="10"/>
  <c r="R41" i="10"/>
  <c r="Q41" i="10"/>
  <c r="S41" i="10"/>
  <c r="P41" i="10"/>
  <c r="L41" i="10"/>
  <c r="N41" i="10"/>
  <c r="K41" i="10"/>
  <c r="J41" i="10"/>
  <c r="I41" i="10"/>
  <c r="H41" i="10"/>
  <c r="G41" i="10"/>
  <c r="F41" i="10"/>
  <c r="E41" i="10"/>
  <c r="Z40" i="10"/>
  <c r="Q40" i="10"/>
  <c r="S40" i="10"/>
  <c r="P40" i="10"/>
  <c r="M40" i="10"/>
  <c r="L40" i="10"/>
  <c r="O40" i="10" s="1"/>
  <c r="N40" i="10"/>
  <c r="K40" i="10"/>
  <c r="J40" i="10"/>
  <c r="I40" i="10"/>
  <c r="H40" i="10"/>
  <c r="G40" i="10"/>
  <c r="F40" i="10"/>
  <c r="E40" i="10"/>
  <c r="Z39" i="10"/>
  <c r="R39" i="10"/>
  <c r="Q39" i="10"/>
  <c r="T39" i="10" s="1"/>
  <c r="S39" i="10"/>
  <c r="P39" i="10"/>
  <c r="O39" i="10"/>
  <c r="M39" i="10"/>
  <c r="L39" i="10"/>
  <c r="N39" i="10"/>
  <c r="K39" i="10"/>
  <c r="J39" i="10"/>
  <c r="I39" i="10"/>
  <c r="H39" i="10"/>
  <c r="G39" i="10"/>
  <c r="F39" i="10"/>
  <c r="E39" i="10"/>
  <c r="Z38" i="10"/>
  <c r="T38" i="10"/>
  <c r="R38" i="10"/>
  <c r="Q38" i="10"/>
  <c r="S38" i="10"/>
  <c r="P38" i="10"/>
  <c r="O38" i="10"/>
  <c r="M38" i="10"/>
  <c r="L38" i="10"/>
  <c r="N38" i="10"/>
  <c r="K38" i="10"/>
  <c r="J38" i="10"/>
  <c r="I38" i="10"/>
  <c r="H38" i="10"/>
  <c r="G38" i="10"/>
  <c r="F38" i="10"/>
  <c r="E38" i="10"/>
  <c r="Z37" i="10"/>
  <c r="T37" i="10"/>
  <c r="R37" i="10"/>
  <c r="Q37" i="10"/>
  <c r="S37" i="10"/>
  <c r="P37" i="10"/>
  <c r="L37" i="10"/>
  <c r="N37" i="10"/>
  <c r="K37" i="10"/>
  <c r="J37" i="10"/>
  <c r="I37" i="10"/>
  <c r="H37" i="10"/>
  <c r="G37" i="10"/>
  <c r="F37" i="10"/>
  <c r="E37" i="10"/>
  <c r="Z36" i="10"/>
  <c r="Q36" i="10"/>
  <c r="S36" i="10"/>
  <c r="P36" i="10"/>
  <c r="M36" i="10"/>
  <c r="L36" i="10"/>
  <c r="O36" i="10" s="1"/>
  <c r="N36" i="10"/>
  <c r="K36" i="10"/>
  <c r="J36" i="10"/>
  <c r="I36" i="10"/>
  <c r="H36" i="10"/>
  <c r="G36" i="10"/>
  <c r="F36" i="10"/>
  <c r="E36" i="10"/>
  <c r="Z35" i="10"/>
  <c r="R35" i="10"/>
  <c r="Q35" i="10"/>
  <c r="T35" i="10" s="1"/>
  <c r="S35" i="10"/>
  <c r="P35" i="10"/>
  <c r="O35" i="10"/>
  <c r="M35" i="10"/>
  <c r="L35" i="10"/>
  <c r="N35" i="10"/>
  <c r="K35" i="10"/>
  <c r="J35" i="10"/>
  <c r="I35" i="10"/>
  <c r="H35" i="10"/>
  <c r="G35" i="10"/>
  <c r="F35" i="10"/>
  <c r="E35" i="10"/>
  <c r="Z34" i="10"/>
  <c r="T34" i="10"/>
  <c r="R34" i="10"/>
  <c r="Q34" i="10"/>
  <c r="S34" i="10"/>
  <c r="P34" i="10"/>
  <c r="O34" i="10"/>
  <c r="M34" i="10"/>
  <c r="L34" i="10"/>
  <c r="N34" i="10"/>
  <c r="K34" i="10"/>
  <c r="J34" i="10"/>
  <c r="I34" i="10"/>
  <c r="H34" i="10"/>
  <c r="G34" i="10"/>
  <c r="F34" i="10"/>
  <c r="E34" i="10"/>
  <c r="Z33" i="10"/>
  <c r="T33" i="10"/>
  <c r="R33" i="10"/>
  <c r="Q33" i="10"/>
  <c r="S33" i="10"/>
  <c r="P33" i="10"/>
  <c r="L33" i="10"/>
  <c r="N33" i="10"/>
  <c r="K33" i="10"/>
  <c r="J33" i="10"/>
  <c r="I33" i="10"/>
  <c r="H33" i="10"/>
  <c r="G33" i="10"/>
  <c r="F33" i="10"/>
  <c r="E33" i="10"/>
  <c r="Z32" i="10"/>
  <c r="Q32" i="10"/>
  <c r="S32" i="10"/>
  <c r="P32" i="10"/>
  <c r="M32" i="10"/>
  <c r="L32" i="10"/>
  <c r="O32" i="10" s="1"/>
  <c r="N32" i="10"/>
  <c r="K32" i="10"/>
  <c r="J32" i="10"/>
  <c r="I32" i="10"/>
  <c r="H32" i="10"/>
  <c r="G32" i="10"/>
  <c r="F32" i="10"/>
  <c r="E32" i="10"/>
  <c r="Z31" i="10"/>
  <c r="R31" i="10"/>
  <c r="Q31" i="10"/>
  <c r="T31" i="10" s="1"/>
  <c r="S31" i="10"/>
  <c r="P31" i="10"/>
  <c r="O31" i="10"/>
  <c r="M31" i="10"/>
  <c r="L31" i="10"/>
  <c r="N31" i="10"/>
  <c r="K31" i="10"/>
  <c r="J31" i="10"/>
  <c r="I31" i="10"/>
  <c r="H31" i="10"/>
  <c r="G31" i="10"/>
  <c r="F31" i="10"/>
  <c r="E31" i="10"/>
  <c r="Z30" i="10"/>
  <c r="T30" i="10"/>
  <c r="R30" i="10"/>
  <c r="Q30" i="10"/>
  <c r="S30" i="10"/>
  <c r="P30" i="10"/>
  <c r="O30" i="10"/>
  <c r="M30" i="10"/>
  <c r="L30" i="10"/>
  <c r="N30" i="10"/>
  <c r="K30" i="10"/>
  <c r="J30" i="10"/>
  <c r="I30" i="10"/>
  <c r="H30" i="10"/>
  <c r="G30" i="10"/>
  <c r="F30" i="10"/>
  <c r="E30" i="10"/>
  <c r="Z29" i="10"/>
  <c r="T29" i="10"/>
  <c r="R29" i="10"/>
  <c r="Q29" i="10"/>
  <c r="S29" i="10"/>
  <c r="P29" i="10"/>
  <c r="L29" i="10"/>
  <c r="N29" i="10"/>
  <c r="K29" i="10"/>
  <c r="J29" i="10"/>
  <c r="I29" i="10"/>
  <c r="H29" i="10"/>
  <c r="G29" i="10"/>
  <c r="F29" i="10"/>
  <c r="E29" i="10"/>
  <c r="Z28" i="10"/>
  <c r="Q28" i="10"/>
  <c r="S28" i="10"/>
  <c r="P28" i="10"/>
  <c r="M28" i="10"/>
  <c r="L28" i="10"/>
  <c r="O28" i="10" s="1"/>
  <c r="N28" i="10"/>
  <c r="K28" i="10"/>
  <c r="J28" i="10"/>
  <c r="I28" i="10"/>
  <c r="H28" i="10"/>
  <c r="G28" i="10"/>
  <c r="F28" i="10"/>
  <c r="E28" i="10"/>
  <c r="Z27" i="10"/>
  <c r="R27" i="10"/>
  <c r="Q27" i="10"/>
  <c r="T27" i="10" s="1"/>
  <c r="S27" i="10"/>
  <c r="P27" i="10"/>
  <c r="O27" i="10"/>
  <c r="M27" i="10"/>
  <c r="L27" i="10"/>
  <c r="N27" i="10"/>
  <c r="K27" i="10"/>
  <c r="J27" i="10"/>
  <c r="I27" i="10"/>
  <c r="H27" i="10"/>
  <c r="G27" i="10"/>
  <c r="F27" i="10"/>
  <c r="E27" i="10"/>
  <c r="Z26" i="10"/>
  <c r="T26" i="10"/>
  <c r="R26" i="10"/>
  <c r="Q26" i="10"/>
  <c r="S26" i="10"/>
  <c r="P26" i="10"/>
  <c r="O26" i="10"/>
  <c r="M26" i="10"/>
  <c r="L26" i="10"/>
  <c r="N26" i="10"/>
  <c r="K26" i="10"/>
  <c r="J26" i="10"/>
  <c r="I26" i="10"/>
  <c r="H26" i="10"/>
  <c r="G26" i="10"/>
  <c r="F26" i="10"/>
  <c r="E26" i="10"/>
  <c r="Z25" i="10"/>
  <c r="T25" i="10"/>
  <c r="R25" i="10"/>
  <c r="Q25" i="10"/>
  <c r="S25" i="10"/>
  <c r="P25" i="10"/>
  <c r="L25" i="10"/>
  <c r="N25" i="10"/>
  <c r="K25" i="10"/>
  <c r="J25" i="10"/>
  <c r="I25" i="10"/>
  <c r="H25" i="10"/>
  <c r="G25" i="10"/>
  <c r="F25" i="10"/>
  <c r="E25" i="10"/>
  <c r="Z24" i="10"/>
  <c r="Q24" i="10"/>
  <c r="S24" i="10"/>
  <c r="P24" i="10"/>
  <c r="M24" i="10"/>
  <c r="L24" i="10"/>
  <c r="O24" i="10" s="1"/>
  <c r="N24" i="10"/>
  <c r="K24" i="10"/>
  <c r="J24" i="10"/>
  <c r="I24" i="10"/>
  <c r="H24" i="10"/>
  <c r="G24" i="10"/>
  <c r="F24" i="10"/>
  <c r="E24" i="10"/>
  <c r="Z23" i="10"/>
  <c r="R23" i="10"/>
  <c r="Q23" i="10"/>
  <c r="T23" i="10" s="1"/>
  <c r="S23" i="10"/>
  <c r="P23" i="10"/>
  <c r="O23" i="10"/>
  <c r="M23" i="10"/>
  <c r="L23" i="10"/>
  <c r="N23" i="10"/>
  <c r="K23" i="10"/>
  <c r="J23" i="10"/>
  <c r="I23" i="10"/>
  <c r="H23" i="10"/>
  <c r="G23" i="10"/>
  <c r="F23" i="10"/>
  <c r="E23" i="10"/>
  <c r="Z22" i="10"/>
  <c r="T22" i="10"/>
  <c r="R22" i="10"/>
  <c r="Q22" i="10"/>
  <c r="S22" i="10"/>
  <c r="P22" i="10"/>
  <c r="O22" i="10"/>
  <c r="M22" i="10"/>
  <c r="L22" i="10"/>
  <c r="N22" i="10"/>
  <c r="K22" i="10"/>
  <c r="J22" i="10"/>
  <c r="I22" i="10"/>
  <c r="H22" i="10"/>
  <c r="G22" i="10"/>
  <c r="F22" i="10"/>
  <c r="E22" i="10"/>
  <c r="Z21" i="10"/>
  <c r="T21" i="10"/>
  <c r="R21" i="10"/>
  <c r="Q21" i="10"/>
  <c r="S21" i="10"/>
  <c r="P21" i="10"/>
  <c r="L21" i="10"/>
  <c r="N21" i="10"/>
  <c r="E24" i="9" s="1"/>
  <c r="K21" i="10"/>
  <c r="J21" i="10"/>
  <c r="I21" i="10"/>
  <c r="D24" i="9" s="1"/>
  <c r="H21" i="10"/>
  <c r="G21" i="10"/>
  <c r="F21" i="10"/>
  <c r="E21" i="10"/>
  <c r="Z20" i="10"/>
  <c r="Q20" i="10"/>
  <c r="S20" i="10"/>
  <c r="P20" i="10"/>
  <c r="M20" i="10"/>
  <c r="L20" i="10"/>
  <c r="O20" i="10" s="1"/>
  <c r="N20" i="10"/>
  <c r="E25" i="9" s="1"/>
  <c r="K20" i="10"/>
  <c r="J20" i="10"/>
  <c r="I20" i="10"/>
  <c r="H20" i="10"/>
  <c r="G20" i="10"/>
  <c r="F20" i="10"/>
  <c r="E20" i="10"/>
  <c r="Z19" i="10"/>
  <c r="R19" i="10"/>
  <c r="Q19" i="10"/>
  <c r="T19" i="10" s="1"/>
  <c r="S19" i="10"/>
  <c r="P19" i="10"/>
  <c r="O19" i="10"/>
  <c r="M19" i="10"/>
  <c r="L19" i="10"/>
  <c r="N19" i="10"/>
  <c r="K19" i="10"/>
  <c r="J19" i="10"/>
  <c r="I19" i="10"/>
  <c r="H19" i="10"/>
  <c r="G19" i="10"/>
  <c r="F19" i="10"/>
  <c r="E19" i="10"/>
  <c r="Z18" i="10"/>
  <c r="T18" i="10"/>
  <c r="R18" i="10"/>
  <c r="Q18" i="10"/>
  <c r="S18" i="10"/>
  <c r="P18" i="10"/>
  <c r="O18" i="10"/>
  <c r="M18" i="10"/>
  <c r="L18" i="10"/>
  <c r="N18" i="10"/>
  <c r="K18" i="10"/>
  <c r="J18" i="10"/>
  <c r="I18" i="10"/>
  <c r="H18" i="10"/>
  <c r="G18" i="10"/>
  <c r="F18" i="10"/>
  <c r="E18" i="10"/>
  <c r="Z17" i="10"/>
  <c r="T17" i="10"/>
  <c r="R17" i="10"/>
  <c r="Q17" i="10"/>
  <c r="S17" i="10"/>
  <c r="P17" i="10"/>
  <c r="L17" i="10"/>
  <c r="N17" i="10"/>
  <c r="K17" i="10"/>
  <c r="J17" i="10"/>
  <c r="I17" i="10"/>
  <c r="H17" i="10"/>
  <c r="G17" i="10"/>
  <c r="F17" i="10"/>
  <c r="E17" i="10"/>
  <c r="Z16" i="10"/>
  <c r="Q16" i="10"/>
  <c r="S16" i="10"/>
  <c r="P16" i="10"/>
  <c r="M16" i="10"/>
  <c r="L16" i="10"/>
  <c r="O16" i="10" s="1"/>
  <c r="N16" i="10"/>
  <c r="K16" i="10"/>
  <c r="J16" i="10"/>
  <c r="I16" i="10"/>
  <c r="H16" i="10"/>
  <c r="G16" i="10"/>
  <c r="F16" i="10"/>
  <c r="E16" i="10"/>
  <c r="Z15" i="10"/>
  <c r="R15" i="10"/>
  <c r="Q15" i="10"/>
  <c r="T15" i="10" s="1"/>
  <c r="S15" i="10"/>
  <c r="P15" i="10"/>
  <c r="O15" i="10"/>
  <c r="M15" i="10"/>
  <c r="L15" i="10"/>
  <c r="N15" i="10"/>
  <c r="E12" i="9" s="1"/>
  <c r="K15" i="10"/>
  <c r="J15" i="10"/>
  <c r="I15" i="10"/>
  <c r="H15" i="10"/>
  <c r="G15" i="10"/>
  <c r="F15" i="10"/>
  <c r="E15" i="10"/>
  <c r="Z14" i="10"/>
  <c r="T14" i="10"/>
  <c r="R14" i="10"/>
  <c r="Q14" i="10"/>
  <c r="S14" i="10"/>
  <c r="P14" i="10"/>
  <c r="O14" i="10"/>
  <c r="M14" i="10"/>
  <c r="L14" i="10"/>
  <c r="N14" i="10"/>
  <c r="E15" i="9" s="1"/>
  <c r="K14" i="10"/>
  <c r="J14" i="10"/>
  <c r="I14" i="10"/>
  <c r="H14" i="10"/>
  <c r="G14" i="10"/>
  <c r="F14" i="10"/>
  <c r="E14" i="10"/>
  <c r="Z13" i="10"/>
  <c r="T13" i="10"/>
  <c r="R13" i="10"/>
  <c r="Q13" i="10"/>
  <c r="S13" i="10"/>
  <c r="P13" i="10"/>
  <c r="L13" i="10"/>
  <c r="N13" i="10"/>
  <c r="E18" i="9" s="1"/>
  <c r="K13" i="10"/>
  <c r="J13" i="10"/>
  <c r="I13" i="10"/>
  <c r="D18" i="9" s="1"/>
  <c r="H13" i="10"/>
  <c r="G13" i="10"/>
  <c r="F13" i="10"/>
  <c r="E13" i="10"/>
  <c r="Z12" i="10"/>
  <c r="Q12" i="10"/>
  <c r="S12" i="10"/>
  <c r="P12" i="10"/>
  <c r="M12" i="10"/>
  <c r="L12" i="10"/>
  <c r="O12" i="10" s="1"/>
  <c r="N12" i="10"/>
  <c r="E20" i="9" s="1"/>
  <c r="K12" i="10"/>
  <c r="J12" i="10"/>
  <c r="I12" i="10"/>
  <c r="H12" i="10"/>
  <c r="G12" i="10"/>
  <c r="F12" i="10"/>
  <c r="E12" i="10"/>
  <c r="Z11" i="10"/>
  <c r="R11" i="10"/>
  <c r="Q11" i="10"/>
  <c r="T11" i="10" s="1"/>
  <c r="S11" i="10"/>
  <c r="P11" i="10"/>
  <c r="O11" i="10"/>
  <c r="M11" i="10"/>
  <c r="L11" i="10"/>
  <c r="N11" i="10"/>
  <c r="E21" i="9" s="1"/>
  <c r="K11" i="10"/>
  <c r="J11" i="10"/>
  <c r="I11" i="10"/>
  <c r="H11" i="10"/>
  <c r="G11" i="10"/>
  <c r="F11" i="10"/>
  <c r="E11" i="10"/>
  <c r="Z10" i="10"/>
  <c r="T10" i="10"/>
  <c r="R10" i="10"/>
  <c r="Q10" i="10"/>
  <c r="S10" i="10"/>
  <c r="P10" i="10"/>
  <c r="O10" i="10"/>
  <c r="M10" i="10"/>
  <c r="L10" i="10"/>
  <c r="N10" i="10"/>
  <c r="E22" i="9" s="1"/>
  <c r="K10" i="10"/>
  <c r="J10" i="10"/>
  <c r="I10" i="10"/>
  <c r="H10" i="10"/>
  <c r="G10" i="10"/>
  <c r="F10" i="10"/>
  <c r="E10" i="10"/>
  <c r="Z9" i="10"/>
  <c r="T9" i="10"/>
  <c r="R9" i="10"/>
  <c r="Q9" i="10"/>
  <c r="S9" i="10"/>
  <c r="P9" i="10"/>
  <c r="L9" i="10"/>
  <c r="N9" i="10"/>
  <c r="E23" i="9" s="1"/>
  <c r="K9" i="10"/>
  <c r="J9" i="10"/>
  <c r="I9" i="10"/>
  <c r="H9" i="10"/>
  <c r="G9" i="10"/>
  <c r="F9" i="10"/>
  <c r="E9" i="10"/>
  <c r="G8" i="10"/>
  <c r="A8" i="10"/>
  <c r="G7" i="10"/>
  <c r="A7" i="10"/>
  <c r="G6" i="10"/>
  <c r="A6" i="10"/>
  <c r="G40" i="8"/>
  <c r="C40" i="8"/>
  <c r="G37" i="8"/>
  <c r="C37" i="8"/>
  <c r="G34" i="8"/>
  <c r="C34" i="8"/>
  <c r="G31" i="8"/>
  <c r="H28" i="8"/>
  <c r="C28" i="8"/>
  <c r="B28" i="8"/>
  <c r="H27" i="8"/>
  <c r="C27" i="8"/>
  <c r="B27" i="8"/>
  <c r="H26" i="8"/>
  <c r="C26" i="8"/>
  <c r="B26" i="8"/>
  <c r="I24" i="8"/>
  <c r="D14" i="8" s="1"/>
  <c r="H24" i="8"/>
  <c r="D12" i="8" s="1"/>
  <c r="G24" i="8"/>
  <c r="F24" i="8"/>
  <c r="E24" i="8"/>
  <c r="D24" i="8"/>
  <c r="I23" i="8"/>
  <c r="H23" i="8"/>
  <c r="G23" i="8"/>
  <c r="F23" i="8"/>
  <c r="E23" i="8"/>
  <c r="D23" i="8"/>
  <c r="J23" i="8"/>
  <c r="C23" i="8"/>
  <c r="B23" i="8"/>
  <c r="E16" i="8"/>
  <c r="D16" i="8"/>
  <c r="B10" i="8"/>
  <c r="B7" i="8"/>
  <c r="B4" i="8"/>
  <c r="A1" i="8"/>
  <c r="D277" i="7"/>
  <c r="C277" i="7"/>
  <c r="B277" i="7"/>
  <c r="D276" i="7"/>
  <c r="C276" i="7"/>
  <c r="B276" i="7"/>
  <c r="D275" i="7"/>
  <c r="C275" i="7"/>
  <c r="B275" i="7"/>
  <c r="A274" i="7"/>
  <c r="D273" i="7"/>
  <c r="C273" i="7"/>
  <c r="B273" i="7"/>
  <c r="D272" i="7"/>
  <c r="C272" i="7"/>
  <c r="B272" i="7"/>
  <c r="D271" i="7"/>
  <c r="C271" i="7"/>
  <c r="B271" i="7"/>
  <c r="D270" i="7"/>
  <c r="C270" i="7"/>
  <c r="B270" i="7"/>
  <c r="D269" i="7"/>
  <c r="C269" i="7"/>
  <c r="B269" i="7"/>
  <c r="D268" i="7"/>
  <c r="C268" i="7"/>
  <c r="B268" i="7"/>
  <c r="D267" i="7"/>
  <c r="C267" i="7"/>
  <c r="B267" i="7"/>
  <c r="D266" i="7"/>
  <c r="C266" i="7"/>
  <c r="B266" i="7"/>
  <c r="D265" i="7"/>
  <c r="C265" i="7"/>
  <c r="B265" i="7"/>
  <c r="D264" i="7"/>
  <c r="C264" i="7"/>
  <c r="B264" i="7"/>
  <c r="D263" i="7"/>
  <c r="C263" i="7"/>
  <c r="B263" i="7"/>
  <c r="A262" i="7"/>
  <c r="D261" i="7"/>
  <c r="C261" i="7"/>
  <c r="B261" i="7"/>
  <c r="D260" i="7"/>
  <c r="C260" i="7"/>
  <c r="B260" i="7"/>
  <c r="D259" i="7"/>
  <c r="C259" i="7"/>
  <c r="B259" i="7"/>
  <c r="D258" i="7"/>
  <c r="C258" i="7"/>
  <c r="B258" i="7"/>
  <c r="D257" i="7"/>
  <c r="C257" i="7"/>
  <c r="B257" i="7"/>
  <c r="D256" i="7"/>
  <c r="C256" i="7"/>
  <c r="B256" i="7"/>
  <c r="D255" i="7"/>
  <c r="C255" i="7"/>
  <c r="B255" i="7"/>
  <c r="D254" i="7"/>
  <c r="C254" i="7"/>
  <c r="B254" i="7"/>
  <c r="D253" i="7"/>
  <c r="C253" i="7"/>
  <c r="B253" i="7"/>
  <c r="D252" i="7"/>
  <c r="C252" i="7"/>
  <c r="B252" i="7"/>
  <c r="D251" i="7"/>
  <c r="C251" i="7"/>
  <c r="B251" i="7"/>
  <c r="D250" i="7"/>
  <c r="C250" i="7"/>
  <c r="B250" i="7"/>
  <c r="A249" i="7"/>
  <c r="D248" i="7"/>
  <c r="C248" i="7"/>
  <c r="B248" i="7"/>
  <c r="D247" i="7"/>
  <c r="C247" i="7"/>
  <c r="B247" i="7"/>
  <c r="D246" i="7"/>
  <c r="C246" i="7"/>
  <c r="B246" i="7"/>
  <c r="D245" i="7"/>
  <c r="C245" i="7"/>
  <c r="B245" i="7"/>
  <c r="D244" i="7"/>
  <c r="C244" i="7"/>
  <c r="B244" i="7"/>
  <c r="D243" i="7"/>
  <c r="C243" i="7"/>
  <c r="B243" i="7"/>
  <c r="D242" i="7"/>
  <c r="C242" i="7"/>
  <c r="B242" i="7"/>
  <c r="D241" i="7"/>
  <c r="C241" i="7"/>
  <c r="B241" i="7"/>
  <c r="D240" i="7"/>
  <c r="C240" i="7"/>
  <c r="B240" i="7"/>
  <c r="D239" i="7"/>
  <c r="C239" i="7"/>
  <c r="B239" i="7"/>
  <c r="D238" i="7"/>
  <c r="C238" i="7"/>
  <c r="B238" i="7"/>
  <c r="D237" i="7"/>
  <c r="C237" i="7"/>
  <c r="B237" i="7"/>
  <c r="D236" i="7"/>
  <c r="C236" i="7"/>
  <c r="B236" i="7"/>
  <c r="D235" i="7"/>
  <c r="C235" i="7"/>
  <c r="B235" i="7"/>
  <c r="D234" i="7"/>
  <c r="C234" i="7"/>
  <c r="B234" i="7"/>
  <c r="D233" i="7"/>
  <c r="C233" i="7"/>
  <c r="B233" i="7"/>
  <c r="D232" i="7"/>
  <c r="C232" i="7"/>
  <c r="B232" i="7"/>
  <c r="D231" i="7"/>
  <c r="C231" i="7"/>
  <c r="B231" i="7"/>
  <c r="A230" i="7"/>
  <c r="A229" i="7"/>
  <c r="D228" i="7"/>
  <c r="C228" i="7"/>
  <c r="B228" i="7"/>
  <c r="D227" i="7"/>
  <c r="C227" i="7"/>
  <c r="B227" i="7"/>
  <c r="A226" i="7"/>
  <c r="D225" i="7"/>
  <c r="C225" i="7"/>
  <c r="B225" i="7"/>
  <c r="D224" i="7"/>
  <c r="C224" i="7"/>
  <c r="B224" i="7"/>
  <c r="D223" i="7"/>
  <c r="C223" i="7"/>
  <c r="B223" i="7"/>
  <c r="D222" i="7"/>
  <c r="C222" i="7"/>
  <c r="B222" i="7"/>
  <c r="D221" i="7"/>
  <c r="C221" i="7"/>
  <c r="B221" i="7"/>
  <c r="D220" i="7"/>
  <c r="C220" i="7"/>
  <c r="B220" i="7"/>
  <c r="D219" i="7"/>
  <c r="C219" i="7"/>
  <c r="B219" i="7"/>
  <c r="D218" i="7"/>
  <c r="C218" i="7"/>
  <c r="B218" i="7"/>
  <c r="D217" i="7"/>
  <c r="C217" i="7"/>
  <c r="B217" i="7"/>
  <c r="D216" i="7"/>
  <c r="C216" i="7"/>
  <c r="B216" i="7"/>
  <c r="A215" i="7"/>
  <c r="D214" i="7"/>
  <c r="C214" i="7"/>
  <c r="B214" i="7"/>
  <c r="D213" i="7"/>
  <c r="C213" i="7"/>
  <c r="B213" i="7"/>
  <c r="D212" i="7"/>
  <c r="C212" i="7"/>
  <c r="B212" i="7"/>
  <c r="D211" i="7"/>
  <c r="C211" i="7"/>
  <c r="B211" i="7"/>
  <c r="D210" i="7"/>
  <c r="C210" i="7"/>
  <c r="B210" i="7"/>
  <c r="D209" i="7"/>
  <c r="C209" i="7"/>
  <c r="B209" i="7"/>
  <c r="D208" i="7"/>
  <c r="C208" i="7"/>
  <c r="B208" i="7"/>
  <c r="D207" i="7"/>
  <c r="C207" i="7"/>
  <c r="B207" i="7"/>
  <c r="D206" i="7"/>
  <c r="C206" i="7"/>
  <c r="B206" i="7"/>
  <c r="D205" i="7"/>
  <c r="C205" i="7"/>
  <c r="B205" i="7"/>
  <c r="D204" i="7"/>
  <c r="C204" i="7"/>
  <c r="B204" i="7"/>
  <c r="D203" i="7"/>
  <c r="C203" i="7"/>
  <c r="B203" i="7"/>
  <c r="D202" i="7"/>
  <c r="C202" i="7"/>
  <c r="B202" i="7"/>
  <c r="D201" i="7"/>
  <c r="C201" i="7"/>
  <c r="B201" i="7"/>
  <c r="D200" i="7"/>
  <c r="C200" i="7"/>
  <c r="B200" i="7"/>
  <c r="D199" i="7"/>
  <c r="C199" i="7"/>
  <c r="B199" i="7"/>
  <c r="D198" i="7"/>
  <c r="C198" i="7"/>
  <c r="B198" i="7"/>
  <c r="D197" i="7"/>
  <c r="C197" i="7"/>
  <c r="B197" i="7"/>
  <c r="D196" i="7"/>
  <c r="C196" i="7"/>
  <c r="B196" i="7"/>
  <c r="D195" i="7"/>
  <c r="C195" i="7"/>
  <c r="B195" i="7"/>
  <c r="D194" i="7"/>
  <c r="C194" i="7"/>
  <c r="B194" i="7"/>
  <c r="D193" i="7"/>
  <c r="C193" i="7"/>
  <c r="B193" i="7"/>
  <c r="D192" i="7"/>
  <c r="C192" i="7"/>
  <c r="B192" i="7"/>
  <c r="D191" i="7"/>
  <c r="C191" i="7"/>
  <c r="B191" i="7"/>
  <c r="A190" i="7"/>
  <c r="AF189" i="7"/>
  <c r="A189" i="7"/>
  <c r="D188" i="7"/>
  <c r="C188" i="7"/>
  <c r="B188" i="7"/>
  <c r="D187" i="7"/>
  <c r="C187" i="7"/>
  <c r="B187" i="7"/>
  <c r="D186" i="7"/>
  <c r="C186" i="7"/>
  <c r="B186" i="7"/>
  <c r="D185" i="7"/>
  <c r="C185" i="7"/>
  <c r="B185" i="7"/>
  <c r="A184" i="7"/>
  <c r="D183" i="7"/>
  <c r="C183" i="7"/>
  <c r="B183" i="7"/>
  <c r="D182" i="7"/>
  <c r="C182" i="7"/>
  <c r="B182" i="7"/>
  <c r="D181" i="7"/>
  <c r="C181" i="7"/>
  <c r="B181" i="7"/>
  <c r="D180" i="7"/>
  <c r="C180" i="7"/>
  <c r="B180" i="7"/>
  <c r="D179" i="7"/>
  <c r="C179" i="7"/>
  <c r="B179" i="7"/>
  <c r="D178" i="7"/>
  <c r="C178" i="7"/>
  <c r="B178" i="7"/>
  <c r="D177" i="7"/>
  <c r="C177" i="7"/>
  <c r="B177" i="7"/>
  <c r="A176" i="7"/>
  <c r="A175" i="7"/>
  <c r="D174" i="7"/>
  <c r="C174" i="7"/>
  <c r="B174" i="7"/>
  <c r="D173" i="7"/>
  <c r="C173" i="7"/>
  <c r="B173" i="7"/>
  <c r="D172" i="7"/>
  <c r="C172" i="7"/>
  <c r="B172" i="7"/>
  <c r="D171" i="7"/>
  <c r="C171" i="7"/>
  <c r="B171" i="7"/>
  <c r="A170" i="7"/>
  <c r="D169" i="7"/>
  <c r="C169" i="7"/>
  <c r="B169" i="7"/>
  <c r="D168" i="7"/>
  <c r="C168" i="7"/>
  <c r="B168" i="7"/>
  <c r="D167" i="7"/>
  <c r="C167" i="7"/>
  <c r="B167" i="7"/>
  <c r="D166" i="7"/>
  <c r="C166" i="7"/>
  <c r="B166" i="7"/>
  <c r="D165" i="7"/>
  <c r="C165" i="7"/>
  <c r="B165" i="7"/>
  <c r="D164" i="7"/>
  <c r="C164" i="7"/>
  <c r="B164" i="7"/>
  <c r="D163" i="7"/>
  <c r="C163" i="7"/>
  <c r="B163" i="7"/>
  <c r="D162" i="7"/>
  <c r="C162" i="7"/>
  <c r="B162" i="7"/>
  <c r="D161" i="7"/>
  <c r="C161" i="7"/>
  <c r="B161" i="7"/>
  <c r="D160" i="7"/>
  <c r="C160" i="7"/>
  <c r="B160" i="7"/>
  <c r="D159" i="7"/>
  <c r="C159" i="7"/>
  <c r="B159" i="7"/>
  <c r="D158" i="7"/>
  <c r="C158" i="7"/>
  <c r="B158" i="7"/>
  <c r="D157" i="7"/>
  <c r="C157" i="7"/>
  <c r="B157" i="7"/>
  <c r="A156" i="7"/>
  <c r="D155" i="7"/>
  <c r="C155" i="7"/>
  <c r="B155" i="7"/>
  <c r="D154" i="7"/>
  <c r="C154" i="7"/>
  <c r="B154" i="7"/>
  <c r="D153" i="7"/>
  <c r="C153" i="7"/>
  <c r="B153" i="7"/>
  <c r="D152" i="7"/>
  <c r="C152" i="7"/>
  <c r="B152" i="7"/>
  <c r="D151" i="7"/>
  <c r="C151" i="7"/>
  <c r="B151" i="7"/>
  <c r="D150" i="7"/>
  <c r="C150" i="7"/>
  <c r="B150" i="7"/>
  <c r="D149" i="7"/>
  <c r="C149" i="7"/>
  <c r="B149" i="7"/>
  <c r="D148" i="7"/>
  <c r="C148" i="7"/>
  <c r="B148" i="7"/>
  <c r="D147" i="7"/>
  <c r="C147" i="7"/>
  <c r="B147" i="7"/>
  <c r="A146" i="7"/>
  <c r="D145" i="7"/>
  <c r="C145" i="7"/>
  <c r="B145" i="7"/>
  <c r="D144" i="7"/>
  <c r="C144" i="7"/>
  <c r="B144" i="7"/>
  <c r="D143" i="7"/>
  <c r="C143" i="7"/>
  <c r="B143" i="7"/>
  <c r="D142" i="7"/>
  <c r="C142" i="7"/>
  <c r="B142" i="7"/>
  <c r="D141" i="7"/>
  <c r="C141" i="7"/>
  <c r="B141" i="7"/>
  <c r="D140" i="7"/>
  <c r="C140" i="7"/>
  <c r="B140" i="7"/>
  <c r="D139" i="7"/>
  <c r="C139" i="7"/>
  <c r="B139" i="7"/>
  <c r="D138" i="7"/>
  <c r="C138" i="7"/>
  <c r="B138" i="7"/>
  <c r="D137" i="7"/>
  <c r="C137" i="7"/>
  <c r="B137" i="7"/>
  <c r="D136" i="7"/>
  <c r="C136" i="7"/>
  <c r="B136" i="7"/>
  <c r="D135" i="7"/>
  <c r="C135" i="7"/>
  <c r="B135" i="7"/>
  <c r="D134" i="7"/>
  <c r="C134" i="7"/>
  <c r="B134" i="7"/>
  <c r="D133" i="7"/>
  <c r="C133" i="7"/>
  <c r="B133" i="7"/>
  <c r="D132" i="7"/>
  <c r="C132" i="7"/>
  <c r="B132" i="7"/>
  <c r="D131" i="7"/>
  <c r="C131" i="7"/>
  <c r="B131" i="7"/>
  <c r="D130" i="7"/>
  <c r="C130" i="7"/>
  <c r="B130" i="7"/>
  <c r="D129" i="7"/>
  <c r="C129" i="7"/>
  <c r="B129" i="7"/>
  <c r="D128" i="7"/>
  <c r="C128" i="7"/>
  <c r="B128" i="7"/>
  <c r="A127" i="7"/>
  <c r="A126" i="7"/>
  <c r="D125" i="7"/>
  <c r="C125" i="7"/>
  <c r="B125" i="7"/>
  <c r="D124" i="7"/>
  <c r="C124" i="7"/>
  <c r="B124" i="7"/>
  <c r="D123" i="7"/>
  <c r="C123" i="7"/>
  <c r="B123" i="7"/>
  <c r="D122" i="7"/>
  <c r="C122" i="7"/>
  <c r="B122" i="7"/>
  <c r="A121" i="7"/>
  <c r="D120" i="7"/>
  <c r="C120" i="7"/>
  <c r="B120" i="7"/>
  <c r="D119" i="7"/>
  <c r="C119" i="7"/>
  <c r="B119" i="7"/>
  <c r="D118" i="7"/>
  <c r="C118" i="7"/>
  <c r="B118" i="7"/>
  <c r="D117" i="7"/>
  <c r="C117" i="7"/>
  <c r="B117" i="7"/>
  <c r="D116" i="7"/>
  <c r="C116" i="7"/>
  <c r="B116" i="7"/>
  <c r="D115" i="7"/>
  <c r="C115" i="7"/>
  <c r="B115" i="7"/>
  <c r="D114" i="7"/>
  <c r="C114" i="7"/>
  <c r="B114" i="7"/>
  <c r="D113" i="7"/>
  <c r="C113" i="7"/>
  <c r="B113" i="7"/>
  <c r="D112" i="7"/>
  <c r="C112" i="7"/>
  <c r="B112" i="7"/>
  <c r="D111" i="7"/>
  <c r="C111" i="7"/>
  <c r="B111" i="7"/>
  <c r="D110" i="7"/>
  <c r="C110" i="7"/>
  <c r="B110" i="7"/>
  <c r="D109" i="7"/>
  <c r="C109" i="7"/>
  <c r="B109" i="7"/>
  <c r="D108" i="7"/>
  <c r="C108" i="7"/>
  <c r="B108" i="7"/>
  <c r="D107" i="7"/>
  <c r="C107" i="7"/>
  <c r="B107" i="7"/>
  <c r="D106" i="7"/>
  <c r="C106" i="7"/>
  <c r="B106" i="7"/>
  <c r="D105" i="7"/>
  <c r="C105" i="7"/>
  <c r="B105" i="7"/>
  <c r="A104" i="7"/>
  <c r="D103" i="7"/>
  <c r="C103" i="7"/>
  <c r="B103" i="7"/>
  <c r="D102" i="7"/>
  <c r="C102" i="7"/>
  <c r="B102" i="7"/>
  <c r="D101" i="7"/>
  <c r="C101" i="7"/>
  <c r="B101" i="7"/>
  <c r="D100" i="7"/>
  <c r="C100" i="7"/>
  <c r="B100" i="7"/>
  <c r="D99" i="7"/>
  <c r="C99" i="7"/>
  <c r="B99" i="7"/>
  <c r="D98" i="7"/>
  <c r="C98" i="7"/>
  <c r="B98" i="7"/>
  <c r="D97" i="7"/>
  <c r="C97" i="7"/>
  <c r="B97" i="7"/>
  <c r="D96" i="7"/>
  <c r="C96" i="7"/>
  <c r="B96" i="7"/>
  <c r="D95" i="7"/>
  <c r="C95" i="7"/>
  <c r="B95" i="7"/>
  <c r="D94" i="7"/>
  <c r="C94" i="7"/>
  <c r="B94" i="7"/>
  <c r="D93" i="7"/>
  <c r="C93" i="7"/>
  <c r="B93" i="7"/>
  <c r="A92" i="7"/>
  <c r="D91" i="7"/>
  <c r="C91" i="7"/>
  <c r="B91" i="7"/>
  <c r="D90" i="7"/>
  <c r="C90" i="7"/>
  <c r="B90" i="7"/>
  <c r="D89" i="7"/>
  <c r="C89" i="7"/>
  <c r="B89" i="7"/>
  <c r="D88" i="7"/>
  <c r="C88" i="7"/>
  <c r="B88" i="7"/>
  <c r="D87" i="7"/>
  <c r="C87" i="7"/>
  <c r="B87" i="7"/>
  <c r="D86" i="7"/>
  <c r="C86" i="7"/>
  <c r="B86" i="7"/>
  <c r="D85" i="7"/>
  <c r="C85" i="7"/>
  <c r="B85" i="7"/>
  <c r="D84" i="7"/>
  <c r="C84" i="7"/>
  <c r="B84" i="7"/>
  <c r="D83" i="7"/>
  <c r="C83" i="7"/>
  <c r="B83" i="7"/>
  <c r="D82" i="7"/>
  <c r="C82" i="7"/>
  <c r="B82" i="7"/>
  <c r="D81" i="7"/>
  <c r="C81" i="7"/>
  <c r="B81" i="7"/>
  <c r="D80" i="7"/>
  <c r="C80" i="7"/>
  <c r="B80" i="7"/>
  <c r="D79" i="7"/>
  <c r="C79" i="7"/>
  <c r="B79" i="7"/>
  <c r="D78" i="7"/>
  <c r="C78" i="7"/>
  <c r="B78" i="7"/>
  <c r="D77" i="7"/>
  <c r="C77" i="7"/>
  <c r="B77" i="7"/>
  <c r="D76" i="7"/>
  <c r="C76" i="7"/>
  <c r="B76" i="7"/>
  <c r="D75" i="7"/>
  <c r="C75" i="7"/>
  <c r="B75" i="7"/>
  <c r="D74" i="7"/>
  <c r="C74" i="7"/>
  <c r="B74" i="7"/>
  <c r="D73" i="7"/>
  <c r="C73" i="7"/>
  <c r="B73" i="7"/>
  <c r="D72" i="7"/>
  <c r="C72" i="7"/>
  <c r="B72" i="7"/>
  <c r="D71" i="7"/>
  <c r="C71" i="7"/>
  <c r="B71" i="7"/>
  <c r="D70" i="7"/>
  <c r="C70" i="7"/>
  <c r="B70" i="7"/>
  <c r="D69" i="7"/>
  <c r="C69" i="7"/>
  <c r="B69" i="7"/>
  <c r="A68" i="7"/>
  <c r="A67" i="7"/>
  <c r="D66" i="7"/>
  <c r="C66" i="7"/>
  <c r="B66" i="7"/>
  <c r="D65" i="7"/>
  <c r="C65" i="7"/>
  <c r="B65" i="7"/>
  <c r="D64" i="7"/>
  <c r="C64" i="7"/>
  <c r="B64" i="7"/>
  <c r="D63" i="7"/>
  <c r="C63" i="7"/>
  <c r="B63" i="7"/>
  <c r="D62" i="7"/>
  <c r="C62" i="7"/>
  <c r="B62" i="7"/>
  <c r="A61" i="7"/>
  <c r="D60" i="7"/>
  <c r="C60" i="7"/>
  <c r="B60" i="7"/>
  <c r="D59" i="7"/>
  <c r="C59" i="7"/>
  <c r="B59" i="7"/>
  <c r="D58" i="7"/>
  <c r="C58" i="7"/>
  <c r="B58" i="7"/>
  <c r="D57" i="7"/>
  <c r="C57" i="7"/>
  <c r="B57" i="7"/>
  <c r="D56" i="7"/>
  <c r="C56" i="7"/>
  <c r="B56" i="7"/>
  <c r="D55" i="7"/>
  <c r="C55" i="7"/>
  <c r="B55" i="7"/>
  <c r="D54" i="7"/>
  <c r="C54" i="7"/>
  <c r="B54" i="7"/>
  <c r="D53" i="7"/>
  <c r="C53" i="7"/>
  <c r="B53" i="7"/>
  <c r="D52" i="7"/>
  <c r="C52" i="7"/>
  <c r="B52" i="7"/>
  <c r="D51" i="7"/>
  <c r="C51" i="7"/>
  <c r="B51" i="7"/>
  <c r="A50" i="7"/>
  <c r="D49" i="7"/>
  <c r="C49" i="7"/>
  <c r="B49" i="7"/>
  <c r="D48" i="7"/>
  <c r="C48" i="7"/>
  <c r="B48" i="7"/>
  <c r="D47" i="7"/>
  <c r="C47" i="7"/>
  <c r="B47" i="7"/>
  <c r="D46" i="7"/>
  <c r="C46" i="7"/>
  <c r="B46" i="7"/>
  <c r="D45" i="7"/>
  <c r="C45" i="7"/>
  <c r="B45" i="7"/>
  <c r="D44" i="7"/>
  <c r="C44" i="7"/>
  <c r="B44" i="7"/>
  <c r="D43" i="7"/>
  <c r="C43" i="7"/>
  <c r="B43" i="7"/>
  <c r="D42" i="7"/>
  <c r="C42" i="7"/>
  <c r="B42" i="7"/>
  <c r="D41" i="7"/>
  <c r="C41" i="7"/>
  <c r="B41" i="7"/>
  <c r="D40" i="7"/>
  <c r="C40" i="7"/>
  <c r="B40" i="7"/>
  <c r="A39" i="7"/>
  <c r="D38" i="7"/>
  <c r="C38" i="7"/>
  <c r="B38" i="7"/>
  <c r="D37" i="7"/>
  <c r="C37" i="7"/>
  <c r="B37" i="7"/>
  <c r="D36" i="7"/>
  <c r="C36" i="7"/>
  <c r="B36" i="7"/>
  <c r="D35" i="7"/>
  <c r="C35" i="7"/>
  <c r="B35" i="7"/>
  <c r="D34" i="7"/>
  <c r="C34" i="7"/>
  <c r="B34" i="7"/>
  <c r="D33" i="7"/>
  <c r="C33" i="7"/>
  <c r="B33" i="7"/>
  <c r="D32" i="7"/>
  <c r="C32" i="7"/>
  <c r="B32" i="7"/>
  <c r="D31" i="7"/>
  <c r="C31" i="7"/>
  <c r="B31" i="7"/>
  <c r="D30" i="7"/>
  <c r="C30" i="7"/>
  <c r="B30" i="7"/>
  <c r="D29" i="7"/>
  <c r="C29" i="7"/>
  <c r="B29" i="7"/>
  <c r="D28" i="7"/>
  <c r="C28" i="7"/>
  <c r="B28" i="7"/>
  <c r="D27" i="7"/>
  <c r="C27" i="7"/>
  <c r="B27" i="7"/>
  <c r="D26" i="7"/>
  <c r="C26" i="7"/>
  <c r="B26" i="7"/>
  <c r="D25" i="7"/>
  <c r="C25" i="7"/>
  <c r="B25" i="7"/>
  <c r="D24" i="7"/>
  <c r="C24" i="7"/>
  <c r="B24" i="7"/>
  <c r="D23" i="7"/>
  <c r="C23" i="7"/>
  <c r="B23" i="7"/>
  <c r="D22" i="7"/>
  <c r="C22" i="7"/>
  <c r="B22" i="7"/>
  <c r="A21" i="7"/>
  <c r="A20" i="7"/>
  <c r="A19" i="7"/>
  <c r="A12" i="7"/>
  <c r="A11" i="7"/>
  <c r="A1" i="7"/>
  <c r="H2157" i="6"/>
  <c r="H2154" i="6"/>
  <c r="C2157" i="6"/>
  <c r="C2154" i="6"/>
  <c r="I2151" i="6"/>
  <c r="C2151" i="6"/>
  <c r="I2150" i="6"/>
  <c r="C2150" i="6"/>
  <c r="I2149" i="6"/>
  <c r="C2149" i="6"/>
  <c r="I25" i="6"/>
  <c r="I24" i="6"/>
  <c r="I23" i="6"/>
  <c r="I22" i="6"/>
  <c r="I21" i="6"/>
  <c r="I20" i="6"/>
  <c r="A2148" i="6"/>
  <c r="A2145" i="6"/>
  <c r="AF2142" i="6"/>
  <c r="A2142" i="6"/>
  <c r="A2139" i="6"/>
  <c r="K2136" i="6"/>
  <c r="H2136" i="6"/>
  <c r="G2136" i="6"/>
  <c r="E2136" i="6"/>
  <c r="E2135" i="6"/>
  <c r="E2134" i="6"/>
  <c r="E2133" i="6"/>
  <c r="J2132" i="6"/>
  <c r="I2132" i="6"/>
  <c r="H2132" i="6"/>
  <c r="G2132" i="6"/>
  <c r="F2132" i="6"/>
  <c r="J2131" i="6"/>
  <c r="I2131" i="6"/>
  <c r="H2131" i="6"/>
  <c r="G2131" i="6"/>
  <c r="F2131" i="6"/>
  <c r="J2130" i="6"/>
  <c r="I2130" i="6"/>
  <c r="H2130" i="6"/>
  <c r="G2130" i="6"/>
  <c r="F2130" i="6"/>
  <c r="J2129" i="6"/>
  <c r="I2129" i="6"/>
  <c r="H2129" i="6"/>
  <c r="G2129" i="6"/>
  <c r="F2129" i="6"/>
  <c r="C2128" i="6"/>
  <c r="V2127" i="6"/>
  <c r="J2135" i="6" s="1"/>
  <c r="I2137" i="6" s="1"/>
  <c r="T2127" i="6"/>
  <c r="J2134" i="6" s="1"/>
  <c r="R2127" i="6"/>
  <c r="J2133" i="6" s="1"/>
  <c r="U2127" i="6"/>
  <c r="S2127" i="6"/>
  <c r="Q2127" i="6"/>
  <c r="E2127" i="6"/>
  <c r="D2127" i="6"/>
  <c r="C2127" i="6"/>
  <c r="B2127" i="6"/>
  <c r="K2125" i="6"/>
  <c r="H2125" i="6"/>
  <c r="G2125" i="6"/>
  <c r="E2125" i="6"/>
  <c r="E2124" i="6"/>
  <c r="E2123" i="6"/>
  <c r="E2122" i="6"/>
  <c r="J2121" i="6"/>
  <c r="I2121" i="6"/>
  <c r="H2121" i="6"/>
  <c r="G2121" i="6"/>
  <c r="F2121" i="6"/>
  <c r="J2120" i="6"/>
  <c r="I2120" i="6"/>
  <c r="H2120" i="6"/>
  <c r="G2120" i="6"/>
  <c r="F2120" i="6"/>
  <c r="J2119" i="6"/>
  <c r="I2119" i="6"/>
  <c r="H2119" i="6"/>
  <c r="G2119" i="6"/>
  <c r="F2119" i="6"/>
  <c r="J2118" i="6"/>
  <c r="I2118" i="6"/>
  <c r="H2118" i="6"/>
  <c r="G2118" i="6"/>
  <c r="F2118" i="6"/>
  <c r="V2117" i="6"/>
  <c r="J2124" i="6" s="1"/>
  <c r="T2117" i="6"/>
  <c r="J2123" i="6" s="1"/>
  <c r="R2117" i="6"/>
  <c r="J2122" i="6" s="1"/>
  <c r="I2126" i="6" s="1"/>
  <c r="U2117" i="6"/>
  <c r="S2117" i="6"/>
  <c r="Q2117" i="6"/>
  <c r="E2117" i="6"/>
  <c r="D2117" i="6"/>
  <c r="C2117" i="6"/>
  <c r="B2117" i="6"/>
  <c r="K2115" i="6"/>
  <c r="H2115" i="6"/>
  <c r="G2115" i="6"/>
  <c r="E2115" i="6"/>
  <c r="J2114" i="6"/>
  <c r="E2114" i="6"/>
  <c r="E2113" i="6"/>
  <c r="J2112" i="6"/>
  <c r="I2112" i="6"/>
  <c r="H2112" i="6"/>
  <c r="G2112" i="6"/>
  <c r="F2112" i="6"/>
  <c r="J2111" i="6"/>
  <c r="I2111" i="6"/>
  <c r="H2111" i="6"/>
  <c r="G2111" i="6"/>
  <c r="F2111" i="6"/>
  <c r="V2110" i="6"/>
  <c r="T2110" i="6"/>
  <c r="R2110" i="6"/>
  <c r="J2113" i="6" s="1"/>
  <c r="U2110" i="6"/>
  <c r="S2110" i="6"/>
  <c r="Q2110" i="6"/>
  <c r="E2110" i="6"/>
  <c r="D2110" i="6"/>
  <c r="C2110" i="6"/>
  <c r="B2110" i="6"/>
  <c r="A2109" i="6"/>
  <c r="A2106" i="6"/>
  <c r="K2103" i="6"/>
  <c r="H2103" i="6"/>
  <c r="G2103" i="6"/>
  <c r="E2103" i="6"/>
  <c r="E2102" i="6"/>
  <c r="J2101" i="6"/>
  <c r="E2101" i="6"/>
  <c r="J2100" i="6"/>
  <c r="I2100" i="6"/>
  <c r="H2100" i="6"/>
  <c r="G2100" i="6"/>
  <c r="F2100" i="6"/>
  <c r="J2099" i="6"/>
  <c r="I2099" i="6"/>
  <c r="H2099" i="6"/>
  <c r="G2099" i="6"/>
  <c r="F2099" i="6"/>
  <c r="C2098" i="6"/>
  <c r="V2097" i="6"/>
  <c r="T2097" i="6"/>
  <c r="J2102" i="6" s="1"/>
  <c r="R2097" i="6"/>
  <c r="U2097" i="6"/>
  <c r="S2097" i="6"/>
  <c r="Q2097" i="6"/>
  <c r="E2097" i="6"/>
  <c r="D2097" i="6"/>
  <c r="C2097" i="6"/>
  <c r="B2097" i="6"/>
  <c r="K2095" i="6"/>
  <c r="H2095" i="6"/>
  <c r="G2095" i="6"/>
  <c r="E2095" i="6"/>
  <c r="E2094" i="6"/>
  <c r="J2093" i="6"/>
  <c r="E2093" i="6"/>
  <c r="J2092" i="6"/>
  <c r="I2092" i="6"/>
  <c r="H2092" i="6"/>
  <c r="G2092" i="6"/>
  <c r="F2092" i="6"/>
  <c r="J2091" i="6"/>
  <c r="I2091" i="6"/>
  <c r="H2091" i="6"/>
  <c r="G2091" i="6"/>
  <c r="F2091" i="6"/>
  <c r="V2090" i="6"/>
  <c r="T2090" i="6"/>
  <c r="J2094" i="6" s="1"/>
  <c r="R2090" i="6"/>
  <c r="U2090" i="6"/>
  <c r="S2090" i="6"/>
  <c r="Q2090" i="6"/>
  <c r="E2090" i="6"/>
  <c r="D2090" i="6"/>
  <c r="C2090" i="6"/>
  <c r="B2090" i="6"/>
  <c r="K2088" i="6"/>
  <c r="H2088" i="6"/>
  <c r="G2088" i="6"/>
  <c r="E2088" i="6"/>
  <c r="E2087" i="6"/>
  <c r="E2086" i="6"/>
  <c r="E2085" i="6"/>
  <c r="J2084" i="6"/>
  <c r="I2084" i="6"/>
  <c r="H2084" i="6"/>
  <c r="G2084" i="6"/>
  <c r="F2084" i="6"/>
  <c r="J2083" i="6"/>
  <c r="I2083" i="6"/>
  <c r="H2083" i="6"/>
  <c r="G2083" i="6"/>
  <c r="F2083" i="6"/>
  <c r="J2082" i="6"/>
  <c r="I2082" i="6"/>
  <c r="H2082" i="6"/>
  <c r="G2082" i="6"/>
  <c r="F2082" i="6"/>
  <c r="J2081" i="6"/>
  <c r="I2081" i="6"/>
  <c r="H2081" i="6"/>
  <c r="G2081" i="6"/>
  <c r="F2081" i="6"/>
  <c r="V2080" i="6"/>
  <c r="J2087" i="6" s="1"/>
  <c r="T2080" i="6"/>
  <c r="J2086" i="6" s="1"/>
  <c r="R2080" i="6"/>
  <c r="J2085" i="6" s="1"/>
  <c r="I2089" i="6" s="1"/>
  <c r="U2080" i="6"/>
  <c r="S2080" i="6"/>
  <c r="Q2080" i="6"/>
  <c r="E2080" i="6"/>
  <c r="D2080" i="6"/>
  <c r="C2080" i="6"/>
  <c r="B2080" i="6"/>
  <c r="K2078" i="6"/>
  <c r="H2078" i="6"/>
  <c r="G2078" i="6"/>
  <c r="E2078" i="6"/>
  <c r="J2077" i="6"/>
  <c r="E2077" i="6"/>
  <c r="E2076" i="6"/>
  <c r="E2075" i="6"/>
  <c r="J2074" i="6"/>
  <c r="I2074" i="6"/>
  <c r="H2074" i="6"/>
  <c r="G2074" i="6"/>
  <c r="F2074" i="6"/>
  <c r="J2073" i="6"/>
  <c r="I2073" i="6"/>
  <c r="H2073" i="6"/>
  <c r="G2073" i="6"/>
  <c r="F2073" i="6"/>
  <c r="J2072" i="6"/>
  <c r="I2072" i="6"/>
  <c r="H2072" i="6"/>
  <c r="G2072" i="6"/>
  <c r="F2072" i="6"/>
  <c r="J2071" i="6"/>
  <c r="I2071" i="6"/>
  <c r="H2071" i="6"/>
  <c r="G2071" i="6"/>
  <c r="F2071" i="6"/>
  <c r="V2070" i="6"/>
  <c r="T2070" i="6"/>
  <c r="J2076" i="6" s="1"/>
  <c r="R2070" i="6"/>
  <c r="J2075" i="6" s="1"/>
  <c r="U2070" i="6"/>
  <c r="S2070" i="6"/>
  <c r="Q2070" i="6"/>
  <c r="E2070" i="6"/>
  <c r="D2070" i="6"/>
  <c r="C2070" i="6"/>
  <c r="B2070" i="6"/>
  <c r="K2068" i="6"/>
  <c r="H2068" i="6"/>
  <c r="G2068" i="6"/>
  <c r="E2068" i="6"/>
  <c r="E2067" i="6"/>
  <c r="E2066" i="6"/>
  <c r="J2065" i="6"/>
  <c r="E2065" i="6"/>
  <c r="J2064" i="6"/>
  <c r="I2064" i="6"/>
  <c r="H2064" i="6"/>
  <c r="G2064" i="6"/>
  <c r="F2064" i="6"/>
  <c r="J2063" i="6"/>
  <c r="I2063" i="6"/>
  <c r="H2063" i="6"/>
  <c r="G2063" i="6"/>
  <c r="F2063" i="6"/>
  <c r="J2062" i="6"/>
  <c r="I2062" i="6"/>
  <c r="H2062" i="6"/>
  <c r="G2062" i="6"/>
  <c r="F2062" i="6"/>
  <c r="V2061" i="6"/>
  <c r="J2067" i="6" s="1"/>
  <c r="T2061" i="6"/>
  <c r="J2066" i="6" s="1"/>
  <c r="R2061" i="6"/>
  <c r="U2061" i="6"/>
  <c r="S2061" i="6"/>
  <c r="Q2061" i="6"/>
  <c r="E2061" i="6"/>
  <c r="D2061" i="6"/>
  <c r="C2061" i="6"/>
  <c r="K2059" i="6"/>
  <c r="H2059" i="6"/>
  <c r="G2059" i="6"/>
  <c r="E2059" i="6"/>
  <c r="J2058" i="6"/>
  <c r="E2058" i="6"/>
  <c r="E2057" i="6"/>
  <c r="J2056" i="6"/>
  <c r="I2056" i="6"/>
  <c r="H2056" i="6"/>
  <c r="G2056" i="6"/>
  <c r="F2056" i="6"/>
  <c r="J2055" i="6"/>
  <c r="I2055" i="6"/>
  <c r="H2055" i="6"/>
  <c r="G2055" i="6"/>
  <c r="F2055" i="6"/>
  <c r="C2054" i="6"/>
  <c r="V2053" i="6"/>
  <c r="T2053" i="6"/>
  <c r="R2053" i="6"/>
  <c r="J2057" i="6" s="1"/>
  <c r="U2053" i="6"/>
  <c r="S2053" i="6"/>
  <c r="Q2053" i="6"/>
  <c r="E2053" i="6"/>
  <c r="D2053" i="6"/>
  <c r="C2053" i="6"/>
  <c r="B2053" i="6"/>
  <c r="K2051" i="6"/>
  <c r="H2051" i="6"/>
  <c r="G2051" i="6"/>
  <c r="E2051" i="6"/>
  <c r="E2050" i="6"/>
  <c r="J2049" i="6"/>
  <c r="E2049" i="6"/>
  <c r="J2048" i="6"/>
  <c r="I2048" i="6"/>
  <c r="H2048" i="6"/>
  <c r="G2048" i="6"/>
  <c r="F2048" i="6"/>
  <c r="J2047" i="6"/>
  <c r="I2047" i="6"/>
  <c r="H2047" i="6"/>
  <c r="G2047" i="6"/>
  <c r="F2047" i="6"/>
  <c r="C2046" i="6"/>
  <c r="V2045" i="6"/>
  <c r="T2045" i="6"/>
  <c r="J2050" i="6" s="1"/>
  <c r="R2045" i="6"/>
  <c r="U2045" i="6"/>
  <c r="S2045" i="6"/>
  <c r="Q2045" i="6"/>
  <c r="E2045" i="6"/>
  <c r="D2045" i="6"/>
  <c r="C2045" i="6"/>
  <c r="B2045" i="6"/>
  <c r="K2043" i="6"/>
  <c r="H2043" i="6"/>
  <c r="G2043" i="6"/>
  <c r="E2043" i="6"/>
  <c r="J2042" i="6"/>
  <c r="E2042" i="6"/>
  <c r="E2041" i="6"/>
  <c r="E2040" i="6"/>
  <c r="J2039" i="6"/>
  <c r="I2039" i="6"/>
  <c r="H2039" i="6"/>
  <c r="G2039" i="6"/>
  <c r="F2039" i="6"/>
  <c r="J2038" i="6"/>
  <c r="I2038" i="6"/>
  <c r="H2038" i="6"/>
  <c r="G2038" i="6"/>
  <c r="F2038" i="6"/>
  <c r="J2037" i="6"/>
  <c r="I2037" i="6"/>
  <c r="H2037" i="6"/>
  <c r="G2037" i="6"/>
  <c r="F2037" i="6"/>
  <c r="C2036" i="6"/>
  <c r="V2035" i="6"/>
  <c r="T2035" i="6"/>
  <c r="J2041" i="6" s="1"/>
  <c r="R2035" i="6"/>
  <c r="J2040" i="6" s="1"/>
  <c r="U2035" i="6"/>
  <c r="S2035" i="6"/>
  <c r="Q2035" i="6"/>
  <c r="E2035" i="6"/>
  <c r="D2035" i="6"/>
  <c r="C2035" i="6"/>
  <c r="K2033" i="6"/>
  <c r="H2033" i="6"/>
  <c r="G2033" i="6"/>
  <c r="E2033" i="6"/>
  <c r="J2032" i="6"/>
  <c r="E2032" i="6"/>
  <c r="J2031" i="6"/>
  <c r="E2031" i="6"/>
  <c r="E2030" i="6"/>
  <c r="J2029" i="6"/>
  <c r="I2029" i="6"/>
  <c r="H2029" i="6"/>
  <c r="G2029" i="6"/>
  <c r="F2029" i="6"/>
  <c r="J2028" i="6"/>
  <c r="I2028" i="6"/>
  <c r="H2028" i="6"/>
  <c r="G2028" i="6"/>
  <c r="F2028" i="6"/>
  <c r="J2027" i="6"/>
  <c r="I2027" i="6"/>
  <c r="H2027" i="6"/>
  <c r="G2027" i="6"/>
  <c r="F2027" i="6"/>
  <c r="J2026" i="6"/>
  <c r="I2026" i="6"/>
  <c r="H2026" i="6"/>
  <c r="G2026" i="6"/>
  <c r="F2026" i="6"/>
  <c r="C2025" i="6"/>
  <c r="V2024" i="6"/>
  <c r="T2024" i="6"/>
  <c r="R2024" i="6"/>
  <c r="J2030" i="6" s="1"/>
  <c r="U2024" i="6"/>
  <c r="S2024" i="6"/>
  <c r="Q2024" i="6"/>
  <c r="E2024" i="6"/>
  <c r="D2024" i="6"/>
  <c r="C2024" i="6"/>
  <c r="I2023" i="6"/>
  <c r="K2022" i="6"/>
  <c r="H2022" i="6"/>
  <c r="G2022" i="6"/>
  <c r="E2022" i="6"/>
  <c r="E2021" i="6"/>
  <c r="J2020" i="6"/>
  <c r="E2020" i="6"/>
  <c r="J2019" i="6"/>
  <c r="I2019" i="6"/>
  <c r="H2019" i="6"/>
  <c r="G2019" i="6"/>
  <c r="F2019" i="6"/>
  <c r="J2018" i="6"/>
  <c r="I2018" i="6"/>
  <c r="H2018" i="6"/>
  <c r="G2018" i="6"/>
  <c r="F2018" i="6"/>
  <c r="V2017" i="6"/>
  <c r="T2017" i="6"/>
  <c r="J2021" i="6" s="1"/>
  <c r="R2017" i="6"/>
  <c r="U2017" i="6"/>
  <c r="S2017" i="6"/>
  <c r="Q2017" i="6"/>
  <c r="E2017" i="6"/>
  <c r="D2017" i="6"/>
  <c r="C2017" i="6"/>
  <c r="B2017" i="6"/>
  <c r="K2015" i="6"/>
  <c r="H2015" i="6"/>
  <c r="G2015" i="6"/>
  <c r="E2015" i="6"/>
  <c r="J2014" i="6"/>
  <c r="E2014" i="6"/>
  <c r="E2013" i="6"/>
  <c r="J2012" i="6"/>
  <c r="I2012" i="6"/>
  <c r="H2012" i="6"/>
  <c r="G2012" i="6"/>
  <c r="F2012" i="6"/>
  <c r="J2011" i="6"/>
  <c r="I2011" i="6"/>
  <c r="H2011" i="6"/>
  <c r="G2011" i="6"/>
  <c r="F2011" i="6"/>
  <c r="V2010" i="6"/>
  <c r="T2010" i="6"/>
  <c r="R2010" i="6"/>
  <c r="J2013" i="6" s="1"/>
  <c r="U2010" i="6"/>
  <c r="S2010" i="6"/>
  <c r="Q2010" i="6"/>
  <c r="E2010" i="6"/>
  <c r="D2010" i="6"/>
  <c r="C2010" i="6"/>
  <c r="B2010" i="6"/>
  <c r="A2009" i="6"/>
  <c r="A2006" i="6"/>
  <c r="K2003" i="6"/>
  <c r="H2003" i="6"/>
  <c r="G2003" i="6"/>
  <c r="E2003" i="6"/>
  <c r="J2002" i="6"/>
  <c r="E2002" i="6"/>
  <c r="J2001" i="6"/>
  <c r="E2001" i="6"/>
  <c r="J2000" i="6"/>
  <c r="I2000" i="6"/>
  <c r="H2000" i="6"/>
  <c r="G2000" i="6"/>
  <c r="F2000" i="6"/>
  <c r="J1999" i="6"/>
  <c r="I1999" i="6"/>
  <c r="H1999" i="6"/>
  <c r="G1999" i="6"/>
  <c r="F1999" i="6"/>
  <c r="V1998" i="6"/>
  <c r="T1998" i="6"/>
  <c r="R1998" i="6"/>
  <c r="U1998" i="6"/>
  <c r="S1998" i="6"/>
  <c r="Q1998" i="6"/>
  <c r="E1998" i="6"/>
  <c r="D1998" i="6"/>
  <c r="C1998" i="6"/>
  <c r="B1998" i="6"/>
  <c r="K1996" i="6"/>
  <c r="H1996" i="6"/>
  <c r="G1996" i="6"/>
  <c r="E1996" i="6"/>
  <c r="E1995" i="6"/>
  <c r="J1994" i="6"/>
  <c r="E1994" i="6"/>
  <c r="J1993" i="6"/>
  <c r="I1993" i="6"/>
  <c r="H1993" i="6"/>
  <c r="G1993" i="6"/>
  <c r="F1993" i="6"/>
  <c r="J1992" i="6"/>
  <c r="I1992" i="6"/>
  <c r="H1992" i="6"/>
  <c r="G1992" i="6"/>
  <c r="F1992" i="6"/>
  <c r="C1991" i="6"/>
  <c r="V1990" i="6"/>
  <c r="T1990" i="6"/>
  <c r="J1995" i="6" s="1"/>
  <c r="I1997" i="6" s="1"/>
  <c r="R1990" i="6"/>
  <c r="U1990" i="6"/>
  <c r="S1990" i="6"/>
  <c r="Q1990" i="6"/>
  <c r="E1990" i="6"/>
  <c r="D1990" i="6"/>
  <c r="C1990" i="6"/>
  <c r="B1990" i="6"/>
  <c r="K1988" i="6"/>
  <c r="H1988" i="6"/>
  <c r="G1988" i="6"/>
  <c r="E1988" i="6"/>
  <c r="E1987" i="6"/>
  <c r="J1986" i="6"/>
  <c r="E1986" i="6"/>
  <c r="J1985" i="6"/>
  <c r="I1985" i="6"/>
  <c r="H1985" i="6"/>
  <c r="G1985" i="6"/>
  <c r="F1985" i="6"/>
  <c r="J1984" i="6"/>
  <c r="I1984" i="6"/>
  <c r="H1984" i="6"/>
  <c r="G1984" i="6"/>
  <c r="F1984" i="6"/>
  <c r="C1983" i="6"/>
  <c r="V1982" i="6"/>
  <c r="T1982" i="6"/>
  <c r="J1987" i="6" s="1"/>
  <c r="I1989" i="6" s="1"/>
  <c r="R1982" i="6"/>
  <c r="U1982" i="6"/>
  <c r="S1982" i="6"/>
  <c r="Q1982" i="6"/>
  <c r="E1982" i="6"/>
  <c r="D1982" i="6"/>
  <c r="C1982" i="6"/>
  <c r="B1982" i="6"/>
  <c r="K1980" i="6"/>
  <c r="H1980" i="6"/>
  <c r="G1980" i="6"/>
  <c r="E1980" i="6"/>
  <c r="E1979" i="6"/>
  <c r="J1978" i="6"/>
  <c r="E1978" i="6"/>
  <c r="E1977" i="6"/>
  <c r="J1976" i="6"/>
  <c r="I1976" i="6"/>
  <c r="H1976" i="6"/>
  <c r="G1976" i="6"/>
  <c r="F1976" i="6"/>
  <c r="J1975" i="6"/>
  <c r="I1975" i="6"/>
  <c r="H1975" i="6"/>
  <c r="G1975" i="6"/>
  <c r="F1975" i="6"/>
  <c r="J1974" i="6"/>
  <c r="I1974" i="6"/>
  <c r="H1974" i="6"/>
  <c r="G1974" i="6"/>
  <c r="F1974" i="6"/>
  <c r="J1973" i="6"/>
  <c r="I1973" i="6"/>
  <c r="H1973" i="6"/>
  <c r="G1973" i="6"/>
  <c r="F1973" i="6"/>
  <c r="C1972" i="6"/>
  <c r="V1971" i="6"/>
  <c r="J1979" i="6" s="1"/>
  <c r="T1971" i="6"/>
  <c r="R1971" i="6"/>
  <c r="J1977" i="6" s="1"/>
  <c r="I1981" i="6" s="1"/>
  <c r="U1971" i="6"/>
  <c r="S1971" i="6"/>
  <c r="Q1971" i="6"/>
  <c r="E1971" i="6"/>
  <c r="D1971" i="6"/>
  <c r="C1971" i="6"/>
  <c r="B1971" i="6"/>
  <c r="I1970" i="6"/>
  <c r="K1969" i="6"/>
  <c r="H1969" i="6"/>
  <c r="G1969" i="6"/>
  <c r="E1969" i="6"/>
  <c r="E1968" i="6"/>
  <c r="J1967" i="6"/>
  <c r="E1967" i="6"/>
  <c r="J1966" i="6"/>
  <c r="E1966" i="6"/>
  <c r="J1965" i="6"/>
  <c r="I1965" i="6"/>
  <c r="H1965" i="6"/>
  <c r="G1965" i="6"/>
  <c r="F1965" i="6"/>
  <c r="J1964" i="6"/>
  <c r="I1964" i="6"/>
  <c r="H1964" i="6"/>
  <c r="G1964" i="6"/>
  <c r="F1964" i="6"/>
  <c r="J1963" i="6"/>
  <c r="I1963" i="6"/>
  <c r="H1963" i="6"/>
  <c r="G1963" i="6"/>
  <c r="F1963" i="6"/>
  <c r="J1962" i="6"/>
  <c r="I1962" i="6"/>
  <c r="H1962" i="6"/>
  <c r="G1962" i="6"/>
  <c r="F1962" i="6"/>
  <c r="C1961" i="6"/>
  <c r="V1960" i="6"/>
  <c r="J1968" i="6" s="1"/>
  <c r="T1960" i="6"/>
  <c r="R1960" i="6"/>
  <c r="U1960" i="6"/>
  <c r="S1960" i="6"/>
  <c r="Q1960" i="6"/>
  <c r="E1960" i="6"/>
  <c r="D1960" i="6"/>
  <c r="C1960" i="6"/>
  <c r="K1958" i="6"/>
  <c r="H1958" i="6"/>
  <c r="G1958" i="6"/>
  <c r="E1958" i="6"/>
  <c r="J1957" i="6"/>
  <c r="E1957" i="6"/>
  <c r="E1956" i="6"/>
  <c r="J1955" i="6"/>
  <c r="I1955" i="6"/>
  <c r="H1955" i="6"/>
  <c r="G1955" i="6"/>
  <c r="F1955" i="6"/>
  <c r="J1954" i="6"/>
  <c r="I1954" i="6"/>
  <c r="H1954" i="6"/>
  <c r="G1954" i="6"/>
  <c r="F1954" i="6"/>
  <c r="V1953" i="6"/>
  <c r="T1953" i="6"/>
  <c r="R1953" i="6"/>
  <c r="J1956" i="6" s="1"/>
  <c r="U1953" i="6"/>
  <c r="S1953" i="6"/>
  <c r="Q1953" i="6"/>
  <c r="E1953" i="6"/>
  <c r="D1953" i="6"/>
  <c r="C1953" i="6"/>
  <c r="B1953" i="6"/>
  <c r="K1951" i="6"/>
  <c r="H1951" i="6"/>
  <c r="G1951" i="6"/>
  <c r="E1951" i="6"/>
  <c r="J1950" i="6"/>
  <c r="E1950" i="6"/>
  <c r="E1949" i="6"/>
  <c r="E1948" i="6"/>
  <c r="J1947" i="6"/>
  <c r="I1947" i="6"/>
  <c r="H1947" i="6"/>
  <c r="G1947" i="6"/>
  <c r="F1947" i="6"/>
  <c r="J1946" i="6"/>
  <c r="I1946" i="6"/>
  <c r="H1946" i="6"/>
  <c r="G1946" i="6"/>
  <c r="F1946" i="6"/>
  <c r="J1945" i="6"/>
  <c r="I1945" i="6"/>
  <c r="H1945" i="6"/>
  <c r="G1945" i="6"/>
  <c r="F1945" i="6"/>
  <c r="J1944" i="6"/>
  <c r="I1944" i="6"/>
  <c r="H1944" i="6"/>
  <c r="G1944" i="6"/>
  <c r="F1944" i="6"/>
  <c r="V1943" i="6"/>
  <c r="T1943" i="6"/>
  <c r="J1949" i="6" s="1"/>
  <c r="R1943" i="6"/>
  <c r="J1948" i="6" s="1"/>
  <c r="U1943" i="6"/>
  <c r="S1943" i="6"/>
  <c r="Q1943" i="6"/>
  <c r="E1943" i="6"/>
  <c r="D1943" i="6"/>
  <c r="C1943" i="6"/>
  <c r="K1941" i="6"/>
  <c r="H1941" i="6"/>
  <c r="G1941" i="6"/>
  <c r="E1941" i="6"/>
  <c r="E1940" i="6"/>
  <c r="E1939" i="6"/>
  <c r="E1938" i="6"/>
  <c r="J1937" i="6"/>
  <c r="I1937" i="6"/>
  <c r="H1937" i="6"/>
  <c r="G1937" i="6"/>
  <c r="F1937" i="6"/>
  <c r="J1936" i="6"/>
  <c r="I1936" i="6"/>
  <c r="H1936" i="6"/>
  <c r="G1936" i="6"/>
  <c r="F1936" i="6"/>
  <c r="J1935" i="6"/>
  <c r="I1935" i="6"/>
  <c r="H1935" i="6"/>
  <c r="G1935" i="6"/>
  <c r="F1935" i="6"/>
  <c r="J1934" i="6"/>
  <c r="I1934" i="6"/>
  <c r="H1934" i="6"/>
  <c r="G1934" i="6"/>
  <c r="F1934" i="6"/>
  <c r="V1933" i="6"/>
  <c r="J1940" i="6" s="1"/>
  <c r="I1942" i="6" s="1"/>
  <c r="T1933" i="6"/>
  <c r="J1939" i="6" s="1"/>
  <c r="R1933" i="6"/>
  <c r="J1938" i="6" s="1"/>
  <c r="U1933" i="6"/>
  <c r="S1933" i="6"/>
  <c r="Q1933" i="6"/>
  <c r="E1933" i="6"/>
  <c r="D1933" i="6"/>
  <c r="C1933" i="6"/>
  <c r="K1931" i="6"/>
  <c r="H1931" i="6"/>
  <c r="G1931" i="6"/>
  <c r="E1931" i="6"/>
  <c r="J1930" i="6"/>
  <c r="E1930" i="6"/>
  <c r="J1929" i="6"/>
  <c r="E1929" i="6"/>
  <c r="E1928" i="6"/>
  <c r="J1927" i="6"/>
  <c r="I1927" i="6"/>
  <c r="H1927" i="6"/>
  <c r="G1927" i="6"/>
  <c r="F1927" i="6"/>
  <c r="J1926" i="6"/>
  <c r="I1926" i="6"/>
  <c r="H1926" i="6"/>
  <c r="G1926" i="6"/>
  <c r="F1926" i="6"/>
  <c r="J1925" i="6"/>
  <c r="I1925" i="6"/>
  <c r="H1925" i="6"/>
  <c r="G1925" i="6"/>
  <c r="F1925" i="6"/>
  <c r="J1924" i="6"/>
  <c r="I1932" i="6" s="1"/>
  <c r="P1932" i="6" s="1"/>
  <c r="I1924" i="6"/>
  <c r="H1924" i="6"/>
  <c r="G1924" i="6"/>
  <c r="F1924" i="6"/>
  <c r="V1923" i="6"/>
  <c r="T1923" i="6"/>
  <c r="R1923" i="6"/>
  <c r="J1928" i="6" s="1"/>
  <c r="U1923" i="6"/>
  <c r="S1923" i="6"/>
  <c r="Q1923" i="6"/>
  <c r="E1923" i="6"/>
  <c r="D1923" i="6"/>
  <c r="C1923" i="6"/>
  <c r="K1921" i="6"/>
  <c r="H1921" i="6"/>
  <c r="G1921" i="6"/>
  <c r="E1921" i="6"/>
  <c r="E1920" i="6"/>
  <c r="E1919" i="6"/>
  <c r="E1918" i="6"/>
  <c r="J1917" i="6"/>
  <c r="I1917" i="6"/>
  <c r="H1917" i="6"/>
  <c r="G1917" i="6"/>
  <c r="F1917" i="6"/>
  <c r="J1916" i="6"/>
  <c r="I1916" i="6"/>
  <c r="H1916" i="6"/>
  <c r="G1916" i="6"/>
  <c r="F1916" i="6"/>
  <c r="J1915" i="6"/>
  <c r="I1915" i="6"/>
  <c r="H1915" i="6"/>
  <c r="G1915" i="6"/>
  <c r="F1915" i="6"/>
  <c r="J1914" i="6"/>
  <c r="I1914" i="6"/>
  <c r="H1914" i="6"/>
  <c r="G1914" i="6"/>
  <c r="F1914" i="6"/>
  <c r="V1913" i="6"/>
  <c r="J1920" i="6" s="1"/>
  <c r="I1922" i="6" s="1"/>
  <c r="T1913" i="6"/>
  <c r="J1919" i="6" s="1"/>
  <c r="R1913" i="6"/>
  <c r="J1918" i="6" s="1"/>
  <c r="U1913" i="6"/>
  <c r="S1913" i="6"/>
  <c r="Q1913" i="6"/>
  <c r="E1913" i="6"/>
  <c r="D1913" i="6"/>
  <c r="C1913" i="6"/>
  <c r="K1911" i="6"/>
  <c r="H1911" i="6"/>
  <c r="G1911" i="6"/>
  <c r="E1911" i="6"/>
  <c r="J1910" i="6"/>
  <c r="E1910" i="6"/>
  <c r="E1909" i="6"/>
  <c r="J1908" i="6"/>
  <c r="I1908" i="6"/>
  <c r="H1908" i="6"/>
  <c r="G1908" i="6"/>
  <c r="F1908" i="6"/>
  <c r="J1907" i="6"/>
  <c r="I1912" i="6" s="1"/>
  <c r="P1912" i="6" s="1"/>
  <c r="I1907" i="6"/>
  <c r="H1907" i="6"/>
  <c r="G1907" i="6"/>
  <c r="F1907" i="6"/>
  <c r="V1906" i="6"/>
  <c r="T1906" i="6"/>
  <c r="R1906" i="6"/>
  <c r="J1909" i="6" s="1"/>
  <c r="U1906" i="6"/>
  <c r="S1906" i="6"/>
  <c r="Q1906" i="6"/>
  <c r="E1906" i="6"/>
  <c r="D1906" i="6"/>
  <c r="C1906" i="6"/>
  <c r="B1906" i="6"/>
  <c r="K1904" i="6"/>
  <c r="H1904" i="6"/>
  <c r="G1904" i="6"/>
  <c r="E1904" i="6"/>
  <c r="E1903" i="6"/>
  <c r="J1902" i="6"/>
  <c r="E1902" i="6"/>
  <c r="J1901" i="6"/>
  <c r="I1901" i="6"/>
  <c r="H1901" i="6"/>
  <c r="G1901" i="6"/>
  <c r="F1901" i="6"/>
  <c r="J1900" i="6"/>
  <c r="I1900" i="6"/>
  <c r="H1900" i="6"/>
  <c r="G1900" i="6"/>
  <c r="F1900" i="6"/>
  <c r="V1899" i="6"/>
  <c r="T1899" i="6"/>
  <c r="J1903" i="6" s="1"/>
  <c r="R1899" i="6"/>
  <c r="U1899" i="6"/>
  <c r="S1899" i="6"/>
  <c r="Q1899" i="6"/>
  <c r="E1899" i="6"/>
  <c r="D1899" i="6"/>
  <c r="C1899" i="6"/>
  <c r="B1899" i="6"/>
  <c r="A1898" i="6"/>
  <c r="A1895" i="6"/>
  <c r="K1892" i="6"/>
  <c r="H1892" i="6"/>
  <c r="G1892" i="6"/>
  <c r="E1892" i="6"/>
  <c r="J1891" i="6"/>
  <c r="E1891" i="6"/>
  <c r="E1890" i="6"/>
  <c r="J1889" i="6"/>
  <c r="I1889" i="6"/>
  <c r="H1889" i="6"/>
  <c r="G1889" i="6"/>
  <c r="F1889" i="6"/>
  <c r="J1888" i="6"/>
  <c r="I1888" i="6"/>
  <c r="H1888" i="6"/>
  <c r="G1888" i="6"/>
  <c r="F1888" i="6"/>
  <c r="V1887" i="6"/>
  <c r="T1887" i="6"/>
  <c r="R1887" i="6"/>
  <c r="J1890" i="6" s="1"/>
  <c r="U1887" i="6"/>
  <c r="S1887" i="6"/>
  <c r="Q1887" i="6"/>
  <c r="E1887" i="6"/>
  <c r="D1887" i="6"/>
  <c r="C1887" i="6"/>
  <c r="B1887" i="6"/>
  <c r="K1885" i="6"/>
  <c r="H1885" i="6"/>
  <c r="G1885" i="6"/>
  <c r="E1885" i="6"/>
  <c r="J1884" i="6"/>
  <c r="E1884" i="6"/>
  <c r="E1883" i="6"/>
  <c r="J1882" i="6"/>
  <c r="I1882" i="6"/>
  <c r="H1882" i="6"/>
  <c r="G1882" i="6"/>
  <c r="F1882" i="6"/>
  <c r="J1881" i="6"/>
  <c r="I1886" i="6" s="1"/>
  <c r="P1886" i="6" s="1"/>
  <c r="I1881" i="6"/>
  <c r="H1881" i="6"/>
  <c r="G1881" i="6"/>
  <c r="F1881" i="6"/>
  <c r="V1880" i="6"/>
  <c r="T1880" i="6"/>
  <c r="R1880" i="6"/>
  <c r="J1883" i="6" s="1"/>
  <c r="U1880" i="6"/>
  <c r="S1880" i="6"/>
  <c r="Q1880" i="6"/>
  <c r="E1880" i="6"/>
  <c r="D1880" i="6"/>
  <c r="C1880" i="6"/>
  <c r="B1880" i="6"/>
  <c r="K1878" i="6"/>
  <c r="H1878" i="6"/>
  <c r="G1878" i="6"/>
  <c r="E1878" i="6"/>
  <c r="E1877" i="6"/>
  <c r="J1876" i="6"/>
  <c r="E1876" i="6"/>
  <c r="E1875" i="6"/>
  <c r="J1874" i="6"/>
  <c r="I1874" i="6"/>
  <c r="H1874" i="6"/>
  <c r="G1874" i="6"/>
  <c r="F1874" i="6"/>
  <c r="J1873" i="6"/>
  <c r="I1873" i="6"/>
  <c r="H1873" i="6"/>
  <c r="G1873" i="6"/>
  <c r="F1873" i="6"/>
  <c r="J1872" i="6"/>
  <c r="I1872" i="6"/>
  <c r="H1872" i="6"/>
  <c r="G1872" i="6"/>
  <c r="F1872" i="6"/>
  <c r="V1871" i="6"/>
  <c r="J1877" i="6" s="1"/>
  <c r="T1871" i="6"/>
  <c r="R1871" i="6"/>
  <c r="J1875" i="6" s="1"/>
  <c r="U1871" i="6"/>
  <c r="S1871" i="6"/>
  <c r="Q1871" i="6"/>
  <c r="E1871" i="6"/>
  <c r="D1871" i="6"/>
  <c r="C1871" i="6"/>
  <c r="K1869" i="6"/>
  <c r="H1869" i="6"/>
  <c r="G1869" i="6"/>
  <c r="E1869" i="6"/>
  <c r="J1868" i="6"/>
  <c r="E1868" i="6"/>
  <c r="E1867" i="6"/>
  <c r="E1866" i="6"/>
  <c r="J1865" i="6"/>
  <c r="I1865" i="6"/>
  <c r="H1865" i="6"/>
  <c r="G1865" i="6"/>
  <c r="F1865" i="6"/>
  <c r="J1864" i="6"/>
  <c r="I1864" i="6"/>
  <c r="H1864" i="6"/>
  <c r="G1864" i="6"/>
  <c r="F1864" i="6"/>
  <c r="J1863" i="6"/>
  <c r="I1863" i="6"/>
  <c r="H1863" i="6"/>
  <c r="G1863" i="6"/>
  <c r="F1863" i="6"/>
  <c r="J1862" i="6"/>
  <c r="I1870" i="6" s="1"/>
  <c r="P1870" i="6" s="1"/>
  <c r="I1862" i="6"/>
  <c r="H1862" i="6"/>
  <c r="G1862" i="6"/>
  <c r="F1862" i="6"/>
  <c r="V1861" i="6"/>
  <c r="T1861" i="6"/>
  <c r="J1867" i="6" s="1"/>
  <c r="R1861" i="6"/>
  <c r="J1866" i="6" s="1"/>
  <c r="U1861" i="6"/>
  <c r="S1861" i="6"/>
  <c r="Q1861" i="6"/>
  <c r="E1861" i="6"/>
  <c r="D1861" i="6"/>
  <c r="C1861" i="6"/>
  <c r="K1859" i="6"/>
  <c r="H1859" i="6"/>
  <c r="G1859" i="6"/>
  <c r="E1859" i="6"/>
  <c r="E1858" i="6"/>
  <c r="J1857" i="6"/>
  <c r="E1857" i="6"/>
  <c r="J1856" i="6"/>
  <c r="I1856" i="6"/>
  <c r="H1856" i="6"/>
  <c r="G1856" i="6"/>
  <c r="F1856" i="6"/>
  <c r="J1855" i="6"/>
  <c r="I1855" i="6"/>
  <c r="H1855" i="6"/>
  <c r="G1855" i="6"/>
  <c r="F1855" i="6"/>
  <c r="V1854" i="6"/>
  <c r="T1854" i="6"/>
  <c r="J1858" i="6" s="1"/>
  <c r="I1860" i="6" s="1"/>
  <c r="R1854" i="6"/>
  <c r="U1854" i="6"/>
  <c r="S1854" i="6"/>
  <c r="Q1854" i="6"/>
  <c r="E1854" i="6"/>
  <c r="D1854" i="6"/>
  <c r="C1854" i="6"/>
  <c r="B1854" i="6"/>
  <c r="K1852" i="6"/>
  <c r="H1852" i="6"/>
  <c r="G1852" i="6"/>
  <c r="E1852" i="6"/>
  <c r="J1851" i="6"/>
  <c r="E1851" i="6"/>
  <c r="E1850" i="6"/>
  <c r="J1849" i="6"/>
  <c r="I1853" i="6" s="1"/>
  <c r="I1849" i="6"/>
  <c r="H1849" i="6"/>
  <c r="G1849" i="6"/>
  <c r="F1849" i="6"/>
  <c r="V1848" i="6"/>
  <c r="T1848" i="6"/>
  <c r="R1848" i="6"/>
  <c r="J1850" i="6" s="1"/>
  <c r="U1848" i="6"/>
  <c r="S1848" i="6"/>
  <c r="Q1848" i="6"/>
  <c r="E1848" i="6"/>
  <c r="D1848" i="6"/>
  <c r="C1848" i="6"/>
  <c r="B1848" i="6"/>
  <c r="K1846" i="6"/>
  <c r="H1846" i="6"/>
  <c r="G1846" i="6"/>
  <c r="E1846" i="6"/>
  <c r="E1845" i="6"/>
  <c r="J1844" i="6"/>
  <c r="E1844" i="6"/>
  <c r="J1843" i="6"/>
  <c r="I1843" i="6"/>
  <c r="H1843" i="6"/>
  <c r="G1843" i="6"/>
  <c r="F1843" i="6"/>
  <c r="J1842" i="6"/>
  <c r="I1847" i="6" s="1"/>
  <c r="I1842" i="6"/>
  <c r="H1842" i="6"/>
  <c r="G1842" i="6"/>
  <c r="F1842" i="6"/>
  <c r="V1841" i="6"/>
  <c r="T1841" i="6"/>
  <c r="J1845" i="6" s="1"/>
  <c r="R1841" i="6"/>
  <c r="U1841" i="6"/>
  <c r="S1841" i="6"/>
  <c r="Q1841" i="6"/>
  <c r="E1841" i="6"/>
  <c r="D1841" i="6"/>
  <c r="C1841" i="6"/>
  <c r="B1841" i="6"/>
  <c r="K1839" i="6"/>
  <c r="H1839" i="6"/>
  <c r="G1839" i="6"/>
  <c r="E1839" i="6"/>
  <c r="E1838" i="6"/>
  <c r="E1837" i="6"/>
  <c r="E1836" i="6"/>
  <c r="J1835" i="6"/>
  <c r="I1835" i="6"/>
  <c r="H1835" i="6"/>
  <c r="G1835" i="6"/>
  <c r="F1835" i="6"/>
  <c r="J1834" i="6"/>
  <c r="I1834" i="6"/>
  <c r="H1834" i="6"/>
  <c r="G1834" i="6"/>
  <c r="F1834" i="6"/>
  <c r="J1833" i="6"/>
  <c r="I1833" i="6"/>
  <c r="H1833" i="6"/>
  <c r="G1833" i="6"/>
  <c r="F1833" i="6"/>
  <c r="J1832" i="6"/>
  <c r="I1832" i="6"/>
  <c r="H1832" i="6"/>
  <c r="G1832" i="6"/>
  <c r="F1832" i="6"/>
  <c r="V1831" i="6"/>
  <c r="J1838" i="6" s="1"/>
  <c r="T1831" i="6"/>
  <c r="J1837" i="6" s="1"/>
  <c r="I1840" i="6" s="1"/>
  <c r="R1831" i="6"/>
  <c r="J1836" i="6" s="1"/>
  <c r="U1831" i="6"/>
  <c r="S1831" i="6"/>
  <c r="Q1831" i="6"/>
  <c r="E1831" i="6"/>
  <c r="D1831" i="6"/>
  <c r="C1831" i="6"/>
  <c r="K1829" i="6"/>
  <c r="H1829" i="6"/>
  <c r="G1829" i="6"/>
  <c r="E1829" i="6"/>
  <c r="J1828" i="6"/>
  <c r="E1828" i="6"/>
  <c r="J1827" i="6"/>
  <c r="E1827" i="6"/>
  <c r="E1826" i="6"/>
  <c r="J1825" i="6"/>
  <c r="I1825" i="6"/>
  <c r="H1825" i="6"/>
  <c r="G1825" i="6"/>
  <c r="F1825" i="6"/>
  <c r="J1824" i="6"/>
  <c r="I1824" i="6"/>
  <c r="H1824" i="6"/>
  <c r="G1824" i="6"/>
  <c r="F1824" i="6"/>
  <c r="J1823" i="6"/>
  <c r="I1823" i="6"/>
  <c r="H1823" i="6"/>
  <c r="G1823" i="6"/>
  <c r="F1823" i="6"/>
  <c r="J1822" i="6"/>
  <c r="I1822" i="6"/>
  <c r="H1822" i="6"/>
  <c r="G1822" i="6"/>
  <c r="F1822" i="6"/>
  <c r="V1821" i="6"/>
  <c r="T1821" i="6"/>
  <c r="R1821" i="6"/>
  <c r="J1826" i="6" s="1"/>
  <c r="U1821" i="6"/>
  <c r="S1821" i="6"/>
  <c r="Q1821" i="6"/>
  <c r="E1821" i="6"/>
  <c r="D1821" i="6"/>
  <c r="C1821" i="6"/>
  <c r="K1819" i="6"/>
  <c r="H1819" i="6"/>
  <c r="G1819" i="6"/>
  <c r="E1819" i="6"/>
  <c r="E1818" i="6"/>
  <c r="E1817" i="6"/>
  <c r="E1816" i="6"/>
  <c r="J1815" i="6"/>
  <c r="I1815" i="6"/>
  <c r="H1815" i="6"/>
  <c r="G1815" i="6"/>
  <c r="F1815" i="6"/>
  <c r="J1814" i="6"/>
  <c r="I1814" i="6"/>
  <c r="H1814" i="6"/>
  <c r="G1814" i="6"/>
  <c r="F1814" i="6"/>
  <c r="J1813" i="6"/>
  <c r="I1813" i="6"/>
  <c r="H1813" i="6"/>
  <c r="G1813" i="6"/>
  <c r="F1813" i="6"/>
  <c r="J1812" i="6"/>
  <c r="I1812" i="6"/>
  <c r="H1812" i="6"/>
  <c r="G1812" i="6"/>
  <c r="F1812" i="6"/>
  <c r="V1811" i="6"/>
  <c r="J1818" i="6" s="1"/>
  <c r="T1811" i="6"/>
  <c r="J1817" i="6" s="1"/>
  <c r="I1820" i="6" s="1"/>
  <c r="R1811" i="6"/>
  <c r="J1816" i="6" s="1"/>
  <c r="U1811" i="6"/>
  <c r="S1811" i="6"/>
  <c r="Q1811" i="6"/>
  <c r="E1811" i="6"/>
  <c r="D1811" i="6"/>
  <c r="C1811" i="6"/>
  <c r="K1809" i="6"/>
  <c r="H1809" i="6"/>
  <c r="G1809" i="6"/>
  <c r="E1809" i="6"/>
  <c r="J1808" i="6"/>
  <c r="E1808" i="6"/>
  <c r="J1807" i="6"/>
  <c r="E1807" i="6"/>
  <c r="E1806" i="6"/>
  <c r="J1805" i="6"/>
  <c r="I1805" i="6"/>
  <c r="H1805" i="6"/>
  <c r="G1805" i="6"/>
  <c r="F1805" i="6"/>
  <c r="J1804" i="6"/>
  <c r="I1804" i="6"/>
  <c r="H1804" i="6"/>
  <c r="G1804" i="6"/>
  <c r="F1804" i="6"/>
  <c r="J1803" i="6"/>
  <c r="I1803" i="6"/>
  <c r="H1803" i="6"/>
  <c r="G1803" i="6"/>
  <c r="F1803" i="6"/>
  <c r="J1802" i="6"/>
  <c r="I1802" i="6"/>
  <c r="H1802" i="6"/>
  <c r="G1802" i="6"/>
  <c r="F1802" i="6"/>
  <c r="V1801" i="6"/>
  <c r="T1801" i="6"/>
  <c r="R1801" i="6"/>
  <c r="J1806" i="6" s="1"/>
  <c r="U1801" i="6"/>
  <c r="S1801" i="6"/>
  <c r="Q1801" i="6"/>
  <c r="E1801" i="6"/>
  <c r="D1801" i="6"/>
  <c r="C1801" i="6"/>
  <c r="K1799" i="6"/>
  <c r="H1799" i="6"/>
  <c r="G1799" i="6"/>
  <c r="E1799" i="6"/>
  <c r="J1798" i="6"/>
  <c r="E1798" i="6"/>
  <c r="E1797" i="6"/>
  <c r="E1796" i="6"/>
  <c r="J1795" i="6"/>
  <c r="I1795" i="6"/>
  <c r="H1795" i="6"/>
  <c r="G1795" i="6"/>
  <c r="F1795" i="6"/>
  <c r="J1794" i="6"/>
  <c r="I1794" i="6"/>
  <c r="H1794" i="6"/>
  <c r="G1794" i="6"/>
  <c r="F1794" i="6"/>
  <c r="J1793" i="6"/>
  <c r="I1793" i="6"/>
  <c r="H1793" i="6"/>
  <c r="G1793" i="6"/>
  <c r="F1793" i="6"/>
  <c r="V1792" i="6"/>
  <c r="T1792" i="6"/>
  <c r="J1797" i="6" s="1"/>
  <c r="I1800" i="6" s="1"/>
  <c r="R1792" i="6"/>
  <c r="J1796" i="6" s="1"/>
  <c r="U1792" i="6"/>
  <c r="S1792" i="6"/>
  <c r="Q1792" i="6"/>
  <c r="E1792" i="6"/>
  <c r="D1792" i="6"/>
  <c r="C1792" i="6"/>
  <c r="K1790" i="6"/>
  <c r="H1790" i="6"/>
  <c r="G1790" i="6"/>
  <c r="E1790" i="6"/>
  <c r="E1789" i="6"/>
  <c r="J1788" i="6"/>
  <c r="E1788" i="6"/>
  <c r="E1787" i="6"/>
  <c r="J1786" i="6"/>
  <c r="I1786" i="6"/>
  <c r="H1786" i="6"/>
  <c r="G1786" i="6"/>
  <c r="F1786" i="6"/>
  <c r="J1785" i="6"/>
  <c r="I1785" i="6"/>
  <c r="H1785" i="6"/>
  <c r="G1785" i="6"/>
  <c r="F1785" i="6"/>
  <c r="J1784" i="6"/>
  <c r="I1784" i="6"/>
  <c r="H1784" i="6"/>
  <c r="G1784" i="6"/>
  <c r="F1784" i="6"/>
  <c r="J1783" i="6"/>
  <c r="I1791" i="6" s="1"/>
  <c r="K1791" i="6" s="1"/>
  <c r="I1783" i="6"/>
  <c r="H1783" i="6"/>
  <c r="G1783" i="6"/>
  <c r="F1783" i="6"/>
  <c r="V1782" i="6"/>
  <c r="J1789" i="6" s="1"/>
  <c r="T1782" i="6"/>
  <c r="R1782" i="6"/>
  <c r="J1787" i="6" s="1"/>
  <c r="U1782" i="6"/>
  <c r="S1782" i="6"/>
  <c r="Q1782" i="6"/>
  <c r="E1782" i="6"/>
  <c r="D1782" i="6"/>
  <c r="C1782" i="6"/>
  <c r="K1780" i="6"/>
  <c r="H1780" i="6"/>
  <c r="G1780" i="6"/>
  <c r="E1780" i="6"/>
  <c r="J1779" i="6"/>
  <c r="E1779" i="6"/>
  <c r="E1778" i="6"/>
  <c r="E1777" i="6"/>
  <c r="J1776" i="6"/>
  <c r="I1776" i="6"/>
  <c r="H1776" i="6"/>
  <c r="G1776" i="6"/>
  <c r="F1776" i="6"/>
  <c r="J1775" i="6"/>
  <c r="I1775" i="6"/>
  <c r="H1775" i="6"/>
  <c r="G1775" i="6"/>
  <c r="F1775" i="6"/>
  <c r="J1774" i="6"/>
  <c r="I1774" i="6"/>
  <c r="H1774" i="6"/>
  <c r="G1774" i="6"/>
  <c r="F1774" i="6"/>
  <c r="J1773" i="6"/>
  <c r="I1773" i="6"/>
  <c r="H1773" i="6"/>
  <c r="G1773" i="6"/>
  <c r="F1773" i="6"/>
  <c r="V1772" i="6"/>
  <c r="T1772" i="6"/>
  <c r="J1778" i="6" s="1"/>
  <c r="R1772" i="6"/>
  <c r="J1777" i="6" s="1"/>
  <c r="U1772" i="6"/>
  <c r="S1772" i="6"/>
  <c r="Q1772" i="6"/>
  <c r="E1772" i="6"/>
  <c r="D1772" i="6"/>
  <c r="C1772" i="6"/>
  <c r="K1770" i="6"/>
  <c r="H1770" i="6"/>
  <c r="G1770" i="6"/>
  <c r="E1770" i="6"/>
  <c r="E1769" i="6"/>
  <c r="J1768" i="6"/>
  <c r="E1768" i="6"/>
  <c r="E1767" i="6"/>
  <c r="J1766" i="6"/>
  <c r="I1766" i="6"/>
  <c r="H1766" i="6"/>
  <c r="G1766" i="6"/>
  <c r="F1766" i="6"/>
  <c r="J1765" i="6"/>
  <c r="I1765" i="6"/>
  <c r="H1765" i="6"/>
  <c r="G1765" i="6"/>
  <c r="F1765" i="6"/>
  <c r="J1764" i="6"/>
  <c r="I1764" i="6"/>
  <c r="H1764" i="6"/>
  <c r="G1764" i="6"/>
  <c r="F1764" i="6"/>
  <c r="J1763" i="6"/>
  <c r="I1771" i="6" s="1"/>
  <c r="K1771" i="6" s="1"/>
  <c r="I1763" i="6"/>
  <c r="H1763" i="6"/>
  <c r="G1763" i="6"/>
  <c r="F1763" i="6"/>
  <c r="V1762" i="6"/>
  <c r="J1769" i="6" s="1"/>
  <c r="T1762" i="6"/>
  <c r="R1762" i="6"/>
  <c r="J1767" i="6" s="1"/>
  <c r="U1762" i="6"/>
  <c r="S1762" i="6"/>
  <c r="Q1762" i="6"/>
  <c r="E1762" i="6"/>
  <c r="D1762" i="6"/>
  <c r="C1762" i="6"/>
  <c r="K1760" i="6"/>
  <c r="H1760" i="6"/>
  <c r="G1760" i="6"/>
  <c r="E1760" i="6"/>
  <c r="J1759" i="6"/>
  <c r="E1759" i="6"/>
  <c r="E1758" i="6"/>
  <c r="J1757" i="6"/>
  <c r="I1757" i="6"/>
  <c r="H1757" i="6"/>
  <c r="G1757" i="6"/>
  <c r="F1757" i="6"/>
  <c r="J1756" i="6"/>
  <c r="I1756" i="6"/>
  <c r="H1756" i="6"/>
  <c r="G1756" i="6"/>
  <c r="F1756" i="6"/>
  <c r="V1755" i="6"/>
  <c r="T1755" i="6"/>
  <c r="R1755" i="6"/>
  <c r="J1758" i="6" s="1"/>
  <c r="U1755" i="6"/>
  <c r="S1755" i="6"/>
  <c r="Q1755" i="6"/>
  <c r="E1755" i="6"/>
  <c r="D1755" i="6"/>
  <c r="C1755" i="6"/>
  <c r="B1755" i="6"/>
  <c r="K1753" i="6"/>
  <c r="H1753" i="6"/>
  <c r="G1753" i="6"/>
  <c r="E1753" i="6"/>
  <c r="J1752" i="6"/>
  <c r="E1752" i="6"/>
  <c r="E1751" i="6"/>
  <c r="J1750" i="6"/>
  <c r="I1750" i="6"/>
  <c r="H1750" i="6"/>
  <c r="G1750" i="6"/>
  <c r="F1750" i="6"/>
  <c r="J1749" i="6"/>
  <c r="I1749" i="6"/>
  <c r="H1749" i="6"/>
  <c r="G1749" i="6"/>
  <c r="F1749" i="6"/>
  <c r="V1748" i="6"/>
  <c r="T1748" i="6"/>
  <c r="R1748" i="6"/>
  <c r="J1751" i="6" s="1"/>
  <c r="U1748" i="6"/>
  <c r="S1748" i="6"/>
  <c r="Q1748" i="6"/>
  <c r="E1748" i="6"/>
  <c r="D1748" i="6"/>
  <c r="C1748" i="6"/>
  <c r="B1748" i="6"/>
  <c r="K1746" i="6"/>
  <c r="H1746" i="6"/>
  <c r="G1746" i="6"/>
  <c r="E1746" i="6"/>
  <c r="E1745" i="6"/>
  <c r="J1744" i="6"/>
  <c r="E1744" i="6"/>
  <c r="J1743" i="6"/>
  <c r="I1743" i="6"/>
  <c r="H1743" i="6"/>
  <c r="G1743" i="6"/>
  <c r="F1743" i="6"/>
  <c r="J1742" i="6"/>
  <c r="I1742" i="6"/>
  <c r="H1742" i="6"/>
  <c r="G1742" i="6"/>
  <c r="F1742" i="6"/>
  <c r="V1741" i="6"/>
  <c r="T1741" i="6"/>
  <c r="J1745" i="6" s="1"/>
  <c r="R1741" i="6"/>
  <c r="U1741" i="6"/>
  <c r="S1741" i="6"/>
  <c r="Q1741" i="6"/>
  <c r="E1741" i="6"/>
  <c r="D1741" i="6"/>
  <c r="C1741" i="6"/>
  <c r="B1741" i="6"/>
  <c r="A1740" i="6"/>
  <c r="A1738" i="6"/>
  <c r="AF1735" i="6"/>
  <c r="A1735" i="6"/>
  <c r="A1732" i="6"/>
  <c r="K1729" i="6"/>
  <c r="H1729" i="6"/>
  <c r="G1729" i="6"/>
  <c r="E1729" i="6"/>
  <c r="J1728" i="6"/>
  <c r="E1728" i="6"/>
  <c r="E1727" i="6"/>
  <c r="J1726" i="6"/>
  <c r="I1726" i="6"/>
  <c r="H1726" i="6"/>
  <c r="G1726" i="6"/>
  <c r="F1726" i="6"/>
  <c r="J1725" i="6"/>
  <c r="I1725" i="6"/>
  <c r="H1725" i="6"/>
  <c r="G1725" i="6"/>
  <c r="F1725" i="6"/>
  <c r="V1724" i="6"/>
  <c r="T1724" i="6"/>
  <c r="R1724" i="6"/>
  <c r="J1727" i="6" s="1"/>
  <c r="U1724" i="6"/>
  <c r="S1724" i="6"/>
  <c r="Q1724" i="6"/>
  <c r="E1724" i="6"/>
  <c r="D1724" i="6"/>
  <c r="C1724" i="6"/>
  <c r="B1724" i="6"/>
  <c r="K1722" i="6"/>
  <c r="H1722" i="6"/>
  <c r="G1722" i="6"/>
  <c r="E1722" i="6"/>
  <c r="J1721" i="6"/>
  <c r="E1721" i="6"/>
  <c r="E1720" i="6"/>
  <c r="J1719" i="6"/>
  <c r="I1719" i="6"/>
  <c r="H1719" i="6"/>
  <c r="G1719" i="6"/>
  <c r="F1719" i="6"/>
  <c r="J1718" i="6"/>
  <c r="I1718" i="6"/>
  <c r="H1718" i="6"/>
  <c r="G1718" i="6"/>
  <c r="F1718" i="6"/>
  <c r="V1717" i="6"/>
  <c r="T1717" i="6"/>
  <c r="R1717" i="6"/>
  <c r="J1720" i="6" s="1"/>
  <c r="U1717" i="6"/>
  <c r="S1717" i="6"/>
  <c r="Q1717" i="6"/>
  <c r="E1717" i="6"/>
  <c r="D1717" i="6"/>
  <c r="C1717" i="6"/>
  <c r="B1717" i="6"/>
  <c r="A1716" i="6"/>
  <c r="A1713" i="6"/>
  <c r="K1710" i="6"/>
  <c r="H1710" i="6"/>
  <c r="G1710" i="6"/>
  <c r="E1710" i="6"/>
  <c r="E1709" i="6"/>
  <c r="E1708" i="6"/>
  <c r="E1707" i="6"/>
  <c r="J1706" i="6"/>
  <c r="I1706" i="6"/>
  <c r="H1706" i="6"/>
  <c r="G1706" i="6"/>
  <c r="F1706" i="6"/>
  <c r="J1705" i="6"/>
  <c r="I1705" i="6"/>
  <c r="H1705" i="6"/>
  <c r="G1705" i="6"/>
  <c r="F1705" i="6"/>
  <c r="J1704" i="6"/>
  <c r="I1704" i="6"/>
  <c r="H1704" i="6"/>
  <c r="G1704" i="6"/>
  <c r="F1704" i="6"/>
  <c r="J1703" i="6"/>
  <c r="I1703" i="6"/>
  <c r="H1703" i="6"/>
  <c r="G1703" i="6"/>
  <c r="F1703" i="6"/>
  <c r="V1702" i="6"/>
  <c r="J1709" i="6" s="1"/>
  <c r="I1711" i="6" s="1"/>
  <c r="T1702" i="6"/>
  <c r="J1708" i="6" s="1"/>
  <c r="R1702" i="6"/>
  <c r="J1707" i="6" s="1"/>
  <c r="U1702" i="6"/>
  <c r="S1702" i="6"/>
  <c r="Q1702" i="6"/>
  <c r="E1702" i="6"/>
  <c r="D1702" i="6"/>
  <c r="C1702" i="6"/>
  <c r="K1700" i="6"/>
  <c r="H1700" i="6"/>
  <c r="G1700" i="6"/>
  <c r="E1700" i="6"/>
  <c r="J1699" i="6"/>
  <c r="E1699" i="6"/>
  <c r="E1698" i="6"/>
  <c r="E1697" i="6"/>
  <c r="J1696" i="6"/>
  <c r="I1696" i="6"/>
  <c r="H1696" i="6"/>
  <c r="G1696" i="6"/>
  <c r="F1696" i="6"/>
  <c r="J1695" i="6"/>
  <c r="I1695" i="6"/>
  <c r="H1695" i="6"/>
  <c r="G1695" i="6"/>
  <c r="F1695" i="6"/>
  <c r="J1694" i="6"/>
  <c r="I1694" i="6"/>
  <c r="H1694" i="6"/>
  <c r="G1694" i="6"/>
  <c r="F1694" i="6"/>
  <c r="J1693" i="6"/>
  <c r="I1693" i="6"/>
  <c r="H1693" i="6"/>
  <c r="G1693" i="6"/>
  <c r="F1693" i="6"/>
  <c r="V1692" i="6"/>
  <c r="T1692" i="6"/>
  <c r="J1698" i="6" s="1"/>
  <c r="R1692" i="6"/>
  <c r="J1697" i="6" s="1"/>
  <c r="U1692" i="6"/>
  <c r="S1692" i="6"/>
  <c r="Q1692" i="6"/>
  <c r="E1692" i="6"/>
  <c r="D1692" i="6"/>
  <c r="C1692" i="6"/>
  <c r="K1690" i="6"/>
  <c r="H1690" i="6"/>
  <c r="G1690" i="6"/>
  <c r="E1690" i="6"/>
  <c r="E1689" i="6"/>
  <c r="E1688" i="6"/>
  <c r="E1687" i="6"/>
  <c r="J1686" i="6"/>
  <c r="I1686" i="6"/>
  <c r="H1686" i="6"/>
  <c r="G1686" i="6"/>
  <c r="F1686" i="6"/>
  <c r="J1685" i="6"/>
  <c r="I1685" i="6"/>
  <c r="H1685" i="6"/>
  <c r="G1685" i="6"/>
  <c r="F1685" i="6"/>
  <c r="J1684" i="6"/>
  <c r="I1684" i="6"/>
  <c r="H1684" i="6"/>
  <c r="G1684" i="6"/>
  <c r="F1684" i="6"/>
  <c r="J1683" i="6"/>
  <c r="I1683" i="6"/>
  <c r="H1683" i="6"/>
  <c r="G1683" i="6"/>
  <c r="F1683" i="6"/>
  <c r="V1682" i="6"/>
  <c r="J1689" i="6" s="1"/>
  <c r="T1682" i="6"/>
  <c r="J1688" i="6" s="1"/>
  <c r="R1682" i="6"/>
  <c r="J1687" i="6" s="1"/>
  <c r="I1691" i="6" s="1"/>
  <c r="U1682" i="6"/>
  <c r="S1682" i="6"/>
  <c r="Q1682" i="6"/>
  <c r="E1682" i="6"/>
  <c r="D1682" i="6"/>
  <c r="C1682" i="6"/>
  <c r="B1682" i="6"/>
  <c r="K1680" i="6"/>
  <c r="H1680" i="6"/>
  <c r="G1680" i="6"/>
  <c r="E1680" i="6"/>
  <c r="J1679" i="6"/>
  <c r="E1679" i="6"/>
  <c r="E1678" i="6"/>
  <c r="E1677" i="6"/>
  <c r="J1676" i="6"/>
  <c r="I1676" i="6"/>
  <c r="H1676" i="6"/>
  <c r="G1676" i="6"/>
  <c r="F1676" i="6"/>
  <c r="J1675" i="6"/>
  <c r="I1675" i="6"/>
  <c r="H1675" i="6"/>
  <c r="G1675" i="6"/>
  <c r="F1675" i="6"/>
  <c r="J1674" i="6"/>
  <c r="I1674" i="6"/>
  <c r="H1674" i="6"/>
  <c r="G1674" i="6"/>
  <c r="F1674" i="6"/>
  <c r="J1673" i="6"/>
  <c r="I1673" i="6"/>
  <c r="H1673" i="6"/>
  <c r="G1673" i="6"/>
  <c r="F1673" i="6"/>
  <c r="V1672" i="6"/>
  <c r="T1672" i="6"/>
  <c r="J1678" i="6" s="1"/>
  <c r="R1672" i="6"/>
  <c r="J1677" i="6" s="1"/>
  <c r="U1672" i="6"/>
  <c r="S1672" i="6"/>
  <c r="Q1672" i="6"/>
  <c r="E1672" i="6"/>
  <c r="D1672" i="6"/>
  <c r="C1672" i="6"/>
  <c r="K1670" i="6"/>
  <c r="H1670" i="6"/>
  <c r="G1670" i="6"/>
  <c r="E1670" i="6"/>
  <c r="E1669" i="6"/>
  <c r="J1668" i="6"/>
  <c r="E1668" i="6"/>
  <c r="E1667" i="6"/>
  <c r="J1666" i="6"/>
  <c r="I1666" i="6"/>
  <c r="H1666" i="6"/>
  <c r="G1666" i="6"/>
  <c r="F1666" i="6"/>
  <c r="J1665" i="6"/>
  <c r="I1665" i="6"/>
  <c r="H1665" i="6"/>
  <c r="G1665" i="6"/>
  <c r="F1665" i="6"/>
  <c r="J1664" i="6"/>
  <c r="I1664" i="6"/>
  <c r="H1664" i="6"/>
  <c r="G1664" i="6"/>
  <c r="F1664" i="6"/>
  <c r="J1663" i="6"/>
  <c r="I1663" i="6"/>
  <c r="H1663" i="6"/>
  <c r="G1663" i="6"/>
  <c r="F1663" i="6"/>
  <c r="V1662" i="6"/>
  <c r="J1669" i="6" s="1"/>
  <c r="T1662" i="6"/>
  <c r="R1662" i="6"/>
  <c r="J1667" i="6" s="1"/>
  <c r="U1662" i="6"/>
  <c r="S1662" i="6"/>
  <c r="Q1662" i="6"/>
  <c r="E1662" i="6"/>
  <c r="D1662" i="6"/>
  <c r="C1662" i="6"/>
  <c r="K1660" i="6"/>
  <c r="H1660" i="6"/>
  <c r="G1660" i="6"/>
  <c r="E1660" i="6"/>
  <c r="J1659" i="6"/>
  <c r="E1659" i="6"/>
  <c r="E1658" i="6"/>
  <c r="E1657" i="6"/>
  <c r="J1656" i="6"/>
  <c r="I1656" i="6"/>
  <c r="H1656" i="6"/>
  <c r="G1656" i="6"/>
  <c r="F1656" i="6"/>
  <c r="J1655" i="6"/>
  <c r="I1655" i="6"/>
  <c r="H1655" i="6"/>
  <c r="G1655" i="6"/>
  <c r="F1655" i="6"/>
  <c r="J1654" i="6"/>
  <c r="I1654" i="6"/>
  <c r="H1654" i="6"/>
  <c r="G1654" i="6"/>
  <c r="F1654" i="6"/>
  <c r="J1653" i="6"/>
  <c r="I1653" i="6"/>
  <c r="H1653" i="6"/>
  <c r="G1653" i="6"/>
  <c r="F1653" i="6"/>
  <c r="V1652" i="6"/>
  <c r="T1652" i="6"/>
  <c r="J1658" i="6" s="1"/>
  <c r="R1652" i="6"/>
  <c r="J1657" i="6" s="1"/>
  <c r="U1652" i="6"/>
  <c r="S1652" i="6"/>
  <c r="Q1652" i="6"/>
  <c r="E1652" i="6"/>
  <c r="D1652" i="6"/>
  <c r="C1652" i="6"/>
  <c r="K1650" i="6"/>
  <c r="H1650" i="6"/>
  <c r="G1650" i="6"/>
  <c r="E1650" i="6"/>
  <c r="E1649" i="6"/>
  <c r="J1648" i="6"/>
  <c r="E1648" i="6"/>
  <c r="E1647" i="6"/>
  <c r="J1646" i="6"/>
  <c r="I1646" i="6"/>
  <c r="H1646" i="6"/>
  <c r="G1646" i="6"/>
  <c r="F1646" i="6"/>
  <c r="J1645" i="6"/>
  <c r="I1645" i="6"/>
  <c r="H1645" i="6"/>
  <c r="G1645" i="6"/>
  <c r="F1645" i="6"/>
  <c r="J1644" i="6"/>
  <c r="I1644" i="6"/>
  <c r="H1644" i="6"/>
  <c r="G1644" i="6"/>
  <c r="F1644" i="6"/>
  <c r="J1643" i="6"/>
  <c r="I1643" i="6"/>
  <c r="H1643" i="6"/>
  <c r="G1643" i="6"/>
  <c r="F1643" i="6"/>
  <c r="V1642" i="6"/>
  <c r="J1649" i="6" s="1"/>
  <c r="T1642" i="6"/>
  <c r="R1642" i="6"/>
  <c r="J1647" i="6" s="1"/>
  <c r="U1642" i="6"/>
  <c r="S1642" i="6"/>
  <c r="Q1642" i="6"/>
  <c r="E1642" i="6"/>
  <c r="D1642" i="6"/>
  <c r="C1642" i="6"/>
  <c r="K1640" i="6"/>
  <c r="H1640" i="6"/>
  <c r="G1640" i="6"/>
  <c r="E1640" i="6"/>
  <c r="J1639" i="6"/>
  <c r="E1639" i="6"/>
  <c r="E1638" i="6"/>
  <c r="E1637" i="6"/>
  <c r="J1636" i="6"/>
  <c r="I1636" i="6"/>
  <c r="H1636" i="6"/>
  <c r="G1636" i="6"/>
  <c r="F1636" i="6"/>
  <c r="J1635" i="6"/>
  <c r="I1635" i="6"/>
  <c r="H1635" i="6"/>
  <c r="G1635" i="6"/>
  <c r="F1635" i="6"/>
  <c r="J1634" i="6"/>
  <c r="I1634" i="6"/>
  <c r="H1634" i="6"/>
  <c r="G1634" i="6"/>
  <c r="F1634" i="6"/>
  <c r="J1633" i="6"/>
  <c r="I1633" i="6"/>
  <c r="H1633" i="6"/>
  <c r="G1633" i="6"/>
  <c r="F1633" i="6"/>
  <c r="V1632" i="6"/>
  <c r="T1632" i="6"/>
  <c r="J1638" i="6" s="1"/>
  <c r="R1632" i="6"/>
  <c r="J1637" i="6" s="1"/>
  <c r="U1632" i="6"/>
  <c r="S1632" i="6"/>
  <c r="Q1632" i="6"/>
  <c r="E1632" i="6"/>
  <c r="D1632" i="6"/>
  <c r="C1632" i="6"/>
  <c r="K1630" i="6"/>
  <c r="H1630" i="6"/>
  <c r="G1630" i="6"/>
  <c r="E1630" i="6"/>
  <c r="E1629" i="6"/>
  <c r="J1628" i="6"/>
  <c r="E1628" i="6"/>
  <c r="E1627" i="6"/>
  <c r="J1626" i="6"/>
  <c r="I1626" i="6"/>
  <c r="H1626" i="6"/>
  <c r="G1626" i="6"/>
  <c r="F1626" i="6"/>
  <c r="J1625" i="6"/>
  <c r="I1625" i="6"/>
  <c r="H1625" i="6"/>
  <c r="G1625" i="6"/>
  <c r="F1625" i="6"/>
  <c r="J1624" i="6"/>
  <c r="I1624" i="6"/>
  <c r="H1624" i="6"/>
  <c r="G1624" i="6"/>
  <c r="F1624" i="6"/>
  <c r="J1623" i="6"/>
  <c r="I1623" i="6"/>
  <c r="H1623" i="6"/>
  <c r="G1623" i="6"/>
  <c r="F1623" i="6"/>
  <c r="V1622" i="6"/>
  <c r="J1629" i="6" s="1"/>
  <c r="T1622" i="6"/>
  <c r="R1622" i="6"/>
  <c r="J1627" i="6" s="1"/>
  <c r="U1622" i="6"/>
  <c r="S1622" i="6"/>
  <c r="Q1622" i="6"/>
  <c r="E1622" i="6"/>
  <c r="D1622" i="6"/>
  <c r="C1622" i="6"/>
  <c r="K1620" i="6"/>
  <c r="H1620" i="6"/>
  <c r="G1620" i="6"/>
  <c r="E1620" i="6"/>
  <c r="J1619" i="6"/>
  <c r="E1619" i="6"/>
  <c r="E1618" i="6"/>
  <c r="E1617" i="6"/>
  <c r="J1616" i="6"/>
  <c r="I1616" i="6"/>
  <c r="H1616" i="6"/>
  <c r="G1616" i="6"/>
  <c r="F1616" i="6"/>
  <c r="J1615" i="6"/>
  <c r="I1615" i="6"/>
  <c r="H1615" i="6"/>
  <c r="G1615" i="6"/>
  <c r="F1615" i="6"/>
  <c r="J1614" i="6"/>
  <c r="I1614" i="6"/>
  <c r="H1614" i="6"/>
  <c r="G1614" i="6"/>
  <c r="F1614" i="6"/>
  <c r="J1613" i="6"/>
  <c r="I1613" i="6"/>
  <c r="H1613" i="6"/>
  <c r="G1613" i="6"/>
  <c r="F1613" i="6"/>
  <c r="V1612" i="6"/>
  <c r="T1612" i="6"/>
  <c r="J1618" i="6" s="1"/>
  <c r="R1612" i="6"/>
  <c r="J1617" i="6" s="1"/>
  <c r="U1612" i="6"/>
  <c r="S1612" i="6"/>
  <c r="Q1612" i="6"/>
  <c r="E1612" i="6"/>
  <c r="D1612" i="6"/>
  <c r="C1612" i="6"/>
  <c r="A1611" i="6"/>
  <c r="A1608" i="6"/>
  <c r="K1605" i="6"/>
  <c r="H1605" i="6"/>
  <c r="G1605" i="6"/>
  <c r="E1605" i="6"/>
  <c r="E1604" i="6"/>
  <c r="J1603" i="6"/>
  <c r="E1603" i="6"/>
  <c r="J1602" i="6"/>
  <c r="I1602" i="6"/>
  <c r="H1602" i="6"/>
  <c r="G1602" i="6"/>
  <c r="F1602" i="6"/>
  <c r="J1601" i="6"/>
  <c r="I1601" i="6"/>
  <c r="H1601" i="6"/>
  <c r="G1601" i="6"/>
  <c r="F1601" i="6"/>
  <c r="V1600" i="6"/>
  <c r="T1600" i="6"/>
  <c r="J1604" i="6" s="1"/>
  <c r="I1606" i="6" s="1"/>
  <c r="R1600" i="6"/>
  <c r="U1600" i="6"/>
  <c r="S1600" i="6"/>
  <c r="Q1600" i="6"/>
  <c r="E1600" i="6"/>
  <c r="D1600" i="6"/>
  <c r="C1600" i="6"/>
  <c r="B1600" i="6"/>
  <c r="K1598" i="6"/>
  <c r="H1598" i="6"/>
  <c r="G1598" i="6"/>
  <c r="E1598" i="6"/>
  <c r="J1597" i="6"/>
  <c r="E1597" i="6"/>
  <c r="E1596" i="6"/>
  <c r="E1595" i="6"/>
  <c r="J1594" i="6"/>
  <c r="I1594" i="6"/>
  <c r="H1594" i="6"/>
  <c r="G1594" i="6"/>
  <c r="F1594" i="6"/>
  <c r="J1593" i="6"/>
  <c r="I1593" i="6"/>
  <c r="H1593" i="6"/>
  <c r="G1593" i="6"/>
  <c r="F1593" i="6"/>
  <c r="J1592" i="6"/>
  <c r="I1592" i="6"/>
  <c r="H1592" i="6"/>
  <c r="G1592" i="6"/>
  <c r="F1592" i="6"/>
  <c r="J1591" i="6"/>
  <c r="I1591" i="6"/>
  <c r="H1591" i="6"/>
  <c r="G1591" i="6"/>
  <c r="F1591" i="6"/>
  <c r="V1590" i="6"/>
  <c r="T1590" i="6"/>
  <c r="J1596" i="6" s="1"/>
  <c r="R1590" i="6"/>
  <c r="J1595" i="6" s="1"/>
  <c r="U1590" i="6"/>
  <c r="S1590" i="6"/>
  <c r="Q1590" i="6"/>
  <c r="E1590" i="6"/>
  <c r="D1590" i="6"/>
  <c r="C1590" i="6"/>
  <c r="K1588" i="6"/>
  <c r="H1588" i="6"/>
  <c r="G1588" i="6"/>
  <c r="E1588" i="6"/>
  <c r="E1587" i="6"/>
  <c r="J1586" i="6"/>
  <c r="E1586" i="6"/>
  <c r="E1585" i="6"/>
  <c r="J1584" i="6"/>
  <c r="I1584" i="6"/>
  <c r="H1584" i="6"/>
  <c r="G1584" i="6"/>
  <c r="F1584" i="6"/>
  <c r="J1583" i="6"/>
  <c r="I1583" i="6"/>
  <c r="H1583" i="6"/>
  <c r="G1583" i="6"/>
  <c r="F1583" i="6"/>
  <c r="J1582" i="6"/>
  <c r="I1582" i="6"/>
  <c r="H1582" i="6"/>
  <c r="G1582" i="6"/>
  <c r="F1582" i="6"/>
  <c r="J1581" i="6"/>
  <c r="I1589" i="6" s="1"/>
  <c r="K1589" i="6" s="1"/>
  <c r="I1581" i="6"/>
  <c r="H1581" i="6"/>
  <c r="G1581" i="6"/>
  <c r="F1581" i="6"/>
  <c r="V1580" i="6"/>
  <c r="J1587" i="6" s="1"/>
  <c r="T1580" i="6"/>
  <c r="R1580" i="6"/>
  <c r="J1585" i="6" s="1"/>
  <c r="U1580" i="6"/>
  <c r="S1580" i="6"/>
  <c r="Q1580" i="6"/>
  <c r="E1580" i="6"/>
  <c r="D1580" i="6"/>
  <c r="C1580" i="6"/>
  <c r="K1578" i="6"/>
  <c r="H1578" i="6"/>
  <c r="G1578" i="6"/>
  <c r="E1578" i="6"/>
  <c r="J1577" i="6"/>
  <c r="E1577" i="6"/>
  <c r="E1576" i="6"/>
  <c r="E1575" i="6"/>
  <c r="J1574" i="6"/>
  <c r="I1574" i="6"/>
  <c r="H1574" i="6"/>
  <c r="G1574" i="6"/>
  <c r="F1574" i="6"/>
  <c r="J1573" i="6"/>
  <c r="I1573" i="6"/>
  <c r="H1573" i="6"/>
  <c r="G1573" i="6"/>
  <c r="F1573" i="6"/>
  <c r="J1572" i="6"/>
  <c r="I1572" i="6"/>
  <c r="H1572" i="6"/>
  <c r="G1572" i="6"/>
  <c r="F1572" i="6"/>
  <c r="J1571" i="6"/>
  <c r="I1571" i="6"/>
  <c r="H1571" i="6"/>
  <c r="G1571" i="6"/>
  <c r="F1571" i="6"/>
  <c r="V1570" i="6"/>
  <c r="T1570" i="6"/>
  <c r="J1576" i="6" s="1"/>
  <c r="R1570" i="6"/>
  <c r="J1575" i="6" s="1"/>
  <c r="U1570" i="6"/>
  <c r="S1570" i="6"/>
  <c r="Q1570" i="6"/>
  <c r="E1570" i="6"/>
  <c r="D1570" i="6"/>
  <c r="C1570" i="6"/>
  <c r="K1568" i="6"/>
  <c r="H1568" i="6"/>
  <c r="G1568" i="6"/>
  <c r="E1568" i="6"/>
  <c r="E1567" i="6"/>
  <c r="J1566" i="6"/>
  <c r="E1566" i="6"/>
  <c r="E1565" i="6"/>
  <c r="J1564" i="6"/>
  <c r="I1564" i="6"/>
  <c r="H1564" i="6"/>
  <c r="G1564" i="6"/>
  <c r="F1564" i="6"/>
  <c r="J1563" i="6"/>
  <c r="I1563" i="6"/>
  <c r="H1563" i="6"/>
  <c r="G1563" i="6"/>
  <c r="F1563" i="6"/>
  <c r="J1562" i="6"/>
  <c r="I1562" i="6"/>
  <c r="H1562" i="6"/>
  <c r="G1562" i="6"/>
  <c r="F1562" i="6"/>
  <c r="J1561" i="6"/>
  <c r="I1561" i="6"/>
  <c r="H1561" i="6"/>
  <c r="G1561" i="6"/>
  <c r="F1561" i="6"/>
  <c r="V1560" i="6"/>
  <c r="J1567" i="6" s="1"/>
  <c r="T1560" i="6"/>
  <c r="R1560" i="6"/>
  <c r="J1565" i="6" s="1"/>
  <c r="U1560" i="6"/>
  <c r="S1560" i="6"/>
  <c r="Q1560" i="6"/>
  <c r="E1560" i="6"/>
  <c r="D1560" i="6"/>
  <c r="C1560" i="6"/>
  <c r="K1558" i="6"/>
  <c r="H1558" i="6"/>
  <c r="G1558" i="6"/>
  <c r="E1558" i="6"/>
  <c r="E1557" i="6"/>
  <c r="J1556" i="6"/>
  <c r="E1556" i="6"/>
  <c r="E1555" i="6"/>
  <c r="J1554" i="6"/>
  <c r="I1554" i="6"/>
  <c r="H1554" i="6"/>
  <c r="G1554" i="6"/>
  <c r="F1554" i="6"/>
  <c r="J1553" i="6"/>
  <c r="I1553" i="6"/>
  <c r="H1553" i="6"/>
  <c r="G1553" i="6"/>
  <c r="F1553" i="6"/>
  <c r="J1552" i="6"/>
  <c r="I1552" i="6"/>
  <c r="H1552" i="6"/>
  <c r="G1552" i="6"/>
  <c r="F1552" i="6"/>
  <c r="J1551" i="6"/>
  <c r="I1551" i="6"/>
  <c r="H1551" i="6"/>
  <c r="G1551" i="6"/>
  <c r="F1551" i="6"/>
  <c r="V1550" i="6"/>
  <c r="J1557" i="6" s="1"/>
  <c r="T1550" i="6"/>
  <c r="R1550" i="6"/>
  <c r="J1555" i="6" s="1"/>
  <c r="U1550" i="6"/>
  <c r="S1550" i="6"/>
  <c r="Q1550" i="6"/>
  <c r="E1550" i="6"/>
  <c r="D1550" i="6"/>
  <c r="C1550" i="6"/>
  <c r="I1549" i="6"/>
  <c r="K1548" i="6"/>
  <c r="H1548" i="6"/>
  <c r="G1548" i="6"/>
  <c r="E1548" i="6"/>
  <c r="J1547" i="6"/>
  <c r="E1547" i="6"/>
  <c r="E1546" i="6"/>
  <c r="E1545" i="6"/>
  <c r="J1544" i="6"/>
  <c r="I1544" i="6"/>
  <c r="H1544" i="6"/>
  <c r="G1544" i="6"/>
  <c r="F1544" i="6"/>
  <c r="J1543" i="6"/>
  <c r="I1543" i="6"/>
  <c r="H1543" i="6"/>
  <c r="G1543" i="6"/>
  <c r="F1543" i="6"/>
  <c r="J1542" i="6"/>
  <c r="I1542" i="6"/>
  <c r="H1542" i="6"/>
  <c r="G1542" i="6"/>
  <c r="F1542" i="6"/>
  <c r="J1541" i="6"/>
  <c r="I1541" i="6"/>
  <c r="H1541" i="6"/>
  <c r="G1541" i="6"/>
  <c r="F1541" i="6"/>
  <c r="V1540" i="6"/>
  <c r="T1540" i="6"/>
  <c r="J1546" i="6" s="1"/>
  <c r="R1540" i="6"/>
  <c r="J1545" i="6" s="1"/>
  <c r="U1540" i="6"/>
  <c r="S1540" i="6"/>
  <c r="Q1540" i="6"/>
  <c r="E1540" i="6"/>
  <c r="D1540" i="6"/>
  <c r="C1540" i="6"/>
  <c r="K1538" i="6"/>
  <c r="H1538" i="6"/>
  <c r="G1538" i="6"/>
  <c r="E1538" i="6"/>
  <c r="E1537" i="6"/>
  <c r="J1536" i="6"/>
  <c r="E1536" i="6"/>
  <c r="E1535" i="6"/>
  <c r="J1534" i="6"/>
  <c r="I1534" i="6"/>
  <c r="H1534" i="6"/>
  <c r="G1534" i="6"/>
  <c r="F1534" i="6"/>
  <c r="J1533" i="6"/>
  <c r="I1533" i="6"/>
  <c r="H1533" i="6"/>
  <c r="G1533" i="6"/>
  <c r="F1533" i="6"/>
  <c r="J1532" i="6"/>
  <c r="I1532" i="6"/>
  <c r="H1532" i="6"/>
  <c r="G1532" i="6"/>
  <c r="F1532" i="6"/>
  <c r="J1531" i="6"/>
  <c r="I1531" i="6"/>
  <c r="H1531" i="6"/>
  <c r="G1531" i="6"/>
  <c r="F1531" i="6"/>
  <c r="V1530" i="6"/>
  <c r="J1537" i="6" s="1"/>
  <c r="T1530" i="6"/>
  <c r="R1530" i="6"/>
  <c r="J1535" i="6" s="1"/>
  <c r="U1530" i="6"/>
  <c r="S1530" i="6"/>
  <c r="Q1530" i="6"/>
  <c r="E1530" i="6"/>
  <c r="D1530" i="6"/>
  <c r="C1530" i="6"/>
  <c r="I1529" i="6"/>
  <c r="K1528" i="6"/>
  <c r="H1528" i="6"/>
  <c r="G1528" i="6"/>
  <c r="E1528" i="6"/>
  <c r="J1527" i="6"/>
  <c r="E1527" i="6"/>
  <c r="E1526" i="6"/>
  <c r="E1525" i="6"/>
  <c r="J1524" i="6"/>
  <c r="I1524" i="6"/>
  <c r="H1524" i="6"/>
  <c r="G1524" i="6"/>
  <c r="F1524" i="6"/>
  <c r="J1523" i="6"/>
  <c r="I1523" i="6"/>
  <c r="H1523" i="6"/>
  <c r="G1523" i="6"/>
  <c r="F1523" i="6"/>
  <c r="J1522" i="6"/>
  <c r="I1522" i="6"/>
  <c r="H1522" i="6"/>
  <c r="G1522" i="6"/>
  <c r="F1522" i="6"/>
  <c r="J1521" i="6"/>
  <c r="I1521" i="6"/>
  <c r="H1521" i="6"/>
  <c r="G1521" i="6"/>
  <c r="F1521" i="6"/>
  <c r="V1520" i="6"/>
  <c r="T1520" i="6"/>
  <c r="J1526" i="6" s="1"/>
  <c r="R1520" i="6"/>
  <c r="J1525" i="6" s="1"/>
  <c r="U1520" i="6"/>
  <c r="S1520" i="6"/>
  <c r="Q1520" i="6"/>
  <c r="E1520" i="6"/>
  <c r="D1520" i="6"/>
  <c r="C1520" i="6"/>
  <c r="K1518" i="6"/>
  <c r="H1518" i="6"/>
  <c r="G1518" i="6"/>
  <c r="E1518" i="6"/>
  <c r="E1517" i="6"/>
  <c r="J1516" i="6"/>
  <c r="E1516" i="6"/>
  <c r="J1515" i="6"/>
  <c r="I1515" i="6"/>
  <c r="H1515" i="6"/>
  <c r="G1515" i="6"/>
  <c r="F1515" i="6"/>
  <c r="V1514" i="6"/>
  <c r="T1514" i="6"/>
  <c r="J1517" i="6" s="1"/>
  <c r="R1514" i="6"/>
  <c r="U1514" i="6"/>
  <c r="S1514" i="6"/>
  <c r="Q1514" i="6"/>
  <c r="E1514" i="6"/>
  <c r="D1514" i="6"/>
  <c r="C1514" i="6"/>
  <c r="B1514" i="6"/>
  <c r="I1513" i="6"/>
  <c r="K1512" i="6"/>
  <c r="H1512" i="6"/>
  <c r="G1512" i="6"/>
  <c r="E1512" i="6"/>
  <c r="J1511" i="6"/>
  <c r="E1511" i="6"/>
  <c r="E1510" i="6"/>
  <c r="E1509" i="6"/>
  <c r="J1508" i="6"/>
  <c r="I1508" i="6"/>
  <c r="H1508" i="6"/>
  <c r="G1508" i="6"/>
  <c r="F1508" i="6"/>
  <c r="J1507" i="6"/>
  <c r="I1507" i="6"/>
  <c r="H1507" i="6"/>
  <c r="G1507" i="6"/>
  <c r="F1507" i="6"/>
  <c r="J1506" i="6"/>
  <c r="I1506" i="6"/>
  <c r="H1506" i="6"/>
  <c r="G1506" i="6"/>
  <c r="F1506" i="6"/>
  <c r="J1505" i="6"/>
  <c r="I1505" i="6"/>
  <c r="H1505" i="6"/>
  <c r="G1505" i="6"/>
  <c r="F1505" i="6"/>
  <c r="V1504" i="6"/>
  <c r="T1504" i="6"/>
  <c r="J1510" i="6" s="1"/>
  <c r="R1504" i="6"/>
  <c r="J1509" i="6" s="1"/>
  <c r="U1504" i="6"/>
  <c r="S1504" i="6"/>
  <c r="Q1504" i="6"/>
  <c r="E1504" i="6"/>
  <c r="D1504" i="6"/>
  <c r="C1504" i="6"/>
  <c r="K1502" i="6"/>
  <c r="H1502" i="6"/>
  <c r="G1502" i="6"/>
  <c r="E1502" i="6"/>
  <c r="E1501" i="6"/>
  <c r="J1500" i="6"/>
  <c r="E1500" i="6"/>
  <c r="E1499" i="6"/>
  <c r="J1498" i="6"/>
  <c r="I1498" i="6"/>
  <c r="H1498" i="6"/>
  <c r="G1498" i="6"/>
  <c r="F1498" i="6"/>
  <c r="J1497" i="6"/>
  <c r="I1497" i="6"/>
  <c r="H1497" i="6"/>
  <c r="G1497" i="6"/>
  <c r="F1497" i="6"/>
  <c r="J1496" i="6"/>
  <c r="I1496" i="6"/>
  <c r="H1496" i="6"/>
  <c r="G1496" i="6"/>
  <c r="F1496" i="6"/>
  <c r="J1495" i="6"/>
  <c r="I1503" i="6" s="1"/>
  <c r="P1503" i="6" s="1"/>
  <c r="I1495" i="6"/>
  <c r="H1495" i="6"/>
  <c r="G1495" i="6"/>
  <c r="F1495" i="6"/>
  <c r="V1494" i="6"/>
  <c r="J1501" i="6" s="1"/>
  <c r="T1494" i="6"/>
  <c r="R1494" i="6"/>
  <c r="J1499" i="6" s="1"/>
  <c r="U1494" i="6"/>
  <c r="S1494" i="6"/>
  <c r="Q1494" i="6"/>
  <c r="E1494" i="6"/>
  <c r="D1494" i="6"/>
  <c r="C1494" i="6"/>
  <c r="I1493" i="6"/>
  <c r="K1492" i="6"/>
  <c r="H1492" i="6"/>
  <c r="G1492" i="6"/>
  <c r="E1492" i="6"/>
  <c r="J1491" i="6"/>
  <c r="E1491" i="6"/>
  <c r="E1490" i="6"/>
  <c r="E1489" i="6"/>
  <c r="J1488" i="6"/>
  <c r="I1488" i="6"/>
  <c r="H1488" i="6"/>
  <c r="G1488" i="6"/>
  <c r="F1488" i="6"/>
  <c r="J1487" i="6"/>
  <c r="I1487" i="6"/>
  <c r="H1487" i="6"/>
  <c r="G1487" i="6"/>
  <c r="F1487" i="6"/>
  <c r="J1486" i="6"/>
  <c r="I1486" i="6"/>
  <c r="H1486" i="6"/>
  <c r="G1486" i="6"/>
  <c r="F1486" i="6"/>
  <c r="J1485" i="6"/>
  <c r="I1485" i="6"/>
  <c r="H1485" i="6"/>
  <c r="G1485" i="6"/>
  <c r="F1485" i="6"/>
  <c r="V1484" i="6"/>
  <c r="T1484" i="6"/>
  <c r="J1490" i="6" s="1"/>
  <c r="R1484" i="6"/>
  <c r="J1489" i="6" s="1"/>
  <c r="U1484" i="6"/>
  <c r="S1484" i="6"/>
  <c r="Q1484" i="6"/>
  <c r="E1484" i="6"/>
  <c r="D1484" i="6"/>
  <c r="C1484" i="6"/>
  <c r="K1482" i="6"/>
  <c r="H1482" i="6"/>
  <c r="G1482" i="6"/>
  <c r="E1482" i="6"/>
  <c r="E1481" i="6"/>
  <c r="J1480" i="6"/>
  <c r="E1480" i="6"/>
  <c r="E1479" i="6"/>
  <c r="J1478" i="6"/>
  <c r="I1478" i="6"/>
  <c r="H1478" i="6"/>
  <c r="G1478" i="6"/>
  <c r="F1478" i="6"/>
  <c r="J1477" i="6"/>
  <c r="I1477" i="6"/>
  <c r="H1477" i="6"/>
  <c r="G1477" i="6"/>
  <c r="F1477" i="6"/>
  <c r="J1476" i="6"/>
  <c r="I1476" i="6"/>
  <c r="H1476" i="6"/>
  <c r="G1476" i="6"/>
  <c r="F1476" i="6"/>
  <c r="J1475" i="6"/>
  <c r="I1483" i="6" s="1"/>
  <c r="P1483" i="6" s="1"/>
  <c r="I1475" i="6"/>
  <c r="H1475" i="6"/>
  <c r="G1475" i="6"/>
  <c r="F1475" i="6"/>
  <c r="V1474" i="6"/>
  <c r="J1481" i="6" s="1"/>
  <c r="T1474" i="6"/>
  <c r="R1474" i="6"/>
  <c r="J1479" i="6" s="1"/>
  <c r="U1474" i="6"/>
  <c r="S1474" i="6"/>
  <c r="Q1474" i="6"/>
  <c r="E1474" i="6"/>
  <c r="D1474" i="6"/>
  <c r="C1474" i="6"/>
  <c r="I1473" i="6"/>
  <c r="K1472" i="6"/>
  <c r="H1472" i="6"/>
  <c r="G1472" i="6"/>
  <c r="E1472" i="6"/>
  <c r="J1471" i="6"/>
  <c r="E1471" i="6"/>
  <c r="E1470" i="6"/>
  <c r="E1469" i="6"/>
  <c r="J1468" i="6"/>
  <c r="I1468" i="6"/>
  <c r="H1468" i="6"/>
  <c r="G1468" i="6"/>
  <c r="F1468" i="6"/>
  <c r="J1467" i="6"/>
  <c r="I1467" i="6"/>
  <c r="H1467" i="6"/>
  <c r="G1467" i="6"/>
  <c r="F1467" i="6"/>
  <c r="J1466" i="6"/>
  <c r="I1466" i="6"/>
  <c r="H1466" i="6"/>
  <c r="G1466" i="6"/>
  <c r="F1466" i="6"/>
  <c r="J1465" i="6"/>
  <c r="I1465" i="6"/>
  <c r="H1465" i="6"/>
  <c r="G1465" i="6"/>
  <c r="F1465" i="6"/>
  <c r="V1464" i="6"/>
  <c r="T1464" i="6"/>
  <c r="J1470" i="6" s="1"/>
  <c r="R1464" i="6"/>
  <c r="J1469" i="6" s="1"/>
  <c r="U1464" i="6"/>
  <c r="S1464" i="6"/>
  <c r="Q1464" i="6"/>
  <c r="E1464" i="6"/>
  <c r="D1464" i="6"/>
  <c r="C1464" i="6"/>
  <c r="K1462" i="6"/>
  <c r="H1462" i="6"/>
  <c r="G1462" i="6"/>
  <c r="E1462" i="6"/>
  <c r="E1461" i="6"/>
  <c r="J1460" i="6"/>
  <c r="E1460" i="6"/>
  <c r="E1459" i="6"/>
  <c r="J1458" i="6"/>
  <c r="I1458" i="6"/>
  <c r="H1458" i="6"/>
  <c r="G1458" i="6"/>
  <c r="F1458" i="6"/>
  <c r="J1457" i="6"/>
  <c r="I1457" i="6"/>
  <c r="H1457" i="6"/>
  <c r="G1457" i="6"/>
  <c r="F1457" i="6"/>
  <c r="J1456" i="6"/>
  <c r="I1456" i="6"/>
  <c r="H1456" i="6"/>
  <c r="G1456" i="6"/>
  <c r="F1456" i="6"/>
  <c r="J1455" i="6"/>
  <c r="I1463" i="6" s="1"/>
  <c r="P1463" i="6" s="1"/>
  <c r="I1455" i="6"/>
  <c r="H1455" i="6"/>
  <c r="G1455" i="6"/>
  <c r="F1455" i="6"/>
  <c r="V1454" i="6"/>
  <c r="J1461" i="6" s="1"/>
  <c r="T1454" i="6"/>
  <c r="R1454" i="6"/>
  <c r="J1459" i="6" s="1"/>
  <c r="U1454" i="6"/>
  <c r="S1454" i="6"/>
  <c r="Q1454" i="6"/>
  <c r="E1454" i="6"/>
  <c r="D1454" i="6"/>
  <c r="C1454" i="6"/>
  <c r="I1453" i="6"/>
  <c r="K1452" i="6"/>
  <c r="H1452" i="6"/>
  <c r="G1452" i="6"/>
  <c r="E1452" i="6"/>
  <c r="J1451" i="6"/>
  <c r="E1451" i="6"/>
  <c r="E1450" i="6"/>
  <c r="J1449" i="6"/>
  <c r="I1449" i="6"/>
  <c r="H1449" i="6"/>
  <c r="G1449" i="6"/>
  <c r="F1449" i="6"/>
  <c r="V1448" i="6"/>
  <c r="T1448" i="6"/>
  <c r="R1448" i="6"/>
  <c r="J1450" i="6" s="1"/>
  <c r="U1448" i="6"/>
  <c r="S1448" i="6"/>
  <c r="Q1448" i="6"/>
  <c r="E1448" i="6"/>
  <c r="D1448" i="6"/>
  <c r="C1448" i="6"/>
  <c r="B1448" i="6"/>
  <c r="K1446" i="6"/>
  <c r="H1446" i="6"/>
  <c r="G1446" i="6"/>
  <c r="E1446" i="6"/>
  <c r="E1445" i="6"/>
  <c r="J1444" i="6"/>
  <c r="E1444" i="6"/>
  <c r="J1443" i="6"/>
  <c r="I1447" i="6" s="1"/>
  <c r="P1447" i="6" s="1"/>
  <c r="I1443" i="6"/>
  <c r="H1443" i="6"/>
  <c r="G1443" i="6"/>
  <c r="F1443" i="6"/>
  <c r="V1442" i="6"/>
  <c r="T1442" i="6"/>
  <c r="J1445" i="6" s="1"/>
  <c r="R1442" i="6"/>
  <c r="U1442" i="6"/>
  <c r="S1442" i="6"/>
  <c r="Q1442" i="6"/>
  <c r="E1442" i="6"/>
  <c r="D1442" i="6"/>
  <c r="C1442" i="6"/>
  <c r="B1442" i="6"/>
  <c r="I1441" i="6"/>
  <c r="K1440" i="6"/>
  <c r="H1440" i="6"/>
  <c r="G1440" i="6"/>
  <c r="E1440" i="6"/>
  <c r="J1439" i="6"/>
  <c r="E1439" i="6"/>
  <c r="E1438" i="6"/>
  <c r="J1437" i="6"/>
  <c r="I1437" i="6"/>
  <c r="H1437" i="6"/>
  <c r="G1437" i="6"/>
  <c r="F1437" i="6"/>
  <c r="V1436" i="6"/>
  <c r="T1436" i="6"/>
  <c r="R1436" i="6"/>
  <c r="J1438" i="6" s="1"/>
  <c r="U1436" i="6"/>
  <c r="S1436" i="6"/>
  <c r="Q1436" i="6"/>
  <c r="E1436" i="6"/>
  <c r="D1436" i="6"/>
  <c r="C1436" i="6"/>
  <c r="B1436" i="6"/>
  <c r="K1434" i="6"/>
  <c r="H1434" i="6"/>
  <c r="G1434" i="6"/>
  <c r="E1434" i="6"/>
  <c r="J1433" i="6"/>
  <c r="E1433" i="6"/>
  <c r="J1432" i="6"/>
  <c r="E1432" i="6"/>
  <c r="J1431" i="6"/>
  <c r="I1431" i="6"/>
  <c r="H1431" i="6"/>
  <c r="G1431" i="6"/>
  <c r="F1431" i="6"/>
  <c r="J1430" i="6"/>
  <c r="I1435" i="6" s="1"/>
  <c r="P1435" i="6" s="1"/>
  <c r="I1430" i="6"/>
  <c r="H1430" i="6"/>
  <c r="G1430" i="6"/>
  <c r="F1430" i="6"/>
  <c r="V1429" i="6"/>
  <c r="T1429" i="6"/>
  <c r="R1429" i="6"/>
  <c r="U1429" i="6"/>
  <c r="S1429" i="6"/>
  <c r="Q1429" i="6"/>
  <c r="E1429" i="6"/>
  <c r="D1429" i="6"/>
  <c r="C1429" i="6"/>
  <c r="B1429" i="6"/>
  <c r="K1427" i="6"/>
  <c r="H1427" i="6"/>
  <c r="G1427" i="6"/>
  <c r="E1427" i="6"/>
  <c r="E1426" i="6"/>
  <c r="J1425" i="6"/>
  <c r="E1425" i="6"/>
  <c r="J1424" i="6"/>
  <c r="I1424" i="6"/>
  <c r="H1424" i="6"/>
  <c r="G1424" i="6"/>
  <c r="F1424" i="6"/>
  <c r="V1423" i="6"/>
  <c r="T1423" i="6"/>
  <c r="J1426" i="6" s="1"/>
  <c r="R1423" i="6"/>
  <c r="U1423" i="6"/>
  <c r="S1423" i="6"/>
  <c r="Q1423" i="6"/>
  <c r="E1423" i="6"/>
  <c r="D1423" i="6"/>
  <c r="C1423" i="6"/>
  <c r="B1423" i="6"/>
  <c r="K1421" i="6"/>
  <c r="H1421" i="6"/>
  <c r="G1421" i="6"/>
  <c r="E1421" i="6"/>
  <c r="J1420" i="6"/>
  <c r="E1420" i="6"/>
  <c r="E1419" i="6"/>
  <c r="J1418" i="6"/>
  <c r="I1418" i="6"/>
  <c r="H1418" i="6"/>
  <c r="G1418" i="6"/>
  <c r="F1418" i="6"/>
  <c r="J1417" i="6"/>
  <c r="I1417" i="6"/>
  <c r="H1417" i="6"/>
  <c r="G1417" i="6"/>
  <c r="F1417" i="6"/>
  <c r="V1416" i="6"/>
  <c r="T1416" i="6"/>
  <c r="R1416" i="6"/>
  <c r="J1419" i="6" s="1"/>
  <c r="U1416" i="6"/>
  <c r="S1416" i="6"/>
  <c r="Q1416" i="6"/>
  <c r="E1416" i="6"/>
  <c r="D1416" i="6"/>
  <c r="C1416" i="6"/>
  <c r="B1416" i="6"/>
  <c r="K1415" i="6"/>
  <c r="K1414" i="6"/>
  <c r="H1414" i="6"/>
  <c r="G1414" i="6"/>
  <c r="E1414" i="6"/>
  <c r="J1413" i="6"/>
  <c r="E1413" i="6"/>
  <c r="J1412" i="6"/>
  <c r="E1412" i="6"/>
  <c r="J1411" i="6"/>
  <c r="I1411" i="6"/>
  <c r="H1411" i="6"/>
  <c r="G1411" i="6"/>
  <c r="F1411" i="6"/>
  <c r="J1410" i="6"/>
  <c r="I1415" i="6" s="1"/>
  <c r="P1415" i="6" s="1"/>
  <c r="I1410" i="6"/>
  <c r="H1410" i="6"/>
  <c r="G1410" i="6"/>
  <c r="F1410" i="6"/>
  <c r="V1409" i="6"/>
  <c r="T1409" i="6"/>
  <c r="R1409" i="6"/>
  <c r="U1409" i="6"/>
  <c r="S1409" i="6"/>
  <c r="Q1409" i="6"/>
  <c r="E1409" i="6"/>
  <c r="D1409" i="6"/>
  <c r="C1409" i="6"/>
  <c r="B1409" i="6"/>
  <c r="K1407" i="6"/>
  <c r="H1407" i="6"/>
  <c r="G1407" i="6"/>
  <c r="E1407" i="6"/>
  <c r="E1406" i="6"/>
  <c r="J1405" i="6"/>
  <c r="E1405" i="6"/>
  <c r="J1404" i="6"/>
  <c r="I1404" i="6"/>
  <c r="H1404" i="6"/>
  <c r="G1404" i="6"/>
  <c r="F1404" i="6"/>
  <c r="J1403" i="6"/>
  <c r="I1403" i="6"/>
  <c r="H1403" i="6"/>
  <c r="G1403" i="6"/>
  <c r="F1403" i="6"/>
  <c r="V1402" i="6"/>
  <c r="T1402" i="6"/>
  <c r="J1406" i="6" s="1"/>
  <c r="R1402" i="6"/>
  <c r="U1402" i="6"/>
  <c r="S1402" i="6"/>
  <c r="Q1402" i="6"/>
  <c r="E1402" i="6"/>
  <c r="D1402" i="6"/>
  <c r="C1402" i="6"/>
  <c r="B1402" i="6"/>
  <c r="A1401" i="6"/>
  <c r="AE1399" i="6"/>
  <c r="A1399" i="6"/>
  <c r="A1396" i="6"/>
  <c r="A1393" i="6"/>
  <c r="K1390" i="6"/>
  <c r="H1390" i="6"/>
  <c r="G1390" i="6"/>
  <c r="E1390" i="6"/>
  <c r="J1389" i="6"/>
  <c r="E1389" i="6"/>
  <c r="E1388" i="6"/>
  <c r="J1387" i="6"/>
  <c r="I1387" i="6"/>
  <c r="H1387" i="6"/>
  <c r="G1387" i="6"/>
  <c r="F1387" i="6"/>
  <c r="J1386" i="6"/>
  <c r="I1391" i="6" s="1"/>
  <c r="I1386" i="6"/>
  <c r="H1386" i="6"/>
  <c r="G1386" i="6"/>
  <c r="F1386" i="6"/>
  <c r="V1385" i="6"/>
  <c r="T1385" i="6"/>
  <c r="R1385" i="6"/>
  <c r="J1388" i="6" s="1"/>
  <c r="U1385" i="6"/>
  <c r="S1385" i="6"/>
  <c r="Q1385" i="6"/>
  <c r="E1385" i="6"/>
  <c r="D1385" i="6"/>
  <c r="C1385" i="6"/>
  <c r="B1385" i="6"/>
  <c r="K1383" i="6"/>
  <c r="H1383" i="6"/>
  <c r="G1383" i="6"/>
  <c r="E1383" i="6"/>
  <c r="J1382" i="6"/>
  <c r="E1382" i="6"/>
  <c r="J1381" i="6"/>
  <c r="E1381" i="6"/>
  <c r="J1380" i="6"/>
  <c r="I1380" i="6"/>
  <c r="H1380" i="6"/>
  <c r="G1380" i="6"/>
  <c r="F1380" i="6"/>
  <c r="J1379" i="6"/>
  <c r="I1384" i="6" s="1"/>
  <c r="P1384" i="6" s="1"/>
  <c r="I1379" i="6"/>
  <c r="H1379" i="6"/>
  <c r="G1379" i="6"/>
  <c r="F1379" i="6"/>
  <c r="V1378" i="6"/>
  <c r="T1378" i="6"/>
  <c r="R1378" i="6"/>
  <c r="U1378" i="6"/>
  <c r="S1378" i="6"/>
  <c r="Q1378" i="6"/>
  <c r="E1378" i="6"/>
  <c r="D1378" i="6"/>
  <c r="C1378" i="6"/>
  <c r="B1378" i="6"/>
  <c r="K1376" i="6"/>
  <c r="H1376" i="6"/>
  <c r="G1376" i="6"/>
  <c r="E1376" i="6"/>
  <c r="E1375" i="6"/>
  <c r="J1374" i="6"/>
  <c r="I1377" i="6" s="1"/>
  <c r="K1377" i="6" s="1"/>
  <c r="E1374" i="6"/>
  <c r="J1373" i="6"/>
  <c r="I1373" i="6"/>
  <c r="H1373" i="6"/>
  <c r="G1373" i="6"/>
  <c r="F1373" i="6"/>
  <c r="J1372" i="6"/>
  <c r="I1372" i="6"/>
  <c r="H1372" i="6"/>
  <c r="G1372" i="6"/>
  <c r="F1372" i="6"/>
  <c r="V1371" i="6"/>
  <c r="T1371" i="6"/>
  <c r="J1375" i="6" s="1"/>
  <c r="R1371" i="6"/>
  <c r="U1371" i="6"/>
  <c r="S1371" i="6"/>
  <c r="Q1371" i="6"/>
  <c r="E1371" i="6"/>
  <c r="D1371" i="6"/>
  <c r="C1371" i="6"/>
  <c r="B1371" i="6"/>
  <c r="K1369" i="6"/>
  <c r="H1369" i="6"/>
  <c r="G1369" i="6"/>
  <c r="E1369" i="6"/>
  <c r="E1368" i="6"/>
  <c r="E1367" i="6"/>
  <c r="J1366" i="6"/>
  <c r="I1366" i="6"/>
  <c r="H1366" i="6"/>
  <c r="G1366" i="6"/>
  <c r="F1366" i="6"/>
  <c r="J1365" i="6"/>
  <c r="I1365" i="6"/>
  <c r="H1365" i="6"/>
  <c r="G1365" i="6"/>
  <c r="F1365" i="6"/>
  <c r="V1364" i="6"/>
  <c r="T1364" i="6"/>
  <c r="J1368" i="6" s="1"/>
  <c r="I1370" i="6" s="1"/>
  <c r="R1364" i="6"/>
  <c r="J1367" i="6" s="1"/>
  <c r="U1364" i="6"/>
  <c r="S1364" i="6"/>
  <c r="Q1364" i="6"/>
  <c r="E1364" i="6"/>
  <c r="D1364" i="6"/>
  <c r="C1364" i="6"/>
  <c r="B1364" i="6"/>
  <c r="A1363" i="6"/>
  <c r="A1360" i="6"/>
  <c r="K1357" i="6"/>
  <c r="H1357" i="6"/>
  <c r="G1357" i="6"/>
  <c r="E1357" i="6"/>
  <c r="E1356" i="6"/>
  <c r="E1355" i="6"/>
  <c r="J1354" i="6"/>
  <c r="E1354" i="6"/>
  <c r="J1353" i="6"/>
  <c r="I1353" i="6"/>
  <c r="H1353" i="6"/>
  <c r="G1353" i="6"/>
  <c r="F1353" i="6"/>
  <c r="J1352" i="6"/>
  <c r="I1352" i="6"/>
  <c r="H1352" i="6"/>
  <c r="G1352" i="6"/>
  <c r="F1352" i="6"/>
  <c r="J1351" i="6"/>
  <c r="I1351" i="6"/>
  <c r="H1351" i="6"/>
  <c r="G1351" i="6"/>
  <c r="F1351" i="6"/>
  <c r="V1350" i="6"/>
  <c r="J1356" i="6" s="1"/>
  <c r="T1350" i="6"/>
  <c r="J1355" i="6" s="1"/>
  <c r="R1350" i="6"/>
  <c r="U1350" i="6"/>
  <c r="S1350" i="6"/>
  <c r="Q1350" i="6"/>
  <c r="E1350" i="6"/>
  <c r="D1350" i="6"/>
  <c r="C1350" i="6"/>
  <c r="K1348" i="6"/>
  <c r="H1348" i="6"/>
  <c r="G1348" i="6"/>
  <c r="E1348" i="6"/>
  <c r="J1347" i="6"/>
  <c r="E1347" i="6"/>
  <c r="E1346" i="6"/>
  <c r="J1345" i="6"/>
  <c r="E1345" i="6"/>
  <c r="J1344" i="6"/>
  <c r="I1344" i="6"/>
  <c r="H1344" i="6"/>
  <c r="G1344" i="6"/>
  <c r="F1344" i="6"/>
  <c r="J1343" i="6"/>
  <c r="I1343" i="6"/>
  <c r="H1343" i="6"/>
  <c r="G1343" i="6"/>
  <c r="F1343" i="6"/>
  <c r="J1342" i="6"/>
  <c r="I1342" i="6"/>
  <c r="H1342" i="6"/>
  <c r="G1342" i="6"/>
  <c r="F1342" i="6"/>
  <c r="V1341" i="6"/>
  <c r="T1341" i="6"/>
  <c r="J1346" i="6" s="1"/>
  <c r="R1341" i="6"/>
  <c r="U1341" i="6"/>
  <c r="S1341" i="6"/>
  <c r="Q1341" i="6"/>
  <c r="E1341" i="6"/>
  <c r="D1341" i="6"/>
  <c r="C1341" i="6"/>
  <c r="K1339" i="6"/>
  <c r="H1339" i="6"/>
  <c r="G1339" i="6"/>
  <c r="E1339" i="6"/>
  <c r="J1338" i="6"/>
  <c r="E1338" i="6"/>
  <c r="E1337" i="6"/>
  <c r="E1336" i="6"/>
  <c r="J1335" i="6"/>
  <c r="I1335" i="6"/>
  <c r="H1335" i="6"/>
  <c r="G1335" i="6"/>
  <c r="F1335" i="6"/>
  <c r="J1334" i="6"/>
  <c r="I1334" i="6"/>
  <c r="H1334" i="6"/>
  <c r="G1334" i="6"/>
  <c r="F1334" i="6"/>
  <c r="J1333" i="6"/>
  <c r="I1333" i="6"/>
  <c r="H1333" i="6"/>
  <c r="G1333" i="6"/>
  <c r="F1333" i="6"/>
  <c r="J1332" i="6"/>
  <c r="I1332" i="6"/>
  <c r="H1332" i="6"/>
  <c r="G1332" i="6"/>
  <c r="F1332" i="6"/>
  <c r="V1331" i="6"/>
  <c r="T1331" i="6"/>
  <c r="J1337" i="6" s="1"/>
  <c r="R1331" i="6"/>
  <c r="J1336" i="6" s="1"/>
  <c r="I1340" i="6" s="1"/>
  <c r="U1331" i="6"/>
  <c r="S1331" i="6"/>
  <c r="Q1331" i="6"/>
  <c r="E1331" i="6"/>
  <c r="D1331" i="6"/>
  <c r="C1331" i="6"/>
  <c r="B1331" i="6"/>
  <c r="K1329" i="6"/>
  <c r="H1329" i="6"/>
  <c r="G1329" i="6"/>
  <c r="E1329" i="6"/>
  <c r="J1328" i="6"/>
  <c r="E1328" i="6"/>
  <c r="E1327" i="6"/>
  <c r="J1326" i="6"/>
  <c r="E1326" i="6"/>
  <c r="J1325" i="6"/>
  <c r="I1325" i="6"/>
  <c r="H1325" i="6"/>
  <c r="G1325" i="6"/>
  <c r="F1325" i="6"/>
  <c r="J1324" i="6"/>
  <c r="I1324" i="6"/>
  <c r="H1324" i="6"/>
  <c r="G1324" i="6"/>
  <c r="F1324" i="6"/>
  <c r="J1323" i="6"/>
  <c r="I1323" i="6"/>
  <c r="H1323" i="6"/>
  <c r="G1323" i="6"/>
  <c r="F1323" i="6"/>
  <c r="V1322" i="6"/>
  <c r="T1322" i="6"/>
  <c r="J1327" i="6" s="1"/>
  <c r="R1322" i="6"/>
  <c r="U1322" i="6"/>
  <c r="S1322" i="6"/>
  <c r="Q1322" i="6"/>
  <c r="E1322" i="6"/>
  <c r="D1322" i="6"/>
  <c r="C1322" i="6"/>
  <c r="K1320" i="6"/>
  <c r="H1320" i="6"/>
  <c r="G1320" i="6"/>
  <c r="E1320" i="6"/>
  <c r="J1319" i="6"/>
  <c r="E1319" i="6"/>
  <c r="E1318" i="6"/>
  <c r="E1317" i="6"/>
  <c r="J1316" i="6"/>
  <c r="I1316" i="6"/>
  <c r="H1316" i="6"/>
  <c r="G1316" i="6"/>
  <c r="F1316" i="6"/>
  <c r="J1315" i="6"/>
  <c r="I1321" i="6" s="1"/>
  <c r="I1315" i="6"/>
  <c r="H1315" i="6"/>
  <c r="G1315" i="6"/>
  <c r="F1315" i="6"/>
  <c r="J1314" i="6"/>
  <c r="I1314" i="6"/>
  <c r="H1314" i="6"/>
  <c r="G1314" i="6"/>
  <c r="F1314" i="6"/>
  <c r="V1313" i="6"/>
  <c r="T1313" i="6"/>
  <c r="J1318" i="6" s="1"/>
  <c r="R1313" i="6"/>
  <c r="J1317" i="6" s="1"/>
  <c r="U1313" i="6"/>
  <c r="S1313" i="6"/>
  <c r="Q1313" i="6"/>
  <c r="E1313" i="6"/>
  <c r="D1313" i="6"/>
  <c r="C1313" i="6"/>
  <c r="K1311" i="6"/>
  <c r="H1311" i="6"/>
  <c r="G1311" i="6"/>
  <c r="E1311" i="6"/>
  <c r="E1310" i="6"/>
  <c r="J1309" i="6"/>
  <c r="I1312" i="6" s="1"/>
  <c r="K1312" i="6" s="1"/>
  <c r="E1309" i="6"/>
  <c r="J1308" i="6"/>
  <c r="I1308" i="6"/>
  <c r="H1308" i="6"/>
  <c r="G1308" i="6"/>
  <c r="F1308" i="6"/>
  <c r="J1307" i="6"/>
  <c r="I1307" i="6"/>
  <c r="H1307" i="6"/>
  <c r="G1307" i="6"/>
  <c r="F1307" i="6"/>
  <c r="V1306" i="6"/>
  <c r="T1306" i="6"/>
  <c r="J1310" i="6" s="1"/>
  <c r="R1306" i="6"/>
  <c r="U1306" i="6"/>
  <c r="S1306" i="6"/>
  <c r="Q1306" i="6"/>
  <c r="E1306" i="6"/>
  <c r="D1306" i="6"/>
  <c r="C1306" i="6"/>
  <c r="B1306" i="6"/>
  <c r="K1304" i="6"/>
  <c r="H1304" i="6"/>
  <c r="G1304" i="6"/>
  <c r="E1304" i="6"/>
  <c r="E1303" i="6"/>
  <c r="E1302" i="6"/>
  <c r="J1301" i="6"/>
  <c r="I1301" i="6"/>
  <c r="H1301" i="6"/>
  <c r="G1301" i="6"/>
  <c r="F1301" i="6"/>
  <c r="J1300" i="6"/>
  <c r="I1300" i="6"/>
  <c r="H1300" i="6"/>
  <c r="G1300" i="6"/>
  <c r="F1300" i="6"/>
  <c r="V1299" i="6"/>
  <c r="T1299" i="6"/>
  <c r="J1303" i="6" s="1"/>
  <c r="I1305" i="6" s="1"/>
  <c r="R1299" i="6"/>
  <c r="J1302" i="6" s="1"/>
  <c r="U1299" i="6"/>
  <c r="S1299" i="6"/>
  <c r="Q1299" i="6"/>
  <c r="E1299" i="6"/>
  <c r="D1299" i="6"/>
  <c r="C1299" i="6"/>
  <c r="B1299" i="6"/>
  <c r="A1298" i="6"/>
  <c r="A1296" i="6"/>
  <c r="A1293" i="6"/>
  <c r="A1290" i="6"/>
  <c r="K1287" i="6"/>
  <c r="H1287" i="6"/>
  <c r="G1287" i="6"/>
  <c r="E1287" i="6"/>
  <c r="E1286" i="6"/>
  <c r="J1285" i="6"/>
  <c r="E1285" i="6"/>
  <c r="E1284" i="6"/>
  <c r="J1283" i="6"/>
  <c r="I1283" i="6"/>
  <c r="H1283" i="6"/>
  <c r="G1283" i="6"/>
  <c r="F1283" i="6"/>
  <c r="J1282" i="6"/>
  <c r="I1282" i="6"/>
  <c r="H1282" i="6"/>
  <c r="G1282" i="6"/>
  <c r="F1282" i="6"/>
  <c r="J1281" i="6"/>
  <c r="I1281" i="6"/>
  <c r="H1281" i="6"/>
  <c r="G1281" i="6"/>
  <c r="F1281" i="6"/>
  <c r="J1280" i="6"/>
  <c r="I1280" i="6"/>
  <c r="H1280" i="6"/>
  <c r="G1280" i="6"/>
  <c r="F1280" i="6"/>
  <c r="V1279" i="6"/>
  <c r="J1286" i="6" s="1"/>
  <c r="T1279" i="6"/>
  <c r="R1279" i="6"/>
  <c r="J1284" i="6" s="1"/>
  <c r="U1279" i="6"/>
  <c r="S1279" i="6"/>
  <c r="Q1279" i="6"/>
  <c r="E1279" i="6"/>
  <c r="D1279" i="6"/>
  <c r="C1279" i="6"/>
  <c r="B1279" i="6"/>
  <c r="I1278" i="6"/>
  <c r="K1277" i="6"/>
  <c r="H1277" i="6"/>
  <c r="G1277" i="6"/>
  <c r="E1277" i="6"/>
  <c r="J1276" i="6"/>
  <c r="E1276" i="6"/>
  <c r="E1275" i="6"/>
  <c r="E1274" i="6"/>
  <c r="J1273" i="6"/>
  <c r="I1273" i="6"/>
  <c r="H1273" i="6"/>
  <c r="G1273" i="6"/>
  <c r="F1273" i="6"/>
  <c r="J1272" i="6"/>
  <c r="I1272" i="6"/>
  <c r="H1272" i="6"/>
  <c r="G1272" i="6"/>
  <c r="F1272" i="6"/>
  <c r="J1271" i="6"/>
  <c r="I1271" i="6"/>
  <c r="H1271" i="6"/>
  <c r="G1271" i="6"/>
  <c r="F1271" i="6"/>
  <c r="J1270" i="6"/>
  <c r="I1270" i="6"/>
  <c r="H1270" i="6"/>
  <c r="G1270" i="6"/>
  <c r="F1270" i="6"/>
  <c r="V1269" i="6"/>
  <c r="T1269" i="6"/>
  <c r="J1275" i="6" s="1"/>
  <c r="R1269" i="6"/>
  <c r="J1274" i="6" s="1"/>
  <c r="U1269" i="6"/>
  <c r="S1269" i="6"/>
  <c r="Q1269" i="6"/>
  <c r="E1269" i="6"/>
  <c r="D1269" i="6"/>
  <c r="C1269" i="6"/>
  <c r="B1269" i="6"/>
  <c r="K1267" i="6"/>
  <c r="H1267" i="6"/>
  <c r="G1267" i="6"/>
  <c r="E1267" i="6"/>
  <c r="J1266" i="6"/>
  <c r="E1266" i="6"/>
  <c r="E1265" i="6"/>
  <c r="J1264" i="6"/>
  <c r="I1264" i="6"/>
  <c r="H1264" i="6"/>
  <c r="G1264" i="6"/>
  <c r="F1264" i="6"/>
  <c r="V1263" i="6"/>
  <c r="T1263" i="6"/>
  <c r="R1263" i="6"/>
  <c r="J1265" i="6" s="1"/>
  <c r="U1263" i="6"/>
  <c r="S1263" i="6"/>
  <c r="Q1263" i="6"/>
  <c r="E1263" i="6"/>
  <c r="D1263" i="6"/>
  <c r="C1263" i="6"/>
  <c r="B1263" i="6"/>
  <c r="K1261" i="6"/>
  <c r="H1261" i="6"/>
  <c r="G1261" i="6"/>
  <c r="E1261" i="6"/>
  <c r="E1260" i="6"/>
  <c r="J1259" i="6"/>
  <c r="E1259" i="6"/>
  <c r="J1258" i="6"/>
  <c r="I1258" i="6"/>
  <c r="H1258" i="6"/>
  <c r="G1258" i="6"/>
  <c r="F1258" i="6"/>
  <c r="V1257" i="6"/>
  <c r="T1257" i="6"/>
  <c r="J1260" i="6" s="1"/>
  <c r="R1257" i="6"/>
  <c r="U1257" i="6"/>
  <c r="S1257" i="6"/>
  <c r="Q1257" i="6"/>
  <c r="E1257" i="6"/>
  <c r="D1257" i="6"/>
  <c r="C1257" i="6"/>
  <c r="B1257" i="6"/>
  <c r="A1256" i="6"/>
  <c r="A1253" i="6"/>
  <c r="K1250" i="6"/>
  <c r="H1250" i="6"/>
  <c r="G1250" i="6"/>
  <c r="E1250" i="6"/>
  <c r="J1249" i="6"/>
  <c r="E1249" i="6"/>
  <c r="J1248" i="6"/>
  <c r="E1248" i="6"/>
  <c r="J1247" i="6"/>
  <c r="I1247" i="6"/>
  <c r="H1247" i="6"/>
  <c r="G1247" i="6"/>
  <c r="F1247" i="6"/>
  <c r="J1246" i="6"/>
  <c r="I1251" i="6" s="1"/>
  <c r="P1251" i="6" s="1"/>
  <c r="I1246" i="6"/>
  <c r="H1246" i="6"/>
  <c r="G1246" i="6"/>
  <c r="F1246" i="6"/>
  <c r="V1245" i="6"/>
  <c r="T1245" i="6"/>
  <c r="R1245" i="6"/>
  <c r="U1245" i="6"/>
  <c r="S1245" i="6"/>
  <c r="Q1245" i="6"/>
  <c r="E1245" i="6"/>
  <c r="D1245" i="6"/>
  <c r="C1245" i="6"/>
  <c r="B1245" i="6"/>
  <c r="K1243" i="6"/>
  <c r="H1243" i="6"/>
  <c r="G1243" i="6"/>
  <c r="E1243" i="6"/>
  <c r="E1242" i="6"/>
  <c r="J1241" i="6"/>
  <c r="E1241" i="6"/>
  <c r="J1240" i="6"/>
  <c r="I1240" i="6"/>
  <c r="H1240" i="6"/>
  <c r="G1240" i="6"/>
  <c r="F1240" i="6"/>
  <c r="J1239" i="6"/>
  <c r="I1239" i="6"/>
  <c r="H1239" i="6"/>
  <c r="G1239" i="6"/>
  <c r="F1239" i="6"/>
  <c r="V1238" i="6"/>
  <c r="T1238" i="6"/>
  <c r="J1242" i="6" s="1"/>
  <c r="R1238" i="6"/>
  <c r="U1238" i="6"/>
  <c r="S1238" i="6"/>
  <c r="Q1238" i="6"/>
  <c r="E1238" i="6"/>
  <c r="D1238" i="6"/>
  <c r="C1238" i="6"/>
  <c r="B1238" i="6"/>
  <c r="I1237" i="6"/>
  <c r="K1236" i="6"/>
  <c r="H1236" i="6"/>
  <c r="G1236" i="6"/>
  <c r="E1236" i="6"/>
  <c r="J1235" i="6"/>
  <c r="E1235" i="6"/>
  <c r="E1234" i="6"/>
  <c r="E1233" i="6"/>
  <c r="J1232" i="6"/>
  <c r="I1232" i="6"/>
  <c r="H1232" i="6"/>
  <c r="G1232" i="6"/>
  <c r="F1232" i="6"/>
  <c r="J1231" i="6"/>
  <c r="I1231" i="6"/>
  <c r="H1231" i="6"/>
  <c r="G1231" i="6"/>
  <c r="F1231" i="6"/>
  <c r="J1230" i="6"/>
  <c r="I1230" i="6"/>
  <c r="H1230" i="6"/>
  <c r="G1230" i="6"/>
  <c r="F1230" i="6"/>
  <c r="J1229" i="6"/>
  <c r="I1229" i="6"/>
  <c r="H1229" i="6"/>
  <c r="G1229" i="6"/>
  <c r="F1229" i="6"/>
  <c r="V1228" i="6"/>
  <c r="T1228" i="6"/>
  <c r="J1234" i="6" s="1"/>
  <c r="R1228" i="6"/>
  <c r="J1233" i="6" s="1"/>
  <c r="U1228" i="6"/>
  <c r="S1228" i="6"/>
  <c r="Q1228" i="6"/>
  <c r="E1228" i="6"/>
  <c r="D1228" i="6"/>
  <c r="C1228" i="6"/>
  <c r="B1228" i="6"/>
  <c r="K1226" i="6"/>
  <c r="H1226" i="6"/>
  <c r="G1226" i="6"/>
  <c r="E1226" i="6"/>
  <c r="J1225" i="6"/>
  <c r="E1225" i="6"/>
  <c r="E1224" i="6"/>
  <c r="E1223" i="6"/>
  <c r="J1222" i="6"/>
  <c r="I1222" i="6"/>
  <c r="H1222" i="6"/>
  <c r="G1222" i="6"/>
  <c r="F1222" i="6"/>
  <c r="J1221" i="6"/>
  <c r="I1221" i="6"/>
  <c r="H1221" i="6"/>
  <c r="G1221" i="6"/>
  <c r="F1221" i="6"/>
  <c r="J1220" i="6"/>
  <c r="I1220" i="6"/>
  <c r="H1220" i="6"/>
  <c r="G1220" i="6"/>
  <c r="F1220" i="6"/>
  <c r="J1219" i="6"/>
  <c r="I1219" i="6"/>
  <c r="H1219" i="6"/>
  <c r="G1219" i="6"/>
  <c r="F1219" i="6"/>
  <c r="V1218" i="6"/>
  <c r="T1218" i="6"/>
  <c r="J1224" i="6" s="1"/>
  <c r="R1218" i="6"/>
  <c r="J1223" i="6" s="1"/>
  <c r="U1218" i="6"/>
  <c r="S1218" i="6"/>
  <c r="Q1218" i="6"/>
  <c r="E1218" i="6"/>
  <c r="D1218" i="6"/>
  <c r="C1218" i="6"/>
  <c r="B1218" i="6"/>
  <c r="K1216" i="6"/>
  <c r="H1216" i="6"/>
  <c r="G1216" i="6"/>
  <c r="E1216" i="6"/>
  <c r="E1215" i="6"/>
  <c r="J1214" i="6"/>
  <c r="E1214" i="6"/>
  <c r="E1213" i="6"/>
  <c r="J1212" i="6"/>
  <c r="I1212" i="6"/>
  <c r="H1212" i="6"/>
  <c r="G1212" i="6"/>
  <c r="F1212" i="6"/>
  <c r="J1211" i="6"/>
  <c r="I1211" i="6"/>
  <c r="H1211" i="6"/>
  <c r="G1211" i="6"/>
  <c r="F1211" i="6"/>
  <c r="J1210" i="6"/>
  <c r="I1210" i="6"/>
  <c r="H1210" i="6"/>
  <c r="G1210" i="6"/>
  <c r="F1210" i="6"/>
  <c r="J1209" i="6"/>
  <c r="I1209" i="6"/>
  <c r="H1209" i="6"/>
  <c r="G1209" i="6"/>
  <c r="F1209" i="6"/>
  <c r="V1208" i="6"/>
  <c r="J1215" i="6" s="1"/>
  <c r="T1208" i="6"/>
  <c r="R1208" i="6"/>
  <c r="J1213" i="6" s="1"/>
  <c r="U1208" i="6"/>
  <c r="S1208" i="6"/>
  <c r="Q1208" i="6"/>
  <c r="E1208" i="6"/>
  <c r="D1208" i="6"/>
  <c r="C1208" i="6"/>
  <c r="I1207" i="6"/>
  <c r="K1206" i="6"/>
  <c r="H1206" i="6"/>
  <c r="G1206" i="6"/>
  <c r="E1206" i="6"/>
  <c r="J1205" i="6"/>
  <c r="E1205" i="6"/>
  <c r="E1204" i="6"/>
  <c r="E1203" i="6"/>
  <c r="J1202" i="6"/>
  <c r="I1202" i="6"/>
  <c r="H1202" i="6"/>
  <c r="G1202" i="6"/>
  <c r="F1202" i="6"/>
  <c r="J1201" i="6"/>
  <c r="I1201" i="6"/>
  <c r="H1201" i="6"/>
  <c r="G1201" i="6"/>
  <c r="F1201" i="6"/>
  <c r="J1200" i="6"/>
  <c r="I1200" i="6"/>
  <c r="H1200" i="6"/>
  <c r="G1200" i="6"/>
  <c r="F1200" i="6"/>
  <c r="J1199" i="6"/>
  <c r="I1199" i="6"/>
  <c r="H1199" i="6"/>
  <c r="G1199" i="6"/>
  <c r="F1199" i="6"/>
  <c r="V1198" i="6"/>
  <c r="T1198" i="6"/>
  <c r="J1204" i="6" s="1"/>
  <c r="R1198" i="6"/>
  <c r="J1203" i="6" s="1"/>
  <c r="U1198" i="6"/>
  <c r="S1198" i="6"/>
  <c r="Q1198" i="6"/>
  <c r="E1198" i="6"/>
  <c r="D1198" i="6"/>
  <c r="C1198" i="6"/>
  <c r="K1196" i="6"/>
  <c r="H1196" i="6"/>
  <c r="G1196" i="6"/>
  <c r="E1196" i="6"/>
  <c r="J1195" i="6"/>
  <c r="E1195" i="6"/>
  <c r="J1194" i="6"/>
  <c r="E1194" i="6"/>
  <c r="J1193" i="6"/>
  <c r="I1193" i="6"/>
  <c r="H1193" i="6"/>
  <c r="G1193" i="6"/>
  <c r="F1193" i="6"/>
  <c r="J1192" i="6"/>
  <c r="I1197" i="6" s="1"/>
  <c r="P1197" i="6" s="1"/>
  <c r="I1192" i="6"/>
  <c r="H1192" i="6"/>
  <c r="G1192" i="6"/>
  <c r="F1192" i="6"/>
  <c r="V1191" i="6"/>
  <c r="T1191" i="6"/>
  <c r="R1191" i="6"/>
  <c r="U1191" i="6"/>
  <c r="S1191" i="6"/>
  <c r="Q1191" i="6"/>
  <c r="E1191" i="6"/>
  <c r="D1191" i="6"/>
  <c r="C1191" i="6"/>
  <c r="B1191" i="6"/>
  <c r="K1189" i="6"/>
  <c r="H1189" i="6"/>
  <c r="G1189" i="6"/>
  <c r="E1189" i="6"/>
  <c r="E1188" i="6"/>
  <c r="J1187" i="6"/>
  <c r="I1190" i="6" s="1"/>
  <c r="K1190" i="6" s="1"/>
  <c r="E1187" i="6"/>
  <c r="J1186" i="6"/>
  <c r="I1186" i="6"/>
  <c r="H1186" i="6"/>
  <c r="G1186" i="6"/>
  <c r="F1186" i="6"/>
  <c r="J1185" i="6"/>
  <c r="I1185" i="6"/>
  <c r="H1185" i="6"/>
  <c r="G1185" i="6"/>
  <c r="F1185" i="6"/>
  <c r="V1184" i="6"/>
  <c r="T1184" i="6"/>
  <c r="J1188" i="6" s="1"/>
  <c r="R1184" i="6"/>
  <c r="U1184" i="6"/>
  <c r="S1184" i="6"/>
  <c r="Q1184" i="6"/>
  <c r="E1184" i="6"/>
  <c r="D1184" i="6"/>
  <c r="C1184" i="6"/>
  <c r="B1184" i="6"/>
  <c r="K1182" i="6"/>
  <c r="H1182" i="6"/>
  <c r="G1182" i="6"/>
  <c r="E1182" i="6"/>
  <c r="J1181" i="6"/>
  <c r="E1181" i="6"/>
  <c r="E1180" i="6"/>
  <c r="J1179" i="6"/>
  <c r="I1183" i="6" s="1"/>
  <c r="I1179" i="6"/>
  <c r="H1179" i="6"/>
  <c r="G1179" i="6"/>
  <c r="F1179" i="6"/>
  <c r="J1178" i="6"/>
  <c r="I1178" i="6"/>
  <c r="H1178" i="6"/>
  <c r="G1178" i="6"/>
  <c r="F1178" i="6"/>
  <c r="V1177" i="6"/>
  <c r="T1177" i="6"/>
  <c r="R1177" i="6"/>
  <c r="J1180" i="6" s="1"/>
  <c r="U1177" i="6"/>
  <c r="S1177" i="6"/>
  <c r="Q1177" i="6"/>
  <c r="E1177" i="6"/>
  <c r="D1177" i="6"/>
  <c r="C1177" i="6"/>
  <c r="B1177" i="6"/>
  <c r="K1175" i="6"/>
  <c r="H1175" i="6"/>
  <c r="G1175" i="6"/>
  <c r="E1175" i="6"/>
  <c r="J1174" i="6"/>
  <c r="E1174" i="6"/>
  <c r="E1173" i="6"/>
  <c r="J1172" i="6"/>
  <c r="I1172" i="6"/>
  <c r="H1172" i="6"/>
  <c r="G1172" i="6"/>
  <c r="F1172" i="6"/>
  <c r="J1171" i="6"/>
  <c r="I1176" i="6" s="1"/>
  <c r="P1176" i="6" s="1"/>
  <c r="I1171" i="6"/>
  <c r="H1171" i="6"/>
  <c r="G1171" i="6"/>
  <c r="F1171" i="6"/>
  <c r="V1170" i="6"/>
  <c r="T1170" i="6"/>
  <c r="R1170" i="6"/>
  <c r="J1173" i="6" s="1"/>
  <c r="U1170" i="6"/>
  <c r="S1170" i="6"/>
  <c r="Q1170" i="6"/>
  <c r="E1170" i="6"/>
  <c r="D1170" i="6"/>
  <c r="C1170" i="6"/>
  <c r="B1170" i="6"/>
  <c r="K1168" i="6"/>
  <c r="H1168" i="6"/>
  <c r="G1168" i="6"/>
  <c r="E1168" i="6"/>
  <c r="E1167" i="6"/>
  <c r="J1166" i="6"/>
  <c r="E1166" i="6"/>
  <c r="E1165" i="6"/>
  <c r="J1164" i="6"/>
  <c r="I1164" i="6"/>
  <c r="H1164" i="6"/>
  <c r="G1164" i="6"/>
  <c r="F1164" i="6"/>
  <c r="J1163" i="6"/>
  <c r="I1163" i="6"/>
  <c r="H1163" i="6"/>
  <c r="G1163" i="6"/>
  <c r="F1163" i="6"/>
  <c r="J1162" i="6"/>
  <c r="I1162" i="6"/>
  <c r="H1162" i="6"/>
  <c r="G1162" i="6"/>
  <c r="F1162" i="6"/>
  <c r="J1161" i="6"/>
  <c r="I1161" i="6"/>
  <c r="H1161" i="6"/>
  <c r="G1161" i="6"/>
  <c r="F1161" i="6"/>
  <c r="V1160" i="6"/>
  <c r="J1167" i="6" s="1"/>
  <c r="T1160" i="6"/>
  <c r="R1160" i="6"/>
  <c r="J1165" i="6" s="1"/>
  <c r="U1160" i="6"/>
  <c r="S1160" i="6"/>
  <c r="Q1160" i="6"/>
  <c r="E1160" i="6"/>
  <c r="D1160" i="6"/>
  <c r="C1160" i="6"/>
  <c r="K1158" i="6"/>
  <c r="H1158" i="6"/>
  <c r="G1158" i="6"/>
  <c r="E1158" i="6"/>
  <c r="J1157" i="6"/>
  <c r="E1157" i="6"/>
  <c r="E1156" i="6"/>
  <c r="E1155" i="6"/>
  <c r="J1154" i="6"/>
  <c r="I1154" i="6"/>
  <c r="H1154" i="6"/>
  <c r="G1154" i="6"/>
  <c r="F1154" i="6"/>
  <c r="J1153" i="6"/>
  <c r="I1153" i="6"/>
  <c r="H1153" i="6"/>
  <c r="G1153" i="6"/>
  <c r="F1153" i="6"/>
  <c r="J1152" i="6"/>
  <c r="I1152" i="6"/>
  <c r="H1152" i="6"/>
  <c r="G1152" i="6"/>
  <c r="F1152" i="6"/>
  <c r="J1151" i="6"/>
  <c r="I1151" i="6"/>
  <c r="H1151" i="6"/>
  <c r="G1151" i="6"/>
  <c r="F1151" i="6"/>
  <c r="V1150" i="6"/>
  <c r="T1150" i="6"/>
  <c r="J1156" i="6" s="1"/>
  <c r="R1150" i="6"/>
  <c r="J1155" i="6" s="1"/>
  <c r="U1150" i="6"/>
  <c r="S1150" i="6"/>
  <c r="Q1150" i="6"/>
  <c r="E1150" i="6"/>
  <c r="D1150" i="6"/>
  <c r="C1150" i="6"/>
  <c r="K1148" i="6"/>
  <c r="H1148" i="6"/>
  <c r="G1148" i="6"/>
  <c r="E1148" i="6"/>
  <c r="E1147" i="6"/>
  <c r="J1146" i="6"/>
  <c r="E1146" i="6"/>
  <c r="E1145" i="6"/>
  <c r="J1144" i="6"/>
  <c r="I1144" i="6"/>
  <c r="H1144" i="6"/>
  <c r="G1144" i="6"/>
  <c r="F1144" i="6"/>
  <c r="J1143" i="6"/>
  <c r="I1143" i="6"/>
  <c r="H1143" i="6"/>
  <c r="G1143" i="6"/>
  <c r="F1143" i="6"/>
  <c r="J1142" i="6"/>
  <c r="I1142" i="6"/>
  <c r="H1142" i="6"/>
  <c r="G1142" i="6"/>
  <c r="F1142" i="6"/>
  <c r="J1141" i="6"/>
  <c r="I1141" i="6"/>
  <c r="H1141" i="6"/>
  <c r="G1141" i="6"/>
  <c r="F1141" i="6"/>
  <c r="V1140" i="6"/>
  <c r="J1147" i="6" s="1"/>
  <c r="T1140" i="6"/>
  <c r="R1140" i="6"/>
  <c r="J1145" i="6" s="1"/>
  <c r="U1140" i="6"/>
  <c r="S1140" i="6"/>
  <c r="Q1140" i="6"/>
  <c r="E1140" i="6"/>
  <c r="D1140" i="6"/>
  <c r="C1140" i="6"/>
  <c r="B1140" i="6"/>
  <c r="A1139" i="6"/>
  <c r="A1136" i="6"/>
  <c r="K1133" i="6"/>
  <c r="H1133" i="6"/>
  <c r="G1133" i="6"/>
  <c r="E1133" i="6"/>
  <c r="E1132" i="6"/>
  <c r="J1131" i="6"/>
  <c r="E1131" i="6"/>
  <c r="E1130" i="6"/>
  <c r="J1129" i="6"/>
  <c r="I1129" i="6"/>
  <c r="H1129" i="6"/>
  <c r="G1129" i="6"/>
  <c r="F1129" i="6"/>
  <c r="J1128" i="6"/>
  <c r="I1128" i="6"/>
  <c r="H1128" i="6"/>
  <c r="G1128" i="6"/>
  <c r="F1128" i="6"/>
  <c r="J1127" i="6"/>
  <c r="I1127" i="6"/>
  <c r="H1127" i="6"/>
  <c r="G1127" i="6"/>
  <c r="F1127" i="6"/>
  <c r="J1126" i="6"/>
  <c r="I1126" i="6"/>
  <c r="H1126" i="6"/>
  <c r="G1126" i="6"/>
  <c r="F1126" i="6"/>
  <c r="V1125" i="6"/>
  <c r="J1132" i="6" s="1"/>
  <c r="T1125" i="6"/>
  <c r="R1125" i="6"/>
  <c r="J1130" i="6" s="1"/>
  <c r="U1125" i="6"/>
  <c r="S1125" i="6"/>
  <c r="Q1125" i="6"/>
  <c r="E1125" i="6"/>
  <c r="D1125" i="6"/>
  <c r="C1125" i="6"/>
  <c r="K1123" i="6"/>
  <c r="H1123" i="6"/>
  <c r="G1123" i="6"/>
  <c r="E1123" i="6"/>
  <c r="J1122" i="6"/>
  <c r="E1122" i="6"/>
  <c r="E1121" i="6"/>
  <c r="E1120" i="6"/>
  <c r="J1119" i="6"/>
  <c r="I1119" i="6"/>
  <c r="H1119" i="6"/>
  <c r="G1119" i="6"/>
  <c r="F1119" i="6"/>
  <c r="J1118" i="6"/>
  <c r="I1118" i="6"/>
  <c r="H1118" i="6"/>
  <c r="G1118" i="6"/>
  <c r="F1118" i="6"/>
  <c r="J1117" i="6"/>
  <c r="I1117" i="6"/>
  <c r="H1117" i="6"/>
  <c r="G1117" i="6"/>
  <c r="F1117" i="6"/>
  <c r="J1116" i="6"/>
  <c r="I1116" i="6"/>
  <c r="H1116" i="6"/>
  <c r="G1116" i="6"/>
  <c r="F1116" i="6"/>
  <c r="V1115" i="6"/>
  <c r="T1115" i="6"/>
  <c r="J1121" i="6" s="1"/>
  <c r="R1115" i="6"/>
  <c r="J1120" i="6" s="1"/>
  <c r="U1115" i="6"/>
  <c r="S1115" i="6"/>
  <c r="Q1115" i="6"/>
  <c r="E1115" i="6"/>
  <c r="D1115" i="6"/>
  <c r="C1115" i="6"/>
  <c r="K1113" i="6"/>
  <c r="H1113" i="6"/>
  <c r="G1113" i="6"/>
  <c r="E1113" i="6"/>
  <c r="E1112" i="6"/>
  <c r="J1111" i="6"/>
  <c r="E1111" i="6"/>
  <c r="J1110" i="6"/>
  <c r="I1110" i="6"/>
  <c r="H1110" i="6"/>
  <c r="G1110" i="6"/>
  <c r="F1110" i="6"/>
  <c r="J1109" i="6"/>
  <c r="I1109" i="6"/>
  <c r="H1109" i="6"/>
  <c r="G1109" i="6"/>
  <c r="F1109" i="6"/>
  <c r="V1108" i="6"/>
  <c r="T1108" i="6"/>
  <c r="J1112" i="6" s="1"/>
  <c r="I1114" i="6" s="1"/>
  <c r="R1108" i="6"/>
  <c r="U1108" i="6"/>
  <c r="S1108" i="6"/>
  <c r="Q1108" i="6"/>
  <c r="E1108" i="6"/>
  <c r="D1108" i="6"/>
  <c r="C1108" i="6"/>
  <c r="B1108" i="6"/>
  <c r="K1106" i="6"/>
  <c r="H1106" i="6"/>
  <c r="G1106" i="6"/>
  <c r="E1106" i="6"/>
  <c r="J1105" i="6"/>
  <c r="E1105" i="6"/>
  <c r="E1104" i="6"/>
  <c r="J1103" i="6"/>
  <c r="I1103" i="6"/>
  <c r="H1103" i="6"/>
  <c r="G1103" i="6"/>
  <c r="F1103" i="6"/>
  <c r="J1102" i="6"/>
  <c r="I1102" i="6"/>
  <c r="H1102" i="6"/>
  <c r="G1102" i="6"/>
  <c r="F1102" i="6"/>
  <c r="V1101" i="6"/>
  <c r="T1101" i="6"/>
  <c r="R1101" i="6"/>
  <c r="J1104" i="6" s="1"/>
  <c r="U1101" i="6"/>
  <c r="S1101" i="6"/>
  <c r="Q1101" i="6"/>
  <c r="E1101" i="6"/>
  <c r="D1101" i="6"/>
  <c r="C1101" i="6"/>
  <c r="B1101" i="6"/>
  <c r="K1099" i="6"/>
  <c r="H1099" i="6"/>
  <c r="G1099" i="6"/>
  <c r="E1099" i="6"/>
  <c r="E1098" i="6"/>
  <c r="E1097" i="6"/>
  <c r="J1096" i="6"/>
  <c r="I1096" i="6"/>
  <c r="H1096" i="6"/>
  <c r="G1096" i="6"/>
  <c r="F1096" i="6"/>
  <c r="J1095" i="6"/>
  <c r="I1095" i="6"/>
  <c r="H1095" i="6"/>
  <c r="G1095" i="6"/>
  <c r="F1095" i="6"/>
  <c r="V1094" i="6"/>
  <c r="T1094" i="6"/>
  <c r="J1098" i="6" s="1"/>
  <c r="R1094" i="6"/>
  <c r="J1097" i="6" s="1"/>
  <c r="U1094" i="6"/>
  <c r="S1094" i="6"/>
  <c r="Q1094" i="6"/>
  <c r="E1094" i="6"/>
  <c r="D1094" i="6"/>
  <c r="C1094" i="6"/>
  <c r="B1094" i="6"/>
  <c r="K1092" i="6"/>
  <c r="H1092" i="6"/>
  <c r="G1092" i="6"/>
  <c r="E1092" i="6"/>
  <c r="J1091" i="6"/>
  <c r="E1091" i="6"/>
  <c r="J1090" i="6"/>
  <c r="E1090" i="6"/>
  <c r="J1089" i="6"/>
  <c r="I1089" i="6"/>
  <c r="H1089" i="6"/>
  <c r="G1089" i="6"/>
  <c r="F1089" i="6"/>
  <c r="J1088" i="6"/>
  <c r="I1093" i="6" s="1"/>
  <c r="I1088" i="6"/>
  <c r="H1088" i="6"/>
  <c r="G1088" i="6"/>
  <c r="F1088" i="6"/>
  <c r="V1087" i="6"/>
  <c r="T1087" i="6"/>
  <c r="R1087" i="6"/>
  <c r="U1087" i="6"/>
  <c r="S1087" i="6"/>
  <c r="Q1087" i="6"/>
  <c r="E1087" i="6"/>
  <c r="D1087" i="6"/>
  <c r="C1087" i="6"/>
  <c r="B1087" i="6"/>
  <c r="K1085" i="6"/>
  <c r="H1085" i="6"/>
  <c r="G1085" i="6"/>
  <c r="E1085" i="6"/>
  <c r="E1084" i="6"/>
  <c r="J1083" i="6"/>
  <c r="E1083" i="6"/>
  <c r="J1082" i="6"/>
  <c r="I1082" i="6"/>
  <c r="H1082" i="6"/>
  <c r="G1082" i="6"/>
  <c r="F1082" i="6"/>
  <c r="J1081" i="6"/>
  <c r="I1081" i="6"/>
  <c r="H1081" i="6"/>
  <c r="G1081" i="6"/>
  <c r="F1081" i="6"/>
  <c r="V1080" i="6"/>
  <c r="T1080" i="6"/>
  <c r="J1084" i="6" s="1"/>
  <c r="I1086" i="6" s="1"/>
  <c r="R1080" i="6"/>
  <c r="U1080" i="6"/>
  <c r="S1080" i="6"/>
  <c r="Q1080" i="6"/>
  <c r="E1080" i="6"/>
  <c r="D1080" i="6"/>
  <c r="C1080" i="6"/>
  <c r="B1080" i="6"/>
  <c r="K1078" i="6"/>
  <c r="H1078" i="6"/>
  <c r="G1078" i="6"/>
  <c r="E1078" i="6"/>
  <c r="J1077" i="6"/>
  <c r="E1077" i="6"/>
  <c r="E1076" i="6"/>
  <c r="J1075" i="6"/>
  <c r="I1075" i="6"/>
  <c r="H1075" i="6"/>
  <c r="G1075" i="6"/>
  <c r="F1075" i="6"/>
  <c r="J1074" i="6"/>
  <c r="I1074" i="6"/>
  <c r="H1074" i="6"/>
  <c r="G1074" i="6"/>
  <c r="F1074" i="6"/>
  <c r="V1073" i="6"/>
  <c r="T1073" i="6"/>
  <c r="R1073" i="6"/>
  <c r="J1076" i="6" s="1"/>
  <c r="U1073" i="6"/>
  <c r="S1073" i="6"/>
  <c r="Q1073" i="6"/>
  <c r="E1073" i="6"/>
  <c r="D1073" i="6"/>
  <c r="C1073" i="6"/>
  <c r="B1073" i="6"/>
  <c r="K1071" i="6"/>
  <c r="H1071" i="6"/>
  <c r="G1071" i="6"/>
  <c r="E1071" i="6"/>
  <c r="E1070" i="6"/>
  <c r="E1069" i="6"/>
  <c r="J1068" i="6"/>
  <c r="I1068" i="6"/>
  <c r="H1068" i="6"/>
  <c r="G1068" i="6"/>
  <c r="F1068" i="6"/>
  <c r="J1067" i="6"/>
  <c r="I1067" i="6"/>
  <c r="H1067" i="6"/>
  <c r="G1067" i="6"/>
  <c r="F1067" i="6"/>
  <c r="V1066" i="6"/>
  <c r="T1066" i="6"/>
  <c r="J1070" i="6" s="1"/>
  <c r="R1066" i="6"/>
  <c r="J1069" i="6" s="1"/>
  <c r="U1066" i="6"/>
  <c r="S1066" i="6"/>
  <c r="Q1066" i="6"/>
  <c r="E1066" i="6"/>
  <c r="D1066" i="6"/>
  <c r="C1066" i="6"/>
  <c r="B1066" i="6"/>
  <c r="A1065" i="6"/>
  <c r="A1062" i="6"/>
  <c r="K1059" i="6"/>
  <c r="H1059" i="6"/>
  <c r="G1059" i="6"/>
  <c r="E1059" i="6"/>
  <c r="E1058" i="6"/>
  <c r="J1057" i="6"/>
  <c r="E1057" i="6"/>
  <c r="J1056" i="6"/>
  <c r="I1056" i="6"/>
  <c r="H1056" i="6"/>
  <c r="G1056" i="6"/>
  <c r="F1056" i="6"/>
  <c r="J1055" i="6"/>
  <c r="I1055" i="6"/>
  <c r="H1055" i="6"/>
  <c r="G1055" i="6"/>
  <c r="F1055" i="6"/>
  <c r="V1054" i="6"/>
  <c r="T1054" i="6"/>
  <c r="J1058" i="6" s="1"/>
  <c r="I1060" i="6" s="1"/>
  <c r="R1054" i="6"/>
  <c r="U1054" i="6"/>
  <c r="S1054" i="6"/>
  <c r="Q1054" i="6"/>
  <c r="E1054" i="6"/>
  <c r="D1054" i="6"/>
  <c r="C1054" i="6"/>
  <c r="B1054" i="6"/>
  <c r="K1052" i="6"/>
  <c r="H1052" i="6"/>
  <c r="G1052" i="6"/>
  <c r="E1052" i="6"/>
  <c r="J1051" i="6"/>
  <c r="E1051" i="6"/>
  <c r="E1050" i="6"/>
  <c r="J1049" i="6"/>
  <c r="I1049" i="6"/>
  <c r="H1049" i="6"/>
  <c r="G1049" i="6"/>
  <c r="F1049" i="6"/>
  <c r="J1048" i="6"/>
  <c r="I1048" i="6"/>
  <c r="H1048" i="6"/>
  <c r="G1048" i="6"/>
  <c r="F1048" i="6"/>
  <c r="V1047" i="6"/>
  <c r="T1047" i="6"/>
  <c r="R1047" i="6"/>
  <c r="J1050" i="6" s="1"/>
  <c r="U1047" i="6"/>
  <c r="S1047" i="6"/>
  <c r="Q1047" i="6"/>
  <c r="E1047" i="6"/>
  <c r="D1047" i="6"/>
  <c r="C1047" i="6"/>
  <c r="B1047" i="6"/>
  <c r="K1045" i="6"/>
  <c r="H1045" i="6"/>
  <c r="G1045" i="6"/>
  <c r="E1045" i="6"/>
  <c r="E1044" i="6"/>
  <c r="E1043" i="6"/>
  <c r="J1042" i="6"/>
  <c r="I1042" i="6"/>
  <c r="H1042" i="6"/>
  <c r="G1042" i="6"/>
  <c r="F1042" i="6"/>
  <c r="J1041" i="6"/>
  <c r="I1046" i="6" s="1"/>
  <c r="I1041" i="6"/>
  <c r="H1041" i="6"/>
  <c r="G1041" i="6"/>
  <c r="F1041" i="6"/>
  <c r="V1040" i="6"/>
  <c r="T1040" i="6"/>
  <c r="J1044" i="6" s="1"/>
  <c r="R1040" i="6"/>
  <c r="J1043" i="6" s="1"/>
  <c r="U1040" i="6"/>
  <c r="S1040" i="6"/>
  <c r="Q1040" i="6"/>
  <c r="E1040" i="6"/>
  <c r="D1040" i="6"/>
  <c r="C1040" i="6"/>
  <c r="B1040" i="6"/>
  <c r="K1038" i="6"/>
  <c r="H1038" i="6"/>
  <c r="G1038" i="6"/>
  <c r="E1038" i="6"/>
  <c r="E1037" i="6"/>
  <c r="J1036" i="6"/>
  <c r="E1036" i="6"/>
  <c r="E1035" i="6"/>
  <c r="J1034" i="6"/>
  <c r="I1034" i="6"/>
  <c r="H1034" i="6"/>
  <c r="G1034" i="6"/>
  <c r="F1034" i="6"/>
  <c r="J1033" i="6"/>
  <c r="I1033" i="6"/>
  <c r="H1033" i="6"/>
  <c r="G1033" i="6"/>
  <c r="F1033" i="6"/>
  <c r="J1032" i="6"/>
  <c r="I1032" i="6"/>
  <c r="H1032" i="6"/>
  <c r="G1032" i="6"/>
  <c r="F1032" i="6"/>
  <c r="J1031" i="6"/>
  <c r="I1031" i="6"/>
  <c r="H1031" i="6"/>
  <c r="G1031" i="6"/>
  <c r="F1031" i="6"/>
  <c r="V1030" i="6"/>
  <c r="J1037" i="6" s="1"/>
  <c r="T1030" i="6"/>
  <c r="R1030" i="6"/>
  <c r="J1035" i="6" s="1"/>
  <c r="U1030" i="6"/>
  <c r="S1030" i="6"/>
  <c r="Q1030" i="6"/>
  <c r="E1030" i="6"/>
  <c r="D1030" i="6"/>
  <c r="C1030" i="6"/>
  <c r="K1028" i="6"/>
  <c r="H1028" i="6"/>
  <c r="G1028" i="6"/>
  <c r="E1028" i="6"/>
  <c r="J1027" i="6"/>
  <c r="E1027" i="6"/>
  <c r="E1026" i="6"/>
  <c r="E1025" i="6"/>
  <c r="J1024" i="6"/>
  <c r="I1024" i="6"/>
  <c r="H1024" i="6"/>
  <c r="G1024" i="6"/>
  <c r="F1024" i="6"/>
  <c r="J1023" i="6"/>
  <c r="I1023" i="6"/>
  <c r="H1023" i="6"/>
  <c r="G1023" i="6"/>
  <c r="F1023" i="6"/>
  <c r="J1022" i="6"/>
  <c r="I1022" i="6"/>
  <c r="H1022" i="6"/>
  <c r="G1022" i="6"/>
  <c r="F1022" i="6"/>
  <c r="J1021" i="6"/>
  <c r="I1021" i="6"/>
  <c r="H1021" i="6"/>
  <c r="G1021" i="6"/>
  <c r="F1021" i="6"/>
  <c r="V1020" i="6"/>
  <c r="T1020" i="6"/>
  <c r="J1026" i="6" s="1"/>
  <c r="R1020" i="6"/>
  <c r="J1025" i="6" s="1"/>
  <c r="U1020" i="6"/>
  <c r="S1020" i="6"/>
  <c r="Q1020" i="6"/>
  <c r="E1020" i="6"/>
  <c r="D1020" i="6"/>
  <c r="C1020" i="6"/>
  <c r="K1018" i="6"/>
  <c r="H1018" i="6"/>
  <c r="G1018" i="6"/>
  <c r="E1018" i="6"/>
  <c r="E1017" i="6"/>
  <c r="J1016" i="6"/>
  <c r="E1016" i="6"/>
  <c r="E1015" i="6"/>
  <c r="J1014" i="6"/>
  <c r="I1014" i="6"/>
  <c r="H1014" i="6"/>
  <c r="G1014" i="6"/>
  <c r="F1014" i="6"/>
  <c r="J1013" i="6"/>
  <c r="I1013" i="6"/>
  <c r="H1013" i="6"/>
  <c r="G1013" i="6"/>
  <c r="F1013" i="6"/>
  <c r="J1012" i="6"/>
  <c r="I1012" i="6"/>
  <c r="H1012" i="6"/>
  <c r="G1012" i="6"/>
  <c r="F1012" i="6"/>
  <c r="J1011" i="6"/>
  <c r="I1019" i="6" s="1"/>
  <c r="I1011" i="6"/>
  <c r="H1011" i="6"/>
  <c r="G1011" i="6"/>
  <c r="F1011" i="6"/>
  <c r="V1010" i="6"/>
  <c r="J1017" i="6" s="1"/>
  <c r="T1010" i="6"/>
  <c r="R1010" i="6"/>
  <c r="J1015" i="6" s="1"/>
  <c r="U1010" i="6"/>
  <c r="S1010" i="6"/>
  <c r="Q1010" i="6"/>
  <c r="E1010" i="6"/>
  <c r="D1010" i="6"/>
  <c r="C1010" i="6"/>
  <c r="K1008" i="6"/>
  <c r="H1008" i="6"/>
  <c r="G1008" i="6"/>
  <c r="E1008" i="6"/>
  <c r="E1007" i="6"/>
  <c r="J1006" i="6"/>
  <c r="E1006" i="6"/>
  <c r="E1005" i="6"/>
  <c r="J1004" i="6"/>
  <c r="I1004" i="6"/>
  <c r="H1004" i="6"/>
  <c r="G1004" i="6"/>
  <c r="F1004" i="6"/>
  <c r="J1003" i="6"/>
  <c r="I1003" i="6"/>
  <c r="H1003" i="6"/>
  <c r="G1003" i="6"/>
  <c r="F1003" i="6"/>
  <c r="J1002" i="6"/>
  <c r="I1002" i="6"/>
  <c r="H1002" i="6"/>
  <c r="G1002" i="6"/>
  <c r="F1002" i="6"/>
  <c r="J1001" i="6"/>
  <c r="I1001" i="6"/>
  <c r="H1001" i="6"/>
  <c r="G1001" i="6"/>
  <c r="F1001" i="6"/>
  <c r="V1000" i="6"/>
  <c r="J1007" i="6" s="1"/>
  <c r="T1000" i="6"/>
  <c r="R1000" i="6"/>
  <c r="J1005" i="6" s="1"/>
  <c r="U1000" i="6"/>
  <c r="S1000" i="6"/>
  <c r="Q1000" i="6"/>
  <c r="E1000" i="6"/>
  <c r="D1000" i="6"/>
  <c r="C1000" i="6"/>
  <c r="K998" i="6"/>
  <c r="H998" i="6"/>
  <c r="G998" i="6"/>
  <c r="E998" i="6"/>
  <c r="J997" i="6"/>
  <c r="E997" i="6"/>
  <c r="E996" i="6"/>
  <c r="J995" i="6"/>
  <c r="I995" i="6"/>
  <c r="H995" i="6"/>
  <c r="G995" i="6"/>
  <c r="F995" i="6"/>
  <c r="J994" i="6"/>
  <c r="I999" i="6" s="1"/>
  <c r="I994" i="6"/>
  <c r="H994" i="6"/>
  <c r="G994" i="6"/>
  <c r="F994" i="6"/>
  <c r="V993" i="6"/>
  <c r="T993" i="6"/>
  <c r="R993" i="6"/>
  <c r="J996" i="6" s="1"/>
  <c r="U993" i="6"/>
  <c r="S993" i="6"/>
  <c r="Q993" i="6"/>
  <c r="E993" i="6"/>
  <c r="D993" i="6"/>
  <c r="C993" i="6"/>
  <c r="B993" i="6"/>
  <c r="K991" i="6"/>
  <c r="H991" i="6"/>
  <c r="G991" i="6"/>
  <c r="E991" i="6"/>
  <c r="E990" i="6"/>
  <c r="J989" i="6"/>
  <c r="E989" i="6"/>
  <c r="J988" i="6"/>
  <c r="I988" i="6"/>
  <c r="H988" i="6"/>
  <c r="G988" i="6"/>
  <c r="F988" i="6"/>
  <c r="J987" i="6"/>
  <c r="I987" i="6"/>
  <c r="H987" i="6"/>
  <c r="G987" i="6"/>
  <c r="F987" i="6"/>
  <c r="V986" i="6"/>
  <c r="T986" i="6"/>
  <c r="J990" i="6" s="1"/>
  <c r="I992" i="6" s="1"/>
  <c r="R986" i="6"/>
  <c r="U986" i="6"/>
  <c r="S986" i="6"/>
  <c r="Q986" i="6"/>
  <c r="E986" i="6"/>
  <c r="D986" i="6"/>
  <c r="C986" i="6"/>
  <c r="B986" i="6"/>
  <c r="K984" i="6"/>
  <c r="H984" i="6"/>
  <c r="G984" i="6"/>
  <c r="E984" i="6"/>
  <c r="J983" i="6"/>
  <c r="E983" i="6"/>
  <c r="E982" i="6"/>
  <c r="J981" i="6"/>
  <c r="E981" i="6"/>
  <c r="J980" i="6"/>
  <c r="I980" i="6"/>
  <c r="H980" i="6"/>
  <c r="G980" i="6"/>
  <c r="F980" i="6"/>
  <c r="J979" i="6"/>
  <c r="I979" i="6"/>
  <c r="H979" i="6"/>
  <c r="G979" i="6"/>
  <c r="F979" i="6"/>
  <c r="J978" i="6"/>
  <c r="I985" i="6" s="1"/>
  <c r="I978" i="6"/>
  <c r="H978" i="6"/>
  <c r="G978" i="6"/>
  <c r="F978" i="6"/>
  <c r="V977" i="6"/>
  <c r="T977" i="6"/>
  <c r="J982" i="6" s="1"/>
  <c r="R977" i="6"/>
  <c r="U977" i="6"/>
  <c r="S977" i="6"/>
  <c r="Q977" i="6"/>
  <c r="E977" i="6"/>
  <c r="D977" i="6"/>
  <c r="C977" i="6"/>
  <c r="K975" i="6"/>
  <c r="H975" i="6"/>
  <c r="G975" i="6"/>
  <c r="E975" i="6"/>
  <c r="E974" i="6"/>
  <c r="E973" i="6"/>
  <c r="E972" i="6"/>
  <c r="J971" i="6"/>
  <c r="I971" i="6"/>
  <c r="H971" i="6"/>
  <c r="G971" i="6"/>
  <c r="F971" i="6"/>
  <c r="J970" i="6"/>
  <c r="I970" i="6"/>
  <c r="H970" i="6"/>
  <c r="G970" i="6"/>
  <c r="F970" i="6"/>
  <c r="J969" i="6"/>
  <c r="I969" i="6"/>
  <c r="H969" i="6"/>
  <c r="G969" i="6"/>
  <c r="F969" i="6"/>
  <c r="J968" i="6"/>
  <c r="I968" i="6"/>
  <c r="H968" i="6"/>
  <c r="G968" i="6"/>
  <c r="F968" i="6"/>
  <c r="V967" i="6"/>
  <c r="J974" i="6" s="1"/>
  <c r="T967" i="6"/>
  <c r="J973" i="6" s="1"/>
  <c r="R967" i="6"/>
  <c r="J972" i="6" s="1"/>
  <c r="I976" i="6" s="1"/>
  <c r="U967" i="6"/>
  <c r="S967" i="6"/>
  <c r="Q967" i="6"/>
  <c r="E967" i="6"/>
  <c r="D967" i="6"/>
  <c r="C967" i="6"/>
  <c r="K965" i="6"/>
  <c r="H965" i="6"/>
  <c r="G965" i="6"/>
  <c r="E965" i="6"/>
  <c r="E964" i="6"/>
  <c r="E963" i="6"/>
  <c r="J962" i="6"/>
  <c r="I962" i="6"/>
  <c r="H962" i="6"/>
  <c r="G962" i="6"/>
  <c r="F962" i="6"/>
  <c r="J961" i="6"/>
  <c r="I961" i="6"/>
  <c r="H961" i="6"/>
  <c r="G961" i="6"/>
  <c r="F961" i="6"/>
  <c r="V960" i="6"/>
  <c r="T960" i="6"/>
  <c r="J964" i="6" s="1"/>
  <c r="R960" i="6"/>
  <c r="J963" i="6" s="1"/>
  <c r="U960" i="6"/>
  <c r="S960" i="6"/>
  <c r="Q960" i="6"/>
  <c r="E960" i="6"/>
  <c r="D960" i="6"/>
  <c r="C960" i="6"/>
  <c r="B960" i="6"/>
  <c r="K958" i="6"/>
  <c r="H958" i="6"/>
  <c r="G958" i="6"/>
  <c r="E958" i="6"/>
  <c r="J957" i="6"/>
  <c r="E957" i="6"/>
  <c r="J956" i="6"/>
  <c r="E956" i="6"/>
  <c r="J955" i="6"/>
  <c r="I955" i="6"/>
  <c r="H955" i="6"/>
  <c r="G955" i="6"/>
  <c r="F955" i="6"/>
  <c r="J954" i="6"/>
  <c r="I959" i="6" s="1"/>
  <c r="I954" i="6"/>
  <c r="H954" i="6"/>
  <c r="G954" i="6"/>
  <c r="F954" i="6"/>
  <c r="V953" i="6"/>
  <c r="T953" i="6"/>
  <c r="R953" i="6"/>
  <c r="U953" i="6"/>
  <c r="S953" i="6"/>
  <c r="Q953" i="6"/>
  <c r="E953" i="6"/>
  <c r="D953" i="6"/>
  <c r="C953" i="6"/>
  <c r="B953" i="6"/>
  <c r="K951" i="6"/>
  <c r="H951" i="6"/>
  <c r="G951" i="6"/>
  <c r="E951" i="6"/>
  <c r="E950" i="6"/>
  <c r="E949" i="6"/>
  <c r="E948" i="6"/>
  <c r="J947" i="6"/>
  <c r="I947" i="6"/>
  <c r="H947" i="6"/>
  <c r="G947" i="6"/>
  <c r="F947" i="6"/>
  <c r="J946" i="6"/>
  <c r="I946" i="6"/>
  <c r="H946" i="6"/>
  <c r="G946" i="6"/>
  <c r="F946" i="6"/>
  <c r="J945" i="6"/>
  <c r="I945" i="6"/>
  <c r="H945" i="6"/>
  <c r="G945" i="6"/>
  <c r="F945" i="6"/>
  <c r="J944" i="6"/>
  <c r="I944" i="6"/>
  <c r="H944" i="6"/>
  <c r="G944" i="6"/>
  <c r="F944" i="6"/>
  <c r="V943" i="6"/>
  <c r="J950" i="6" s="1"/>
  <c r="T943" i="6"/>
  <c r="J949" i="6" s="1"/>
  <c r="R943" i="6"/>
  <c r="J948" i="6" s="1"/>
  <c r="U943" i="6"/>
  <c r="S943" i="6"/>
  <c r="Q943" i="6"/>
  <c r="E943" i="6"/>
  <c r="D943" i="6"/>
  <c r="C943" i="6"/>
  <c r="K941" i="6"/>
  <c r="H941" i="6"/>
  <c r="G941" i="6"/>
  <c r="E941" i="6"/>
  <c r="J940" i="6"/>
  <c r="E940" i="6"/>
  <c r="E939" i="6"/>
  <c r="E938" i="6"/>
  <c r="J937" i="6"/>
  <c r="I937" i="6"/>
  <c r="H937" i="6"/>
  <c r="G937" i="6"/>
  <c r="F937" i="6"/>
  <c r="J936" i="6"/>
  <c r="I936" i="6"/>
  <c r="H936" i="6"/>
  <c r="G936" i="6"/>
  <c r="F936" i="6"/>
  <c r="J935" i="6"/>
  <c r="I935" i="6"/>
  <c r="H935" i="6"/>
  <c r="G935" i="6"/>
  <c r="F935" i="6"/>
  <c r="J934" i="6"/>
  <c r="I942" i="6" s="1"/>
  <c r="I934" i="6"/>
  <c r="H934" i="6"/>
  <c r="G934" i="6"/>
  <c r="F934" i="6"/>
  <c r="V933" i="6"/>
  <c r="T933" i="6"/>
  <c r="J939" i="6" s="1"/>
  <c r="R933" i="6"/>
  <c r="J938" i="6" s="1"/>
  <c r="U933" i="6"/>
  <c r="S933" i="6"/>
  <c r="Q933" i="6"/>
  <c r="E933" i="6"/>
  <c r="D933" i="6"/>
  <c r="C933" i="6"/>
  <c r="K931" i="6"/>
  <c r="H931" i="6"/>
  <c r="G931" i="6"/>
  <c r="E931" i="6"/>
  <c r="E930" i="6"/>
  <c r="E929" i="6"/>
  <c r="E928" i="6"/>
  <c r="J927" i="6"/>
  <c r="I927" i="6"/>
  <c r="H927" i="6"/>
  <c r="G927" i="6"/>
  <c r="F927" i="6"/>
  <c r="J926" i="6"/>
  <c r="I926" i="6"/>
  <c r="H926" i="6"/>
  <c r="G926" i="6"/>
  <c r="F926" i="6"/>
  <c r="J925" i="6"/>
  <c r="I925" i="6"/>
  <c r="H925" i="6"/>
  <c r="G925" i="6"/>
  <c r="F925" i="6"/>
  <c r="J924" i="6"/>
  <c r="I924" i="6"/>
  <c r="H924" i="6"/>
  <c r="G924" i="6"/>
  <c r="F924" i="6"/>
  <c r="V923" i="6"/>
  <c r="J930" i="6" s="1"/>
  <c r="T923" i="6"/>
  <c r="J929" i="6" s="1"/>
  <c r="R923" i="6"/>
  <c r="J928" i="6" s="1"/>
  <c r="U923" i="6"/>
  <c r="S923" i="6"/>
  <c r="Q923" i="6"/>
  <c r="E923" i="6"/>
  <c r="D923" i="6"/>
  <c r="C923" i="6"/>
  <c r="K921" i="6"/>
  <c r="H921" i="6"/>
  <c r="G921" i="6"/>
  <c r="E921" i="6"/>
  <c r="J920" i="6"/>
  <c r="E920" i="6"/>
  <c r="E919" i="6"/>
  <c r="E918" i="6"/>
  <c r="J917" i="6"/>
  <c r="I917" i="6"/>
  <c r="H917" i="6"/>
  <c r="G917" i="6"/>
  <c r="F917" i="6"/>
  <c r="J916" i="6"/>
  <c r="I916" i="6"/>
  <c r="H916" i="6"/>
  <c r="G916" i="6"/>
  <c r="F916" i="6"/>
  <c r="J915" i="6"/>
  <c r="I915" i="6"/>
  <c r="H915" i="6"/>
  <c r="G915" i="6"/>
  <c r="F915" i="6"/>
  <c r="J914" i="6"/>
  <c r="I922" i="6" s="1"/>
  <c r="I914" i="6"/>
  <c r="H914" i="6"/>
  <c r="G914" i="6"/>
  <c r="F914" i="6"/>
  <c r="V913" i="6"/>
  <c r="T913" i="6"/>
  <c r="J919" i="6" s="1"/>
  <c r="R913" i="6"/>
  <c r="J918" i="6" s="1"/>
  <c r="U913" i="6"/>
  <c r="S913" i="6"/>
  <c r="Q913" i="6"/>
  <c r="E913" i="6"/>
  <c r="D913" i="6"/>
  <c r="C913" i="6"/>
  <c r="K911" i="6"/>
  <c r="H911" i="6"/>
  <c r="G911" i="6"/>
  <c r="E911" i="6"/>
  <c r="E910" i="6"/>
  <c r="J909" i="6"/>
  <c r="E909" i="6"/>
  <c r="J908" i="6"/>
  <c r="I908" i="6"/>
  <c r="H908" i="6"/>
  <c r="G908" i="6"/>
  <c r="F908" i="6"/>
  <c r="J907" i="6"/>
  <c r="I907" i="6"/>
  <c r="H907" i="6"/>
  <c r="G907" i="6"/>
  <c r="F907" i="6"/>
  <c r="V906" i="6"/>
  <c r="T906" i="6"/>
  <c r="J910" i="6" s="1"/>
  <c r="I912" i="6" s="1"/>
  <c r="R906" i="6"/>
  <c r="U906" i="6"/>
  <c r="S906" i="6"/>
  <c r="Q906" i="6"/>
  <c r="E906" i="6"/>
  <c r="D906" i="6"/>
  <c r="C906" i="6"/>
  <c r="B906" i="6"/>
  <c r="A905" i="6"/>
  <c r="A903" i="6"/>
  <c r="A900" i="6"/>
  <c r="A897" i="6"/>
  <c r="K894" i="6"/>
  <c r="H894" i="6"/>
  <c r="G894" i="6"/>
  <c r="E894" i="6"/>
  <c r="J893" i="6"/>
  <c r="E893" i="6"/>
  <c r="J892" i="6"/>
  <c r="E892" i="6"/>
  <c r="J891" i="6"/>
  <c r="I891" i="6"/>
  <c r="H891" i="6"/>
  <c r="G891" i="6"/>
  <c r="F891" i="6"/>
  <c r="J890" i="6"/>
  <c r="I895" i="6" s="1"/>
  <c r="I890" i="6"/>
  <c r="H890" i="6"/>
  <c r="G890" i="6"/>
  <c r="F890" i="6"/>
  <c r="V889" i="6"/>
  <c r="T889" i="6"/>
  <c r="R889" i="6"/>
  <c r="U889" i="6"/>
  <c r="S889" i="6"/>
  <c r="Q889" i="6"/>
  <c r="E889" i="6"/>
  <c r="D889" i="6"/>
  <c r="C889" i="6"/>
  <c r="B889" i="6"/>
  <c r="K887" i="6"/>
  <c r="H887" i="6"/>
  <c r="G887" i="6"/>
  <c r="E887" i="6"/>
  <c r="E886" i="6"/>
  <c r="J885" i="6"/>
  <c r="E885" i="6"/>
  <c r="J884" i="6"/>
  <c r="I884" i="6"/>
  <c r="H884" i="6"/>
  <c r="G884" i="6"/>
  <c r="F884" i="6"/>
  <c r="J883" i="6"/>
  <c r="I883" i="6"/>
  <c r="H883" i="6"/>
  <c r="G883" i="6"/>
  <c r="F883" i="6"/>
  <c r="V882" i="6"/>
  <c r="T882" i="6"/>
  <c r="J886" i="6" s="1"/>
  <c r="I888" i="6" s="1"/>
  <c r="R882" i="6"/>
  <c r="U882" i="6"/>
  <c r="S882" i="6"/>
  <c r="Q882" i="6"/>
  <c r="E882" i="6"/>
  <c r="D882" i="6"/>
  <c r="C882" i="6"/>
  <c r="B882" i="6"/>
  <c r="K880" i="6"/>
  <c r="H880" i="6"/>
  <c r="G880" i="6"/>
  <c r="E880" i="6"/>
  <c r="J879" i="6"/>
  <c r="E879" i="6"/>
  <c r="E878" i="6"/>
  <c r="J877" i="6"/>
  <c r="I877" i="6"/>
  <c r="H877" i="6"/>
  <c r="G877" i="6"/>
  <c r="F877" i="6"/>
  <c r="J876" i="6"/>
  <c r="I876" i="6"/>
  <c r="H876" i="6"/>
  <c r="G876" i="6"/>
  <c r="F876" i="6"/>
  <c r="V875" i="6"/>
  <c r="T875" i="6"/>
  <c r="R875" i="6"/>
  <c r="J878" i="6" s="1"/>
  <c r="U875" i="6"/>
  <c r="S875" i="6"/>
  <c r="Q875" i="6"/>
  <c r="E875" i="6"/>
  <c r="D875" i="6"/>
  <c r="C875" i="6"/>
  <c r="B875" i="6"/>
  <c r="K873" i="6"/>
  <c r="H873" i="6"/>
  <c r="G873" i="6"/>
  <c r="E873" i="6"/>
  <c r="E872" i="6"/>
  <c r="E871" i="6"/>
  <c r="J870" i="6"/>
  <c r="I870" i="6"/>
  <c r="H870" i="6"/>
  <c r="G870" i="6"/>
  <c r="F870" i="6"/>
  <c r="J869" i="6"/>
  <c r="I869" i="6"/>
  <c r="H869" i="6"/>
  <c r="G869" i="6"/>
  <c r="F869" i="6"/>
  <c r="V868" i="6"/>
  <c r="T868" i="6"/>
  <c r="J872" i="6" s="1"/>
  <c r="R868" i="6"/>
  <c r="J871" i="6" s="1"/>
  <c r="U868" i="6"/>
  <c r="S868" i="6"/>
  <c r="Q868" i="6"/>
  <c r="E868" i="6"/>
  <c r="D868" i="6"/>
  <c r="C868" i="6"/>
  <c r="B868" i="6"/>
  <c r="A867" i="6"/>
  <c r="A864" i="6"/>
  <c r="K861" i="6"/>
  <c r="H861" i="6"/>
  <c r="G861" i="6"/>
  <c r="E861" i="6"/>
  <c r="E860" i="6"/>
  <c r="E859" i="6"/>
  <c r="E858" i="6"/>
  <c r="J857" i="6"/>
  <c r="I857" i="6"/>
  <c r="H857" i="6"/>
  <c r="G857" i="6"/>
  <c r="F857" i="6"/>
  <c r="J856" i="6"/>
  <c r="I856" i="6"/>
  <c r="H856" i="6"/>
  <c r="G856" i="6"/>
  <c r="F856" i="6"/>
  <c r="J855" i="6"/>
  <c r="I855" i="6"/>
  <c r="H855" i="6"/>
  <c r="G855" i="6"/>
  <c r="F855" i="6"/>
  <c r="J854" i="6"/>
  <c r="I854" i="6"/>
  <c r="H854" i="6"/>
  <c r="G854" i="6"/>
  <c r="F854" i="6"/>
  <c r="V853" i="6"/>
  <c r="J860" i="6" s="1"/>
  <c r="T853" i="6"/>
  <c r="J859" i="6" s="1"/>
  <c r="R853" i="6"/>
  <c r="J858" i="6" s="1"/>
  <c r="I862" i="6" s="1"/>
  <c r="U853" i="6"/>
  <c r="S853" i="6"/>
  <c r="Q853" i="6"/>
  <c r="E853" i="6"/>
  <c r="D853" i="6"/>
  <c r="C853" i="6"/>
  <c r="K851" i="6"/>
  <c r="H851" i="6"/>
  <c r="G851" i="6"/>
  <c r="E851" i="6"/>
  <c r="J850" i="6"/>
  <c r="E850" i="6"/>
  <c r="E849" i="6"/>
  <c r="E848" i="6"/>
  <c r="J847" i="6"/>
  <c r="I847" i="6"/>
  <c r="H847" i="6"/>
  <c r="G847" i="6"/>
  <c r="F847" i="6"/>
  <c r="J846" i="6"/>
  <c r="I846" i="6"/>
  <c r="H846" i="6"/>
  <c r="G846" i="6"/>
  <c r="F846" i="6"/>
  <c r="J845" i="6"/>
  <c r="I845" i="6"/>
  <c r="H845" i="6"/>
  <c r="G845" i="6"/>
  <c r="F845" i="6"/>
  <c r="J844" i="6"/>
  <c r="I844" i="6"/>
  <c r="H844" i="6"/>
  <c r="G844" i="6"/>
  <c r="F844" i="6"/>
  <c r="V843" i="6"/>
  <c r="T843" i="6"/>
  <c r="J849" i="6" s="1"/>
  <c r="R843" i="6"/>
  <c r="J848" i="6" s="1"/>
  <c r="U843" i="6"/>
  <c r="S843" i="6"/>
  <c r="Q843" i="6"/>
  <c r="E843" i="6"/>
  <c r="D843" i="6"/>
  <c r="C843" i="6"/>
  <c r="K841" i="6"/>
  <c r="H841" i="6"/>
  <c r="G841" i="6"/>
  <c r="E841" i="6"/>
  <c r="E840" i="6"/>
  <c r="E839" i="6"/>
  <c r="E838" i="6"/>
  <c r="J837" i="6"/>
  <c r="I837" i="6"/>
  <c r="H837" i="6"/>
  <c r="G837" i="6"/>
  <c r="F837" i="6"/>
  <c r="J836" i="6"/>
  <c r="I836" i="6"/>
  <c r="H836" i="6"/>
  <c r="G836" i="6"/>
  <c r="F836" i="6"/>
  <c r="J835" i="6"/>
  <c r="I835" i="6"/>
  <c r="H835" i="6"/>
  <c r="G835" i="6"/>
  <c r="F835" i="6"/>
  <c r="V834" i="6"/>
  <c r="J840" i="6" s="1"/>
  <c r="T834" i="6"/>
  <c r="J839" i="6" s="1"/>
  <c r="R834" i="6"/>
  <c r="J838" i="6" s="1"/>
  <c r="U834" i="6"/>
  <c r="S834" i="6"/>
  <c r="Q834" i="6"/>
  <c r="E834" i="6"/>
  <c r="D834" i="6"/>
  <c r="C834" i="6"/>
  <c r="K832" i="6"/>
  <c r="H832" i="6"/>
  <c r="G832" i="6"/>
  <c r="E832" i="6"/>
  <c r="E831" i="6"/>
  <c r="J830" i="6"/>
  <c r="E830" i="6"/>
  <c r="E829" i="6"/>
  <c r="J828" i="6"/>
  <c r="I828" i="6"/>
  <c r="H828" i="6"/>
  <c r="G828" i="6"/>
  <c r="F828" i="6"/>
  <c r="J827" i="6"/>
  <c r="I827" i="6"/>
  <c r="H827" i="6"/>
  <c r="G827" i="6"/>
  <c r="F827" i="6"/>
  <c r="J826" i="6"/>
  <c r="I826" i="6"/>
  <c r="H826" i="6"/>
  <c r="G826" i="6"/>
  <c r="F826" i="6"/>
  <c r="J825" i="6"/>
  <c r="I825" i="6"/>
  <c r="H825" i="6"/>
  <c r="G825" i="6"/>
  <c r="F825" i="6"/>
  <c r="V824" i="6"/>
  <c r="J831" i="6" s="1"/>
  <c r="T824" i="6"/>
  <c r="R824" i="6"/>
  <c r="J829" i="6" s="1"/>
  <c r="U824" i="6"/>
  <c r="S824" i="6"/>
  <c r="Q824" i="6"/>
  <c r="E824" i="6"/>
  <c r="D824" i="6"/>
  <c r="C824" i="6"/>
  <c r="K822" i="6"/>
  <c r="H822" i="6"/>
  <c r="G822" i="6"/>
  <c r="E822" i="6"/>
  <c r="J821" i="6"/>
  <c r="E821" i="6"/>
  <c r="E820" i="6"/>
  <c r="J819" i="6"/>
  <c r="I819" i="6"/>
  <c r="H819" i="6"/>
  <c r="G819" i="6"/>
  <c r="F819" i="6"/>
  <c r="J818" i="6"/>
  <c r="I823" i="6" s="1"/>
  <c r="I818" i="6"/>
  <c r="H818" i="6"/>
  <c r="G818" i="6"/>
  <c r="F818" i="6"/>
  <c r="V817" i="6"/>
  <c r="T817" i="6"/>
  <c r="R817" i="6"/>
  <c r="J820" i="6" s="1"/>
  <c r="U817" i="6"/>
  <c r="S817" i="6"/>
  <c r="Q817" i="6"/>
  <c r="E817" i="6"/>
  <c r="D817" i="6"/>
  <c r="C817" i="6"/>
  <c r="B817" i="6"/>
  <c r="K815" i="6"/>
  <c r="H815" i="6"/>
  <c r="G815" i="6"/>
  <c r="E815" i="6"/>
  <c r="E814" i="6"/>
  <c r="E813" i="6"/>
  <c r="J812" i="6"/>
  <c r="I812" i="6"/>
  <c r="H812" i="6"/>
  <c r="G812" i="6"/>
  <c r="F812" i="6"/>
  <c r="J811" i="6"/>
  <c r="I811" i="6"/>
  <c r="H811" i="6"/>
  <c r="G811" i="6"/>
  <c r="F811" i="6"/>
  <c r="V810" i="6"/>
  <c r="T810" i="6"/>
  <c r="J814" i="6" s="1"/>
  <c r="R810" i="6"/>
  <c r="J813" i="6" s="1"/>
  <c r="U810" i="6"/>
  <c r="S810" i="6"/>
  <c r="Q810" i="6"/>
  <c r="E810" i="6"/>
  <c r="D810" i="6"/>
  <c r="C810" i="6"/>
  <c r="B810" i="6"/>
  <c r="K808" i="6"/>
  <c r="H808" i="6"/>
  <c r="G808" i="6"/>
  <c r="E808" i="6"/>
  <c r="E807" i="6"/>
  <c r="J806" i="6"/>
  <c r="E806" i="6"/>
  <c r="E805" i="6"/>
  <c r="J804" i="6"/>
  <c r="I804" i="6"/>
  <c r="H804" i="6"/>
  <c r="G804" i="6"/>
  <c r="F804" i="6"/>
  <c r="J803" i="6"/>
  <c r="I803" i="6"/>
  <c r="H803" i="6"/>
  <c r="G803" i="6"/>
  <c r="F803" i="6"/>
  <c r="J802" i="6"/>
  <c r="I802" i="6"/>
  <c r="H802" i="6"/>
  <c r="G802" i="6"/>
  <c r="F802" i="6"/>
  <c r="J801" i="6"/>
  <c r="I809" i="6" s="1"/>
  <c r="I801" i="6"/>
  <c r="H801" i="6"/>
  <c r="G801" i="6"/>
  <c r="F801" i="6"/>
  <c r="V800" i="6"/>
  <c r="J807" i="6" s="1"/>
  <c r="T800" i="6"/>
  <c r="R800" i="6"/>
  <c r="J805" i="6" s="1"/>
  <c r="U800" i="6"/>
  <c r="S800" i="6"/>
  <c r="Q800" i="6"/>
  <c r="E800" i="6"/>
  <c r="D800" i="6"/>
  <c r="C800" i="6"/>
  <c r="K798" i="6"/>
  <c r="H798" i="6"/>
  <c r="G798" i="6"/>
  <c r="E798" i="6"/>
  <c r="J797" i="6"/>
  <c r="E797" i="6"/>
  <c r="J796" i="6"/>
  <c r="E796" i="6"/>
  <c r="E795" i="6"/>
  <c r="J794" i="6"/>
  <c r="I794" i="6"/>
  <c r="H794" i="6"/>
  <c r="G794" i="6"/>
  <c r="F794" i="6"/>
  <c r="J793" i="6"/>
  <c r="I793" i="6"/>
  <c r="H793" i="6"/>
  <c r="G793" i="6"/>
  <c r="F793" i="6"/>
  <c r="J792" i="6"/>
  <c r="I792" i="6"/>
  <c r="H792" i="6"/>
  <c r="G792" i="6"/>
  <c r="F792" i="6"/>
  <c r="J791" i="6"/>
  <c r="I791" i="6"/>
  <c r="H791" i="6"/>
  <c r="G791" i="6"/>
  <c r="F791" i="6"/>
  <c r="V790" i="6"/>
  <c r="T790" i="6"/>
  <c r="R790" i="6"/>
  <c r="J795" i="6" s="1"/>
  <c r="U790" i="6"/>
  <c r="S790" i="6"/>
  <c r="Q790" i="6"/>
  <c r="E790" i="6"/>
  <c r="D790" i="6"/>
  <c r="C790" i="6"/>
  <c r="K788" i="6"/>
  <c r="H788" i="6"/>
  <c r="G788" i="6"/>
  <c r="E788" i="6"/>
  <c r="E787" i="6"/>
  <c r="J786" i="6"/>
  <c r="E786" i="6"/>
  <c r="E785" i="6"/>
  <c r="J784" i="6"/>
  <c r="I784" i="6"/>
  <c r="H784" i="6"/>
  <c r="G784" i="6"/>
  <c r="F784" i="6"/>
  <c r="J783" i="6"/>
  <c r="I783" i="6"/>
  <c r="H783" i="6"/>
  <c r="G783" i="6"/>
  <c r="F783" i="6"/>
  <c r="J782" i="6"/>
  <c r="I782" i="6"/>
  <c r="H782" i="6"/>
  <c r="G782" i="6"/>
  <c r="F782" i="6"/>
  <c r="J781" i="6"/>
  <c r="I781" i="6"/>
  <c r="H781" i="6"/>
  <c r="G781" i="6"/>
  <c r="F781" i="6"/>
  <c r="V780" i="6"/>
  <c r="J787" i="6" s="1"/>
  <c r="T780" i="6"/>
  <c r="R780" i="6"/>
  <c r="J785" i="6" s="1"/>
  <c r="U780" i="6"/>
  <c r="S780" i="6"/>
  <c r="Q780" i="6"/>
  <c r="E780" i="6"/>
  <c r="D780" i="6"/>
  <c r="C780" i="6"/>
  <c r="B780" i="6"/>
  <c r="I779" i="6"/>
  <c r="K778" i="6"/>
  <c r="H778" i="6"/>
  <c r="G778" i="6"/>
  <c r="E778" i="6"/>
  <c r="E777" i="6"/>
  <c r="E776" i="6"/>
  <c r="J775" i="6"/>
  <c r="I775" i="6"/>
  <c r="H775" i="6"/>
  <c r="G775" i="6"/>
  <c r="F775" i="6"/>
  <c r="V774" i="6"/>
  <c r="T774" i="6"/>
  <c r="J777" i="6" s="1"/>
  <c r="R774" i="6"/>
  <c r="J776" i="6" s="1"/>
  <c r="U774" i="6"/>
  <c r="S774" i="6"/>
  <c r="Q774" i="6"/>
  <c r="E774" i="6"/>
  <c r="D774" i="6"/>
  <c r="C774" i="6"/>
  <c r="B774" i="6"/>
  <c r="K772" i="6"/>
  <c r="H772" i="6"/>
  <c r="G772" i="6"/>
  <c r="E772" i="6"/>
  <c r="E771" i="6"/>
  <c r="E770" i="6"/>
  <c r="J769" i="6"/>
  <c r="I769" i="6"/>
  <c r="H769" i="6"/>
  <c r="G769" i="6"/>
  <c r="F769" i="6"/>
  <c r="V768" i="6"/>
  <c r="T768" i="6"/>
  <c r="J771" i="6" s="1"/>
  <c r="R768" i="6"/>
  <c r="J770" i="6" s="1"/>
  <c r="I773" i="6" s="1"/>
  <c r="P773" i="6" s="1"/>
  <c r="U768" i="6"/>
  <c r="S768" i="6"/>
  <c r="Q768" i="6"/>
  <c r="E768" i="6"/>
  <c r="D768" i="6"/>
  <c r="C768" i="6"/>
  <c r="B768" i="6"/>
  <c r="K766" i="6"/>
  <c r="H766" i="6"/>
  <c r="G766" i="6"/>
  <c r="E766" i="6"/>
  <c r="E765" i="6"/>
  <c r="E764" i="6"/>
  <c r="J763" i="6"/>
  <c r="I763" i="6"/>
  <c r="H763" i="6"/>
  <c r="G763" i="6"/>
  <c r="F763" i="6"/>
  <c r="J762" i="6"/>
  <c r="I767" i="6" s="1"/>
  <c r="I762" i="6"/>
  <c r="H762" i="6"/>
  <c r="G762" i="6"/>
  <c r="F762" i="6"/>
  <c r="V761" i="6"/>
  <c r="T761" i="6"/>
  <c r="J765" i="6" s="1"/>
  <c r="R761" i="6"/>
  <c r="J764" i="6" s="1"/>
  <c r="U761" i="6"/>
  <c r="S761" i="6"/>
  <c r="Q761" i="6"/>
  <c r="E761" i="6"/>
  <c r="D761" i="6"/>
  <c r="C761" i="6"/>
  <c r="B761" i="6"/>
  <c r="K759" i="6"/>
  <c r="H759" i="6"/>
  <c r="G759" i="6"/>
  <c r="E759" i="6"/>
  <c r="E758" i="6"/>
  <c r="E757" i="6"/>
  <c r="J756" i="6"/>
  <c r="I756" i="6"/>
  <c r="H756" i="6"/>
  <c r="G756" i="6"/>
  <c r="F756" i="6"/>
  <c r="V755" i="6"/>
  <c r="T755" i="6"/>
  <c r="J758" i="6" s="1"/>
  <c r="R755" i="6"/>
  <c r="J757" i="6" s="1"/>
  <c r="I760" i="6" s="1"/>
  <c r="U755" i="6"/>
  <c r="S755" i="6"/>
  <c r="Q755" i="6"/>
  <c r="E755" i="6"/>
  <c r="D755" i="6"/>
  <c r="C755" i="6"/>
  <c r="B755" i="6"/>
  <c r="K753" i="6"/>
  <c r="H753" i="6"/>
  <c r="G753" i="6"/>
  <c r="E753" i="6"/>
  <c r="E752" i="6"/>
  <c r="E751" i="6"/>
  <c r="J750" i="6"/>
  <c r="I750" i="6"/>
  <c r="H750" i="6"/>
  <c r="G750" i="6"/>
  <c r="F750" i="6"/>
  <c r="J749" i="6"/>
  <c r="I749" i="6"/>
  <c r="H749" i="6"/>
  <c r="G749" i="6"/>
  <c r="F749" i="6"/>
  <c r="V748" i="6"/>
  <c r="T748" i="6"/>
  <c r="J752" i="6" s="1"/>
  <c r="R748" i="6"/>
  <c r="J751" i="6" s="1"/>
  <c r="U748" i="6"/>
  <c r="S748" i="6"/>
  <c r="Q748" i="6"/>
  <c r="E748" i="6"/>
  <c r="D748" i="6"/>
  <c r="C748" i="6"/>
  <c r="B748" i="6"/>
  <c r="K746" i="6"/>
  <c r="H746" i="6"/>
  <c r="G746" i="6"/>
  <c r="E746" i="6"/>
  <c r="J745" i="6"/>
  <c r="E745" i="6"/>
  <c r="E744" i="6"/>
  <c r="J743" i="6"/>
  <c r="I743" i="6"/>
  <c r="H743" i="6"/>
  <c r="G743" i="6"/>
  <c r="F743" i="6"/>
  <c r="J742" i="6"/>
  <c r="I742" i="6"/>
  <c r="H742" i="6"/>
  <c r="G742" i="6"/>
  <c r="F742" i="6"/>
  <c r="V741" i="6"/>
  <c r="T741" i="6"/>
  <c r="R741" i="6"/>
  <c r="J744" i="6" s="1"/>
  <c r="U741" i="6"/>
  <c r="S741" i="6"/>
  <c r="Q741" i="6"/>
  <c r="E741" i="6"/>
  <c r="D741" i="6"/>
  <c r="C741" i="6"/>
  <c r="B741" i="6"/>
  <c r="K739" i="6"/>
  <c r="H739" i="6"/>
  <c r="G739" i="6"/>
  <c r="E739" i="6"/>
  <c r="E738" i="6"/>
  <c r="E737" i="6"/>
  <c r="J736" i="6"/>
  <c r="I736" i="6"/>
  <c r="H736" i="6"/>
  <c r="G736" i="6"/>
  <c r="F736" i="6"/>
  <c r="J735" i="6"/>
  <c r="I740" i="6" s="1"/>
  <c r="I735" i="6"/>
  <c r="H735" i="6"/>
  <c r="G735" i="6"/>
  <c r="F735" i="6"/>
  <c r="V734" i="6"/>
  <c r="T734" i="6"/>
  <c r="J738" i="6" s="1"/>
  <c r="R734" i="6"/>
  <c r="J737" i="6" s="1"/>
  <c r="U734" i="6"/>
  <c r="S734" i="6"/>
  <c r="Q734" i="6"/>
  <c r="E734" i="6"/>
  <c r="D734" i="6"/>
  <c r="C734" i="6"/>
  <c r="B734" i="6"/>
  <c r="A733" i="6"/>
  <c r="A730" i="6"/>
  <c r="K727" i="6"/>
  <c r="H727" i="6"/>
  <c r="G727" i="6"/>
  <c r="E727" i="6"/>
  <c r="E726" i="6"/>
  <c r="E725" i="6"/>
  <c r="J724" i="6"/>
  <c r="I724" i="6"/>
  <c r="H724" i="6"/>
  <c r="G724" i="6"/>
  <c r="F724" i="6"/>
  <c r="J723" i="6"/>
  <c r="I723" i="6"/>
  <c r="H723" i="6"/>
  <c r="G723" i="6"/>
  <c r="F723" i="6"/>
  <c r="V722" i="6"/>
  <c r="T722" i="6"/>
  <c r="J726" i="6" s="1"/>
  <c r="R722" i="6"/>
  <c r="J725" i="6" s="1"/>
  <c r="I728" i="6" s="1"/>
  <c r="U722" i="6"/>
  <c r="S722" i="6"/>
  <c r="Q722" i="6"/>
  <c r="E722" i="6"/>
  <c r="D722" i="6"/>
  <c r="C722" i="6"/>
  <c r="B722" i="6"/>
  <c r="K720" i="6"/>
  <c r="H720" i="6"/>
  <c r="G720" i="6"/>
  <c r="E720" i="6"/>
  <c r="J719" i="6"/>
  <c r="E719" i="6"/>
  <c r="J718" i="6"/>
  <c r="E718" i="6"/>
  <c r="E717" i="6"/>
  <c r="J716" i="6"/>
  <c r="I716" i="6"/>
  <c r="H716" i="6"/>
  <c r="G716" i="6"/>
  <c r="F716" i="6"/>
  <c r="J715" i="6"/>
  <c r="I715" i="6"/>
  <c r="H715" i="6"/>
  <c r="G715" i="6"/>
  <c r="F715" i="6"/>
  <c r="J714" i="6"/>
  <c r="I714" i="6"/>
  <c r="H714" i="6"/>
  <c r="G714" i="6"/>
  <c r="F714" i="6"/>
  <c r="J713" i="6"/>
  <c r="I713" i="6"/>
  <c r="H713" i="6"/>
  <c r="G713" i="6"/>
  <c r="F713" i="6"/>
  <c r="V712" i="6"/>
  <c r="T712" i="6"/>
  <c r="R712" i="6"/>
  <c r="J717" i="6" s="1"/>
  <c r="U712" i="6"/>
  <c r="S712" i="6"/>
  <c r="Q712" i="6"/>
  <c r="E712" i="6"/>
  <c r="D712" i="6"/>
  <c r="C712" i="6"/>
  <c r="K710" i="6"/>
  <c r="H710" i="6"/>
  <c r="G710" i="6"/>
  <c r="E710" i="6"/>
  <c r="E709" i="6"/>
  <c r="J708" i="6"/>
  <c r="E708" i="6"/>
  <c r="E707" i="6"/>
  <c r="J706" i="6"/>
  <c r="I706" i="6"/>
  <c r="H706" i="6"/>
  <c r="G706" i="6"/>
  <c r="F706" i="6"/>
  <c r="J705" i="6"/>
  <c r="I705" i="6"/>
  <c r="H705" i="6"/>
  <c r="G705" i="6"/>
  <c r="F705" i="6"/>
  <c r="J704" i="6"/>
  <c r="I704" i="6"/>
  <c r="H704" i="6"/>
  <c r="G704" i="6"/>
  <c r="F704" i="6"/>
  <c r="J703" i="6"/>
  <c r="I711" i="6" s="1"/>
  <c r="I703" i="6"/>
  <c r="H703" i="6"/>
  <c r="G703" i="6"/>
  <c r="F703" i="6"/>
  <c r="V702" i="6"/>
  <c r="J709" i="6" s="1"/>
  <c r="T702" i="6"/>
  <c r="R702" i="6"/>
  <c r="J707" i="6" s="1"/>
  <c r="U702" i="6"/>
  <c r="S702" i="6"/>
  <c r="Q702" i="6"/>
  <c r="E702" i="6"/>
  <c r="D702" i="6"/>
  <c r="C702" i="6"/>
  <c r="K700" i="6"/>
  <c r="H700" i="6"/>
  <c r="G700" i="6"/>
  <c r="E700" i="6"/>
  <c r="J699" i="6"/>
  <c r="E699" i="6"/>
  <c r="J698" i="6"/>
  <c r="E698" i="6"/>
  <c r="E697" i="6"/>
  <c r="J696" i="6"/>
  <c r="I696" i="6"/>
  <c r="H696" i="6"/>
  <c r="G696" i="6"/>
  <c r="F696" i="6"/>
  <c r="J695" i="6"/>
  <c r="I695" i="6"/>
  <c r="H695" i="6"/>
  <c r="G695" i="6"/>
  <c r="F695" i="6"/>
  <c r="J694" i="6"/>
  <c r="I694" i="6"/>
  <c r="H694" i="6"/>
  <c r="G694" i="6"/>
  <c r="F694" i="6"/>
  <c r="J693" i="6"/>
  <c r="I701" i="6" s="1"/>
  <c r="I693" i="6"/>
  <c r="H693" i="6"/>
  <c r="G693" i="6"/>
  <c r="F693" i="6"/>
  <c r="V692" i="6"/>
  <c r="T692" i="6"/>
  <c r="R692" i="6"/>
  <c r="J697" i="6" s="1"/>
  <c r="U692" i="6"/>
  <c r="S692" i="6"/>
  <c r="Q692" i="6"/>
  <c r="E692" i="6"/>
  <c r="D692" i="6"/>
  <c r="C692" i="6"/>
  <c r="K690" i="6"/>
  <c r="H690" i="6"/>
  <c r="G690" i="6"/>
  <c r="E690" i="6"/>
  <c r="E689" i="6"/>
  <c r="J688" i="6"/>
  <c r="E688" i="6"/>
  <c r="E687" i="6"/>
  <c r="J686" i="6"/>
  <c r="I686" i="6"/>
  <c r="H686" i="6"/>
  <c r="G686" i="6"/>
  <c r="F686" i="6"/>
  <c r="J685" i="6"/>
  <c r="I685" i="6"/>
  <c r="H685" i="6"/>
  <c r="G685" i="6"/>
  <c r="F685" i="6"/>
  <c r="J684" i="6"/>
  <c r="I684" i="6"/>
  <c r="H684" i="6"/>
  <c r="G684" i="6"/>
  <c r="F684" i="6"/>
  <c r="J683" i="6"/>
  <c r="I683" i="6"/>
  <c r="H683" i="6"/>
  <c r="G683" i="6"/>
  <c r="F683" i="6"/>
  <c r="V682" i="6"/>
  <c r="J689" i="6" s="1"/>
  <c r="T682" i="6"/>
  <c r="R682" i="6"/>
  <c r="J687" i="6" s="1"/>
  <c r="U682" i="6"/>
  <c r="S682" i="6"/>
  <c r="Q682" i="6"/>
  <c r="E682" i="6"/>
  <c r="D682" i="6"/>
  <c r="C682" i="6"/>
  <c r="K680" i="6"/>
  <c r="H680" i="6"/>
  <c r="G680" i="6"/>
  <c r="E680" i="6"/>
  <c r="J679" i="6"/>
  <c r="E679" i="6"/>
  <c r="E678" i="6"/>
  <c r="J677" i="6"/>
  <c r="I677" i="6"/>
  <c r="H677" i="6"/>
  <c r="G677" i="6"/>
  <c r="F677" i="6"/>
  <c r="J676" i="6"/>
  <c r="I676" i="6"/>
  <c r="H676" i="6"/>
  <c r="G676" i="6"/>
  <c r="F676" i="6"/>
  <c r="V675" i="6"/>
  <c r="T675" i="6"/>
  <c r="R675" i="6"/>
  <c r="J678" i="6" s="1"/>
  <c r="U675" i="6"/>
  <c r="S675" i="6"/>
  <c r="Q675" i="6"/>
  <c r="E675" i="6"/>
  <c r="D675" i="6"/>
  <c r="C675" i="6"/>
  <c r="B675" i="6"/>
  <c r="K673" i="6"/>
  <c r="H673" i="6"/>
  <c r="G673" i="6"/>
  <c r="E673" i="6"/>
  <c r="E672" i="6"/>
  <c r="E671" i="6"/>
  <c r="E670" i="6"/>
  <c r="J669" i="6"/>
  <c r="I669" i="6"/>
  <c r="H669" i="6"/>
  <c r="G669" i="6"/>
  <c r="F669" i="6"/>
  <c r="J668" i="6"/>
  <c r="I668" i="6"/>
  <c r="H668" i="6"/>
  <c r="G668" i="6"/>
  <c r="F668" i="6"/>
  <c r="J667" i="6"/>
  <c r="I667" i="6"/>
  <c r="H667" i="6"/>
  <c r="G667" i="6"/>
  <c r="F667" i="6"/>
  <c r="J666" i="6"/>
  <c r="I666" i="6"/>
  <c r="H666" i="6"/>
  <c r="G666" i="6"/>
  <c r="F666" i="6"/>
  <c r="V665" i="6"/>
  <c r="J672" i="6" s="1"/>
  <c r="T665" i="6"/>
  <c r="J671" i="6" s="1"/>
  <c r="R665" i="6"/>
  <c r="J670" i="6" s="1"/>
  <c r="U665" i="6"/>
  <c r="S665" i="6"/>
  <c r="Q665" i="6"/>
  <c r="E665" i="6"/>
  <c r="D665" i="6"/>
  <c r="C665" i="6"/>
  <c r="K663" i="6"/>
  <c r="H663" i="6"/>
  <c r="G663" i="6"/>
  <c r="E663" i="6"/>
  <c r="E662" i="6"/>
  <c r="E661" i="6"/>
  <c r="E660" i="6"/>
  <c r="J659" i="6"/>
  <c r="I659" i="6"/>
  <c r="H659" i="6"/>
  <c r="G659" i="6"/>
  <c r="F659" i="6"/>
  <c r="J658" i="6"/>
  <c r="I658" i="6"/>
  <c r="H658" i="6"/>
  <c r="G658" i="6"/>
  <c r="F658" i="6"/>
  <c r="J657" i="6"/>
  <c r="I657" i="6"/>
  <c r="H657" i="6"/>
  <c r="G657" i="6"/>
  <c r="F657" i="6"/>
  <c r="J656" i="6"/>
  <c r="I656" i="6"/>
  <c r="H656" i="6"/>
  <c r="G656" i="6"/>
  <c r="F656" i="6"/>
  <c r="V655" i="6"/>
  <c r="J662" i="6" s="1"/>
  <c r="T655" i="6"/>
  <c r="J661" i="6" s="1"/>
  <c r="R655" i="6"/>
  <c r="J660" i="6" s="1"/>
  <c r="U655" i="6"/>
  <c r="S655" i="6"/>
  <c r="Q655" i="6"/>
  <c r="E655" i="6"/>
  <c r="D655" i="6"/>
  <c r="C655" i="6"/>
  <c r="K653" i="6"/>
  <c r="H653" i="6"/>
  <c r="G653" i="6"/>
  <c r="E653" i="6"/>
  <c r="E652" i="6"/>
  <c r="E651" i="6"/>
  <c r="J650" i="6"/>
  <c r="I650" i="6"/>
  <c r="H650" i="6"/>
  <c r="G650" i="6"/>
  <c r="F650" i="6"/>
  <c r="J649" i="6"/>
  <c r="I654" i="6" s="1"/>
  <c r="I649" i="6"/>
  <c r="H649" i="6"/>
  <c r="G649" i="6"/>
  <c r="F649" i="6"/>
  <c r="V648" i="6"/>
  <c r="T648" i="6"/>
  <c r="J652" i="6" s="1"/>
  <c r="R648" i="6"/>
  <c r="J651" i="6" s="1"/>
  <c r="U648" i="6"/>
  <c r="S648" i="6"/>
  <c r="Q648" i="6"/>
  <c r="E648" i="6"/>
  <c r="D648" i="6"/>
  <c r="C648" i="6"/>
  <c r="B648" i="6"/>
  <c r="K646" i="6"/>
  <c r="H646" i="6"/>
  <c r="G646" i="6"/>
  <c r="E646" i="6"/>
  <c r="J645" i="6"/>
  <c r="E645" i="6"/>
  <c r="J644" i="6"/>
  <c r="E644" i="6"/>
  <c r="J643" i="6"/>
  <c r="I647" i="6" s="1"/>
  <c r="I643" i="6"/>
  <c r="H643" i="6"/>
  <c r="G643" i="6"/>
  <c r="F643" i="6"/>
  <c r="J642" i="6"/>
  <c r="I642" i="6"/>
  <c r="H642" i="6"/>
  <c r="G642" i="6"/>
  <c r="F642" i="6"/>
  <c r="V641" i="6"/>
  <c r="T641" i="6"/>
  <c r="R641" i="6"/>
  <c r="U641" i="6"/>
  <c r="S641" i="6"/>
  <c r="Q641" i="6"/>
  <c r="E641" i="6"/>
  <c r="D641" i="6"/>
  <c r="C641" i="6"/>
  <c r="B641" i="6"/>
  <c r="K639" i="6"/>
  <c r="H639" i="6"/>
  <c r="G639" i="6"/>
  <c r="E639" i="6"/>
  <c r="E638" i="6"/>
  <c r="E637" i="6"/>
  <c r="J636" i="6"/>
  <c r="I636" i="6"/>
  <c r="H636" i="6"/>
  <c r="G636" i="6"/>
  <c r="F636" i="6"/>
  <c r="J635" i="6"/>
  <c r="I635" i="6"/>
  <c r="H635" i="6"/>
  <c r="G635" i="6"/>
  <c r="F635" i="6"/>
  <c r="V634" i="6"/>
  <c r="T634" i="6"/>
  <c r="J638" i="6" s="1"/>
  <c r="R634" i="6"/>
  <c r="J637" i="6" s="1"/>
  <c r="I640" i="6" s="1"/>
  <c r="U634" i="6"/>
  <c r="S634" i="6"/>
  <c r="Q634" i="6"/>
  <c r="E634" i="6"/>
  <c r="D634" i="6"/>
  <c r="C634" i="6"/>
  <c r="B634" i="6"/>
  <c r="A633" i="6"/>
  <c r="A630" i="6"/>
  <c r="K627" i="6"/>
  <c r="H627" i="6"/>
  <c r="G627" i="6"/>
  <c r="E627" i="6"/>
  <c r="E626" i="6"/>
  <c r="E625" i="6"/>
  <c r="J624" i="6"/>
  <c r="I624" i="6"/>
  <c r="H624" i="6"/>
  <c r="G624" i="6"/>
  <c r="F624" i="6"/>
  <c r="J623" i="6"/>
  <c r="I623" i="6"/>
  <c r="H623" i="6"/>
  <c r="G623" i="6"/>
  <c r="F623" i="6"/>
  <c r="V622" i="6"/>
  <c r="T622" i="6"/>
  <c r="J626" i="6" s="1"/>
  <c r="R622" i="6"/>
  <c r="J625" i="6" s="1"/>
  <c r="U622" i="6"/>
  <c r="S622" i="6"/>
  <c r="Q622" i="6"/>
  <c r="E622" i="6"/>
  <c r="D622" i="6"/>
  <c r="C622" i="6"/>
  <c r="B622" i="6"/>
  <c r="K620" i="6"/>
  <c r="H620" i="6"/>
  <c r="G620" i="6"/>
  <c r="E620" i="6"/>
  <c r="E619" i="6"/>
  <c r="J618" i="6"/>
  <c r="I621" i="6" s="1"/>
  <c r="E618" i="6"/>
  <c r="J617" i="6"/>
  <c r="I617" i="6"/>
  <c r="H617" i="6"/>
  <c r="G617" i="6"/>
  <c r="F617" i="6"/>
  <c r="J616" i="6"/>
  <c r="I616" i="6"/>
  <c r="H616" i="6"/>
  <c r="G616" i="6"/>
  <c r="F616" i="6"/>
  <c r="V615" i="6"/>
  <c r="T615" i="6"/>
  <c r="J619" i="6" s="1"/>
  <c r="R615" i="6"/>
  <c r="U615" i="6"/>
  <c r="S615" i="6"/>
  <c r="Q615" i="6"/>
  <c r="E615" i="6"/>
  <c r="D615" i="6"/>
  <c r="C615" i="6"/>
  <c r="B615" i="6"/>
  <c r="K613" i="6"/>
  <c r="H613" i="6"/>
  <c r="G613" i="6"/>
  <c r="E613" i="6"/>
  <c r="E612" i="6"/>
  <c r="E611" i="6"/>
  <c r="J610" i="6"/>
  <c r="I610" i="6"/>
  <c r="H610" i="6"/>
  <c r="G610" i="6"/>
  <c r="F610" i="6"/>
  <c r="J609" i="6"/>
  <c r="I609" i="6"/>
  <c r="H609" i="6"/>
  <c r="G609" i="6"/>
  <c r="F609" i="6"/>
  <c r="V608" i="6"/>
  <c r="T608" i="6"/>
  <c r="J612" i="6" s="1"/>
  <c r="R608" i="6"/>
  <c r="J611" i="6" s="1"/>
  <c r="U608" i="6"/>
  <c r="S608" i="6"/>
  <c r="Q608" i="6"/>
  <c r="E608" i="6"/>
  <c r="D608" i="6"/>
  <c r="C608" i="6"/>
  <c r="B608" i="6"/>
  <c r="K606" i="6"/>
  <c r="H606" i="6"/>
  <c r="G606" i="6"/>
  <c r="E606" i="6"/>
  <c r="J605" i="6"/>
  <c r="E605" i="6"/>
  <c r="E604" i="6"/>
  <c r="J603" i="6"/>
  <c r="I603" i="6"/>
  <c r="H603" i="6"/>
  <c r="G603" i="6"/>
  <c r="F603" i="6"/>
  <c r="J602" i="6"/>
  <c r="I602" i="6"/>
  <c r="H602" i="6"/>
  <c r="G602" i="6"/>
  <c r="F602" i="6"/>
  <c r="V601" i="6"/>
  <c r="T601" i="6"/>
  <c r="R601" i="6"/>
  <c r="J604" i="6" s="1"/>
  <c r="U601" i="6"/>
  <c r="S601" i="6"/>
  <c r="Q601" i="6"/>
  <c r="E601" i="6"/>
  <c r="D601" i="6"/>
  <c r="C601" i="6"/>
  <c r="B601" i="6"/>
  <c r="K599" i="6"/>
  <c r="H599" i="6"/>
  <c r="G599" i="6"/>
  <c r="E599" i="6"/>
  <c r="E598" i="6"/>
  <c r="E597" i="6"/>
  <c r="E596" i="6"/>
  <c r="J595" i="6"/>
  <c r="I595" i="6"/>
  <c r="H595" i="6"/>
  <c r="G595" i="6"/>
  <c r="F595" i="6"/>
  <c r="J594" i="6"/>
  <c r="I594" i="6"/>
  <c r="H594" i="6"/>
  <c r="G594" i="6"/>
  <c r="F594" i="6"/>
  <c r="J593" i="6"/>
  <c r="I593" i="6"/>
  <c r="H593" i="6"/>
  <c r="G593" i="6"/>
  <c r="F593" i="6"/>
  <c r="J592" i="6"/>
  <c r="I592" i="6"/>
  <c r="H592" i="6"/>
  <c r="G592" i="6"/>
  <c r="F592" i="6"/>
  <c r="V591" i="6"/>
  <c r="J598" i="6" s="1"/>
  <c r="T591" i="6"/>
  <c r="J597" i="6" s="1"/>
  <c r="R591" i="6"/>
  <c r="J596" i="6" s="1"/>
  <c r="U591" i="6"/>
  <c r="S591" i="6"/>
  <c r="Q591" i="6"/>
  <c r="E591" i="6"/>
  <c r="D591" i="6"/>
  <c r="C591" i="6"/>
  <c r="K589" i="6"/>
  <c r="H589" i="6"/>
  <c r="G589" i="6"/>
  <c r="E589" i="6"/>
  <c r="E588" i="6"/>
  <c r="E587" i="6"/>
  <c r="E586" i="6"/>
  <c r="J585" i="6"/>
  <c r="I585" i="6"/>
  <c r="H585" i="6"/>
  <c r="G585" i="6"/>
  <c r="F585" i="6"/>
  <c r="J584" i="6"/>
  <c r="I584" i="6"/>
  <c r="H584" i="6"/>
  <c r="G584" i="6"/>
  <c r="F584" i="6"/>
  <c r="J583" i="6"/>
  <c r="I583" i="6"/>
  <c r="H583" i="6"/>
  <c r="G583" i="6"/>
  <c r="F583" i="6"/>
  <c r="J582" i="6"/>
  <c r="I582" i="6"/>
  <c r="H582" i="6"/>
  <c r="G582" i="6"/>
  <c r="F582" i="6"/>
  <c r="V581" i="6"/>
  <c r="J588" i="6" s="1"/>
  <c r="T581" i="6"/>
  <c r="J587" i="6" s="1"/>
  <c r="R581" i="6"/>
  <c r="J586" i="6" s="1"/>
  <c r="U581" i="6"/>
  <c r="S581" i="6"/>
  <c r="Q581" i="6"/>
  <c r="E581" i="6"/>
  <c r="D581" i="6"/>
  <c r="C581" i="6"/>
  <c r="K579" i="6"/>
  <c r="H579" i="6"/>
  <c r="G579" i="6"/>
  <c r="E579" i="6"/>
  <c r="E578" i="6"/>
  <c r="E577" i="6"/>
  <c r="E576" i="6"/>
  <c r="J575" i="6"/>
  <c r="I575" i="6"/>
  <c r="H575" i="6"/>
  <c r="G575" i="6"/>
  <c r="F575" i="6"/>
  <c r="J574" i="6"/>
  <c r="I574" i="6"/>
  <c r="H574" i="6"/>
  <c r="G574" i="6"/>
  <c r="F574" i="6"/>
  <c r="J573" i="6"/>
  <c r="I573" i="6"/>
  <c r="H573" i="6"/>
  <c r="G573" i="6"/>
  <c r="F573" i="6"/>
  <c r="V572" i="6"/>
  <c r="J578" i="6" s="1"/>
  <c r="T572" i="6"/>
  <c r="J577" i="6" s="1"/>
  <c r="R572" i="6"/>
  <c r="J576" i="6" s="1"/>
  <c r="U572" i="6"/>
  <c r="S572" i="6"/>
  <c r="Q572" i="6"/>
  <c r="E572" i="6"/>
  <c r="D572" i="6"/>
  <c r="C572" i="6"/>
  <c r="K570" i="6"/>
  <c r="H570" i="6"/>
  <c r="G570" i="6"/>
  <c r="E570" i="6"/>
  <c r="J569" i="6"/>
  <c r="E569" i="6"/>
  <c r="E568" i="6"/>
  <c r="E567" i="6"/>
  <c r="J566" i="6"/>
  <c r="I566" i="6"/>
  <c r="H566" i="6"/>
  <c r="G566" i="6"/>
  <c r="F566" i="6"/>
  <c r="J565" i="6"/>
  <c r="I565" i="6"/>
  <c r="H565" i="6"/>
  <c r="G565" i="6"/>
  <c r="F565" i="6"/>
  <c r="J564" i="6"/>
  <c r="I564" i="6"/>
  <c r="H564" i="6"/>
  <c r="G564" i="6"/>
  <c r="F564" i="6"/>
  <c r="J563" i="6"/>
  <c r="I563" i="6"/>
  <c r="H563" i="6"/>
  <c r="G563" i="6"/>
  <c r="F563" i="6"/>
  <c r="V562" i="6"/>
  <c r="T562" i="6"/>
  <c r="J568" i="6" s="1"/>
  <c r="R562" i="6"/>
  <c r="J567" i="6" s="1"/>
  <c r="U562" i="6"/>
  <c r="S562" i="6"/>
  <c r="Q562" i="6"/>
  <c r="E562" i="6"/>
  <c r="D562" i="6"/>
  <c r="C562" i="6"/>
  <c r="K560" i="6"/>
  <c r="H560" i="6"/>
  <c r="G560" i="6"/>
  <c r="E560" i="6"/>
  <c r="E559" i="6"/>
  <c r="J558" i="6"/>
  <c r="E558" i="6"/>
  <c r="J557" i="6"/>
  <c r="I557" i="6"/>
  <c r="H557" i="6"/>
  <c r="G557" i="6"/>
  <c r="F557" i="6"/>
  <c r="J556" i="6"/>
  <c r="I561" i="6" s="1"/>
  <c r="I556" i="6"/>
  <c r="H556" i="6"/>
  <c r="G556" i="6"/>
  <c r="F556" i="6"/>
  <c r="V555" i="6"/>
  <c r="T555" i="6"/>
  <c r="J559" i="6" s="1"/>
  <c r="R555" i="6"/>
  <c r="U555" i="6"/>
  <c r="S555" i="6"/>
  <c r="Q555" i="6"/>
  <c r="E555" i="6"/>
  <c r="D555" i="6"/>
  <c r="C555" i="6"/>
  <c r="B555" i="6"/>
  <c r="K553" i="6"/>
  <c r="H553" i="6"/>
  <c r="G553" i="6"/>
  <c r="E553" i="6"/>
  <c r="E552" i="6"/>
  <c r="E551" i="6"/>
  <c r="E550" i="6"/>
  <c r="J549" i="6"/>
  <c r="I549" i="6"/>
  <c r="H549" i="6"/>
  <c r="G549" i="6"/>
  <c r="F549" i="6"/>
  <c r="J548" i="6"/>
  <c r="I548" i="6"/>
  <c r="H548" i="6"/>
  <c r="G548" i="6"/>
  <c r="F548" i="6"/>
  <c r="J547" i="6"/>
  <c r="I547" i="6"/>
  <c r="H547" i="6"/>
  <c r="G547" i="6"/>
  <c r="F547" i="6"/>
  <c r="J546" i="6"/>
  <c r="I546" i="6"/>
  <c r="H546" i="6"/>
  <c r="G546" i="6"/>
  <c r="F546" i="6"/>
  <c r="V545" i="6"/>
  <c r="J552" i="6" s="1"/>
  <c r="T545" i="6"/>
  <c r="J551" i="6" s="1"/>
  <c r="R545" i="6"/>
  <c r="J550" i="6" s="1"/>
  <c r="I554" i="6" s="1"/>
  <c r="U545" i="6"/>
  <c r="S545" i="6"/>
  <c r="Q545" i="6"/>
  <c r="E545" i="6"/>
  <c r="D545" i="6"/>
  <c r="C545" i="6"/>
  <c r="K543" i="6"/>
  <c r="H543" i="6"/>
  <c r="G543" i="6"/>
  <c r="E543" i="6"/>
  <c r="E542" i="6"/>
  <c r="E541" i="6"/>
  <c r="E540" i="6"/>
  <c r="J539" i="6"/>
  <c r="I539" i="6"/>
  <c r="H539" i="6"/>
  <c r="G539" i="6"/>
  <c r="F539" i="6"/>
  <c r="J538" i="6"/>
  <c r="I538" i="6"/>
  <c r="H538" i="6"/>
  <c r="G538" i="6"/>
  <c r="F538" i="6"/>
  <c r="J537" i="6"/>
  <c r="I537" i="6"/>
  <c r="H537" i="6"/>
  <c r="G537" i="6"/>
  <c r="F537" i="6"/>
  <c r="J536" i="6"/>
  <c r="I536" i="6"/>
  <c r="H536" i="6"/>
  <c r="G536" i="6"/>
  <c r="F536" i="6"/>
  <c r="V535" i="6"/>
  <c r="J542" i="6" s="1"/>
  <c r="T535" i="6"/>
  <c r="J541" i="6" s="1"/>
  <c r="R535" i="6"/>
  <c r="J540" i="6" s="1"/>
  <c r="U535" i="6"/>
  <c r="S535" i="6"/>
  <c r="Q535" i="6"/>
  <c r="E535" i="6"/>
  <c r="D535" i="6"/>
  <c r="C535" i="6"/>
  <c r="K533" i="6"/>
  <c r="H533" i="6"/>
  <c r="G533" i="6"/>
  <c r="E533" i="6"/>
  <c r="E532" i="6"/>
  <c r="E531" i="6"/>
  <c r="E530" i="6"/>
  <c r="J529" i="6"/>
  <c r="I529" i="6"/>
  <c r="H529" i="6"/>
  <c r="G529" i="6"/>
  <c r="F529" i="6"/>
  <c r="J528" i="6"/>
  <c r="I528" i="6"/>
  <c r="H528" i="6"/>
  <c r="G528" i="6"/>
  <c r="F528" i="6"/>
  <c r="J527" i="6"/>
  <c r="I527" i="6"/>
  <c r="H527" i="6"/>
  <c r="G527" i="6"/>
  <c r="F527" i="6"/>
  <c r="J526" i="6"/>
  <c r="I526" i="6"/>
  <c r="H526" i="6"/>
  <c r="G526" i="6"/>
  <c r="F526" i="6"/>
  <c r="V525" i="6"/>
  <c r="J532" i="6" s="1"/>
  <c r="T525" i="6"/>
  <c r="J531" i="6" s="1"/>
  <c r="R525" i="6"/>
  <c r="J530" i="6" s="1"/>
  <c r="I534" i="6" s="1"/>
  <c r="U525" i="6"/>
  <c r="S525" i="6"/>
  <c r="Q525" i="6"/>
  <c r="E525" i="6"/>
  <c r="D525" i="6"/>
  <c r="C525" i="6"/>
  <c r="K523" i="6"/>
  <c r="H523" i="6"/>
  <c r="G523" i="6"/>
  <c r="E523" i="6"/>
  <c r="E522" i="6"/>
  <c r="E521" i="6"/>
  <c r="E520" i="6"/>
  <c r="J519" i="6"/>
  <c r="I519" i="6"/>
  <c r="H519" i="6"/>
  <c r="G519" i="6"/>
  <c r="F519" i="6"/>
  <c r="J518" i="6"/>
  <c r="I518" i="6"/>
  <c r="H518" i="6"/>
  <c r="G518" i="6"/>
  <c r="F518" i="6"/>
  <c r="J517" i="6"/>
  <c r="I517" i="6"/>
  <c r="H517" i="6"/>
  <c r="G517" i="6"/>
  <c r="F517" i="6"/>
  <c r="J516" i="6"/>
  <c r="I516" i="6"/>
  <c r="H516" i="6"/>
  <c r="G516" i="6"/>
  <c r="F516" i="6"/>
  <c r="V515" i="6"/>
  <c r="J522" i="6" s="1"/>
  <c r="T515" i="6"/>
  <c r="J521" i="6" s="1"/>
  <c r="R515" i="6"/>
  <c r="J520" i="6" s="1"/>
  <c r="U515" i="6"/>
  <c r="S515" i="6"/>
  <c r="Q515" i="6"/>
  <c r="E515" i="6"/>
  <c r="D515" i="6"/>
  <c r="C515" i="6"/>
  <c r="K513" i="6"/>
  <c r="H513" i="6"/>
  <c r="G513" i="6"/>
  <c r="E513" i="6"/>
  <c r="E512" i="6"/>
  <c r="E511" i="6"/>
  <c r="E510" i="6"/>
  <c r="J509" i="6"/>
  <c r="I509" i="6"/>
  <c r="H509" i="6"/>
  <c r="G509" i="6"/>
  <c r="F509" i="6"/>
  <c r="J508" i="6"/>
  <c r="I508" i="6"/>
  <c r="H508" i="6"/>
  <c r="G508" i="6"/>
  <c r="F508" i="6"/>
  <c r="J507" i="6"/>
  <c r="I507" i="6"/>
  <c r="H507" i="6"/>
  <c r="G507" i="6"/>
  <c r="F507" i="6"/>
  <c r="J506" i="6"/>
  <c r="I506" i="6"/>
  <c r="H506" i="6"/>
  <c r="G506" i="6"/>
  <c r="F506" i="6"/>
  <c r="V505" i="6"/>
  <c r="J512" i="6" s="1"/>
  <c r="T505" i="6"/>
  <c r="J511" i="6" s="1"/>
  <c r="R505" i="6"/>
  <c r="J510" i="6" s="1"/>
  <c r="I514" i="6" s="1"/>
  <c r="U505" i="6"/>
  <c r="S505" i="6"/>
  <c r="Q505" i="6"/>
  <c r="E505" i="6"/>
  <c r="D505" i="6"/>
  <c r="C505" i="6"/>
  <c r="K503" i="6"/>
  <c r="H503" i="6"/>
  <c r="G503" i="6"/>
  <c r="E503" i="6"/>
  <c r="E502" i="6"/>
  <c r="E501" i="6"/>
  <c r="E500" i="6"/>
  <c r="J499" i="6"/>
  <c r="I499" i="6"/>
  <c r="H499" i="6"/>
  <c r="G499" i="6"/>
  <c r="F499" i="6"/>
  <c r="J498" i="6"/>
  <c r="I498" i="6"/>
  <c r="H498" i="6"/>
  <c r="G498" i="6"/>
  <c r="F498" i="6"/>
  <c r="J497" i="6"/>
  <c r="I497" i="6"/>
  <c r="H497" i="6"/>
  <c r="G497" i="6"/>
  <c r="F497" i="6"/>
  <c r="J496" i="6"/>
  <c r="I496" i="6"/>
  <c r="H496" i="6"/>
  <c r="G496" i="6"/>
  <c r="F496" i="6"/>
  <c r="V495" i="6"/>
  <c r="J502" i="6" s="1"/>
  <c r="T495" i="6"/>
  <c r="J501" i="6" s="1"/>
  <c r="R495" i="6"/>
  <c r="J500" i="6" s="1"/>
  <c r="U495" i="6"/>
  <c r="S495" i="6"/>
  <c r="Q495" i="6"/>
  <c r="E495" i="6"/>
  <c r="D495" i="6"/>
  <c r="C495" i="6"/>
  <c r="K493" i="6"/>
  <c r="H493" i="6"/>
  <c r="G493" i="6"/>
  <c r="E493" i="6"/>
  <c r="E492" i="6"/>
  <c r="E491" i="6"/>
  <c r="E490" i="6"/>
  <c r="J489" i="6"/>
  <c r="I489" i="6"/>
  <c r="H489" i="6"/>
  <c r="G489" i="6"/>
  <c r="F489" i="6"/>
  <c r="J488" i="6"/>
  <c r="I488" i="6"/>
  <c r="H488" i="6"/>
  <c r="G488" i="6"/>
  <c r="F488" i="6"/>
  <c r="J487" i="6"/>
  <c r="I487" i="6"/>
  <c r="H487" i="6"/>
  <c r="G487" i="6"/>
  <c r="F487" i="6"/>
  <c r="J486" i="6"/>
  <c r="I486" i="6"/>
  <c r="H486" i="6"/>
  <c r="G486" i="6"/>
  <c r="F486" i="6"/>
  <c r="V485" i="6"/>
  <c r="J492" i="6" s="1"/>
  <c r="T485" i="6"/>
  <c r="J491" i="6" s="1"/>
  <c r="R485" i="6"/>
  <c r="J490" i="6" s="1"/>
  <c r="I494" i="6" s="1"/>
  <c r="U485" i="6"/>
  <c r="S485" i="6"/>
  <c r="Q485" i="6"/>
  <c r="E485" i="6"/>
  <c r="D485" i="6"/>
  <c r="C485" i="6"/>
  <c r="K483" i="6"/>
  <c r="H483" i="6"/>
  <c r="G483" i="6"/>
  <c r="E483" i="6"/>
  <c r="E482" i="6"/>
  <c r="E481" i="6"/>
  <c r="E480" i="6"/>
  <c r="J479" i="6"/>
  <c r="I479" i="6"/>
  <c r="H479" i="6"/>
  <c r="G479" i="6"/>
  <c r="F479" i="6"/>
  <c r="J478" i="6"/>
  <c r="I478" i="6"/>
  <c r="H478" i="6"/>
  <c r="G478" i="6"/>
  <c r="F478" i="6"/>
  <c r="J477" i="6"/>
  <c r="I477" i="6"/>
  <c r="H477" i="6"/>
  <c r="G477" i="6"/>
  <c r="F477" i="6"/>
  <c r="J476" i="6"/>
  <c r="I476" i="6"/>
  <c r="H476" i="6"/>
  <c r="G476" i="6"/>
  <c r="F476" i="6"/>
  <c r="V475" i="6"/>
  <c r="J482" i="6" s="1"/>
  <c r="T475" i="6"/>
  <c r="J481" i="6" s="1"/>
  <c r="R475" i="6"/>
  <c r="J480" i="6" s="1"/>
  <c r="U475" i="6"/>
  <c r="S475" i="6"/>
  <c r="Q475" i="6"/>
  <c r="E475" i="6"/>
  <c r="D475" i="6"/>
  <c r="C475" i="6"/>
  <c r="K473" i="6"/>
  <c r="H473" i="6"/>
  <c r="G473" i="6"/>
  <c r="E473" i="6"/>
  <c r="E472" i="6"/>
  <c r="E471" i="6"/>
  <c r="J470" i="6"/>
  <c r="I470" i="6"/>
  <c r="H470" i="6"/>
  <c r="G470" i="6"/>
  <c r="F470" i="6"/>
  <c r="J469" i="6"/>
  <c r="I469" i="6"/>
  <c r="H469" i="6"/>
  <c r="G469" i="6"/>
  <c r="F469" i="6"/>
  <c r="V468" i="6"/>
  <c r="T468" i="6"/>
  <c r="J472" i="6" s="1"/>
  <c r="R468" i="6"/>
  <c r="J471" i="6" s="1"/>
  <c r="U468" i="6"/>
  <c r="S468" i="6"/>
  <c r="Q468" i="6"/>
  <c r="E468" i="6"/>
  <c r="D468" i="6"/>
  <c r="C468" i="6"/>
  <c r="B468" i="6"/>
  <c r="K466" i="6"/>
  <c r="H466" i="6"/>
  <c r="G466" i="6"/>
  <c r="E466" i="6"/>
  <c r="J465" i="6"/>
  <c r="E465" i="6"/>
  <c r="E464" i="6"/>
  <c r="J463" i="6"/>
  <c r="I467" i="6" s="1"/>
  <c r="I463" i="6"/>
  <c r="H463" i="6"/>
  <c r="G463" i="6"/>
  <c r="F463" i="6"/>
  <c r="V462" i="6"/>
  <c r="T462" i="6"/>
  <c r="R462" i="6"/>
  <c r="J464" i="6" s="1"/>
  <c r="U462" i="6"/>
  <c r="S462" i="6"/>
  <c r="Q462" i="6"/>
  <c r="E462" i="6"/>
  <c r="D462" i="6"/>
  <c r="C462" i="6"/>
  <c r="B462" i="6"/>
  <c r="K460" i="6"/>
  <c r="H460" i="6"/>
  <c r="G460" i="6"/>
  <c r="E460" i="6"/>
  <c r="E459" i="6"/>
  <c r="J458" i="6"/>
  <c r="I461" i="6" s="1"/>
  <c r="E458" i="6"/>
  <c r="J457" i="6"/>
  <c r="I457" i="6"/>
  <c r="H457" i="6"/>
  <c r="G457" i="6"/>
  <c r="F457" i="6"/>
  <c r="J456" i="6"/>
  <c r="I456" i="6"/>
  <c r="H456" i="6"/>
  <c r="G456" i="6"/>
  <c r="F456" i="6"/>
  <c r="V455" i="6"/>
  <c r="T455" i="6"/>
  <c r="J459" i="6" s="1"/>
  <c r="R455" i="6"/>
  <c r="U455" i="6"/>
  <c r="S455" i="6"/>
  <c r="Q455" i="6"/>
  <c r="E455" i="6"/>
  <c r="D455" i="6"/>
  <c r="C455" i="6"/>
  <c r="B455" i="6"/>
  <c r="K453" i="6"/>
  <c r="H453" i="6"/>
  <c r="G453" i="6"/>
  <c r="E453" i="6"/>
  <c r="E452" i="6"/>
  <c r="E451" i="6"/>
  <c r="J450" i="6"/>
  <c r="I450" i="6"/>
  <c r="H450" i="6"/>
  <c r="G450" i="6"/>
  <c r="F450" i="6"/>
  <c r="J449" i="6"/>
  <c r="I449" i="6"/>
  <c r="H449" i="6"/>
  <c r="G449" i="6"/>
  <c r="F449" i="6"/>
  <c r="V448" i="6"/>
  <c r="T448" i="6"/>
  <c r="J452" i="6" s="1"/>
  <c r="R448" i="6"/>
  <c r="J451" i="6" s="1"/>
  <c r="I454" i="6" s="1"/>
  <c r="U448" i="6"/>
  <c r="S448" i="6"/>
  <c r="Q448" i="6"/>
  <c r="E448" i="6"/>
  <c r="D448" i="6"/>
  <c r="C448" i="6"/>
  <c r="B448" i="6"/>
  <c r="K446" i="6"/>
  <c r="H446" i="6"/>
  <c r="G446" i="6"/>
  <c r="E446" i="6"/>
  <c r="J445" i="6"/>
  <c r="E445" i="6"/>
  <c r="E444" i="6"/>
  <c r="J443" i="6"/>
  <c r="I443" i="6"/>
  <c r="H443" i="6"/>
  <c r="G443" i="6"/>
  <c r="F443" i="6"/>
  <c r="J442" i="6"/>
  <c r="I447" i="6" s="1"/>
  <c r="I442" i="6"/>
  <c r="H442" i="6"/>
  <c r="G442" i="6"/>
  <c r="F442" i="6"/>
  <c r="V441" i="6"/>
  <c r="T441" i="6"/>
  <c r="R441" i="6"/>
  <c r="J444" i="6" s="1"/>
  <c r="U441" i="6"/>
  <c r="S441" i="6"/>
  <c r="Q441" i="6"/>
  <c r="E441" i="6"/>
  <c r="D441" i="6"/>
  <c r="C441" i="6"/>
  <c r="B441" i="6"/>
  <c r="K439" i="6"/>
  <c r="H439" i="6"/>
  <c r="G439" i="6"/>
  <c r="E439" i="6"/>
  <c r="E438" i="6"/>
  <c r="E437" i="6"/>
  <c r="J436" i="6"/>
  <c r="I436" i="6"/>
  <c r="H436" i="6"/>
  <c r="G436" i="6"/>
  <c r="F436" i="6"/>
  <c r="J435" i="6"/>
  <c r="I435" i="6"/>
  <c r="H435" i="6"/>
  <c r="G435" i="6"/>
  <c r="F435" i="6"/>
  <c r="V434" i="6"/>
  <c r="T434" i="6"/>
  <c r="J438" i="6" s="1"/>
  <c r="R434" i="6"/>
  <c r="J437" i="6" s="1"/>
  <c r="U434" i="6"/>
  <c r="S434" i="6"/>
  <c r="Q434" i="6"/>
  <c r="E434" i="6"/>
  <c r="D434" i="6"/>
  <c r="C434" i="6"/>
  <c r="B434" i="6"/>
  <c r="A433" i="6"/>
  <c r="A431" i="6"/>
  <c r="A428" i="6"/>
  <c r="A425" i="6"/>
  <c r="K422" i="6"/>
  <c r="H422" i="6"/>
  <c r="G422" i="6"/>
  <c r="E422" i="6"/>
  <c r="E421" i="6"/>
  <c r="J420" i="6"/>
  <c r="E420" i="6"/>
  <c r="E419" i="6"/>
  <c r="J418" i="6"/>
  <c r="I418" i="6"/>
  <c r="H418" i="6"/>
  <c r="G418" i="6"/>
  <c r="F418" i="6"/>
  <c r="J417" i="6"/>
  <c r="I417" i="6"/>
  <c r="H417" i="6"/>
  <c r="G417" i="6"/>
  <c r="F417" i="6"/>
  <c r="J416" i="6"/>
  <c r="I416" i="6"/>
  <c r="H416" i="6"/>
  <c r="G416" i="6"/>
  <c r="F416" i="6"/>
  <c r="J415" i="6"/>
  <c r="I423" i="6" s="1"/>
  <c r="I415" i="6"/>
  <c r="H415" i="6"/>
  <c r="G415" i="6"/>
  <c r="F415" i="6"/>
  <c r="V414" i="6"/>
  <c r="J421" i="6" s="1"/>
  <c r="T414" i="6"/>
  <c r="R414" i="6"/>
  <c r="J419" i="6" s="1"/>
  <c r="U414" i="6"/>
  <c r="S414" i="6"/>
  <c r="Q414" i="6"/>
  <c r="E414" i="6"/>
  <c r="D414" i="6"/>
  <c r="C414" i="6"/>
  <c r="B414" i="6"/>
  <c r="K412" i="6"/>
  <c r="H412" i="6"/>
  <c r="G412" i="6"/>
  <c r="E412" i="6"/>
  <c r="E411" i="6"/>
  <c r="E410" i="6"/>
  <c r="E409" i="6"/>
  <c r="J408" i="6"/>
  <c r="I408" i="6"/>
  <c r="H408" i="6"/>
  <c r="G408" i="6"/>
  <c r="F408" i="6"/>
  <c r="J407" i="6"/>
  <c r="I407" i="6"/>
  <c r="H407" i="6"/>
  <c r="G407" i="6"/>
  <c r="F407" i="6"/>
  <c r="J406" i="6"/>
  <c r="I406" i="6"/>
  <c r="H406" i="6"/>
  <c r="G406" i="6"/>
  <c r="F406" i="6"/>
  <c r="J405" i="6"/>
  <c r="I405" i="6"/>
  <c r="H405" i="6"/>
  <c r="G405" i="6"/>
  <c r="F405" i="6"/>
  <c r="V404" i="6"/>
  <c r="J411" i="6" s="1"/>
  <c r="T404" i="6"/>
  <c r="J410" i="6" s="1"/>
  <c r="R404" i="6"/>
  <c r="J409" i="6" s="1"/>
  <c r="U404" i="6"/>
  <c r="S404" i="6"/>
  <c r="Q404" i="6"/>
  <c r="E404" i="6"/>
  <c r="D404" i="6"/>
  <c r="C404" i="6"/>
  <c r="B404" i="6"/>
  <c r="K402" i="6"/>
  <c r="H402" i="6"/>
  <c r="G402" i="6"/>
  <c r="E402" i="6"/>
  <c r="J401" i="6"/>
  <c r="E401" i="6"/>
  <c r="E400" i="6"/>
  <c r="J399" i="6"/>
  <c r="I399" i="6"/>
  <c r="H399" i="6"/>
  <c r="G399" i="6"/>
  <c r="F399" i="6"/>
  <c r="J398" i="6"/>
  <c r="I398" i="6"/>
  <c r="H398" i="6"/>
  <c r="G398" i="6"/>
  <c r="F398" i="6"/>
  <c r="V397" i="6"/>
  <c r="T397" i="6"/>
  <c r="R397" i="6"/>
  <c r="J400" i="6" s="1"/>
  <c r="U397" i="6"/>
  <c r="S397" i="6"/>
  <c r="Q397" i="6"/>
  <c r="E397" i="6"/>
  <c r="D397" i="6"/>
  <c r="C397" i="6"/>
  <c r="B397" i="6"/>
  <c r="K395" i="6"/>
  <c r="H395" i="6"/>
  <c r="G395" i="6"/>
  <c r="E395" i="6"/>
  <c r="J394" i="6"/>
  <c r="E394" i="6"/>
  <c r="E393" i="6"/>
  <c r="J392" i="6"/>
  <c r="I392" i="6"/>
  <c r="H392" i="6"/>
  <c r="G392" i="6"/>
  <c r="F392" i="6"/>
  <c r="V391" i="6"/>
  <c r="T391" i="6"/>
  <c r="R391" i="6"/>
  <c r="J393" i="6" s="1"/>
  <c r="I396" i="6" s="1"/>
  <c r="U391" i="6"/>
  <c r="S391" i="6"/>
  <c r="Q391" i="6"/>
  <c r="E391" i="6"/>
  <c r="D391" i="6"/>
  <c r="C391" i="6"/>
  <c r="B391" i="6"/>
  <c r="K389" i="6"/>
  <c r="H389" i="6"/>
  <c r="G389" i="6"/>
  <c r="E389" i="6"/>
  <c r="E388" i="6"/>
  <c r="E387" i="6"/>
  <c r="J386" i="6"/>
  <c r="I386" i="6"/>
  <c r="H386" i="6"/>
  <c r="G386" i="6"/>
  <c r="F386" i="6"/>
  <c r="V385" i="6"/>
  <c r="T385" i="6"/>
  <c r="J388" i="6" s="1"/>
  <c r="R385" i="6"/>
  <c r="J387" i="6" s="1"/>
  <c r="U385" i="6"/>
  <c r="S385" i="6"/>
  <c r="Q385" i="6"/>
  <c r="E385" i="6"/>
  <c r="D385" i="6"/>
  <c r="C385" i="6"/>
  <c r="B385" i="6"/>
  <c r="A384" i="6"/>
  <c r="A381" i="6"/>
  <c r="K378" i="6"/>
  <c r="H378" i="6"/>
  <c r="G378" i="6"/>
  <c r="E378" i="6"/>
  <c r="J377" i="6"/>
  <c r="E377" i="6"/>
  <c r="E376" i="6"/>
  <c r="J375" i="6"/>
  <c r="I375" i="6"/>
  <c r="H375" i="6"/>
  <c r="G375" i="6"/>
  <c r="F375" i="6"/>
  <c r="J374" i="6"/>
  <c r="I379" i="6" s="1"/>
  <c r="I374" i="6"/>
  <c r="H374" i="6"/>
  <c r="G374" i="6"/>
  <c r="F374" i="6"/>
  <c r="V373" i="6"/>
  <c r="T373" i="6"/>
  <c r="R373" i="6"/>
  <c r="J376" i="6" s="1"/>
  <c r="U373" i="6"/>
  <c r="S373" i="6"/>
  <c r="Q373" i="6"/>
  <c r="E373" i="6"/>
  <c r="D373" i="6"/>
  <c r="C373" i="6"/>
  <c r="B373" i="6"/>
  <c r="K371" i="6"/>
  <c r="H371" i="6"/>
  <c r="G371" i="6"/>
  <c r="E371" i="6"/>
  <c r="E370" i="6"/>
  <c r="E369" i="6"/>
  <c r="E368" i="6"/>
  <c r="J367" i="6"/>
  <c r="I367" i="6"/>
  <c r="H367" i="6"/>
  <c r="G367" i="6"/>
  <c r="F367" i="6"/>
  <c r="J366" i="6"/>
  <c r="I366" i="6"/>
  <c r="H366" i="6"/>
  <c r="G366" i="6"/>
  <c r="F366" i="6"/>
  <c r="J365" i="6"/>
  <c r="I365" i="6"/>
  <c r="H365" i="6"/>
  <c r="G365" i="6"/>
  <c r="F365" i="6"/>
  <c r="J364" i="6"/>
  <c r="I364" i="6"/>
  <c r="H364" i="6"/>
  <c r="G364" i="6"/>
  <c r="F364" i="6"/>
  <c r="V363" i="6"/>
  <c r="J370" i="6" s="1"/>
  <c r="T363" i="6"/>
  <c r="J369" i="6" s="1"/>
  <c r="R363" i="6"/>
  <c r="J368" i="6" s="1"/>
  <c r="U363" i="6"/>
  <c r="S363" i="6"/>
  <c r="Q363" i="6"/>
  <c r="E363" i="6"/>
  <c r="D363" i="6"/>
  <c r="C363" i="6"/>
  <c r="B363" i="6"/>
  <c r="K361" i="6"/>
  <c r="H361" i="6"/>
  <c r="G361" i="6"/>
  <c r="E361" i="6"/>
  <c r="E360" i="6"/>
  <c r="J359" i="6"/>
  <c r="E359" i="6"/>
  <c r="E358" i="6"/>
  <c r="J357" i="6"/>
  <c r="I357" i="6"/>
  <c r="H357" i="6"/>
  <c r="G357" i="6"/>
  <c r="F357" i="6"/>
  <c r="J356" i="6"/>
  <c r="I356" i="6"/>
  <c r="H356" i="6"/>
  <c r="G356" i="6"/>
  <c r="F356" i="6"/>
  <c r="J355" i="6"/>
  <c r="I355" i="6"/>
  <c r="H355" i="6"/>
  <c r="G355" i="6"/>
  <c r="F355" i="6"/>
  <c r="J354" i="6"/>
  <c r="I354" i="6"/>
  <c r="H354" i="6"/>
  <c r="G354" i="6"/>
  <c r="F354" i="6"/>
  <c r="V353" i="6"/>
  <c r="J360" i="6" s="1"/>
  <c r="T353" i="6"/>
  <c r="R353" i="6"/>
  <c r="J358" i="6" s="1"/>
  <c r="U353" i="6"/>
  <c r="S353" i="6"/>
  <c r="Q353" i="6"/>
  <c r="E353" i="6"/>
  <c r="D353" i="6"/>
  <c r="C353" i="6"/>
  <c r="B353" i="6"/>
  <c r="K351" i="6"/>
  <c r="H351" i="6"/>
  <c r="G351" i="6"/>
  <c r="E351" i="6"/>
  <c r="E350" i="6"/>
  <c r="E349" i="6"/>
  <c r="J348" i="6"/>
  <c r="I348" i="6"/>
  <c r="H348" i="6"/>
  <c r="G348" i="6"/>
  <c r="F348" i="6"/>
  <c r="J347" i="6"/>
  <c r="I347" i="6"/>
  <c r="H347" i="6"/>
  <c r="G347" i="6"/>
  <c r="F347" i="6"/>
  <c r="V346" i="6"/>
  <c r="T346" i="6"/>
  <c r="J350" i="6" s="1"/>
  <c r="R346" i="6"/>
  <c r="J349" i="6" s="1"/>
  <c r="I352" i="6" s="1"/>
  <c r="U346" i="6"/>
  <c r="S346" i="6"/>
  <c r="Q346" i="6"/>
  <c r="E346" i="6"/>
  <c r="D346" i="6"/>
  <c r="C346" i="6"/>
  <c r="B346" i="6"/>
  <c r="K344" i="6"/>
  <c r="H344" i="6"/>
  <c r="G344" i="6"/>
  <c r="E344" i="6"/>
  <c r="J343" i="6"/>
  <c r="E343" i="6"/>
  <c r="E342" i="6"/>
  <c r="J341" i="6"/>
  <c r="I341" i="6"/>
  <c r="H341" i="6"/>
  <c r="G341" i="6"/>
  <c r="F341" i="6"/>
  <c r="J340" i="6"/>
  <c r="I345" i="6" s="1"/>
  <c r="I340" i="6"/>
  <c r="H340" i="6"/>
  <c r="G340" i="6"/>
  <c r="F340" i="6"/>
  <c r="V339" i="6"/>
  <c r="T339" i="6"/>
  <c r="R339" i="6"/>
  <c r="J342" i="6" s="1"/>
  <c r="U339" i="6"/>
  <c r="S339" i="6"/>
  <c r="Q339" i="6"/>
  <c r="E339" i="6"/>
  <c r="D339" i="6"/>
  <c r="C339" i="6"/>
  <c r="B339" i="6"/>
  <c r="K337" i="6"/>
  <c r="H337" i="6"/>
  <c r="G337" i="6"/>
  <c r="E337" i="6"/>
  <c r="E336" i="6"/>
  <c r="E335" i="6"/>
  <c r="J334" i="6"/>
  <c r="I334" i="6"/>
  <c r="H334" i="6"/>
  <c r="G334" i="6"/>
  <c r="F334" i="6"/>
  <c r="J333" i="6"/>
  <c r="I333" i="6"/>
  <c r="H333" i="6"/>
  <c r="G333" i="6"/>
  <c r="F333" i="6"/>
  <c r="V332" i="6"/>
  <c r="T332" i="6"/>
  <c r="J336" i="6" s="1"/>
  <c r="R332" i="6"/>
  <c r="J335" i="6" s="1"/>
  <c r="U332" i="6"/>
  <c r="S332" i="6"/>
  <c r="Q332" i="6"/>
  <c r="E332" i="6"/>
  <c r="D332" i="6"/>
  <c r="C332" i="6"/>
  <c r="B332" i="6"/>
  <c r="K330" i="6"/>
  <c r="H330" i="6"/>
  <c r="G330" i="6"/>
  <c r="E330" i="6"/>
  <c r="E329" i="6"/>
  <c r="E328" i="6"/>
  <c r="E327" i="6"/>
  <c r="J326" i="6"/>
  <c r="I326" i="6"/>
  <c r="H326" i="6"/>
  <c r="G326" i="6"/>
  <c r="F326" i="6"/>
  <c r="J325" i="6"/>
  <c r="I325" i="6"/>
  <c r="H325" i="6"/>
  <c r="G325" i="6"/>
  <c r="F325" i="6"/>
  <c r="J324" i="6"/>
  <c r="I324" i="6"/>
  <c r="H324" i="6"/>
  <c r="G324" i="6"/>
  <c r="F324" i="6"/>
  <c r="J323" i="6"/>
  <c r="I323" i="6"/>
  <c r="H323" i="6"/>
  <c r="G323" i="6"/>
  <c r="F323" i="6"/>
  <c r="V322" i="6"/>
  <c r="J329" i="6" s="1"/>
  <c r="T322" i="6"/>
  <c r="J328" i="6" s="1"/>
  <c r="R322" i="6"/>
  <c r="J327" i="6" s="1"/>
  <c r="U322" i="6"/>
  <c r="S322" i="6"/>
  <c r="Q322" i="6"/>
  <c r="E322" i="6"/>
  <c r="D322" i="6"/>
  <c r="C322" i="6"/>
  <c r="K320" i="6"/>
  <c r="H320" i="6"/>
  <c r="G320" i="6"/>
  <c r="E320" i="6"/>
  <c r="E319" i="6"/>
  <c r="E318" i="6"/>
  <c r="E317" i="6"/>
  <c r="J316" i="6"/>
  <c r="I316" i="6"/>
  <c r="H316" i="6"/>
  <c r="G316" i="6"/>
  <c r="F316" i="6"/>
  <c r="J315" i="6"/>
  <c r="I315" i="6"/>
  <c r="H315" i="6"/>
  <c r="G315" i="6"/>
  <c r="F315" i="6"/>
  <c r="J314" i="6"/>
  <c r="I314" i="6"/>
  <c r="H314" i="6"/>
  <c r="G314" i="6"/>
  <c r="F314" i="6"/>
  <c r="J313" i="6"/>
  <c r="I313" i="6"/>
  <c r="H313" i="6"/>
  <c r="G313" i="6"/>
  <c r="F313" i="6"/>
  <c r="V312" i="6"/>
  <c r="J319" i="6" s="1"/>
  <c r="T312" i="6"/>
  <c r="J318" i="6" s="1"/>
  <c r="R312" i="6"/>
  <c r="J317" i="6" s="1"/>
  <c r="U312" i="6"/>
  <c r="S312" i="6"/>
  <c r="Q312" i="6"/>
  <c r="E312" i="6"/>
  <c r="D312" i="6"/>
  <c r="C312" i="6"/>
  <c r="K310" i="6"/>
  <c r="H310" i="6"/>
  <c r="G310" i="6"/>
  <c r="E310" i="6"/>
  <c r="E309" i="6"/>
  <c r="E308" i="6"/>
  <c r="E307" i="6"/>
  <c r="J306" i="6"/>
  <c r="I306" i="6"/>
  <c r="H306" i="6"/>
  <c r="G306" i="6"/>
  <c r="F306" i="6"/>
  <c r="J305" i="6"/>
  <c r="I305" i="6"/>
  <c r="H305" i="6"/>
  <c r="G305" i="6"/>
  <c r="F305" i="6"/>
  <c r="J304" i="6"/>
  <c r="I304" i="6"/>
  <c r="H304" i="6"/>
  <c r="G304" i="6"/>
  <c r="F304" i="6"/>
  <c r="J303" i="6"/>
  <c r="I303" i="6"/>
  <c r="H303" i="6"/>
  <c r="G303" i="6"/>
  <c r="F303" i="6"/>
  <c r="V302" i="6"/>
  <c r="J309" i="6" s="1"/>
  <c r="T302" i="6"/>
  <c r="J308" i="6" s="1"/>
  <c r="R302" i="6"/>
  <c r="J307" i="6" s="1"/>
  <c r="U302" i="6"/>
  <c r="S302" i="6"/>
  <c r="Q302" i="6"/>
  <c r="E302" i="6"/>
  <c r="D302" i="6"/>
  <c r="C302" i="6"/>
  <c r="K300" i="6"/>
  <c r="H300" i="6"/>
  <c r="G300" i="6"/>
  <c r="E300" i="6"/>
  <c r="E299" i="6"/>
  <c r="E298" i="6"/>
  <c r="E297" i="6"/>
  <c r="J296" i="6"/>
  <c r="I296" i="6"/>
  <c r="H296" i="6"/>
  <c r="G296" i="6"/>
  <c r="F296" i="6"/>
  <c r="J295" i="6"/>
  <c r="I295" i="6"/>
  <c r="H295" i="6"/>
  <c r="G295" i="6"/>
  <c r="F295" i="6"/>
  <c r="J294" i="6"/>
  <c r="I294" i="6"/>
  <c r="H294" i="6"/>
  <c r="G294" i="6"/>
  <c r="F294" i="6"/>
  <c r="J293" i="6"/>
  <c r="I293" i="6"/>
  <c r="H293" i="6"/>
  <c r="G293" i="6"/>
  <c r="F293" i="6"/>
  <c r="V292" i="6"/>
  <c r="J299" i="6" s="1"/>
  <c r="T292" i="6"/>
  <c r="J298" i="6" s="1"/>
  <c r="R292" i="6"/>
  <c r="J297" i="6" s="1"/>
  <c r="U292" i="6"/>
  <c r="S292" i="6"/>
  <c r="Q292" i="6"/>
  <c r="E292" i="6"/>
  <c r="D292" i="6"/>
  <c r="C292" i="6"/>
  <c r="A291" i="6"/>
  <c r="A288" i="6"/>
  <c r="K285" i="6"/>
  <c r="H285" i="6"/>
  <c r="G285" i="6"/>
  <c r="E285" i="6"/>
  <c r="E284" i="6"/>
  <c r="E283" i="6"/>
  <c r="E282" i="6"/>
  <c r="J281" i="6"/>
  <c r="I281" i="6"/>
  <c r="H281" i="6"/>
  <c r="G281" i="6"/>
  <c r="F281" i="6"/>
  <c r="J280" i="6"/>
  <c r="I280" i="6"/>
  <c r="H280" i="6"/>
  <c r="G280" i="6"/>
  <c r="F280" i="6"/>
  <c r="J279" i="6"/>
  <c r="I279" i="6"/>
  <c r="H279" i="6"/>
  <c r="G279" i="6"/>
  <c r="F279" i="6"/>
  <c r="J278" i="6"/>
  <c r="I278" i="6"/>
  <c r="H278" i="6"/>
  <c r="G278" i="6"/>
  <c r="F278" i="6"/>
  <c r="V277" i="6"/>
  <c r="J284" i="6" s="1"/>
  <c r="T277" i="6"/>
  <c r="J283" i="6" s="1"/>
  <c r="R277" i="6"/>
  <c r="J282" i="6" s="1"/>
  <c r="U277" i="6"/>
  <c r="S277" i="6"/>
  <c r="Q277" i="6"/>
  <c r="E277" i="6"/>
  <c r="D277" i="6"/>
  <c r="C277" i="6"/>
  <c r="K275" i="6"/>
  <c r="H275" i="6"/>
  <c r="G275" i="6"/>
  <c r="E275" i="6"/>
  <c r="E274" i="6"/>
  <c r="E273" i="6"/>
  <c r="E272" i="6"/>
  <c r="J271" i="6"/>
  <c r="I271" i="6"/>
  <c r="H271" i="6"/>
  <c r="G271" i="6"/>
  <c r="F271" i="6"/>
  <c r="J270" i="6"/>
  <c r="I270" i="6"/>
  <c r="H270" i="6"/>
  <c r="G270" i="6"/>
  <c r="F270" i="6"/>
  <c r="J269" i="6"/>
  <c r="I269" i="6"/>
  <c r="H269" i="6"/>
  <c r="G269" i="6"/>
  <c r="F269" i="6"/>
  <c r="J268" i="6"/>
  <c r="I268" i="6"/>
  <c r="H268" i="6"/>
  <c r="G268" i="6"/>
  <c r="F268" i="6"/>
  <c r="V267" i="6"/>
  <c r="J274" i="6" s="1"/>
  <c r="T267" i="6"/>
  <c r="J273" i="6" s="1"/>
  <c r="R267" i="6"/>
  <c r="J272" i="6" s="1"/>
  <c r="U267" i="6"/>
  <c r="S267" i="6"/>
  <c r="Q267" i="6"/>
  <c r="E267" i="6"/>
  <c r="D267" i="6"/>
  <c r="C267" i="6"/>
  <c r="K265" i="6"/>
  <c r="H265" i="6"/>
  <c r="G265" i="6"/>
  <c r="E265" i="6"/>
  <c r="E264" i="6"/>
  <c r="E263" i="6"/>
  <c r="J262" i="6"/>
  <c r="I262" i="6"/>
  <c r="H262" i="6"/>
  <c r="G262" i="6"/>
  <c r="F262" i="6"/>
  <c r="J261" i="6"/>
  <c r="I261" i="6"/>
  <c r="H261" i="6"/>
  <c r="G261" i="6"/>
  <c r="F261" i="6"/>
  <c r="C260" i="6"/>
  <c r="V259" i="6"/>
  <c r="T259" i="6"/>
  <c r="J264" i="6" s="1"/>
  <c r="R259" i="6"/>
  <c r="J263" i="6" s="1"/>
  <c r="U259" i="6"/>
  <c r="S259" i="6"/>
  <c r="Q259" i="6"/>
  <c r="E259" i="6"/>
  <c r="D259" i="6"/>
  <c r="C259" i="6"/>
  <c r="B259" i="6"/>
  <c r="K257" i="6"/>
  <c r="H257" i="6"/>
  <c r="G257" i="6"/>
  <c r="E257" i="6"/>
  <c r="E256" i="6"/>
  <c r="J255" i="6"/>
  <c r="E255" i="6"/>
  <c r="J254" i="6"/>
  <c r="I254" i="6"/>
  <c r="H254" i="6"/>
  <c r="G254" i="6"/>
  <c r="F254" i="6"/>
  <c r="J253" i="6"/>
  <c r="I253" i="6"/>
  <c r="H253" i="6"/>
  <c r="G253" i="6"/>
  <c r="F253" i="6"/>
  <c r="C252" i="6"/>
  <c r="V251" i="6"/>
  <c r="T251" i="6"/>
  <c r="J256" i="6" s="1"/>
  <c r="R251" i="6"/>
  <c r="U251" i="6"/>
  <c r="S251" i="6"/>
  <c r="Q251" i="6"/>
  <c r="E251" i="6"/>
  <c r="D251" i="6"/>
  <c r="C251" i="6"/>
  <c r="B251" i="6"/>
  <c r="K249" i="6"/>
  <c r="H249" i="6"/>
  <c r="G249" i="6"/>
  <c r="E249" i="6"/>
  <c r="E248" i="6"/>
  <c r="J247" i="6"/>
  <c r="E247" i="6"/>
  <c r="J246" i="6"/>
  <c r="I246" i="6"/>
  <c r="H246" i="6"/>
  <c r="G246" i="6"/>
  <c r="F246" i="6"/>
  <c r="J245" i="6"/>
  <c r="I245" i="6"/>
  <c r="H245" i="6"/>
  <c r="G245" i="6"/>
  <c r="F245" i="6"/>
  <c r="C244" i="6"/>
  <c r="V243" i="6"/>
  <c r="T243" i="6"/>
  <c r="J248" i="6" s="1"/>
  <c r="I250" i="6" s="1"/>
  <c r="R243" i="6"/>
  <c r="U243" i="6"/>
  <c r="S243" i="6"/>
  <c r="Q243" i="6"/>
  <c r="E243" i="6"/>
  <c r="D243" i="6"/>
  <c r="C243" i="6"/>
  <c r="B243" i="6"/>
  <c r="K241" i="6"/>
  <c r="H241" i="6"/>
  <c r="G241" i="6"/>
  <c r="E241" i="6"/>
  <c r="E240" i="6"/>
  <c r="J239" i="6"/>
  <c r="E239" i="6"/>
  <c r="J238" i="6"/>
  <c r="I238" i="6"/>
  <c r="H238" i="6"/>
  <c r="G238" i="6"/>
  <c r="F238" i="6"/>
  <c r="J237" i="6"/>
  <c r="I237" i="6"/>
  <c r="H237" i="6"/>
  <c r="G237" i="6"/>
  <c r="F237" i="6"/>
  <c r="C236" i="6"/>
  <c r="V235" i="6"/>
  <c r="T235" i="6"/>
  <c r="J240" i="6" s="1"/>
  <c r="I242" i="6" s="1"/>
  <c r="R235" i="6"/>
  <c r="U235" i="6"/>
  <c r="S235" i="6"/>
  <c r="Q235" i="6"/>
  <c r="E235" i="6"/>
  <c r="D235" i="6"/>
  <c r="C235" i="6"/>
  <c r="B235" i="6"/>
  <c r="K233" i="6"/>
  <c r="H233" i="6"/>
  <c r="G233" i="6"/>
  <c r="E233" i="6"/>
  <c r="E232" i="6"/>
  <c r="J231" i="6"/>
  <c r="E231" i="6"/>
  <c r="J230" i="6"/>
  <c r="I230" i="6"/>
  <c r="H230" i="6"/>
  <c r="G230" i="6"/>
  <c r="F230" i="6"/>
  <c r="J229" i="6"/>
  <c r="I229" i="6"/>
  <c r="H229" i="6"/>
  <c r="G229" i="6"/>
  <c r="F229" i="6"/>
  <c r="V228" i="6"/>
  <c r="T228" i="6"/>
  <c r="J232" i="6" s="1"/>
  <c r="I234" i="6" s="1"/>
  <c r="R228" i="6"/>
  <c r="U228" i="6"/>
  <c r="S228" i="6"/>
  <c r="Q228" i="6"/>
  <c r="E228" i="6"/>
  <c r="D228" i="6"/>
  <c r="C228" i="6"/>
  <c r="B228" i="6"/>
  <c r="K226" i="6"/>
  <c r="H226" i="6"/>
  <c r="G226" i="6"/>
  <c r="E226" i="6"/>
  <c r="E225" i="6"/>
  <c r="E224" i="6"/>
  <c r="J223" i="6"/>
  <c r="I223" i="6"/>
  <c r="H223" i="6"/>
  <c r="G223" i="6"/>
  <c r="F223" i="6"/>
  <c r="J222" i="6"/>
  <c r="I222" i="6"/>
  <c r="H222" i="6"/>
  <c r="G222" i="6"/>
  <c r="F222" i="6"/>
  <c r="C221" i="6"/>
  <c r="V220" i="6"/>
  <c r="T220" i="6"/>
  <c r="J225" i="6" s="1"/>
  <c r="R220" i="6"/>
  <c r="J224" i="6" s="1"/>
  <c r="U220" i="6"/>
  <c r="S220" i="6"/>
  <c r="Q220" i="6"/>
  <c r="E220" i="6"/>
  <c r="D220" i="6"/>
  <c r="C220" i="6"/>
  <c r="B220" i="6"/>
  <c r="K218" i="6"/>
  <c r="H218" i="6"/>
  <c r="G218" i="6"/>
  <c r="E218" i="6"/>
  <c r="J217" i="6"/>
  <c r="E217" i="6"/>
  <c r="E216" i="6"/>
  <c r="E215" i="6"/>
  <c r="J214" i="6"/>
  <c r="I214" i="6"/>
  <c r="H214" i="6"/>
  <c r="G214" i="6"/>
  <c r="F214" i="6"/>
  <c r="J213" i="6"/>
  <c r="I213" i="6"/>
  <c r="H213" i="6"/>
  <c r="G213" i="6"/>
  <c r="F213" i="6"/>
  <c r="J212" i="6"/>
  <c r="I212" i="6"/>
  <c r="H212" i="6"/>
  <c r="G212" i="6"/>
  <c r="F212" i="6"/>
  <c r="J211" i="6"/>
  <c r="I211" i="6"/>
  <c r="H211" i="6"/>
  <c r="G211" i="6"/>
  <c r="F211" i="6"/>
  <c r="V210" i="6"/>
  <c r="T210" i="6"/>
  <c r="J216" i="6" s="1"/>
  <c r="R210" i="6"/>
  <c r="J215" i="6" s="1"/>
  <c r="U210" i="6"/>
  <c r="S210" i="6"/>
  <c r="Q210" i="6"/>
  <c r="E210" i="6"/>
  <c r="D210" i="6"/>
  <c r="C210" i="6"/>
  <c r="K208" i="6"/>
  <c r="H208" i="6"/>
  <c r="G208" i="6"/>
  <c r="E208" i="6"/>
  <c r="E207" i="6"/>
  <c r="J206" i="6"/>
  <c r="E206" i="6"/>
  <c r="E205" i="6"/>
  <c r="J204" i="6"/>
  <c r="I204" i="6"/>
  <c r="H204" i="6"/>
  <c r="G204" i="6"/>
  <c r="F204" i="6"/>
  <c r="J203" i="6"/>
  <c r="I203" i="6"/>
  <c r="H203" i="6"/>
  <c r="G203" i="6"/>
  <c r="F203" i="6"/>
  <c r="J202" i="6"/>
  <c r="I202" i="6"/>
  <c r="H202" i="6"/>
  <c r="G202" i="6"/>
  <c r="F202" i="6"/>
  <c r="J201" i="6"/>
  <c r="I209" i="6" s="1"/>
  <c r="I201" i="6"/>
  <c r="H201" i="6"/>
  <c r="G201" i="6"/>
  <c r="F201" i="6"/>
  <c r="V200" i="6"/>
  <c r="J207" i="6" s="1"/>
  <c r="T200" i="6"/>
  <c r="R200" i="6"/>
  <c r="J205" i="6" s="1"/>
  <c r="U200" i="6"/>
  <c r="S200" i="6"/>
  <c r="Q200" i="6"/>
  <c r="E200" i="6"/>
  <c r="D200" i="6"/>
  <c r="C200" i="6"/>
  <c r="A199" i="6"/>
  <c r="A196" i="6"/>
  <c r="K193" i="6"/>
  <c r="H193" i="6"/>
  <c r="G193" i="6"/>
  <c r="E193" i="6"/>
  <c r="J192" i="6"/>
  <c r="E192" i="6"/>
  <c r="E191" i="6"/>
  <c r="J190" i="6"/>
  <c r="I190" i="6"/>
  <c r="H190" i="6"/>
  <c r="G190" i="6"/>
  <c r="F190" i="6"/>
  <c r="J189" i="6"/>
  <c r="I194" i="6" s="1"/>
  <c r="I189" i="6"/>
  <c r="H189" i="6"/>
  <c r="G189" i="6"/>
  <c r="F189" i="6"/>
  <c r="V188" i="6"/>
  <c r="T188" i="6"/>
  <c r="R188" i="6"/>
  <c r="J191" i="6" s="1"/>
  <c r="U188" i="6"/>
  <c r="S188" i="6"/>
  <c r="Q188" i="6"/>
  <c r="E188" i="6"/>
  <c r="D188" i="6"/>
  <c r="C188" i="6"/>
  <c r="B188" i="6"/>
  <c r="K186" i="6"/>
  <c r="H186" i="6"/>
  <c r="G186" i="6"/>
  <c r="E186" i="6"/>
  <c r="E185" i="6"/>
  <c r="J184" i="6"/>
  <c r="E184" i="6"/>
  <c r="E183" i="6"/>
  <c r="J182" i="6"/>
  <c r="I182" i="6"/>
  <c r="H182" i="6"/>
  <c r="G182" i="6"/>
  <c r="F182" i="6"/>
  <c r="J181" i="6"/>
  <c r="I181" i="6"/>
  <c r="H181" i="6"/>
  <c r="G181" i="6"/>
  <c r="F181" i="6"/>
  <c r="J180" i="6"/>
  <c r="I180" i="6"/>
  <c r="H180" i="6"/>
  <c r="G180" i="6"/>
  <c r="F180" i="6"/>
  <c r="J179" i="6"/>
  <c r="I179" i="6"/>
  <c r="H179" i="6"/>
  <c r="G179" i="6"/>
  <c r="F179" i="6"/>
  <c r="C178" i="6"/>
  <c r="V177" i="6"/>
  <c r="J185" i="6" s="1"/>
  <c r="T177" i="6"/>
  <c r="R177" i="6"/>
  <c r="J183" i="6" s="1"/>
  <c r="U177" i="6"/>
  <c r="S177" i="6"/>
  <c r="Q177" i="6"/>
  <c r="E177" i="6"/>
  <c r="D177" i="6"/>
  <c r="C177" i="6"/>
  <c r="K175" i="6"/>
  <c r="H175" i="6"/>
  <c r="G175" i="6"/>
  <c r="E175" i="6"/>
  <c r="E174" i="6"/>
  <c r="E173" i="6"/>
  <c r="J172" i="6"/>
  <c r="E172" i="6"/>
  <c r="J171" i="6"/>
  <c r="I171" i="6"/>
  <c r="H171" i="6"/>
  <c r="G171" i="6"/>
  <c r="F171" i="6"/>
  <c r="J170" i="6"/>
  <c r="I170" i="6"/>
  <c r="H170" i="6"/>
  <c r="G170" i="6"/>
  <c r="F170" i="6"/>
  <c r="J169" i="6"/>
  <c r="I169" i="6"/>
  <c r="H169" i="6"/>
  <c r="G169" i="6"/>
  <c r="F169" i="6"/>
  <c r="J168" i="6"/>
  <c r="I168" i="6"/>
  <c r="H168" i="6"/>
  <c r="G168" i="6"/>
  <c r="F168" i="6"/>
  <c r="C167" i="6"/>
  <c r="V166" i="6"/>
  <c r="J174" i="6" s="1"/>
  <c r="T166" i="6"/>
  <c r="J173" i="6" s="1"/>
  <c r="I176" i="6" s="1"/>
  <c r="R166" i="6"/>
  <c r="U166" i="6"/>
  <c r="S166" i="6"/>
  <c r="Q166" i="6"/>
  <c r="E166" i="6"/>
  <c r="D166" i="6"/>
  <c r="C166" i="6"/>
  <c r="K164" i="6"/>
  <c r="H164" i="6"/>
  <c r="G164" i="6"/>
  <c r="E164" i="6"/>
  <c r="J163" i="6"/>
  <c r="E163" i="6"/>
  <c r="E162" i="6"/>
  <c r="E161" i="6"/>
  <c r="J160" i="6"/>
  <c r="I160" i="6"/>
  <c r="H160" i="6"/>
  <c r="G160" i="6"/>
  <c r="F160" i="6"/>
  <c r="J159" i="6"/>
  <c r="I159" i="6"/>
  <c r="H159" i="6"/>
  <c r="G159" i="6"/>
  <c r="F159" i="6"/>
  <c r="J158" i="6"/>
  <c r="I158" i="6"/>
  <c r="H158" i="6"/>
  <c r="G158" i="6"/>
  <c r="F158" i="6"/>
  <c r="J157" i="6"/>
  <c r="I157" i="6"/>
  <c r="H157" i="6"/>
  <c r="G157" i="6"/>
  <c r="F157" i="6"/>
  <c r="V156" i="6"/>
  <c r="T156" i="6"/>
  <c r="J162" i="6" s="1"/>
  <c r="R156" i="6"/>
  <c r="J161" i="6" s="1"/>
  <c r="U156" i="6"/>
  <c r="S156" i="6"/>
  <c r="Q156" i="6"/>
  <c r="E156" i="6"/>
  <c r="D156" i="6"/>
  <c r="C156" i="6"/>
  <c r="K154" i="6"/>
  <c r="H154" i="6"/>
  <c r="G154" i="6"/>
  <c r="E154" i="6"/>
  <c r="E153" i="6"/>
  <c r="J152" i="6"/>
  <c r="E152" i="6"/>
  <c r="E151" i="6"/>
  <c r="J150" i="6"/>
  <c r="I150" i="6"/>
  <c r="H150" i="6"/>
  <c r="G150" i="6"/>
  <c r="F150" i="6"/>
  <c r="J149" i="6"/>
  <c r="I149" i="6"/>
  <c r="H149" i="6"/>
  <c r="G149" i="6"/>
  <c r="F149" i="6"/>
  <c r="J148" i="6"/>
  <c r="I148" i="6"/>
  <c r="H148" i="6"/>
  <c r="G148" i="6"/>
  <c r="F148" i="6"/>
  <c r="J147" i="6"/>
  <c r="I147" i="6"/>
  <c r="H147" i="6"/>
  <c r="G147" i="6"/>
  <c r="F147" i="6"/>
  <c r="V146" i="6"/>
  <c r="J153" i="6" s="1"/>
  <c r="T146" i="6"/>
  <c r="R146" i="6"/>
  <c r="J151" i="6" s="1"/>
  <c r="U146" i="6"/>
  <c r="S146" i="6"/>
  <c r="Q146" i="6"/>
  <c r="E146" i="6"/>
  <c r="D146" i="6"/>
  <c r="C146" i="6"/>
  <c r="K144" i="6"/>
  <c r="H144" i="6"/>
  <c r="G144" i="6"/>
  <c r="E144" i="6"/>
  <c r="J143" i="6"/>
  <c r="E143" i="6"/>
  <c r="E142" i="6"/>
  <c r="J141" i="6"/>
  <c r="I141" i="6"/>
  <c r="H141" i="6"/>
  <c r="G141" i="6"/>
  <c r="F141" i="6"/>
  <c r="J140" i="6"/>
  <c r="I140" i="6"/>
  <c r="H140" i="6"/>
  <c r="G140" i="6"/>
  <c r="F140" i="6"/>
  <c r="V139" i="6"/>
  <c r="T139" i="6"/>
  <c r="R139" i="6"/>
  <c r="J142" i="6" s="1"/>
  <c r="U139" i="6"/>
  <c r="S139" i="6"/>
  <c r="Q139" i="6"/>
  <c r="E139" i="6"/>
  <c r="D139" i="6"/>
  <c r="C139" i="6"/>
  <c r="B139" i="6"/>
  <c r="K137" i="6"/>
  <c r="H137" i="6"/>
  <c r="G137" i="6"/>
  <c r="E137" i="6"/>
  <c r="J136" i="6"/>
  <c r="E136" i="6"/>
  <c r="E135" i="6"/>
  <c r="J134" i="6"/>
  <c r="I134" i="6"/>
  <c r="H134" i="6"/>
  <c r="G134" i="6"/>
  <c r="F134" i="6"/>
  <c r="J133" i="6"/>
  <c r="I138" i="6" s="1"/>
  <c r="I133" i="6"/>
  <c r="H133" i="6"/>
  <c r="G133" i="6"/>
  <c r="F133" i="6"/>
  <c r="V132" i="6"/>
  <c r="T132" i="6"/>
  <c r="R132" i="6"/>
  <c r="J135" i="6" s="1"/>
  <c r="U132" i="6"/>
  <c r="S132" i="6"/>
  <c r="Q132" i="6"/>
  <c r="E132" i="6"/>
  <c r="D132" i="6"/>
  <c r="C132" i="6"/>
  <c r="B132" i="6"/>
  <c r="K130" i="6"/>
  <c r="H130" i="6"/>
  <c r="G130" i="6"/>
  <c r="E130" i="6"/>
  <c r="E129" i="6"/>
  <c r="E128" i="6"/>
  <c r="E127" i="6"/>
  <c r="J126" i="6"/>
  <c r="I126" i="6"/>
  <c r="H126" i="6"/>
  <c r="G126" i="6"/>
  <c r="F126" i="6"/>
  <c r="J125" i="6"/>
  <c r="I125" i="6"/>
  <c r="H125" i="6"/>
  <c r="G125" i="6"/>
  <c r="F125" i="6"/>
  <c r="J124" i="6"/>
  <c r="I131" i="6" s="1"/>
  <c r="I124" i="6"/>
  <c r="H124" i="6"/>
  <c r="G124" i="6"/>
  <c r="F124" i="6"/>
  <c r="V123" i="6"/>
  <c r="J129" i="6" s="1"/>
  <c r="T123" i="6"/>
  <c r="J128" i="6" s="1"/>
  <c r="R123" i="6"/>
  <c r="J127" i="6" s="1"/>
  <c r="U123" i="6"/>
  <c r="S123" i="6"/>
  <c r="Q123" i="6"/>
  <c r="E123" i="6"/>
  <c r="D123" i="6"/>
  <c r="C123" i="6"/>
  <c r="K121" i="6"/>
  <c r="H121" i="6"/>
  <c r="G121" i="6"/>
  <c r="E121" i="6"/>
  <c r="E120" i="6"/>
  <c r="E119" i="6"/>
  <c r="E118" i="6"/>
  <c r="J117" i="6"/>
  <c r="I117" i="6"/>
  <c r="H117" i="6"/>
  <c r="G117" i="6"/>
  <c r="F117" i="6"/>
  <c r="J116" i="6"/>
  <c r="I116" i="6"/>
  <c r="H116" i="6"/>
  <c r="G116" i="6"/>
  <c r="F116" i="6"/>
  <c r="J115" i="6"/>
  <c r="I115" i="6"/>
  <c r="H115" i="6"/>
  <c r="G115" i="6"/>
  <c r="F115" i="6"/>
  <c r="J114" i="6"/>
  <c r="I122" i="6" s="1"/>
  <c r="I114" i="6"/>
  <c r="H114" i="6"/>
  <c r="G114" i="6"/>
  <c r="F114" i="6"/>
  <c r="V113" i="6"/>
  <c r="J120" i="6" s="1"/>
  <c r="T113" i="6"/>
  <c r="J119" i="6" s="1"/>
  <c r="R113" i="6"/>
  <c r="J118" i="6" s="1"/>
  <c r="U113" i="6"/>
  <c r="S113" i="6"/>
  <c r="Q113" i="6"/>
  <c r="E113" i="6"/>
  <c r="D113" i="6"/>
  <c r="C113" i="6"/>
  <c r="K111" i="6"/>
  <c r="H111" i="6"/>
  <c r="G111" i="6"/>
  <c r="E111" i="6"/>
  <c r="E110" i="6"/>
  <c r="E109" i="6"/>
  <c r="J108" i="6"/>
  <c r="I108" i="6"/>
  <c r="H108" i="6"/>
  <c r="G108" i="6"/>
  <c r="F108" i="6"/>
  <c r="J107" i="6"/>
  <c r="I107" i="6"/>
  <c r="H107" i="6"/>
  <c r="G107" i="6"/>
  <c r="F107" i="6"/>
  <c r="V106" i="6"/>
  <c r="T106" i="6"/>
  <c r="J110" i="6" s="1"/>
  <c r="R106" i="6"/>
  <c r="J109" i="6" s="1"/>
  <c r="I112" i="6" s="1"/>
  <c r="U106" i="6"/>
  <c r="S106" i="6"/>
  <c r="Q106" i="6"/>
  <c r="E106" i="6"/>
  <c r="D106" i="6"/>
  <c r="C106" i="6"/>
  <c r="B106" i="6"/>
  <c r="K104" i="6"/>
  <c r="H104" i="6"/>
  <c r="G104" i="6"/>
  <c r="E104" i="6"/>
  <c r="E103" i="6"/>
  <c r="E102" i="6"/>
  <c r="E101" i="6"/>
  <c r="J100" i="6"/>
  <c r="I100" i="6"/>
  <c r="H100" i="6"/>
  <c r="G100" i="6"/>
  <c r="F100" i="6"/>
  <c r="J99" i="6"/>
  <c r="I99" i="6"/>
  <c r="H99" i="6"/>
  <c r="G99" i="6"/>
  <c r="F99" i="6"/>
  <c r="J98" i="6"/>
  <c r="I98" i="6"/>
  <c r="H98" i="6"/>
  <c r="G98" i="6"/>
  <c r="F98" i="6"/>
  <c r="J97" i="6"/>
  <c r="I97" i="6"/>
  <c r="H97" i="6"/>
  <c r="G97" i="6"/>
  <c r="F97" i="6"/>
  <c r="V96" i="6"/>
  <c r="J103" i="6" s="1"/>
  <c r="T96" i="6"/>
  <c r="J102" i="6" s="1"/>
  <c r="R96" i="6"/>
  <c r="J101" i="6" s="1"/>
  <c r="U96" i="6"/>
  <c r="S96" i="6"/>
  <c r="Q96" i="6"/>
  <c r="E96" i="6"/>
  <c r="D96" i="6"/>
  <c r="C96" i="6"/>
  <c r="K94" i="6"/>
  <c r="H94" i="6"/>
  <c r="G94" i="6"/>
  <c r="E94" i="6"/>
  <c r="J93" i="6"/>
  <c r="E93" i="6"/>
  <c r="E92" i="6"/>
  <c r="E91" i="6"/>
  <c r="J90" i="6"/>
  <c r="I90" i="6"/>
  <c r="H90" i="6"/>
  <c r="G90" i="6"/>
  <c r="F90" i="6"/>
  <c r="J89" i="6"/>
  <c r="I89" i="6"/>
  <c r="H89" i="6"/>
  <c r="G89" i="6"/>
  <c r="F89" i="6"/>
  <c r="J88" i="6"/>
  <c r="I88" i="6"/>
  <c r="H88" i="6"/>
  <c r="G88" i="6"/>
  <c r="F88" i="6"/>
  <c r="J87" i="6"/>
  <c r="I87" i="6"/>
  <c r="H87" i="6"/>
  <c r="G87" i="6"/>
  <c r="F87" i="6"/>
  <c r="V86" i="6"/>
  <c r="T86" i="6"/>
  <c r="J92" i="6" s="1"/>
  <c r="R86" i="6"/>
  <c r="J91" i="6" s="1"/>
  <c r="U86" i="6"/>
  <c r="S86" i="6"/>
  <c r="Q86" i="6"/>
  <c r="E86" i="6"/>
  <c r="D86" i="6"/>
  <c r="C86" i="6"/>
  <c r="K84" i="6"/>
  <c r="H84" i="6"/>
  <c r="G84" i="6"/>
  <c r="E84" i="6"/>
  <c r="E83" i="6"/>
  <c r="J82" i="6"/>
  <c r="E82" i="6"/>
  <c r="E81" i="6"/>
  <c r="J80" i="6"/>
  <c r="I80" i="6"/>
  <c r="H80" i="6"/>
  <c r="G80" i="6"/>
  <c r="F80" i="6"/>
  <c r="J79" i="6"/>
  <c r="I79" i="6"/>
  <c r="H79" i="6"/>
  <c r="G79" i="6"/>
  <c r="F79" i="6"/>
  <c r="J78" i="6"/>
  <c r="I78" i="6"/>
  <c r="H78" i="6"/>
  <c r="G78" i="6"/>
  <c r="F78" i="6"/>
  <c r="J77" i="6"/>
  <c r="I77" i="6"/>
  <c r="H77" i="6"/>
  <c r="G77" i="6"/>
  <c r="F77" i="6"/>
  <c r="V76" i="6"/>
  <c r="J83" i="6" s="1"/>
  <c r="T76" i="6"/>
  <c r="R76" i="6"/>
  <c r="J81" i="6" s="1"/>
  <c r="U76" i="6"/>
  <c r="S76" i="6"/>
  <c r="Q76" i="6"/>
  <c r="E76" i="6"/>
  <c r="D76" i="6"/>
  <c r="C76" i="6"/>
  <c r="K74" i="6"/>
  <c r="H74" i="6"/>
  <c r="G74" i="6"/>
  <c r="E74" i="6"/>
  <c r="J73" i="6"/>
  <c r="E73" i="6"/>
  <c r="E72" i="6"/>
  <c r="E71" i="6"/>
  <c r="J70" i="6"/>
  <c r="I70" i="6"/>
  <c r="H70" i="6"/>
  <c r="G70" i="6"/>
  <c r="F70" i="6"/>
  <c r="J69" i="6"/>
  <c r="I69" i="6"/>
  <c r="H69" i="6"/>
  <c r="G69" i="6"/>
  <c r="F69" i="6"/>
  <c r="J68" i="6"/>
  <c r="I68" i="6"/>
  <c r="H68" i="6"/>
  <c r="G68" i="6"/>
  <c r="F68" i="6"/>
  <c r="J67" i="6"/>
  <c r="I67" i="6"/>
  <c r="H67" i="6"/>
  <c r="G67" i="6"/>
  <c r="F67" i="6"/>
  <c r="V66" i="6"/>
  <c r="T66" i="6"/>
  <c r="J72" i="6" s="1"/>
  <c r="R66" i="6"/>
  <c r="J71" i="6" s="1"/>
  <c r="U66" i="6"/>
  <c r="S66" i="6"/>
  <c r="Q66" i="6"/>
  <c r="E66" i="6"/>
  <c r="D66" i="6"/>
  <c r="C66" i="6"/>
  <c r="K64" i="6"/>
  <c r="H64" i="6"/>
  <c r="G64" i="6"/>
  <c r="E64" i="6"/>
  <c r="E63" i="6"/>
  <c r="J62" i="6"/>
  <c r="E62" i="6"/>
  <c r="J61" i="6"/>
  <c r="I61" i="6"/>
  <c r="H61" i="6"/>
  <c r="G61" i="6"/>
  <c r="F61" i="6"/>
  <c r="J60" i="6"/>
  <c r="I65" i="6" s="1"/>
  <c r="I60" i="6"/>
  <c r="H60" i="6"/>
  <c r="G60" i="6"/>
  <c r="F60" i="6"/>
  <c r="V59" i="6"/>
  <c r="T59" i="6"/>
  <c r="J63" i="6" s="1"/>
  <c r="R59" i="6"/>
  <c r="U59" i="6"/>
  <c r="S59" i="6"/>
  <c r="Q59" i="6"/>
  <c r="E59" i="6"/>
  <c r="D59" i="6"/>
  <c r="C59" i="6"/>
  <c r="B59" i="6"/>
  <c r="K57" i="6"/>
  <c r="H57" i="6"/>
  <c r="G57" i="6"/>
  <c r="E57" i="6"/>
  <c r="E56" i="6"/>
  <c r="E55" i="6"/>
  <c r="E54" i="6"/>
  <c r="J53" i="6"/>
  <c r="I53" i="6"/>
  <c r="H53" i="6"/>
  <c r="G53" i="6"/>
  <c r="F53" i="6"/>
  <c r="J52" i="6"/>
  <c r="I52" i="6"/>
  <c r="H52" i="6"/>
  <c r="G52" i="6"/>
  <c r="F52" i="6"/>
  <c r="J51" i="6"/>
  <c r="I51" i="6"/>
  <c r="H51" i="6"/>
  <c r="G51" i="6"/>
  <c r="F51" i="6"/>
  <c r="J50" i="6"/>
  <c r="I50" i="6"/>
  <c r="H50" i="6"/>
  <c r="G50" i="6"/>
  <c r="F50" i="6"/>
  <c r="C49" i="6"/>
  <c r="V48" i="6"/>
  <c r="J56" i="6" s="1"/>
  <c r="T48" i="6"/>
  <c r="J55" i="6" s="1"/>
  <c r="R48" i="6"/>
  <c r="J54" i="6" s="1"/>
  <c r="U48" i="6"/>
  <c r="S48" i="6"/>
  <c r="Q48" i="6"/>
  <c r="E48" i="6"/>
  <c r="D48" i="6"/>
  <c r="C48" i="6"/>
  <c r="K46" i="6"/>
  <c r="H46" i="6"/>
  <c r="G46" i="6"/>
  <c r="E46" i="6"/>
  <c r="J45" i="6"/>
  <c r="E45" i="6"/>
  <c r="E44" i="6"/>
  <c r="J43" i="6"/>
  <c r="E43" i="6"/>
  <c r="J42" i="6"/>
  <c r="I42" i="6"/>
  <c r="H42" i="6"/>
  <c r="G42" i="6"/>
  <c r="F42" i="6"/>
  <c r="J41" i="6"/>
  <c r="I41" i="6"/>
  <c r="H41" i="6"/>
  <c r="G41" i="6"/>
  <c r="F41" i="6"/>
  <c r="J40" i="6"/>
  <c r="I40" i="6"/>
  <c r="H40" i="6"/>
  <c r="G40" i="6"/>
  <c r="F40" i="6"/>
  <c r="J39" i="6"/>
  <c r="I47" i="6" s="1"/>
  <c r="I39" i="6"/>
  <c r="H39" i="6"/>
  <c r="G39" i="6"/>
  <c r="F39" i="6"/>
  <c r="C38" i="6"/>
  <c r="V37" i="6"/>
  <c r="T37" i="6"/>
  <c r="J44" i="6" s="1"/>
  <c r="R37" i="6"/>
  <c r="U37" i="6"/>
  <c r="S37" i="6"/>
  <c r="Q37" i="6"/>
  <c r="E37" i="6"/>
  <c r="D37" i="6"/>
  <c r="C37" i="6"/>
  <c r="A36" i="6"/>
  <c r="A34" i="6"/>
  <c r="A32" i="6"/>
  <c r="A18" i="6"/>
  <c r="A15" i="6"/>
  <c r="A10" i="6"/>
  <c r="G6" i="6"/>
  <c r="B6" i="6"/>
  <c r="A1" i="6"/>
  <c r="T24" i="10" l="1"/>
  <c r="R24" i="10"/>
  <c r="O29" i="10"/>
  <c r="M29" i="10"/>
  <c r="T32" i="10"/>
  <c r="R32" i="10"/>
  <c r="T40" i="10"/>
  <c r="R40" i="10"/>
  <c r="O69" i="10"/>
  <c r="M69" i="10"/>
  <c r="T72" i="10"/>
  <c r="R72" i="10"/>
  <c r="T80" i="10"/>
  <c r="R80" i="10"/>
  <c r="T122" i="10"/>
  <c r="R122" i="10"/>
  <c r="O127" i="10"/>
  <c r="F50" i="9" s="1"/>
  <c r="E51" i="9" s="1"/>
  <c r="M127" i="10"/>
  <c r="T130" i="10"/>
  <c r="R130" i="10"/>
  <c r="O167" i="10"/>
  <c r="M167" i="10"/>
  <c r="O296" i="10"/>
  <c r="M296" i="10"/>
  <c r="O299" i="10"/>
  <c r="M299" i="10"/>
  <c r="R300" i="10"/>
  <c r="T300" i="10"/>
  <c r="O324" i="10"/>
  <c r="M324" i="10"/>
  <c r="R325" i="10"/>
  <c r="T325" i="10"/>
  <c r="T87" i="10"/>
  <c r="R87" i="10"/>
  <c r="O92" i="10"/>
  <c r="F39" i="9" s="1"/>
  <c r="M92" i="10"/>
  <c r="T95" i="10"/>
  <c r="R95" i="10"/>
  <c r="O100" i="10"/>
  <c r="F29" i="9" s="1"/>
  <c r="E30" i="9" s="1"/>
  <c r="M100" i="10"/>
  <c r="T103" i="10"/>
  <c r="R103" i="10"/>
  <c r="O108" i="10"/>
  <c r="M108" i="10"/>
  <c r="T111" i="10"/>
  <c r="R111" i="10"/>
  <c r="O116" i="10"/>
  <c r="M116" i="10"/>
  <c r="T119" i="10"/>
  <c r="R119" i="10"/>
  <c r="O174" i="10"/>
  <c r="F85" i="9" s="1"/>
  <c r="M174" i="10"/>
  <c r="T177" i="10"/>
  <c r="R177" i="10"/>
  <c r="O182" i="10"/>
  <c r="F77" i="9" s="1"/>
  <c r="M182" i="10"/>
  <c r="T185" i="10"/>
  <c r="R185" i="10"/>
  <c r="O190" i="10"/>
  <c r="M190" i="10"/>
  <c r="T195" i="10"/>
  <c r="R195" i="10"/>
  <c r="O212" i="10"/>
  <c r="F98" i="9" s="1"/>
  <c r="M212" i="10"/>
  <c r="O216" i="10"/>
  <c r="M216" i="10"/>
  <c r="O220" i="10"/>
  <c r="M220" i="10"/>
  <c r="O224" i="10"/>
  <c r="M224" i="10"/>
  <c r="O228" i="10"/>
  <c r="M228" i="10"/>
  <c r="O232" i="10"/>
  <c r="M232" i="10"/>
  <c r="O236" i="10"/>
  <c r="M236" i="10"/>
  <c r="O240" i="10"/>
  <c r="M240" i="10"/>
  <c r="O244" i="10"/>
  <c r="M244" i="10"/>
  <c r="O248" i="10"/>
  <c r="F97" i="9" s="1"/>
  <c r="M248" i="10"/>
  <c r="O252" i="10"/>
  <c r="M252" i="10"/>
  <c r="O256" i="10"/>
  <c r="F106" i="9" s="1"/>
  <c r="M256" i="10"/>
  <c r="O260" i="10"/>
  <c r="M260" i="10"/>
  <c r="O264" i="10"/>
  <c r="M264" i="10"/>
  <c r="O268" i="10"/>
  <c r="M268" i="10"/>
  <c r="O272" i="10"/>
  <c r="M272" i="10"/>
  <c r="O276" i="10"/>
  <c r="M276" i="10"/>
  <c r="O280" i="10"/>
  <c r="F99" i="9" s="1"/>
  <c r="M280" i="10"/>
  <c r="O284" i="10"/>
  <c r="M284" i="10"/>
  <c r="O288" i="10"/>
  <c r="M288" i="10"/>
  <c r="O292" i="10"/>
  <c r="M292" i="10"/>
  <c r="T294" i="10"/>
  <c r="R294" i="10"/>
  <c r="O300" i="10"/>
  <c r="M300" i="10"/>
  <c r="O303" i="10"/>
  <c r="M303" i="10"/>
  <c r="R304" i="10"/>
  <c r="T304" i="10"/>
  <c r="T310" i="10"/>
  <c r="R310" i="10"/>
  <c r="O321" i="10"/>
  <c r="M321" i="10"/>
  <c r="O13" i="10"/>
  <c r="M13" i="10"/>
  <c r="T16" i="10"/>
  <c r="R16" i="10"/>
  <c r="O21" i="10"/>
  <c r="F24" i="9" s="1"/>
  <c r="M21" i="10"/>
  <c r="T48" i="10"/>
  <c r="R48" i="10"/>
  <c r="O53" i="10"/>
  <c r="M53" i="10"/>
  <c r="T56" i="10"/>
  <c r="R56" i="10"/>
  <c r="T64" i="10"/>
  <c r="R64" i="10"/>
  <c r="O77" i="10"/>
  <c r="M77" i="10"/>
  <c r="O135" i="10"/>
  <c r="M135" i="10"/>
  <c r="T138" i="10"/>
  <c r="R138" i="10"/>
  <c r="O143" i="10"/>
  <c r="F58" i="9" s="1"/>
  <c r="M143" i="10"/>
  <c r="T146" i="10"/>
  <c r="R146" i="10"/>
  <c r="O151" i="10"/>
  <c r="M151" i="10"/>
  <c r="T154" i="10"/>
  <c r="R154" i="10"/>
  <c r="O159" i="10"/>
  <c r="M159" i="10"/>
  <c r="T162" i="10"/>
  <c r="R162" i="10"/>
  <c r="O200" i="10"/>
  <c r="M200" i="10"/>
  <c r="O204" i="10"/>
  <c r="M204" i="10"/>
  <c r="T306" i="10"/>
  <c r="R306" i="10"/>
  <c r="O312" i="10"/>
  <c r="F123" i="9" s="1"/>
  <c r="M312" i="10"/>
  <c r="D23" i="9"/>
  <c r="O9" i="10"/>
  <c r="M9" i="10"/>
  <c r="T12" i="10"/>
  <c r="R12" i="10"/>
  <c r="O17" i="10"/>
  <c r="F20" i="9" s="1"/>
  <c r="M17" i="10"/>
  <c r="T20" i="10"/>
  <c r="R20" i="10"/>
  <c r="O25" i="10"/>
  <c r="M25" i="10"/>
  <c r="T28" i="10"/>
  <c r="R28" i="10"/>
  <c r="O33" i="10"/>
  <c r="M33" i="10"/>
  <c r="T36" i="10"/>
  <c r="R36" i="10"/>
  <c r="O41" i="10"/>
  <c r="M41" i="10"/>
  <c r="T44" i="10"/>
  <c r="R44" i="10"/>
  <c r="O49" i="10"/>
  <c r="F19" i="9" s="1"/>
  <c r="M49" i="10"/>
  <c r="T52" i="10"/>
  <c r="R52" i="10"/>
  <c r="O57" i="10"/>
  <c r="M57" i="10"/>
  <c r="T60" i="10"/>
  <c r="R60" i="10"/>
  <c r="O65" i="10"/>
  <c r="M65" i="10"/>
  <c r="T68" i="10"/>
  <c r="R68" i="10"/>
  <c r="O73" i="10"/>
  <c r="M73" i="10"/>
  <c r="T76" i="10"/>
  <c r="R76" i="10"/>
  <c r="O81" i="10"/>
  <c r="F25" i="9" s="1"/>
  <c r="M81" i="10"/>
  <c r="O123" i="10"/>
  <c r="F57" i="9" s="1"/>
  <c r="M123" i="10"/>
  <c r="T126" i="10"/>
  <c r="R126" i="10"/>
  <c r="O131" i="10"/>
  <c r="M131" i="10"/>
  <c r="T134" i="10"/>
  <c r="R134" i="10"/>
  <c r="O139" i="10"/>
  <c r="M139" i="10"/>
  <c r="T142" i="10"/>
  <c r="R142" i="10"/>
  <c r="O147" i="10"/>
  <c r="M147" i="10"/>
  <c r="T150" i="10"/>
  <c r="R150" i="10"/>
  <c r="F61" i="9"/>
  <c r="O155" i="10"/>
  <c r="F59" i="9" s="1"/>
  <c r="M155" i="10"/>
  <c r="T158" i="10"/>
  <c r="R158" i="10"/>
  <c r="O163" i="10"/>
  <c r="M163" i="10"/>
  <c r="T166" i="10"/>
  <c r="R166" i="10"/>
  <c r="T199" i="10"/>
  <c r="R199" i="10"/>
  <c r="T203" i="10"/>
  <c r="R203" i="10"/>
  <c r="T207" i="10"/>
  <c r="R207" i="10"/>
  <c r="T298" i="10"/>
  <c r="R298" i="10"/>
  <c r="O304" i="10"/>
  <c r="F117" i="9" s="1"/>
  <c r="M304" i="10"/>
  <c r="O307" i="10"/>
  <c r="M307" i="10"/>
  <c r="R308" i="10"/>
  <c r="T308" i="10"/>
  <c r="T314" i="10"/>
  <c r="R314" i="10"/>
  <c r="T316" i="10"/>
  <c r="R316" i="10"/>
  <c r="M318" i="10"/>
  <c r="O318" i="10"/>
  <c r="F122" i="9" s="1"/>
  <c r="F21" i="9"/>
  <c r="O37" i="10"/>
  <c r="M37" i="10"/>
  <c r="O45" i="10"/>
  <c r="F12" i="9" s="1"/>
  <c r="M45" i="10"/>
  <c r="O61" i="10"/>
  <c r="M61" i="10"/>
  <c r="F55" i="9"/>
  <c r="E64" i="9" s="1"/>
  <c r="O208" i="10"/>
  <c r="F91" i="9" s="1"/>
  <c r="E92" i="9" s="1"/>
  <c r="M208" i="10"/>
  <c r="O88" i="10"/>
  <c r="F36" i="9" s="1"/>
  <c r="E44" i="9" s="1"/>
  <c r="M88" i="10"/>
  <c r="T91" i="10"/>
  <c r="R91" i="10"/>
  <c r="O96" i="10"/>
  <c r="F42" i="9" s="1"/>
  <c r="M96" i="10"/>
  <c r="T99" i="10"/>
  <c r="R99" i="10"/>
  <c r="O104" i="10"/>
  <c r="M104" i="10"/>
  <c r="T107" i="10"/>
  <c r="R107" i="10"/>
  <c r="O112" i="10"/>
  <c r="M112" i="10"/>
  <c r="T115" i="10"/>
  <c r="R115" i="10"/>
  <c r="O120" i="10"/>
  <c r="M120" i="10"/>
  <c r="T173" i="10"/>
  <c r="R173" i="10"/>
  <c r="O178" i="10"/>
  <c r="F81" i="9" s="1"/>
  <c r="M178" i="10"/>
  <c r="T181" i="10"/>
  <c r="R181" i="10"/>
  <c r="O186" i="10"/>
  <c r="M186" i="10"/>
  <c r="T189" i="10"/>
  <c r="R189" i="10"/>
  <c r="D104" i="9"/>
  <c r="O196" i="10"/>
  <c r="F104" i="9" s="1"/>
  <c r="M196" i="10"/>
  <c r="T211" i="10"/>
  <c r="R211" i="10"/>
  <c r="T215" i="10"/>
  <c r="R215" i="10"/>
  <c r="T219" i="10"/>
  <c r="R219" i="10"/>
  <c r="F101" i="9"/>
  <c r="T223" i="10"/>
  <c r="R223" i="10"/>
  <c r="T227" i="10"/>
  <c r="R227" i="10"/>
  <c r="T231" i="10"/>
  <c r="R231" i="10"/>
  <c r="T235" i="10"/>
  <c r="R235" i="10"/>
  <c r="T239" i="10"/>
  <c r="R239" i="10"/>
  <c r="T243" i="10"/>
  <c r="R243" i="10"/>
  <c r="T247" i="10"/>
  <c r="R247" i="10"/>
  <c r="T251" i="10"/>
  <c r="R251" i="10"/>
  <c r="T255" i="10"/>
  <c r="R255" i="10"/>
  <c r="T259" i="10"/>
  <c r="R259" i="10"/>
  <c r="T263" i="10"/>
  <c r="R263" i="10"/>
  <c r="T267" i="10"/>
  <c r="R267" i="10"/>
  <c r="T271" i="10"/>
  <c r="R271" i="10"/>
  <c r="T275" i="10"/>
  <c r="R275" i="10"/>
  <c r="T279" i="10"/>
  <c r="R279" i="10"/>
  <c r="T283" i="10"/>
  <c r="R283" i="10"/>
  <c r="T287" i="10"/>
  <c r="R287" i="10"/>
  <c r="T291" i="10"/>
  <c r="R291" i="10"/>
  <c r="D111" i="9"/>
  <c r="O295" i="10"/>
  <c r="M295" i="10"/>
  <c r="R296" i="10"/>
  <c r="T296" i="10"/>
  <c r="T302" i="10"/>
  <c r="R302" i="10"/>
  <c r="O308" i="10"/>
  <c r="M308" i="10"/>
  <c r="O311" i="10"/>
  <c r="M311" i="10"/>
  <c r="R312" i="10"/>
  <c r="T312" i="10"/>
  <c r="O316" i="10"/>
  <c r="F114" i="9" s="1"/>
  <c r="E115" i="9" s="1"/>
  <c r="M316" i="10"/>
  <c r="T331" i="10"/>
  <c r="R331" i="10"/>
  <c r="O395" i="10"/>
  <c r="M395" i="10"/>
  <c r="O398" i="10"/>
  <c r="M398" i="10"/>
  <c r="R399" i="10"/>
  <c r="T399" i="10"/>
  <c r="O430" i="10"/>
  <c r="M430" i="10"/>
  <c r="O448" i="10"/>
  <c r="M448" i="10"/>
  <c r="R449" i="10"/>
  <c r="T449" i="10"/>
  <c r="R461" i="10"/>
  <c r="T461" i="10"/>
  <c r="R469" i="10"/>
  <c r="T469" i="10"/>
  <c r="R485" i="10"/>
  <c r="T485" i="10"/>
  <c r="O560" i="10"/>
  <c r="M560" i="10"/>
  <c r="O595" i="10"/>
  <c r="M595" i="10"/>
  <c r="O608" i="10"/>
  <c r="M608" i="10"/>
  <c r="T613" i="10"/>
  <c r="R613" i="10"/>
  <c r="D22" i="9"/>
  <c r="D15" i="9"/>
  <c r="D39" i="9"/>
  <c r="D40" i="9"/>
  <c r="D56" i="9"/>
  <c r="D47" i="9"/>
  <c r="D67" i="9"/>
  <c r="D75" i="9"/>
  <c r="D102" i="9"/>
  <c r="F120" i="9"/>
  <c r="T319" i="10"/>
  <c r="R319" i="10"/>
  <c r="O325" i="10"/>
  <c r="M325" i="10"/>
  <c r="O328" i="10"/>
  <c r="M328" i="10"/>
  <c r="R329" i="10"/>
  <c r="T329" i="10"/>
  <c r="O334" i="10"/>
  <c r="T335" i="10"/>
  <c r="R335" i="10"/>
  <c r="T339" i="10"/>
  <c r="R339" i="10"/>
  <c r="M344" i="10"/>
  <c r="T344" i="10"/>
  <c r="R346" i="10"/>
  <c r="T355" i="10"/>
  <c r="R355" i="10"/>
  <c r="T371" i="10"/>
  <c r="R371" i="10"/>
  <c r="T387" i="10"/>
  <c r="R387" i="10"/>
  <c r="D159" i="9"/>
  <c r="O399" i="10"/>
  <c r="M399" i="10"/>
  <c r="D153" i="9"/>
  <c r="O402" i="10"/>
  <c r="F153" i="9" s="1"/>
  <c r="M402" i="10"/>
  <c r="R403" i="10"/>
  <c r="T403" i="10"/>
  <c r="T409" i="10"/>
  <c r="R409" i="10"/>
  <c r="O415" i="10"/>
  <c r="M415" i="10"/>
  <c r="O418" i="10"/>
  <c r="M418" i="10"/>
  <c r="R419" i="10"/>
  <c r="T419" i="10"/>
  <c r="T425" i="10"/>
  <c r="R425" i="10"/>
  <c r="O431" i="10"/>
  <c r="M431" i="10"/>
  <c r="O434" i="10"/>
  <c r="M434" i="10"/>
  <c r="R435" i="10"/>
  <c r="T435" i="10"/>
  <c r="T441" i="10"/>
  <c r="R441" i="10"/>
  <c r="O449" i="10"/>
  <c r="M449" i="10"/>
  <c r="O452" i="10"/>
  <c r="F182" i="9" s="1"/>
  <c r="M452" i="10"/>
  <c r="R453" i="10"/>
  <c r="T453" i="10"/>
  <c r="T459" i="10"/>
  <c r="R459" i="10"/>
  <c r="O461" i="10"/>
  <c r="M461" i="10"/>
  <c r="O464" i="10"/>
  <c r="M464" i="10"/>
  <c r="T467" i="10"/>
  <c r="R467" i="10"/>
  <c r="O469" i="10"/>
  <c r="M469" i="10"/>
  <c r="O472" i="10"/>
  <c r="M472" i="10"/>
  <c r="T475" i="10"/>
  <c r="R475" i="10"/>
  <c r="O477" i="10"/>
  <c r="M477" i="10"/>
  <c r="O480" i="10"/>
  <c r="F179" i="9" s="1"/>
  <c r="M480" i="10"/>
  <c r="T483" i="10"/>
  <c r="R483" i="10"/>
  <c r="O485" i="10"/>
  <c r="M485" i="10"/>
  <c r="T496" i="10"/>
  <c r="R496" i="10"/>
  <c r="T512" i="10"/>
  <c r="R512" i="10"/>
  <c r="O525" i="10"/>
  <c r="M525" i="10"/>
  <c r="O528" i="10"/>
  <c r="M528" i="10"/>
  <c r="O541" i="10"/>
  <c r="M541" i="10"/>
  <c r="O544" i="10"/>
  <c r="M544" i="10"/>
  <c r="T555" i="10"/>
  <c r="R555" i="10"/>
  <c r="T571" i="10"/>
  <c r="R571" i="10"/>
  <c r="T587" i="10"/>
  <c r="R587" i="10"/>
  <c r="T603" i="10"/>
  <c r="R603" i="10"/>
  <c r="T351" i="10"/>
  <c r="R351" i="10"/>
  <c r="T359" i="10"/>
  <c r="R359" i="10"/>
  <c r="T375" i="10"/>
  <c r="R375" i="10"/>
  <c r="T391" i="10"/>
  <c r="R391" i="10"/>
  <c r="F166" i="9"/>
  <c r="T405" i="10"/>
  <c r="R405" i="10"/>
  <c r="O411" i="10"/>
  <c r="M411" i="10"/>
  <c r="O414" i="10"/>
  <c r="M414" i="10"/>
  <c r="R415" i="10"/>
  <c r="T415" i="10"/>
  <c r="T421" i="10"/>
  <c r="R421" i="10"/>
  <c r="O427" i="10"/>
  <c r="M427" i="10"/>
  <c r="R431" i="10"/>
  <c r="T431" i="10"/>
  <c r="T437" i="10"/>
  <c r="R437" i="10"/>
  <c r="O443" i="10"/>
  <c r="M443" i="10"/>
  <c r="F180" i="9"/>
  <c r="T455" i="10"/>
  <c r="R455" i="10"/>
  <c r="R477" i="10"/>
  <c r="T477" i="10"/>
  <c r="T528" i="10"/>
  <c r="R528" i="10"/>
  <c r="T544" i="10"/>
  <c r="R544" i="10"/>
  <c r="O563" i="10"/>
  <c r="M563" i="10"/>
  <c r="O576" i="10"/>
  <c r="M576" i="10"/>
  <c r="O579" i="10"/>
  <c r="M579" i="10"/>
  <c r="D21" i="9"/>
  <c r="D12" i="9"/>
  <c r="D32" i="9"/>
  <c r="D55" i="9"/>
  <c r="D61" i="9"/>
  <c r="D99" i="9"/>
  <c r="D97" i="9"/>
  <c r="R295" i="10"/>
  <c r="R299" i="10"/>
  <c r="R303" i="10"/>
  <c r="R307" i="10"/>
  <c r="R311" i="10"/>
  <c r="R315" i="10"/>
  <c r="R317" i="10"/>
  <c r="T317" i="10"/>
  <c r="O322" i="10"/>
  <c r="T323" i="10"/>
  <c r="R323" i="10"/>
  <c r="O329" i="10"/>
  <c r="M329" i="10"/>
  <c r="O332" i="10"/>
  <c r="M332" i="10"/>
  <c r="R333" i="10"/>
  <c r="T333" i="10"/>
  <c r="M339" i="10"/>
  <c r="T343" i="10"/>
  <c r="R343" i="10"/>
  <c r="T367" i="10"/>
  <c r="R367" i="10"/>
  <c r="T383" i="10"/>
  <c r="R383" i="10"/>
  <c r="T397" i="10"/>
  <c r="R397" i="10"/>
  <c r="D150" i="9"/>
  <c r="O403" i="10"/>
  <c r="F150" i="9" s="1"/>
  <c r="E151" i="9" s="1"/>
  <c r="M403" i="10"/>
  <c r="D164" i="9"/>
  <c r="O406" i="10"/>
  <c r="F164" i="9" s="1"/>
  <c r="M406" i="10"/>
  <c r="R407" i="10"/>
  <c r="T407" i="10"/>
  <c r="T413" i="10"/>
  <c r="R413" i="10"/>
  <c r="O419" i="10"/>
  <c r="M419" i="10"/>
  <c r="O422" i="10"/>
  <c r="F162" i="9" s="1"/>
  <c r="M422" i="10"/>
  <c r="R423" i="10"/>
  <c r="T423" i="10"/>
  <c r="T429" i="10"/>
  <c r="R429" i="10"/>
  <c r="O435" i="10"/>
  <c r="M435" i="10"/>
  <c r="O438" i="10"/>
  <c r="M438" i="10"/>
  <c r="R439" i="10"/>
  <c r="T439" i="10"/>
  <c r="T445" i="10"/>
  <c r="R445" i="10"/>
  <c r="D181" i="9"/>
  <c r="O453" i="10"/>
  <c r="M453" i="10"/>
  <c r="D174" i="9"/>
  <c r="O456" i="10"/>
  <c r="M456" i="10"/>
  <c r="R457" i="10"/>
  <c r="T457" i="10"/>
  <c r="R465" i="10"/>
  <c r="T465" i="10"/>
  <c r="R473" i="10"/>
  <c r="T473" i="10"/>
  <c r="R481" i="10"/>
  <c r="T481" i="10"/>
  <c r="T536" i="10"/>
  <c r="R536" i="10"/>
  <c r="D202" i="9"/>
  <c r="O552" i="10"/>
  <c r="M552" i="10"/>
  <c r="D213" i="9"/>
  <c r="O555" i="10"/>
  <c r="F213" i="9" s="1"/>
  <c r="M555" i="10"/>
  <c r="O568" i="10"/>
  <c r="M568" i="10"/>
  <c r="O571" i="10"/>
  <c r="M571" i="10"/>
  <c r="O584" i="10"/>
  <c r="F216" i="9" s="1"/>
  <c r="M584" i="10"/>
  <c r="O587" i="10"/>
  <c r="M587" i="10"/>
  <c r="O600" i="10"/>
  <c r="M600" i="10"/>
  <c r="O603" i="10"/>
  <c r="M603" i="10"/>
  <c r="O592" i="10"/>
  <c r="F215" i="9" s="1"/>
  <c r="M592" i="10"/>
  <c r="F22" i="9"/>
  <c r="D20" i="9"/>
  <c r="F15" i="9"/>
  <c r="D25" i="9"/>
  <c r="D29" i="9"/>
  <c r="F40" i="9"/>
  <c r="D58" i="9"/>
  <c r="F56" i="9"/>
  <c r="F47" i="9"/>
  <c r="E48" i="9" s="1"/>
  <c r="D59" i="9"/>
  <c r="F67" i="9"/>
  <c r="E68" i="9" s="1"/>
  <c r="F75" i="9"/>
  <c r="E87" i="9" s="1"/>
  <c r="F102" i="9"/>
  <c r="D91" i="9"/>
  <c r="D106" i="9"/>
  <c r="D122" i="9"/>
  <c r="D114" i="9"/>
  <c r="O320" i="10"/>
  <c r="M320" i="10"/>
  <c r="R321" i="10"/>
  <c r="T321" i="10"/>
  <c r="T327" i="10"/>
  <c r="R327" i="10"/>
  <c r="O333" i="10"/>
  <c r="F124" i="9" s="1"/>
  <c r="M333" i="10"/>
  <c r="F141" i="9"/>
  <c r="F136" i="9"/>
  <c r="F128" i="9"/>
  <c r="E129" i="9" s="1"/>
  <c r="T347" i="10"/>
  <c r="R347" i="10"/>
  <c r="T363" i="10"/>
  <c r="R363" i="10"/>
  <c r="T379" i="10"/>
  <c r="R379" i="10"/>
  <c r="O394" i="10"/>
  <c r="F165" i="9" s="1"/>
  <c r="M394" i="10"/>
  <c r="R395" i="10"/>
  <c r="T395" i="10"/>
  <c r="T401" i="10"/>
  <c r="R401" i="10"/>
  <c r="O407" i="10"/>
  <c r="M407" i="10"/>
  <c r="O410" i="10"/>
  <c r="M410" i="10"/>
  <c r="R411" i="10"/>
  <c r="T411" i="10"/>
  <c r="T417" i="10"/>
  <c r="R417" i="10"/>
  <c r="O423" i="10"/>
  <c r="F161" i="9" s="1"/>
  <c r="M423" i="10"/>
  <c r="O426" i="10"/>
  <c r="F158" i="9" s="1"/>
  <c r="M426" i="10"/>
  <c r="R427" i="10"/>
  <c r="T427" i="10"/>
  <c r="T433" i="10"/>
  <c r="R433" i="10"/>
  <c r="O439" i="10"/>
  <c r="M439" i="10"/>
  <c r="O442" i="10"/>
  <c r="M442" i="10"/>
  <c r="R443" i="10"/>
  <c r="T443" i="10"/>
  <c r="T451" i="10"/>
  <c r="R451" i="10"/>
  <c r="O457" i="10"/>
  <c r="M457" i="10"/>
  <c r="O460" i="10"/>
  <c r="M460" i="10"/>
  <c r="T463" i="10"/>
  <c r="R463" i="10"/>
  <c r="O465" i="10"/>
  <c r="M465" i="10"/>
  <c r="O468" i="10"/>
  <c r="M468" i="10"/>
  <c r="T471" i="10"/>
  <c r="R471" i="10"/>
  <c r="O473" i="10"/>
  <c r="M473" i="10"/>
  <c r="O476" i="10"/>
  <c r="M476" i="10"/>
  <c r="T479" i="10"/>
  <c r="R479" i="10"/>
  <c r="O481" i="10"/>
  <c r="M481" i="10"/>
  <c r="O484" i="10"/>
  <c r="M484" i="10"/>
  <c r="T488" i="10"/>
  <c r="R488" i="10"/>
  <c r="T504" i="10"/>
  <c r="R504" i="10"/>
  <c r="T520" i="10"/>
  <c r="R520" i="10"/>
  <c r="O533" i="10"/>
  <c r="M533" i="10"/>
  <c r="O536" i="10"/>
  <c r="F195" i="9" s="1"/>
  <c r="M536" i="10"/>
  <c r="T563" i="10"/>
  <c r="R563" i="10"/>
  <c r="T579" i="10"/>
  <c r="R579" i="10"/>
  <c r="T595" i="10"/>
  <c r="R595" i="10"/>
  <c r="O620" i="10"/>
  <c r="F246" i="9" s="1"/>
  <c r="M620" i="10"/>
  <c r="T649" i="10"/>
  <c r="R649" i="10"/>
  <c r="T667" i="10"/>
  <c r="R667" i="10"/>
  <c r="T683" i="10"/>
  <c r="R683" i="10"/>
  <c r="T699" i="10"/>
  <c r="R699" i="10"/>
  <c r="T715" i="10"/>
  <c r="R715" i="10"/>
  <c r="T731" i="10"/>
  <c r="R731" i="10"/>
  <c r="O748" i="10"/>
  <c r="F291" i="9" s="1"/>
  <c r="M748" i="10"/>
  <c r="T759" i="10"/>
  <c r="R759" i="10"/>
  <c r="O764" i="10"/>
  <c r="M764" i="10"/>
  <c r="T775" i="10"/>
  <c r="R775" i="10"/>
  <c r="O780" i="10"/>
  <c r="M780" i="10"/>
  <c r="T791" i="10"/>
  <c r="R791" i="10"/>
  <c r="O796" i="10"/>
  <c r="M796" i="10"/>
  <c r="T898" i="10"/>
  <c r="R898" i="10"/>
  <c r="T914" i="10"/>
  <c r="R914" i="10"/>
  <c r="O980" i="10"/>
  <c r="F372" i="9" s="1"/>
  <c r="E382" i="9" s="1"/>
  <c r="M980" i="10"/>
  <c r="F154" i="9"/>
  <c r="F157" i="9"/>
  <c r="F177" i="9"/>
  <c r="O490" i="10"/>
  <c r="M490" i="10"/>
  <c r="T493" i="10"/>
  <c r="R493" i="10"/>
  <c r="O498" i="10"/>
  <c r="M498" i="10"/>
  <c r="T501" i="10"/>
  <c r="R501" i="10"/>
  <c r="O506" i="10"/>
  <c r="M506" i="10"/>
  <c r="T509" i="10"/>
  <c r="R509" i="10"/>
  <c r="O514" i="10"/>
  <c r="M514" i="10"/>
  <c r="T517" i="10"/>
  <c r="R517" i="10"/>
  <c r="T610" i="10"/>
  <c r="R610" i="10"/>
  <c r="F228" i="9"/>
  <c r="E229" i="9" s="1"/>
  <c r="O615" i="10"/>
  <c r="F231" i="9" s="1"/>
  <c r="E232" i="9" s="1"/>
  <c r="M615" i="10"/>
  <c r="T645" i="10"/>
  <c r="R645" i="10"/>
  <c r="T663" i="10"/>
  <c r="R663" i="10"/>
  <c r="T679" i="10"/>
  <c r="R679" i="10"/>
  <c r="T695" i="10"/>
  <c r="R695" i="10"/>
  <c r="T711" i="10"/>
  <c r="R711" i="10"/>
  <c r="T727" i="10"/>
  <c r="R727" i="10"/>
  <c r="T743" i="10"/>
  <c r="R743" i="10"/>
  <c r="O759" i="10"/>
  <c r="F287" i="9" s="1"/>
  <c r="M759" i="10"/>
  <c r="O775" i="10"/>
  <c r="M775" i="10"/>
  <c r="O791" i="10"/>
  <c r="M791" i="10"/>
  <c r="T809" i="10"/>
  <c r="R809" i="10"/>
  <c r="T827" i="10"/>
  <c r="R827" i="10"/>
  <c r="T843" i="10"/>
  <c r="R843" i="10"/>
  <c r="T859" i="10"/>
  <c r="R859" i="10"/>
  <c r="T875" i="10"/>
  <c r="R875" i="10"/>
  <c r="T975" i="10"/>
  <c r="R975" i="10"/>
  <c r="D123" i="9"/>
  <c r="D120" i="9"/>
  <c r="R320" i="10"/>
  <c r="R324" i="10"/>
  <c r="R328" i="10"/>
  <c r="R332" i="10"/>
  <c r="D128" i="9"/>
  <c r="D131" i="9"/>
  <c r="R394" i="10"/>
  <c r="R398" i="10"/>
  <c r="R402" i="10"/>
  <c r="R406" i="10"/>
  <c r="R410" i="10"/>
  <c r="R414" i="10"/>
  <c r="R418" i="10"/>
  <c r="R422" i="10"/>
  <c r="R426" i="10"/>
  <c r="R430" i="10"/>
  <c r="R434" i="10"/>
  <c r="R438" i="10"/>
  <c r="R442" i="10"/>
  <c r="R448" i="10"/>
  <c r="R452" i="10"/>
  <c r="R456" i="10"/>
  <c r="D189" i="9"/>
  <c r="T524" i="10"/>
  <c r="R524" i="10"/>
  <c r="O529" i="10"/>
  <c r="F197" i="9" s="1"/>
  <c r="M529" i="10"/>
  <c r="T532" i="10"/>
  <c r="R532" i="10"/>
  <c r="O537" i="10"/>
  <c r="F189" i="9" s="1"/>
  <c r="E190" i="9" s="1"/>
  <c r="M537" i="10"/>
  <c r="T540" i="10"/>
  <c r="R540" i="10"/>
  <c r="F192" i="9"/>
  <c r="E193" i="9" s="1"/>
  <c r="O545" i="10"/>
  <c r="F196" i="9" s="1"/>
  <c r="M545" i="10"/>
  <c r="T548" i="10"/>
  <c r="R548" i="10"/>
  <c r="F205" i="9"/>
  <c r="E207" i="9" s="1"/>
  <c r="T551" i="10"/>
  <c r="R551" i="10"/>
  <c r="O556" i="10"/>
  <c r="M556" i="10"/>
  <c r="T559" i="10"/>
  <c r="R559" i="10"/>
  <c r="O564" i="10"/>
  <c r="F217" i="9" s="1"/>
  <c r="M564" i="10"/>
  <c r="T567" i="10"/>
  <c r="R567" i="10"/>
  <c r="O572" i="10"/>
  <c r="M572" i="10"/>
  <c r="T575" i="10"/>
  <c r="R575" i="10"/>
  <c r="O580" i="10"/>
  <c r="M580" i="10"/>
  <c r="T583" i="10"/>
  <c r="R583" i="10"/>
  <c r="O588" i="10"/>
  <c r="M588" i="10"/>
  <c r="T591" i="10"/>
  <c r="R591" i="10"/>
  <c r="O596" i="10"/>
  <c r="M596" i="10"/>
  <c r="T599" i="10"/>
  <c r="R599" i="10"/>
  <c r="O604" i="10"/>
  <c r="M604" i="10"/>
  <c r="T607" i="10"/>
  <c r="R607" i="10"/>
  <c r="T617" i="10"/>
  <c r="R617" i="10"/>
  <c r="T641" i="10"/>
  <c r="R641" i="10"/>
  <c r="T659" i="10"/>
  <c r="R659" i="10"/>
  <c r="T675" i="10"/>
  <c r="R675" i="10"/>
  <c r="T691" i="10"/>
  <c r="R691" i="10"/>
  <c r="T707" i="10"/>
  <c r="R707" i="10"/>
  <c r="T723" i="10"/>
  <c r="R723" i="10"/>
  <c r="T739" i="10"/>
  <c r="R739" i="10"/>
  <c r="T751" i="10"/>
  <c r="R751" i="10"/>
  <c r="O756" i="10"/>
  <c r="M756" i="10"/>
  <c r="T767" i="10"/>
  <c r="R767" i="10"/>
  <c r="O772" i="10"/>
  <c r="M772" i="10"/>
  <c r="T783" i="10"/>
  <c r="R783" i="10"/>
  <c r="O788" i="10"/>
  <c r="M788" i="10"/>
  <c r="T906" i="10"/>
  <c r="R906" i="10"/>
  <c r="M926" i="10"/>
  <c r="O926" i="10"/>
  <c r="T991" i="10"/>
  <c r="R991" i="10"/>
  <c r="T998" i="10"/>
  <c r="R998" i="10"/>
  <c r="F131" i="9"/>
  <c r="E132" i="9" s="1"/>
  <c r="E147" i="9"/>
  <c r="D162" i="9"/>
  <c r="D161" i="9"/>
  <c r="D166" i="9"/>
  <c r="D158" i="9"/>
  <c r="D171" i="9"/>
  <c r="D180" i="9"/>
  <c r="O486" i="10"/>
  <c r="F183" i="9" s="1"/>
  <c r="M486" i="10"/>
  <c r="T489" i="10"/>
  <c r="R489" i="10"/>
  <c r="R492" i="10"/>
  <c r="O494" i="10"/>
  <c r="M494" i="10"/>
  <c r="T497" i="10"/>
  <c r="R497" i="10"/>
  <c r="R500" i="10"/>
  <c r="O502" i="10"/>
  <c r="M502" i="10"/>
  <c r="T505" i="10"/>
  <c r="R505" i="10"/>
  <c r="R508" i="10"/>
  <c r="O510" i="10"/>
  <c r="F171" i="9" s="1"/>
  <c r="E172" i="9" s="1"/>
  <c r="M510" i="10"/>
  <c r="T513" i="10"/>
  <c r="R513" i="10"/>
  <c r="R516" i="10"/>
  <c r="O518" i="10"/>
  <c r="M518" i="10"/>
  <c r="F198" i="9"/>
  <c r="M524" i="10"/>
  <c r="M532" i="10"/>
  <c r="M540" i="10"/>
  <c r="M548" i="10"/>
  <c r="M551" i="10"/>
  <c r="M559" i="10"/>
  <c r="M567" i="10"/>
  <c r="M575" i="10"/>
  <c r="M583" i="10"/>
  <c r="M591" i="10"/>
  <c r="M599" i="10"/>
  <c r="M607" i="10"/>
  <c r="O611" i="10"/>
  <c r="F225" i="9" s="1"/>
  <c r="E226" i="9" s="1"/>
  <c r="M611" i="10"/>
  <c r="T614" i="10"/>
  <c r="R614" i="10"/>
  <c r="F259" i="9"/>
  <c r="E260" i="9" s="1"/>
  <c r="T655" i="10"/>
  <c r="R655" i="10"/>
  <c r="T671" i="10"/>
  <c r="R671" i="10"/>
  <c r="T687" i="10"/>
  <c r="R687" i="10"/>
  <c r="T703" i="10"/>
  <c r="R703" i="10"/>
  <c r="T719" i="10"/>
  <c r="R719" i="10"/>
  <c r="T735" i="10"/>
  <c r="R735" i="10"/>
  <c r="D279" i="9"/>
  <c r="O751" i="10"/>
  <c r="M751" i="10"/>
  <c r="O767" i="10"/>
  <c r="M767" i="10"/>
  <c r="O783" i="10"/>
  <c r="M783" i="10"/>
  <c r="F307" i="9"/>
  <c r="T801" i="10"/>
  <c r="R801" i="10"/>
  <c r="T817" i="10"/>
  <c r="R817" i="10"/>
  <c r="T835" i="10"/>
  <c r="R835" i="10"/>
  <c r="T851" i="10"/>
  <c r="R851" i="10"/>
  <c r="T867" i="10"/>
  <c r="R867" i="10"/>
  <c r="T883" i="10"/>
  <c r="R883" i="10"/>
  <c r="O991" i="10"/>
  <c r="F393" i="9" s="1"/>
  <c r="M991" i="10"/>
  <c r="O745" i="10"/>
  <c r="M745" i="10"/>
  <c r="F290" i="9"/>
  <c r="F310" i="9"/>
  <c r="T798" i="10"/>
  <c r="R798" i="10"/>
  <c r="O803" i="10"/>
  <c r="F304" i="9" s="1"/>
  <c r="M803" i="10"/>
  <c r="T806" i="10"/>
  <c r="R806" i="10"/>
  <c r="O811" i="10"/>
  <c r="M811" i="10"/>
  <c r="T814" i="10"/>
  <c r="R814" i="10"/>
  <c r="O819" i="10"/>
  <c r="M819" i="10"/>
  <c r="T824" i="10"/>
  <c r="R824" i="10"/>
  <c r="O829" i="10"/>
  <c r="F325" i="9" s="1"/>
  <c r="M829" i="10"/>
  <c r="T832" i="10"/>
  <c r="R832" i="10"/>
  <c r="O837" i="10"/>
  <c r="F326" i="9" s="1"/>
  <c r="M837" i="10"/>
  <c r="T840" i="10"/>
  <c r="R840" i="10"/>
  <c r="O845" i="10"/>
  <c r="M845" i="10"/>
  <c r="T848" i="10"/>
  <c r="R848" i="10"/>
  <c r="O853" i="10"/>
  <c r="F327" i="9" s="1"/>
  <c r="M853" i="10"/>
  <c r="T856" i="10"/>
  <c r="R856" i="10"/>
  <c r="O861" i="10"/>
  <c r="M861" i="10"/>
  <c r="T864" i="10"/>
  <c r="R864" i="10"/>
  <c r="O869" i="10"/>
  <c r="M869" i="10"/>
  <c r="T872" i="10"/>
  <c r="R872" i="10"/>
  <c r="O877" i="10"/>
  <c r="M877" i="10"/>
  <c r="T880" i="10"/>
  <c r="R880" i="10"/>
  <c r="O885" i="10"/>
  <c r="F329" i="9" s="1"/>
  <c r="M885" i="10"/>
  <c r="T888" i="10"/>
  <c r="R888" i="10"/>
  <c r="O892" i="10"/>
  <c r="M892" i="10"/>
  <c r="T895" i="10"/>
  <c r="R895" i="10"/>
  <c r="O900" i="10"/>
  <c r="F356" i="9" s="1"/>
  <c r="M900" i="10"/>
  <c r="T903" i="10"/>
  <c r="R903" i="10"/>
  <c r="O908" i="10"/>
  <c r="M908" i="10"/>
  <c r="T911" i="10"/>
  <c r="R911" i="10"/>
  <c r="O916" i="10"/>
  <c r="M916" i="10"/>
  <c r="T919" i="10"/>
  <c r="R919" i="10"/>
  <c r="M922" i="10"/>
  <c r="O922" i="10"/>
  <c r="M938" i="10"/>
  <c r="O938" i="10"/>
  <c r="T972" i="10"/>
  <c r="R972" i="10"/>
  <c r="O977" i="10"/>
  <c r="F365" i="9" s="1"/>
  <c r="M977" i="10"/>
  <c r="O988" i="10"/>
  <c r="F398" i="9" s="1"/>
  <c r="M988" i="10"/>
  <c r="D141" i="9"/>
  <c r="D154" i="9"/>
  <c r="D157" i="9"/>
  <c r="D183" i="9"/>
  <c r="D177" i="9"/>
  <c r="D198" i="9"/>
  <c r="D215" i="9"/>
  <c r="D231" i="9"/>
  <c r="R620" i="10"/>
  <c r="M621" i="10"/>
  <c r="D244" i="9"/>
  <c r="O624" i="10"/>
  <c r="F236" i="9" s="1"/>
  <c r="E237" i="9" s="1"/>
  <c r="O628" i="10"/>
  <c r="F239" i="9" s="1"/>
  <c r="E240" i="9" s="1"/>
  <c r="O632" i="10"/>
  <c r="F244" i="9" s="1"/>
  <c r="E247" i="9" s="1"/>
  <c r="O636" i="10"/>
  <c r="D270" i="9"/>
  <c r="D262" i="9"/>
  <c r="T747" i="10"/>
  <c r="R747" i="10"/>
  <c r="R750" i="10"/>
  <c r="O752" i="10"/>
  <c r="F292" i="9" s="1"/>
  <c r="M752" i="10"/>
  <c r="T755" i="10"/>
  <c r="R755" i="10"/>
  <c r="F288" i="9"/>
  <c r="R758" i="10"/>
  <c r="O760" i="10"/>
  <c r="F282" i="9" s="1"/>
  <c r="E283" i="9" s="1"/>
  <c r="M760" i="10"/>
  <c r="D289" i="9"/>
  <c r="F289" i="9"/>
  <c r="T763" i="10"/>
  <c r="R763" i="10"/>
  <c r="F285" i="9"/>
  <c r="R766" i="10"/>
  <c r="O768" i="10"/>
  <c r="M768" i="10"/>
  <c r="T771" i="10"/>
  <c r="R771" i="10"/>
  <c r="R774" i="10"/>
  <c r="O776" i="10"/>
  <c r="M776" i="10"/>
  <c r="T779" i="10"/>
  <c r="R779" i="10"/>
  <c r="R782" i="10"/>
  <c r="O784" i="10"/>
  <c r="M784" i="10"/>
  <c r="T787" i="10"/>
  <c r="R787" i="10"/>
  <c r="F286" i="9"/>
  <c r="R790" i="10"/>
  <c r="O792" i="10"/>
  <c r="M792" i="10"/>
  <c r="T795" i="10"/>
  <c r="R795" i="10"/>
  <c r="M798" i="10"/>
  <c r="M806" i="10"/>
  <c r="M814" i="10"/>
  <c r="M824" i="10"/>
  <c r="M832" i="10"/>
  <c r="F322" i="9"/>
  <c r="M840" i="10"/>
  <c r="F323" i="9"/>
  <c r="M848" i="10"/>
  <c r="M856" i="10"/>
  <c r="M864" i="10"/>
  <c r="M872" i="10"/>
  <c r="M880" i="10"/>
  <c r="M888" i="10"/>
  <c r="F352" i="9"/>
  <c r="M895" i="10"/>
  <c r="F355" i="9"/>
  <c r="M903" i="10"/>
  <c r="M911" i="10"/>
  <c r="M919" i="10"/>
  <c r="M934" i="10"/>
  <c r="O934" i="10"/>
  <c r="O972" i="10"/>
  <c r="F377" i="9" s="1"/>
  <c r="M972" i="10"/>
  <c r="T990" i="10"/>
  <c r="R990" i="10"/>
  <c r="T999" i="10"/>
  <c r="R999" i="10"/>
  <c r="D197" i="9"/>
  <c r="D196" i="9"/>
  <c r="D217" i="9"/>
  <c r="F250" i="9"/>
  <c r="E251" i="9" s="1"/>
  <c r="F270" i="9"/>
  <c r="F262" i="9"/>
  <c r="E263" i="9" s="1"/>
  <c r="F268" i="9"/>
  <c r="E276" i="9" s="1"/>
  <c r="F269" i="9"/>
  <c r="T744" i="10"/>
  <c r="R744" i="10"/>
  <c r="O799" i="10"/>
  <c r="F308" i="9" s="1"/>
  <c r="M799" i="10"/>
  <c r="T802" i="10"/>
  <c r="R802" i="10"/>
  <c r="F299" i="9"/>
  <c r="E312" i="9" s="1"/>
  <c r="O807" i="10"/>
  <c r="F311" i="9" s="1"/>
  <c r="M807" i="10"/>
  <c r="T810" i="10"/>
  <c r="R810" i="10"/>
  <c r="O815" i="10"/>
  <c r="F303" i="9" s="1"/>
  <c r="M815" i="10"/>
  <c r="T818" i="10"/>
  <c r="R818" i="10"/>
  <c r="D316" i="9"/>
  <c r="O825" i="10"/>
  <c r="M825" i="10"/>
  <c r="T828" i="10"/>
  <c r="R828" i="10"/>
  <c r="O833" i="10"/>
  <c r="M833" i="10"/>
  <c r="D327" i="9"/>
  <c r="T836" i="10"/>
  <c r="R836" i="10"/>
  <c r="F319" i="9"/>
  <c r="E320" i="9" s="1"/>
  <c r="O841" i="10"/>
  <c r="F330" i="9" s="1"/>
  <c r="M841" i="10"/>
  <c r="T844" i="10"/>
  <c r="R844" i="10"/>
  <c r="O849" i="10"/>
  <c r="M849" i="10"/>
  <c r="T852" i="10"/>
  <c r="R852" i="10"/>
  <c r="O857" i="10"/>
  <c r="M857" i="10"/>
  <c r="T860" i="10"/>
  <c r="R860" i="10"/>
  <c r="O865" i="10"/>
  <c r="M865" i="10"/>
  <c r="T868" i="10"/>
  <c r="R868" i="10"/>
  <c r="O873" i="10"/>
  <c r="F336" i="9" s="1"/>
  <c r="M873" i="10"/>
  <c r="T876" i="10"/>
  <c r="R876" i="10"/>
  <c r="O881" i="10"/>
  <c r="M881" i="10"/>
  <c r="T884" i="10"/>
  <c r="R884" i="10"/>
  <c r="O889" i="10"/>
  <c r="M889" i="10"/>
  <c r="O896" i="10"/>
  <c r="M896" i="10"/>
  <c r="T899" i="10"/>
  <c r="R899" i="10"/>
  <c r="F349" i="9"/>
  <c r="O904" i="10"/>
  <c r="F340" i="9" s="1"/>
  <c r="E341" i="9" s="1"/>
  <c r="M904" i="10"/>
  <c r="T907" i="10"/>
  <c r="R907" i="10"/>
  <c r="O912" i="10"/>
  <c r="F350" i="9" s="1"/>
  <c r="M912" i="10"/>
  <c r="T915" i="10"/>
  <c r="R915" i="10"/>
  <c r="O920" i="10"/>
  <c r="F343" i="9" s="1"/>
  <c r="M920" i="10"/>
  <c r="M930" i="10"/>
  <c r="O930" i="10"/>
  <c r="R967" i="10"/>
  <c r="O969" i="10"/>
  <c r="F364" i="9" s="1"/>
  <c r="E366" i="9" s="1"/>
  <c r="M969" i="10"/>
  <c r="T980" i="10"/>
  <c r="R980" i="10"/>
  <c r="R983" i="10"/>
  <c r="O996" i="10"/>
  <c r="M996" i="10"/>
  <c r="D259" i="9"/>
  <c r="D267" i="9"/>
  <c r="D266" i="9"/>
  <c r="D287" i="9"/>
  <c r="D290" i="9"/>
  <c r="D307" i="9"/>
  <c r="D300" i="9"/>
  <c r="D330" i="9"/>
  <c r="D322" i="9"/>
  <c r="D323" i="9"/>
  <c r="D355" i="9"/>
  <c r="T987" i="10"/>
  <c r="R987" i="10"/>
  <c r="O992" i="10"/>
  <c r="F392" i="9" s="1"/>
  <c r="E402" i="9" s="1"/>
  <c r="M992" i="10"/>
  <c r="T995" i="10"/>
  <c r="R995" i="10"/>
  <c r="D282" i="9"/>
  <c r="D288" i="9"/>
  <c r="D299" i="9"/>
  <c r="D332" i="9"/>
  <c r="D328" i="9"/>
  <c r="D319" i="9"/>
  <c r="D340" i="9"/>
  <c r="D349" i="9"/>
  <c r="F373" i="9"/>
  <c r="F371" i="9"/>
  <c r="D372" i="9"/>
  <c r="O965" i="10"/>
  <c r="F376" i="9" s="1"/>
  <c r="T968" i="10"/>
  <c r="R968" i="10"/>
  <c r="R971" i="10"/>
  <c r="O973" i="10"/>
  <c r="F375" i="9" s="1"/>
  <c r="M973" i="10"/>
  <c r="T976" i="10"/>
  <c r="R976" i="10"/>
  <c r="R979" i="10"/>
  <c r="O981" i="10"/>
  <c r="F361" i="9" s="1"/>
  <c r="E362" i="9" s="1"/>
  <c r="M981" i="10"/>
  <c r="M987" i="10"/>
  <c r="F385" i="9"/>
  <c r="E386" i="9" s="1"/>
  <c r="M995" i="10"/>
  <c r="D361" i="9"/>
  <c r="D370" i="9"/>
  <c r="D364" i="9"/>
  <c r="D374" i="9"/>
  <c r="D385" i="9"/>
  <c r="I58" i="6"/>
  <c r="I85" i="6"/>
  <c r="K47" i="6"/>
  <c r="P47" i="6"/>
  <c r="K65" i="6"/>
  <c r="P65" i="6"/>
  <c r="I75" i="6"/>
  <c r="K112" i="6"/>
  <c r="P112" i="6"/>
  <c r="P122" i="6"/>
  <c r="K122" i="6"/>
  <c r="K131" i="6"/>
  <c r="P131" i="6"/>
  <c r="P138" i="6"/>
  <c r="K138" i="6"/>
  <c r="I145" i="6"/>
  <c r="P194" i="6"/>
  <c r="K194" i="6"/>
  <c r="K209" i="6"/>
  <c r="P209" i="6"/>
  <c r="K234" i="6"/>
  <c r="P234" i="6"/>
  <c r="K345" i="6"/>
  <c r="P345" i="6"/>
  <c r="K352" i="6"/>
  <c r="P352" i="6"/>
  <c r="K379" i="6"/>
  <c r="P379" i="6"/>
  <c r="K423" i="6"/>
  <c r="P423" i="6"/>
  <c r="K447" i="6"/>
  <c r="P447" i="6"/>
  <c r="K454" i="6"/>
  <c r="P454" i="6"/>
  <c r="K461" i="6"/>
  <c r="P461" i="6"/>
  <c r="K467" i="6"/>
  <c r="P467" i="6"/>
  <c r="K494" i="6"/>
  <c r="P494" i="6"/>
  <c r="K514" i="6"/>
  <c r="P514" i="6"/>
  <c r="K534" i="6"/>
  <c r="P534" i="6"/>
  <c r="K554" i="6"/>
  <c r="P554" i="6"/>
  <c r="K561" i="6"/>
  <c r="P561" i="6"/>
  <c r="K640" i="6"/>
  <c r="P640" i="6"/>
  <c r="K711" i="6"/>
  <c r="P711" i="6"/>
  <c r="P740" i="6"/>
  <c r="K740" i="6"/>
  <c r="P760" i="6"/>
  <c r="K760" i="6"/>
  <c r="P767" i="6"/>
  <c r="K767" i="6"/>
  <c r="I155" i="6"/>
  <c r="K176" i="6"/>
  <c r="P176" i="6"/>
  <c r="I227" i="6"/>
  <c r="I301" i="6"/>
  <c r="I311" i="6"/>
  <c r="I321" i="6"/>
  <c r="I403" i="6"/>
  <c r="P654" i="6"/>
  <c r="K654" i="6"/>
  <c r="I691" i="6"/>
  <c r="K728" i="6"/>
  <c r="P728" i="6"/>
  <c r="I105" i="6"/>
  <c r="I187" i="6"/>
  <c r="I219" i="6"/>
  <c r="I266" i="6"/>
  <c r="I331" i="6"/>
  <c r="I338" i="6"/>
  <c r="I362" i="6"/>
  <c r="I390" i="6"/>
  <c r="I440" i="6"/>
  <c r="I571" i="6"/>
  <c r="I600" i="6"/>
  <c r="K647" i="6"/>
  <c r="P647" i="6"/>
  <c r="I674" i="6"/>
  <c r="K701" i="6"/>
  <c r="P701" i="6"/>
  <c r="I721" i="6"/>
  <c r="I754" i="6"/>
  <c r="I95" i="6"/>
  <c r="I165" i="6"/>
  <c r="K242" i="6"/>
  <c r="P242" i="6"/>
  <c r="K250" i="6"/>
  <c r="P250" i="6"/>
  <c r="I258" i="6"/>
  <c r="I276" i="6"/>
  <c r="I286" i="6"/>
  <c r="I372" i="6"/>
  <c r="K396" i="6"/>
  <c r="P396" i="6"/>
  <c r="I413" i="6"/>
  <c r="I474" i="6"/>
  <c r="I484" i="6"/>
  <c r="I504" i="6"/>
  <c r="I524" i="6"/>
  <c r="I544" i="6"/>
  <c r="I580" i="6"/>
  <c r="I590" i="6"/>
  <c r="I607" i="6"/>
  <c r="I614" i="6"/>
  <c r="K621" i="6"/>
  <c r="P621" i="6"/>
  <c r="I628" i="6"/>
  <c r="I664" i="6"/>
  <c r="I681" i="6"/>
  <c r="I747" i="6"/>
  <c r="K779" i="6"/>
  <c r="P779" i="6"/>
  <c r="K809" i="6"/>
  <c r="P809" i="6"/>
  <c r="K823" i="6"/>
  <c r="P823" i="6"/>
  <c r="I842" i="6"/>
  <c r="K862" i="6"/>
  <c r="P862" i="6"/>
  <c r="K912" i="6"/>
  <c r="P912" i="6"/>
  <c r="P922" i="6"/>
  <c r="K922" i="6"/>
  <c r="K985" i="6"/>
  <c r="P985" i="6"/>
  <c r="K992" i="6"/>
  <c r="P992" i="6"/>
  <c r="I1009" i="6"/>
  <c r="K1019" i="6"/>
  <c r="P1019" i="6"/>
  <c r="P1046" i="6"/>
  <c r="K1046" i="6"/>
  <c r="I1159" i="6"/>
  <c r="K1340" i="6"/>
  <c r="P1340" i="6"/>
  <c r="I799" i="6"/>
  <c r="I881" i="6"/>
  <c r="K888" i="6"/>
  <c r="P888" i="6"/>
  <c r="P942" i="6"/>
  <c r="K942" i="6"/>
  <c r="K976" i="6"/>
  <c r="P976" i="6"/>
  <c r="K999" i="6"/>
  <c r="P999" i="6"/>
  <c r="I1079" i="6"/>
  <c r="K1086" i="6"/>
  <c r="P1086" i="6"/>
  <c r="I1107" i="6"/>
  <c r="K1114" i="6"/>
  <c r="P1114" i="6"/>
  <c r="K1942" i="6"/>
  <c r="P1942" i="6"/>
  <c r="K773" i="6"/>
  <c r="I816" i="6"/>
  <c r="I833" i="6"/>
  <c r="I852" i="6"/>
  <c r="I874" i="6"/>
  <c r="K895" i="6"/>
  <c r="P895" i="6"/>
  <c r="I932" i="6"/>
  <c r="I1029" i="6"/>
  <c r="I1039" i="6"/>
  <c r="I1072" i="6"/>
  <c r="K1093" i="6"/>
  <c r="P1093" i="6"/>
  <c r="I1100" i="6"/>
  <c r="K1183" i="6"/>
  <c r="P1183" i="6"/>
  <c r="K1321" i="6"/>
  <c r="P1321" i="6"/>
  <c r="K1370" i="6"/>
  <c r="P1370" i="6"/>
  <c r="I1393" i="6" s="1"/>
  <c r="I789" i="6"/>
  <c r="I952" i="6"/>
  <c r="K959" i="6"/>
  <c r="P959" i="6"/>
  <c r="I966" i="6"/>
  <c r="I1053" i="6"/>
  <c r="K1060" i="6"/>
  <c r="P1060" i="6"/>
  <c r="I1134" i="6"/>
  <c r="K1305" i="6"/>
  <c r="P1305" i="6"/>
  <c r="K1711" i="6"/>
  <c r="P1711" i="6"/>
  <c r="K1922" i="6"/>
  <c r="P1922" i="6"/>
  <c r="I1124" i="6"/>
  <c r="I1169" i="6"/>
  <c r="K1278" i="6"/>
  <c r="P1278" i="6"/>
  <c r="I1428" i="6"/>
  <c r="K1453" i="6"/>
  <c r="P1453" i="6"/>
  <c r="K1473" i="6"/>
  <c r="P1473" i="6"/>
  <c r="K1493" i="6"/>
  <c r="P1493" i="6"/>
  <c r="K1513" i="6"/>
  <c r="P1513" i="6"/>
  <c r="P1589" i="6"/>
  <c r="I1661" i="6"/>
  <c r="P1791" i="6"/>
  <c r="K1800" i="6"/>
  <c r="P1800" i="6"/>
  <c r="K1853" i="6"/>
  <c r="P1853" i="6"/>
  <c r="K1860" i="6"/>
  <c r="P1860" i="6"/>
  <c r="I2044" i="6"/>
  <c r="I2052" i="6"/>
  <c r="K1207" i="6"/>
  <c r="P1207" i="6"/>
  <c r="K1237" i="6"/>
  <c r="P1237" i="6"/>
  <c r="I1262" i="6"/>
  <c r="I1330" i="6"/>
  <c r="I1349" i="6"/>
  <c r="I1408" i="6"/>
  <c r="K1447" i="6"/>
  <c r="K1529" i="6"/>
  <c r="P1529" i="6"/>
  <c r="K1549" i="6"/>
  <c r="P1549" i="6"/>
  <c r="I1641" i="6"/>
  <c r="P1771" i="6"/>
  <c r="K1847" i="6"/>
  <c r="P1847" i="6"/>
  <c r="K1981" i="6"/>
  <c r="P1981" i="6"/>
  <c r="K1989" i="6"/>
  <c r="P1989" i="6"/>
  <c r="K1997" i="6"/>
  <c r="P1997" i="6"/>
  <c r="I2034" i="6"/>
  <c r="I1149" i="6"/>
  <c r="K1176" i="6"/>
  <c r="P1190" i="6"/>
  <c r="I1227" i="6"/>
  <c r="K1251" i="6"/>
  <c r="I1268" i="6"/>
  <c r="I1288" i="6"/>
  <c r="P1312" i="6"/>
  <c r="I1358" i="6"/>
  <c r="P1377" i="6"/>
  <c r="K1391" i="6"/>
  <c r="P1391" i="6"/>
  <c r="K1441" i="6"/>
  <c r="P1441" i="6"/>
  <c r="K1463" i="6"/>
  <c r="K1483" i="6"/>
  <c r="K1503" i="6"/>
  <c r="K1606" i="6"/>
  <c r="P1606" i="6"/>
  <c r="I1621" i="6"/>
  <c r="K1691" i="6"/>
  <c r="P1691" i="6"/>
  <c r="K1840" i="6"/>
  <c r="P1840" i="6"/>
  <c r="K2089" i="6"/>
  <c r="P2089" i="6"/>
  <c r="K2137" i="6"/>
  <c r="P2137" i="6"/>
  <c r="K1197" i="6"/>
  <c r="I1217" i="6"/>
  <c r="I1244" i="6"/>
  <c r="K1384" i="6"/>
  <c r="I1422" i="6"/>
  <c r="K1435" i="6"/>
  <c r="I1519" i="6"/>
  <c r="I1539" i="6"/>
  <c r="I1559" i="6"/>
  <c r="I1681" i="6"/>
  <c r="K1820" i="6"/>
  <c r="P1820" i="6"/>
  <c r="K2126" i="6"/>
  <c r="P2126" i="6"/>
  <c r="I1631" i="6"/>
  <c r="I1651" i="6"/>
  <c r="I1671" i="6"/>
  <c r="K1870" i="6"/>
  <c r="K1970" i="6"/>
  <c r="P1970" i="6"/>
  <c r="K2023" i="6"/>
  <c r="P2023" i="6"/>
  <c r="I2060" i="6"/>
  <c r="I2079" i="6"/>
  <c r="I2096" i="6"/>
  <c r="I2116" i="6"/>
  <c r="I1569" i="6"/>
  <c r="I1723" i="6"/>
  <c r="I1747" i="6"/>
  <c r="I1754" i="6"/>
  <c r="K1886" i="6"/>
  <c r="I1893" i="6"/>
  <c r="I1905" i="6"/>
  <c r="I1952" i="6"/>
  <c r="I1959" i="6"/>
  <c r="I2004" i="6"/>
  <c r="I2016" i="6"/>
  <c r="I2069" i="6"/>
  <c r="I2104" i="6"/>
  <c r="I1579" i="6"/>
  <c r="I1599" i="6"/>
  <c r="I1701" i="6"/>
  <c r="I1730" i="6"/>
  <c r="I1761" i="6"/>
  <c r="I1781" i="6"/>
  <c r="I1810" i="6"/>
  <c r="I1830" i="6"/>
  <c r="I1879" i="6"/>
  <c r="K1912" i="6"/>
  <c r="K1932" i="6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" i="3"/>
  <c r="Y1" i="3"/>
  <c r="CY1" i="3"/>
  <c r="CZ1" i="3"/>
  <c r="DA1" i="3"/>
  <c r="DB1" i="3"/>
  <c r="DC1" i="3"/>
  <c r="A2" i="3"/>
  <c r="Y2" i="3"/>
  <c r="CY2" i="3"/>
  <c r="CZ2" i="3"/>
  <c r="DB2" i="3" s="1"/>
  <c r="DA2" i="3"/>
  <c r="DC2" i="3"/>
  <c r="A3" i="3"/>
  <c r="Y3" i="3"/>
  <c r="CY3" i="3"/>
  <c r="CZ3" i="3"/>
  <c r="DA3" i="3"/>
  <c r="DB3" i="3"/>
  <c r="DC3" i="3"/>
  <c r="A4" i="3"/>
  <c r="Y4" i="3"/>
  <c r="CY4" i="3"/>
  <c r="CZ4" i="3"/>
  <c r="DA4" i="3"/>
  <c r="DB4" i="3"/>
  <c r="DC4" i="3"/>
  <c r="A5" i="3"/>
  <c r="Y5" i="3"/>
  <c r="CY5" i="3"/>
  <c r="CZ5" i="3"/>
  <c r="DB5" i="3" s="1"/>
  <c r="DA5" i="3"/>
  <c r="DC5" i="3"/>
  <c r="A6" i="3"/>
  <c r="Y6" i="3"/>
  <c r="CY6" i="3"/>
  <c r="CZ6" i="3"/>
  <c r="DB6" i="3" s="1"/>
  <c r="DA6" i="3"/>
  <c r="DC6" i="3"/>
  <c r="A7" i="3"/>
  <c r="Y7" i="3"/>
  <c r="CY7" i="3"/>
  <c r="CZ7" i="3"/>
  <c r="DA7" i="3"/>
  <c r="DB7" i="3"/>
  <c r="DC7" i="3"/>
  <c r="A8" i="3"/>
  <c r="Y8" i="3"/>
  <c r="CY8" i="3"/>
  <c r="CZ8" i="3"/>
  <c r="DB8" i="3" s="1"/>
  <c r="DA8" i="3"/>
  <c r="DC8" i="3"/>
  <c r="A9" i="3"/>
  <c r="Y9" i="3"/>
  <c r="CY9" i="3"/>
  <c r="CZ9" i="3"/>
  <c r="DA9" i="3"/>
  <c r="DB9" i="3"/>
  <c r="DC9" i="3"/>
  <c r="A10" i="3"/>
  <c r="Y10" i="3"/>
  <c r="CY10" i="3"/>
  <c r="CZ10" i="3"/>
  <c r="DB10" i="3" s="1"/>
  <c r="DA10" i="3"/>
  <c r="DC10" i="3"/>
  <c r="A11" i="3"/>
  <c r="Y11" i="3"/>
  <c r="CY11" i="3"/>
  <c r="CZ11" i="3"/>
  <c r="DB11" i="3" s="1"/>
  <c r="DA11" i="3"/>
  <c r="DC11" i="3"/>
  <c r="A12" i="3"/>
  <c r="Y12" i="3"/>
  <c r="CX12" i="3" s="1"/>
  <c r="CU12" i="3"/>
  <c r="CV12" i="3"/>
  <c r="CY12" i="3"/>
  <c r="CZ12" i="3"/>
  <c r="DB12" i="3" s="1"/>
  <c r="DA12" i="3"/>
  <c r="DC12" i="3"/>
  <c r="A13" i="3"/>
  <c r="Y13" i="3"/>
  <c r="CX13" i="3"/>
  <c r="DG13" i="3" s="1"/>
  <c r="CY13" i="3"/>
  <c r="CZ13" i="3"/>
  <c r="DB13" i="3" s="1"/>
  <c r="DA13" i="3"/>
  <c r="DC13" i="3"/>
  <c r="DF13" i="3"/>
  <c r="DH13" i="3"/>
  <c r="DI13" i="3"/>
  <c r="DJ13" i="3"/>
  <c r="A14" i="3"/>
  <c r="Y14" i="3"/>
  <c r="CX14" i="3" s="1"/>
  <c r="CY14" i="3"/>
  <c r="CZ14" i="3"/>
  <c r="DA14" i="3"/>
  <c r="DB14" i="3"/>
  <c r="DC14" i="3"/>
  <c r="A15" i="3"/>
  <c r="Y15" i="3"/>
  <c r="CV15" i="3" s="1"/>
  <c r="CU15" i="3"/>
  <c r="CY15" i="3"/>
  <c r="CZ15" i="3"/>
  <c r="DB15" i="3" s="1"/>
  <c r="DA15" i="3"/>
  <c r="DC15" i="3"/>
  <c r="A16" i="3"/>
  <c r="Y16" i="3"/>
  <c r="CW16" i="3"/>
  <c r="CX16" i="3"/>
  <c r="DI16" i="3" s="1"/>
  <c r="CY16" i="3"/>
  <c r="CZ16" i="3"/>
  <c r="DA16" i="3"/>
  <c r="DB16" i="3"/>
  <c r="DC16" i="3"/>
  <c r="DG16" i="3"/>
  <c r="DJ16" i="3" s="1"/>
  <c r="DH16" i="3"/>
  <c r="A17" i="3"/>
  <c r="Y17" i="3"/>
  <c r="CX17" i="3" s="1"/>
  <c r="CY17" i="3"/>
  <c r="CZ17" i="3"/>
  <c r="DB17" i="3" s="1"/>
  <c r="DA17" i="3"/>
  <c r="DC17" i="3"/>
  <c r="A18" i="3"/>
  <c r="Y18" i="3"/>
  <c r="CX18" i="3"/>
  <c r="DG18" i="3" s="1"/>
  <c r="CY18" i="3"/>
  <c r="CZ18" i="3"/>
  <c r="DB18" i="3" s="1"/>
  <c r="DA18" i="3"/>
  <c r="DC18" i="3"/>
  <c r="DF18" i="3"/>
  <c r="DH18" i="3"/>
  <c r="DI18" i="3"/>
  <c r="DJ18" i="3"/>
  <c r="A19" i="3"/>
  <c r="Y19" i="3"/>
  <c r="CX19" i="3"/>
  <c r="DF19" i="3" s="1"/>
  <c r="DJ19" i="3" s="1"/>
  <c r="CY19" i="3"/>
  <c r="CZ19" i="3"/>
  <c r="DA19" i="3"/>
  <c r="DB19" i="3"/>
  <c r="DC19" i="3"/>
  <c r="DH19" i="3"/>
  <c r="DI19" i="3"/>
  <c r="A20" i="3"/>
  <c r="Y20" i="3"/>
  <c r="CX20" i="3" s="1"/>
  <c r="CY20" i="3"/>
  <c r="CZ20" i="3"/>
  <c r="DA20" i="3"/>
  <c r="DB20" i="3"/>
  <c r="DC20" i="3"/>
  <c r="A21" i="3"/>
  <c r="Y21" i="3"/>
  <c r="CX21" i="3" s="1"/>
  <c r="CY21" i="3"/>
  <c r="CZ21" i="3"/>
  <c r="DB21" i="3" s="1"/>
  <c r="DA21" i="3"/>
  <c r="DC21" i="3"/>
  <c r="A22" i="3"/>
  <c r="Y22" i="3"/>
  <c r="CU22" i="3"/>
  <c r="CV22" i="3"/>
  <c r="CX22" i="3"/>
  <c r="DG22" i="3" s="1"/>
  <c r="CY22" i="3"/>
  <c r="CZ22" i="3"/>
  <c r="DA22" i="3"/>
  <c r="DB22" i="3"/>
  <c r="DC22" i="3"/>
  <c r="DH22" i="3"/>
  <c r="A23" i="3"/>
  <c r="Y23" i="3"/>
  <c r="CW23" i="3" s="1"/>
  <c r="CY23" i="3"/>
  <c r="CZ23" i="3"/>
  <c r="DB23" i="3" s="1"/>
  <c r="DA23" i="3"/>
  <c r="DC23" i="3"/>
  <c r="A24" i="3"/>
  <c r="Y24" i="3"/>
  <c r="CX24" i="3"/>
  <c r="DF24" i="3" s="1"/>
  <c r="DJ24" i="3" s="1"/>
  <c r="CY24" i="3"/>
  <c r="CZ24" i="3"/>
  <c r="DA24" i="3"/>
  <c r="DB24" i="3"/>
  <c r="DC24" i="3"/>
  <c r="DH24" i="3"/>
  <c r="DI24" i="3"/>
  <c r="A25" i="3"/>
  <c r="Y25" i="3"/>
  <c r="CX25" i="3" s="1"/>
  <c r="CY25" i="3"/>
  <c r="CZ25" i="3"/>
  <c r="DA25" i="3"/>
  <c r="DB25" i="3"/>
  <c r="DC25" i="3"/>
  <c r="A26" i="3"/>
  <c r="Y26" i="3"/>
  <c r="CX26" i="3" s="1"/>
  <c r="CY26" i="3"/>
  <c r="CZ26" i="3"/>
  <c r="DB26" i="3" s="1"/>
  <c r="DA26" i="3"/>
  <c r="DC26" i="3"/>
  <c r="A27" i="3"/>
  <c r="Y27" i="3"/>
  <c r="CU27" i="3"/>
  <c r="CV27" i="3"/>
  <c r="CX27" i="3"/>
  <c r="DG27" i="3" s="1"/>
  <c r="CY27" i="3"/>
  <c r="CZ27" i="3"/>
  <c r="DA27" i="3"/>
  <c r="DB27" i="3"/>
  <c r="DC27" i="3"/>
  <c r="DH27" i="3"/>
  <c r="A28" i="3"/>
  <c r="Y28" i="3"/>
  <c r="CW28" i="3" s="1"/>
  <c r="CY28" i="3"/>
  <c r="CZ28" i="3"/>
  <c r="DB28" i="3" s="1"/>
  <c r="DA28" i="3"/>
  <c r="DC28" i="3"/>
  <c r="A29" i="3"/>
  <c r="Y29" i="3"/>
  <c r="CX29" i="3"/>
  <c r="DF29" i="3" s="1"/>
  <c r="DJ29" i="3" s="1"/>
  <c r="CY29" i="3"/>
  <c r="CZ29" i="3"/>
  <c r="DA29" i="3"/>
  <c r="DB29" i="3"/>
  <c r="DC29" i="3"/>
  <c r="DH29" i="3"/>
  <c r="DI29" i="3"/>
  <c r="A30" i="3"/>
  <c r="Y30" i="3"/>
  <c r="CX30" i="3" s="1"/>
  <c r="CY30" i="3"/>
  <c r="CZ30" i="3"/>
  <c r="DA30" i="3"/>
  <c r="DB30" i="3"/>
  <c r="DC30" i="3"/>
  <c r="A31" i="3"/>
  <c r="Y31" i="3"/>
  <c r="CX31" i="3" s="1"/>
  <c r="CY31" i="3"/>
  <c r="CZ31" i="3"/>
  <c r="DB31" i="3" s="1"/>
  <c r="DA31" i="3"/>
  <c r="DC31" i="3"/>
  <c r="A32" i="3"/>
  <c r="Y32" i="3"/>
  <c r="CX32" i="3"/>
  <c r="DG32" i="3" s="1"/>
  <c r="CY32" i="3"/>
  <c r="CZ32" i="3"/>
  <c r="DB32" i="3" s="1"/>
  <c r="DA32" i="3"/>
  <c r="DC32" i="3"/>
  <c r="DF32" i="3"/>
  <c r="DH32" i="3"/>
  <c r="DI32" i="3"/>
  <c r="DJ32" i="3"/>
  <c r="A33" i="3"/>
  <c r="Y33" i="3"/>
  <c r="CX33" i="3"/>
  <c r="DF33" i="3" s="1"/>
  <c r="DJ33" i="3" s="1"/>
  <c r="CY33" i="3"/>
  <c r="CZ33" i="3"/>
  <c r="DA33" i="3"/>
  <c r="DB33" i="3"/>
  <c r="DC33" i="3"/>
  <c r="DH33" i="3"/>
  <c r="DI33" i="3"/>
  <c r="A34" i="3"/>
  <c r="Y34" i="3"/>
  <c r="CV34" i="3" s="1"/>
  <c r="CU34" i="3"/>
  <c r="CY34" i="3"/>
  <c r="CZ34" i="3"/>
  <c r="DB34" i="3" s="1"/>
  <c r="DA34" i="3"/>
  <c r="DC34" i="3"/>
  <c r="A35" i="3"/>
  <c r="Y35" i="3"/>
  <c r="CW35" i="3"/>
  <c r="CX35" i="3"/>
  <c r="DH35" i="3" s="1"/>
  <c r="CY35" i="3"/>
  <c r="CZ35" i="3"/>
  <c r="DA35" i="3"/>
  <c r="DB35" i="3"/>
  <c r="DC35" i="3"/>
  <c r="DG35" i="3"/>
  <c r="DJ35" i="3" s="1"/>
  <c r="A36" i="3"/>
  <c r="Y36" i="3"/>
  <c r="CX36" i="3" s="1"/>
  <c r="CY36" i="3"/>
  <c r="CZ36" i="3"/>
  <c r="DB36" i="3" s="1"/>
  <c r="DA36" i="3"/>
  <c r="DC36" i="3"/>
  <c r="DF36" i="3"/>
  <c r="DJ36" i="3" s="1"/>
  <c r="A37" i="3"/>
  <c r="Y37" i="3"/>
  <c r="CX37" i="3"/>
  <c r="DG37" i="3" s="1"/>
  <c r="CY37" i="3"/>
  <c r="CZ37" i="3"/>
  <c r="DB37" i="3" s="1"/>
  <c r="DA37" i="3"/>
  <c r="DC37" i="3"/>
  <c r="DF37" i="3"/>
  <c r="DJ37" i="3" s="1"/>
  <c r="DH37" i="3"/>
  <c r="DI37" i="3"/>
  <c r="A38" i="3"/>
  <c r="Y38" i="3"/>
  <c r="CX38" i="3" s="1"/>
  <c r="DG38" i="3" s="1"/>
  <c r="CU38" i="3"/>
  <c r="CV38" i="3"/>
  <c r="CY38" i="3"/>
  <c r="CZ38" i="3"/>
  <c r="DB38" i="3" s="1"/>
  <c r="DA38" i="3"/>
  <c r="DC38" i="3"/>
  <c r="A39" i="3"/>
  <c r="Y39" i="3"/>
  <c r="CX39" i="3"/>
  <c r="DG39" i="3" s="1"/>
  <c r="CY39" i="3"/>
  <c r="CZ39" i="3"/>
  <c r="DB39" i="3" s="1"/>
  <c r="DA39" i="3"/>
  <c r="DC39" i="3"/>
  <c r="DF39" i="3"/>
  <c r="DJ39" i="3" s="1"/>
  <c r="DH39" i="3"/>
  <c r="DI39" i="3"/>
  <c r="A40" i="3"/>
  <c r="Y40" i="3"/>
  <c r="CX40" i="3" s="1"/>
  <c r="CU40" i="3"/>
  <c r="CV40" i="3"/>
  <c r="CY40" i="3"/>
  <c r="CZ40" i="3"/>
  <c r="DB40" i="3" s="1"/>
  <c r="DA40" i="3"/>
  <c r="DC40" i="3"/>
  <c r="DF40" i="3"/>
  <c r="DG40" i="3"/>
  <c r="A41" i="3"/>
  <c r="Y41" i="3"/>
  <c r="CW41" i="3"/>
  <c r="CX41" i="3"/>
  <c r="DI41" i="3" s="1"/>
  <c r="CY41" i="3"/>
  <c r="CZ41" i="3"/>
  <c r="DA41" i="3"/>
  <c r="DB41" i="3"/>
  <c r="DC41" i="3"/>
  <c r="DH41" i="3"/>
  <c r="A42" i="3"/>
  <c r="Y42" i="3"/>
  <c r="CX42" i="3" s="1"/>
  <c r="CY42" i="3"/>
  <c r="CZ42" i="3"/>
  <c r="DA42" i="3"/>
  <c r="DB42" i="3"/>
  <c r="DC42" i="3"/>
  <c r="A43" i="3"/>
  <c r="Y43" i="3"/>
  <c r="CX43" i="3" s="1"/>
  <c r="CY43" i="3"/>
  <c r="CZ43" i="3"/>
  <c r="DB43" i="3" s="1"/>
  <c r="DA43" i="3"/>
  <c r="DC43" i="3"/>
  <c r="DF43" i="3"/>
  <c r="DG43" i="3"/>
  <c r="DJ43" i="3"/>
  <c r="A44" i="3"/>
  <c r="Y44" i="3"/>
  <c r="CU44" i="3"/>
  <c r="CV44" i="3"/>
  <c r="CX44" i="3"/>
  <c r="DI44" i="3" s="1"/>
  <c r="CY44" i="3"/>
  <c r="CZ44" i="3"/>
  <c r="DB44" i="3" s="1"/>
  <c r="DA44" i="3"/>
  <c r="DC44" i="3"/>
  <c r="DF44" i="3"/>
  <c r="DG44" i="3"/>
  <c r="DH44" i="3"/>
  <c r="DJ44" i="3"/>
  <c r="A45" i="3"/>
  <c r="Y45" i="3"/>
  <c r="CY45" i="3"/>
  <c r="CZ45" i="3"/>
  <c r="DB45" i="3" s="1"/>
  <c r="DA45" i="3"/>
  <c r="DC45" i="3"/>
  <c r="A46" i="3"/>
  <c r="Y46" i="3"/>
  <c r="CU46" i="3"/>
  <c r="CY46" i="3"/>
  <c r="CZ46" i="3"/>
  <c r="DB46" i="3" s="1"/>
  <c r="DA46" i="3"/>
  <c r="DC46" i="3"/>
  <c r="A47" i="3"/>
  <c r="Y47" i="3"/>
  <c r="CX47" i="3" s="1"/>
  <c r="DF47" i="3" s="1"/>
  <c r="DJ47" i="3" s="1"/>
  <c r="CY47" i="3"/>
  <c r="CZ47" i="3"/>
  <c r="DB47" i="3" s="1"/>
  <c r="DA47" i="3"/>
  <c r="DC47" i="3"/>
  <c r="A48" i="3"/>
  <c r="Y48" i="3"/>
  <c r="CX48" i="3"/>
  <c r="DG48" i="3" s="1"/>
  <c r="CY48" i="3"/>
  <c r="CZ48" i="3"/>
  <c r="DB48" i="3" s="1"/>
  <c r="DA48" i="3"/>
  <c r="DC48" i="3"/>
  <c r="DF48" i="3"/>
  <c r="DJ48" i="3" s="1"/>
  <c r="DH48" i="3"/>
  <c r="DI48" i="3"/>
  <c r="A49" i="3"/>
  <c r="Y49" i="3"/>
  <c r="CX49" i="3"/>
  <c r="CY49" i="3"/>
  <c r="CZ49" i="3"/>
  <c r="DA49" i="3"/>
  <c r="DB49" i="3"/>
  <c r="DC49" i="3"/>
  <c r="DI49" i="3"/>
  <c r="A50" i="3"/>
  <c r="Y50" i="3"/>
  <c r="CU50" i="3"/>
  <c r="CY50" i="3"/>
  <c r="CZ50" i="3"/>
  <c r="DB50" i="3" s="1"/>
  <c r="DA50" i="3"/>
  <c r="DC50" i="3"/>
  <c r="A51" i="3"/>
  <c r="Y51" i="3"/>
  <c r="CX51" i="3"/>
  <c r="CY51" i="3"/>
  <c r="CZ51" i="3"/>
  <c r="DA51" i="3"/>
  <c r="DB51" i="3"/>
  <c r="DC51" i="3"/>
  <c r="DI51" i="3"/>
  <c r="A52" i="3"/>
  <c r="Y52" i="3"/>
  <c r="CX52" i="3"/>
  <c r="DH52" i="3" s="1"/>
  <c r="CY52" i="3"/>
  <c r="CZ52" i="3"/>
  <c r="DA52" i="3"/>
  <c r="DB52" i="3"/>
  <c r="DC52" i="3"/>
  <c r="DG52" i="3"/>
  <c r="A53" i="3"/>
  <c r="Y53" i="3"/>
  <c r="CV53" i="3" s="1"/>
  <c r="CU53" i="3"/>
  <c r="CY53" i="3"/>
  <c r="CZ53" i="3"/>
  <c r="DA53" i="3"/>
  <c r="DB53" i="3"/>
  <c r="DC53" i="3"/>
  <c r="A54" i="3"/>
  <c r="Y54" i="3"/>
  <c r="CX54" i="3" s="1"/>
  <c r="DH54" i="3" s="1"/>
  <c r="CY54" i="3"/>
  <c r="CZ54" i="3"/>
  <c r="DB54" i="3" s="1"/>
  <c r="DA54" i="3"/>
  <c r="DC54" i="3"/>
  <c r="DI54" i="3"/>
  <c r="A55" i="3"/>
  <c r="Y55" i="3"/>
  <c r="CX55" i="3"/>
  <c r="DG55" i="3" s="1"/>
  <c r="CY55" i="3"/>
  <c r="CZ55" i="3"/>
  <c r="DA55" i="3"/>
  <c r="DB55" i="3"/>
  <c r="DC55" i="3"/>
  <c r="DI55" i="3"/>
  <c r="A56" i="3"/>
  <c r="Y56" i="3"/>
  <c r="CX56" i="3"/>
  <c r="CY56" i="3"/>
  <c r="CZ56" i="3"/>
  <c r="DA56" i="3"/>
  <c r="DB56" i="3"/>
  <c r="DC56" i="3"/>
  <c r="DI56" i="3"/>
  <c r="A57" i="3"/>
  <c r="Y57" i="3"/>
  <c r="CX57" i="3"/>
  <c r="DI57" i="3" s="1"/>
  <c r="CY57" i="3"/>
  <c r="CZ57" i="3"/>
  <c r="DB57" i="3" s="1"/>
  <c r="DA57" i="3"/>
  <c r="DC57" i="3"/>
  <c r="DF57" i="3"/>
  <c r="DH57" i="3"/>
  <c r="DJ57" i="3"/>
  <c r="A58" i="3"/>
  <c r="Y58" i="3"/>
  <c r="CX58" i="3" s="1"/>
  <c r="DH58" i="3" s="1"/>
  <c r="CY58" i="3"/>
  <c r="CZ58" i="3"/>
  <c r="DB58" i="3" s="1"/>
  <c r="DA58" i="3"/>
  <c r="DC58" i="3"/>
  <c r="DF58" i="3"/>
  <c r="DJ58" i="3" s="1"/>
  <c r="DG58" i="3"/>
  <c r="DI58" i="3"/>
  <c r="A59" i="3"/>
  <c r="Y59" i="3"/>
  <c r="CX59" i="3"/>
  <c r="DG59" i="3" s="1"/>
  <c r="CY59" i="3"/>
  <c r="CZ59" i="3"/>
  <c r="DA59" i="3"/>
  <c r="DB59" i="3"/>
  <c r="DC59" i="3"/>
  <c r="DH59" i="3"/>
  <c r="DI59" i="3"/>
  <c r="A60" i="3"/>
  <c r="Y60" i="3"/>
  <c r="CU60" i="3"/>
  <c r="CY60" i="3"/>
  <c r="CZ60" i="3"/>
  <c r="DB60" i="3" s="1"/>
  <c r="DA60" i="3"/>
  <c r="DC60" i="3"/>
  <c r="A61" i="3"/>
  <c r="Y61" i="3"/>
  <c r="CW61" i="3"/>
  <c r="CX61" i="3"/>
  <c r="DF61" i="3" s="1"/>
  <c r="CY61" i="3"/>
  <c r="CZ61" i="3"/>
  <c r="DA61" i="3"/>
  <c r="DB61" i="3"/>
  <c r="DC61" i="3"/>
  <c r="DG61" i="3"/>
  <c r="DJ61" i="3" s="1"/>
  <c r="DH61" i="3"/>
  <c r="DI61" i="3"/>
  <c r="A62" i="3"/>
  <c r="Y62" i="3"/>
  <c r="CX62" i="3" s="1"/>
  <c r="CY62" i="3"/>
  <c r="CZ62" i="3"/>
  <c r="DA62" i="3"/>
  <c r="DB62" i="3"/>
  <c r="DC62" i="3"/>
  <c r="DG62" i="3"/>
  <c r="A63" i="3"/>
  <c r="Y63" i="3"/>
  <c r="CX63" i="3" s="1"/>
  <c r="CY63" i="3"/>
  <c r="CZ63" i="3"/>
  <c r="DB63" i="3" s="1"/>
  <c r="DA63" i="3"/>
  <c r="DC63" i="3"/>
  <c r="A64" i="3"/>
  <c r="Y64" i="3"/>
  <c r="CX64" i="3"/>
  <c r="DG64" i="3" s="1"/>
  <c r="CY64" i="3"/>
  <c r="CZ64" i="3"/>
  <c r="DB64" i="3" s="1"/>
  <c r="DA64" i="3"/>
  <c r="DC64" i="3"/>
  <c r="DF64" i="3"/>
  <c r="DI64" i="3"/>
  <c r="DJ64" i="3"/>
  <c r="A65" i="3"/>
  <c r="Y65" i="3"/>
  <c r="CY65" i="3"/>
  <c r="CZ65" i="3"/>
  <c r="DB65" i="3" s="1"/>
  <c r="DA65" i="3"/>
  <c r="DC65" i="3"/>
  <c r="A66" i="3"/>
  <c r="Y66" i="3"/>
  <c r="CY66" i="3"/>
  <c r="CZ66" i="3"/>
  <c r="DA66" i="3"/>
  <c r="DB66" i="3"/>
  <c r="DC66" i="3"/>
  <c r="A67" i="3"/>
  <c r="Y67" i="3"/>
  <c r="CY67" i="3"/>
  <c r="CZ67" i="3"/>
  <c r="DB67" i="3" s="1"/>
  <c r="DA67" i="3"/>
  <c r="DC67" i="3"/>
  <c r="A68" i="3"/>
  <c r="Y68" i="3"/>
  <c r="CY68" i="3"/>
  <c r="CZ68" i="3"/>
  <c r="DB68" i="3" s="1"/>
  <c r="DA68" i="3"/>
  <c r="DC68" i="3"/>
  <c r="A69" i="3"/>
  <c r="Y69" i="3"/>
  <c r="CY69" i="3"/>
  <c r="CZ69" i="3"/>
  <c r="DB69" i="3" s="1"/>
  <c r="DA69" i="3"/>
  <c r="DC69" i="3"/>
  <c r="A70" i="3"/>
  <c r="Y70" i="3"/>
  <c r="CY70" i="3"/>
  <c r="CZ70" i="3"/>
  <c r="DB70" i="3" s="1"/>
  <c r="DA70" i="3"/>
  <c r="DC70" i="3"/>
  <c r="A71" i="3"/>
  <c r="Y71" i="3"/>
  <c r="CY71" i="3"/>
  <c r="CZ71" i="3"/>
  <c r="DA71" i="3"/>
  <c r="DB71" i="3"/>
  <c r="DC71" i="3"/>
  <c r="A72" i="3"/>
  <c r="Y72" i="3"/>
  <c r="CY72" i="3"/>
  <c r="CZ72" i="3"/>
  <c r="DB72" i="3" s="1"/>
  <c r="DA72" i="3"/>
  <c r="DC72" i="3"/>
  <c r="A73" i="3"/>
  <c r="Y73" i="3"/>
  <c r="CV73" i="3" s="1"/>
  <c r="CU73" i="3"/>
  <c r="CX73" i="3"/>
  <c r="CY73" i="3"/>
  <c r="CZ73" i="3"/>
  <c r="DA73" i="3"/>
  <c r="DB73" i="3"/>
  <c r="DC73" i="3"/>
  <c r="A74" i="3"/>
  <c r="Y74" i="3"/>
  <c r="CX74" i="3"/>
  <c r="DI74" i="3" s="1"/>
  <c r="CY74" i="3"/>
  <c r="CZ74" i="3"/>
  <c r="DB74" i="3" s="1"/>
  <c r="DA74" i="3"/>
  <c r="DC74" i="3"/>
  <c r="DF74" i="3"/>
  <c r="DH74" i="3"/>
  <c r="DJ74" i="3"/>
  <c r="A75" i="3"/>
  <c r="Y75" i="3"/>
  <c r="CX75" i="3" s="1"/>
  <c r="DH75" i="3" s="1"/>
  <c r="CY75" i="3"/>
  <c r="CZ75" i="3"/>
  <c r="DB75" i="3" s="1"/>
  <c r="DA75" i="3"/>
  <c r="DC75" i="3"/>
  <c r="DF75" i="3"/>
  <c r="DJ75" i="3" s="1"/>
  <c r="DG75" i="3"/>
  <c r="DI75" i="3"/>
  <c r="A76" i="3"/>
  <c r="Y76" i="3"/>
  <c r="CU76" i="3"/>
  <c r="CV76" i="3"/>
  <c r="CX76" i="3"/>
  <c r="DI76" i="3" s="1"/>
  <c r="CY76" i="3"/>
  <c r="CZ76" i="3"/>
  <c r="DB76" i="3" s="1"/>
  <c r="DA76" i="3"/>
  <c r="DC76" i="3"/>
  <c r="DF76" i="3"/>
  <c r="DH76" i="3"/>
  <c r="DJ76" i="3"/>
  <c r="A77" i="3"/>
  <c r="Y77" i="3"/>
  <c r="CW77" i="3" s="1"/>
  <c r="CX77" i="3"/>
  <c r="DG77" i="3" s="1"/>
  <c r="CY77" i="3"/>
  <c r="CZ77" i="3"/>
  <c r="DB77" i="3" s="1"/>
  <c r="DA77" i="3"/>
  <c r="DC77" i="3"/>
  <c r="DF77" i="3"/>
  <c r="DI77" i="3"/>
  <c r="DJ77" i="3"/>
  <c r="A78" i="3"/>
  <c r="Y78" i="3"/>
  <c r="CX78" i="3"/>
  <c r="DF78" i="3" s="1"/>
  <c r="DJ78" i="3" s="1"/>
  <c r="CY78" i="3"/>
  <c r="CZ78" i="3"/>
  <c r="DA78" i="3"/>
  <c r="DB78" i="3"/>
  <c r="DC78" i="3"/>
  <c r="DG78" i="3"/>
  <c r="DI78" i="3"/>
  <c r="A79" i="3"/>
  <c r="Y79" i="3"/>
  <c r="CX79" i="3" s="1"/>
  <c r="DF79" i="3" s="1"/>
  <c r="DJ79" i="3" s="1"/>
  <c r="CY79" i="3"/>
  <c r="CZ79" i="3"/>
  <c r="DB79" i="3" s="1"/>
  <c r="DA79" i="3"/>
  <c r="DC79" i="3"/>
  <c r="A80" i="3"/>
  <c r="Y80" i="3"/>
  <c r="CX80" i="3" s="1"/>
  <c r="DI80" i="3" s="1"/>
  <c r="CY80" i="3"/>
  <c r="CZ80" i="3"/>
  <c r="DB80" i="3" s="1"/>
  <c r="DA80" i="3"/>
  <c r="DC80" i="3"/>
  <c r="A81" i="3"/>
  <c r="Y81" i="3"/>
  <c r="CX81" i="3"/>
  <c r="CY81" i="3"/>
  <c r="CZ81" i="3"/>
  <c r="DA81" i="3"/>
  <c r="DB81" i="3"/>
  <c r="DC81" i="3"/>
  <c r="A82" i="3"/>
  <c r="Y82" i="3"/>
  <c r="CX82" i="3"/>
  <c r="CY82" i="3"/>
  <c r="CZ82" i="3"/>
  <c r="DA82" i="3"/>
  <c r="DB82" i="3"/>
  <c r="DC82" i="3"/>
  <c r="DI82" i="3"/>
  <c r="A83" i="3"/>
  <c r="Y83" i="3"/>
  <c r="CV83" i="3" s="1"/>
  <c r="CU83" i="3"/>
  <c r="CX83" i="3"/>
  <c r="CY83" i="3"/>
  <c r="CZ83" i="3"/>
  <c r="DA83" i="3"/>
  <c r="DB83" i="3"/>
  <c r="DC83" i="3"/>
  <c r="A84" i="3"/>
  <c r="Y84" i="3"/>
  <c r="CW84" i="3"/>
  <c r="CX84" i="3"/>
  <c r="DG84" i="3" s="1"/>
  <c r="DJ84" i="3" s="1"/>
  <c r="CY84" i="3"/>
  <c r="CZ84" i="3"/>
  <c r="DA84" i="3"/>
  <c r="DB84" i="3"/>
  <c r="DC84" i="3"/>
  <c r="A85" i="3"/>
  <c r="Y85" i="3"/>
  <c r="CX85" i="3" s="1"/>
  <c r="DF85" i="3" s="1"/>
  <c r="DJ85" i="3" s="1"/>
  <c r="CY85" i="3"/>
  <c r="CZ85" i="3"/>
  <c r="DB85" i="3" s="1"/>
  <c r="DA85" i="3"/>
  <c r="DC85" i="3"/>
  <c r="A86" i="3"/>
  <c r="Y86" i="3"/>
  <c r="CX86" i="3"/>
  <c r="DI86" i="3" s="1"/>
  <c r="CY86" i="3"/>
  <c r="CZ86" i="3"/>
  <c r="DB86" i="3" s="1"/>
  <c r="DA86" i="3"/>
  <c r="DC86" i="3"/>
  <c r="DF86" i="3"/>
  <c r="DJ86" i="3" s="1"/>
  <c r="A87" i="3"/>
  <c r="Y87" i="3"/>
  <c r="CY87" i="3"/>
  <c r="CZ87" i="3"/>
  <c r="DA87" i="3"/>
  <c r="DB87" i="3"/>
  <c r="DC87" i="3"/>
  <c r="A88" i="3"/>
  <c r="Y88" i="3"/>
  <c r="CY88" i="3"/>
  <c r="CZ88" i="3"/>
  <c r="DB88" i="3" s="1"/>
  <c r="DA88" i="3"/>
  <c r="DC88" i="3"/>
  <c r="A89" i="3"/>
  <c r="Y89" i="3"/>
  <c r="CY89" i="3"/>
  <c r="CZ89" i="3"/>
  <c r="DB89" i="3" s="1"/>
  <c r="DA89" i="3"/>
  <c r="DC89" i="3"/>
  <c r="A90" i="3"/>
  <c r="Y90" i="3"/>
  <c r="CX90" i="3" s="1"/>
  <c r="DH90" i="3" s="1"/>
  <c r="CU90" i="3"/>
  <c r="CY90" i="3"/>
  <c r="CZ90" i="3"/>
  <c r="DB90" i="3" s="1"/>
  <c r="DA90" i="3"/>
  <c r="DC90" i="3"/>
  <c r="DF90" i="3"/>
  <c r="DG90" i="3"/>
  <c r="A91" i="3"/>
  <c r="Y91" i="3"/>
  <c r="CX91" i="3"/>
  <c r="DG91" i="3" s="1"/>
  <c r="CY91" i="3"/>
  <c r="CZ91" i="3"/>
  <c r="DB91" i="3" s="1"/>
  <c r="DA91" i="3"/>
  <c r="DC91" i="3"/>
  <c r="DF91" i="3"/>
  <c r="DJ91" i="3" s="1"/>
  <c r="DH91" i="3"/>
  <c r="DI91" i="3"/>
  <c r="A92" i="3"/>
  <c r="Y92" i="3"/>
  <c r="CY92" i="3"/>
  <c r="CZ92" i="3"/>
  <c r="DB92" i="3" s="1"/>
  <c r="DA92" i="3"/>
  <c r="DC92" i="3"/>
  <c r="A93" i="3"/>
  <c r="Y93" i="3"/>
  <c r="CY93" i="3"/>
  <c r="CZ93" i="3"/>
  <c r="DB93" i="3" s="1"/>
  <c r="DA93" i="3"/>
  <c r="DC93" i="3"/>
  <c r="A94" i="3"/>
  <c r="Y94" i="3"/>
  <c r="CY94" i="3"/>
  <c r="CZ94" i="3"/>
  <c r="DA94" i="3"/>
  <c r="DB94" i="3"/>
  <c r="DC94" i="3"/>
  <c r="A95" i="3"/>
  <c r="Y95" i="3"/>
  <c r="CY95" i="3"/>
  <c r="CZ95" i="3"/>
  <c r="DA95" i="3"/>
  <c r="DB95" i="3"/>
  <c r="DC95" i="3"/>
  <c r="A96" i="3"/>
  <c r="Y96" i="3"/>
  <c r="CY96" i="3"/>
  <c r="CZ96" i="3"/>
  <c r="DB96" i="3" s="1"/>
  <c r="DA96" i="3"/>
  <c r="DC96" i="3"/>
  <c r="A97" i="3"/>
  <c r="Y97" i="3"/>
  <c r="CY97" i="3"/>
  <c r="CZ97" i="3"/>
  <c r="DA97" i="3"/>
  <c r="DB97" i="3"/>
  <c r="DC97" i="3"/>
  <c r="A98" i="3"/>
  <c r="Y98" i="3"/>
  <c r="CY98" i="3"/>
  <c r="CZ98" i="3"/>
  <c r="DB98" i="3" s="1"/>
  <c r="DA98" i="3"/>
  <c r="DC98" i="3"/>
  <c r="A99" i="3"/>
  <c r="Y99" i="3"/>
  <c r="CY99" i="3"/>
  <c r="CZ99" i="3"/>
  <c r="DA99" i="3"/>
  <c r="DB99" i="3"/>
  <c r="DC99" i="3"/>
  <c r="A100" i="3"/>
  <c r="Y100" i="3"/>
  <c r="CY100" i="3"/>
  <c r="CZ100" i="3"/>
  <c r="DB100" i="3" s="1"/>
  <c r="DA100" i="3"/>
  <c r="DC100" i="3"/>
  <c r="A101" i="3"/>
  <c r="Y101" i="3"/>
  <c r="CY101" i="3"/>
  <c r="CZ101" i="3"/>
  <c r="DA101" i="3"/>
  <c r="DB101" i="3"/>
  <c r="DC101" i="3"/>
  <c r="A102" i="3"/>
  <c r="Y102" i="3"/>
  <c r="CY102" i="3"/>
  <c r="CZ102" i="3"/>
  <c r="DB102" i="3" s="1"/>
  <c r="DA102" i="3"/>
  <c r="DC102" i="3"/>
  <c r="A103" i="3"/>
  <c r="Y103" i="3"/>
  <c r="CY103" i="3"/>
  <c r="CZ103" i="3"/>
  <c r="DB103" i="3" s="1"/>
  <c r="DA103" i="3"/>
  <c r="DC103" i="3"/>
  <c r="A104" i="3"/>
  <c r="Y104" i="3"/>
  <c r="CY104" i="3"/>
  <c r="CZ104" i="3"/>
  <c r="DA104" i="3"/>
  <c r="DB104" i="3"/>
  <c r="DC104" i="3"/>
  <c r="A105" i="3"/>
  <c r="Y105" i="3"/>
  <c r="CY105" i="3"/>
  <c r="CZ105" i="3"/>
  <c r="DB105" i="3" s="1"/>
  <c r="DA105" i="3"/>
  <c r="DC105" i="3"/>
  <c r="A106" i="3"/>
  <c r="Y106" i="3"/>
  <c r="CY106" i="3"/>
  <c r="CZ106" i="3"/>
  <c r="DA106" i="3"/>
  <c r="DB106" i="3"/>
  <c r="DC106" i="3"/>
  <c r="A107" i="3"/>
  <c r="Y107" i="3"/>
  <c r="CY107" i="3"/>
  <c r="CZ107" i="3"/>
  <c r="DB107" i="3" s="1"/>
  <c r="DA107" i="3"/>
  <c r="DC107" i="3"/>
  <c r="A108" i="3"/>
  <c r="Y108" i="3"/>
  <c r="CY108" i="3"/>
  <c r="CZ108" i="3"/>
  <c r="DB108" i="3" s="1"/>
  <c r="DA108" i="3"/>
  <c r="DC108" i="3"/>
  <c r="A109" i="3"/>
  <c r="Y109" i="3"/>
  <c r="CU109" i="3"/>
  <c r="CV109" i="3"/>
  <c r="CX109" i="3"/>
  <c r="DI109" i="3" s="1"/>
  <c r="CY109" i="3"/>
  <c r="CZ109" i="3"/>
  <c r="DB109" i="3" s="1"/>
  <c r="DA109" i="3"/>
  <c r="DC109" i="3"/>
  <c r="DF109" i="3"/>
  <c r="DG109" i="3"/>
  <c r="DH109" i="3"/>
  <c r="DJ109" i="3"/>
  <c r="A110" i="3"/>
  <c r="Y110" i="3"/>
  <c r="CW110" i="3" s="1"/>
  <c r="CY110" i="3"/>
  <c r="CZ110" i="3"/>
  <c r="DB110" i="3" s="1"/>
  <c r="DA110" i="3"/>
  <c r="DC110" i="3"/>
  <c r="A111" i="3"/>
  <c r="Y111" i="3"/>
  <c r="CX111" i="3" s="1"/>
  <c r="CY111" i="3"/>
  <c r="CZ111" i="3"/>
  <c r="DA111" i="3"/>
  <c r="DB111" i="3"/>
  <c r="DC111" i="3"/>
  <c r="A112" i="3"/>
  <c r="Y112" i="3"/>
  <c r="CX112" i="3" s="1"/>
  <c r="CY112" i="3"/>
  <c r="CZ112" i="3"/>
  <c r="DA112" i="3"/>
  <c r="DB112" i="3"/>
  <c r="DC112" i="3"/>
  <c r="A113" i="3"/>
  <c r="Y113" i="3"/>
  <c r="CX113" i="3" s="1"/>
  <c r="CU113" i="3"/>
  <c r="CY113" i="3"/>
  <c r="CZ113" i="3"/>
  <c r="DA113" i="3"/>
  <c r="DB113" i="3"/>
  <c r="DC113" i="3"/>
  <c r="A114" i="3"/>
  <c r="Y114" i="3"/>
  <c r="CX114" i="3" s="1"/>
  <c r="DH114" i="3" s="1"/>
  <c r="CY114" i="3"/>
  <c r="CZ114" i="3"/>
  <c r="DB114" i="3" s="1"/>
  <c r="DA114" i="3"/>
  <c r="DC114" i="3"/>
  <c r="DG114" i="3"/>
  <c r="DJ114" i="3" s="1"/>
  <c r="DI114" i="3"/>
  <c r="A115" i="3"/>
  <c r="Y115" i="3"/>
  <c r="CX115" i="3"/>
  <c r="DG115" i="3" s="1"/>
  <c r="CY115" i="3"/>
  <c r="CZ115" i="3"/>
  <c r="DA115" i="3"/>
  <c r="DB115" i="3"/>
  <c r="DC115" i="3"/>
  <c r="DH115" i="3"/>
  <c r="DI115" i="3"/>
  <c r="A116" i="3"/>
  <c r="Y116" i="3"/>
  <c r="CX116" i="3" s="1"/>
  <c r="CY116" i="3"/>
  <c r="CZ116" i="3"/>
  <c r="DA116" i="3"/>
  <c r="DB116" i="3"/>
  <c r="DC116" i="3"/>
  <c r="A117" i="3"/>
  <c r="Y117" i="3"/>
  <c r="CV117" i="3" s="1"/>
  <c r="CU117" i="3"/>
  <c r="CX117" i="3"/>
  <c r="DG117" i="3" s="1"/>
  <c r="CY117" i="3"/>
  <c r="CZ117" i="3"/>
  <c r="DA117" i="3"/>
  <c r="DB117" i="3"/>
  <c r="DC117" i="3"/>
  <c r="DH117" i="3"/>
  <c r="DI117" i="3"/>
  <c r="DJ117" i="3" s="1"/>
  <c r="A118" i="3"/>
  <c r="Y118" i="3"/>
  <c r="CW118" i="3" s="1"/>
  <c r="CY118" i="3"/>
  <c r="CZ118" i="3"/>
  <c r="DB118" i="3" s="1"/>
  <c r="DA118" i="3"/>
  <c r="DC118" i="3"/>
  <c r="A119" i="3"/>
  <c r="Y119" i="3"/>
  <c r="CX119" i="3" s="1"/>
  <c r="DH119" i="3" s="1"/>
  <c r="CY119" i="3"/>
  <c r="CZ119" i="3"/>
  <c r="DB119" i="3" s="1"/>
  <c r="DA119" i="3"/>
  <c r="DC119" i="3"/>
  <c r="DI119" i="3"/>
  <c r="A120" i="3"/>
  <c r="Y120" i="3"/>
  <c r="CX120" i="3"/>
  <c r="DG120" i="3" s="1"/>
  <c r="CY120" i="3"/>
  <c r="CZ120" i="3"/>
  <c r="DA120" i="3"/>
  <c r="DB120" i="3"/>
  <c r="DC120" i="3"/>
  <c r="DI120" i="3"/>
  <c r="A121" i="3"/>
  <c r="Y121" i="3"/>
  <c r="CX121" i="3"/>
  <c r="DF121" i="3" s="1"/>
  <c r="DJ121" i="3" s="1"/>
  <c r="CY121" i="3"/>
  <c r="CZ121" i="3"/>
  <c r="DA121" i="3"/>
  <c r="DB121" i="3"/>
  <c r="DC121" i="3"/>
  <c r="DI121" i="3"/>
  <c r="A122" i="3"/>
  <c r="Y122" i="3"/>
  <c r="CX122" i="3"/>
  <c r="DI122" i="3" s="1"/>
  <c r="CY122" i="3"/>
  <c r="CZ122" i="3"/>
  <c r="DB122" i="3" s="1"/>
  <c r="DA122" i="3"/>
  <c r="DC122" i="3"/>
  <c r="DF122" i="3"/>
  <c r="DH122" i="3"/>
  <c r="DJ122" i="3"/>
  <c r="A123" i="3"/>
  <c r="Y123" i="3"/>
  <c r="CX123" i="3" s="1"/>
  <c r="DH123" i="3" s="1"/>
  <c r="CY123" i="3"/>
  <c r="CZ123" i="3"/>
  <c r="DB123" i="3" s="1"/>
  <c r="DA123" i="3"/>
  <c r="DC123" i="3"/>
  <c r="DF123" i="3"/>
  <c r="DJ123" i="3" s="1"/>
  <c r="DG123" i="3"/>
  <c r="DI123" i="3"/>
  <c r="A124" i="3"/>
  <c r="Y124" i="3"/>
  <c r="CU124" i="3"/>
  <c r="CV124" i="3"/>
  <c r="CX124" i="3"/>
  <c r="DI124" i="3" s="1"/>
  <c r="CY124" i="3"/>
  <c r="CZ124" i="3"/>
  <c r="DB124" i="3" s="1"/>
  <c r="DA124" i="3"/>
  <c r="DC124" i="3"/>
  <c r="DF124" i="3"/>
  <c r="DH124" i="3"/>
  <c r="DJ124" i="3"/>
  <c r="A125" i="3"/>
  <c r="Y125" i="3"/>
  <c r="CW125" i="3" s="1"/>
  <c r="CX125" i="3"/>
  <c r="DG125" i="3" s="1"/>
  <c r="CY125" i="3"/>
  <c r="CZ125" i="3"/>
  <c r="DB125" i="3" s="1"/>
  <c r="DA125" i="3"/>
  <c r="DC125" i="3"/>
  <c r="DF125" i="3"/>
  <c r="DI125" i="3"/>
  <c r="DJ125" i="3"/>
  <c r="A126" i="3"/>
  <c r="Y126" i="3"/>
  <c r="CX126" i="3"/>
  <c r="DF126" i="3" s="1"/>
  <c r="DJ126" i="3" s="1"/>
  <c r="CY126" i="3"/>
  <c r="CZ126" i="3"/>
  <c r="DA126" i="3"/>
  <c r="DB126" i="3"/>
  <c r="DC126" i="3"/>
  <c r="DG126" i="3"/>
  <c r="DI126" i="3"/>
  <c r="A127" i="3"/>
  <c r="Y127" i="3"/>
  <c r="CX127" i="3" s="1"/>
  <c r="CY127" i="3"/>
  <c r="CZ127" i="3"/>
  <c r="DB127" i="3" s="1"/>
  <c r="DA127" i="3"/>
  <c r="DC127" i="3"/>
  <c r="A128" i="3"/>
  <c r="Y128" i="3"/>
  <c r="CX128" i="3" s="1"/>
  <c r="DH128" i="3" s="1"/>
  <c r="CY128" i="3"/>
  <c r="CZ128" i="3"/>
  <c r="DB128" i="3" s="1"/>
  <c r="DA128" i="3"/>
  <c r="DC128" i="3"/>
  <c r="DI128" i="3"/>
  <c r="A129" i="3"/>
  <c r="Y129" i="3"/>
  <c r="CU129" i="3"/>
  <c r="CV129" i="3"/>
  <c r="CX129" i="3"/>
  <c r="DI129" i="3" s="1"/>
  <c r="CY129" i="3"/>
  <c r="CZ129" i="3"/>
  <c r="DB129" i="3" s="1"/>
  <c r="DA129" i="3"/>
  <c r="DC129" i="3"/>
  <c r="DF129" i="3"/>
  <c r="DG129" i="3"/>
  <c r="DH129" i="3"/>
  <c r="DJ129" i="3"/>
  <c r="A130" i="3"/>
  <c r="Y130" i="3"/>
  <c r="CW130" i="3" s="1"/>
  <c r="CY130" i="3"/>
  <c r="CZ130" i="3"/>
  <c r="DB130" i="3" s="1"/>
  <c r="DA130" i="3"/>
  <c r="DC130" i="3"/>
  <c r="A131" i="3"/>
  <c r="Y131" i="3"/>
  <c r="CX131" i="3" s="1"/>
  <c r="CY131" i="3"/>
  <c r="CZ131" i="3"/>
  <c r="DA131" i="3"/>
  <c r="DB131" i="3"/>
  <c r="DC131" i="3"/>
  <c r="A132" i="3"/>
  <c r="Y132" i="3"/>
  <c r="CX132" i="3" s="1"/>
  <c r="CY132" i="3"/>
  <c r="CZ132" i="3"/>
  <c r="DA132" i="3"/>
  <c r="DB132" i="3"/>
  <c r="DC132" i="3"/>
  <c r="A133" i="3"/>
  <c r="Y133" i="3"/>
  <c r="CX133" i="3" s="1"/>
  <c r="CU133" i="3"/>
  <c r="CY133" i="3"/>
  <c r="CZ133" i="3"/>
  <c r="DA133" i="3"/>
  <c r="DB133" i="3"/>
  <c r="DC133" i="3"/>
  <c r="A134" i="3"/>
  <c r="Y134" i="3"/>
  <c r="CX134" i="3" s="1"/>
  <c r="DH134" i="3" s="1"/>
  <c r="CY134" i="3"/>
  <c r="CZ134" i="3"/>
  <c r="DB134" i="3" s="1"/>
  <c r="DA134" i="3"/>
  <c r="DC134" i="3"/>
  <c r="DG134" i="3"/>
  <c r="DJ134" i="3" s="1"/>
  <c r="DI134" i="3"/>
  <c r="A135" i="3"/>
  <c r="Y135" i="3"/>
  <c r="CX135" i="3"/>
  <c r="DG135" i="3" s="1"/>
  <c r="CY135" i="3"/>
  <c r="CZ135" i="3"/>
  <c r="DA135" i="3"/>
  <c r="DB135" i="3"/>
  <c r="DC135" i="3"/>
  <c r="DH135" i="3"/>
  <c r="DI135" i="3"/>
  <c r="A136" i="3"/>
  <c r="Y136" i="3"/>
  <c r="CX136" i="3" s="1"/>
  <c r="DI136" i="3" s="1"/>
  <c r="CY136" i="3"/>
  <c r="CZ136" i="3"/>
  <c r="DA136" i="3"/>
  <c r="DB136" i="3"/>
  <c r="DC136" i="3"/>
  <c r="DH136" i="3"/>
  <c r="A137" i="3"/>
  <c r="Y137" i="3"/>
  <c r="CV137" i="3" s="1"/>
  <c r="CU137" i="3"/>
  <c r="CX137" i="3"/>
  <c r="CY137" i="3"/>
  <c r="CZ137" i="3"/>
  <c r="DA137" i="3"/>
  <c r="DB137" i="3"/>
  <c r="DC137" i="3"/>
  <c r="DH137" i="3"/>
  <c r="DI137" i="3"/>
  <c r="DJ137" i="3" s="1"/>
  <c r="A138" i="3"/>
  <c r="Y138" i="3"/>
  <c r="CX138" i="3" s="1"/>
  <c r="CY138" i="3"/>
  <c r="CZ138" i="3"/>
  <c r="DA138" i="3"/>
  <c r="DB138" i="3"/>
  <c r="DC138" i="3"/>
  <c r="A139" i="3"/>
  <c r="Y139" i="3"/>
  <c r="CX139" i="3"/>
  <c r="CY139" i="3"/>
  <c r="CZ139" i="3"/>
  <c r="DA139" i="3"/>
  <c r="DB139" i="3"/>
  <c r="DC139" i="3"/>
  <c r="DH139" i="3"/>
  <c r="A140" i="3"/>
  <c r="Y140" i="3"/>
  <c r="CX140" i="3" s="1"/>
  <c r="DH140" i="3" s="1"/>
  <c r="CY140" i="3"/>
  <c r="CZ140" i="3"/>
  <c r="DB140" i="3" s="1"/>
  <c r="DA140" i="3"/>
  <c r="DC140" i="3"/>
  <c r="DF140" i="3"/>
  <c r="DJ140" i="3" s="1"/>
  <c r="DG140" i="3"/>
  <c r="A141" i="3"/>
  <c r="Y141" i="3"/>
  <c r="CU141" i="3"/>
  <c r="CV141" i="3"/>
  <c r="CX141" i="3"/>
  <c r="CY141" i="3"/>
  <c r="CZ141" i="3"/>
  <c r="DA141" i="3"/>
  <c r="DB141" i="3"/>
  <c r="DC141" i="3"/>
  <c r="DH141" i="3"/>
  <c r="A142" i="3"/>
  <c r="Y142" i="3"/>
  <c r="CX142" i="3" s="1"/>
  <c r="DH142" i="3" s="1"/>
  <c r="CY142" i="3"/>
  <c r="CZ142" i="3"/>
  <c r="DB142" i="3" s="1"/>
  <c r="DA142" i="3"/>
  <c r="DC142" i="3"/>
  <c r="DF142" i="3"/>
  <c r="DJ142" i="3" s="1"/>
  <c r="DG142" i="3"/>
  <c r="A143" i="3"/>
  <c r="Y143" i="3"/>
  <c r="CX143" i="3"/>
  <c r="DG143" i="3" s="1"/>
  <c r="CY143" i="3"/>
  <c r="CZ143" i="3"/>
  <c r="DB143" i="3" s="1"/>
  <c r="DA143" i="3"/>
  <c r="DC143" i="3"/>
  <c r="DF143" i="3"/>
  <c r="DJ143" i="3" s="1"/>
  <c r="DH143" i="3"/>
  <c r="DI143" i="3"/>
  <c r="A144" i="3"/>
  <c r="Y144" i="3"/>
  <c r="CU144" i="3"/>
  <c r="CY144" i="3"/>
  <c r="CZ144" i="3"/>
  <c r="DB144" i="3" s="1"/>
  <c r="DA144" i="3"/>
  <c r="DC144" i="3"/>
  <c r="A145" i="3"/>
  <c r="Y145" i="3"/>
  <c r="CX145" i="3"/>
  <c r="DG145" i="3" s="1"/>
  <c r="CY145" i="3"/>
  <c r="CZ145" i="3"/>
  <c r="DB145" i="3" s="1"/>
  <c r="DA145" i="3"/>
  <c r="DC145" i="3"/>
  <c r="DF145" i="3"/>
  <c r="DJ145" i="3" s="1"/>
  <c r="DH145" i="3"/>
  <c r="DI145" i="3"/>
  <c r="A146" i="3"/>
  <c r="Y146" i="3"/>
  <c r="CX146" i="3" s="1"/>
  <c r="DG146" i="3" s="1"/>
  <c r="CY146" i="3"/>
  <c r="CZ146" i="3"/>
  <c r="DA146" i="3"/>
  <c r="DB146" i="3"/>
  <c r="DC146" i="3"/>
  <c r="A147" i="3"/>
  <c r="Y147" i="3"/>
  <c r="CU147" i="3"/>
  <c r="CY147" i="3"/>
  <c r="CZ147" i="3"/>
  <c r="DB147" i="3" s="1"/>
  <c r="DA147" i="3"/>
  <c r="DC147" i="3"/>
  <c r="A148" i="3"/>
  <c r="Y148" i="3"/>
  <c r="CY148" i="3"/>
  <c r="CZ148" i="3"/>
  <c r="DB148" i="3" s="1"/>
  <c r="DA148" i="3"/>
  <c r="DC148" i="3"/>
  <c r="A149" i="3"/>
  <c r="Y149" i="3"/>
  <c r="CX149" i="3" s="1"/>
  <c r="DH149" i="3" s="1"/>
  <c r="CY149" i="3"/>
  <c r="CZ149" i="3"/>
  <c r="DB149" i="3" s="1"/>
  <c r="DA149" i="3"/>
  <c r="DC149" i="3"/>
  <c r="DF149" i="3"/>
  <c r="DJ149" i="3" s="1"/>
  <c r="DG149" i="3"/>
  <c r="DI149" i="3"/>
  <c r="A150" i="3"/>
  <c r="Y150" i="3"/>
  <c r="CX150" i="3"/>
  <c r="DH150" i="3" s="1"/>
  <c r="CY150" i="3"/>
  <c r="CZ150" i="3"/>
  <c r="DA150" i="3"/>
  <c r="DB150" i="3"/>
  <c r="DC150" i="3"/>
  <c r="A151" i="3"/>
  <c r="Y151" i="3"/>
  <c r="CX151" i="3" s="1"/>
  <c r="CY151" i="3"/>
  <c r="CZ151" i="3"/>
  <c r="DA151" i="3"/>
  <c r="DB151" i="3"/>
  <c r="DC151" i="3"/>
  <c r="A152" i="3"/>
  <c r="Y152" i="3"/>
  <c r="CX152" i="3"/>
  <c r="DH152" i="3" s="1"/>
  <c r="CY152" i="3"/>
  <c r="CZ152" i="3"/>
  <c r="DA152" i="3"/>
  <c r="DB152" i="3"/>
  <c r="DC152" i="3"/>
  <c r="A153" i="3"/>
  <c r="Y153" i="3"/>
  <c r="CX153" i="3" s="1"/>
  <c r="CY153" i="3"/>
  <c r="CZ153" i="3"/>
  <c r="DA153" i="3"/>
  <c r="DB153" i="3"/>
  <c r="DC153" i="3"/>
  <c r="A154" i="3"/>
  <c r="Y154" i="3"/>
  <c r="CX154" i="3" s="1"/>
  <c r="DH154" i="3" s="1"/>
  <c r="CY154" i="3"/>
  <c r="CZ154" i="3"/>
  <c r="DB154" i="3" s="1"/>
  <c r="DA154" i="3"/>
  <c r="DC154" i="3"/>
  <c r="DF154" i="3"/>
  <c r="DJ154" i="3" s="1"/>
  <c r="A155" i="3"/>
  <c r="Y155" i="3"/>
  <c r="CU155" i="3"/>
  <c r="CV155" i="3"/>
  <c r="CX155" i="3"/>
  <c r="DI155" i="3" s="1"/>
  <c r="DJ155" i="3" s="1"/>
  <c r="CY155" i="3"/>
  <c r="CZ155" i="3"/>
  <c r="DA155" i="3"/>
  <c r="DB155" i="3"/>
  <c r="DC155" i="3"/>
  <c r="DH155" i="3"/>
  <c r="A156" i="3"/>
  <c r="Y156" i="3"/>
  <c r="CW156" i="3" s="1"/>
  <c r="CX156" i="3"/>
  <c r="DG156" i="3" s="1"/>
  <c r="DJ156" i="3" s="1"/>
  <c r="CY156" i="3"/>
  <c r="CZ156" i="3"/>
  <c r="DA156" i="3"/>
  <c r="DB156" i="3"/>
  <c r="DC156" i="3"/>
  <c r="DI156" i="3"/>
  <c r="A157" i="3"/>
  <c r="Y157" i="3"/>
  <c r="CX157" i="3"/>
  <c r="DF157" i="3" s="1"/>
  <c r="DJ157" i="3" s="1"/>
  <c r="CY157" i="3"/>
  <c r="CZ157" i="3"/>
  <c r="DA157" i="3"/>
  <c r="DB157" i="3"/>
  <c r="DC157" i="3"/>
  <c r="DI157" i="3"/>
  <c r="A158" i="3"/>
  <c r="Y158" i="3"/>
  <c r="CX158" i="3"/>
  <c r="DI158" i="3" s="1"/>
  <c r="CY158" i="3"/>
  <c r="CZ158" i="3"/>
  <c r="DA158" i="3"/>
  <c r="DB158" i="3"/>
  <c r="DC158" i="3"/>
  <c r="DH158" i="3"/>
  <c r="A159" i="3"/>
  <c r="Y159" i="3"/>
  <c r="CX159" i="3" s="1"/>
  <c r="DH159" i="3" s="1"/>
  <c r="CY159" i="3"/>
  <c r="CZ159" i="3"/>
  <c r="DB159" i="3" s="1"/>
  <c r="DA159" i="3"/>
  <c r="DC159" i="3"/>
  <c r="DF159" i="3"/>
  <c r="DJ159" i="3" s="1"/>
  <c r="DG159" i="3"/>
  <c r="A160" i="3"/>
  <c r="Y160" i="3"/>
  <c r="CX160" i="3"/>
  <c r="DG160" i="3" s="1"/>
  <c r="CY160" i="3"/>
  <c r="CZ160" i="3"/>
  <c r="DB160" i="3" s="1"/>
  <c r="DA160" i="3"/>
  <c r="DC160" i="3"/>
  <c r="DF160" i="3"/>
  <c r="DJ160" i="3" s="1"/>
  <c r="DH160" i="3"/>
  <c r="DI160" i="3"/>
  <c r="A161" i="3"/>
  <c r="Y161" i="3"/>
  <c r="CX161" i="3" s="1"/>
  <c r="CY161" i="3"/>
  <c r="CZ161" i="3"/>
  <c r="DA161" i="3"/>
  <c r="DB161" i="3"/>
  <c r="DC161" i="3"/>
  <c r="A162" i="3"/>
  <c r="Y162" i="3"/>
  <c r="CX162" i="3"/>
  <c r="DI162" i="3" s="1"/>
  <c r="CY162" i="3"/>
  <c r="CZ162" i="3"/>
  <c r="DA162" i="3"/>
  <c r="DB162" i="3"/>
  <c r="DC162" i="3"/>
  <c r="DH162" i="3"/>
  <c r="A163" i="3"/>
  <c r="Y163" i="3"/>
  <c r="CX163" i="3" s="1"/>
  <c r="CU163" i="3"/>
  <c r="CY163" i="3"/>
  <c r="CZ163" i="3"/>
  <c r="DA163" i="3"/>
  <c r="DB163" i="3"/>
  <c r="DC163" i="3"/>
  <c r="A164" i="3"/>
  <c r="Y164" i="3"/>
  <c r="CX164" i="3" s="1"/>
  <c r="CY164" i="3"/>
  <c r="CZ164" i="3"/>
  <c r="DB164" i="3" s="1"/>
  <c r="DA164" i="3"/>
  <c r="DC164" i="3"/>
  <c r="A165" i="3"/>
  <c r="Y165" i="3"/>
  <c r="CV165" i="3" s="1"/>
  <c r="CU165" i="3"/>
  <c r="CY165" i="3"/>
  <c r="CZ165" i="3"/>
  <c r="DA165" i="3"/>
  <c r="DB165" i="3"/>
  <c r="DC165" i="3"/>
  <c r="A166" i="3"/>
  <c r="Y166" i="3"/>
  <c r="CV166" i="3" s="1"/>
  <c r="CU166" i="3"/>
  <c r="CX166" i="3"/>
  <c r="DG166" i="3" s="1"/>
  <c r="CY166" i="3"/>
  <c r="CZ166" i="3"/>
  <c r="DA166" i="3"/>
  <c r="DB166" i="3"/>
  <c r="DC166" i="3"/>
  <c r="DI166" i="3"/>
  <c r="DJ166" i="3"/>
  <c r="A167" i="3"/>
  <c r="Y167" i="3"/>
  <c r="CX167" i="3" s="1"/>
  <c r="DH167" i="3" s="1"/>
  <c r="CU167" i="3"/>
  <c r="CV167" i="3"/>
  <c r="CY167" i="3"/>
  <c r="CZ167" i="3"/>
  <c r="DB167" i="3" s="1"/>
  <c r="DA167" i="3"/>
  <c r="DC167" i="3"/>
  <c r="DG167" i="3"/>
  <c r="DI167" i="3"/>
  <c r="DJ167" i="3"/>
  <c r="A168" i="3"/>
  <c r="Y168" i="3"/>
  <c r="CX168" i="3"/>
  <c r="DG168" i="3" s="1"/>
  <c r="CY168" i="3"/>
  <c r="CZ168" i="3"/>
  <c r="DA168" i="3"/>
  <c r="DB168" i="3"/>
  <c r="DC168" i="3"/>
  <c r="DI168" i="3"/>
  <c r="A169" i="3"/>
  <c r="Y169" i="3"/>
  <c r="CX169" i="3"/>
  <c r="DF169" i="3" s="1"/>
  <c r="DJ169" i="3" s="1"/>
  <c r="CY169" i="3"/>
  <c r="CZ169" i="3"/>
  <c r="DA169" i="3"/>
  <c r="DB169" i="3"/>
  <c r="DC169" i="3"/>
  <c r="DI169" i="3"/>
  <c r="A170" i="3"/>
  <c r="Y170" i="3"/>
  <c r="CV170" i="3" s="1"/>
  <c r="CU170" i="3"/>
  <c r="CX170" i="3"/>
  <c r="DG170" i="3" s="1"/>
  <c r="CY170" i="3"/>
  <c r="CZ170" i="3"/>
  <c r="DA170" i="3"/>
  <c r="DB170" i="3"/>
  <c r="DC170" i="3"/>
  <c r="DI170" i="3"/>
  <c r="DJ170" i="3"/>
  <c r="A171" i="3"/>
  <c r="Y171" i="3"/>
  <c r="CX171" i="3"/>
  <c r="DF171" i="3" s="1"/>
  <c r="DJ171" i="3" s="1"/>
  <c r="CY171" i="3"/>
  <c r="CZ171" i="3"/>
  <c r="DA171" i="3"/>
  <c r="DB171" i="3"/>
  <c r="DC171" i="3"/>
  <c r="DI171" i="3"/>
  <c r="A172" i="3"/>
  <c r="Y172" i="3"/>
  <c r="CX172" i="3"/>
  <c r="DI172" i="3" s="1"/>
  <c r="CY172" i="3"/>
  <c r="CZ172" i="3"/>
  <c r="DB172" i="3" s="1"/>
  <c r="DA172" i="3"/>
  <c r="DC172" i="3"/>
  <c r="DF172" i="3"/>
  <c r="DJ172" i="3" s="1"/>
  <c r="DH172" i="3"/>
  <c r="A173" i="3"/>
  <c r="Y173" i="3"/>
  <c r="CX173" i="3" s="1"/>
  <c r="DH173" i="3" s="1"/>
  <c r="CY173" i="3"/>
  <c r="CZ173" i="3"/>
  <c r="DB173" i="3" s="1"/>
  <c r="DA173" i="3"/>
  <c r="DC173" i="3"/>
  <c r="DF173" i="3"/>
  <c r="DJ173" i="3" s="1"/>
  <c r="DG173" i="3"/>
  <c r="DI173" i="3"/>
  <c r="A174" i="3"/>
  <c r="Y174" i="3"/>
  <c r="CX174" i="3"/>
  <c r="DG174" i="3" s="1"/>
  <c r="CY174" i="3"/>
  <c r="CZ174" i="3"/>
  <c r="DA174" i="3"/>
  <c r="DB174" i="3"/>
  <c r="DC174" i="3"/>
  <c r="DI174" i="3"/>
  <c r="A175" i="3"/>
  <c r="Y175" i="3"/>
  <c r="CX175" i="3"/>
  <c r="DF175" i="3" s="1"/>
  <c r="DJ175" i="3" s="1"/>
  <c r="CY175" i="3"/>
  <c r="CZ175" i="3"/>
  <c r="DA175" i="3"/>
  <c r="DB175" i="3"/>
  <c r="DC175" i="3"/>
  <c r="DI175" i="3"/>
  <c r="A176" i="3"/>
  <c r="Y176" i="3"/>
  <c r="CX176" i="3"/>
  <c r="DI176" i="3" s="1"/>
  <c r="CY176" i="3"/>
  <c r="CZ176" i="3"/>
  <c r="DA176" i="3"/>
  <c r="DB176" i="3"/>
  <c r="DC176" i="3"/>
  <c r="DH176" i="3"/>
  <c r="A177" i="3"/>
  <c r="Y177" i="3"/>
  <c r="CX177" i="3" s="1"/>
  <c r="DH177" i="3" s="1"/>
  <c r="CY177" i="3"/>
  <c r="CZ177" i="3"/>
  <c r="DB177" i="3" s="1"/>
  <c r="DA177" i="3"/>
  <c r="DC177" i="3"/>
  <c r="DF177" i="3"/>
  <c r="DJ177" i="3" s="1"/>
  <c r="DG177" i="3"/>
  <c r="A178" i="3"/>
  <c r="Y178" i="3"/>
  <c r="CX178" i="3"/>
  <c r="DG178" i="3" s="1"/>
  <c r="CY178" i="3"/>
  <c r="CZ178" i="3"/>
  <c r="DB178" i="3" s="1"/>
  <c r="DA178" i="3"/>
  <c r="DC178" i="3"/>
  <c r="DF178" i="3"/>
  <c r="DJ178" i="3" s="1"/>
  <c r="DH178" i="3"/>
  <c r="DI178" i="3"/>
  <c r="A179" i="3"/>
  <c r="Y179" i="3"/>
  <c r="CX179" i="3" s="1"/>
  <c r="CY179" i="3"/>
  <c r="CZ179" i="3"/>
  <c r="DA179" i="3"/>
  <c r="DB179" i="3"/>
  <c r="DC179" i="3"/>
  <c r="A180" i="3"/>
  <c r="Y180" i="3"/>
  <c r="CX180" i="3"/>
  <c r="DI180" i="3" s="1"/>
  <c r="CY180" i="3"/>
  <c r="CZ180" i="3"/>
  <c r="DA180" i="3"/>
  <c r="DB180" i="3"/>
  <c r="DC180" i="3"/>
  <c r="DH180" i="3"/>
  <c r="A181" i="3"/>
  <c r="Y181" i="3"/>
  <c r="CX181" i="3" s="1"/>
  <c r="DH181" i="3" s="1"/>
  <c r="CY181" i="3"/>
  <c r="CZ181" i="3"/>
  <c r="DB181" i="3" s="1"/>
  <c r="DA181" i="3"/>
  <c r="DC181" i="3"/>
  <c r="DF181" i="3"/>
  <c r="DJ181" i="3" s="1"/>
  <c r="A182" i="3"/>
  <c r="Y182" i="3"/>
  <c r="CX182" i="3"/>
  <c r="DG182" i="3" s="1"/>
  <c r="CY182" i="3"/>
  <c r="CZ182" i="3"/>
  <c r="DB182" i="3" s="1"/>
  <c r="DA182" i="3"/>
  <c r="DC182" i="3"/>
  <c r="DF182" i="3"/>
  <c r="DJ182" i="3" s="1"/>
  <c r="DI182" i="3"/>
  <c r="A183" i="3"/>
  <c r="Y183" i="3"/>
  <c r="CX183" i="3"/>
  <c r="DF183" i="3" s="1"/>
  <c r="DJ183" i="3" s="1"/>
  <c r="CY183" i="3"/>
  <c r="CZ183" i="3"/>
  <c r="DA183" i="3"/>
  <c r="DB183" i="3"/>
  <c r="DC183" i="3"/>
  <c r="DG183" i="3"/>
  <c r="DI183" i="3"/>
  <c r="A184" i="3"/>
  <c r="Y184" i="3"/>
  <c r="CV184" i="3" s="1"/>
  <c r="CU184" i="3"/>
  <c r="CY184" i="3"/>
  <c r="CZ184" i="3"/>
  <c r="DB184" i="3" s="1"/>
  <c r="DA184" i="3"/>
  <c r="DC184" i="3"/>
  <c r="A185" i="3"/>
  <c r="Y185" i="3"/>
  <c r="CW185" i="3"/>
  <c r="CX185" i="3"/>
  <c r="DI185" i="3" s="1"/>
  <c r="CY185" i="3"/>
  <c r="CZ185" i="3"/>
  <c r="DA185" i="3"/>
  <c r="DB185" i="3"/>
  <c r="DC185" i="3"/>
  <c r="DH185" i="3"/>
  <c r="A186" i="3"/>
  <c r="Y186" i="3"/>
  <c r="CX186" i="3" s="1"/>
  <c r="DH186" i="3" s="1"/>
  <c r="CY186" i="3"/>
  <c r="CZ186" i="3"/>
  <c r="DB186" i="3" s="1"/>
  <c r="DA186" i="3"/>
  <c r="DC186" i="3"/>
  <c r="DF186" i="3"/>
  <c r="DJ186" i="3" s="1"/>
  <c r="DG186" i="3"/>
  <c r="A187" i="3"/>
  <c r="Y187" i="3"/>
  <c r="CU187" i="3"/>
  <c r="CV187" i="3"/>
  <c r="CX187" i="3"/>
  <c r="DI187" i="3" s="1"/>
  <c r="CY187" i="3"/>
  <c r="CZ187" i="3"/>
  <c r="DA187" i="3"/>
  <c r="DB187" i="3"/>
  <c r="DC187" i="3"/>
  <c r="DH187" i="3"/>
  <c r="DJ187" i="3"/>
  <c r="A188" i="3"/>
  <c r="Y188" i="3"/>
  <c r="CW188" i="3" s="1"/>
  <c r="CX188" i="3"/>
  <c r="DG188" i="3" s="1"/>
  <c r="CY188" i="3"/>
  <c r="CZ188" i="3"/>
  <c r="DA188" i="3"/>
  <c r="DB188" i="3"/>
  <c r="DC188" i="3"/>
  <c r="DI188" i="3"/>
  <c r="DJ188" i="3"/>
  <c r="A189" i="3"/>
  <c r="Y189" i="3"/>
  <c r="CX189" i="3"/>
  <c r="DF189" i="3" s="1"/>
  <c r="DJ189" i="3" s="1"/>
  <c r="CY189" i="3"/>
  <c r="CZ189" i="3"/>
  <c r="DA189" i="3"/>
  <c r="DB189" i="3"/>
  <c r="DC189" i="3"/>
  <c r="DI189" i="3"/>
  <c r="A190" i="3"/>
  <c r="Y190" i="3"/>
  <c r="CV190" i="3" s="1"/>
  <c r="CU190" i="3"/>
  <c r="CX190" i="3"/>
  <c r="DG190" i="3" s="1"/>
  <c r="CY190" i="3"/>
  <c r="CZ190" i="3"/>
  <c r="DA190" i="3"/>
  <c r="DB190" i="3"/>
  <c r="DC190" i="3"/>
  <c r="DI190" i="3"/>
  <c r="DJ190" i="3"/>
  <c r="A191" i="3"/>
  <c r="Y191" i="3"/>
  <c r="CX191" i="3"/>
  <c r="DF191" i="3" s="1"/>
  <c r="DJ191" i="3" s="1"/>
  <c r="CY191" i="3"/>
  <c r="CZ191" i="3"/>
  <c r="DA191" i="3"/>
  <c r="DB191" i="3"/>
  <c r="DC191" i="3"/>
  <c r="DI191" i="3"/>
  <c r="A192" i="3"/>
  <c r="Y192" i="3"/>
  <c r="CX192" i="3"/>
  <c r="DI192" i="3" s="1"/>
  <c r="CY192" i="3"/>
  <c r="CZ192" i="3"/>
  <c r="DB192" i="3" s="1"/>
  <c r="DA192" i="3"/>
  <c r="DC192" i="3"/>
  <c r="DF192" i="3"/>
  <c r="DH192" i="3"/>
  <c r="DJ192" i="3"/>
  <c r="A193" i="3"/>
  <c r="Y193" i="3"/>
  <c r="CX193" i="3" s="1"/>
  <c r="DH193" i="3" s="1"/>
  <c r="CY193" i="3"/>
  <c r="CZ193" i="3"/>
  <c r="DB193" i="3" s="1"/>
  <c r="DA193" i="3"/>
  <c r="DC193" i="3"/>
  <c r="DF193" i="3"/>
  <c r="DJ193" i="3" s="1"/>
  <c r="DG193" i="3"/>
  <c r="DI193" i="3"/>
  <c r="A194" i="3"/>
  <c r="Y194" i="3"/>
  <c r="CX194" i="3"/>
  <c r="DG194" i="3" s="1"/>
  <c r="CY194" i="3"/>
  <c r="CZ194" i="3"/>
  <c r="DA194" i="3"/>
  <c r="DB194" i="3"/>
  <c r="DC194" i="3"/>
  <c r="DH194" i="3"/>
  <c r="DI194" i="3"/>
  <c r="A195" i="3"/>
  <c r="Y195" i="3"/>
  <c r="CX195" i="3" s="1"/>
  <c r="DH195" i="3" s="1"/>
  <c r="CU195" i="3"/>
  <c r="CY195" i="3"/>
  <c r="CZ195" i="3"/>
  <c r="DB195" i="3" s="1"/>
  <c r="DA195" i="3"/>
  <c r="DC195" i="3"/>
  <c r="DG195" i="3"/>
  <c r="DI195" i="3"/>
  <c r="DJ195" i="3" s="1"/>
  <c r="A196" i="3"/>
  <c r="Y196" i="3"/>
  <c r="CX196" i="3"/>
  <c r="DG196" i="3" s="1"/>
  <c r="CY196" i="3"/>
  <c r="CZ196" i="3"/>
  <c r="DA196" i="3"/>
  <c r="DB196" i="3"/>
  <c r="DC196" i="3"/>
  <c r="DH196" i="3"/>
  <c r="DI196" i="3"/>
  <c r="A197" i="3"/>
  <c r="Y197" i="3"/>
  <c r="CX197" i="3"/>
  <c r="DF197" i="3" s="1"/>
  <c r="DJ197" i="3" s="1"/>
  <c r="CY197" i="3"/>
  <c r="CZ197" i="3"/>
  <c r="DA197" i="3"/>
  <c r="DB197" i="3"/>
  <c r="DC197" i="3"/>
  <c r="DI197" i="3"/>
  <c r="A198" i="3"/>
  <c r="Y198" i="3"/>
  <c r="CV198" i="3" s="1"/>
  <c r="CU198" i="3"/>
  <c r="CX198" i="3"/>
  <c r="DG198" i="3" s="1"/>
  <c r="CY198" i="3"/>
  <c r="CZ198" i="3"/>
  <c r="DA198" i="3"/>
  <c r="DB198" i="3"/>
  <c r="DC198" i="3"/>
  <c r="DI198" i="3"/>
  <c r="DJ198" i="3" s="1"/>
  <c r="A199" i="3"/>
  <c r="Y199" i="3"/>
  <c r="CX199" i="3"/>
  <c r="DF199" i="3" s="1"/>
  <c r="DJ199" i="3" s="1"/>
  <c r="CY199" i="3"/>
  <c r="CZ199" i="3"/>
  <c r="DA199" i="3"/>
  <c r="DB199" i="3"/>
  <c r="DC199" i="3"/>
  <c r="DI199" i="3"/>
  <c r="A200" i="3"/>
  <c r="Y200" i="3"/>
  <c r="CX200" i="3"/>
  <c r="DI200" i="3" s="1"/>
  <c r="CY200" i="3"/>
  <c r="CZ200" i="3"/>
  <c r="DA200" i="3"/>
  <c r="DB200" i="3"/>
  <c r="DC200" i="3"/>
  <c r="DH200" i="3"/>
  <c r="A201" i="3"/>
  <c r="Y201" i="3"/>
  <c r="CX201" i="3" s="1"/>
  <c r="CU201" i="3"/>
  <c r="CV201" i="3"/>
  <c r="CY201" i="3"/>
  <c r="CZ201" i="3"/>
  <c r="DA201" i="3"/>
  <c r="DB201" i="3"/>
  <c r="DC201" i="3"/>
  <c r="A202" i="3"/>
  <c r="Y202" i="3"/>
  <c r="CX202" i="3"/>
  <c r="DI202" i="3" s="1"/>
  <c r="CY202" i="3"/>
  <c r="CZ202" i="3"/>
  <c r="DA202" i="3"/>
  <c r="DB202" i="3"/>
  <c r="DC202" i="3"/>
  <c r="DH202" i="3"/>
  <c r="A203" i="3"/>
  <c r="Y203" i="3"/>
  <c r="CX203" i="3" s="1"/>
  <c r="CU203" i="3"/>
  <c r="CY203" i="3"/>
  <c r="CZ203" i="3"/>
  <c r="DA203" i="3"/>
  <c r="DB203" i="3"/>
  <c r="DC203" i="3"/>
  <c r="A204" i="3"/>
  <c r="Y204" i="3"/>
  <c r="CV204" i="3" s="1"/>
  <c r="CU204" i="3"/>
  <c r="CY204" i="3"/>
  <c r="CZ204" i="3"/>
  <c r="DB204" i="3" s="1"/>
  <c r="DA204" i="3"/>
  <c r="DC204" i="3"/>
  <c r="A205" i="3"/>
  <c r="Y205" i="3"/>
  <c r="CX205" i="3"/>
  <c r="DF205" i="3" s="1"/>
  <c r="DJ205" i="3" s="1"/>
  <c r="CY205" i="3"/>
  <c r="CZ205" i="3"/>
  <c r="DA205" i="3"/>
  <c r="DB205" i="3"/>
  <c r="DC205" i="3"/>
  <c r="DG205" i="3"/>
  <c r="DI205" i="3"/>
  <c r="A206" i="3"/>
  <c r="Y206" i="3"/>
  <c r="CX206" i="3" s="1"/>
  <c r="CY206" i="3"/>
  <c r="CZ206" i="3"/>
  <c r="DB206" i="3" s="1"/>
  <c r="DA206" i="3"/>
  <c r="DC206" i="3"/>
  <c r="A207" i="3"/>
  <c r="Y207" i="3"/>
  <c r="CX207" i="3"/>
  <c r="DG207" i="3" s="1"/>
  <c r="CY207" i="3"/>
  <c r="CZ207" i="3"/>
  <c r="DB207" i="3" s="1"/>
  <c r="DA207" i="3"/>
  <c r="DC207" i="3"/>
  <c r="DF207" i="3"/>
  <c r="DH207" i="3"/>
  <c r="DI207" i="3"/>
  <c r="DJ207" i="3"/>
  <c r="A208" i="3"/>
  <c r="Y208" i="3"/>
  <c r="CX208" i="3"/>
  <c r="DG208" i="3" s="1"/>
  <c r="CY208" i="3"/>
  <c r="CZ208" i="3"/>
  <c r="DA208" i="3"/>
  <c r="DB208" i="3"/>
  <c r="DC208" i="3"/>
  <c r="DH208" i="3"/>
  <c r="DI208" i="3"/>
  <c r="A209" i="3"/>
  <c r="Y209" i="3"/>
  <c r="CX209" i="3" s="1"/>
  <c r="CU209" i="3"/>
  <c r="CY209" i="3"/>
  <c r="CZ209" i="3"/>
  <c r="DB209" i="3" s="1"/>
  <c r="DA209" i="3"/>
  <c r="DC209" i="3"/>
  <c r="A210" i="3"/>
  <c r="Y210" i="3"/>
  <c r="CW210" i="3"/>
  <c r="CX210" i="3"/>
  <c r="DF210" i="3" s="1"/>
  <c r="CY210" i="3"/>
  <c r="CZ210" i="3"/>
  <c r="DA210" i="3"/>
  <c r="DB210" i="3"/>
  <c r="DC210" i="3"/>
  <c r="DH210" i="3"/>
  <c r="A211" i="3"/>
  <c r="Y211" i="3"/>
  <c r="CX211" i="3" s="1"/>
  <c r="CY211" i="3"/>
  <c r="CZ211" i="3"/>
  <c r="DB211" i="3" s="1"/>
  <c r="DA211" i="3"/>
  <c r="DC211" i="3"/>
  <c r="A212" i="3"/>
  <c r="Y212" i="3"/>
  <c r="CX212" i="3"/>
  <c r="DG212" i="3" s="1"/>
  <c r="CY212" i="3"/>
  <c r="CZ212" i="3"/>
  <c r="DB212" i="3" s="1"/>
  <c r="DA212" i="3"/>
  <c r="DC212" i="3"/>
  <c r="DF212" i="3"/>
  <c r="DH212" i="3"/>
  <c r="DI212" i="3"/>
  <c r="DJ212" i="3"/>
  <c r="A213" i="3"/>
  <c r="Y213" i="3"/>
  <c r="CX213" i="3" s="1"/>
  <c r="CU213" i="3"/>
  <c r="CV213" i="3"/>
  <c r="CY213" i="3"/>
  <c r="CZ213" i="3"/>
  <c r="DB213" i="3" s="1"/>
  <c r="DA213" i="3"/>
  <c r="DC213" i="3"/>
  <c r="A214" i="3"/>
  <c r="Y214" i="3"/>
  <c r="CW214" i="3"/>
  <c r="CX214" i="3"/>
  <c r="DG214" i="3" s="1"/>
  <c r="DJ214" i="3" s="1"/>
  <c r="CY214" i="3"/>
  <c r="CZ214" i="3"/>
  <c r="DA214" i="3"/>
  <c r="DB214" i="3"/>
  <c r="DC214" i="3"/>
  <c r="DH214" i="3"/>
  <c r="DI214" i="3"/>
  <c r="A215" i="3"/>
  <c r="Y215" i="3"/>
  <c r="CX215" i="3"/>
  <c r="DF215" i="3" s="1"/>
  <c r="DJ215" i="3" s="1"/>
  <c r="CY215" i="3"/>
  <c r="CZ215" i="3"/>
  <c r="DA215" i="3"/>
  <c r="DB215" i="3"/>
  <c r="DC215" i="3"/>
  <c r="DH215" i="3"/>
  <c r="A216" i="3"/>
  <c r="Y216" i="3"/>
  <c r="CX216" i="3" s="1"/>
  <c r="CY216" i="3"/>
  <c r="CZ216" i="3"/>
  <c r="DB216" i="3" s="1"/>
  <c r="DA216" i="3"/>
  <c r="DC216" i="3"/>
  <c r="A217" i="3"/>
  <c r="Y217" i="3"/>
  <c r="CU217" i="3"/>
  <c r="CV217" i="3"/>
  <c r="CX217" i="3"/>
  <c r="DF217" i="3" s="1"/>
  <c r="CY217" i="3"/>
  <c r="CZ217" i="3"/>
  <c r="DA217" i="3"/>
  <c r="DB217" i="3"/>
  <c r="DC217" i="3"/>
  <c r="DH217" i="3"/>
  <c r="A218" i="3"/>
  <c r="Y218" i="3"/>
  <c r="CX218" i="3" s="1"/>
  <c r="CY218" i="3"/>
  <c r="CZ218" i="3"/>
  <c r="DB218" i="3" s="1"/>
  <c r="DA218" i="3"/>
  <c r="DC218" i="3"/>
  <c r="A219" i="3"/>
  <c r="Y219" i="3"/>
  <c r="CX219" i="3"/>
  <c r="DG219" i="3" s="1"/>
  <c r="CY219" i="3"/>
  <c r="CZ219" i="3"/>
  <c r="DA219" i="3"/>
  <c r="DB219" i="3"/>
  <c r="DC219" i="3"/>
  <c r="DH219" i="3"/>
  <c r="DI219" i="3"/>
  <c r="A220" i="3"/>
  <c r="Y220" i="3"/>
  <c r="CX220" i="3"/>
  <c r="DF220" i="3" s="1"/>
  <c r="DJ220" i="3" s="1"/>
  <c r="CY220" i="3"/>
  <c r="CZ220" i="3"/>
  <c r="DA220" i="3"/>
  <c r="DB220" i="3"/>
  <c r="DC220" i="3"/>
  <c r="DH220" i="3"/>
  <c r="A221" i="3"/>
  <c r="Y221" i="3"/>
  <c r="CX221" i="3" s="1"/>
  <c r="CY221" i="3"/>
  <c r="CZ221" i="3"/>
  <c r="DB221" i="3" s="1"/>
  <c r="DA221" i="3"/>
  <c r="DC221" i="3"/>
  <c r="A222" i="3"/>
  <c r="Y222" i="3"/>
  <c r="CX222" i="3"/>
  <c r="DG222" i="3" s="1"/>
  <c r="CY222" i="3"/>
  <c r="CZ222" i="3"/>
  <c r="DB222" i="3" s="1"/>
  <c r="DA222" i="3"/>
  <c r="DC222" i="3"/>
  <c r="DF222" i="3"/>
  <c r="DH222" i="3"/>
  <c r="DI222" i="3"/>
  <c r="DJ222" i="3"/>
  <c r="A223" i="3"/>
  <c r="Y223" i="3"/>
  <c r="CX223" i="3"/>
  <c r="DG223" i="3" s="1"/>
  <c r="CY223" i="3"/>
  <c r="CZ223" i="3"/>
  <c r="DA223" i="3"/>
  <c r="DB223" i="3"/>
  <c r="DC223" i="3"/>
  <c r="DH223" i="3"/>
  <c r="DI223" i="3"/>
  <c r="A224" i="3"/>
  <c r="Y224" i="3"/>
  <c r="CX224" i="3" s="1"/>
  <c r="CU224" i="3"/>
  <c r="CY224" i="3"/>
  <c r="CZ224" i="3"/>
  <c r="DB224" i="3" s="1"/>
  <c r="DA224" i="3"/>
  <c r="DC224" i="3"/>
  <c r="DF224" i="3"/>
  <c r="A225" i="3"/>
  <c r="Y225" i="3"/>
  <c r="CW225" i="3"/>
  <c r="CX225" i="3"/>
  <c r="CY225" i="3"/>
  <c r="CZ225" i="3"/>
  <c r="DA225" i="3"/>
  <c r="DB225" i="3"/>
  <c r="DC225" i="3"/>
  <c r="DH225" i="3"/>
  <c r="A226" i="3"/>
  <c r="Y226" i="3"/>
  <c r="CX226" i="3" s="1"/>
  <c r="CY226" i="3"/>
  <c r="CZ226" i="3"/>
  <c r="DB226" i="3" s="1"/>
  <c r="DA226" i="3"/>
  <c r="DC226" i="3"/>
  <c r="DG226" i="3"/>
  <c r="A227" i="3"/>
  <c r="Y227" i="3"/>
  <c r="CX227" i="3"/>
  <c r="DG227" i="3" s="1"/>
  <c r="CY227" i="3"/>
  <c r="CZ227" i="3"/>
  <c r="DB227" i="3" s="1"/>
  <c r="DA227" i="3"/>
  <c r="DC227" i="3"/>
  <c r="DF227" i="3"/>
  <c r="DJ227" i="3" s="1"/>
  <c r="DH227" i="3"/>
  <c r="DI227" i="3"/>
  <c r="A228" i="3"/>
  <c r="Y228" i="3"/>
  <c r="CX228" i="3" s="1"/>
  <c r="CU228" i="3"/>
  <c r="CV228" i="3"/>
  <c r="CY228" i="3"/>
  <c r="CZ228" i="3"/>
  <c r="DB228" i="3" s="1"/>
  <c r="DA228" i="3"/>
  <c r="DC228" i="3"/>
  <c r="A229" i="3"/>
  <c r="Y229" i="3"/>
  <c r="CW229" i="3"/>
  <c r="CX229" i="3"/>
  <c r="DG229" i="3" s="1"/>
  <c r="DJ229" i="3" s="1"/>
  <c r="CY229" i="3"/>
  <c r="CZ229" i="3"/>
  <c r="DA229" i="3"/>
  <c r="DB229" i="3"/>
  <c r="DC229" i="3"/>
  <c r="DH229" i="3"/>
  <c r="DI229" i="3"/>
  <c r="A230" i="3"/>
  <c r="Y230" i="3"/>
  <c r="CX230" i="3" s="1"/>
  <c r="CY230" i="3"/>
  <c r="CZ230" i="3"/>
  <c r="DA230" i="3"/>
  <c r="DB230" i="3"/>
  <c r="DC230" i="3"/>
  <c r="A231" i="3"/>
  <c r="Y231" i="3"/>
  <c r="CX231" i="3" s="1"/>
  <c r="CY231" i="3"/>
  <c r="CZ231" i="3"/>
  <c r="DB231" i="3" s="1"/>
  <c r="DA231" i="3"/>
  <c r="DC231" i="3"/>
  <c r="DF231" i="3"/>
  <c r="DG231" i="3"/>
  <c r="DJ231" i="3"/>
  <c r="A232" i="3"/>
  <c r="Y232" i="3"/>
  <c r="CX232" i="3"/>
  <c r="DG232" i="3" s="1"/>
  <c r="CY232" i="3"/>
  <c r="CZ232" i="3"/>
  <c r="DB232" i="3" s="1"/>
  <c r="DA232" i="3"/>
  <c r="DC232" i="3"/>
  <c r="DF232" i="3"/>
  <c r="DH232" i="3"/>
  <c r="DI232" i="3"/>
  <c r="DJ232" i="3"/>
  <c r="A233" i="3"/>
  <c r="Y233" i="3"/>
  <c r="CX233" i="3"/>
  <c r="DI233" i="3" s="1"/>
  <c r="CY233" i="3"/>
  <c r="CZ233" i="3"/>
  <c r="DA233" i="3"/>
  <c r="DB233" i="3"/>
  <c r="DC233" i="3"/>
  <c r="DH233" i="3"/>
  <c r="A234" i="3"/>
  <c r="Y234" i="3"/>
  <c r="CX234" i="3" s="1"/>
  <c r="CY234" i="3"/>
  <c r="CZ234" i="3"/>
  <c r="DA234" i="3"/>
  <c r="DB234" i="3"/>
  <c r="DC234" i="3"/>
  <c r="A235" i="3"/>
  <c r="Y235" i="3"/>
  <c r="CV235" i="3" s="1"/>
  <c r="CU235" i="3"/>
  <c r="CX235" i="3"/>
  <c r="DH235" i="3" s="1"/>
  <c r="CY235" i="3"/>
  <c r="CZ235" i="3"/>
  <c r="DA235" i="3"/>
  <c r="DB235" i="3"/>
  <c r="DC235" i="3"/>
  <c r="A236" i="3"/>
  <c r="Y236" i="3"/>
  <c r="CX236" i="3" s="1"/>
  <c r="CY236" i="3"/>
  <c r="CZ236" i="3"/>
  <c r="DB236" i="3" s="1"/>
  <c r="DA236" i="3"/>
  <c r="DC236" i="3"/>
  <c r="DG236" i="3"/>
  <c r="DJ236" i="3" s="1"/>
  <c r="A237" i="3"/>
  <c r="Y237" i="3"/>
  <c r="CX237" i="3"/>
  <c r="DG237" i="3" s="1"/>
  <c r="CY237" i="3"/>
  <c r="CZ237" i="3"/>
  <c r="DB237" i="3" s="1"/>
  <c r="DA237" i="3"/>
  <c r="DC237" i="3"/>
  <c r="DF237" i="3"/>
  <c r="DH237" i="3"/>
  <c r="DI237" i="3"/>
  <c r="DJ237" i="3"/>
  <c r="A238" i="3"/>
  <c r="Y238" i="3"/>
  <c r="CX238" i="3"/>
  <c r="DI238" i="3" s="1"/>
  <c r="CY238" i="3"/>
  <c r="CZ238" i="3"/>
  <c r="DA238" i="3"/>
  <c r="DB238" i="3"/>
  <c r="DC238" i="3"/>
  <c r="DH238" i="3"/>
  <c r="A239" i="3"/>
  <c r="Y239" i="3"/>
  <c r="CU239" i="3"/>
  <c r="CY239" i="3"/>
  <c r="CZ239" i="3"/>
  <c r="DB239" i="3" s="1"/>
  <c r="DA239" i="3"/>
  <c r="DC239" i="3"/>
  <c r="A240" i="3"/>
  <c r="Y240" i="3"/>
  <c r="CW240" i="3"/>
  <c r="CX240" i="3"/>
  <c r="DG240" i="3" s="1"/>
  <c r="DJ240" i="3" s="1"/>
  <c r="CY240" i="3"/>
  <c r="CZ240" i="3"/>
  <c r="DA240" i="3"/>
  <c r="DB240" i="3"/>
  <c r="DC240" i="3"/>
  <c r="A241" i="3"/>
  <c r="Y241" i="3"/>
  <c r="CX241" i="3" s="1"/>
  <c r="DF241" i="3" s="1"/>
  <c r="DJ241" i="3" s="1"/>
  <c r="CY241" i="3"/>
  <c r="CZ241" i="3"/>
  <c r="DB241" i="3" s="1"/>
  <c r="DA241" i="3"/>
  <c r="DC241" i="3"/>
  <c r="A242" i="3"/>
  <c r="Y242" i="3"/>
  <c r="CX242" i="3"/>
  <c r="DG242" i="3" s="1"/>
  <c r="CY242" i="3"/>
  <c r="CZ242" i="3"/>
  <c r="DB242" i="3" s="1"/>
  <c r="DA242" i="3"/>
  <c r="DC242" i="3"/>
  <c r="DF242" i="3"/>
  <c r="DJ242" i="3" s="1"/>
  <c r="DH242" i="3"/>
  <c r="DI242" i="3"/>
  <c r="A243" i="3"/>
  <c r="Y243" i="3"/>
  <c r="CX243" i="3"/>
  <c r="CY243" i="3"/>
  <c r="CZ243" i="3"/>
  <c r="DA243" i="3"/>
  <c r="DB243" i="3"/>
  <c r="DC243" i="3"/>
  <c r="DH243" i="3"/>
  <c r="DI243" i="3"/>
  <c r="A244" i="3"/>
  <c r="Y244" i="3"/>
  <c r="CX244" i="3"/>
  <c r="DG244" i="3" s="1"/>
  <c r="CY244" i="3"/>
  <c r="CZ244" i="3"/>
  <c r="DA244" i="3"/>
  <c r="DB244" i="3"/>
  <c r="DC244" i="3"/>
  <c r="A245" i="3"/>
  <c r="Y245" i="3"/>
  <c r="CX245" i="3" s="1"/>
  <c r="DF245" i="3" s="1"/>
  <c r="DJ245" i="3" s="1"/>
  <c r="CY245" i="3"/>
  <c r="CZ245" i="3"/>
  <c r="DB245" i="3" s="1"/>
  <c r="DA245" i="3"/>
  <c r="DC245" i="3"/>
  <c r="A246" i="3"/>
  <c r="Y246" i="3"/>
  <c r="CU246" i="3"/>
  <c r="CV246" i="3"/>
  <c r="CX246" i="3"/>
  <c r="CY246" i="3"/>
  <c r="CZ246" i="3"/>
  <c r="DA246" i="3"/>
  <c r="DB246" i="3"/>
  <c r="DC246" i="3"/>
  <c r="DH246" i="3"/>
  <c r="A247" i="3"/>
  <c r="Y247" i="3"/>
  <c r="CY247" i="3"/>
  <c r="CZ247" i="3"/>
  <c r="DB247" i="3" s="1"/>
  <c r="DA247" i="3"/>
  <c r="DC247" i="3"/>
  <c r="A248" i="3"/>
  <c r="Y248" i="3"/>
  <c r="CX248" i="3"/>
  <c r="DH248" i="3" s="1"/>
  <c r="CY248" i="3"/>
  <c r="CZ248" i="3"/>
  <c r="DA248" i="3"/>
  <c r="DB248" i="3"/>
  <c r="DC248" i="3"/>
  <c r="A249" i="3"/>
  <c r="Y249" i="3"/>
  <c r="CX249" i="3" s="1"/>
  <c r="CY249" i="3"/>
  <c r="CZ249" i="3"/>
  <c r="DA249" i="3"/>
  <c r="DB249" i="3"/>
  <c r="DC249" i="3"/>
  <c r="A250" i="3"/>
  <c r="Y250" i="3"/>
  <c r="CX250" i="3" s="1"/>
  <c r="CY250" i="3"/>
  <c r="CZ250" i="3"/>
  <c r="DB250" i="3" s="1"/>
  <c r="DA250" i="3"/>
  <c r="DC250" i="3"/>
  <c r="DF250" i="3"/>
  <c r="DJ250" i="3" s="1"/>
  <c r="DG250" i="3"/>
  <c r="A251" i="3"/>
  <c r="Y251" i="3"/>
  <c r="CU251" i="3"/>
  <c r="CV251" i="3"/>
  <c r="CX251" i="3"/>
  <c r="DH251" i="3" s="1"/>
  <c r="CY251" i="3"/>
  <c r="CZ251" i="3"/>
  <c r="DA251" i="3"/>
  <c r="DB251" i="3"/>
  <c r="DC251" i="3"/>
  <c r="DG251" i="3"/>
  <c r="A252" i="3"/>
  <c r="Y252" i="3"/>
  <c r="CX252" i="3" s="1"/>
  <c r="DF252" i="3" s="1"/>
  <c r="DJ252" i="3" s="1"/>
  <c r="CY252" i="3"/>
  <c r="CZ252" i="3"/>
  <c r="DB252" i="3" s="1"/>
  <c r="DA252" i="3"/>
  <c r="DC252" i="3"/>
  <c r="A253" i="3"/>
  <c r="Y253" i="3"/>
  <c r="CX253" i="3"/>
  <c r="DG253" i="3" s="1"/>
  <c r="CY253" i="3"/>
  <c r="CZ253" i="3"/>
  <c r="DB253" i="3" s="1"/>
  <c r="DA253" i="3"/>
  <c r="DC253" i="3"/>
  <c r="DF253" i="3"/>
  <c r="DJ253" i="3" s="1"/>
  <c r="DH253" i="3"/>
  <c r="DI253" i="3"/>
  <c r="A254" i="3"/>
  <c r="Y254" i="3"/>
  <c r="CX254" i="3" s="1"/>
  <c r="CU254" i="3"/>
  <c r="CV254" i="3"/>
  <c r="CY254" i="3"/>
  <c r="CZ254" i="3"/>
  <c r="DB254" i="3" s="1"/>
  <c r="DA254" i="3"/>
  <c r="DC254" i="3"/>
  <c r="DG254" i="3"/>
  <c r="A255" i="3"/>
  <c r="Y255" i="3"/>
  <c r="CW255" i="3"/>
  <c r="CX255" i="3"/>
  <c r="CY255" i="3"/>
  <c r="CZ255" i="3"/>
  <c r="DA255" i="3"/>
  <c r="DB255" i="3"/>
  <c r="DC255" i="3"/>
  <c r="DI255" i="3"/>
  <c r="A256" i="3"/>
  <c r="Y256" i="3"/>
  <c r="CX256" i="3"/>
  <c r="DH256" i="3" s="1"/>
  <c r="CY256" i="3"/>
  <c r="CZ256" i="3"/>
  <c r="DA256" i="3"/>
  <c r="DB256" i="3"/>
  <c r="DC256" i="3"/>
  <c r="DG256" i="3"/>
  <c r="A257" i="3"/>
  <c r="Y257" i="3"/>
  <c r="CX257" i="3" s="1"/>
  <c r="DF257" i="3" s="1"/>
  <c r="DJ257" i="3" s="1"/>
  <c r="CY257" i="3"/>
  <c r="CZ257" i="3"/>
  <c r="DB257" i="3" s="1"/>
  <c r="DA257" i="3"/>
  <c r="DC257" i="3"/>
  <c r="A258" i="3"/>
  <c r="Y258" i="3"/>
  <c r="CX258" i="3"/>
  <c r="DG258" i="3" s="1"/>
  <c r="CY258" i="3"/>
  <c r="CZ258" i="3"/>
  <c r="DB258" i="3" s="1"/>
  <c r="DA258" i="3"/>
  <c r="DC258" i="3"/>
  <c r="DF258" i="3"/>
  <c r="DJ258" i="3" s="1"/>
  <c r="DH258" i="3"/>
  <c r="DI258" i="3"/>
  <c r="A259" i="3"/>
  <c r="Y259" i="3"/>
  <c r="CX259" i="3" s="1"/>
  <c r="CU259" i="3"/>
  <c r="CV259" i="3"/>
  <c r="CY259" i="3"/>
  <c r="CZ259" i="3"/>
  <c r="DB259" i="3" s="1"/>
  <c r="DA259" i="3"/>
  <c r="DC259" i="3"/>
  <c r="DG259" i="3"/>
  <c r="A260" i="3"/>
  <c r="Y260" i="3"/>
  <c r="CW260" i="3"/>
  <c r="CX260" i="3"/>
  <c r="CY260" i="3"/>
  <c r="CZ260" i="3"/>
  <c r="DA260" i="3"/>
  <c r="DB260" i="3"/>
  <c r="DC260" i="3"/>
  <c r="DI260" i="3"/>
  <c r="A261" i="3"/>
  <c r="Y261" i="3"/>
  <c r="CU261" i="3"/>
  <c r="CY261" i="3"/>
  <c r="CZ261" i="3"/>
  <c r="DB261" i="3" s="1"/>
  <c r="DA261" i="3"/>
  <c r="DC261" i="3"/>
  <c r="A262" i="3"/>
  <c r="Y262" i="3"/>
  <c r="CW262" i="3"/>
  <c r="CX262" i="3"/>
  <c r="CY262" i="3"/>
  <c r="CZ262" i="3"/>
  <c r="DA262" i="3"/>
  <c r="DB262" i="3"/>
  <c r="DC262" i="3"/>
  <c r="DG262" i="3"/>
  <c r="DJ262" i="3" s="1"/>
  <c r="DH262" i="3"/>
  <c r="A263" i="3"/>
  <c r="Y263" i="3"/>
  <c r="CX263" i="3" s="1"/>
  <c r="CY263" i="3"/>
  <c r="CZ263" i="3"/>
  <c r="DB263" i="3" s="1"/>
  <c r="DA263" i="3"/>
  <c r="DC263" i="3"/>
  <c r="DF263" i="3"/>
  <c r="DJ263" i="3" s="1"/>
  <c r="DG263" i="3"/>
  <c r="A264" i="3"/>
  <c r="Y264" i="3"/>
  <c r="CX264" i="3"/>
  <c r="DG264" i="3" s="1"/>
  <c r="CY264" i="3"/>
  <c r="CZ264" i="3"/>
  <c r="DB264" i="3" s="1"/>
  <c r="DA264" i="3"/>
  <c r="DC264" i="3"/>
  <c r="DF264" i="3"/>
  <c r="DH264" i="3"/>
  <c r="DI264" i="3"/>
  <c r="DJ264" i="3"/>
  <c r="A265" i="3"/>
  <c r="Y265" i="3"/>
  <c r="CX265" i="3"/>
  <c r="DH265" i="3" s="1"/>
  <c r="CY265" i="3"/>
  <c r="CZ265" i="3"/>
  <c r="DA265" i="3"/>
  <c r="DB265" i="3"/>
  <c r="DC265" i="3"/>
  <c r="A266" i="3"/>
  <c r="Y266" i="3"/>
  <c r="CX266" i="3" s="1"/>
  <c r="CY266" i="3"/>
  <c r="CZ266" i="3"/>
  <c r="DA266" i="3"/>
  <c r="DB266" i="3"/>
  <c r="DC266" i="3"/>
  <c r="A267" i="3"/>
  <c r="Y267" i="3"/>
  <c r="CX267" i="3" s="1"/>
  <c r="CY267" i="3"/>
  <c r="CZ267" i="3"/>
  <c r="DB267" i="3" s="1"/>
  <c r="DA267" i="3"/>
  <c r="DC267" i="3"/>
  <c r="DF267" i="3"/>
  <c r="DJ267" i="3" s="1"/>
  <c r="DG267" i="3"/>
  <c r="A268" i="3"/>
  <c r="Y268" i="3"/>
  <c r="CU268" i="3"/>
  <c r="CV268" i="3"/>
  <c r="CX268" i="3"/>
  <c r="DH268" i="3" s="1"/>
  <c r="CY268" i="3"/>
  <c r="CZ268" i="3"/>
  <c r="DA268" i="3"/>
  <c r="DB268" i="3"/>
  <c r="DC268" i="3"/>
  <c r="DG268" i="3"/>
  <c r="A269" i="3"/>
  <c r="Y269" i="3"/>
  <c r="CY269" i="3"/>
  <c r="CZ269" i="3"/>
  <c r="DB269" i="3" s="1"/>
  <c r="DA269" i="3"/>
  <c r="DC269" i="3"/>
  <c r="A270" i="3"/>
  <c r="Y270" i="3"/>
  <c r="CX270" i="3"/>
  <c r="CY270" i="3"/>
  <c r="CZ270" i="3"/>
  <c r="DA270" i="3"/>
  <c r="DB270" i="3"/>
  <c r="DC270" i="3"/>
  <c r="DH270" i="3"/>
  <c r="DI270" i="3"/>
  <c r="A271" i="3"/>
  <c r="Y271" i="3"/>
  <c r="CX271" i="3"/>
  <c r="DG271" i="3" s="1"/>
  <c r="CY271" i="3"/>
  <c r="CZ271" i="3"/>
  <c r="DA271" i="3"/>
  <c r="DB271" i="3"/>
  <c r="DC271" i="3"/>
  <c r="A272" i="3"/>
  <c r="Y272" i="3"/>
  <c r="CX272" i="3" s="1"/>
  <c r="DF272" i="3" s="1"/>
  <c r="DJ272" i="3" s="1"/>
  <c r="CY272" i="3"/>
  <c r="CZ272" i="3"/>
  <c r="DB272" i="3" s="1"/>
  <c r="DA272" i="3"/>
  <c r="DC272" i="3"/>
  <c r="A273" i="3"/>
  <c r="Y273" i="3"/>
  <c r="CU273" i="3"/>
  <c r="CV273" i="3"/>
  <c r="CX273" i="3"/>
  <c r="CY273" i="3"/>
  <c r="CZ273" i="3"/>
  <c r="DA273" i="3"/>
  <c r="DB273" i="3"/>
  <c r="DC273" i="3"/>
  <c r="DH273" i="3"/>
  <c r="A274" i="3"/>
  <c r="Y274" i="3"/>
  <c r="CX274" i="3" s="1"/>
  <c r="CY274" i="3"/>
  <c r="CZ274" i="3"/>
  <c r="DB274" i="3" s="1"/>
  <c r="DA274" i="3"/>
  <c r="DC274" i="3"/>
  <c r="DF274" i="3"/>
  <c r="DG274" i="3"/>
  <c r="DJ274" i="3"/>
  <c r="A275" i="3"/>
  <c r="Y275" i="3"/>
  <c r="CX275" i="3"/>
  <c r="DG275" i="3" s="1"/>
  <c r="CY275" i="3"/>
  <c r="CZ275" i="3"/>
  <c r="DB275" i="3" s="1"/>
  <c r="DA275" i="3"/>
  <c r="DC275" i="3"/>
  <c r="DF275" i="3"/>
  <c r="DH275" i="3"/>
  <c r="DI275" i="3"/>
  <c r="DJ275" i="3"/>
  <c r="A276" i="3"/>
  <c r="Y276" i="3"/>
  <c r="CX276" i="3"/>
  <c r="DI276" i="3" s="1"/>
  <c r="CY276" i="3"/>
  <c r="CZ276" i="3"/>
  <c r="DA276" i="3"/>
  <c r="DB276" i="3"/>
  <c r="DC276" i="3"/>
  <c r="DH276" i="3"/>
  <c r="A277" i="3"/>
  <c r="Y277" i="3"/>
  <c r="CU277" i="3"/>
  <c r="CY277" i="3"/>
  <c r="CZ277" i="3"/>
  <c r="DB277" i="3" s="1"/>
  <c r="DA277" i="3"/>
  <c r="DC277" i="3"/>
  <c r="A278" i="3"/>
  <c r="Y278" i="3"/>
  <c r="CX278" i="3"/>
  <c r="DI278" i="3" s="1"/>
  <c r="CY278" i="3"/>
  <c r="CZ278" i="3"/>
  <c r="DA278" i="3"/>
  <c r="DB278" i="3"/>
  <c r="DC278" i="3"/>
  <c r="DH278" i="3"/>
  <c r="A279" i="3"/>
  <c r="Y279" i="3"/>
  <c r="CX279" i="3" s="1"/>
  <c r="CY279" i="3"/>
  <c r="CZ279" i="3"/>
  <c r="DA279" i="3"/>
  <c r="DB279" i="3"/>
  <c r="DC279" i="3"/>
  <c r="A280" i="3"/>
  <c r="Y280" i="3"/>
  <c r="CX280" i="3" s="1"/>
  <c r="CU280" i="3"/>
  <c r="CV280" i="3"/>
  <c r="CY280" i="3"/>
  <c r="CZ280" i="3"/>
  <c r="DA280" i="3"/>
  <c r="DB280" i="3"/>
  <c r="DC280" i="3"/>
  <c r="A281" i="3"/>
  <c r="Y281" i="3"/>
  <c r="CX281" i="3" s="1"/>
  <c r="CY281" i="3"/>
  <c r="CZ281" i="3"/>
  <c r="DA281" i="3"/>
  <c r="DB281" i="3"/>
  <c r="DC281" i="3"/>
  <c r="A282" i="3"/>
  <c r="Y282" i="3"/>
  <c r="CX282" i="3" s="1"/>
  <c r="DH282" i="3" s="1"/>
  <c r="CY282" i="3"/>
  <c r="CZ282" i="3"/>
  <c r="DB282" i="3" s="1"/>
  <c r="DA282" i="3"/>
  <c r="DC282" i="3"/>
  <c r="A283" i="3"/>
  <c r="Y283" i="3"/>
  <c r="CX283" i="3"/>
  <c r="DG283" i="3" s="1"/>
  <c r="CY283" i="3"/>
  <c r="CZ283" i="3"/>
  <c r="DB283" i="3" s="1"/>
  <c r="DA283" i="3"/>
  <c r="DC283" i="3"/>
  <c r="DF283" i="3"/>
  <c r="DI283" i="3"/>
  <c r="DJ283" i="3"/>
  <c r="A284" i="3"/>
  <c r="Y284" i="3"/>
  <c r="CX284" i="3"/>
  <c r="DF284" i="3" s="1"/>
  <c r="DJ284" i="3" s="1"/>
  <c r="CY284" i="3"/>
  <c r="CZ284" i="3"/>
  <c r="DA284" i="3"/>
  <c r="DB284" i="3"/>
  <c r="DC284" i="3"/>
  <c r="DG284" i="3"/>
  <c r="DI284" i="3"/>
  <c r="A285" i="3"/>
  <c r="Y285" i="3"/>
  <c r="CV285" i="3" s="1"/>
  <c r="CU285" i="3"/>
  <c r="CY285" i="3"/>
  <c r="CZ285" i="3"/>
  <c r="DB285" i="3" s="1"/>
  <c r="DA285" i="3"/>
  <c r="DC285" i="3"/>
  <c r="A286" i="3"/>
  <c r="Y286" i="3"/>
  <c r="CX286" i="3"/>
  <c r="DF286" i="3" s="1"/>
  <c r="DJ286" i="3" s="1"/>
  <c r="CY286" i="3"/>
  <c r="CZ286" i="3"/>
  <c r="DA286" i="3"/>
  <c r="DB286" i="3"/>
  <c r="DC286" i="3"/>
  <c r="DG286" i="3"/>
  <c r="DI286" i="3"/>
  <c r="A287" i="3"/>
  <c r="Y287" i="3"/>
  <c r="CX287" i="3" s="1"/>
  <c r="CY287" i="3"/>
  <c r="CZ287" i="3"/>
  <c r="DB287" i="3" s="1"/>
  <c r="DA287" i="3"/>
  <c r="DC287" i="3"/>
  <c r="A288" i="3"/>
  <c r="Y288" i="3"/>
  <c r="CV288" i="3" s="1"/>
  <c r="CU288" i="3"/>
  <c r="CX288" i="3"/>
  <c r="DF288" i="3" s="1"/>
  <c r="CY288" i="3"/>
  <c r="CZ288" i="3"/>
  <c r="DA288" i="3"/>
  <c r="DB288" i="3"/>
  <c r="DC288" i="3"/>
  <c r="DI288" i="3"/>
  <c r="DJ288" i="3" s="1"/>
  <c r="A289" i="3"/>
  <c r="Y289" i="3"/>
  <c r="CX289" i="3"/>
  <c r="DI289" i="3" s="1"/>
  <c r="CY289" i="3"/>
  <c r="CZ289" i="3"/>
  <c r="DB289" i="3" s="1"/>
  <c r="DA289" i="3"/>
  <c r="DC289" i="3"/>
  <c r="DF289" i="3"/>
  <c r="DH289" i="3"/>
  <c r="DJ289" i="3"/>
  <c r="A290" i="3"/>
  <c r="Y290" i="3"/>
  <c r="CU290" i="3"/>
  <c r="CV290" i="3"/>
  <c r="CX290" i="3"/>
  <c r="DF290" i="3" s="1"/>
  <c r="CY290" i="3"/>
  <c r="CZ290" i="3"/>
  <c r="DA290" i="3"/>
  <c r="DB290" i="3"/>
  <c r="DC290" i="3"/>
  <c r="DH290" i="3"/>
  <c r="DI290" i="3"/>
  <c r="DJ290" i="3" s="1"/>
  <c r="A291" i="3"/>
  <c r="Y291" i="3"/>
  <c r="CX291" i="3"/>
  <c r="DI291" i="3" s="1"/>
  <c r="CY291" i="3"/>
  <c r="CZ291" i="3"/>
  <c r="DA291" i="3"/>
  <c r="DB291" i="3"/>
  <c r="DC291" i="3"/>
  <c r="DH291" i="3"/>
  <c r="A292" i="3"/>
  <c r="Y292" i="3"/>
  <c r="CX292" i="3" s="1"/>
  <c r="CU292" i="3"/>
  <c r="CV292" i="3"/>
  <c r="CY292" i="3"/>
  <c r="CZ292" i="3"/>
  <c r="DA292" i="3"/>
  <c r="DB292" i="3"/>
  <c r="DC292" i="3"/>
  <c r="A293" i="3"/>
  <c r="Y293" i="3"/>
  <c r="CX293" i="3" s="1"/>
  <c r="CY293" i="3"/>
  <c r="CZ293" i="3"/>
  <c r="DA293" i="3"/>
  <c r="DB293" i="3"/>
  <c r="DC293" i="3"/>
  <c r="A294" i="3"/>
  <c r="Y294" i="3"/>
  <c r="CX294" i="3" s="1"/>
  <c r="CU294" i="3"/>
  <c r="CY294" i="3"/>
  <c r="CZ294" i="3"/>
  <c r="DA294" i="3"/>
  <c r="DB294" i="3"/>
  <c r="DC294" i="3"/>
  <c r="A295" i="3"/>
  <c r="Y295" i="3"/>
  <c r="CX295" i="3" s="1"/>
  <c r="DH295" i="3" s="1"/>
  <c r="CY295" i="3"/>
  <c r="CZ295" i="3"/>
  <c r="DB295" i="3" s="1"/>
  <c r="DA295" i="3"/>
  <c r="DC295" i="3"/>
  <c r="DG295" i="3"/>
  <c r="DJ295" i="3" s="1"/>
  <c r="DI295" i="3"/>
  <c r="A296" i="3"/>
  <c r="Y296" i="3"/>
  <c r="CX296" i="3"/>
  <c r="DG296" i="3" s="1"/>
  <c r="CY296" i="3"/>
  <c r="CZ296" i="3"/>
  <c r="DA296" i="3"/>
  <c r="DB296" i="3"/>
  <c r="DC296" i="3"/>
  <c r="DH296" i="3"/>
  <c r="DI296" i="3"/>
  <c r="A297" i="3"/>
  <c r="Y297" i="3"/>
  <c r="CX297" i="3" s="1"/>
  <c r="CY297" i="3"/>
  <c r="CZ297" i="3"/>
  <c r="DA297" i="3"/>
  <c r="DB297" i="3"/>
  <c r="DC297" i="3"/>
  <c r="A298" i="3"/>
  <c r="Y298" i="3"/>
  <c r="CX298" i="3"/>
  <c r="DI298" i="3" s="1"/>
  <c r="CY298" i="3"/>
  <c r="CZ298" i="3"/>
  <c r="DA298" i="3"/>
  <c r="DB298" i="3"/>
  <c r="DC298" i="3"/>
  <c r="DH298" i="3"/>
  <c r="A299" i="3"/>
  <c r="Y299" i="3"/>
  <c r="CX299" i="3" s="1"/>
  <c r="DH299" i="3" s="1"/>
  <c r="CY299" i="3"/>
  <c r="CZ299" i="3"/>
  <c r="DB299" i="3" s="1"/>
  <c r="DA299" i="3"/>
  <c r="DC299" i="3"/>
  <c r="DF299" i="3"/>
  <c r="DJ299" i="3" s="1"/>
  <c r="DG299" i="3"/>
  <c r="A300" i="3"/>
  <c r="Y300" i="3"/>
  <c r="CX300" i="3"/>
  <c r="DG300" i="3" s="1"/>
  <c r="CY300" i="3"/>
  <c r="CZ300" i="3"/>
  <c r="DB300" i="3" s="1"/>
  <c r="DA300" i="3"/>
  <c r="DC300" i="3"/>
  <c r="DF300" i="3"/>
  <c r="DJ300" i="3" s="1"/>
  <c r="DH300" i="3"/>
  <c r="DI300" i="3"/>
  <c r="A301" i="3"/>
  <c r="Y301" i="3"/>
  <c r="CX301" i="3" s="1"/>
  <c r="DH301" i="3" s="1"/>
  <c r="CU301" i="3"/>
  <c r="CY301" i="3"/>
  <c r="CZ301" i="3"/>
  <c r="DB301" i="3" s="1"/>
  <c r="DA301" i="3"/>
  <c r="DC301" i="3"/>
  <c r="DF301" i="3"/>
  <c r="DG301" i="3"/>
  <c r="A302" i="3"/>
  <c r="Y302" i="3"/>
  <c r="CW302" i="3"/>
  <c r="CX302" i="3"/>
  <c r="DF302" i="3" s="1"/>
  <c r="CY302" i="3"/>
  <c r="CZ302" i="3"/>
  <c r="DA302" i="3"/>
  <c r="DB302" i="3"/>
  <c r="DC302" i="3"/>
  <c r="DG302" i="3"/>
  <c r="DJ302" i="3" s="1"/>
  <c r="DI302" i="3"/>
  <c r="A303" i="3"/>
  <c r="Y303" i="3"/>
  <c r="CX303" i="3" s="1"/>
  <c r="CY303" i="3"/>
  <c r="CZ303" i="3"/>
  <c r="DB303" i="3" s="1"/>
  <c r="DA303" i="3"/>
  <c r="DC303" i="3"/>
  <c r="A304" i="3"/>
  <c r="Y304" i="3"/>
  <c r="CX304" i="3" s="1"/>
  <c r="DH304" i="3" s="1"/>
  <c r="CY304" i="3"/>
  <c r="CZ304" i="3"/>
  <c r="DB304" i="3" s="1"/>
  <c r="DA304" i="3"/>
  <c r="DC304" i="3"/>
  <c r="DI304" i="3"/>
  <c r="A305" i="3"/>
  <c r="Y305" i="3"/>
  <c r="CX305" i="3"/>
  <c r="DG305" i="3" s="1"/>
  <c r="CY305" i="3"/>
  <c r="CZ305" i="3"/>
  <c r="DA305" i="3"/>
  <c r="DB305" i="3"/>
  <c r="DC305" i="3"/>
  <c r="DI305" i="3"/>
  <c r="A306" i="3"/>
  <c r="Y306" i="3"/>
  <c r="CX306" i="3" s="1"/>
  <c r="DH306" i="3" s="1"/>
  <c r="CU306" i="3"/>
  <c r="CV306" i="3"/>
  <c r="CY306" i="3"/>
  <c r="CZ306" i="3"/>
  <c r="DB306" i="3" s="1"/>
  <c r="DA306" i="3"/>
  <c r="DC306" i="3"/>
  <c r="DG306" i="3"/>
  <c r="DI306" i="3"/>
  <c r="DJ306" i="3" s="1"/>
  <c r="A307" i="3"/>
  <c r="Y307" i="3"/>
  <c r="CX307" i="3"/>
  <c r="DG307" i="3" s="1"/>
  <c r="CY307" i="3"/>
  <c r="CZ307" i="3"/>
  <c r="DA307" i="3"/>
  <c r="DB307" i="3"/>
  <c r="DC307" i="3"/>
  <c r="DI307" i="3"/>
  <c r="A308" i="3"/>
  <c r="Y308" i="3"/>
  <c r="CX308" i="3" s="1"/>
  <c r="DH308" i="3" s="1"/>
  <c r="CU308" i="3"/>
  <c r="CV308" i="3"/>
  <c r="CY308" i="3"/>
  <c r="CZ308" i="3"/>
  <c r="DB308" i="3" s="1"/>
  <c r="DA308" i="3"/>
  <c r="DC308" i="3"/>
  <c r="DG308" i="3"/>
  <c r="DI308" i="3"/>
  <c r="DJ308" i="3" s="1"/>
  <c r="A309" i="3"/>
  <c r="Y309" i="3"/>
  <c r="CW309" i="3"/>
  <c r="CX309" i="3"/>
  <c r="DF309" i="3" s="1"/>
  <c r="CY309" i="3"/>
  <c r="CZ309" i="3"/>
  <c r="DA309" i="3"/>
  <c r="DB309" i="3"/>
  <c r="DC309" i="3"/>
  <c r="DH309" i="3"/>
  <c r="DI309" i="3"/>
  <c r="A310" i="3"/>
  <c r="Y310" i="3"/>
  <c r="CX310" i="3"/>
  <c r="DI310" i="3" s="1"/>
  <c r="CY310" i="3"/>
  <c r="CZ310" i="3"/>
  <c r="DA310" i="3"/>
  <c r="DB310" i="3"/>
  <c r="DC310" i="3"/>
  <c r="DH310" i="3"/>
  <c r="A311" i="3"/>
  <c r="Y311" i="3"/>
  <c r="CX311" i="3" s="1"/>
  <c r="DH311" i="3" s="1"/>
  <c r="CY311" i="3"/>
  <c r="CZ311" i="3"/>
  <c r="DB311" i="3" s="1"/>
  <c r="DA311" i="3"/>
  <c r="DC311" i="3"/>
  <c r="DF311" i="3"/>
  <c r="DJ311" i="3" s="1"/>
  <c r="DG311" i="3"/>
  <c r="A312" i="3"/>
  <c r="Y312" i="3"/>
  <c r="CU312" i="3"/>
  <c r="CV312" i="3"/>
  <c r="CX312" i="3"/>
  <c r="DI312" i="3" s="1"/>
  <c r="DJ312" i="3" s="1"/>
  <c r="CY312" i="3"/>
  <c r="CZ312" i="3"/>
  <c r="DA312" i="3"/>
  <c r="DB312" i="3"/>
  <c r="DC312" i="3"/>
  <c r="DH312" i="3"/>
  <c r="A313" i="3"/>
  <c r="Y313" i="3"/>
  <c r="CW313" i="3" s="1"/>
  <c r="CX313" i="3"/>
  <c r="DG313" i="3" s="1"/>
  <c r="DJ313" i="3" s="1"/>
  <c r="CY313" i="3"/>
  <c r="CZ313" i="3"/>
  <c r="DA313" i="3"/>
  <c r="DB313" i="3"/>
  <c r="DC313" i="3"/>
  <c r="DI313" i="3"/>
  <c r="A314" i="3"/>
  <c r="Y314" i="3"/>
  <c r="CX314" i="3"/>
  <c r="DF314" i="3" s="1"/>
  <c r="DJ314" i="3" s="1"/>
  <c r="CY314" i="3"/>
  <c r="CZ314" i="3"/>
  <c r="DA314" i="3"/>
  <c r="DB314" i="3"/>
  <c r="DC314" i="3"/>
  <c r="DI314" i="3"/>
  <c r="A315" i="3"/>
  <c r="Y315" i="3"/>
  <c r="CX315" i="3"/>
  <c r="DI315" i="3" s="1"/>
  <c r="CY315" i="3"/>
  <c r="CZ315" i="3"/>
  <c r="DB315" i="3" s="1"/>
  <c r="DA315" i="3"/>
  <c r="DC315" i="3"/>
  <c r="DF315" i="3"/>
  <c r="DH315" i="3"/>
  <c r="DJ315" i="3"/>
  <c r="A316" i="3"/>
  <c r="Y316" i="3"/>
  <c r="CU316" i="3"/>
  <c r="CV316" i="3"/>
  <c r="CX316" i="3"/>
  <c r="DF316" i="3" s="1"/>
  <c r="CY316" i="3"/>
  <c r="CZ316" i="3"/>
  <c r="DA316" i="3"/>
  <c r="DB316" i="3"/>
  <c r="DC316" i="3"/>
  <c r="DG316" i="3"/>
  <c r="DH316" i="3"/>
  <c r="A317" i="3"/>
  <c r="Y317" i="3"/>
  <c r="CX317" i="3" s="1"/>
  <c r="CY317" i="3"/>
  <c r="CZ317" i="3"/>
  <c r="DB317" i="3" s="1"/>
  <c r="DA317" i="3"/>
  <c r="DC317" i="3"/>
  <c r="A318" i="3"/>
  <c r="Y318" i="3"/>
  <c r="CX318" i="3"/>
  <c r="DG318" i="3" s="1"/>
  <c r="CY318" i="3"/>
  <c r="CZ318" i="3"/>
  <c r="DA318" i="3"/>
  <c r="DB318" i="3"/>
  <c r="DC318" i="3"/>
  <c r="DH318" i="3"/>
  <c r="A319" i="3"/>
  <c r="Y319" i="3"/>
  <c r="CX319" i="3" s="1"/>
  <c r="CY319" i="3"/>
  <c r="CZ319" i="3"/>
  <c r="DA319" i="3"/>
  <c r="DB319" i="3"/>
  <c r="DC319" i="3"/>
  <c r="A320" i="3"/>
  <c r="Y320" i="3"/>
  <c r="CX320" i="3" s="1"/>
  <c r="CY320" i="3"/>
  <c r="CZ320" i="3"/>
  <c r="DB320" i="3" s="1"/>
  <c r="DA320" i="3"/>
  <c r="DC320" i="3"/>
  <c r="A321" i="3"/>
  <c r="Y321" i="3"/>
  <c r="CX321" i="3"/>
  <c r="DG321" i="3" s="1"/>
  <c r="CY321" i="3"/>
  <c r="CZ321" i="3"/>
  <c r="DB321" i="3" s="1"/>
  <c r="DA321" i="3"/>
  <c r="DC321" i="3"/>
  <c r="DF321" i="3"/>
  <c r="DH321" i="3"/>
  <c r="DI321" i="3"/>
  <c r="DJ321" i="3"/>
  <c r="A322" i="3"/>
  <c r="Y322" i="3"/>
  <c r="CX322" i="3"/>
  <c r="DG322" i="3" s="1"/>
  <c r="CY322" i="3"/>
  <c r="CZ322" i="3"/>
  <c r="DA322" i="3"/>
  <c r="DB322" i="3"/>
  <c r="DC322" i="3"/>
  <c r="DH322" i="3"/>
  <c r="A323" i="3"/>
  <c r="Y323" i="3"/>
  <c r="CX323" i="3" s="1"/>
  <c r="CU323" i="3"/>
  <c r="CY323" i="3"/>
  <c r="CZ323" i="3"/>
  <c r="DB323" i="3" s="1"/>
  <c r="DA323" i="3"/>
  <c r="DC323" i="3"/>
  <c r="A324" i="3"/>
  <c r="Y324" i="3"/>
  <c r="CW324" i="3"/>
  <c r="CX324" i="3"/>
  <c r="DF324" i="3" s="1"/>
  <c r="CY324" i="3"/>
  <c r="CZ324" i="3"/>
  <c r="DA324" i="3"/>
  <c r="DB324" i="3"/>
  <c r="DC324" i="3"/>
  <c r="DG324" i="3"/>
  <c r="DJ324" i="3" s="1"/>
  <c r="DH324" i="3"/>
  <c r="A325" i="3"/>
  <c r="Y325" i="3"/>
  <c r="CX325" i="3" s="1"/>
  <c r="CY325" i="3"/>
  <c r="CZ325" i="3"/>
  <c r="DB325" i="3" s="1"/>
  <c r="DA325" i="3"/>
  <c r="DC325" i="3"/>
  <c r="A326" i="3"/>
  <c r="Y326" i="3"/>
  <c r="CX326" i="3"/>
  <c r="DG326" i="3" s="1"/>
  <c r="CY326" i="3"/>
  <c r="CZ326" i="3"/>
  <c r="DB326" i="3" s="1"/>
  <c r="DA326" i="3"/>
  <c r="DC326" i="3"/>
  <c r="DF326" i="3"/>
  <c r="DH326" i="3"/>
  <c r="DI326" i="3"/>
  <c r="DJ326" i="3"/>
  <c r="A327" i="3"/>
  <c r="Y327" i="3"/>
  <c r="CX327" i="3" s="1"/>
  <c r="CU327" i="3"/>
  <c r="CV327" i="3"/>
  <c r="CY327" i="3"/>
  <c r="CZ327" i="3"/>
  <c r="DB327" i="3" s="1"/>
  <c r="DA327" i="3"/>
  <c r="DC327" i="3"/>
  <c r="A328" i="3"/>
  <c r="Y328" i="3"/>
  <c r="CX328" i="3"/>
  <c r="DG328" i="3" s="1"/>
  <c r="CY328" i="3"/>
  <c r="CZ328" i="3"/>
  <c r="DB328" i="3" s="1"/>
  <c r="DA328" i="3"/>
  <c r="DC328" i="3"/>
  <c r="DF328" i="3"/>
  <c r="DH328" i="3"/>
  <c r="DI328" i="3"/>
  <c r="DJ328" i="3"/>
  <c r="A329" i="3"/>
  <c r="Y329" i="3"/>
  <c r="CX329" i="3"/>
  <c r="DG329" i="3" s="1"/>
  <c r="CY329" i="3"/>
  <c r="CZ329" i="3"/>
  <c r="DA329" i="3"/>
  <c r="DB329" i="3"/>
  <c r="DC329" i="3"/>
  <c r="DH329" i="3"/>
  <c r="A330" i="3"/>
  <c r="Y330" i="3"/>
  <c r="CX330" i="3" s="1"/>
  <c r="CU330" i="3"/>
  <c r="CY330" i="3"/>
  <c r="CZ330" i="3"/>
  <c r="DB330" i="3" s="1"/>
  <c r="DA330" i="3"/>
  <c r="DC330" i="3"/>
  <c r="A331" i="3"/>
  <c r="Y331" i="3"/>
  <c r="CW331" i="3"/>
  <c r="CX331" i="3"/>
  <c r="DF331" i="3" s="1"/>
  <c r="CY331" i="3"/>
  <c r="CZ331" i="3"/>
  <c r="DA331" i="3"/>
  <c r="DB331" i="3"/>
  <c r="DC331" i="3"/>
  <c r="DG331" i="3"/>
  <c r="DJ331" i="3" s="1"/>
  <c r="DH331" i="3"/>
  <c r="A332" i="3"/>
  <c r="Y332" i="3"/>
  <c r="CX332" i="3" s="1"/>
  <c r="CY332" i="3"/>
  <c r="CZ332" i="3"/>
  <c r="DB332" i="3" s="1"/>
  <c r="DA332" i="3"/>
  <c r="DC332" i="3"/>
  <c r="A333" i="3"/>
  <c r="Y333" i="3"/>
  <c r="CU333" i="3"/>
  <c r="CV333" i="3"/>
  <c r="CX333" i="3"/>
  <c r="DF333" i="3" s="1"/>
  <c r="CY333" i="3"/>
  <c r="CZ333" i="3"/>
  <c r="DA333" i="3"/>
  <c r="DB333" i="3"/>
  <c r="DC333" i="3"/>
  <c r="DG333" i="3"/>
  <c r="DH333" i="3"/>
  <c r="A334" i="3"/>
  <c r="Y334" i="3"/>
  <c r="CX334" i="3" s="1"/>
  <c r="CY334" i="3"/>
  <c r="CZ334" i="3"/>
  <c r="DB334" i="3" s="1"/>
  <c r="DA334" i="3"/>
  <c r="DC334" i="3"/>
  <c r="A335" i="3"/>
  <c r="Y335" i="3"/>
  <c r="CX335" i="3"/>
  <c r="DG335" i="3" s="1"/>
  <c r="CY335" i="3"/>
  <c r="CZ335" i="3"/>
  <c r="DB335" i="3" s="1"/>
  <c r="DA335" i="3"/>
  <c r="DC335" i="3"/>
  <c r="DF335" i="3"/>
  <c r="DH335" i="3"/>
  <c r="DI335" i="3"/>
  <c r="DJ335" i="3"/>
  <c r="A336" i="3"/>
  <c r="Y336" i="3"/>
  <c r="CX336" i="3"/>
  <c r="DG336" i="3" s="1"/>
  <c r="CY336" i="3"/>
  <c r="CZ336" i="3"/>
  <c r="DA336" i="3"/>
  <c r="DB336" i="3"/>
  <c r="DC336" i="3"/>
  <c r="DH336" i="3"/>
  <c r="A337" i="3"/>
  <c r="Y337" i="3"/>
  <c r="CX337" i="3" s="1"/>
  <c r="CY337" i="3"/>
  <c r="CZ337" i="3"/>
  <c r="DA337" i="3"/>
  <c r="DB337" i="3"/>
  <c r="DC337" i="3"/>
  <c r="A338" i="3"/>
  <c r="Y338" i="3"/>
  <c r="CV338" i="3" s="1"/>
  <c r="CU338" i="3"/>
  <c r="CX338" i="3"/>
  <c r="DG338" i="3" s="1"/>
  <c r="CY338" i="3"/>
  <c r="CZ338" i="3"/>
  <c r="DA338" i="3"/>
  <c r="DB338" i="3"/>
  <c r="DC338" i="3"/>
  <c r="DH338" i="3"/>
  <c r="A339" i="3"/>
  <c r="Y339" i="3"/>
  <c r="CX339" i="3" s="1"/>
  <c r="CY339" i="3"/>
  <c r="CZ339" i="3"/>
  <c r="DA339" i="3"/>
  <c r="DB339" i="3"/>
  <c r="DC339" i="3"/>
  <c r="A340" i="3"/>
  <c r="Y340" i="3"/>
  <c r="CX340" i="3" s="1"/>
  <c r="CY340" i="3"/>
  <c r="CZ340" i="3"/>
  <c r="DB340" i="3" s="1"/>
  <c r="DA340" i="3"/>
  <c r="DC340" i="3"/>
  <c r="A341" i="3"/>
  <c r="Y341" i="3"/>
  <c r="CU341" i="3"/>
  <c r="CV341" i="3"/>
  <c r="CX341" i="3"/>
  <c r="DF341" i="3" s="1"/>
  <c r="CY341" i="3"/>
  <c r="CZ341" i="3"/>
  <c r="DA341" i="3"/>
  <c r="DB341" i="3"/>
  <c r="DC341" i="3"/>
  <c r="DG341" i="3"/>
  <c r="DH341" i="3"/>
  <c r="A342" i="3"/>
  <c r="Y342" i="3"/>
  <c r="CX342" i="3" s="1"/>
  <c r="CY342" i="3"/>
  <c r="CZ342" i="3"/>
  <c r="DB342" i="3" s="1"/>
  <c r="DA342" i="3"/>
  <c r="DC342" i="3"/>
  <c r="A343" i="3"/>
  <c r="Y343" i="3"/>
  <c r="CU343" i="3"/>
  <c r="CV343" i="3"/>
  <c r="CX343" i="3"/>
  <c r="DF343" i="3" s="1"/>
  <c r="CY343" i="3"/>
  <c r="CZ343" i="3"/>
  <c r="DA343" i="3"/>
  <c r="DB343" i="3"/>
  <c r="DC343" i="3"/>
  <c r="DG343" i="3"/>
  <c r="DH343" i="3"/>
  <c r="A344" i="3"/>
  <c r="Y344" i="3"/>
  <c r="CV344" i="3" s="1"/>
  <c r="CU344" i="3"/>
  <c r="CX344" i="3"/>
  <c r="DG344" i="3" s="1"/>
  <c r="CY344" i="3"/>
  <c r="CZ344" i="3"/>
  <c r="DA344" i="3"/>
  <c r="DB344" i="3"/>
  <c r="DC344" i="3"/>
  <c r="DH344" i="3"/>
  <c r="A345" i="3"/>
  <c r="Y345" i="3"/>
  <c r="CX345" i="3" s="1"/>
  <c r="CY345" i="3"/>
  <c r="CZ345" i="3"/>
  <c r="DA345" i="3"/>
  <c r="DB345" i="3"/>
  <c r="DC345" i="3"/>
  <c r="A346" i="3"/>
  <c r="Y346" i="3"/>
  <c r="CX346" i="3" s="1"/>
  <c r="CY346" i="3"/>
  <c r="CZ346" i="3"/>
  <c r="DB346" i="3" s="1"/>
  <c r="DA346" i="3"/>
  <c r="DC346" i="3"/>
  <c r="A347" i="3"/>
  <c r="Y347" i="3"/>
  <c r="CX347" i="3"/>
  <c r="DG347" i="3" s="1"/>
  <c r="CY347" i="3"/>
  <c r="CZ347" i="3"/>
  <c r="DB347" i="3" s="1"/>
  <c r="DA347" i="3"/>
  <c r="DC347" i="3"/>
  <c r="DF347" i="3"/>
  <c r="DH347" i="3"/>
  <c r="DI347" i="3"/>
  <c r="DJ347" i="3"/>
  <c r="A348" i="3"/>
  <c r="Y348" i="3"/>
  <c r="CX348" i="3"/>
  <c r="DG348" i="3" s="1"/>
  <c r="CY348" i="3"/>
  <c r="CZ348" i="3"/>
  <c r="DA348" i="3"/>
  <c r="DB348" i="3"/>
  <c r="DC348" i="3"/>
  <c r="DH348" i="3"/>
  <c r="A349" i="3"/>
  <c r="Y349" i="3"/>
  <c r="CX349" i="3" s="1"/>
  <c r="CU349" i="3"/>
  <c r="CY349" i="3"/>
  <c r="CZ349" i="3"/>
  <c r="DB349" i="3" s="1"/>
  <c r="DA349" i="3"/>
  <c r="DC349" i="3"/>
  <c r="A350" i="3"/>
  <c r="Y350" i="3"/>
  <c r="CX350" i="3" s="1"/>
  <c r="CU350" i="3"/>
  <c r="CV350" i="3"/>
  <c r="CY350" i="3"/>
  <c r="CZ350" i="3"/>
  <c r="DB350" i="3" s="1"/>
  <c r="DA350" i="3"/>
  <c r="DC350" i="3"/>
  <c r="A351" i="3"/>
  <c r="Y351" i="3"/>
  <c r="CU351" i="3"/>
  <c r="CV351" i="3"/>
  <c r="CX351" i="3"/>
  <c r="DF351" i="3" s="1"/>
  <c r="CY351" i="3"/>
  <c r="CZ351" i="3"/>
  <c r="DA351" i="3"/>
  <c r="DB351" i="3"/>
  <c r="DC351" i="3"/>
  <c r="DG351" i="3"/>
  <c r="DH351" i="3"/>
  <c r="A352" i="3"/>
  <c r="Y352" i="3"/>
  <c r="CX352" i="3" s="1"/>
  <c r="DI352" i="3" s="1"/>
  <c r="CY352" i="3"/>
  <c r="CZ352" i="3"/>
  <c r="DB352" i="3" s="1"/>
  <c r="DA352" i="3"/>
  <c r="DC352" i="3"/>
  <c r="A353" i="3"/>
  <c r="Y353" i="3"/>
  <c r="CX353" i="3"/>
  <c r="CY353" i="3"/>
  <c r="CZ353" i="3"/>
  <c r="DA353" i="3"/>
  <c r="DB353" i="3"/>
  <c r="DC353" i="3"/>
  <c r="A354" i="3"/>
  <c r="Y354" i="3"/>
  <c r="CX354" i="3" s="1"/>
  <c r="CY354" i="3"/>
  <c r="CZ354" i="3"/>
  <c r="DA354" i="3"/>
  <c r="DB354" i="3"/>
  <c r="DC354" i="3"/>
  <c r="A355" i="3"/>
  <c r="Y355" i="3"/>
  <c r="CX355" i="3" s="1"/>
  <c r="DF355" i="3" s="1"/>
  <c r="DJ355" i="3" s="1"/>
  <c r="CY355" i="3"/>
  <c r="CZ355" i="3"/>
  <c r="DB355" i="3" s="1"/>
  <c r="DA355" i="3"/>
  <c r="DC355" i="3"/>
  <c r="A356" i="3"/>
  <c r="Y356" i="3"/>
  <c r="CX356" i="3"/>
  <c r="DG356" i="3" s="1"/>
  <c r="CY356" i="3"/>
  <c r="CZ356" i="3"/>
  <c r="DB356" i="3" s="1"/>
  <c r="DA356" i="3"/>
  <c r="DC356" i="3"/>
  <c r="DF356" i="3"/>
  <c r="DH356" i="3"/>
  <c r="DI356" i="3"/>
  <c r="DJ356" i="3"/>
  <c r="A357" i="3"/>
  <c r="Y357" i="3"/>
  <c r="CX357" i="3"/>
  <c r="CY357" i="3"/>
  <c r="CZ357" i="3"/>
  <c r="DA357" i="3"/>
  <c r="DB357" i="3"/>
  <c r="DC357" i="3"/>
  <c r="A358" i="3"/>
  <c r="Y358" i="3"/>
  <c r="CX358" i="3" s="1"/>
  <c r="CY358" i="3"/>
  <c r="CZ358" i="3"/>
  <c r="DA358" i="3"/>
  <c r="DB358" i="3"/>
  <c r="DC358" i="3"/>
  <c r="A359" i="3"/>
  <c r="Y359" i="3"/>
  <c r="CV359" i="3" s="1"/>
  <c r="CU359" i="3"/>
  <c r="CX359" i="3"/>
  <c r="CY359" i="3"/>
  <c r="CZ359" i="3"/>
  <c r="DA359" i="3"/>
  <c r="DB359" i="3"/>
  <c r="DC359" i="3"/>
  <c r="DH359" i="3"/>
  <c r="A360" i="3"/>
  <c r="Y360" i="3"/>
  <c r="CY360" i="3"/>
  <c r="CZ360" i="3"/>
  <c r="DB360" i="3" s="1"/>
  <c r="DA360" i="3"/>
  <c r="DC360" i="3"/>
  <c r="A361" i="3"/>
  <c r="Y361" i="3"/>
  <c r="CX361" i="3"/>
  <c r="DG361" i="3" s="1"/>
  <c r="CY361" i="3"/>
  <c r="CZ361" i="3"/>
  <c r="DB361" i="3" s="1"/>
  <c r="DA361" i="3"/>
  <c r="DC361" i="3"/>
  <c r="DF361" i="3"/>
  <c r="DH361" i="3"/>
  <c r="DI361" i="3"/>
  <c r="DJ361" i="3"/>
  <c r="A362" i="3"/>
  <c r="Y362" i="3"/>
  <c r="CX362" i="3"/>
  <c r="CY362" i="3"/>
  <c r="CZ362" i="3"/>
  <c r="DA362" i="3"/>
  <c r="DB362" i="3"/>
  <c r="DC362" i="3"/>
  <c r="DH362" i="3"/>
  <c r="A363" i="3"/>
  <c r="Y363" i="3"/>
  <c r="CU363" i="3"/>
  <c r="CY363" i="3"/>
  <c r="CZ363" i="3"/>
  <c r="DB363" i="3" s="1"/>
  <c r="DA363" i="3"/>
  <c r="DC363" i="3"/>
  <c r="A364" i="3"/>
  <c r="Y364" i="3"/>
  <c r="CW364" i="3"/>
  <c r="CX364" i="3"/>
  <c r="DF364" i="3" s="1"/>
  <c r="CY364" i="3"/>
  <c r="CZ364" i="3"/>
  <c r="DA364" i="3"/>
  <c r="DB364" i="3"/>
  <c r="DC364" i="3"/>
  <c r="DG364" i="3"/>
  <c r="DJ364" i="3" s="1"/>
  <c r="DH364" i="3"/>
  <c r="A365" i="3"/>
  <c r="Y365" i="3"/>
  <c r="CX365" i="3" s="1"/>
  <c r="CY365" i="3"/>
  <c r="CZ365" i="3"/>
  <c r="DB365" i="3" s="1"/>
  <c r="DA365" i="3"/>
  <c r="DC365" i="3"/>
  <c r="DF365" i="3"/>
  <c r="DJ365" i="3"/>
  <c r="A366" i="3"/>
  <c r="Y366" i="3"/>
  <c r="CX366" i="3"/>
  <c r="DG366" i="3" s="1"/>
  <c r="CY366" i="3"/>
  <c r="CZ366" i="3"/>
  <c r="DB366" i="3" s="1"/>
  <c r="DA366" i="3"/>
  <c r="DC366" i="3"/>
  <c r="DF366" i="3"/>
  <c r="DH366" i="3"/>
  <c r="DI366" i="3"/>
  <c r="DJ366" i="3"/>
  <c r="A367" i="3"/>
  <c r="Y367" i="3"/>
  <c r="CX367" i="3" s="1"/>
  <c r="CU367" i="3"/>
  <c r="CV367" i="3"/>
  <c r="CY367" i="3"/>
  <c r="CZ367" i="3"/>
  <c r="DB367" i="3" s="1"/>
  <c r="DA367" i="3"/>
  <c r="DC367" i="3"/>
  <c r="A368" i="3"/>
  <c r="Y368" i="3"/>
  <c r="CX368" i="3"/>
  <c r="DG368" i="3" s="1"/>
  <c r="CY368" i="3"/>
  <c r="CZ368" i="3"/>
  <c r="DB368" i="3" s="1"/>
  <c r="DA368" i="3"/>
  <c r="DC368" i="3"/>
  <c r="DF368" i="3"/>
  <c r="DH368" i="3"/>
  <c r="DI368" i="3"/>
  <c r="DJ368" i="3"/>
  <c r="A369" i="3"/>
  <c r="Y369" i="3"/>
  <c r="CX369" i="3" s="1"/>
  <c r="CU369" i="3"/>
  <c r="CV369" i="3"/>
  <c r="CY369" i="3"/>
  <c r="CZ369" i="3"/>
  <c r="DB369" i="3" s="1"/>
  <c r="DA369" i="3"/>
  <c r="DC369" i="3"/>
  <c r="DF369" i="3"/>
  <c r="A370" i="3"/>
  <c r="Y370" i="3"/>
  <c r="CX370" i="3"/>
  <c r="DG370" i="3" s="1"/>
  <c r="CY370" i="3"/>
  <c r="CZ370" i="3"/>
  <c r="DB370" i="3" s="1"/>
  <c r="DA370" i="3"/>
  <c r="DC370" i="3"/>
  <c r="DF370" i="3"/>
  <c r="DH370" i="3"/>
  <c r="DI370" i="3"/>
  <c r="DJ370" i="3"/>
  <c r="A371" i="3"/>
  <c r="Y371" i="3"/>
  <c r="CX371" i="3" s="1"/>
  <c r="DF371" i="3" s="1"/>
  <c r="CU371" i="3"/>
  <c r="CV371" i="3"/>
  <c r="CY371" i="3"/>
  <c r="CZ371" i="3"/>
  <c r="DB371" i="3" s="1"/>
  <c r="DA371" i="3"/>
  <c r="DC371" i="3"/>
  <c r="A372" i="3"/>
  <c r="Y372" i="3"/>
  <c r="CW372" i="3"/>
  <c r="CX372" i="3"/>
  <c r="DI372" i="3" s="1"/>
  <c r="CY372" i="3"/>
  <c r="CZ372" i="3"/>
  <c r="DA372" i="3"/>
  <c r="DB372" i="3"/>
  <c r="DC372" i="3"/>
  <c r="DH372" i="3"/>
  <c r="A373" i="3"/>
  <c r="Y373" i="3"/>
  <c r="CX373" i="3"/>
  <c r="CY373" i="3"/>
  <c r="CZ373" i="3"/>
  <c r="DA373" i="3"/>
  <c r="DB373" i="3"/>
  <c r="DC373" i="3"/>
  <c r="A374" i="3"/>
  <c r="Y374" i="3"/>
  <c r="CX374" i="3" s="1"/>
  <c r="CY374" i="3"/>
  <c r="CZ374" i="3"/>
  <c r="DB374" i="3" s="1"/>
  <c r="DA374" i="3"/>
  <c r="DC374" i="3"/>
  <c r="DF374" i="3"/>
  <c r="DG374" i="3"/>
  <c r="DJ374" i="3"/>
  <c r="A375" i="3"/>
  <c r="Y375" i="3"/>
  <c r="CU375" i="3"/>
  <c r="CV375" i="3"/>
  <c r="CX375" i="3"/>
  <c r="CY375" i="3"/>
  <c r="CZ375" i="3"/>
  <c r="DA375" i="3"/>
  <c r="DB375" i="3"/>
  <c r="DC375" i="3"/>
  <c r="DG375" i="3"/>
  <c r="DH375" i="3"/>
  <c r="A376" i="3"/>
  <c r="Y376" i="3"/>
  <c r="CY376" i="3"/>
  <c r="CZ376" i="3"/>
  <c r="DB376" i="3" s="1"/>
  <c r="DA376" i="3"/>
  <c r="DC376" i="3"/>
  <c r="A377" i="3"/>
  <c r="Y377" i="3"/>
  <c r="CX377" i="3" s="1"/>
  <c r="CU377" i="3"/>
  <c r="CV377" i="3"/>
  <c r="CY377" i="3"/>
  <c r="CZ377" i="3"/>
  <c r="DB377" i="3" s="1"/>
  <c r="DA377" i="3"/>
  <c r="DC377" i="3"/>
  <c r="DG377" i="3"/>
  <c r="A378" i="3"/>
  <c r="Y378" i="3"/>
  <c r="CW378" i="3"/>
  <c r="CX378" i="3"/>
  <c r="CY378" i="3"/>
  <c r="CZ378" i="3"/>
  <c r="DA378" i="3"/>
  <c r="DB378" i="3"/>
  <c r="DC378" i="3"/>
  <c r="A379" i="3"/>
  <c r="Y379" i="3"/>
  <c r="CX379" i="3"/>
  <c r="DH379" i="3" s="1"/>
  <c r="CY379" i="3"/>
  <c r="CZ379" i="3"/>
  <c r="DA379" i="3"/>
  <c r="DB379" i="3"/>
  <c r="DC379" i="3"/>
  <c r="DG379" i="3"/>
  <c r="A380" i="3"/>
  <c r="Y380" i="3"/>
  <c r="CX380" i="3" s="1"/>
  <c r="DG380" i="3" s="1"/>
  <c r="CY380" i="3"/>
  <c r="CZ380" i="3"/>
  <c r="DB380" i="3" s="1"/>
  <c r="DA380" i="3"/>
  <c r="DC380" i="3"/>
  <c r="DF380" i="3"/>
  <c r="DJ380" i="3" s="1"/>
  <c r="A381" i="3"/>
  <c r="Y381" i="3"/>
  <c r="CX381" i="3"/>
  <c r="DG381" i="3" s="1"/>
  <c r="CY381" i="3"/>
  <c r="CZ381" i="3"/>
  <c r="DB381" i="3" s="1"/>
  <c r="DA381" i="3"/>
  <c r="DC381" i="3"/>
  <c r="DF381" i="3"/>
  <c r="DJ381" i="3" s="1"/>
  <c r="DH381" i="3"/>
  <c r="DI381" i="3"/>
  <c r="A382" i="3"/>
  <c r="Y382" i="3"/>
  <c r="CX382" i="3"/>
  <c r="CY382" i="3"/>
  <c r="CZ382" i="3"/>
  <c r="DA382" i="3"/>
  <c r="DB382" i="3"/>
  <c r="DC382" i="3"/>
  <c r="A383" i="3"/>
  <c r="Y383" i="3"/>
  <c r="CX383" i="3"/>
  <c r="DH383" i="3" s="1"/>
  <c r="CY383" i="3"/>
  <c r="CZ383" i="3"/>
  <c r="DA383" i="3"/>
  <c r="DB383" i="3"/>
  <c r="DC383" i="3"/>
  <c r="DG383" i="3"/>
  <c r="A384" i="3"/>
  <c r="Y384" i="3"/>
  <c r="CV384" i="3" s="1"/>
  <c r="CU384" i="3"/>
  <c r="CY384" i="3"/>
  <c r="CZ384" i="3"/>
  <c r="DA384" i="3"/>
  <c r="DB384" i="3"/>
  <c r="DC384" i="3"/>
  <c r="A385" i="3"/>
  <c r="Y385" i="3"/>
  <c r="CX385" i="3" s="1"/>
  <c r="DG385" i="3" s="1"/>
  <c r="DJ385" i="3" s="1"/>
  <c r="CW385" i="3"/>
  <c r="CY385" i="3"/>
  <c r="CZ385" i="3"/>
  <c r="DB385" i="3" s="1"/>
  <c r="DA385" i="3"/>
  <c r="DC385" i="3"/>
  <c r="DF385" i="3"/>
  <c r="A386" i="3"/>
  <c r="Y386" i="3"/>
  <c r="CX386" i="3"/>
  <c r="DG386" i="3" s="1"/>
  <c r="CY386" i="3"/>
  <c r="CZ386" i="3"/>
  <c r="DB386" i="3" s="1"/>
  <c r="DA386" i="3"/>
  <c r="DC386" i="3"/>
  <c r="DF386" i="3"/>
  <c r="DJ386" i="3" s="1"/>
  <c r="DH386" i="3"/>
  <c r="DI386" i="3"/>
  <c r="A387" i="3"/>
  <c r="Y387" i="3"/>
  <c r="CX387" i="3"/>
  <c r="CY387" i="3"/>
  <c r="CZ387" i="3"/>
  <c r="DA387" i="3"/>
  <c r="DB387" i="3"/>
  <c r="DC387" i="3"/>
  <c r="A388" i="3"/>
  <c r="Y388" i="3"/>
  <c r="CX388" i="3"/>
  <c r="DH388" i="3" s="1"/>
  <c r="CY388" i="3"/>
  <c r="CZ388" i="3"/>
  <c r="DA388" i="3"/>
  <c r="DB388" i="3"/>
  <c r="DC388" i="3"/>
  <c r="DG388" i="3"/>
  <c r="A389" i="3"/>
  <c r="Y389" i="3"/>
  <c r="CV389" i="3" s="1"/>
  <c r="CU389" i="3"/>
  <c r="CY389" i="3"/>
  <c r="CZ389" i="3"/>
  <c r="DA389" i="3"/>
  <c r="DB389" i="3"/>
  <c r="DC389" i="3"/>
  <c r="A390" i="3"/>
  <c r="Y390" i="3"/>
  <c r="CX390" i="3"/>
  <c r="DG390" i="3" s="1"/>
  <c r="CY390" i="3"/>
  <c r="CZ390" i="3"/>
  <c r="DA390" i="3"/>
  <c r="DB390" i="3"/>
  <c r="DC390" i="3"/>
  <c r="A391" i="3"/>
  <c r="Y391" i="3"/>
  <c r="CX391" i="3" s="1"/>
  <c r="DF391" i="3" s="1"/>
  <c r="DJ391" i="3" s="1"/>
  <c r="CY391" i="3"/>
  <c r="CZ391" i="3"/>
  <c r="DB391" i="3" s="1"/>
  <c r="DA391" i="3"/>
  <c r="DC391" i="3"/>
  <c r="A392" i="3"/>
  <c r="Y392" i="3"/>
  <c r="CX392" i="3"/>
  <c r="DG392" i="3" s="1"/>
  <c r="CY392" i="3"/>
  <c r="CZ392" i="3"/>
  <c r="DB392" i="3" s="1"/>
  <c r="DA392" i="3"/>
  <c r="DC392" i="3"/>
  <c r="DF392" i="3"/>
  <c r="DJ392" i="3" s="1"/>
  <c r="DH392" i="3"/>
  <c r="DI392" i="3"/>
  <c r="A393" i="3"/>
  <c r="Y393" i="3"/>
  <c r="CX393" i="3"/>
  <c r="CY393" i="3"/>
  <c r="CZ393" i="3"/>
  <c r="DA393" i="3"/>
  <c r="DB393" i="3"/>
  <c r="DC393" i="3"/>
  <c r="DH393" i="3"/>
  <c r="DI393" i="3"/>
  <c r="A394" i="3"/>
  <c r="Y394" i="3"/>
  <c r="CX394" i="3"/>
  <c r="DG394" i="3" s="1"/>
  <c r="CY394" i="3"/>
  <c r="CZ394" i="3"/>
  <c r="DA394" i="3"/>
  <c r="DB394" i="3"/>
  <c r="DC394" i="3"/>
  <c r="A395" i="3"/>
  <c r="Y395" i="3"/>
  <c r="CX395" i="3" s="1"/>
  <c r="DF395" i="3" s="1"/>
  <c r="DJ395" i="3" s="1"/>
  <c r="CY395" i="3"/>
  <c r="CZ395" i="3"/>
  <c r="DB395" i="3" s="1"/>
  <c r="DA395" i="3"/>
  <c r="DC395" i="3"/>
  <c r="A396" i="3"/>
  <c r="Y396" i="3"/>
  <c r="CX396" i="3"/>
  <c r="DG396" i="3" s="1"/>
  <c r="CY396" i="3"/>
  <c r="CZ396" i="3"/>
  <c r="DB396" i="3" s="1"/>
  <c r="DA396" i="3"/>
  <c r="DC396" i="3"/>
  <c r="DF396" i="3"/>
  <c r="DJ396" i="3" s="1"/>
  <c r="DH396" i="3"/>
  <c r="DI396" i="3"/>
  <c r="A397" i="3"/>
  <c r="Y397" i="3"/>
  <c r="CX397" i="3"/>
  <c r="CY397" i="3"/>
  <c r="CZ397" i="3"/>
  <c r="DA397" i="3"/>
  <c r="DB397" i="3"/>
  <c r="DC397" i="3"/>
  <c r="DH397" i="3"/>
  <c r="DI397" i="3"/>
  <c r="A398" i="3"/>
  <c r="Y398" i="3"/>
  <c r="CX398" i="3"/>
  <c r="DG398" i="3" s="1"/>
  <c r="CY398" i="3"/>
  <c r="CZ398" i="3"/>
  <c r="DA398" i="3"/>
  <c r="DB398" i="3"/>
  <c r="DC398" i="3"/>
  <c r="A399" i="3"/>
  <c r="Y399" i="3"/>
  <c r="CV399" i="3" s="1"/>
  <c r="CU399" i="3"/>
  <c r="CY399" i="3"/>
  <c r="CZ399" i="3"/>
  <c r="DA399" i="3"/>
  <c r="DB399" i="3"/>
  <c r="DC399" i="3"/>
  <c r="A400" i="3"/>
  <c r="Y400" i="3"/>
  <c r="CX400" i="3"/>
  <c r="CY400" i="3"/>
  <c r="CZ400" i="3"/>
  <c r="DA400" i="3"/>
  <c r="DB400" i="3"/>
  <c r="DC400" i="3"/>
  <c r="A401" i="3"/>
  <c r="Y401" i="3"/>
  <c r="CX401" i="3" s="1"/>
  <c r="CY401" i="3"/>
  <c r="CZ401" i="3"/>
  <c r="DB401" i="3" s="1"/>
  <c r="DA401" i="3"/>
  <c r="DC401" i="3"/>
  <c r="DF401" i="3"/>
  <c r="DG401" i="3"/>
  <c r="DJ401" i="3"/>
  <c r="A402" i="3"/>
  <c r="Y402" i="3"/>
  <c r="CX402" i="3"/>
  <c r="DG402" i="3" s="1"/>
  <c r="CY402" i="3"/>
  <c r="CZ402" i="3"/>
  <c r="DB402" i="3" s="1"/>
  <c r="DA402" i="3"/>
  <c r="DC402" i="3"/>
  <c r="DF402" i="3"/>
  <c r="DJ402" i="3" s="1"/>
  <c r="DH402" i="3"/>
  <c r="DI402" i="3"/>
  <c r="A403" i="3"/>
  <c r="Y403" i="3"/>
  <c r="CX403" i="3"/>
  <c r="DI403" i="3" s="1"/>
  <c r="CY403" i="3"/>
  <c r="CZ403" i="3"/>
  <c r="DA403" i="3"/>
  <c r="DB403" i="3"/>
  <c r="DC403" i="3"/>
  <c r="DH403" i="3"/>
  <c r="A404" i="3"/>
  <c r="Y404" i="3"/>
  <c r="CX404" i="3"/>
  <c r="CY404" i="3"/>
  <c r="CZ404" i="3"/>
  <c r="DA404" i="3"/>
  <c r="DB404" i="3"/>
  <c r="DC404" i="3"/>
  <c r="A405" i="3"/>
  <c r="Y405" i="3"/>
  <c r="CX405" i="3" s="1"/>
  <c r="CY405" i="3"/>
  <c r="CZ405" i="3"/>
  <c r="DB405" i="3" s="1"/>
  <c r="DA405" i="3"/>
  <c r="DC405" i="3"/>
  <c r="DF405" i="3"/>
  <c r="DG405" i="3"/>
  <c r="DJ405" i="3"/>
  <c r="A406" i="3"/>
  <c r="Y406" i="3"/>
  <c r="CX406" i="3"/>
  <c r="DG406" i="3" s="1"/>
  <c r="CY406" i="3"/>
  <c r="CZ406" i="3"/>
  <c r="DB406" i="3" s="1"/>
  <c r="DA406" i="3"/>
  <c r="DC406" i="3"/>
  <c r="DF406" i="3"/>
  <c r="DJ406" i="3" s="1"/>
  <c r="DH406" i="3"/>
  <c r="DI406" i="3"/>
  <c r="A407" i="3"/>
  <c r="Y407" i="3"/>
  <c r="CX407" i="3"/>
  <c r="DI407" i="3" s="1"/>
  <c r="CY407" i="3"/>
  <c r="CZ407" i="3"/>
  <c r="DA407" i="3"/>
  <c r="DB407" i="3"/>
  <c r="DC407" i="3"/>
  <c r="DH407" i="3"/>
  <c r="A408" i="3"/>
  <c r="Y408" i="3"/>
  <c r="CX408" i="3"/>
  <c r="CY408" i="3"/>
  <c r="CZ408" i="3"/>
  <c r="DA408" i="3"/>
  <c r="DB408" i="3"/>
  <c r="DC408" i="3"/>
  <c r="A409" i="3"/>
  <c r="Y409" i="3"/>
  <c r="CX409" i="3" s="1"/>
  <c r="CY409" i="3"/>
  <c r="CZ409" i="3"/>
  <c r="DB409" i="3" s="1"/>
  <c r="DA409" i="3"/>
  <c r="DC409" i="3"/>
  <c r="DF409" i="3"/>
  <c r="DG409" i="3"/>
  <c r="DJ409" i="3"/>
  <c r="A410" i="3"/>
  <c r="Y410" i="3"/>
  <c r="CX410" i="3"/>
  <c r="DG410" i="3" s="1"/>
  <c r="CY410" i="3"/>
  <c r="CZ410" i="3"/>
  <c r="DB410" i="3" s="1"/>
  <c r="DA410" i="3"/>
  <c r="DC410" i="3"/>
  <c r="DF410" i="3"/>
  <c r="DJ410" i="3" s="1"/>
  <c r="DH410" i="3"/>
  <c r="DI410" i="3"/>
  <c r="A411" i="3"/>
  <c r="Y411" i="3"/>
  <c r="CX411" i="3"/>
  <c r="DI411" i="3" s="1"/>
  <c r="CY411" i="3"/>
  <c r="CZ411" i="3"/>
  <c r="DA411" i="3"/>
  <c r="DB411" i="3"/>
  <c r="DC411" i="3"/>
  <c r="DH411" i="3"/>
  <c r="A412" i="3"/>
  <c r="Y412" i="3"/>
  <c r="CX412" i="3"/>
  <c r="CY412" i="3"/>
  <c r="CZ412" i="3"/>
  <c r="DA412" i="3"/>
  <c r="DB412" i="3"/>
  <c r="DC412" i="3"/>
  <c r="A413" i="3"/>
  <c r="Y413" i="3"/>
  <c r="CV413" i="3" s="1"/>
  <c r="CU413" i="3"/>
  <c r="CX413" i="3"/>
  <c r="DH413" i="3" s="1"/>
  <c r="CY413" i="3"/>
  <c r="CZ413" i="3"/>
  <c r="DA413" i="3"/>
  <c r="DB413" i="3"/>
  <c r="DC413" i="3"/>
  <c r="A414" i="3"/>
  <c r="Y414" i="3"/>
  <c r="CX414" i="3" s="1"/>
  <c r="CY414" i="3"/>
  <c r="CZ414" i="3"/>
  <c r="DA414" i="3"/>
  <c r="DB414" i="3"/>
  <c r="DC414" i="3"/>
  <c r="A415" i="3"/>
  <c r="Y415" i="3"/>
  <c r="CX415" i="3" s="1"/>
  <c r="CY415" i="3"/>
  <c r="CZ415" i="3"/>
  <c r="DB415" i="3" s="1"/>
  <c r="DA415" i="3"/>
  <c r="DC415" i="3"/>
  <c r="DF415" i="3"/>
  <c r="DJ415" i="3" s="1"/>
  <c r="DG415" i="3"/>
  <c r="A416" i="3"/>
  <c r="Y416" i="3"/>
  <c r="CX416" i="3"/>
  <c r="DG416" i="3" s="1"/>
  <c r="CY416" i="3"/>
  <c r="CZ416" i="3"/>
  <c r="DB416" i="3" s="1"/>
  <c r="DA416" i="3"/>
  <c r="DC416" i="3"/>
  <c r="DF416" i="3"/>
  <c r="DH416" i="3"/>
  <c r="DI416" i="3"/>
  <c r="DJ416" i="3"/>
  <c r="A417" i="3"/>
  <c r="Y417" i="3"/>
  <c r="CX417" i="3"/>
  <c r="DH417" i="3" s="1"/>
  <c r="CY417" i="3"/>
  <c r="CZ417" i="3"/>
  <c r="DA417" i="3"/>
  <c r="DB417" i="3"/>
  <c r="DC417" i="3"/>
  <c r="A418" i="3"/>
  <c r="Y418" i="3"/>
  <c r="CX418" i="3" s="1"/>
  <c r="CY418" i="3"/>
  <c r="CZ418" i="3"/>
  <c r="DA418" i="3"/>
  <c r="DB418" i="3"/>
  <c r="DC418" i="3"/>
  <c r="A419" i="3"/>
  <c r="Y419" i="3"/>
  <c r="CX419" i="3" s="1"/>
  <c r="CY419" i="3"/>
  <c r="CZ419" i="3"/>
  <c r="DB419" i="3" s="1"/>
  <c r="DA419" i="3"/>
  <c r="DC419" i="3"/>
  <c r="DF419" i="3"/>
  <c r="DJ419" i="3" s="1"/>
  <c r="DG419" i="3"/>
  <c r="A420" i="3"/>
  <c r="Y420" i="3"/>
  <c r="CX420" i="3"/>
  <c r="DG420" i="3" s="1"/>
  <c r="CY420" i="3"/>
  <c r="CZ420" i="3"/>
  <c r="DB420" i="3" s="1"/>
  <c r="DA420" i="3"/>
  <c r="DC420" i="3"/>
  <c r="DF420" i="3"/>
  <c r="DH420" i="3"/>
  <c r="DI420" i="3"/>
  <c r="DJ420" i="3"/>
  <c r="A421" i="3"/>
  <c r="Y421" i="3"/>
  <c r="CX421" i="3"/>
  <c r="DH421" i="3" s="1"/>
  <c r="CY421" i="3"/>
  <c r="CZ421" i="3"/>
  <c r="DA421" i="3"/>
  <c r="DB421" i="3"/>
  <c r="DC421" i="3"/>
  <c r="A422" i="3"/>
  <c r="Y422" i="3"/>
  <c r="CX422" i="3" s="1"/>
  <c r="CY422" i="3"/>
  <c r="CZ422" i="3"/>
  <c r="DA422" i="3"/>
  <c r="DB422" i="3"/>
  <c r="DC422" i="3"/>
  <c r="A423" i="3"/>
  <c r="Y423" i="3"/>
  <c r="CX423" i="3" s="1"/>
  <c r="CY423" i="3"/>
  <c r="CZ423" i="3"/>
  <c r="DB423" i="3" s="1"/>
  <c r="DA423" i="3"/>
  <c r="DC423" i="3"/>
  <c r="DF423" i="3"/>
  <c r="DJ423" i="3" s="1"/>
  <c r="DG423" i="3"/>
  <c r="A424" i="3"/>
  <c r="Y424" i="3"/>
  <c r="CX424" i="3"/>
  <c r="DG424" i="3" s="1"/>
  <c r="CY424" i="3"/>
  <c r="CZ424" i="3"/>
  <c r="DB424" i="3" s="1"/>
  <c r="DA424" i="3"/>
  <c r="DC424" i="3"/>
  <c r="DF424" i="3"/>
  <c r="DH424" i="3"/>
  <c r="DI424" i="3"/>
  <c r="DJ424" i="3"/>
  <c r="A425" i="3"/>
  <c r="Y425" i="3"/>
  <c r="CX425" i="3"/>
  <c r="DH425" i="3" s="1"/>
  <c r="CY425" i="3"/>
  <c r="CZ425" i="3"/>
  <c r="DA425" i="3"/>
  <c r="DB425" i="3"/>
  <c r="DC425" i="3"/>
  <c r="A426" i="3"/>
  <c r="Y426" i="3"/>
  <c r="CX426" i="3" s="1"/>
  <c r="CY426" i="3"/>
  <c r="CZ426" i="3"/>
  <c r="DA426" i="3"/>
  <c r="DB426" i="3"/>
  <c r="DC426" i="3"/>
  <c r="A427" i="3"/>
  <c r="Y427" i="3"/>
  <c r="CV427" i="3" s="1"/>
  <c r="CU427" i="3"/>
  <c r="CX427" i="3"/>
  <c r="CY427" i="3"/>
  <c r="CZ427" i="3"/>
  <c r="DA427" i="3"/>
  <c r="DB427" i="3"/>
  <c r="DC427" i="3"/>
  <c r="A428" i="3"/>
  <c r="Y428" i="3"/>
  <c r="CX428" i="3"/>
  <c r="DI428" i="3" s="1"/>
  <c r="CY428" i="3"/>
  <c r="CZ428" i="3"/>
  <c r="DA428" i="3"/>
  <c r="DB428" i="3"/>
  <c r="DC428" i="3"/>
  <c r="DF428" i="3"/>
  <c r="DJ428" i="3" s="1"/>
  <c r="DH428" i="3"/>
  <c r="A429" i="3"/>
  <c r="Y429" i="3"/>
  <c r="CX429" i="3" s="1"/>
  <c r="DH429" i="3" s="1"/>
  <c r="CY429" i="3"/>
  <c r="CZ429" i="3"/>
  <c r="DB429" i="3" s="1"/>
  <c r="DA429" i="3"/>
  <c r="DC429" i="3"/>
  <c r="DF429" i="3"/>
  <c r="DJ429" i="3" s="1"/>
  <c r="DG429" i="3"/>
  <c r="DI429" i="3"/>
  <c r="A430" i="3"/>
  <c r="Y430" i="3"/>
  <c r="CX430" i="3"/>
  <c r="DG430" i="3" s="1"/>
  <c r="CY430" i="3"/>
  <c r="CZ430" i="3"/>
  <c r="DA430" i="3"/>
  <c r="DB430" i="3"/>
  <c r="DC430" i="3"/>
  <c r="DI430" i="3"/>
  <c r="A431" i="3"/>
  <c r="Y431" i="3"/>
  <c r="CX431" i="3"/>
  <c r="DF431" i="3" s="1"/>
  <c r="DJ431" i="3" s="1"/>
  <c r="CY431" i="3"/>
  <c r="CZ431" i="3"/>
  <c r="DA431" i="3"/>
  <c r="DB431" i="3"/>
  <c r="DC431" i="3"/>
  <c r="DI431" i="3"/>
  <c r="A432" i="3"/>
  <c r="Y432" i="3"/>
  <c r="CX432" i="3"/>
  <c r="DI432" i="3" s="1"/>
  <c r="CY432" i="3"/>
  <c r="CZ432" i="3"/>
  <c r="DA432" i="3"/>
  <c r="DB432" i="3"/>
  <c r="DC432" i="3"/>
  <c r="DH432" i="3"/>
  <c r="A433" i="3"/>
  <c r="Y433" i="3"/>
  <c r="CX433" i="3" s="1"/>
  <c r="DH433" i="3" s="1"/>
  <c r="CY433" i="3"/>
  <c r="CZ433" i="3"/>
  <c r="DB433" i="3" s="1"/>
  <c r="DA433" i="3"/>
  <c r="DC433" i="3"/>
  <c r="DF433" i="3"/>
  <c r="DJ433" i="3" s="1"/>
  <c r="DG433" i="3"/>
  <c r="A434" i="3"/>
  <c r="Y434" i="3"/>
  <c r="CX434" i="3"/>
  <c r="DG434" i="3" s="1"/>
  <c r="CY434" i="3"/>
  <c r="CZ434" i="3"/>
  <c r="DB434" i="3" s="1"/>
  <c r="DA434" i="3"/>
  <c r="DC434" i="3"/>
  <c r="DF434" i="3"/>
  <c r="DJ434" i="3" s="1"/>
  <c r="DH434" i="3"/>
  <c r="DI434" i="3"/>
  <c r="A435" i="3"/>
  <c r="Y435" i="3"/>
  <c r="CX435" i="3" s="1"/>
  <c r="CY435" i="3"/>
  <c r="CZ435" i="3"/>
  <c r="DA435" i="3"/>
  <c r="DB435" i="3"/>
  <c r="DC435" i="3"/>
  <c r="A436" i="3"/>
  <c r="Y436" i="3"/>
  <c r="CX436" i="3"/>
  <c r="DI436" i="3" s="1"/>
  <c r="CY436" i="3"/>
  <c r="CZ436" i="3"/>
  <c r="DA436" i="3"/>
  <c r="DB436" i="3"/>
  <c r="DC436" i="3"/>
  <c r="DH436" i="3"/>
  <c r="A437" i="3"/>
  <c r="Y437" i="3"/>
  <c r="CX437" i="3" s="1"/>
  <c r="DH437" i="3" s="1"/>
  <c r="CY437" i="3"/>
  <c r="CZ437" i="3"/>
  <c r="DB437" i="3" s="1"/>
  <c r="DA437" i="3"/>
  <c r="DC437" i="3"/>
  <c r="DF437" i="3"/>
  <c r="DJ437" i="3" s="1"/>
  <c r="A438" i="3"/>
  <c r="Y438" i="3"/>
  <c r="CX438" i="3"/>
  <c r="DG438" i="3" s="1"/>
  <c r="CY438" i="3"/>
  <c r="CZ438" i="3"/>
  <c r="DB438" i="3" s="1"/>
  <c r="DA438" i="3"/>
  <c r="DC438" i="3"/>
  <c r="DF438" i="3"/>
  <c r="DJ438" i="3" s="1"/>
  <c r="DI438" i="3"/>
  <c r="A439" i="3"/>
  <c r="Y439" i="3"/>
  <c r="CX439" i="3"/>
  <c r="DF439" i="3" s="1"/>
  <c r="DJ439" i="3" s="1"/>
  <c r="CY439" i="3"/>
  <c r="CZ439" i="3"/>
  <c r="DA439" i="3"/>
  <c r="DB439" i="3"/>
  <c r="DC439" i="3"/>
  <c r="DG439" i="3"/>
  <c r="DI439" i="3"/>
  <c r="A440" i="3"/>
  <c r="Y440" i="3"/>
  <c r="CX440" i="3" s="1"/>
  <c r="CY440" i="3"/>
  <c r="CZ440" i="3"/>
  <c r="DB440" i="3" s="1"/>
  <c r="DA440" i="3"/>
  <c r="DC440" i="3"/>
  <c r="A441" i="3"/>
  <c r="Y441" i="3"/>
  <c r="CV441" i="3" s="1"/>
  <c r="CU441" i="3"/>
  <c r="CY441" i="3"/>
  <c r="CZ441" i="3"/>
  <c r="DA441" i="3"/>
  <c r="DB441" i="3"/>
  <c r="DC441" i="3"/>
  <c r="A442" i="3"/>
  <c r="Y442" i="3"/>
  <c r="CX442" i="3"/>
  <c r="DI442" i="3" s="1"/>
  <c r="CY442" i="3"/>
  <c r="CZ442" i="3"/>
  <c r="DB442" i="3" s="1"/>
  <c r="DA442" i="3"/>
  <c r="DC442" i="3"/>
  <c r="DF442" i="3"/>
  <c r="DJ442" i="3" s="1"/>
  <c r="DH442" i="3"/>
  <c r="A443" i="3"/>
  <c r="Y443" i="3"/>
  <c r="CX443" i="3" s="1"/>
  <c r="DH443" i="3" s="1"/>
  <c r="CY443" i="3"/>
  <c r="CZ443" i="3"/>
  <c r="DB443" i="3" s="1"/>
  <c r="DA443" i="3"/>
  <c r="DC443" i="3"/>
  <c r="DF443" i="3"/>
  <c r="DJ443" i="3" s="1"/>
  <c r="DG443" i="3"/>
  <c r="DI443" i="3"/>
  <c r="A444" i="3"/>
  <c r="Y444" i="3"/>
  <c r="CU444" i="3"/>
  <c r="CV444" i="3"/>
  <c r="CX444" i="3"/>
  <c r="DI444" i="3" s="1"/>
  <c r="CY444" i="3"/>
  <c r="CZ444" i="3"/>
  <c r="DB444" i="3" s="1"/>
  <c r="DA444" i="3"/>
  <c r="DC444" i="3"/>
  <c r="DF444" i="3"/>
  <c r="DH444" i="3"/>
  <c r="DJ444" i="3"/>
  <c r="A445" i="3"/>
  <c r="Y445" i="3"/>
  <c r="CW445" i="3" s="1"/>
  <c r="CX445" i="3"/>
  <c r="DG445" i="3" s="1"/>
  <c r="CY445" i="3"/>
  <c r="CZ445" i="3"/>
  <c r="DB445" i="3" s="1"/>
  <c r="DA445" i="3"/>
  <c r="DC445" i="3"/>
  <c r="DF445" i="3"/>
  <c r="DI445" i="3"/>
  <c r="DJ445" i="3"/>
  <c r="A446" i="3"/>
  <c r="Y446" i="3"/>
  <c r="CX446" i="3"/>
  <c r="DF446" i="3" s="1"/>
  <c r="DJ446" i="3" s="1"/>
  <c r="CY446" i="3"/>
  <c r="CZ446" i="3"/>
  <c r="DA446" i="3"/>
  <c r="DB446" i="3"/>
  <c r="DC446" i="3"/>
  <c r="DG446" i="3"/>
  <c r="DI446" i="3"/>
  <c r="A447" i="3"/>
  <c r="Y447" i="3"/>
  <c r="CX447" i="3" s="1"/>
  <c r="CY447" i="3"/>
  <c r="CZ447" i="3"/>
  <c r="DB447" i="3" s="1"/>
  <c r="DA447" i="3"/>
  <c r="DC447" i="3"/>
  <c r="A448" i="3"/>
  <c r="Y448" i="3"/>
  <c r="CX448" i="3" s="1"/>
  <c r="DH448" i="3" s="1"/>
  <c r="CY448" i="3"/>
  <c r="CZ448" i="3"/>
  <c r="DB448" i="3" s="1"/>
  <c r="DA448" i="3"/>
  <c r="DC448" i="3"/>
  <c r="A449" i="3"/>
  <c r="Y449" i="3"/>
  <c r="CX449" i="3"/>
  <c r="DG449" i="3" s="1"/>
  <c r="CY449" i="3"/>
  <c r="CZ449" i="3"/>
  <c r="DA449" i="3"/>
  <c r="DB449" i="3"/>
  <c r="DC449" i="3"/>
  <c r="DI449" i="3"/>
  <c r="A450" i="3"/>
  <c r="Y450" i="3"/>
  <c r="CX450" i="3"/>
  <c r="DF450" i="3" s="1"/>
  <c r="DJ450" i="3" s="1"/>
  <c r="CY450" i="3"/>
  <c r="CZ450" i="3"/>
  <c r="DA450" i="3"/>
  <c r="DB450" i="3"/>
  <c r="DC450" i="3"/>
  <c r="DI450" i="3"/>
  <c r="A451" i="3"/>
  <c r="Y451" i="3"/>
  <c r="CV451" i="3" s="1"/>
  <c r="CU451" i="3"/>
  <c r="CX451" i="3"/>
  <c r="DG451" i="3" s="1"/>
  <c r="CY451" i="3"/>
  <c r="CZ451" i="3"/>
  <c r="DA451" i="3"/>
  <c r="DB451" i="3"/>
  <c r="DC451" i="3"/>
  <c r="DI451" i="3"/>
  <c r="DJ451" i="3"/>
  <c r="A452" i="3"/>
  <c r="Y452" i="3"/>
  <c r="CW452" i="3"/>
  <c r="CX452" i="3"/>
  <c r="DI452" i="3" s="1"/>
  <c r="CY452" i="3"/>
  <c r="CZ452" i="3"/>
  <c r="DA452" i="3"/>
  <c r="DB452" i="3"/>
  <c r="DC452" i="3"/>
  <c r="DH452" i="3"/>
  <c r="A453" i="3"/>
  <c r="Y453" i="3"/>
  <c r="CX453" i="3" s="1"/>
  <c r="DH453" i="3" s="1"/>
  <c r="CY453" i="3"/>
  <c r="CZ453" i="3"/>
  <c r="DB453" i="3" s="1"/>
  <c r="DA453" i="3"/>
  <c r="DC453" i="3"/>
  <c r="DF453" i="3"/>
  <c r="DJ453" i="3" s="1"/>
  <c r="A454" i="3"/>
  <c r="Y454" i="3"/>
  <c r="CX454" i="3"/>
  <c r="DG454" i="3" s="1"/>
  <c r="CY454" i="3"/>
  <c r="CZ454" i="3"/>
  <c r="DB454" i="3" s="1"/>
  <c r="DA454" i="3"/>
  <c r="DC454" i="3"/>
  <c r="DF454" i="3"/>
  <c r="DJ454" i="3" s="1"/>
  <c r="DI454" i="3"/>
  <c r="A455" i="3"/>
  <c r="Y455" i="3"/>
  <c r="CX455" i="3" s="1"/>
  <c r="DH455" i="3" s="1"/>
  <c r="CU455" i="3"/>
  <c r="CV455" i="3"/>
  <c r="CY455" i="3"/>
  <c r="CZ455" i="3"/>
  <c r="DB455" i="3" s="1"/>
  <c r="DA455" i="3"/>
  <c r="DC455" i="3"/>
  <c r="DF455" i="3"/>
  <c r="DG455" i="3"/>
  <c r="DI455" i="3"/>
  <c r="DJ455" i="3"/>
  <c r="A456" i="3"/>
  <c r="Y456" i="3"/>
  <c r="CW456" i="3"/>
  <c r="CX456" i="3"/>
  <c r="DF456" i="3" s="1"/>
  <c r="CY456" i="3"/>
  <c r="CZ456" i="3"/>
  <c r="DA456" i="3"/>
  <c r="DB456" i="3"/>
  <c r="DC456" i="3"/>
  <c r="DI456" i="3"/>
  <c r="A457" i="3"/>
  <c r="Y457" i="3"/>
  <c r="CX457" i="3"/>
  <c r="DI457" i="3" s="1"/>
  <c r="CY457" i="3"/>
  <c r="CZ457" i="3"/>
  <c r="DB457" i="3" s="1"/>
  <c r="DA457" i="3"/>
  <c r="DC457" i="3"/>
  <c r="DF457" i="3"/>
  <c r="DJ457" i="3" s="1"/>
  <c r="DH457" i="3"/>
  <c r="A458" i="3"/>
  <c r="Y458" i="3"/>
  <c r="CX458" i="3" s="1"/>
  <c r="DH458" i="3" s="1"/>
  <c r="CY458" i="3"/>
  <c r="CZ458" i="3"/>
  <c r="DB458" i="3" s="1"/>
  <c r="DA458" i="3"/>
  <c r="DC458" i="3"/>
  <c r="DF458" i="3"/>
  <c r="DJ458" i="3" s="1"/>
  <c r="DG458" i="3"/>
  <c r="DI458" i="3"/>
  <c r="A459" i="3"/>
  <c r="Y459" i="3"/>
  <c r="CX459" i="3"/>
  <c r="DG459" i="3" s="1"/>
  <c r="CY459" i="3"/>
  <c r="CZ459" i="3"/>
  <c r="DA459" i="3"/>
  <c r="DB459" i="3"/>
  <c r="DC459" i="3"/>
  <c r="DI459" i="3"/>
  <c r="A460" i="3"/>
  <c r="Y460" i="3"/>
  <c r="CX460" i="3"/>
  <c r="DF460" i="3" s="1"/>
  <c r="DJ460" i="3" s="1"/>
  <c r="CY460" i="3"/>
  <c r="CZ460" i="3"/>
  <c r="DA460" i="3"/>
  <c r="DB460" i="3"/>
  <c r="DC460" i="3"/>
  <c r="DI460" i="3"/>
  <c r="A461" i="3"/>
  <c r="Y461" i="3"/>
  <c r="CX461" i="3"/>
  <c r="DI461" i="3" s="1"/>
  <c r="CY461" i="3"/>
  <c r="CZ461" i="3"/>
  <c r="DA461" i="3"/>
  <c r="DB461" i="3"/>
  <c r="DC461" i="3"/>
  <c r="DH461" i="3"/>
  <c r="A462" i="3"/>
  <c r="Y462" i="3"/>
  <c r="CX462" i="3" s="1"/>
  <c r="CU462" i="3"/>
  <c r="CV462" i="3"/>
  <c r="CY462" i="3"/>
  <c r="CZ462" i="3"/>
  <c r="DA462" i="3"/>
  <c r="DB462" i="3"/>
  <c r="DC462" i="3"/>
  <c r="A463" i="3"/>
  <c r="Y463" i="3"/>
  <c r="CX463" i="3" s="1"/>
  <c r="CW463" i="3"/>
  <c r="CY463" i="3"/>
  <c r="CZ463" i="3"/>
  <c r="DB463" i="3" s="1"/>
  <c r="DA463" i="3"/>
  <c r="DC463" i="3"/>
  <c r="A464" i="3"/>
  <c r="Y464" i="3"/>
  <c r="CX464" i="3"/>
  <c r="DG464" i="3" s="1"/>
  <c r="CY464" i="3"/>
  <c r="CZ464" i="3"/>
  <c r="DB464" i="3" s="1"/>
  <c r="DA464" i="3"/>
  <c r="DC464" i="3"/>
  <c r="DF464" i="3"/>
  <c r="DH464" i="3"/>
  <c r="DI464" i="3"/>
  <c r="DJ464" i="3"/>
  <c r="A465" i="3"/>
  <c r="Y465" i="3"/>
  <c r="CX465" i="3"/>
  <c r="DG465" i="3" s="1"/>
  <c r="CY465" i="3"/>
  <c r="CZ465" i="3"/>
  <c r="DA465" i="3"/>
  <c r="DB465" i="3"/>
  <c r="DC465" i="3"/>
  <c r="DH465" i="3"/>
  <c r="DI465" i="3"/>
  <c r="A466" i="3"/>
  <c r="Y466" i="3"/>
  <c r="CX466" i="3"/>
  <c r="DF466" i="3" s="1"/>
  <c r="DJ466" i="3" s="1"/>
  <c r="CY466" i="3"/>
  <c r="CZ466" i="3"/>
  <c r="DA466" i="3"/>
  <c r="DB466" i="3"/>
  <c r="DC466" i="3"/>
  <c r="DH466" i="3"/>
  <c r="A467" i="3"/>
  <c r="Y467" i="3"/>
  <c r="CV467" i="3" s="1"/>
  <c r="CU467" i="3"/>
  <c r="CY467" i="3"/>
  <c r="CZ467" i="3"/>
  <c r="DA467" i="3"/>
  <c r="DB467" i="3"/>
  <c r="DC467" i="3"/>
  <c r="A468" i="3"/>
  <c r="Y468" i="3"/>
  <c r="CX468" i="3"/>
  <c r="DF468" i="3" s="1"/>
  <c r="DJ468" i="3" s="1"/>
  <c r="CY468" i="3"/>
  <c r="CZ468" i="3"/>
  <c r="DA468" i="3"/>
  <c r="DB468" i="3"/>
  <c r="DC468" i="3"/>
  <c r="DH468" i="3"/>
  <c r="A469" i="3"/>
  <c r="Y469" i="3"/>
  <c r="CX469" i="3" s="1"/>
  <c r="CY469" i="3"/>
  <c r="CZ469" i="3"/>
  <c r="DB469" i="3" s="1"/>
  <c r="DA469" i="3"/>
  <c r="DC469" i="3"/>
  <c r="A470" i="3"/>
  <c r="Y470" i="3"/>
  <c r="CU470" i="3"/>
  <c r="CV470" i="3"/>
  <c r="CX470" i="3"/>
  <c r="DF470" i="3" s="1"/>
  <c r="CY470" i="3"/>
  <c r="CZ470" i="3"/>
  <c r="DA470" i="3"/>
  <c r="DB470" i="3"/>
  <c r="DC470" i="3"/>
  <c r="DH470" i="3"/>
  <c r="A471" i="3"/>
  <c r="Y471" i="3"/>
  <c r="CX471" i="3" s="1"/>
  <c r="CY471" i="3"/>
  <c r="CZ471" i="3"/>
  <c r="DB471" i="3" s="1"/>
  <c r="DA471" i="3"/>
  <c r="DC471" i="3"/>
  <c r="A472" i="3"/>
  <c r="Y472" i="3"/>
  <c r="CU472" i="3"/>
  <c r="CV472" i="3"/>
  <c r="CX472" i="3"/>
  <c r="DF472" i="3" s="1"/>
  <c r="CY472" i="3"/>
  <c r="CZ472" i="3"/>
  <c r="DA472" i="3"/>
  <c r="DB472" i="3"/>
  <c r="DC472" i="3"/>
  <c r="DH472" i="3"/>
  <c r="A473" i="3"/>
  <c r="Y473" i="3"/>
  <c r="CY473" i="3"/>
  <c r="CZ473" i="3"/>
  <c r="DB473" i="3" s="1"/>
  <c r="DA473" i="3"/>
  <c r="DC473" i="3"/>
  <c r="A474" i="3"/>
  <c r="Y474" i="3"/>
  <c r="CX474" i="3"/>
  <c r="DG474" i="3" s="1"/>
  <c r="CY474" i="3"/>
  <c r="CZ474" i="3"/>
  <c r="DA474" i="3"/>
  <c r="DB474" i="3"/>
  <c r="DC474" i="3"/>
  <c r="DH474" i="3"/>
  <c r="DI474" i="3"/>
  <c r="A475" i="3"/>
  <c r="Y475" i="3"/>
  <c r="CX475" i="3"/>
  <c r="CY475" i="3"/>
  <c r="CZ475" i="3"/>
  <c r="DA475" i="3"/>
  <c r="DB475" i="3"/>
  <c r="DC475" i="3"/>
  <c r="DH475" i="3"/>
  <c r="A476" i="3"/>
  <c r="Y476" i="3"/>
  <c r="CU476" i="3"/>
  <c r="CY476" i="3"/>
  <c r="CZ476" i="3"/>
  <c r="DA476" i="3"/>
  <c r="DB476" i="3"/>
  <c r="DC476" i="3"/>
  <c r="A477" i="3"/>
  <c r="Y477" i="3"/>
  <c r="CX477" i="3" s="1"/>
  <c r="CW477" i="3"/>
  <c r="CY477" i="3"/>
  <c r="CZ477" i="3"/>
  <c r="DB477" i="3" s="1"/>
  <c r="DA477" i="3"/>
  <c r="DC477" i="3"/>
  <c r="DG477" i="3"/>
  <c r="DJ477" i="3" s="1"/>
  <c r="A478" i="3"/>
  <c r="Y478" i="3"/>
  <c r="CU478" i="3"/>
  <c r="CV478" i="3"/>
  <c r="CX478" i="3"/>
  <c r="CY478" i="3"/>
  <c r="CZ478" i="3"/>
  <c r="DA478" i="3"/>
  <c r="DB478" i="3"/>
  <c r="DC478" i="3"/>
  <c r="DH478" i="3"/>
  <c r="A479" i="3"/>
  <c r="Y479" i="3"/>
  <c r="CX479" i="3" s="1"/>
  <c r="CY479" i="3"/>
  <c r="CZ479" i="3"/>
  <c r="DB479" i="3" s="1"/>
  <c r="DA479" i="3"/>
  <c r="DC479" i="3"/>
  <c r="DG479" i="3"/>
  <c r="A480" i="3"/>
  <c r="Y480" i="3"/>
  <c r="CX480" i="3"/>
  <c r="DG480" i="3" s="1"/>
  <c r="CY480" i="3"/>
  <c r="CZ480" i="3"/>
  <c r="DB480" i="3" s="1"/>
  <c r="DA480" i="3"/>
  <c r="DC480" i="3"/>
  <c r="DF480" i="3"/>
  <c r="DJ480" i="3" s="1"/>
  <c r="DH480" i="3"/>
  <c r="DI480" i="3"/>
  <c r="A481" i="3"/>
  <c r="Y481" i="3"/>
  <c r="CX481" i="3"/>
  <c r="DG481" i="3" s="1"/>
  <c r="CY481" i="3"/>
  <c r="CZ481" i="3"/>
  <c r="DA481" i="3"/>
  <c r="DB481" i="3"/>
  <c r="DC481" i="3"/>
  <c r="DH481" i="3"/>
  <c r="DI481" i="3"/>
  <c r="A482" i="3"/>
  <c r="Y482" i="3"/>
  <c r="CX482" i="3" s="1"/>
  <c r="CU482" i="3"/>
  <c r="CY482" i="3"/>
  <c r="CZ482" i="3"/>
  <c r="DB482" i="3" s="1"/>
  <c r="DA482" i="3"/>
  <c r="DC482" i="3"/>
  <c r="DF482" i="3"/>
  <c r="A483" i="3"/>
  <c r="Y483" i="3"/>
  <c r="CX483" i="3"/>
  <c r="DG483" i="3" s="1"/>
  <c r="CY483" i="3"/>
  <c r="CZ483" i="3"/>
  <c r="DA483" i="3"/>
  <c r="DB483" i="3"/>
  <c r="DC483" i="3"/>
  <c r="DH483" i="3"/>
  <c r="DI483" i="3"/>
  <c r="A484" i="3"/>
  <c r="Y484" i="3"/>
  <c r="CX484" i="3"/>
  <c r="CY484" i="3"/>
  <c r="CZ484" i="3"/>
  <c r="DA484" i="3"/>
  <c r="DB484" i="3"/>
  <c r="DC484" i="3"/>
  <c r="DH484" i="3"/>
  <c r="A485" i="3"/>
  <c r="Y485" i="3"/>
  <c r="CU485" i="3"/>
  <c r="CY485" i="3"/>
  <c r="CZ485" i="3"/>
  <c r="DA485" i="3"/>
  <c r="DB485" i="3"/>
  <c r="DC485" i="3"/>
  <c r="A486" i="3"/>
  <c r="Y486" i="3"/>
  <c r="CX486" i="3" s="1"/>
  <c r="CW486" i="3"/>
  <c r="CY486" i="3"/>
  <c r="CZ486" i="3"/>
  <c r="DB486" i="3" s="1"/>
  <c r="DA486" i="3"/>
  <c r="DC486" i="3"/>
  <c r="DG486" i="3"/>
  <c r="DJ486" i="3" s="1"/>
  <c r="A487" i="3"/>
  <c r="Y487" i="3"/>
  <c r="CX487" i="3"/>
  <c r="DG487" i="3" s="1"/>
  <c r="CY487" i="3"/>
  <c r="CZ487" i="3"/>
  <c r="DB487" i="3" s="1"/>
  <c r="DA487" i="3"/>
  <c r="DC487" i="3"/>
  <c r="DF487" i="3"/>
  <c r="DJ487" i="3" s="1"/>
  <c r="DH487" i="3"/>
  <c r="DI487" i="3"/>
  <c r="A488" i="3"/>
  <c r="Y488" i="3"/>
  <c r="CX488" i="3"/>
  <c r="DG488" i="3" s="1"/>
  <c r="CY488" i="3"/>
  <c r="CZ488" i="3"/>
  <c r="DA488" i="3"/>
  <c r="DB488" i="3"/>
  <c r="DC488" i="3"/>
  <c r="DH488" i="3"/>
  <c r="DI488" i="3"/>
  <c r="A489" i="3"/>
  <c r="Y489" i="3"/>
  <c r="CX489" i="3" s="1"/>
  <c r="DF489" i="3" s="1"/>
  <c r="CU489" i="3"/>
  <c r="CY489" i="3"/>
  <c r="CZ489" i="3"/>
  <c r="DB489" i="3" s="1"/>
  <c r="DA489" i="3"/>
  <c r="DC489" i="3"/>
  <c r="A490" i="3"/>
  <c r="Y490" i="3"/>
  <c r="CW490" i="3"/>
  <c r="CX490" i="3"/>
  <c r="CY490" i="3"/>
  <c r="CZ490" i="3"/>
  <c r="DA490" i="3"/>
  <c r="DB490" i="3"/>
  <c r="DC490" i="3"/>
  <c r="DH490" i="3"/>
  <c r="A491" i="3"/>
  <c r="Y491" i="3"/>
  <c r="CX491" i="3" s="1"/>
  <c r="CY491" i="3"/>
  <c r="CZ491" i="3"/>
  <c r="DB491" i="3" s="1"/>
  <c r="DA491" i="3"/>
  <c r="DC491" i="3"/>
  <c r="DG491" i="3"/>
  <c r="A492" i="3"/>
  <c r="Y492" i="3"/>
  <c r="CX492" i="3"/>
  <c r="DG492" i="3" s="1"/>
  <c r="CY492" i="3"/>
  <c r="CZ492" i="3"/>
  <c r="DB492" i="3" s="1"/>
  <c r="DA492" i="3"/>
  <c r="DC492" i="3"/>
  <c r="DF492" i="3"/>
  <c r="DJ492" i="3" s="1"/>
  <c r="DH492" i="3"/>
  <c r="DI492" i="3"/>
  <c r="A493" i="3"/>
  <c r="Y493" i="3"/>
  <c r="CX493" i="3" s="1"/>
  <c r="CU493" i="3"/>
  <c r="CV493" i="3"/>
  <c r="CY493" i="3"/>
  <c r="CZ493" i="3"/>
  <c r="DB493" i="3" s="1"/>
  <c r="DA493" i="3"/>
  <c r="DC493" i="3"/>
  <c r="A494" i="3"/>
  <c r="Y494" i="3"/>
  <c r="CW494" i="3"/>
  <c r="CX494" i="3"/>
  <c r="DG494" i="3" s="1"/>
  <c r="DJ494" i="3" s="1"/>
  <c r="CY494" i="3"/>
  <c r="CZ494" i="3"/>
  <c r="DA494" i="3"/>
  <c r="DB494" i="3"/>
  <c r="DC494" i="3"/>
  <c r="DH494" i="3"/>
  <c r="DI494" i="3"/>
  <c r="A495" i="3"/>
  <c r="Y495" i="3"/>
  <c r="CX495" i="3"/>
  <c r="CY495" i="3"/>
  <c r="CZ495" i="3"/>
  <c r="DA495" i="3"/>
  <c r="DB495" i="3"/>
  <c r="DC495" i="3"/>
  <c r="DH495" i="3"/>
  <c r="A496" i="3"/>
  <c r="Y496" i="3"/>
  <c r="CX496" i="3" s="1"/>
  <c r="CY496" i="3"/>
  <c r="CZ496" i="3"/>
  <c r="DB496" i="3" s="1"/>
  <c r="DA496" i="3"/>
  <c r="DC496" i="3"/>
  <c r="DG496" i="3"/>
  <c r="A497" i="3"/>
  <c r="Y497" i="3"/>
  <c r="CU497" i="3"/>
  <c r="CV497" i="3"/>
  <c r="CX497" i="3"/>
  <c r="DH497" i="3" s="1"/>
  <c r="CY497" i="3"/>
  <c r="CZ497" i="3"/>
  <c r="DA497" i="3"/>
  <c r="DB497" i="3"/>
  <c r="DC497" i="3"/>
  <c r="A498" i="3"/>
  <c r="Y498" i="3"/>
  <c r="CY498" i="3"/>
  <c r="CZ498" i="3"/>
  <c r="DB498" i="3" s="1"/>
  <c r="DA498" i="3"/>
  <c r="DC498" i="3"/>
  <c r="A499" i="3"/>
  <c r="Y499" i="3"/>
  <c r="CX499" i="3"/>
  <c r="CY499" i="3"/>
  <c r="CZ499" i="3"/>
  <c r="DA499" i="3"/>
  <c r="DB499" i="3"/>
  <c r="DC499" i="3"/>
  <c r="DH499" i="3"/>
  <c r="DI499" i="3"/>
  <c r="A500" i="3"/>
  <c r="Y500" i="3"/>
  <c r="CX500" i="3"/>
  <c r="DG500" i="3" s="1"/>
  <c r="CY500" i="3"/>
  <c r="CZ500" i="3"/>
  <c r="DA500" i="3"/>
  <c r="DB500" i="3"/>
  <c r="DC500" i="3"/>
  <c r="A501" i="3"/>
  <c r="Y501" i="3"/>
  <c r="CX501" i="3" s="1"/>
  <c r="DF501" i="3" s="1"/>
  <c r="DJ501" i="3" s="1"/>
  <c r="CY501" i="3"/>
  <c r="CZ501" i="3"/>
  <c r="DB501" i="3" s="1"/>
  <c r="DA501" i="3"/>
  <c r="DC501" i="3"/>
  <c r="A502" i="3"/>
  <c r="Y502" i="3"/>
  <c r="CX502" i="3"/>
  <c r="DG502" i="3" s="1"/>
  <c r="CY502" i="3"/>
  <c r="CZ502" i="3"/>
  <c r="DB502" i="3" s="1"/>
  <c r="DA502" i="3"/>
  <c r="DC502" i="3"/>
  <c r="DF502" i="3"/>
  <c r="DJ502" i="3" s="1"/>
  <c r="DH502" i="3"/>
  <c r="DI502" i="3"/>
  <c r="A503" i="3"/>
  <c r="Y503" i="3"/>
  <c r="CX503" i="3"/>
  <c r="CY503" i="3"/>
  <c r="CZ503" i="3"/>
  <c r="DA503" i="3"/>
  <c r="DB503" i="3"/>
  <c r="DC503" i="3"/>
  <c r="DH503" i="3"/>
  <c r="DI503" i="3"/>
  <c r="A504" i="3"/>
  <c r="Y504" i="3"/>
  <c r="CU504" i="3"/>
  <c r="CY504" i="3"/>
  <c r="CZ504" i="3"/>
  <c r="DB504" i="3" s="1"/>
  <c r="DA504" i="3"/>
  <c r="DC504" i="3"/>
  <c r="A505" i="3"/>
  <c r="Y505" i="3"/>
  <c r="CX505" i="3"/>
  <c r="CY505" i="3"/>
  <c r="CZ505" i="3"/>
  <c r="DA505" i="3"/>
  <c r="DB505" i="3"/>
  <c r="DC505" i="3"/>
  <c r="DH505" i="3"/>
  <c r="DI505" i="3"/>
  <c r="A506" i="3"/>
  <c r="Y506" i="3"/>
  <c r="CX506" i="3"/>
  <c r="DG506" i="3" s="1"/>
  <c r="CY506" i="3"/>
  <c r="CZ506" i="3"/>
  <c r="DA506" i="3"/>
  <c r="DB506" i="3"/>
  <c r="DC506" i="3"/>
  <c r="A507" i="3"/>
  <c r="Y507" i="3"/>
  <c r="CX507" i="3" s="1"/>
  <c r="DF507" i="3" s="1"/>
  <c r="DJ507" i="3" s="1"/>
  <c r="CY507" i="3"/>
  <c r="CZ507" i="3"/>
  <c r="DB507" i="3" s="1"/>
  <c r="DA507" i="3"/>
  <c r="DC507" i="3"/>
  <c r="A508" i="3"/>
  <c r="Y508" i="3"/>
  <c r="CU508" i="3"/>
  <c r="CV508" i="3"/>
  <c r="CX508" i="3"/>
  <c r="CY508" i="3"/>
  <c r="CZ508" i="3"/>
  <c r="DA508" i="3"/>
  <c r="DB508" i="3"/>
  <c r="DC508" i="3"/>
  <c r="DH508" i="3"/>
  <c r="A509" i="3"/>
  <c r="Y509" i="3"/>
  <c r="CX509" i="3" s="1"/>
  <c r="CY509" i="3"/>
  <c r="CZ509" i="3"/>
  <c r="DB509" i="3" s="1"/>
  <c r="DA509" i="3"/>
  <c r="DC509" i="3"/>
  <c r="DF509" i="3"/>
  <c r="DG509" i="3"/>
  <c r="DJ509" i="3"/>
  <c r="A510" i="3"/>
  <c r="Y510" i="3"/>
  <c r="CX510" i="3"/>
  <c r="DG510" i="3" s="1"/>
  <c r="CY510" i="3"/>
  <c r="CZ510" i="3"/>
  <c r="DB510" i="3" s="1"/>
  <c r="DA510" i="3"/>
  <c r="DC510" i="3"/>
  <c r="DF510" i="3"/>
  <c r="DH510" i="3"/>
  <c r="DI510" i="3"/>
  <c r="DJ510" i="3"/>
  <c r="A511" i="3"/>
  <c r="Y511" i="3"/>
  <c r="CX511" i="3" s="1"/>
  <c r="CU511" i="3"/>
  <c r="CV511" i="3"/>
  <c r="CY511" i="3"/>
  <c r="CZ511" i="3"/>
  <c r="DB511" i="3" s="1"/>
  <c r="DA511" i="3"/>
  <c r="DC511" i="3"/>
  <c r="DF511" i="3"/>
  <c r="DG511" i="3"/>
  <c r="A512" i="3"/>
  <c r="Y512" i="3"/>
  <c r="CX512" i="3"/>
  <c r="DG512" i="3" s="1"/>
  <c r="CY512" i="3"/>
  <c r="CZ512" i="3"/>
  <c r="DB512" i="3" s="1"/>
  <c r="DA512" i="3"/>
  <c r="DC512" i="3"/>
  <c r="DF512" i="3"/>
  <c r="DJ512" i="3" s="1"/>
  <c r="DH512" i="3"/>
  <c r="DI512" i="3"/>
  <c r="A513" i="3"/>
  <c r="Y513" i="3"/>
  <c r="CX513" i="3"/>
  <c r="CY513" i="3"/>
  <c r="CZ513" i="3"/>
  <c r="DA513" i="3"/>
  <c r="DB513" i="3"/>
  <c r="DC513" i="3"/>
  <c r="DI513" i="3"/>
  <c r="A514" i="3"/>
  <c r="Y514" i="3"/>
  <c r="CU514" i="3"/>
  <c r="CY514" i="3"/>
  <c r="CZ514" i="3"/>
  <c r="DB514" i="3" s="1"/>
  <c r="DA514" i="3"/>
  <c r="DC514" i="3"/>
  <c r="A515" i="3"/>
  <c r="Y515" i="3"/>
  <c r="CX515" i="3"/>
  <c r="CY515" i="3"/>
  <c r="CZ515" i="3"/>
  <c r="DA515" i="3"/>
  <c r="DB515" i="3"/>
  <c r="DC515" i="3"/>
  <c r="DI515" i="3"/>
  <c r="A516" i="3"/>
  <c r="Y516" i="3"/>
  <c r="CX516" i="3"/>
  <c r="DH516" i="3" s="1"/>
  <c r="CY516" i="3"/>
  <c r="CZ516" i="3"/>
  <c r="DA516" i="3"/>
  <c r="DB516" i="3"/>
  <c r="DC516" i="3"/>
  <c r="DG516" i="3"/>
  <c r="A517" i="3"/>
  <c r="Y517" i="3"/>
  <c r="CV517" i="3" s="1"/>
  <c r="CU517" i="3"/>
  <c r="CY517" i="3"/>
  <c r="CZ517" i="3"/>
  <c r="DA517" i="3"/>
  <c r="DB517" i="3"/>
  <c r="DC517" i="3"/>
  <c r="A518" i="3"/>
  <c r="Y518" i="3"/>
  <c r="CX518" i="3"/>
  <c r="DG518" i="3" s="1"/>
  <c r="CY518" i="3"/>
  <c r="CZ518" i="3"/>
  <c r="DA518" i="3"/>
  <c r="DB518" i="3"/>
  <c r="DC518" i="3"/>
  <c r="A519" i="3"/>
  <c r="Y519" i="3"/>
  <c r="CV519" i="3" s="1"/>
  <c r="CU519" i="3"/>
  <c r="CY519" i="3"/>
  <c r="CZ519" i="3"/>
  <c r="DA519" i="3"/>
  <c r="DB519" i="3"/>
  <c r="DC519" i="3"/>
  <c r="A520" i="3"/>
  <c r="Y520" i="3"/>
  <c r="CX520" i="3" s="1"/>
  <c r="CY520" i="3"/>
  <c r="CZ520" i="3"/>
  <c r="DA520" i="3"/>
  <c r="DB520" i="3"/>
  <c r="DC520" i="3"/>
  <c r="A521" i="3"/>
  <c r="Y521" i="3"/>
  <c r="CV521" i="3" s="1"/>
  <c r="CU521" i="3"/>
  <c r="CX521" i="3"/>
  <c r="DH521" i="3" s="1"/>
  <c r="CY521" i="3"/>
  <c r="CZ521" i="3"/>
  <c r="DA521" i="3"/>
  <c r="DB521" i="3"/>
  <c r="DC521" i="3"/>
  <c r="A522" i="3"/>
  <c r="Y522" i="3"/>
  <c r="CX522" i="3" s="1"/>
  <c r="CY522" i="3"/>
  <c r="CZ522" i="3"/>
  <c r="DA522" i="3"/>
  <c r="DB522" i="3"/>
  <c r="DC522" i="3"/>
  <c r="A523" i="3"/>
  <c r="Y523" i="3"/>
  <c r="CV523" i="3" s="1"/>
  <c r="CU523" i="3"/>
  <c r="CX523" i="3"/>
  <c r="CY523" i="3"/>
  <c r="CZ523" i="3"/>
  <c r="DA523" i="3"/>
  <c r="DB523" i="3"/>
  <c r="DC523" i="3"/>
  <c r="DI523" i="3"/>
  <c r="DJ523" i="3" s="1"/>
  <c r="A524" i="3"/>
  <c r="Y524" i="3"/>
  <c r="CX524" i="3"/>
  <c r="DH524" i="3" s="1"/>
  <c r="CY524" i="3"/>
  <c r="CZ524" i="3"/>
  <c r="DA524" i="3"/>
  <c r="DB524" i="3"/>
  <c r="DC524" i="3"/>
  <c r="DG524" i="3"/>
  <c r="A525" i="3"/>
  <c r="Y525" i="3"/>
  <c r="CX525" i="3" s="1"/>
  <c r="DF525" i="3" s="1"/>
  <c r="DJ525" i="3" s="1"/>
  <c r="CY525" i="3"/>
  <c r="CZ525" i="3"/>
  <c r="DB525" i="3" s="1"/>
  <c r="DA525" i="3"/>
  <c r="DC525" i="3"/>
  <c r="A526" i="3"/>
  <c r="Y526" i="3"/>
  <c r="CU526" i="3"/>
  <c r="CV526" i="3"/>
  <c r="CX526" i="3"/>
  <c r="DG526" i="3" s="1"/>
  <c r="CY526" i="3"/>
  <c r="CZ526" i="3"/>
  <c r="DA526" i="3"/>
  <c r="DB526" i="3"/>
  <c r="DC526" i="3"/>
  <c r="A527" i="3"/>
  <c r="Y527" i="3"/>
  <c r="CX527" i="3" s="1"/>
  <c r="DF527" i="3" s="1"/>
  <c r="DJ527" i="3" s="1"/>
  <c r="CY527" i="3"/>
  <c r="CZ527" i="3"/>
  <c r="DB527" i="3" s="1"/>
  <c r="DA527" i="3"/>
  <c r="DC527" i="3"/>
  <c r="A528" i="3"/>
  <c r="Y528" i="3"/>
  <c r="CX528" i="3"/>
  <c r="DG528" i="3" s="1"/>
  <c r="CY528" i="3"/>
  <c r="CZ528" i="3"/>
  <c r="DB528" i="3" s="1"/>
  <c r="DA528" i="3"/>
  <c r="DC528" i="3"/>
  <c r="DF528" i="3"/>
  <c r="DJ528" i="3" s="1"/>
  <c r="DH528" i="3"/>
  <c r="DI528" i="3"/>
  <c r="A529" i="3"/>
  <c r="Y529" i="3"/>
  <c r="CX529" i="3"/>
  <c r="CY529" i="3"/>
  <c r="CZ529" i="3"/>
  <c r="DA529" i="3"/>
  <c r="DB529" i="3"/>
  <c r="DC529" i="3"/>
  <c r="DH529" i="3"/>
  <c r="DI529" i="3"/>
  <c r="A530" i="3"/>
  <c r="Y530" i="3"/>
  <c r="CU530" i="3"/>
  <c r="CY530" i="3"/>
  <c r="CZ530" i="3"/>
  <c r="DB530" i="3" s="1"/>
  <c r="DA530" i="3"/>
  <c r="DC530" i="3"/>
  <c r="A531" i="3"/>
  <c r="Y531" i="3"/>
  <c r="CX531" i="3"/>
  <c r="CY531" i="3"/>
  <c r="CZ531" i="3"/>
  <c r="DA531" i="3"/>
  <c r="DB531" i="3"/>
  <c r="DC531" i="3"/>
  <c r="DH531" i="3"/>
  <c r="DI531" i="3"/>
  <c r="A532" i="3"/>
  <c r="Y532" i="3"/>
  <c r="CX532" i="3"/>
  <c r="DI532" i="3" s="1"/>
  <c r="CY532" i="3"/>
  <c r="CZ532" i="3"/>
  <c r="DA532" i="3"/>
  <c r="DB532" i="3"/>
  <c r="DC532" i="3"/>
  <c r="DH532" i="3"/>
  <c r="A533" i="3"/>
  <c r="Y533" i="3"/>
  <c r="CX533" i="3" s="1"/>
  <c r="CU533" i="3"/>
  <c r="CV533" i="3"/>
  <c r="CY533" i="3"/>
  <c r="CZ533" i="3"/>
  <c r="DA533" i="3"/>
  <c r="DB533" i="3"/>
  <c r="DC533" i="3"/>
  <c r="A534" i="3"/>
  <c r="Y534" i="3"/>
  <c r="CX534" i="3" s="1"/>
  <c r="DH534" i="3" s="1"/>
  <c r="CY534" i="3"/>
  <c r="CZ534" i="3"/>
  <c r="DB534" i="3" s="1"/>
  <c r="DA534" i="3"/>
  <c r="DC534" i="3"/>
  <c r="DI534" i="3"/>
  <c r="A535" i="3"/>
  <c r="Y535" i="3"/>
  <c r="CX535" i="3"/>
  <c r="DG535" i="3" s="1"/>
  <c r="CY535" i="3"/>
  <c r="CZ535" i="3"/>
  <c r="DA535" i="3"/>
  <c r="DB535" i="3"/>
  <c r="DC535" i="3"/>
  <c r="DI535" i="3"/>
  <c r="A536" i="3"/>
  <c r="Y536" i="3"/>
  <c r="CX536" i="3"/>
  <c r="DF536" i="3" s="1"/>
  <c r="DJ536" i="3" s="1"/>
  <c r="CY536" i="3"/>
  <c r="CZ536" i="3"/>
  <c r="DA536" i="3"/>
  <c r="DB536" i="3"/>
  <c r="DC536" i="3"/>
  <c r="DI536" i="3"/>
  <c r="A537" i="3"/>
  <c r="Y537" i="3"/>
  <c r="CV537" i="3" s="1"/>
  <c r="CU537" i="3"/>
  <c r="CX537" i="3"/>
  <c r="DG537" i="3" s="1"/>
  <c r="CY537" i="3"/>
  <c r="CZ537" i="3"/>
  <c r="DA537" i="3"/>
  <c r="DB537" i="3"/>
  <c r="DC537" i="3"/>
  <c r="DI537" i="3"/>
  <c r="DJ537" i="3" s="1"/>
  <c r="A538" i="3"/>
  <c r="Y538" i="3"/>
  <c r="CW538" i="3"/>
  <c r="CX538" i="3"/>
  <c r="DI538" i="3" s="1"/>
  <c r="CY538" i="3"/>
  <c r="CZ538" i="3"/>
  <c r="DA538" i="3"/>
  <c r="DB538" i="3"/>
  <c r="DC538" i="3"/>
  <c r="DG538" i="3"/>
  <c r="DJ538" i="3" s="1"/>
  <c r="DH538" i="3"/>
  <c r="A539" i="3"/>
  <c r="Y539" i="3"/>
  <c r="CX539" i="3" s="1"/>
  <c r="DH539" i="3" s="1"/>
  <c r="CY539" i="3"/>
  <c r="CZ539" i="3"/>
  <c r="DB539" i="3" s="1"/>
  <c r="DA539" i="3"/>
  <c r="DC539" i="3"/>
  <c r="A540" i="3"/>
  <c r="Y540" i="3"/>
  <c r="CX540" i="3"/>
  <c r="DG540" i="3" s="1"/>
  <c r="CY540" i="3"/>
  <c r="CZ540" i="3"/>
  <c r="DB540" i="3" s="1"/>
  <c r="DA540" i="3"/>
  <c r="DC540" i="3"/>
  <c r="DF540" i="3"/>
  <c r="DI540" i="3"/>
  <c r="DJ540" i="3"/>
  <c r="A541" i="3"/>
  <c r="Y541" i="3"/>
  <c r="CX541" i="3" s="1"/>
  <c r="DH541" i="3" s="1"/>
  <c r="CU541" i="3"/>
  <c r="CV541" i="3"/>
  <c r="CY541" i="3"/>
  <c r="CZ541" i="3"/>
  <c r="DB541" i="3" s="1"/>
  <c r="DA541" i="3"/>
  <c r="DC541" i="3"/>
  <c r="DF541" i="3"/>
  <c r="DG541" i="3"/>
  <c r="DI541" i="3"/>
  <c r="DJ541" i="3"/>
  <c r="A542" i="3"/>
  <c r="Y542" i="3"/>
  <c r="CW542" i="3"/>
  <c r="CX542" i="3"/>
  <c r="DF542" i="3" s="1"/>
  <c r="CY542" i="3"/>
  <c r="CZ542" i="3"/>
  <c r="DA542" i="3"/>
  <c r="DB542" i="3"/>
  <c r="DC542" i="3"/>
  <c r="DI542" i="3"/>
  <c r="A543" i="3"/>
  <c r="Y543" i="3"/>
  <c r="CX543" i="3"/>
  <c r="DI543" i="3" s="1"/>
  <c r="CY543" i="3"/>
  <c r="CZ543" i="3"/>
  <c r="DB543" i="3" s="1"/>
  <c r="DA543" i="3"/>
  <c r="DC543" i="3"/>
  <c r="DF543" i="3"/>
  <c r="DH543" i="3"/>
  <c r="DJ543" i="3"/>
  <c r="A544" i="3"/>
  <c r="Y544" i="3"/>
  <c r="CU544" i="3"/>
  <c r="CV544" i="3"/>
  <c r="CX544" i="3"/>
  <c r="DF544" i="3" s="1"/>
  <c r="CY544" i="3"/>
  <c r="CZ544" i="3"/>
  <c r="DA544" i="3"/>
  <c r="DB544" i="3"/>
  <c r="DC544" i="3"/>
  <c r="DH544" i="3"/>
  <c r="DI544" i="3"/>
  <c r="DJ544" i="3" s="1"/>
  <c r="A545" i="3"/>
  <c r="Y545" i="3"/>
  <c r="CX545" i="3" s="1"/>
  <c r="DH545" i="3" s="1"/>
  <c r="CW545" i="3"/>
  <c r="CY545" i="3"/>
  <c r="CZ545" i="3"/>
  <c r="DB545" i="3" s="1"/>
  <c r="DA545" i="3"/>
  <c r="DC545" i="3"/>
  <c r="DF545" i="3"/>
  <c r="DI545" i="3"/>
  <c r="A546" i="3"/>
  <c r="Y546" i="3"/>
  <c r="CX546" i="3"/>
  <c r="DG546" i="3" s="1"/>
  <c r="CY546" i="3"/>
  <c r="CZ546" i="3"/>
  <c r="DB546" i="3" s="1"/>
  <c r="DA546" i="3"/>
  <c r="DC546" i="3"/>
  <c r="DF546" i="3"/>
  <c r="DI546" i="3"/>
  <c r="DJ546" i="3"/>
  <c r="A547" i="3"/>
  <c r="Y547" i="3"/>
  <c r="CX547" i="3"/>
  <c r="DF547" i="3" s="1"/>
  <c r="DJ547" i="3" s="1"/>
  <c r="CY547" i="3"/>
  <c r="CZ547" i="3"/>
  <c r="DA547" i="3"/>
  <c r="DB547" i="3"/>
  <c r="DC547" i="3"/>
  <c r="DG547" i="3"/>
  <c r="DI547" i="3"/>
  <c r="A548" i="3"/>
  <c r="Y548" i="3"/>
  <c r="CX548" i="3" s="1"/>
  <c r="CY548" i="3"/>
  <c r="CZ548" i="3"/>
  <c r="DB548" i="3" s="1"/>
  <c r="DA548" i="3"/>
  <c r="DC548" i="3"/>
  <c r="A549" i="3"/>
  <c r="Y549" i="3"/>
  <c r="CX549" i="3" s="1"/>
  <c r="DH549" i="3" s="1"/>
  <c r="CY549" i="3"/>
  <c r="CZ549" i="3"/>
  <c r="DB549" i="3" s="1"/>
  <c r="DA549" i="3"/>
  <c r="DC549" i="3"/>
  <c r="DI549" i="3"/>
  <c r="A550" i="3"/>
  <c r="Y550" i="3"/>
  <c r="CX550" i="3"/>
  <c r="DG550" i="3" s="1"/>
  <c r="CY550" i="3"/>
  <c r="CZ550" i="3"/>
  <c r="DA550" i="3"/>
  <c r="DB550" i="3"/>
  <c r="DC550" i="3"/>
  <c r="DI550" i="3"/>
  <c r="A551" i="3"/>
  <c r="Y551" i="3"/>
  <c r="CX551" i="3" s="1"/>
  <c r="DH551" i="3" s="1"/>
  <c r="CU551" i="3"/>
  <c r="CV551" i="3"/>
  <c r="CY551" i="3"/>
  <c r="CZ551" i="3"/>
  <c r="DB551" i="3" s="1"/>
  <c r="DA551" i="3"/>
  <c r="DC551" i="3"/>
  <c r="DG551" i="3"/>
  <c r="DI551" i="3"/>
  <c r="DJ551" i="3" s="1"/>
  <c r="A552" i="3"/>
  <c r="Y552" i="3"/>
  <c r="CW552" i="3"/>
  <c r="CX552" i="3"/>
  <c r="DF552" i="3" s="1"/>
  <c r="CY552" i="3"/>
  <c r="CZ552" i="3"/>
  <c r="DA552" i="3"/>
  <c r="DB552" i="3"/>
  <c r="DC552" i="3"/>
  <c r="DH552" i="3"/>
  <c r="DI552" i="3"/>
  <c r="A553" i="3"/>
  <c r="Y553" i="3"/>
  <c r="CX553" i="3"/>
  <c r="DI553" i="3" s="1"/>
  <c r="CY553" i="3"/>
  <c r="CZ553" i="3"/>
  <c r="DA553" i="3"/>
  <c r="DB553" i="3"/>
  <c r="DC553" i="3"/>
  <c r="DH553" i="3"/>
  <c r="A554" i="3"/>
  <c r="Y554" i="3"/>
  <c r="CX554" i="3" s="1"/>
  <c r="DH554" i="3" s="1"/>
  <c r="CY554" i="3"/>
  <c r="CZ554" i="3"/>
  <c r="DB554" i="3" s="1"/>
  <c r="DA554" i="3"/>
  <c r="DC554" i="3"/>
  <c r="DF554" i="3"/>
  <c r="DJ554" i="3" s="1"/>
  <c r="DG554" i="3"/>
  <c r="A555" i="3"/>
  <c r="Y555" i="3"/>
  <c r="CU555" i="3"/>
  <c r="CV555" i="3"/>
  <c r="CX555" i="3"/>
  <c r="DI555" i="3" s="1"/>
  <c r="DJ555" i="3" s="1"/>
  <c r="CY555" i="3"/>
  <c r="CZ555" i="3"/>
  <c r="DA555" i="3"/>
  <c r="DB555" i="3"/>
  <c r="DC555" i="3"/>
  <c r="DH555" i="3"/>
  <c r="A556" i="3"/>
  <c r="Y556" i="3"/>
  <c r="CX556" i="3" s="1"/>
  <c r="DH556" i="3" s="1"/>
  <c r="CY556" i="3"/>
  <c r="CZ556" i="3"/>
  <c r="DB556" i="3" s="1"/>
  <c r="DA556" i="3"/>
  <c r="DC556" i="3"/>
  <c r="DF556" i="3"/>
  <c r="DJ556" i="3" s="1"/>
  <c r="DG556" i="3"/>
  <c r="A557" i="3"/>
  <c r="Y557" i="3"/>
  <c r="CX557" i="3"/>
  <c r="DG557" i="3" s="1"/>
  <c r="CY557" i="3"/>
  <c r="CZ557" i="3"/>
  <c r="DB557" i="3" s="1"/>
  <c r="DA557" i="3"/>
  <c r="DC557" i="3"/>
  <c r="DF557" i="3"/>
  <c r="DJ557" i="3" s="1"/>
  <c r="DH557" i="3"/>
  <c r="DI557" i="3"/>
  <c r="A558" i="3"/>
  <c r="Y558" i="3"/>
  <c r="CX558" i="3" s="1"/>
  <c r="CY558" i="3"/>
  <c r="CZ558" i="3"/>
  <c r="DA558" i="3"/>
  <c r="DB558" i="3"/>
  <c r="DC558" i="3"/>
  <c r="A559" i="3"/>
  <c r="Y559" i="3"/>
  <c r="CV559" i="3" s="1"/>
  <c r="CU559" i="3"/>
  <c r="CY559" i="3"/>
  <c r="CZ559" i="3"/>
  <c r="DB559" i="3" s="1"/>
  <c r="DA559" i="3"/>
  <c r="DC559" i="3"/>
  <c r="A560" i="3"/>
  <c r="Y560" i="3"/>
  <c r="CX560" i="3" s="1"/>
  <c r="CY560" i="3"/>
  <c r="CZ560" i="3"/>
  <c r="DA560" i="3"/>
  <c r="DB560" i="3"/>
  <c r="DC560" i="3"/>
  <c r="A561" i="3"/>
  <c r="Y561" i="3"/>
  <c r="CX561" i="3" s="1"/>
  <c r="CY561" i="3"/>
  <c r="CZ561" i="3"/>
  <c r="DA561" i="3"/>
  <c r="DB561" i="3"/>
  <c r="DC561" i="3"/>
  <c r="A562" i="3"/>
  <c r="Y562" i="3"/>
  <c r="CX562" i="3" s="1"/>
  <c r="DH562" i="3" s="1"/>
  <c r="CY562" i="3"/>
  <c r="CZ562" i="3"/>
  <c r="DB562" i="3" s="1"/>
  <c r="DA562" i="3"/>
  <c r="DC562" i="3"/>
  <c r="A563" i="3"/>
  <c r="Y563" i="3"/>
  <c r="CU563" i="3"/>
  <c r="CV563" i="3"/>
  <c r="CX563" i="3"/>
  <c r="DI563" i="3" s="1"/>
  <c r="DJ563" i="3" s="1"/>
  <c r="CY563" i="3"/>
  <c r="CZ563" i="3"/>
  <c r="DA563" i="3"/>
  <c r="DB563" i="3"/>
  <c r="DC563" i="3"/>
  <c r="DG563" i="3"/>
  <c r="DH563" i="3"/>
  <c r="A564" i="3"/>
  <c r="Y564" i="3"/>
  <c r="CX564" i="3" s="1"/>
  <c r="DH564" i="3" s="1"/>
  <c r="CY564" i="3"/>
  <c r="CZ564" i="3"/>
  <c r="DB564" i="3" s="1"/>
  <c r="DA564" i="3"/>
  <c r="DC564" i="3"/>
  <c r="A565" i="3"/>
  <c r="Y565" i="3"/>
  <c r="CX565" i="3"/>
  <c r="DG565" i="3" s="1"/>
  <c r="CY565" i="3"/>
  <c r="CZ565" i="3"/>
  <c r="DB565" i="3" s="1"/>
  <c r="DA565" i="3"/>
  <c r="DC565" i="3"/>
  <c r="DF565" i="3"/>
  <c r="DI565" i="3"/>
  <c r="DJ565" i="3"/>
  <c r="A566" i="3"/>
  <c r="Y566" i="3"/>
  <c r="CX566" i="3" s="1"/>
  <c r="DH566" i="3" s="1"/>
  <c r="CU566" i="3"/>
  <c r="CV566" i="3"/>
  <c r="CY566" i="3"/>
  <c r="CZ566" i="3"/>
  <c r="DB566" i="3" s="1"/>
  <c r="DA566" i="3"/>
  <c r="DC566" i="3"/>
  <c r="DF566" i="3"/>
  <c r="DG566" i="3"/>
  <c r="DI566" i="3"/>
  <c r="DJ566" i="3"/>
  <c r="A567" i="3"/>
  <c r="Y567" i="3"/>
  <c r="CX567" i="3"/>
  <c r="DG567" i="3" s="1"/>
  <c r="CY567" i="3"/>
  <c r="CZ567" i="3"/>
  <c r="DB567" i="3" s="1"/>
  <c r="DA567" i="3"/>
  <c r="DC567" i="3"/>
  <c r="DF567" i="3"/>
  <c r="DI567" i="3"/>
  <c r="DJ567" i="3"/>
  <c r="A568" i="3"/>
  <c r="Y568" i="3"/>
  <c r="CX568" i="3" s="1"/>
  <c r="DH568" i="3" s="1"/>
  <c r="CU568" i="3"/>
  <c r="CV568" i="3"/>
  <c r="CY568" i="3"/>
  <c r="CZ568" i="3"/>
  <c r="DB568" i="3" s="1"/>
  <c r="DA568" i="3"/>
  <c r="DC568" i="3"/>
  <c r="DF568" i="3"/>
  <c r="DG568" i="3"/>
  <c r="DI568" i="3"/>
  <c r="DJ568" i="3"/>
  <c r="A569" i="3"/>
  <c r="Y569" i="3"/>
  <c r="CW569" i="3"/>
  <c r="CX569" i="3"/>
  <c r="DF569" i="3" s="1"/>
  <c r="CY569" i="3"/>
  <c r="CZ569" i="3"/>
  <c r="DA569" i="3"/>
  <c r="DB569" i="3"/>
  <c r="DC569" i="3"/>
  <c r="DI569" i="3"/>
  <c r="A570" i="3"/>
  <c r="Y570" i="3"/>
  <c r="CX570" i="3"/>
  <c r="DG570" i="3" s="1"/>
  <c r="CY570" i="3"/>
  <c r="CZ570" i="3"/>
  <c r="DB570" i="3" s="1"/>
  <c r="DA570" i="3"/>
  <c r="DC570" i="3"/>
  <c r="DF570" i="3"/>
  <c r="DH570" i="3"/>
  <c r="DI570" i="3"/>
  <c r="DJ570" i="3"/>
  <c r="A571" i="3"/>
  <c r="Y571" i="3"/>
  <c r="CX571" i="3"/>
  <c r="DG571" i="3" s="1"/>
  <c r="CY571" i="3"/>
  <c r="CZ571" i="3"/>
  <c r="DA571" i="3"/>
  <c r="DB571" i="3"/>
  <c r="DC571" i="3"/>
  <c r="DH571" i="3"/>
  <c r="A572" i="3"/>
  <c r="Y572" i="3"/>
  <c r="CX572" i="3" s="1"/>
  <c r="CY572" i="3"/>
  <c r="CZ572" i="3"/>
  <c r="DA572" i="3"/>
  <c r="DB572" i="3"/>
  <c r="DC572" i="3"/>
  <c r="A573" i="3"/>
  <c r="Y573" i="3"/>
  <c r="CX573" i="3" s="1"/>
  <c r="CY573" i="3"/>
  <c r="CZ573" i="3"/>
  <c r="DB573" i="3" s="1"/>
  <c r="DA573" i="3"/>
  <c r="DC573" i="3"/>
  <c r="A574" i="3"/>
  <c r="Y574" i="3"/>
  <c r="CX574" i="3"/>
  <c r="DG574" i="3" s="1"/>
  <c r="CY574" i="3"/>
  <c r="CZ574" i="3"/>
  <c r="DB574" i="3" s="1"/>
  <c r="DA574" i="3"/>
  <c r="DC574" i="3"/>
  <c r="DF574" i="3"/>
  <c r="DH574" i="3"/>
  <c r="DI574" i="3"/>
  <c r="DJ574" i="3"/>
  <c r="A575" i="3"/>
  <c r="Y575" i="3"/>
  <c r="CX575" i="3" s="1"/>
  <c r="CU575" i="3"/>
  <c r="CV575" i="3"/>
  <c r="CY575" i="3"/>
  <c r="CZ575" i="3"/>
  <c r="DB575" i="3" s="1"/>
  <c r="DA575" i="3"/>
  <c r="DC575" i="3"/>
  <c r="A576" i="3"/>
  <c r="Y576" i="3"/>
  <c r="CW576" i="3"/>
  <c r="CX576" i="3"/>
  <c r="DG576" i="3" s="1"/>
  <c r="DJ576" i="3" s="1"/>
  <c r="CY576" i="3"/>
  <c r="CZ576" i="3"/>
  <c r="DA576" i="3"/>
  <c r="DB576" i="3"/>
  <c r="DC576" i="3"/>
  <c r="DH576" i="3"/>
  <c r="A577" i="3"/>
  <c r="Y577" i="3"/>
  <c r="CX577" i="3" s="1"/>
  <c r="CY577" i="3"/>
  <c r="CZ577" i="3"/>
  <c r="DA577" i="3"/>
  <c r="DB577" i="3"/>
  <c r="DC577" i="3"/>
  <c r="A578" i="3"/>
  <c r="Y578" i="3"/>
  <c r="CX578" i="3" s="1"/>
  <c r="CY578" i="3"/>
  <c r="CZ578" i="3"/>
  <c r="DB578" i="3" s="1"/>
  <c r="DA578" i="3"/>
  <c r="DC578" i="3"/>
  <c r="A579" i="3"/>
  <c r="Y579" i="3"/>
  <c r="CU579" i="3"/>
  <c r="CV579" i="3"/>
  <c r="CX579" i="3"/>
  <c r="DF579" i="3" s="1"/>
  <c r="CY579" i="3"/>
  <c r="CZ579" i="3"/>
  <c r="DA579" i="3"/>
  <c r="DB579" i="3"/>
  <c r="DC579" i="3"/>
  <c r="DG579" i="3"/>
  <c r="DH579" i="3"/>
  <c r="A580" i="3"/>
  <c r="Y580" i="3"/>
  <c r="CX580" i="3" s="1"/>
  <c r="CY580" i="3"/>
  <c r="CZ580" i="3"/>
  <c r="DB580" i="3" s="1"/>
  <c r="DA580" i="3"/>
  <c r="DC580" i="3"/>
  <c r="A581" i="3"/>
  <c r="Y581" i="3"/>
  <c r="CX581" i="3"/>
  <c r="DG581" i="3" s="1"/>
  <c r="CY581" i="3"/>
  <c r="CZ581" i="3"/>
  <c r="DA581" i="3"/>
  <c r="DB581" i="3"/>
  <c r="DC581" i="3"/>
  <c r="DH581" i="3"/>
  <c r="A582" i="3"/>
  <c r="Y582" i="3"/>
  <c r="CX582" i="3" s="1"/>
  <c r="CY582" i="3"/>
  <c r="CZ582" i="3"/>
  <c r="DA582" i="3"/>
  <c r="DB582" i="3"/>
  <c r="DC582" i="3"/>
  <c r="A583" i="3"/>
  <c r="Y583" i="3"/>
  <c r="CX583" i="3" s="1"/>
  <c r="CY583" i="3"/>
  <c r="CZ583" i="3"/>
  <c r="DB583" i="3" s="1"/>
  <c r="DA583" i="3"/>
  <c r="DC583" i="3"/>
  <c r="A584" i="3"/>
  <c r="Y584" i="3"/>
  <c r="CX584" i="3"/>
  <c r="DG584" i="3" s="1"/>
  <c r="CY584" i="3"/>
  <c r="CZ584" i="3"/>
  <c r="DB584" i="3" s="1"/>
  <c r="DA584" i="3"/>
  <c r="DC584" i="3"/>
  <c r="DF584" i="3"/>
  <c r="DH584" i="3"/>
  <c r="DI584" i="3"/>
  <c r="DJ584" i="3"/>
  <c r="A585" i="3"/>
  <c r="Y585" i="3"/>
  <c r="CX585" i="3"/>
  <c r="DG585" i="3" s="1"/>
  <c r="CY585" i="3"/>
  <c r="CZ585" i="3"/>
  <c r="DA585" i="3"/>
  <c r="DB585" i="3"/>
  <c r="DC585" i="3"/>
  <c r="DH585" i="3"/>
  <c r="A586" i="3"/>
  <c r="Y586" i="3"/>
  <c r="CX586" i="3" s="1"/>
  <c r="CY586" i="3"/>
  <c r="CZ586" i="3"/>
  <c r="DA586" i="3"/>
  <c r="DB586" i="3"/>
  <c r="DC586" i="3"/>
  <c r="A587" i="3"/>
  <c r="Y587" i="3"/>
  <c r="CV587" i="3" s="1"/>
  <c r="CU587" i="3"/>
  <c r="CX587" i="3"/>
  <c r="DG587" i="3" s="1"/>
  <c r="CY587" i="3"/>
  <c r="CZ587" i="3"/>
  <c r="DA587" i="3"/>
  <c r="DB587" i="3"/>
  <c r="DC587" i="3"/>
  <c r="DH587" i="3"/>
  <c r="A588" i="3"/>
  <c r="Y588" i="3"/>
  <c r="CW588" i="3" s="1"/>
  <c r="CY588" i="3"/>
  <c r="CZ588" i="3"/>
  <c r="DB588" i="3" s="1"/>
  <c r="DA588" i="3"/>
  <c r="DC588" i="3"/>
  <c r="A589" i="3"/>
  <c r="Y589" i="3"/>
  <c r="CX589" i="3"/>
  <c r="DG589" i="3" s="1"/>
  <c r="CY589" i="3"/>
  <c r="CZ589" i="3"/>
  <c r="DB589" i="3" s="1"/>
  <c r="DA589" i="3"/>
  <c r="DC589" i="3"/>
  <c r="DF589" i="3"/>
  <c r="DH589" i="3"/>
  <c r="DI589" i="3"/>
  <c r="DJ589" i="3"/>
  <c r="A590" i="3"/>
  <c r="Y590" i="3"/>
  <c r="CX590" i="3"/>
  <c r="DG590" i="3" s="1"/>
  <c r="CY590" i="3"/>
  <c r="CZ590" i="3"/>
  <c r="DA590" i="3"/>
  <c r="DB590" i="3"/>
  <c r="DC590" i="3"/>
  <c r="DH590" i="3"/>
  <c r="A591" i="3"/>
  <c r="Y591" i="3"/>
  <c r="CX591" i="3" s="1"/>
  <c r="CY591" i="3"/>
  <c r="CZ591" i="3"/>
  <c r="DA591" i="3"/>
  <c r="DB591" i="3"/>
  <c r="DC591" i="3"/>
  <c r="A592" i="3"/>
  <c r="Y592" i="3"/>
  <c r="CX592" i="3" s="1"/>
  <c r="CY592" i="3"/>
  <c r="CZ592" i="3"/>
  <c r="DB592" i="3" s="1"/>
  <c r="DA592" i="3"/>
  <c r="DC592" i="3"/>
  <c r="A593" i="3"/>
  <c r="Y593" i="3"/>
  <c r="CX593" i="3"/>
  <c r="DG593" i="3" s="1"/>
  <c r="CY593" i="3"/>
  <c r="CZ593" i="3"/>
  <c r="DB593" i="3" s="1"/>
  <c r="DA593" i="3"/>
  <c r="DC593" i="3"/>
  <c r="DF593" i="3"/>
  <c r="DH593" i="3"/>
  <c r="DI593" i="3"/>
  <c r="DJ593" i="3"/>
  <c r="A594" i="3"/>
  <c r="Y594" i="3"/>
  <c r="CX594" i="3"/>
  <c r="DG594" i="3" s="1"/>
  <c r="CY594" i="3"/>
  <c r="CZ594" i="3"/>
  <c r="DA594" i="3"/>
  <c r="DB594" i="3"/>
  <c r="DC594" i="3"/>
  <c r="DH594" i="3"/>
  <c r="A595" i="3"/>
  <c r="Y595" i="3"/>
  <c r="CX595" i="3" s="1"/>
  <c r="CU595" i="3"/>
  <c r="CY595" i="3"/>
  <c r="CZ595" i="3"/>
  <c r="DB595" i="3" s="1"/>
  <c r="DA595" i="3"/>
  <c r="DC595" i="3"/>
  <c r="A596" i="3"/>
  <c r="Y596" i="3"/>
  <c r="CX596" i="3"/>
  <c r="DG596" i="3" s="1"/>
  <c r="CY596" i="3"/>
  <c r="CZ596" i="3"/>
  <c r="DA596" i="3"/>
  <c r="DB596" i="3"/>
  <c r="DC596" i="3"/>
  <c r="DH596" i="3"/>
  <c r="A597" i="3"/>
  <c r="Y597" i="3"/>
  <c r="CX597" i="3" s="1"/>
  <c r="CY597" i="3"/>
  <c r="CZ597" i="3"/>
  <c r="DA597" i="3"/>
  <c r="DB597" i="3"/>
  <c r="DC597" i="3"/>
  <c r="A598" i="3"/>
  <c r="Y598" i="3"/>
  <c r="CV598" i="3" s="1"/>
  <c r="CU598" i="3"/>
  <c r="CX598" i="3"/>
  <c r="DG598" i="3" s="1"/>
  <c r="CY598" i="3"/>
  <c r="CZ598" i="3"/>
  <c r="DA598" i="3"/>
  <c r="DB598" i="3"/>
  <c r="DC598" i="3"/>
  <c r="DH598" i="3"/>
  <c r="A599" i="3"/>
  <c r="Y599" i="3"/>
  <c r="CX599" i="3" s="1"/>
  <c r="CY599" i="3"/>
  <c r="CZ599" i="3"/>
  <c r="DA599" i="3"/>
  <c r="DB599" i="3"/>
  <c r="DC599" i="3"/>
  <c r="A600" i="3"/>
  <c r="Y600" i="3"/>
  <c r="CV600" i="3" s="1"/>
  <c r="CU600" i="3"/>
  <c r="CX600" i="3"/>
  <c r="DG600" i="3" s="1"/>
  <c r="CY600" i="3"/>
  <c r="CZ600" i="3"/>
  <c r="DA600" i="3"/>
  <c r="DB600" i="3"/>
  <c r="DC600" i="3"/>
  <c r="DH600" i="3"/>
  <c r="A601" i="3"/>
  <c r="Y601" i="3"/>
  <c r="CX601" i="3" s="1"/>
  <c r="CU601" i="3"/>
  <c r="CY601" i="3"/>
  <c r="CZ601" i="3"/>
  <c r="DB601" i="3" s="1"/>
  <c r="DA601" i="3"/>
  <c r="DC601" i="3"/>
  <c r="A602" i="3"/>
  <c r="Y602" i="3"/>
  <c r="CX602" i="3" s="1"/>
  <c r="CU602" i="3"/>
  <c r="CV602" i="3"/>
  <c r="CY602" i="3"/>
  <c r="CZ602" i="3"/>
  <c r="DB602" i="3" s="1"/>
  <c r="DA602" i="3"/>
  <c r="DC602" i="3"/>
  <c r="A603" i="3"/>
  <c r="Y603" i="3"/>
  <c r="CX603" i="3"/>
  <c r="DG603" i="3" s="1"/>
  <c r="CY603" i="3"/>
  <c r="CZ603" i="3"/>
  <c r="DB603" i="3" s="1"/>
  <c r="DA603" i="3"/>
  <c r="DC603" i="3"/>
  <c r="DF603" i="3"/>
  <c r="DH603" i="3"/>
  <c r="DI603" i="3"/>
  <c r="DJ603" i="3"/>
  <c r="A604" i="3"/>
  <c r="Y604" i="3"/>
  <c r="CX604" i="3"/>
  <c r="DG604" i="3" s="1"/>
  <c r="CY604" i="3"/>
  <c r="CZ604" i="3"/>
  <c r="DA604" i="3"/>
  <c r="DB604" i="3"/>
  <c r="DC604" i="3"/>
  <c r="DH604" i="3"/>
  <c r="A605" i="3"/>
  <c r="Y605" i="3"/>
  <c r="CX605" i="3" s="1"/>
  <c r="CU605" i="3"/>
  <c r="CY605" i="3"/>
  <c r="CZ605" i="3"/>
  <c r="DB605" i="3" s="1"/>
  <c r="DA605" i="3"/>
  <c r="DC605" i="3"/>
  <c r="A606" i="3"/>
  <c r="Y606" i="3"/>
  <c r="CW606" i="3"/>
  <c r="CX606" i="3"/>
  <c r="DF606" i="3" s="1"/>
  <c r="CY606" i="3"/>
  <c r="CZ606" i="3"/>
  <c r="DA606" i="3"/>
  <c r="DB606" i="3"/>
  <c r="DC606" i="3"/>
  <c r="DG606" i="3"/>
  <c r="DJ606" i="3" s="1"/>
  <c r="DH606" i="3"/>
  <c r="A607" i="3"/>
  <c r="Y607" i="3"/>
  <c r="CX607" i="3" s="1"/>
  <c r="CY607" i="3"/>
  <c r="CZ607" i="3"/>
  <c r="DB607" i="3" s="1"/>
  <c r="DA607" i="3"/>
  <c r="DC607" i="3"/>
  <c r="A608" i="3"/>
  <c r="Y608" i="3"/>
  <c r="CU608" i="3"/>
  <c r="CV608" i="3"/>
  <c r="CX608" i="3"/>
  <c r="DF608" i="3" s="1"/>
  <c r="CY608" i="3"/>
  <c r="CZ608" i="3"/>
  <c r="DA608" i="3"/>
  <c r="DB608" i="3"/>
  <c r="DC608" i="3"/>
  <c r="DG608" i="3"/>
  <c r="DH608" i="3"/>
  <c r="A609" i="3"/>
  <c r="Y609" i="3"/>
  <c r="CX609" i="3" s="1"/>
  <c r="CY609" i="3"/>
  <c r="CZ609" i="3"/>
  <c r="DB609" i="3" s="1"/>
  <c r="DA609" i="3"/>
  <c r="DC609" i="3"/>
  <c r="A610" i="3"/>
  <c r="Y610" i="3"/>
  <c r="CX610" i="3"/>
  <c r="DG610" i="3" s="1"/>
  <c r="CY610" i="3"/>
  <c r="CZ610" i="3"/>
  <c r="DA610" i="3"/>
  <c r="DB610" i="3"/>
  <c r="DC610" i="3"/>
  <c r="DH610" i="3"/>
  <c r="A611" i="3"/>
  <c r="Y611" i="3"/>
  <c r="CX611" i="3" s="1"/>
  <c r="CU611" i="3"/>
  <c r="CY611" i="3"/>
  <c r="CZ611" i="3"/>
  <c r="DB611" i="3" s="1"/>
  <c r="DA611" i="3"/>
  <c r="DC611" i="3"/>
  <c r="A612" i="3"/>
  <c r="Y612" i="3"/>
  <c r="CX612" i="3"/>
  <c r="DG612" i="3" s="1"/>
  <c r="CY612" i="3"/>
  <c r="CZ612" i="3"/>
  <c r="DA612" i="3"/>
  <c r="DB612" i="3"/>
  <c r="DC612" i="3"/>
  <c r="DH612" i="3"/>
  <c r="A613" i="3"/>
  <c r="Y613" i="3"/>
  <c r="CX613" i="3" s="1"/>
  <c r="CY613" i="3"/>
  <c r="CZ613" i="3"/>
  <c r="DA613" i="3"/>
  <c r="DB613" i="3"/>
  <c r="DC613" i="3"/>
  <c r="A614" i="3"/>
  <c r="Y614" i="3"/>
  <c r="CX614" i="3" s="1"/>
  <c r="CY614" i="3"/>
  <c r="CZ614" i="3"/>
  <c r="DB614" i="3" s="1"/>
  <c r="DA614" i="3"/>
  <c r="DC614" i="3"/>
  <c r="A615" i="3"/>
  <c r="Y615" i="3"/>
  <c r="CX615" i="3"/>
  <c r="DG615" i="3" s="1"/>
  <c r="CY615" i="3"/>
  <c r="CZ615" i="3"/>
  <c r="DB615" i="3" s="1"/>
  <c r="DA615" i="3"/>
  <c r="DC615" i="3"/>
  <c r="DF615" i="3"/>
  <c r="DH615" i="3"/>
  <c r="DI615" i="3"/>
  <c r="DJ615" i="3"/>
  <c r="A616" i="3"/>
  <c r="Y616" i="3"/>
  <c r="CX616" i="3" s="1"/>
  <c r="CU616" i="3"/>
  <c r="CV616" i="3"/>
  <c r="CY616" i="3"/>
  <c r="CZ616" i="3"/>
  <c r="DB616" i="3" s="1"/>
  <c r="DA616" i="3"/>
  <c r="DC616" i="3"/>
  <c r="A617" i="3"/>
  <c r="Y617" i="3"/>
  <c r="CX617" i="3"/>
  <c r="DG617" i="3" s="1"/>
  <c r="CY617" i="3"/>
  <c r="CZ617" i="3"/>
  <c r="DB617" i="3" s="1"/>
  <c r="DA617" i="3"/>
  <c r="DC617" i="3"/>
  <c r="DF617" i="3"/>
  <c r="DH617" i="3"/>
  <c r="DI617" i="3"/>
  <c r="DJ617" i="3"/>
  <c r="A618" i="3"/>
  <c r="Y618" i="3"/>
  <c r="CX618" i="3"/>
  <c r="DG618" i="3" s="1"/>
  <c r="CY618" i="3"/>
  <c r="CZ618" i="3"/>
  <c r="DA618" i="3"/>
  <c r="DB618" i="3"/>
  <c r="DC618" i="3"/>
  <c r="DH618" i="3"/>
  <c r="A619" i="3"/>
  <c r="Y619" i="3"/>
  <c r="CX619" i="3" s="1"/>
  <c r="CU619" i="3"/>
  <c r="CY619" i="3"/>
  <c r="CZ619" i="3"/>
  <c r="DB619" i="3" s="1"/>
  <c r="DA619" i="3"/>
  <c r="DC619" i="3"/>
  <c r="A620" i="3"/>
  <c r="Y620" i="3"/>
  <c r="CW620" i="3"/>
  <c r="CX620" i="3"/>
  <c r="DF620" i="3" s="1"/>
  <c r="CY620" i="3"/>
  <c r="CZ620" i="3"/>
  <c r="DA620" i="3"/>
  <c r="DB620" i="3"/>
  <c r="DC620" i="3"/>
  <c r="DG620" i="3"/>
  <c r="DJ620" i="3" s="1"/>
  <c r="DH620" i="3"/>
  <c r="A621" i="3"/>
  <c r="Y621" i="3"/>
  <c r="CX621" i="3" s="1"/>
  <c r="CY621" i="3"/>
  <c r="CZ621" i="3"/>
  <c r="DB621" i="3" s="1"/>
  <c r="DA621" i="3"/>
  <c r="DC621" i="3"/>
  <c r="A622" i="3"/>
  <c r="Y622" i="3"/>
  <c r="CX622" i="3"/>
  <c r="DG622" i="3" s="1"/>
  <c r="CY622" i="3"/>
  <c r="CZ622" i="3"/>
  <c r="DB622" i="3" s="1"/>
  <c r="DA622" i="3"/>
  <c r="DC622" i="3"/>
  <c r="DF622" i="3"/>
  <c r="DH622" i="3"/>
  <c r="DI622" i="3"/>
  <c r="DJ622" i="3"/>
  <c r="A623" i="3"/>
  <c r="Y623" i="3"/>
  <c r="CX623" i="3"/>
  <c r="DG623" i="3" s="1"/>
  <c r="CY623" i="3"/>
  <c r="CZ623" i="3"/>
  <c r="DA623" i="3"/>
  <c r="DB623" i="3"/>
  <c r="DC623" i="3"/>
  <c r="DH623" i="3"/>
  <c r="A624" i="3"/>
  <c r="Y624" i="3"/>
  <c r="CX624" i="3" s="1"/>
  <c r="CY624" i="3"/>
  <c r="CZ624" i="3"/>
  <c r="DA624" i="3"/>
  <c r="DB624" i="3"/>
  <c r="DC624" i="3"/>
  <c r="A625" i="3"/>
  <c r="Y625" i="3"/>
  <c r="CX625" i="3" s="1"/>
  <c r="CY625" i="3"/>
  <c r="CZ625" i="3"/>
  <c r="DB625" i="3" s="1"/>
  <c r="DA625" i="3"/>
  <c r="DC625" i="3"/>
  <c r="A626" i="3"/>
  <c r="Y626" i="3"/>
  <c r="CX626" i="3"/>
  <c r="DG626" i="3" s="1"/>
  <c r="CY626" i="3"/>
  <c r="CZ626" i="3"/>
  <c r="DB626" i="3" s="1"/>
  <c r="DA626" i="3"/>
  <c r="DC626" i="3"/>
  <c r="DF626" i="3"/>
  <c r="DH626" i="3"/>
  <c r="DI626" i="3"/>
  <c r="DJ626" i="3"/>
  <c r="A627" i="3"/>
  <c r="Y627" i="3"/>
  <c r="CX627" i="3" s="1"/>
  <c r="CU627" i="3"/>
  <c r="CV627" i="3"/>
  <c r="CY627" i="3"/>
  <c r="CZ627" i="3"/>
  <c r="DB627" i="3" s="1"/>
  <c r="DA627" i="3"/>
  <c r="DC627" i="3"/>
  <c r="A628" i="3"/>
  <c r="Y628" i="3"/>
  <c r="CW628" i="3"/>
  <c r="CX628" i="3"/>
  <c r="DG628" i="3" s="1"/>
  <c r="DJ628" i="3" s="1"/>
  <c r="CY628" i="3"/>
  <c r="CZ628" i="3"/>
  <c r="DA628" i="3"/>
  <c r="DB628" i="3"/>
  <c r="DC628" i="3"/>
  <c r="DH628" i="3"/>
  <c r="A629" i="3"/>
  <c r="Y629" i="3"/>
  <c r="CX629" i="3" s="1"/>
  <c r="CU629" i="3"/>
  <c r="CY629" i="3"/>
  <c r="CZ629" i="3"/>
  <c r="DB629" i="3" s="1"/>
  <c r="DA629" i="3"/>
  <c r="DC629" i="3"/>
  <c r="A630" i="3"/>
  <c r="Y630" i="3"/>
  <c r="CW630" i="3"/>
  <c r="CX630" i="3"/>
  <c r="DF630" i="3" s="1"/>
  <c r="CY630" i="3"/>
  <c r="CZ630" i="3"/>
  <c r="DA630" i="3"/>
  <c r="DB630" i="3"/>
  <c r="DC630" i="3"/>
  <c r="DG630" i="3"/>
  <c r="DJ630" i="3" s="1"/>
  <c r="DH630" i="3"/>
  <c r="A631" i="3"/>
  <c r="Y631" i="3"/>
  <c r="CV631" i="3" s="1"/>
  <c r="CU631" i="3"/>
  <c r="CX631" i="3"/>
  <c r="DG631" i="3" s="1"/>
  <c r="CY631" i="3"/>
  <c r="CZ631" i="3"/>
  <c r="DA631" i="3"/>
  <c r="DB631" i="3"/>
  <c r="DC631" i="3"/>
  <c r="DH631" i="3"/>
  <c r="A632" i="3"/>
  <c r="Y632" i="3"/>
  <c r="CW632" i="3" s="1"/>
  <c r="CY632" i="3"/>
  <c r="CZ632" i="3"/>
  <c r="DB632" i="3" s="1"/>
  <c r="DA632" i="3"/>
  <c r="DC632" i="3"/>
  <c r="A633" i="3"/>
  <c r="Y633" i="3"/>
  <c r="CX633" i="3"/>
  <c r="DG633" i="3" s="1"/>
  <c r="CY633" i="3"/>
  <c r="CZ633" i="3"/>
  <c r="DB633" i="3" s="1"/>
  <c r="DA633" i="3"/>
  <c r="DC633" i="3"/>
  <c r="DF633" i="3"/>
  <c r="DH633" i="3"/>
  <c r="DI633" i="3"/>
  <c r="DJ633" i="3"/>
  <c r="A634" i="3"/>
  <c r="Y634" i="3"/>
  <c r="CX634" i="3"/>
  <c r="DG634" i="3" s="1"/>
  <c r="CY634" i="3"/>
  <c r="CZ634" i="3"/>
  <c r="DA634" i="3"/>
  <c r="DB634" i="3"/>
  <c r="DC634" i="3"/>
  <c r="DH634" i="3"/>
  <c r="A635" i="3"/>
  <c r="Y635" i="3"/>
  <c r="CX635" i="3" s="1"/>
  <c r="CU635" i="3"/>
  <c r="CY635" i="3"/>
  <c r="CZ635" i="3"/>
  <c r="DB635" i="3" s="1"/>
  <c r="DA635" i="3"/>
  <c r="DC635" i="3"/>
  <c r="A636" i="3"/>
  <c r="Y636" i="3"/>
  <c r="CW636" i="3"/>
  <c r="CX636" i="3"/>
  <c r="DF636" i="3" s="1"/>
  <c r="CY636" i="3"/>
  <c r="CZ636" i="3"/>
  <c r="DA636" i="3"/>
  <c r="DB636" i="3"/>
  <c r="DC636" i="3"/>
  <c r="DG636" i="3"/>
  <c r="DJ636" i="3" s="1"/>
  <c r="DH636" i="3"/>
  <c r="A637" i="3"/>
  <c r="Y637" i="3"/>
  <c r="CV637" i="3" s="1"/>
  <c r="CU637" i="3"/>
  <c r="CX637" i="3"/>
  <c r="DG637" i="3" s="1"/>
  <c r="CY637" i="3"/>
  <c r="CZ637" i="3"/>
  <c r="DA637" i="3"/>
  <c r="DB637" i="3"/>
  <c r="DC637" i="3"/>
  <c r="DH637" i="3"/>
  <c r="A638" i="3"/>
  <c r="Y638" i="3"/>
  <c r="CW638" i="3" s="1"/>
  <c r="CY638" i="3"/>
  <c r="CZ638" i="3"/>
  <c r="DB638" i="3" s="1"/>
  <c r="DA638" i="3"/>
  <c r="DC638" i="3"/>
  <c r="A639" i="3"/>
  <c r="Y639" i="3"/>
  <c r="CU639" i="3"/>
  <c r="CV639" i="3"/>
  <c r="CX639" i="3"/>
  <c r="DF639" i="3" s="1"/>
  <c r="CY639" i="3"/>
  <c r="CZ639" i="3"/>
  <c r="DA639" i="3"/>
  <c r="DB639" i="3"/>
  <c r="DC639" i="3"/>
  <c r="DG639" i="3"/>
  <c r="DH639" i="3"/>
  <c r="A640" i="3"/>
  <c r="Y640" i="3"/>
  <c r="CX640" i="3" s="1"/>
  <c r="CY640" i="3"/>
  <c r="CZ640" i="3"/>
  <c r="DB640" i="3" s="1"/>
  <c r="DA640" i="3"/>
  <c r="DC640" i="3"/>
  <c r="A641" i="3"/>
  <c r="Y641" i="3"/>
  <c r="CU641" i="3"/>
  <c r="CV641" i="3"/>
  <c r="CX641" i="3"/>
  <c r="DF641" i="3" s="1"/>
  <c r="CY641" i="3"/>
  <c r="CZ641" i="3"/>
  <c r="DA641" i="3"/>
  <c r="DB641" i="3"/>
  <c r="DC641" i="3"/>
  <c r="DG641" i="3"/>
  <c r="DH641" i="3"/>
  <c r="A642" i="3"/>
  <c r="Y642" i="3"/>
  <c r="CX642" i="3" s="1"/>
  <c r="CY642" i="3"/>
  <c r="CZ642" i="3"/>
  <c r="DB642" i="3" s="1"/>
  <c r="DA642" i="3"/>
  <c r="DC642" i="3"/>
  <c r="A643" i="3"/>
  <c r="Y643" i="3"/>
  <c r="CU643" i="3"/>
  <c r="CV643" i="3"/>
  <c r="CX643" i="3"/>
  <c r="DF643" i="3" s="1"/>
  <c r="CY643" i="3"/>
  <c r="CZ643" i="3"/>
  <c r="DA643" i="3"/>
  <c r="DB643" i="3"/>
  <c r="DC643" i="3"/>
  <c r="DG643" i="3"/>
  <c r="DH643" i="3"/>
  <c r="A644" i="3"/>
  <c r="Y644" i="3"/>
  <c r="CX644" i="3" s="1"/>
  <c r="CY644" i="3"/>
  <c r="CZ644" i="3"/>
  <c r="DB644" i="3" s="1"/>
  <c r="DA644" i="3"/>
  <c r="DC644" i="3"/>
  <c r="A645" i="3"/>
  <c r="Y645" i="3"/>
  <c r="CX645" i="3"/>
  <c r="DG645" i="3" s="1"/>
  <c r="CY645" i="3"/>
  <c r="CZ645" i="3"/>
  <c r="DA645" i="3"/>
  <c r="DB645" i="3"/>
  <c r="DC645" i="3"/>
  <c r="DH645" i="3"/>
  <c r="A646" i="3"/>
  <c r="Y646" i="3"/>
  <c r="CX646" i="3" s="1"/>
  <c r="CY646" i="3"/>
  <c r="CZ646" i="3"/>
  <c r="DA646" i="3"/>
  <c r="DB646" i="3"/>
  <c r="DC646" i="3"/>
  <c r="A647" i="3"/>
  <c r="Y647" i="3"/>
  <c r="CV647" i="3" s="1"/>
  <c r="CU647" i="3"/>
  <c r="CX647" i="3"/>
  <c r="DG647" i="3" s="1"/>
  <c r="CY647" i="3"/>
  <c r="CZ647" i="3"/>
  <c r="DA647" i="3"/>
  <c r="DB647" i="3"/>
  <c r="DC647" i="3"/>
  <c r="DH647" i="3"/>
  <c r="A648" i="3"/>
  <c r="Y648" i="3"/>
  <c r="CX648" i="3" s="1"/>
  <c r="DG648" i="3" s="1"/>
  <c r="CY648" i="3"/>
  <c r="CZ648" i="3"/>
  <c r="DA648" i="3"/>
  <c r="DB648" i="3"/>
  <c r="DC648" i="3"/>
  <c r="A649" i="3"/>
  <c r="Y649" i="3"/>
  <c r="CV649" i="3" s="1"/>
  <c r="CU649" i="3"/>
  <c r="CX649" i="3"/>
  <c r="CY649" i="3"/>
  <c r="CZ649" i="3"/>
  <c r="DA649" i="3"/>
  <c r="DB649" i="3"/>
  <c r="DC649" i="3"/>
  <c r="DH649" i="3"/>
  <c r="A650" i="3"/>
  <c r="Y650" i="3"/>
  <c r="CY650" i="3"/>
  <c r="CZ650" i="3"/>
  <c r="DB650" i="3" s="1"/>
  <c r="DA650" i="3"/>
  <c r="DC650" i="3"/>
  <c r="A651" i="3"/>
  <c r="Y651" i="3"/>
  <c r="CX651" i="3"/>
  <c r="DG651" i="3" s="1"/>
  <c r="CY651" i="3"/>
  <c r="CZ651" i="3"/>
  <c r="DB651" i="3" s="1"/>
  <c r="DA651" i="3"/>
  <c r="DC651" i="3"/>
  <c r="DF651" i="3"/>
  <c r="DH651" i="3"/>
  <c r="DI651" i="3"/>
  <c r="DJ651" i="3"/>
  <c r="A652" i="3"/>
  <c r="Y652" i="3"/>
  <c r="CX652" i="3"/>
  <c r="CY652" i="3"/>
  <c r="CZ652" i="3"/>
  <c r="DA652" i="3"/>
  <c r="DB652" i="3"/>
  <c r="DC652" i="3"/>
  <c r="DH652" i="3"/>
  <c r="A653" i="3"/>
  <c r="Y653" i="3"/>
  <c r="CU653" i="3"/>
  <c r="CY653" i="3"/>
  <c r="CZ653" i="3"/>
  <c r="DB653" i="3" s="1"/>
  <c r="DA653" i="3"/>
  <c r="DC653" i="3"/>
  <c r="A654" i="3"/>
  <c r="Y654" i="3"/>
  <c r="CX654" i="3"/>
  <c r="CY654" i="3"/>
  <c r="CZ654" i="3"/>
  <c r="DA654" i="3"/>
  <c r="DB654" i="3"/>
  <c r="DC654" i="3"/>
  <c r="DH654" i="3"/>
  <c r="A655" i="3"/>
  <c r="Y655" i="3"/>
  <c r="CX655" i="3" s="1"/>
  <c r="CY655" i="3"/>
  <c r="CZ655" i="3"/>
  <c r="DA655" i="3"/>
  <c r="DB655" i="3"/>
  <c r="DC655" i="3"/>
  <c r="DG655" i="3"/>
  <c r="A656" i="3"/>
  <c r="Y656" i="3"/>
  <c r="CV656" i="3" s="1"/>
  <c r="CU656" i="3"/>
  <c r="CX656" i="3"/>
  <c r="CY656" i="3"/>
  <c r="CZ656" i="3"/>
  <c r="DA656" i="3"/>
  <c r="DB656" i="3"/>
  <c r="DC656" i="3"/>
  <c r="A657" i="3"/>
  <c r="Y657" i="3"/>
  <c r="CX657" i="3" s="1"/>
  <c r="CY657" i="3"/>
  <c r="CZ657" i="3"/>
  <c r="DA657" i="3"/>
  <c r="DB657" i="3"/>
  <c r="DC657" i="3"/>
  <c r="A658" i="3"/>
  <c r="Y658" i="3"/>
  <c r="CX658" i="3" s="1"/>
  <c r="DF658" i="3" s="1"/>
  <c r="DJ658" i="3" s="1"/>
  <c r="CY658" i="3"/>
  <c r="CZ658" i="3"/>
  <c r="DB658" i="3" s="1"/>
  <c r="DA658" i="3"/>
  <c r="DC658" i="3"/>
  <c r="A659" i="3"/>
  <c r="Y659" i="3"/>
  <c r="CU659" i="3"/>
  <c r="CV659" i="3"/>
  <c r="CX659" i="3"/>
  <c r="DF659" i="3" s="1"/>
  <c r="CY659" i="3"/>
  <c r="CZ659" i="3"/>
  <c r="DA659" i="3"/>
  <c r="DB659" i="3"/>
  <c r="DC659" i="3"/>
  <c r="DG659" i="3"/>
  <c r="DH659" i="3"/>
  <c r="A660" i="3"/>
  <c r="Y660" i="3"/>
  <c r="CX660" i="3" s="1"/>
  <c r="DF660" i="3" s="1"/>
  <c r="DJ660" i="3" s="1"/>
  <c r="CY660" i="3"/>
  <c r="CZ660" i="3"/>
  <c r="DB660" i="3" s="1"/>
  <c r="DA660" i="3"/>
  <c r="DC660" i="3"/>
  <c r="A661" i="3"/>
  <c r="Y661" i="3"/>
  <c r="CX661" i="3"/>
  <c r="DG661" i="3" s="1"/>
  <c r="CY661" i="3"/>
  <c r="CZ661" i="3"/>
  <c r="DB661" i="3" s="1"/>
  <c r="DA661" i="3"/>
  <c r="DC661" i="3"/>
  <c r="DF661" i="3"/>
  <c r="DH661" i="3"/>
  <c r="DI661" i="3"/>
  <c r="DJ661" i="3"/>
  <c r="A662" i="3"/>
  <c r="Y662" i="3"/>
  <c r="CX662" i="3"/>
  <c r="CY662" i="3"/>
  <c r="CZ662" i="3"/>
  <c r="DA662" i="3"/>
  <c r="DB662" i="3"/>
  <c r="DC662" i="3"/>
  <c r="A663" i="3"/>
  <c r="Y663" i="3"/>
  <c r="CX663" i="3" s="1"/>
  <c r="CY663" i="3"/>
  <c r="CZ663" i="3"/>
  <c r="DA663" i="3"/>
  <c r="DB663" i="3"/>
  <c r="DC663" i="3"/>
  <c r="A664" i="3"/>
  <c r="Y664" i="3"/>
  <c r="CV664" i="3" s="1"/>
  <c r="CU664" i="3"/>
  <c r="CX664" i="3"/>
  <c r="CY664" i="3"/>
  <c r="CZ664" i="3"/>
  <c r="DA664" i="3"/>
  <c r="DB664" i="3"/>
  <c r="DC664" i="3"/>
  <c r="DH664" i="3"/>
  <c r="A665" i="3"/>
  <c r="Y665" i="3"/>
  <c r="CX665" i="3" s="1"/>
  <c r="CY665" i="3"/>
  <c r="CZ665" i="3"/>
  <c r="DA665" i="3"/>
  <c r="DB665" i="3"/>
  <c r="DC665" i="3"/>
  <c r="DG665" i="3"/>
  <c r="A666" i="3"/>
  <c r="Y666" i="3"/>
  <c r="CV666" i="3" s="1"/>
  <c r="CU666" i="3"/>
  <c r="CX666" i="3"/>
  <c r="CY666" i="3"/>
  <c r="CZ666" i="3"/>
  <c r="DA666" i="3"/>
  <c r="DB666" i="3"/>
  <c r="DC666" i="3"/>
  <c r="A667" i="3"/>
  <c r="Y667" i="3"/>
  <c r="CU667" i="3"/>
  <c r="CY667" i="3"/>
  <c r="CZ667" i="3"/>
  <c r="DB667" i="3" s="1"/>
  <c r="DA667" i="3"/>
  <c r="DC667" i="3"/>
  <c r="A668" i="3"/>
  <c r="Y668" i="3"/>
  <c r="CX668" i="3"/>
  <c r="CY668" i="3"/>
  <c r="CZ668" i="3"/>
  <c r="DA668" i="3"/>
  <c r="DB668" i="3"/>
  <c r="DC668" i="3"/>
  <c r="DH668" i="3"/>
  <c r="A669" i="3"/>
  <c r="Y669" i="3"/>
  <c r="CX669" i="3" s="1"/>
  <c r="CY669" i="3"/>
  <c r="CZ669" i="3"/>
  <c r="DA669" i="3"/>
  <c r="DB669" i="3"/>
  <c r="DC669" i="3"/>
  <c r="DG669" i="3"/>
  <c r="A670" i="3"/>
  <c r="Y670" i="3"/>
  <c r="CX670" i="3" s="1"/>
  <c r="CY670" i="3"/>
  <c r="CZ670" i="3"/>
  <c r="DB670" i="3" s="1"/>
  <c r="DA670" i="3"/>
  <c r="DC670" i="3"/>
  <c r="DF670" i="3"/>
  <c r="DJ670" i="3"/>
  <c r="A671" i="3"/>
  <c r="Y671" i="3"/>
  <c r="CX671" i="3"/>
  <c r="DG671" i="3" s="1"/>
  <c r="CY671" i="3"/>
  <c r="CZ671" i="3"/>
  <c r="DB671" i="3" s="1"/>
  <c r="DA671" i="3"/>
  <c r="DC671" i="3"/>
  <c r="DF671" i="3"/>
  <c r="DH671" i="3"/>
  <c r="DI671" i="3"/>
  <c r="DJ671" i="3"/>
  <c r="A672" i="3"/>
  <c r="Y672" i="3"/>
  <c r="CX672" i="3" s="1"/>
  <c r="CU672" i="3"/>
  <c r="CV672" i="3"/>
  <c r="CY672" i="3"/>
  <c r="CZ672" i="3"/>
  <c r="DB672" i="3" s="1"/>
  <c r="DA672" i="3"/>
  <c r="DC672" i="3"/>
  <c r="DG672" i="3"/>
  <c r="A673" i="3"/>
  <c r="Y673" i="3"/>
  <c r="CU673" i="3"/>
  <c r="CV673" i="3"/>
  <c r="CX673" i="3"/>
  <c r="DH673" i="3" s="1"/>
  <c r="CY673" i="3"/>
  <c r="CZ673" i="3"/>
  <c r="DA673" i="3"/>
  <c r="DB673" i="3"/>
  <c r="DC673" i="3"/>
  <c r="DG673" i="3"/>
  <c r="A674" i="3"/>
  <c r="Y674" i="3"/>
  <c r="CV674" i="3" s="1"/>
  <c r="CU674" i="3"/>
  <c r="CY674" i="3"/>
  <c r="CZ674" i="3"/>
  <c r="DA674" i="3"/>
  <c r="DB674" i="3"/>
  <c r="DC674" i="3"/>
  <c r="A675" i="3"/>
  <c r="Y675" i="3"/>
  <c r="CU675" i="3"/>
  <c r="CY675" i="3"/>
  <c r="CZ675" i="3"/>
  <c r="DB675" i="3" s="1"/>
  <c r="DA675" i="3"/>
  <c r="DC675" i="3"/>
  <c r="A676" i="3"/>
  <c r="Y676" i="3"/>
  <c r="CW676" i="3"/>
  <c r="CX676" i="3"/>
  <c r="DH676" i="3" s="1"/>
  <c r="CY676" i="3"/>
  <c r="CZ676" i="3"/>
  <c r="DA676" i="3"/>
  <c r="DB676" i="3"/>
  <c r="DC676" i="3"/>
  <c r="DG676" i="3"/>
  <c r="DJ676" i="3" s="1"/>
  <c r="A677" i="3"/>
  <c r="Y677" i="3"/>
  <c r="CX677" i="3" s="1"/>
  <c r="DG677" i="3" s="1"/>
  <c r="CY677" i="3"/>
  <c r="CZ677" i="3"/>
  <c r="DB677" i="3" s="1"/>
  <c r="DA677" i="3"/>
  <c r="DC677" i="3"/>
  <c r="DF677" i="3"/>
  <c r="DJ677" i="3" s="1"/>
  <c r="A678" i="3"/>
  <c r="Y678" i="3"/>
  <c r="CX678" i="3" s="1"/>
  <c r="DF678" i="3" s="1"/>
  <c r="DJ678" i="3" s="1"/>
  <c r="CY678" i="3"/>
  <c r="CZ678" i="3"/>
  <c r="DB678" i="3" s="1"/>
  <c r="DA678" i="3"/>
  <c r="DC678" i="3"/>
  <c r="A679" i="3"/>
  <c r="Y679" i="3"/>
  <c r="CU679" i="3"/>
  <c r="CV679" i="3"/>
  <c r="CX679" i="3"/>
  <c r="DI679" i="3" s="1"/>
  <c r="CY679" i="3"/>
  <c r="CZ679" i="3"/>
  <c r="DB679" i="3" s="1"/>
  <c r="DA679" i="3"/>
  <c r="DC679" i="3"/>
  <c r="DF679" i="3"/>
  <c r="DG679" i="3"/>
  <c r="DH679" i="3"/>
  <c r="DJ679" i="3"/>
  <c r="A680" i="3"/>
  <c r="Y680" i="3"/>
  <c r="CW680" i="3" s="1"/>
  <c r="CX680" i="3"/>
  <c r="DH680" i="3" s="1"/>
  <c r="CY680" i="3"/>
  <c r="CZ680" i="3"/>
  <c r="DA680" i="3"/>
  <c r="DB680" i="3"/>
  <c r="DC680" i="3"/>
  <c r="A681" i="3"/>
  <c r="Y681" i="3"/>
  <c r="CX681" i="3" s="1"/>
  <c r="CY681" i="3"/>
  <c r="CZ681" i="3"/>
  <c r="DA681" i="3"/>
  <c r="DB681" i="3"/>
  <c r="DC681" i="3"/>
  <c r="A682" i="3"/>
  <c r="Y682" i="3"/>
  <c r="CX682" i="3" s="1"/>
  <c r="CY682" i="3"/>
  <c r="CZ682" i="3"/>
  <c r="DB682" i="3" s="1"/>
  <c r="DA682" i="3"/>
  <c r="DC682" i="3"/>
  <c r="DF682" i="3"/>
  <c r="DJ682" i="3" s="1"/>
  <c r="DG682" i="3"/>
  <c r="A683" i="3"/>
  <c r="Y683" i="3"/>
  <c r="CU683" i="3"/>
  <c r="CV683" i="3"/>
  <c r="CX683" i="3"/>
  <c r="DH683" i="3" s="1"/>
  <c r="CY683" i="3"/>
  <c r="CZ683" i="3"/>
  <c r="DA683" i="3"/>
  <c r="DB683" i="3"/>
  <c r="DC683" i="3"/>
  <c r="DG683" i="3"/>
  <c r="A684" i="3"/>
  <c r="Y684" i="3"/>
  <c r="CY684" i="3"/>
  <c r="CZ684" i="3"/>
  <c r="DB684" i="3" s="1"/>
  <c r="DA684" i="3"/>
  <c r="DC684" i="3"/>
  <c r="A685" i="3"/>
  <c r="Y685" i="3"/>
  <c r="CX685" i="3"/>
  <c r="CY685" i="3"/>
  <c r="CZ685" i="3"/>
  <c r="DA685" i="3"/>
  <c r="DB685" i="3"/>
  <c r="DC685" i="3"/>
  <c r="DH685" i="3"/>
  <c r="DI685" i="3"/>
  <c r="A686" i="3"/>
  <c r="Y686" i="3"/>
  <c r="CX686" i="3"/>
  <c r="DG686" i="3" s="1"/>
  <c r="CY686" i="3"/>
  <c r="CZ686" i="3"/>
  <c r="DA686" i="3"/>
  <c r="DB686" i="3"/>
  <c r="DC686" i="3"/>
  <c r="A687" i="3"/>
  <c r="Y687" i="3"/>
  <c r="CX687" i="3" s="1"/>
  <c r="DF687" i="3" s="1"/>
  <c r="DJ687" i="3" s="1"/>
  <c r="CY687" i="3"/>
  <c r="CZ687" i="3"/>
  <c r="DB687" i="3" s="1"/>
  <c r="DA687" i="3"/>
  <c r="DC687" i="3"/>
  <c r="A688" i="3"/>
  <c r="Y688" i="3"/>
  <c r="CU688" i="3"/>
  <c r="CV688" i="3"/>
  <c r="CX688" i="3"/>
  <c r="CY688" i="3"/>
  <c r="CZ688" i="3"/>
  <c r="DA688" i="3"/>
  <c r="DB688" i="3"/>
  <c r="DC688" i="3"/>
  <c r="A689" i="3"/>
  <c r="Y689" i="3"/>
  <c r="CY689" i="3"/>
  <c r="CZ689" i="3"/>
  <c r="DB689" i="3" s="1"/>
  <c r="DA689" i="3"/>
  <c r="DC689" i="3"/>
  <c r="A690" i="3"/>
  <c r="Y690" i="3"/>
  <c r="CX690" i="3"/>
  <c r="DH690" i="3" s="1"/>
  <c r="CY690" i="3"/>
  <c r="CZ690" i="3"/>
  <c r="DA690" i="3"/>
  <c r="DB690" i="3"/>
  <c r="DC690" i="3"/>
  <c r="A691" i="3"/>
  <c r="Y691" i="3"/>
  <c r="CX691" i="3" s="1"/>
  <c r="CY691" i="3"/>
  <c r="CZ691" i="3"/>
  <c r="DA691" i="3"/>
  <c r="DB691" i="3"/>
  <c r="DC691" i="3"/>
  <c r="A692" i="3"/>
  <c r="Y692" i="3"/>
  <c r="CX692" i="3" s="1"/>
  <c r="CY692" i="3"/>
  <c r="CZ692" i="3"/>
  <c r="DB692" i="3" s="1"/>
  <c r="DA692" i="3"/>
  <c r="DC692" i="3"/>
  <c r="DF692" i="3"/>
  <c r="DJ692" i="3" s="1"/>
  <c r="DG692" i="3"/>
  <c r="A693" i="3"/>
  <c r="Y693" i="3"/>
  <c r="CX693" i="3" s="1"/>
  <c r="DI693" i="3" s="1"/>
  <c r="CY693" i="3"/>
  <c r="CZ693" i="3"/>
  <c r="DB693" i="3" s="1"/>
  <c r="DA693" i="3"/>
  <c r="DC693" i="3"/>
  <c r="DF693" i="3"/>
  <c r="DJ693" i="3" s="1"/>
  <c r="A694" i="3"/>
  <c r="Y694" i="3"/>
  <c r="CX694" i="3"/>
  <c r="CY694" i="3"/>
  <c r="CZ694" i="3"/>
  <c r="DA694" i="3"/>
  <c r="DB694" i="3"/>
  <c r="DC694" i="3"/>
  <c r="DH694" i="3"/>
  <c r="DI694" i="3"/>
  <c r="A695" i="3"/>
  <c r="Y695" i="3"/>
  <c r="CU695" i="3"/>
  <c r="CY695" i="3"/>
  <c r="CZ695" i="3"/>
  <c r="DB695" i="3" s="1"/>
  <c r="DA695" i="3"/>
  <c r="DC695" i="3"/>
  <c r="A696" i="3"/>
  <c r="Y696" i="3"/>
  <c r="CW696" i="3"/>
  <c r="CX696" i="3"/>
  <c r="DH696" i="3" s="1"/>
  <c r="CY696" i="3"/>
  <c r="CZ696" i="3"/>
  <c r="DA696" i="3"/>
  <c r="DB696" i="3"/>
  <c r="DC696" i="3"/>
  <c r="DG696" i="3"/>
  <c r="DJ696" i="3" s="1"/>
  <c r="A697" i="3"/>
  <c r="Y697" i="3"/>
  <c r="CX697" i="3" s="1"/>
  <c r="DG697" i="3" s="1"/>
  <c r="CY697" i="3"/>
  <c r="CZ697" i="3"/>
  <c r="DB697" i="3" s="1"/>
  <c r="DA697" i="3"/>
  <c r="DC697" i="3"/>
  <c r="DF697" i="3"/>
  <c r="DJ697" i="3" s="1"/>
  <c r="A698" i="3"/>
  <c r="Y698" i="3"/>
  <c r="CX698" i="3" s="1"/>
  <c r="DF698" i="3" s="1"/>
  <c r="DJ698" i="3" s="1"/>
  <c r="CY698" i="3"/>
  <c r="CZ698" i="3"/>
  <c r="DB698" i="3" s="1"/>
  <c r="DA698" i="3"/>
  <c r="DC698" i="3"/>
  <c r="A699" i="3"/>
  <c r="Y699" i="3"/>
  <c r="CX699" i="3"/>
  <c r="DI699" i="3" s="1"/>
  <c r="CY699" i="3"/>
  <c r="CZ699" i="3"/>
  <c r="DA699" i="3"/>
  <c r="DB699" i="3"/>
  <c r="DC699" i="3"/>
  <c r="DH699" i="3"/>
  <c r="A700" i="3"/>
  <c r="Y700" i="3"/>
  <c r="CU700" i="3"/>
  <c r="CY700" i="3"/>
  <c r="CZ700" i="3"/>
  <c r="DB700" i="3" s="1"/>
  <c r="DA700" i="3"/>
  <c r="DC700" i="3"/>
  <c r="A701" i="3"/>
  <c r="Y701" i="3"/>
  <c r="CW701" i="3"/>
  <c r="CX701" i="3"/>
  <c r="DG701" i="3" s="1"/>
  <c r="DJ701" i="3" s="1"/>
  <c r="CY701" i="3"/>
  <c r="CZ701" i="3"/>
  <c r="DA701" i="3"/>
  <c r="DB701" i="3"/>
  <c r="DC701" i="3"/>
  <c r="A702" i="3"/>
  <c r="Y702" i="3"/>
  <c r="CX702" i="3" s="1"/>
  <c r="DF702" i="3" s="1"/>
  <c r="DJ702" i="3" s="1"/>
  <c r="CY702" i="3"/>
  <c r="CZ702" i="3"/>
  <c r="DB702" i="3" s="1"/>
  <c r="DA702" i="3"/>
  <c r="DC702" i="3"/>
  <c r="A703" i="3"/>
  <c r="Y703" i="3"/>
  <c r="CX703" i="3" s="1"/>
  <c r="CY703" i="3"/>
  <c r="CZ703" i="3"/>
  <c r="DB703" i="3" s="1"/>
  <c r="DA703" i="3"/>
  <c r="DC703" i="3"/>
  <c r="DF703" i="3"/>
  <c r="DI703" i="3"/>
  <c r="DJ703" i="3"/>
  <c r="A704" i="3"/>
  <c r="Y704" i="3"/>
  <c r="CX704" i="3"/>
  <c r="DH704" i="3" s="1"/>
  <c r="CY704" i="3"/>
  <c r="CZ704" i="3"/>
  <c r="DA704" i="3"/>
  <c r="DB704" i="3"/>
  <c r="DC704" i="3"/>
  <c r="A705" i="3"/>
  <c r="Y705" i="3"/>
  <c r="CX705" i="3" s="1"/>
  <c r="CY705" i="3"/>
  <c r="CZ705" i="3"/>
  <c r="DA705" i="3"/>
  <c r="DB705" i="3"/>
  <c r="DC705" i="3"/>
  <c r="A706" i="3"/>
  <c r="Y706" i="3"/>
  <c r="CX706" i="3" s="1"/>
  <c r="CY706" i="3"/>
  <c r="CZ706" i="3"/>
  <c r="DB706" i="3" s="1"/>
  <c r="DA706" i="3"/>
  <c r="DC706" i="3"/>
  <c r="DF706" i="3"/>
  <c r="DJ706" i="3" s="1"/>
  <c r="DG706" i="3"/>
  <c r="A707" i="3"/>
  <c r="Y707" i="3"/>
  <c r="CU707" i="3"/>
  <c r="CV707" i="3"/>
  <c r="CX707" i="3"/>
  <c r="DH707" i="3" s="1"/>
  <c r="CY707" i="3"/>
  <c r="CZ707" i="3"/>
  <c r="DA707" i="3"/>
  <c r="DB707" i="3"/>
  <c r="DC707" i="3"/>
  <c r="DG707" i="3"/>
  <c r="A708" i="3"/>
  <c r="Y708" i="3"/>
  <c r="CV708" i="3" s="1"/>
  <c r="CU708" i="3"/>
  <c r="CY708" i="3"/>
  <c r="CZ708" i="3"/>
  <c r="DA708" i="3"/>
  <c r="DB708" i="3"/>
  <c r="DC708" i="3"/>
  <c r="A709" i="3"/>
  <c r="Y709" i="3"/>
  <c r="CU709" i="3"/>
  <c r="CY709" i="3"/>
  <c r="CZ709" i="3"/>
  <c r="DB709" i="3" s="1"/>
  <c r="DA709" i="3"/>
  <c r="DC709" i="3"/>
  <c r="A710" i="3"/>
  <c r="Y710" i="3"/>
  <c r="CU710" i="3"/>
  <c r="CV710" i="3"/>
  <c r="CX710" i="3"/>
  <c r="DI710" i="3" s="1"/>
  <c r="CY710" i="3"/>
  <c r="CZ710" i="3"/>
  <c r="DB710" i="3" s="1"/>
  <c r="DA710" i="3"/>
  <c r="DC710" i="3"/>
  <c r="DF710" i="3"/>
  <c r="DG710" i="3"/>
  <c r="DH710" i="3"/>
  <c r="DJ710" i="3"/>
  <c r="A711" i="3"/>
  <c r="Y711" i="3"/>
  <c r="CW711" i="3" s="1"/>
  <c r="CX711" i="3"/>
  <c r="DI711" i="3" s="1"/>
  <c r="CY711" i="3"/>
  <c r="CZ711" i="3"/>
  <c r="DA711" i="3"/>
  <c r="DB711" i="3"/>
  <c r="DC711" i="3"/>
  <c r="DH711" i="3"/>
  <c r="A712" i="3"/>
  <c r="Y712" i="3"/>
  <c r="CX712" i="3" s="1"/>
  <c r="CY712" i="3"/>
  <c r="CZ712" i="3"/>
  <c r="DA712" i="3"/>
  <c r="DB712" i="3"/>
  <c r="DC712" i="3"/>
  <c r="A713" i="3"/>
  <c r="Y713" i="3"/>
  <c r="CX713" i="3" s="1"/>
  <c r="CY713" i="3"/>
  <c r="CZ713" i="3"/>
  <c r="DB713" i="3" s="1"/>
  <c r="DA713" i="3"/>
  <c r="DC713" i="3"/>
  <c r="DF713" i="3"/>
  <c r="DG713" i="3"/>
  <c r="DJ713" i="3"/>
  <c r="A714" i="3"/>
  <c r="Y714" i="3"/>
  <c r="CU714" i="3"/>
  <c r="CV714" i="3"/>
  <c r="CX714" i="3"/>
  <c r="CY714" i="3"/>
  <c r="CZ714" i="3"/>
  <c r="DA714" i="3"/>
  <c r="DB714" i="3"/>
  <c r="DC714" i="3"/>
  <c r="DG714" i="3"/>
  <c r="DH714" i="3"/>
  <c r="A715" i="3"/>
  <c r="Y715" i="3"/>
  <c r="CY715" i="3"/>
  <c r="CZ715" i="3"/>
  <c r="DB715" i="3" s="1"/>
  <c r="DA715" i="3"/>
  <c r="DC715" i="3"/>
  <c r="A716" i="3"/>
  <c r="Y716" i="3"/>
  <c r="CX716" i="3"/>
  <c r="CY716" i="3"/>
  <c r="CZ716" i="3"/>
  <c r="DA716" i="3"/>
  <c r="DB716" i="3"/>
  <c r="DC716" i="3"/>
  <c r="A717" i="3"/>
  <c r="Y717" i="3"/>
  <c r="CX717" i="3"/>
  <c r="DH717" i="3" s="1"/>
  <c r="CY717" i="3"/>
  <c r="CZ717" i="3"/>
  <c r="DA717" i="3"/>
  <c r="DB717" i="3"/>
  <c r="DC717" i="3"/>
  <c r="DG717" i="3"/>
  <c r="A718" i="3"/>
  <c r="Y718" i="3"/>
  <c r="CV718" i="3" s="1"/>
  <c r="CU718" i="3"/>
  <c r="CY718" i="3"/>
  <c r="CZ718" i="3"/>
  <c r="DA718" i="3"/>
  <c r="DB718" i="3"/>
  <c r="DC718" i="3"/>
  <c r="A719" i="3"/>
  <c r="Y719" i="3"/>
  <c r="CX719" i="3" s="1"/>
  <c r="DG719" i="3" s="1"/>
  <c r="DJ719" i="3" s="1"/>
  <c r="CW719" i="3"/>
  <c r="CY719" i="3"/>
  <c r="CZ719" i="3"/>
  <c r="DB719" i="3" s="1"/>
  <c r="DA719" i="3"/>
  <c r="DC719" i="3"/>
  <c r="DF719" i="3"/>
  <c r="A720" i="3"/>
  <c r="Y720" i="3"/>
  <c r="CX720" i="3" s="1"/>
  <c r="DF720" i="3" s="1"/>
  <c r="DJ720" i="3" s="1"/>
  <c r="CY720" i="3"/>
  <c r="CZ720" i="3"/>
  <c r="DB720" i="3" s="1"/>
  <c r="DA720" i="3"/>
  <c r="DC720" i="3"/>
  <c r="A721" i="3"/>
  <c r="Y721" i="3"/>
  <c r="CX721" i="3"/>
  <c r="DI721" i="3" s="1"/>
  <c r="CY721" i="3"/>
  <c r="CZ721" i="3"/>
  <c r="DA721" i="3"/>
  <c r="DB721" i="3"/>
  <c r="DC721" i="3"/>
  <c r="DH721" i="3"/>
  <c r="A722" i="3"/>
  <c r="Y722" i="3"/>
  <c r="CU722" i="3"/>
  <c r="CY722" i="3"/>
  <c r="CZ722" i="3"/>
  <c r="DB722" i="3" s="1"/>
  <c r="DA722" i="3"/>
  <c r="DC722" i="3"/>
  <c r="A723" i="3"/>
  <c r="Y723" i="3"/>
  <c r="CW723" i="3"/>
  <c r="CX723" i="3"/>
  <c r="DG723" i="3" s="1"/>
  <c r="DJ723" i="3" s="1"/>
  <c r="CY723" i="3"/>
  <c r="CZ723" i="3"/>
  <c r="DA723" i="3"/>
  <c r="DB723" i="3"/>
  <c r="DC723" i="3"/>
  <c r="A724" i="3"/>
  <c r="Y724" i="3"/>
  <c r="CX724" i="3" s="1"/>
  <c r="DF724" i="3" s="1"/>
  <c r="DJ724" i="3" s="1"/>
  <c r="CY724" i="3"/>
  <c r="CZ724" i="3"/>
  <c r="DB724" i="3" s="1"/>
  <c r="DA724" i="3"/>
  <c r="DC724" i="3"/>
  <c r="A725" i="3"/>
  <c r="Y725" i="3"/>
  <c r="CX725" i="3" s="1"/>
  <c r="CY725" i="3"/>
  <c r="CZ725" i="3"/>
  <c r="DB725" i="3" s="1"/>
  <c r="DA725" i="3"/>
  <c r="DC725" i="3"/>
  <c r="DF725" i="3"/>
  <c r="DI725" i="3"/>
  <c r="DJ725" i="3"/>
  <c r="A726" i="3"/>
  <c r="Y726" i="3"/>
  <c r="CU726" i="3"/>
  <c r="CV726" i="3"/>
  <c r="CX726" i="3"/>
  <c r="DI726" i="3" s="1"/>
  <c r="CY726" i="3"/>
  <c r="CZ726" i="3"/>
  <c r="DB726" i="3" s="1"/>
  <c r="DA726" i="3"/>
  <c r="DC726" i="3"/>
  <c r="DF726" i="3"/>
  <c r="DG726" i="3"/>
  <c r="DH726" i="3"/>
  <c r="DJ726" i="3"/>
  <c r="A727" i="3"/>
  <c r="Y727" i="3"/>
  <c r="CW727" i="3" s="1"/>
  <c r="CX727" i="3"/>
  <c r="CY727" i="3"/>
  <c r="CZ727" i="3"/>
  <c r="DA727" i="3"/>
  <c r="DB727" i="3"/>
  <c r="DC727" i="3"/>
  <c r="A728" i="3"/>
  <c r="Y728" i="3"/>
  <c r="CX728" i="3"/>
  <c r="DH728" i="3" s="1"/>
  <c r="CY728" i="3"/>
  <c r="CZ728" i="3"/>
  <c r="DA728" i="3"/>
  <c r="DB728" i="3"/>
  <c r="DC728" i="3"/>
  <c r="DG728" i="3"/>
  <c r="A729" i="3"/>
  <c r="Y729" i="3"/>
  <c r="CX729" i="3" s="1"/>
  <c r="DG729" i="3" s="1"/>
  <c r="CY729" i="3"/>
  <c r="CZ729" i="3"/>
  <c r="DB729" i="3" s="1"/>
  <c r="DA729" i="3"/>
  <c r="DC729" i="3"/>
  <c r="DF729" i="3"/>
  <c r="DJ729" i="3" s="1"/>
  <c r="A730" i="3"/>
  <c r="Y730" i="3"/>
  <c r="CX730" i="3" s="1"/>
  <c r="DF730" i="3" s="1"/>
  <c r="DJ730" i="3" s="1"/>
  <c r="CY730" i="3"/>
  <c r="CZ730" i="3"/>
  <c r="DB730" i="3" s="1"/>
  <c r="DA730" i="3"/>
  <c r="DC730" i="3"/>
  <c r="A731" i="3"/>
  <c r="Y731" i="3"/>
  <c r="CU731" i="3"/>
  <c r="CV731" i="3"/>
  <c r="CX731" i="3"/>
  <c r="DI731" i="3" s="1"/>
  <c r="CY731" i="3"/>
  <c r="CZ731" i="3"/>
  <c r="DB731" i="3" s="1"/>
  <c r="DA731" i="3"/>
  <c r="DC731" i="3"/>
  <c r="DF731" i="3"/>
  <c r="DG731" i="3"/>
  <c r="DH731" i="3"/>
  <c r="DJ731" i="3"/>
  <c r="A732" i="3"/>
  <c r="Y732" i="3"/>
  <c r="CW732" i="3" s="1"/>
  <c r="CX732" i="3"/>
  <c r="DG732" i="3" s="1"/>
  <c r="CY732" i="3"/>
  <c r="CZ732" i="3"/>
  <c r="DA732" i="3"/>
  <c r="DB732" i="3"/>
  <c r="DC732" i="3"/>
  <c r="DI732" i="3"/>
  <c r="DJ732" i="3"/>
  <c r="A733" i="3"/>
  <c r="Y733" i="3"/>
  <c r="CX733" i="3"/>
  <c r="DF733" i="3" s="1"/>
  <c r="DJ733" i="3" s="1"/>
  <c r="CY733" i="3"/>
  <c r="CZ733" i="3"/>
  <c r="DA733" i="3"/>
  <c r="DB733" i="3"/>
  <c r="DC733" i="3"/>
  <c r="DI733" i="3"/>
  <c r="A734" i="3"/>
  <c r="Y734" i="3"/>
  <c r="CX734" i="3"/>
  <c r="DI734" i="3" s="1"/>
  <c r="CY734" i="3"/>
  <c r="CZ734" i="3"/>
  <c r="DB734" i="3" s="1"/>
  <c r="DA734" i="3"/>
  <c r="DC734" i="3"/>
  <c r="DF734" i="3"/>
  <c r="DH734" i="3"/>
  <c r="DJ734" i="3"/>
  <c r="A735" i="3"/>
  <c r="Y735" i="3"/>
  <c r="CX735" i="3" s="1"/>
  <c r="DH735" i="3" s="1"/>
  <c r="CY735" i="3"/>
  <c r="CZ735" i="3"/>
  <c r="DB735" i="3" s="1"/>
  <c r="DA735" i="3"/>
  <c r="DC735" i="3"/>
  <c r="DF735" i="3"/>
  <c r="DJ735" i="3" s="1"/>
  <c r="DG735" i="3"/>
  <c r="DI735" i="3"/>
  <c r="A736" i="3"/>
  <c r="Y736" i="3"/>
  <c r="CX736" i="3"/>
  <c r="DG736" i="3" s="1"/>
  <c r="CY736" i="3"/>
  <c r="CZ736" i="3"/>
  <c r="DA736" i="3"/>
  <c r="DB736" i="3"/>
  <c r="DC736" i="3"/>
  <c r="DH736" i="3"/>
  <c r="DI736" i="3"/>
  <c r="A737" i="3"/>
  <c r="Y737" i="3"/>
  <c r="CX737" i="3"/>
  <c r="DF737" i="3" s="1"/>
  <c r="DJ737" i="3" s="1"/>
  <c r="CY737" i="3"/>
  <c r="CZ737" i="3"/>
  <c r="DA737" i="3"/>
  <c r="DB737" i="3"/>
  <c r="DC737" i="3"/>
  <c r="DI737" i="3"/>
  <c r="A738" i="3"/>
  <c r="Y738" i="3"/>
  <c r="CV738" i="3" s="1"/>
  <c r="CU738" i="3"/>
  <c r="CX738" i="3"/>
  <c r="DF738" i="3" s="1"/>
  <c r="CY738" i="3"/>
  <c r="CZ738" i="3"/>
  <c r="DA738" i="3"/>
  <c r="DB738" i="3"/>
  <c r="DC738" i="3"/>
  <c r="DH738" i="3"/>
  <c r="A739" i="3"/>
  <c r="Y739" i="3"/>
  <c r="CX739" i="3" s="1"/>
  <c r="CY739" i="3"/>
  <c r="CZ739" i="3"/>
  <c r="DB739" i="3" s="1"/>
  <c r="DA739" i="3"/>
  <c r="DC739" i="3"/>
  <c r="A740" i="3"/>
  <c r="Y740" i="3"/>
  <c r="CX740" i="3"/>
  <c r="DG740" i="3" s="1"/>
  <c r="CY740" i="3"/>
  <c r="CZ740" i="3"/>
  <c r="DA740" i="3"/>
  <c r="DB740" i="3"/>
  <c r="DC740" i="3"/>
  <c r="DH740" i="3"/>
  <c r="DI740" i="3"/>
  <c r="A741" i="3"/>
  <c r="Y741" i="3"/>
  <c r="CX741" i="3"/>
  <c r="DF741" i="3" s="1"/>
  <c r="DJ741" i="3" s="1"/>
  <c r="CY741" i="3"/>
  <c r="CZ741" i="3"/>
  <c r="DA741" i="3"/>
  <c r="DB741" i="3"/>
  <c r="DC741" i="3"/>
  <c r="DH741" i="3"/>
  <c r="A742" i="3"/>
  <c r="Y742" i="3"/>
  <c r="CV742" i="3" s="1"/>
  <c r="CU742" i="3"/>
  <c r="CY742" i="3"/>
  <c r="CZ742" i="3"/>
  <c r="DA742" i="3"/>
  <c r="DB742" i="3"/>
  <c r="DC742" i="3"/>
  <c r="A743" i="3"/>
  <c r="Y743" i="3"/>
  <c r="CX743" i="3" s="1"/>
  <c r="CW743" i="3"/>
  <c r="CY743" i="3"/>
  <c r="CZ743" i="3"/>
  <c r="DB743" i="3" s="1"/>
  <c r="DA743" i="3"/>
  <c r="DC743" i="3"/>
  <c r="A744" i="3"/>
  <c r="Y744" i="3"/>
  <c r="CX744" i="3"/>
  <c r="DG744" i="3" s="1"/>
  <c r="CY744" i="3"/>
  <c r="CZ744" i="3"/>
  <c r="DB744" i="3" s="1"/>
  <c r="DA744" i="3"/>
  <c r="DC744" i="3"/>
  <c r="DF744" i="3"/>
  <c r="DH744" i="3"/>
  <c r="DI744" i="3"/>
  <c r="DJ744" i="3"/>
  <c r="A745" i="3"/>
  <c r="Y745" i="3"/>
  <c r="CX745" i="3"/>
  <c r="DG745" i="3" s="1"/>
  <c r="CY745" i="3"/>
  <c r="CZ745" i="3"/>
  <c r="DA745" i="3"/>
  <c r="DB745" i="3"/>
  <c r="DC745" i="3"/>
  <c r="DH745" i="3"/>
  <c r="DI745" i="3"/>
  <c r="A746" i="3"/>
  <c r="Y746" i="3"/>
  <c r="CX746" i="3"/>
  <c r="DF746" i="3" s="1"/>
  <c r="DJ746" i="3" s="1"/>
  <c r="CY746" i="3"/>
  <c r="CZ746" i="3"/>
  <c r="DA746" i="3"/>
  <c r="DB746" i="3"/>
  <c r="DC746" i="3"/>
  <c r="DH746" i="3"/>
  <c r="A747" i="3"/>
  <c r="Y747" i="3"/>
  <c r="CX747" i="3" s="1"/>
  <c r="CY747" i="3"/>
  <c r="CZ747" i="3"/>
  <c r="DB747" i="3" s="1"/>
  <c r="DA747" i="3"/>
  <c r="DC747" i="3"/>
  <c r="A748" i="3"/>
  <c r="Y748" i="3"/>
  <c r="CX748" i="3"/>
  <c r="DG748" i="3" s="1"/>
  <c r="CY748" i="3"/>
  <c r="CZ748" i="3"/>
  <c r="DB748" i="3" s="1"/>
  <c r="DA748" i="3"/>
  <c r="DC748" i="3"/>
  <c r="DF748" i="3"/>
  <c r="DH748" i="3"/>
  <c r="DI748" i="3"/>
  <c r="DJ748" i="3"/>
  <c r="A749" i="3"/>
  <c r="Y749" i="3"/>
  <c r="CX749" i="3" s="1"/>
  <c r="CU749" i="3"/>
  <c r="CV749" i="3"/>
  <c r="CY749" i="3"/>
  <c r="CZ749" i="3"/>
  <c r="DB749" i="3" s="1"/>
  <c r="DA749" i="3"/>
  <c r="DC749" i="3"/>
  <c r="A750" i="3"/>
  <c r="Y750" i="3"/>
  <c r="CX750" i="3"/>
  <c r="DG750" i="3" s="1"/>
  <c r="CY750" i="3"/>
  <c r="CZ750" i="3"/>
  <c r="DB750" i="3" s="1"/>
  <c r="DA750" i="3"/>
  <c r="DC750" i="3"/>
  <c r="DF750" i="3"/>
  <c r="DH750" i="3"/>
  <c r="DI750" i="3"/>
  <c r="DJ750" i="3"/>
  <c r="A751" i="3"/>
  <c r="Y751" i="3"/>
  <c r="CX751" i="3"/>
  <c r="DG751" i="3" s="1"/>
  <c r="CY751" i="3"/>
  <c r="CZ751" i="3"/>
  <c r="DA751" i="3"/>
  <c r="DB751" i="3"/>
  <c r="DC751" i="3"/>
  <c r="DH751" i="3"/>
  <c r="DI751" i="3"/>
  <c r="A752" i="3"/>
  <c r="Y752" i="3"/>
  <c r="CX752" i="3" s="1"/>
  <c r="CU752" i="3"/>
  <c r="CY752" i="3"/>
  <c r="CZ752" i="3"/>
  <c r="DB752" i="3" s="1"/>
  <c r="DA752" i="3"/>
  <c r="DC752" i="3"/>
  <c r="A753" i="3"/>
  <c r="Y753" i="3"/>
  <c r="CW753" i="3"/>
  <c r="CX753" i="3"/>
  <c r="DF753" i="3" s="1"/>
  <c r="CY753" i="3"/>
  <c r="CZ753" i="3"/>
  <c r="DA753" i="3"/>
  <c r="DB753" i="3"/>
  <c r="DC753" i="3"/>
  <c r="DH753" i="3"/>
  <c r="A754" i="3"/>
  <c r="Y754" i="3"/>
  <c r="CX754" i="3" s="1"/>
  <c r="CY754" i="3"/>
  <c r="CZ754" i="3"/>
  <c r="DB754" i="3" s="1"/>
  <c r="DA754" i="3"/>
  <c r="DC754" i="3"/>
  <c r="A755" i="3"/>
  <c r="Y755" i="3"/>
  <c r="CU755" i="3"/>
  <c r="CV755" i="3"/>
  <c r="CX755" i="3"/>
  <c r="DF755" i="3" s="1"/>
  <c r="CY755" i="3"/>
  <c r="CZ755" i="3"/>
  <c r="DA755" i="3"/>
  <c r="DB755" i="3"/>
  <c r="DC755" i="3"/>
  <c r="DH755" i="3"/>
  <c r="A756" i="3"/>
  <c r="Y756" i="3"/>
  <c r="CV756" i="3" s="1"/>
  <c r="CU756" i="3"/>
  <c r="CY756" i="3"/>
  <c r="CZ756" i="3"/>
  <c r="DA756" i="3"/>
  <c r="DB756" i="3"/>
  <c r="DC756" i="3"/>
  <c r="A757" i="3"/>
  <c r="Y757" i="3"/>
  <c r="CX757" i="3" s="1"/>
  <c r="CU757" i="3"/>
  <c r="CY757" i="3"/>
  <c r="CZ757" i="3"/>
  <c r="DB757" i="3" s="1"/>
  <c r="DA757" i="3"/>
  <c r="DC757" i="3"/>
  <c r="A758" i="3"/>
  <c r="Y758" i="3"/>
  <c r="CX758" i="3" s="1"/>
  <c r="CU758" i="3"/>
  <c r="CV758" i="3"/>
  <c r="CY758" i="3"/>
  <c r="CZ758" i="3"/>
  <c r="DB758" i="3" s="1"/>
  <c r="DA758" i="3"/>
  <c r="DC758" i="3"/>
  <c r="A759" i="3"/>
  <c r="Y759" i="3"/>
  <c r="CU759" i="3"/>
  <c r="CV759" i="3"/>
  <c r="CX759" i="3"/>
  <c r="DF759" i="3" s="1"/>
  <c r="CY759" i="3"/>
  <c r="CZ759" i="3"/>
  <c r="DA759" i="3"/>
  <c r="DB759" i="3"/>
  <c r="DC759" i="3"/>
  <c r="DH759" i="3"/>
  <c r="A760" i="3"/>
  <c r="Y760" i="3"/>
  <c r="CX760" i="3" s="1"/>
  <c r="CY760" i="3"/>
  <c r="CZ760" i="3"/>
  <c r="DB760" i="3" s="1"/>
  <c r="DA760" i="3"/>
  <c r="DC760" i="3"/>
  <c r="A761" i="3"/>
  <c r="Y761" i="3"/>
  <c r="CX761" i="3"/>
  <c r="DG761" i="3" s="1"/>
  <c r="CY761" i="3"/>
  <c r="CZ761" i="3"/>
  <c r="DA761" i="3"/>
  <c r="DB761" i="3"/>
  <c r="DC761" i="3"/>
  <c r="DH761" i="3"/>
  <c r="DI761" i="3"/>
  <c r="A762" i="3"/>
  <c r="Y762" i="3"/>
  <c r="CX762" i="3"/>
  <c r="DF762" i="3" s="1"/>
  <c r="DJ762" i="3" s="1"/>
  <c r="CY762" i="3"/>
  <c r="CZ762" i="3"/>
  <c r="DA762" i="3"/>
  <c r="DB762" i="3"/>
  <c r="DC762" i="3"/>
  <c r="DH762" i="3"/>
  <c r="A763" i="3"/>
  <c r="Y763" i="3"/>
  <c r="CX763" i="3" s="1"/>
  <c r="CY763" i="3"/>
  <c r="CZ763" i="3"/>
  <c r="DB763" i="3" s="1"/>
  <c r="DA763" i="3"/>
  <c r="DC763" i="3"/>
  <c r="A764" i="3"/>
  <c r="Y764" i="3"/>
  <c r="CU764" i="3"/>
  <c r="CV764" i="3"/>
  <c r="CX764" i="3"/>
  <c r="DF764" i="3" s="1"/>
  <c r="CY764" i="3"/>
  <c r="CZ764" i="3"/>
  <c r="DA764" i="3"/>
  <c r="DB764" i="3"/>
  <c r="DC764" i="3"/>
  <c r="DH764" i="3"/>
  <c r="A765" i="3"/>
  <c r="Y765" i="3"/>
  <c r="CX765" i="3" s="1"/>
  <c r="CY765" i="3"/>
  <c r="CZ765" i="3"/>
  <c r="DB765" i="3" s="1"/>
  <c r="DA765" i="3"/>
  <c r="DC765" i="3"/>
  <c r="A766" i="3"/>
  <c r="Y766" i="3"/>
  <c r="CX766" i="3"/>
  <c r="DG766" i="3" s="1"/>
  <c r="CY766" i="3"/>
  <c r="CZ766" i="3"/>
  <c r="DA766" i="3"/>
  <c r="DB766" i="3"/>
  <c r="DC766" i="3"/>
  <c r="DH766" i="3"/>
  <c r="DI766" i="3"/>
  <c r="A767" i="3"/>
  <c r="Y767" i="3"/>
  <c r="CX767" i="3"/>
  <c r="DF767" i="3" s="1"/>
  <c r="DJ767" i="3" s="1"/>
  <c r="CY767" i="3"/>
  <c r="CZ767" i="3"/>
  <c r="DA767" i="3"/>
  <c r="DB767" i="3"/>
  <c r="DC767" i="3"/>
  <c r="DH767" i="3"/>
  <c r="A768" i="3"/>
  <c r="Y768" i="3"/>
  <c r="CX768" i="3" s="1"/>
  <c r="CY768" i="3"/>
  <c r="CZ768" i="3"/>
  <c r="DB768" i="3" s="1"/>
  <c r="DA768" i="3"/>
  <c r="DC768" i="3"/>
  <c r="A769" i="3"/>
  <c r="Y769" i="3"/>
  <c r="CU769" i="3"/>
  <c r="CV769" i="3"/>
  <c r="CX769" i="3"/>
  <c r="DF769" i="3" s="1"/>
  <c r="CY769" i="3"/>
  <c r="CZ769" i="3"/>
  <c r="DA769" i="3"/>
  <c r="DB769" i="3"/>
  <c r="DC769" i="3"/>
  <c r="DH769" i="3"/>
  <c r="A770" i="3"/>
  <c r="Y770" i="3"/>
  <c r="CX770" i="3" s="1"/>
  <c r="CY770" i="3"/>
  <c r="CZ770" i="3"/>
  <c r="DB770" i="3" s="1"/>
  <c r="DA770" i="3"/>
  <c r="DC770" i="3"/>
  <c r="A771" i="3"/>
  <c r="Y771" i="3"/>
  <c r="CX771" i="3"/>
  <c r="DG771" i="3" s="1"/>
  <c r="CY771" i="3"/>
  <c r="CZ771" i="3"/>
  <c r="DA771" i="3"/>
  <c r="DB771" i="3"/>
  <c r="DC771" i="3"/>
  <c r="DH771" i="3"/>
  <c r="DI771" i="3"/>
  <c r="A772" i="3"/>
  <c r="Y772" i="3"/>
  <c r="CX772" i="3"/>
  <c r="DF772" i="3" s="1"/>
  <c r="DJ772" i="3" s="1"/>
  <c r="CY772" i="3"/>
  <c r="CZ772" i="3"/>
  <c r="DA772" i="3"/>
  <c r="DB772" i="3"/>
  <c r="DC772" i="3"/>
  <c r="DH772" i="3"/>
  <c r="A773" i="3"/>
  <c r="Y773" i="3"/>
  <c r="CV773" i="3" s="1"/>
  <c r="CU773" i="3"/>
  <c r="CY773" i="3"/>
  <c r="CZ773" i="3"/>
  <c r="DA773" i="3"/>
  <c r="DB773" i="3"/>
  <c r="DC773" i="3"/>
  <c r="A774" i="3"/>
  <c r="Y774" i="3"/>
  <c r="CX774" i="3" s="1"/>
  <c r="CW774" i="3"/>
  <c r="CY774" i="3"/>
  <c r="CZ774" i="3"/>
  <c r="DB774" i="3" s="1"/>
  <c r="DA774" i="3"/>
  <c r="DC774" i="3"/>
  <c r="A775" i="3"/>
  <c r="Y775" i="3"/>
  <c r="CX775" i="3"/>
  <c r="DG775" i="3" s="1"/>
  <c r="CY775" i="3"/>
  <c r="CZ775" i="3"/>
  <c r="DB775" i="3" s="1"/>
  <c r="DA775" i="3"/>
  <c r="DC775" i="3"/>
  <c r="DF775" i="3"/>
  <c r="DH775" i="3"/>
  <c r="DI775" i="3"/>
  <c r="DJ775" i="3"/>
  <c r="A776" i="3"/>
  <c r="Y776" i="3"/>
  <c r="CX776" i="3"/>
  <c r="DG776" i="3" s="1"/>
  <c r="CY776" i="3"/>
  <c r="CZ776" i="3"/>
  <c r="DA776" i="3"/>
  <c r="DB776" i="3"/>
  <c r="DC776" i="3"/>
  <c r="DH776" i="3"/>
  <c r="DI776" i="3"/>
  <c r="A777" i="3"/>
  <c r="Y777" i="3"/>
  <c r="CX777" i="3" s="1"/>
  <c r="CU777" i="3"/>
  <c r="CY777" i="3"/>
  <c r="CZ777" i="3"/>
  <c r="DB777" i="3" s="1"/>
  <c r="DA777" i="3"/>
  <c r="DC777" i="3"/>
  <c r="A778" i="3"/>
  <c r="Y778" i="3"/>
  <c r="CW778" i="3"/>
  <c r="CX778" i="3"/>
  <c r="DF778" i="3" s="1"/>
  <c r="CY778" i="3"/>
  <c r="CZ778" i="3"/>
  <c r="DA778" i="3"/>
  <c r="DB778" i="3"/>
  <c r="DC778" i="3"/>
  <c r="DH778" i="3"/>
  <c r="A779" i="3"/>
  <c r="Y779" i="3"/>
  <c r="CX779" i="3" s="1"/>
  <c r="CY779" i="3"/>
  <c r="CZ779" i="3"/>
  <c r="DB779" i="3" s="1"/>
  <c r="DA779" i="3"/>
  <c r="DC779" i="3"/>
  <c r="A780" i="3"/>
  <c r="Y780" i="3"/>
  <c r="CX780" i="3"/>
  <c r="DG780" i="3" s="1"/>
  <c r="CY780" i="3"/>
  <c r="CZ780" i="3"/>
  <c r="DB780" i="3" s="1"/>
  <c r="DA780" i="3"/>
  <c r="DC780" i="3"/>
  <c r="DF780" i="3"/>
  <c r="DH780" i="3"/>
  <c r="DI780" i="3"/>
  <c r="DJ780" i="3"/>
  <c r="A781" i="3"/>
  <c r="Y781" i="3"/>
  <c r="CX781" i="3"/>
  <c r="DG781" i="3" s="1"/>
  <c r="CY781" i="3"/>
  <c r="CZ781" i="3"/>
  <c r="DA781" i="3"/>
  <c r="DB781" i="3"/>
  <c r="DC781" i="3"/>
  <c r="DH781" i="3"/>
  <c r="DI781" i="3"/>
  <c r="A782" i="3"/>
  <c r="Y782" i="3"/>
  <c r="CX782" i="3" s="1"/>
  <c r="CU782" i="3"/>
  <c r="CY782" i="3"/>
  <c r="CZ782" i="3"/>
  <c r="DB782" i="3" s="1"/>
  <c r="DA782" i="3"/>
  <c r="DC782" i="3"/>
  <c r="A783" i="3"/>
  <c r="Y783" i="3"/>
  <c r="CW783" i="3"/>
  <c r="CX783" i="3"/>
  <c r="DF783" i="3" s="1"/>
  <c r="CY783" i="3"/>
  <c r="CZ783" i="3"/>
  <c r="DA783" i="3"/>
  <c r="DB783" i="3"/>
  <c r="DC783" i="3"/>
  <c r="DH783" i="3"/>
  <c r="A784" i="3"/>
  <c r="Y784" i="3"/>
  <c r="CX784" i="3" s="1"/>
  <c r="CY784" i="3"/>
  <c r="CZ784" i="3"/>
  <c r="DB784" i="3" s="1"/>
  <c r="DA784" i="3"/>
  <c r="DC784" i="3"/>
  <c r="A785" i="3"/>
  <c r="Y785" i="3"/>
  <c r="CX785" i="3"/>
  <c r="DG785" i="3" s="1"/>
  <c r="CY785" i="3"/>
  <c r="CZ785" i="3"/>
  <c r="DB785" i="3" s="1"/>
  <c r="DA785" i="3"/>
  <c r="DC785" i="3"/>
  <c r="DF785" i="3"/>
  <c r="DH785" i="3"/>
  <c r="DI785" i="3"/>
  <c r="DJ785" i="3"/>
  <c r="A786" i="3"/>
  <c r="Y786" i="3"/>
  <c r="CX786" i="3"/>
  <c r="DG786" i="3" s="1"/>
  <c r="CY786" i="3"/>
  <c r="CZ786" i="3"/>
  <c r="DA786" i="3"/>
  <c r="DB786" i="3"/>
  <c r="DC786" i="3"/>
  <c r="DH786" i="3"/>
  <c r="DI786" i="3"/>
  <c r="A787" i="3"/>
  <c r="Y787" i="3"/>
  <c r="CX787" i="3"/>
  <c r="DF787" i="3" s="1"/>
  <c r="DJ787" i="3" s="1"/>
  <c r="CY787" i="3"/>
  <c r="CZ787" i="3"/>
  <c r="DA787" i="3"/>
  <c r="DB787" i="3"/>
  <c r="DC787" i="3"/>
  <c r="DH787" i="3"/>
  <c r="A788" i="3"/>
  <c r="Y788" i="3"/>
  <c r="CX788" i="3" s="1"/>
  <c r="CY788" i="3"/>
  <c r="CZ788" i="3"/>
  <c r="DB788" i="3" s="1"/>
  <c r="DA788" i="3"/>
  <c r="DC788" i="3"/>
  <c r="A789" i="3"/>
  <c r="Y789" i="3"/>
  <c r="CU789" i="3"/>
  <c r="CV789" i="3"/>
  <c r="CX789" i="3"/>
  <c r="DF789" i="3" s="1"/>
  <c r="CY789" i="3"/>
  <c r="CZ789" i="3"/>
  <c r="DA789" i="3"/>
  <c r="DB789" i="3"/>
  <c r="DC789" i="3"/>
  <c r="DH789" i="3"/>
  <c r="A790" i="3"/>
  <c r="Y790" i="3"/>
  <c r="CX790" i="3" s="1"/>
  <c r="CY790" i="3"/>
  <c r="CZ790" i="3"/>
  <c r="DB790" i="3" s="1"/>
  <c r="DA790" i="3"/>
  <c r="DC790" i="3"/>
  <c r="A791" i="3"/>
  <c r="Y791" i="3"/>
  <c r="CX791" i="3"/>
  <c r="DG791" i="3" s="1"/>
  <c r="CY791" i="3"/>
  <c r="CZ791" i="3"/>
  <c r="DA791" i="3"/>
  <c r="DB791" i="3"/>
  <c r="DC791" i="3"/>
  <c r="DH791" i="3"/>
  <c r="DI791" i="3"/>
  <c r="A792" i="3"/>
  <c r="Y792" i="3"/>
  <c r="CX792" i="3"/>
  <c r="DF792" i="3" s="1"/>
  <c r="DJ792" i="3" s="1"/>
  <c r="CY792" i="3"/>
  <c r="CZ792" i="3"/>
  <c r="DA792" i="3"/>
  <c r="DB792" i="3"/>
  <c r="DC792" i="3"/>
  <c r="DH792" i="3"/>
  <c r="A793" i="3"/>
  <c r="Y793" i="3"/>
  <c r="CX793" i="3" s="1"/>
  <c r="CY793" i="3"/>
  <c r="CZ793" i="3"/>
  <c r="DB793" i="3" s="1"/>
  <c r="DA793" i="3"/>
  <c r="DC793" i="3"/>
  <c r="A794" i="3"/>
  <c r="Y794" i="3"/>
  <c r="CU794" i="3"/>
  <c r="CV794" i="3"/>
  <c r="CX794" i="3"/>
  <c r="DF794" i="3" s="1"/>
  <c r="CY794" i="3"/>
  <c r="CZ794" i="3"/>
  <c r="DA794" i="3"/>
  <c r="DB794" i="3"/>
  <c r="DC794" i="3"/>
  <c r="DH794" i="3"/>
  <c r="A795" i="3"/>
  <c r="Y795" i="3"/>
  <c r="CX795" i="3" s="1"/>
  <c r="CY795" i="3"/>
  <c r="CZ795" i="3"/>
  <c r="DB795" i="3" s="1"/>
  <c r="DA795" i="3"/>
  <c r="DC795" i="3"/>
  <c r="A796" i="3"/>
  <c r="Y796" i="3"/>
  <c r="CX796" i="3"/>
  <c r="DG796" i="3" s="1"/>
  <c r="CY796" i="3"/>
  <c r="CZ796" i="3"/>
  <c r="DA796" i="3"/>
  <c r="DB796" i="3"/>
  <c r="DC796" i="3"/>
  <c r="DH796" i="3"/>
  <c r="DI796" i="3"/>
  <c r="A797" i="3"/>
  <c r="Y797" i="3"/>
  <c r="CX797" i="3"/>
  <c r="DF797" i="3" s="1"/>
  <c r="DJ797" i="3" s="1"/>
  <c r="CY797" i="3"/>
  <c r="CZ797" i="3"/>
  <c r="DA797" i="3"/>
  <c r="DB797" i="3"/>
  <c r="DC797" i="3"/>
  <c r="DH797" i="3"/>
  <c r="A798" i="3"/>
  <c r="Y798" i="3"/>
  <c r="CX798" i="3" s="1"/>
  <c r="CY798" i="3"/>
  <c r="CZ798" i="3"/>
  <c r="DB798" i="3" s="1"/>
  <c r="DA798" i="3"/>
  <c r="DC798" i="3"/>
  <c r="A799" i="3"/>
  <c r="Y799" i="3"/>
  <c r="CX799" i="3"/>
  <c r="DG799" i="3" s="1"/>
  <c r="CY799" i="3"/>
  <c r="CZ799" i="3"/>
  <c r="DB799" i="3" s="1"/>
  <c r="DA799" i="3"/>
  <c r="DC799" i="3"/>
  <c r="DF799" i="3"/>
  <c r="DH799" i="3"/>
  <c r="DI799" i="3"/>
  <c r="DJ799" i="3"/>
  <c r="A800" i="3"/>
  <c r="Y800" i="3"/>
  <c r="CX800" i="3"/>
  <c r="DG800" i="3" s="1"/>
  <c r="CY800" i="3"/>
  <c r="CZ800" i="3"/>
  <c r="DA800" i="3"/>
  <c r="DB800" i="3"/>
  <c r="DC800" i="3"/>
  <c r="DH800" i="3"/>
  <c r="DI800" i="3"/>
  <c r="A801" i="3"/>
  <c r="Y801" i="3"/>
  <c r="CX801" i="3" s="1"/>
  <c r="CU801" i="3"/>
  <c r="CY801" i="3"/>
  <c r="CZ801" i="3"/>
  <c r="DB801" i="3" s="1"/>
  <c r="DA801" i="3"/>
  <c r="DC801" i="3"/>
  <c r="A802" i="3"/>
  <c r="Y802" i="3"/>
  <c r="CW802" i="3"/>
  <c r="CX802" i="3"/>
  <c r="DF802" i="3" s="1"/>
  <c r="CY802" i="3"/>
  <c r="CZ802" i="3"/>
  <c r="DA802" i="3"/>
  <c r="DB802" i="3"/>
  <c r="DC802" i="3"/>
  <c r="DH802" i="3"/>
  <c r="A803" i="3"/>
  <c r="Y803" i="3"/>
  <c r="CX803" i="3" s="1"/>
  <c r="CY803" i="3"/>
  <c r="CZ803" i="3"/>
  <c r="DB803" i="3" s="1"/>
  <c r="DA803" i="3"/>
  <c r="DC803" i="3"/>
  <c r="A804" i="3"/>
  <c r="Y804" i="3"/>
  <c r="CX804" i="3"/>
  <c r="DG804" i="3" s="1"/>
  <c r="CY804" i="3"/>
  <c r="CZ804" i="3"/>
  <c r="DB804" i="3" s="1"/>
  <c r="DA804" i="3"/>
  <c r="DC804" i="3"/>
  <c r="DF804" i="3"/>
  <c r="DH804" i="3"/>
  <c r="DI804" i="3"/>
  <c r="DJ804" i="3"/>
  <c r="A805" i="3"/>
  <c r="Y805" i="3"/>
  <c r="CX805" i="3" s="1"/>
  <c r="CU805" i="3"/>
  <c r="CV805" i="3"/>
  <c r="CY805" i="3"/>
  <c r="CZ805" i="3"/>
  <c r="DB805" i="3" s="1"/>
  <c r="DA805" i="3"/>
  <c r="DC805" i="3"/>
  <c r="A806" i="3"/>
  <c r="Y806" i="3"/>
  <c r="CW806" i="3"/>
  <c r="CX806" i="3"/>
  <c r="DG806" i="3" s="1"/>
  <c r="DJ806" i="3" s="1"/>
  <c r="CY806" i="3"/>
  <c r="CZ806" i="3"/>
  <c r="DA806" i="3"/>
  <c r="DB806" i="3"/>
  <c r="DC806" i="3"/>
  <c r="DH806" i="3"/>
  <c r="DI806" i="3"/>
  <c r="A807" i="3"/>
  <c r="Y807" i="3"/>
  <c r="CX807" i="3"/>
  <c r="DF807" i="3" s="1"/>
  <c r="DJ807" i="3" s="1"/>
  <c r="CY807" i="3"/>
  <c r="CZ807" i="3"/>
  <c r="DA807" i="3"/>
  <c r="DB807" i="3"/>
  <c r="DC807" i="3"/>
  <c r="DH807" i="3"/>
  <c r="A808" i="3"/>
  <c r="Y808" i="3"/>
  <c r="CX808" i="3" s="1"/>
  <c r="CY808" i="3"/>
  <c r="CZ808" i="3"/>
  <c r="DB808" i="3" s="1"/>
  <c r="DA808" i="3"/>
  <c r="DC808" i="3"/>
  <c r="A809" i="3"/>
  <c r="Y809" i="3"/>
  <c r="CU809" i="3"/>
  <c r="CV809" i="3"/>
  <c r="CX809" i="3"/>
  <c r="DF809" i="3" s="1"/>
  <c r="CY809" i="3"/>
  <c r="CZ809" i="3"/>
  <c r="DA809" i="3"/>
  <c r="DB809" i="3"/>
  <c r="DC809" i="3"/>
  <c r="DH809" i="3"/>
  <c r="A810" i="3"/>
  <c r="Y810" i="3"/>
  <c r="CX810" i="3" s="1"/>
  <c r="CY810" i="3"/>
  <c r="CZ810" i="3"/>
  <c r="DB810" i="3" s="1"/>
  <c r="DA810" i="3"/>
  <c r="DC810" i="3"/>
  <c r="A811" i="3"/>
  <c r="Y811" i="3"/>
  <c r="CX811" i="3"/>
  <c r="DG811" i="3" s="1"/>
  <c r="CY811" i="3"/>
  <c r="CZ811" i="3"/>
  <c r="DA811" i="3"/>
  <c r="DB811" i="3"/>
  <c r="DC811" i="3"/>
  <c r="DH811" i="3"/>
  <c r="DI811" i="3"/>
  <c r="A812" i="3"/>
  <c r="Y812" i="3"/>
  <c r="CX812" i="3"/>
  <c r="DF812" i="3" s="1"/>
  <c r="DJ812" i="3" s="1"/>
  <c r="CY812" i="3"/>
  <c r="CZ812" i="3"/>
  <c r="DA812" i="3"/>
  <c r="DB812" i="3"/>
  <c r="DC812" i="3"/>
  <c r="DH812" i="3"/>
  <c r="A813" i="3"/>
  <c r="Y813" i="3"/>
  <c r="CV813" i="3" s="1"/>
  <c r="CU813" i="3"/>
  <c r="CY813" i="3"/>
  <c r="CZ813" i="3"/>
  <c r="DA813" i="3"/>
  <c r="DB813" i="3"/>
  <c r="DC813" i="3"/>
  <c r="A814" i="3"/>
  <c r="Y814" i="3"/>
  <c r="CX814" i="3" s="1"/>
  <c r="CW814" i="3"/>
  <c r="CY814" i="3"/>
  <c r="CZ814" i="3"/>
  <c r="DB814" i="3" s="1"/>
  <c r="DA814" i="3"/>
  <c r="DC814" i="3"/>
  <c r="A815" i="3"/>
  <c r="Y815" i="3"/>
  <c r="CX815" i="3"/>
  <c r="DG815" i="3" s="1"/>
  <c r="CY815" i="3"/>
  <c r="CZ815" i="3"/>
  <c r="DB815" i="3" s="1"/>
  <c r="DA815" i="3"/>
  <c r="DC815" i="3"/>
  <c r="DF815" i="3"/>
  <c r="DH815" i="3"/>
  <c r="DI815" i="3"/>
  <c r="DJ815" i="3"/>
  <c r="A816" i="3"/>
  <c r="Y816" i="3"/>
  <c r="CX816" i="3"/>
  <c r="DG816" i="3" s="1"/>
  <c r="CY816" i="3"/>
  <c r="CZ816" i="3"/>
  <c r="DA816" i="3"/>
  <c r="DB816" i="3"/>
  <c r="DC816" i="3"/>
  <c r="DH816" i="3"/>
  <c r="DI816" i="3"/>
  <c r="A817" i="3"/>
  <c r="Y817" i="3"/>
  <c r="CX817" i="3" s="1"/>
  <c r="CU817" i="3"/>
  <c r="CY817" i="3"/>
  <c r="CZ817" i="3"/>
  <c r="DB817" i="3" s="1"/>
  <c r="DA817" i="3"/>
  <c r="DC817" i="3"/>
  <c r="A818" i="3"/>
  <c r="Y818" i="3"/>
  <c r="CW818" i="3"/>
  <c r="CX818" i="3"/>
  <c r="DF818" i="3" s="1"/>
  <c r="CY818" i="3"/>
  <c r="CZ818" i="3"/>
  <c r="DA818" i="3"/>
  <c r="DB818" i="3"/>
  <c r="DC818" i="3"/>
  <c r="DH818" i="3"/>
  <c r="A819" i="3"/>
  <c r="Y819" i="3"/>
  <c r="CX819" i="3" s="1"/>
  <c r="CY819" i="3"/>
  <c r="CZ819" i="3"/>
  <c r="DB819" i="3" s="1"/>
  <c r="DA819" i="3"/>
  <c r="DC819" i="3"/>
  <c r="A820" i="3"/>
  <c r="Y820" i="3"/>
  <c r="CU820" i="3"/>
  <c r="CV820" i="3"/>
  <c r="CX820" i="3"/>
  <c r="DF820" i="3" s="1"/>
  <c r="CY820" i="3"/>
  <c r="CZ820" i="3"/>
  <c r="DA820" i="3"/>
  <c r="DB820" i="3"/>
  <c r="DC820" i="3"/>
  <c r="DH820" i="3"/>
  <c r="A821" i="3"/>
  <c r="Y821" i="3"/>
  <c r="CX821" i="3" s="1"/>
  <c r="CY821" i="3"/>
  <c r="CZ821" i="3"/>
  <c r="DB821" i="3" s="1"/>
  <c r="DA821" i="3"/>
  <c r="DC821" i="3"/>
  <c r="A822" i="3"/>
  <c r="Y822" i="3"/>
  <c r="CX822" i="3"/>
  <c r="DG822" i="3" s="1"/>
  <c r="CY822" i="3"/>
  <c r="CZ822" i="3"/>
  <c r="DB822" i="3" s="1"/>
  <c r="DA822" i="3"/>
  <c r="DC822" i="3"/>
  <c r="DF822" i="3"/>
  <c r="DH822" i="3"/>
  <c r="DI822" i="3"/>
  <c r="DJ822" i="3"/>
  <c r="A823" i="3"/>
  <c r="Y823" i="3"/>
  <c r="CX823" i="3"/>
  <c r="DG823" i="3" s="1"/>
  <c r="CY823" i="3"/>
  <c r="CZ823" i="3"/>
  <c r="DA823" i="3"/>
  <c r="DB823" i="3"/>
  <c r="DC823" i="3"/>
  <c r="DH823" i="3"/>
  <c r="DI823" i="3"/>
  <c r="A824" i="3"/>
  <c r="Y824" i="3"/>
  <c r="CX824" i="3"/>
  <c r="DF824" i="3" s="1"/>
  <c r="DJ824" i="3" s="1"/>
  <c r="CY824" i="3"/>
  <c r="CZ824" i="3"/>
  <c r="DA824" i="3"/>
  <c r="DB824" i="3"/>
  <c r="DC824" i="3"/>
  <c r="DH824" i="3"/>
  <c r="A825" i="3"/>
  <c r="Y825" i="3"/>
  <c r="CX825" i="3" s="1"/>
  <c r="CY825" i="3"/>
  <c r="CZ825" i="3"/>
  <c r="DB825" i="3" s="1"/>
  <c r="DA825" i="3"/>
  <c r="DC825" i="3"/>
  <c r="A826" i="3"/>
  <c r="Y826" i="3"/>
  <c r="CX826" i="3"/>
  <c r="DG826" i="3" s="1"/>
  <c r="CY826" i="3"/>
  <c r="CZ826" i="3"/>
  <c r="DB826" i="3" s="1"/>
  <c r="DA826" i="3"/>
  <c r="DC826" i="3"/>
  <c r="DF826" i="3"/>
  <c r="DH826" i="3"/>
  <c r="DI826" i="3"/>
  <c r="DJ826" i="3"/>
  <c r="A827" i="3"/>
  <c r="Y827" i="3"/>
  <c r="CX827" i="3"/>
  <c r="DG827" i="3" s="1"/>
  <c r="CY827" i="3"/>
  <c r="CZ827" i="3"/>
  <c r="DA827" i="3"/>
  <c r="DB827" i="3"/>
  <c r="DC827" i="3"/>
  <c r="DH827" i="3"/>
  <c r="DI827" i="3"/>
  <c r="A828" i="3"/>
  <c r="Y828" i="3"/>
  <c r="CX828" i="3"/>
  <c r="DF828" i="3" s="1"/>
  <c r="DJ828" i="3" s="1"/>
  <c r="CY828" i="3"/>
  <c r="CZ828" i="3"/>
  <c r="DA828" i="3"/>
  <c r="DB828" i="3"/>
  <c r="DC828" i="3"/>
  <c r="DH828" i="3"/>
  <c r="A829" i="3"/>
  <c r="Y829" i="3"/>
  <c r="CV829" i="3" s="1"/>
  <c r="CU829" i="3"/>
  <c r="CY829" i="3"/>
  <c r="CZ829" i="3"/>
  <c r="DA829" i="3"/>
  <c r="DB829" i="3"/>
  <c r="DC829" i="3"/>
  <c r="A830" i="3"/>
  <c r="Y830" i="3"/>
  <c r="CX830" i="3"/>
  <c r="DF830" i="3" s="1"/>
  <c r="DJ830" i="3" s="1"/>
  <c r="CY830" i="3"/>
  <c r="CZ830" i="3"/>
  <c r="DA830" i="3"/>
  <c r="DB830" i="3"/>
  <c r="DC830" i="3"/>
  <c r="DH830" i="3"/>
  <c r="A831" i="3"/>
  <c r="Y831" i="3"/>
  <c r="CX831" i="3" s="1"/>
  <c r="CY831" i="3"/>
  <c r="CZ831" i="3"/>
  <c r="DB831" i="3" s="1"/>
  <c r="DA831" i="3"/>
  <c r="DC831" i="3"/>
  <c r="A832" i="3"/>
  <c r="Y832" i="3"/>
  <c r="CX832" i="3"/>
  <c r="DG832" i="3" s="1"/>
  <c r="CY832" i="3"/>
  <c r="CZ832" i="3"/>
  <c r="DB832" i="3" s="1"/>
  <c r="DA832" i="3"/>
  <c r="DC832" i="3"/>
  <c r="DF832" i="3"/>
  <c r="DH832" i="3"/>
  <c r="DI832" i="3"/>
  <c r="DJ832" i="3"/>
  <c r="A833" i="3"/>
  <c r="Y833" i="3"/>
  <c r="CX833" i="3"/>
  <c r="DG833" i="3" s="1"/>
  <c r="CY833" i="3"/>
  <c r="CZ833" i="3"/>
  <c r="DA833" i="3"/>
  <c r="DB833" i="3"/>
  <c r="DC833" i="3"/>
  <c r="DH833" i="3"/>
  <c r="DI833" i="3"/>
  <c r="A834" i="3"/>
  <c r="Y834" i="3"/>
  <c r="CX834" i="3"/>
  <c r="DF834" i="3" s="1"/>
  <c r="DJ834" i="3" s="1"/>
  <c r="CY834" i="3"/>
  <c r="CZ834" i="3"/>
  <c r="DA834" i="3"/>
  <c r="DB834" i="3"/>
  <c r="DC834" i="3"/>
  <c r="DH834" i="3"/>
  <c r="A835" i="3"/>
  <c r="Y835" i="3"/>
  <c r="CX835" i="3" s="1"/>
  <c r="CY835" i="3"/>
  <c r="CZ835" i="3"/>
  <c r="DB835" i="3" s="1"/>
  <c r="DA835" i="3"/>
  <c r="DC835" i="3"/>
  <c r="A836" i="3"/>
  <c r="Y836" i="3"/>
  <c r="CX836" i="3"/>
  <c r="DG836" i="3" s="1"/>
  <c r="CY836" i="3"/>
  <c r="CZ836" i="3"/>
  <c r="DB836" i="3" s="1"/>
  <c r="DA836" i="3"/>
  <c r="DC836" i="3"/>
  <c r="DF836" i="3"/>
  <c r="DH836" i="3"/>
  <c r="DI836" i="3"/>
  <c r="DJ836" i="3"/>
  <c r="A837" i="3"/>
  <c r="Y837" i="3"/>
  <c r="CX837" i="3"/>
  <c r="DG837" i="3" s="1"/>
  <c r="CY837" i="3"/>
  <c r="CZ837" i="3"/>
  <c r="DA837" i="3"/>
  <c r="DB837" i="3"/>
  <c r="DC837" i="3"/>
  <c r="DH837" i="3"/>
  <c r="DI837" i="3"/>
  <c r="A838" i="3"/>
  <c r="Y838" i="3"/>
  <c r="CX838" i="3"/>
  <c r="DF838" i="3" s="1"/>
  <c r="DJ838" i="3" s="1"/>
  <c r="CY838" i="3"/>
  <c r="CZ838" i="3"/>
  <c r="DA838" i="3"/>
  <c r="DB838" i="3"/>
  <c r="DC838" i="3"/>
  <c r="DH838" i="3"/>
  <c r="A839" i="3"/>
  <c r="Y839" i="3"/>
  <c r="CX839" i="3" s="1"/>
  <c r="CY839" i="3"/>
  <c r="CZ839" i="3"/>
  <c r="DB839" i="3" s="1"/>
  <c r="DA839" i="3"/>
  <c r="DC839" i="3"/>
  <c r="A840" i="3"/>
  <c r="Y840" i="3"/>
  <c r="CX840" i="3"/>
  <c r="DG840" i="3" s="1"/>
  <c r="CY840" i="3"/>
  <c r="CZ840" i="3"/>
  <c r="DB840" i="3" s="1"/>
  <c r="DA840" i="3"/>
  <c r="DC840" i="3"/>
  <c r="DF840" i="3"/>
  <c r="DH840" i="3"/>
  <c r="DI840" i="3"/>
  <c r="DJ840" i="3"/>
  <c r="A841" i="3"/>
  <c r="Y841" i="3"/>
  <c r="CX841" i="3"/>
  <c r="DG841" i="3" s="1"/>
  <c r="CY841" i="3"/>
  <c r="CZ841" i="3"/>
  <c r="DA841" i="3"/>
  <c r="DB841" i="3"/>
  <c r="DC841" i="3"/>
  <c r="DH841" i="3"/>
  <c r="DI841" i="3"/>
  <c r="A842" i="3"/>
  <c r="Y842" i="3"/>
  <c r="CX842" i="3"/>
  <c r="DF842" i="3" s="1"/>
  <c r="DJ842" i="3" s="1"/>
  <c r="CY842" i="3"/>
  <c r="CZ842" i="3"/>
  <c r="DA842" i="3"/>
  <c r="DB842" i="3"/>
  <c r="DC842" i="3"/>
  <c r="DH842" i="3"/>
  <c r="A843" i="3"/>
  <c r="Y843" i="3"/>
  <c r="CV843" i="3" s="1"/>
  <c r="CU843" i="3"/>
  <c r="CY843" i="3"/>
  <c r="CZ843" i="3"/>
  <c r="DA843" i="3"/>
  <c r="DB843" i="3"/>
  <c r="DC843" i="3"/>
  <c r="A844" i="3"/>
  <c r="Y844" i="3"/>
  <c r="CX844" i="3"/>
  <c r="DF844" i="3" s="1"/>
  <c r="DJ844" i="3" s="1"/>
  <c r="CY844" i="3"/>
  <c r="CZ844" i="3"/>
  <c r="DA844" i="3"/>
  <c r="DB844" i="3"/>
  <c r="DC844" i="3"/>
  <c r="DH844" i="3"/>
  <c r="A845" i="3"/>
  <c r="Y845" i="3"/>
  <c r="CX845" i="3" s="1"/>
  <c r="CY845" i="3"/>
  <c r="CZ845" i="3"/>
  <c r="DB845" i="3" s="1"/>
  <c r="DA845" i="3"/>
  <c r="DC845" i="3"/>
  <c r="A846" i="3"/>
  <c r="Y846" i="3"/>
  <c r="CU846" i="3"/>
  <c r="CV846" i="3"/>
  <c r="CX846" i="3"/>
  <c r="DF846" i="3" s="1"/>
  <c r="CY846" i="3"/>
  <c r="CZ846" i="3"/>
  <c r="DA846" i="3"/>
  <c r="DB846" i="3"/>
  <c r="DC846" i="3"/>
  <c r="DH846" i="3"/>
  <c r="A847" i="3"/>
  <c r="Y847" i="3"/>
  <c r="CX847" i="3" s="1"/>
  <c r="CY847" i="3"/>
  <c r="CZ847" i="3"/>
  <c r="DB847" i="3" s="1"/>
  <c r="DA847" i="3"/>
  <c r="DC847" i="3"/>
  <c r="A848" i="3"/>
  <c r="Y848" i="3"/>
  <c r="CX848" i="3"/>
  <c r="DG848" i="3" s="1"/>
  <c r="CY848" i="3"/>
  <c r="CZ848" i="3"/>
  <c r="DB848" i="3" s="1"/>
  <c r="DA848" i="3"/>
  <c r="DC848" i="3"/>
  <c r="DF848" i="3"/>
  <c r="DH848" i="3"/>
  <c r="DI848" i="3"/>
  <c r="DJ848" i="3"/>
  <c r="A849" i="3"/>
  <c r="Y849" i="3"/>
  <c r="CX849" i="3"/>
  <c r="DG849" i="3" s="1"/>
  <c r="CY849" i="3"/>
  <c r="CZ849" i="3"/>
  <c r="DA849" i="3"/>
  <c r="DB849" i="3"/>
  <c r="DC849" i="3"/>
  <c r="DH849" i="3"/>
  <c r="DI849" i="3"/>
  <c r="A850" i="3"/>
  <c r="Y850" i="3"/>
  <c r="CX850" i="3"/>
  <c r="DF850" i="3" s="1"/>
  <c r="DJ850" i="3" s="1"/>
  <c r="CY850" i="3"/>
  <c r="CZ850" i="3"/>
  <c r="DA850" i="3"/>
  <c r="DB850" i="3"/>
  <c r="DC850" i="3"/>
  <c r="DH850" i="3"/>
  <c r="A851" i="3"/>
  <c r="Y851" i="3"/>
  <c r="CV851" i="3" s="1"/>
  <c r="CU851" i="3"/>
  <c r="CY851" i="3"/>
  <c r="CZ851" i="3"/>
  <c r="DA851" i="3"/>
  <c r="DB851" i="3"/>
  <c r="DC851" i="3"/>
  <c r="A852" i="3"/>
  <c r="Y852" i="3"/>
  <c r="CX852" i="3"/>
  <c r="DF852" i="3" s="1"/>
  <c r="DJ852" i="3" s="1"/>
  <c r="CY852" i="3"/>
  <c r="CZ852" i="3"/>
  <c r="DA852" i="3"/>
  <c r="DB852" i="3"/>
  <c r="DC852" i="3"/>
  <c r="DH852" i="3"/>
  <c r="A853" i="3"/>
  <c r="Y853" i="3"/>
  <c r="CX853" i="3" s="1"/>
  <c r="CY853" i="3"/>
  <c r="CZ853" i="3"/>
  <c r="DB853" i="3" s="1"/>
  <c r="DA853" i="3"/>
  <c r="DC853" i="3"/>
  <c r="A854" i="3"/>
  <c r="Y854" i="3"/>
  <c r="CU854" i="3"/>
  <c r="CV854" i="3"/>
  <c r="CX854" i="3"/>
  <c r="DF854" i="3" s="1"/>
  <c r="CY854" i="3"/>
  <c r="CZ854" i="3"/>
  <c r="DA854" i="3"/>
  <c r="DB854" i="3"/>
  <c r="DC854" i="3"/>
  <c r="DH854" i="3"/>
  <c r="A855" i="3"/>
  <c r="Y855" i="3"/>
  <c r="CX855" i="3" s="1"/>
  <c r="CY855" i="3"/>
  <c r="CZ855" i="3"/>
  <c r="DB855" i="3" s="1"/>
  <c r="DA855" i="3"/>
  <c r="DC855" i="3"/>
  <c r="A856" i="3"/>
  <c r="Y856" i="3"/>
  <c r="CX856" i="3"/>
  <c r="DG856" i="3" s="1"/>
  <c r="CY856" i="3"/>
  <c r="CZ856" i="3"/>
  <c r="DA856" i="3"/>
  <c r="DB856" i="3"/>
  <c r="DC856" i="3"/>
  <c r="DH856" i="3"/>
  <c r="DI856" i="3"/>
  <c r="A857" i="3"/>
  <c r="Y857" i="3"/>
  <c r="CX857" i="3"/>
  <c r="DF857" i="3" s="1"/>
  <c r="DJ857" i="3" s="1"/>
  <c r="CY857" i="3"/>
  <c r="CZ857" i="3"/>
  <c r="DA857" i="3"/>
  <c r="DB857" i="3"/>
  <c r="DC857" i="3"/>
  <c r="DH857" i="3"/>
  <c r="A858" i="3"/>
  <c r="Y858" i="3"/>
  <c r="CX858" i="3" s="1"/>
  <c r="CY858" i="3"/>
  <c r="CZ858" i="3"/>
  <c r="DB858" i="3" s="1"/>
  <c r="DA858" i="3"/>
  <c r="DC858" i="3"/>
  <c r="A859" i="3"/>
  <c r="Y859" i="3"/>
  <c r="CX859" i="3"/>
  <c r="DG859" i="3" s="1"/>
  <c r="CY859" i="3"/>
  <c r="CZ859" i="3"/>
  <c r="DB859" i="3" s="1"/>
  <c r="DA859" i="3"/>
  <c r="DC859" i="3"/>
  <c r="DF859" i="3"/>
  <c r="DH859" i="3"/>
  <c r="DI859" i="3"/>
  <c r="DJ859" i="3"/>
  <c r="A860" i="3"/>
  <c r="Y860" i="3"/>
  <c r="CX860" i="3"/>
  <c r="DG860" i="3" s="1"/>
  <c r="CY860" i="3"/>
  <c r="CZ860" i="3"/>
  <c r="DA860" i="3"/>
  <c r="DB860" i="3"/>
  <c r="DC860" i="3"/>
  <c r="DH860" i="3"/>
  <c r="DI860" i="3"/>
  <c r="A861" i="3"/>
  <c r="Y861" i="3"/>
  <c r="CX861" i="3" s="1"/>
  <c r="CU861" i="3"/>
  <c r="CY861" i="3"/>
  <c r="CZ861" i="3"/>
  <c r="DB861" i="3" s="1"/>
  <c r="DA861" i="3"/>
  <c r="DC861" i="3"/>
  <c r="A862" i="3"/>
  <c r="Y862" i="3"/>
  <c r="CW862" i="3"/>
  <c r="CX862" i="3"/>
  <c r="DF862" i="3" s="1"/>
  <c r="CY862" i="3"/>
  <c r="CZ862" i="3"/>
  <c r="DA862" i="3"/>
  <c r="DB862" i="3"/>
  <c r="DC862" i="3"/>
  <c r="DH862" i="3"/>
  <c r="A863" i="3"/>
  <c r="Y863" i="3"/>
  <c r="CX863" i="3" s="1"/>
  <c r="CY863" i="3"/>
  <c r="CZ863" i="3"/>
  <c r="DB863" i="3" s="1"/>
  <c r="DA863" i="3"/>
  <c r="DC863" i="3"/>
  <c r="A864" i="3"/>
  <c r="Y864" i="3"/>
  <c r="CX864" i="3"/>
  <c r="DG864" i="3" s="1"/>
  <c r="CY864" i="3"/>
  <c r="CZ864" i="3"/>
  <c r="DB864" i="3" s="1"/>
  <c r="DA864" i="3"/>
  <c r="DC864" i="3"/>
  <c r="DF864" i="3"/>
  <c r="DJ864" i="3" s="1"/>
  <c r="DH864" i="3"/>
  <c r="DI864" i="3"/>
  <c r="A865" i="3"/>
  <c r="Y865" i="3"/>
  <c r="CX865" i="3" s="1"/>
  <c r="CU865" i="3"/>
  <c r="CV865" i="3"/>
  <c r="CY865" i="3"/>
  <c r="CZ865" i="3"/>
  <c r="DB865" i="3" s="1"/>
  <c r="DA865" i="3"/>
  <c r="DC865" i="3"/>
  <c r="DG865" i="3"/>
  <c r="A866" i="3"/>
  <c r="Y866" i="3"/>
  <c r="CW866" i="3"/>
  <c r="CX866" i="3"/>
  <c r="DG866" i="3" s="1"/>
  <c r="DJ866" i="3" s="1"/>
  <c r="CY866" i="3"/>
  <c r="CZ866" i="3"/>
  <c r="DA866" i="3"/>
  <c r="DB866" i="3"/>
  <c r="DC866" i="3"/>
  <c r="DH866" i="3"/>
  <c r="DI866" i="3"/>
  <c r="A867" i="3"/>
  <c r="Y867" i="3"/>
  <c r="CX867" i="3"/>
  <c r="CY867" i="3"/>
  <c r="CZ867" i="3"/>
  <c r="DA867" i="3"/>
  <c r="DB867" i="3"/>
  <c r="DC867" i="3"/>
  <c r="DH867" i="3"/>
  <c r="A868" i="3"/>
  <c r="Y868" i="3"/>
  <c r="CX868" i="3" s="1"/>
  <c r="CY868" i="3"/>
  <c r="CZ868" i="3"/>
  <c r="DB868" i="3" s="1"/>
  <c r="DA868" i="3"/>
  <c r="DC868" i="3"/>
  <c r="DG868" i="3"/>
  <c r="A869" i="3"/>
  <c r="Y869" i="3"/>
  <c r="CU869" i="3"/>
  <c r="CV869" i="3"/>
  <c r="CX869" i="3"/>
  <c r="DH869" i="3" s="1"/>
  <c r="CY869" i="3"/>
  <c r="CZ869" i="3"/>
  <c r="DA869" i="3"/>
  <c r="DB869" i="3"/>
  <c r="DC869" i="3"/>
  <c r="A870" i="3"/>
  <c r="Y870" i="3"/>
  <c r="CY870" i="3"/>
  <c r="CZ870" i="3"/>
  <c r="DB870" i="3" s="1"/>
  <c r="DA870" i="3"/>
  <c r="DC870" i="3"/>
  <c r="A871" i="3"/>
  <c r="Y871" i="3"/>
  <c r="CX871" i="3" s="1"/>
  <c r="CU871" i="3"/>
  <c r="CV871" i="3"/>
  <c r="CY871" i="3"/>
  <c r="CZ871" i="3"/>
  <c r="DB871" i="3" s="1"/>
  <c r="DA871" i="3"/>
  <c r="DC871" i="3"/>
  <c r="A872" i="3"/>
  <c r="Y872" i="3"/>
  <c r="CW872" i="3"/>
  <c r="CX872" i="3"/>
  <c r="DG872" i="3" s="1"/>
  <c r="DJ872" i="3" s="1"/>
  <c r="CY872" i="3"/>
  <c r="CZ872" i="3"/>
  <c r="DA872" i="3"/>
  <c r="DB872" i="3"/>
  <c r="DC872" i="3"/>
  <c r="DH872" i="3"/>
  <c r="DI872" i="3"/>
  <c r="A873" i="3"/>
  <c r="Y873" i="3"/>
  <c r="CX873" i="3"/>
  <c r="CY873" i="3"/>
  <c r="CZ873" i="3"/>
  <c r="DA873" i="3"/>
  <c r="DB873" i="3"/>
  <c r="DC873" i="3"/>
  <c r="DH873" i="3"/>
  <c r="A874" i="3"/>
  <c r="Y874" i="3"/>
  <c r="CX874" i="3" s="1"/>
  <c r="DG874" i="3" s="1"/>
  <c r="CY874" i="3"/>
  <c r="CZ874" i="3"/>
  <c r="DB874" i="3" s="1"/>
  <c r="DA874" i="3"/>
  <c r="DC874" i="3"/>
  <c r="A875" i="3"/>
  <c r="Y875" i="3"/>
  <c r="CX875" i="3"/>
  <c r="DG875" i="3" s="1"/>
  <c r="CY875" i="3"/>
  <c r="CZ875" i="3"/>
  <c r="DB875" i="3" s="1"/>
  <c r="DA875" i="3"/>
  <c r="DC875" i="3"/>
  <c r="DF875" i="3"/>
  <c r="DH875" i="3"/>
  <c r="DI875" i="3"/>
  <c r="DJ875" i="3"/>
  <c r="A876" i="3"/>
  <c r="Y876" i="3"/>
  <c r="CX876" i="3"/>
  <c r="DG876" i="3" s="1"/>
  <c r="CY876" i="3"/>
  <c r="CZ876" i="3"/>
  <c r="DA876" i="3"/>
  <c r="DB876" i="3"/>
  <c r="DC876" i="3"/>
  <c r="DH876" i="3"/>
  <c r="DI876" i="3"/>
  <c r="A877" i="3"/>
  <c r="Y877" i="3"/>
  <c r="CX877" i="3"/>
  <c r="CY877" i="3"/>
  <c r="CZ877" i="3"/>
  <c r="DA877" i="3"/>
  <c r="DB877" i="3"/>
  <c r="DC877" i="3"/>
  <c r="DH877" i="3"/>
  <c r="A878" i="3"/>
  <c r="Y878" i="3"/>
  <c r="CU878" i="3"/>
  <c r="CY878" i="3"/>
  <c r="CZ878" i="3"/>
  <c r="DA878" i="3"/>
  <c r="DB878" i="3"/>
  <c r="DC878" i="3"/>
  <c r="A879" i="3"/>
  <c r="Y879" i="3"/>
  <c r="CX879" i="3" s="1"/>
  <c r="DF879" i="3" s="1"/>
  <c r="CW879" i="3"/>
  <c r="CY879" i="3"/>
  <c r="CZ879" i="3"/>
  <c r="DB879" i="3" s="1"/>
  <c r="DA879" i="3"/>
  <c r="DC879" i="3"/>
  <c r="A880" i="3"/>
  <c r="Y880" i="3"/>
  <c r="CX880" i="3"/>
  <c r="DG880" i="3" s="1"/>
  <c r="CY880" i="3"/>
  <c r="CZ880" i="3"/>
  <c r="DB880" i="3" s="1"/>
  <c r="DA880" i="3"/>
  <c r="DC880" i="3"/>
  <c r="DF880" i="3"/>
  <c r="DJ880" i="3" s="1"/>
  <c r="DH880" i="3"/>
  <c r="DI880" i="3"/>
  <c r="A881" i="3"/>
  <c r="Y881" i="3"/>
  <c r="CX881" i="3"/>
  <c r="CY881" i="3"/>
  <c r="CZ881" i="3"/>
  <c r="DA881" i="3"/>
  <c r="DB881" i="3"/>
  <c r="DC881" i="3"/>
  <c r="DH881" i="3"/>
  <c r="DI881" i="3"/>
  <c r="A882" i="3"/>
  <c r="Y882" i="3"/>
  <c r="CU882" i="3"/>
  <c r="CY882" i="3"/>
  <c r="CZ882" i="3"/>
  <c r="DB882" i="3" s="1"/>
  <c r="DA882" i="3"/>
  <c r="DC882" i="3"/>
  <c r="A883" i="3"/>
  <c r="Y883" i="3"/>
  <c r="CW883" i="3"/>
  <c r="CX883" i="3"/>
  <c r="CY883" i="3"/>
  <c r="CZ883" i="3"/>
  <c r="DA883" i="3"/>
  <c r="DB883" i="3"/>
  <c r="DC883" i="3"/>
  <c r="DG883" i="3"/>
  <c r="DJ883" i="3" s="1"/>
  <c r="DH883" i="3"/>
  <c r="A884" i="3"/>
  <c r="Y884" i="3"/>
  <c r="CX884" i="3" s="1"/>
  <c r="DG884" i="3" s="1"/>
  <c r="CY884" i="3"/>
  <c r="CZ884" i="3"/>
  <c r="DB884" i="3" s="1"/>
  <c r="DA884" i="3"/>
  <c r="DC884" i="3"/>
  <c r="DF884" i="3"/>
  <c r="DJ884" i="3" s="1"/>
  <c r="A885" i="3"/>
  <c r="Y885" i="3"/>
  <c r="CX885" i="3"/>
  <c r="DG885" i="3" s="1"/>
  <c r="CY885" i="3"/>
  <c r="CZ885" i="3"/>
  <c r="DB885" i="3" s="1"/>
  <c r="DA885" i="3"/>
  <c r="DC885" i="3"/>
  <c r="DF885" i="3"/>
  <c r="DH885" i="3"/>
  <c r="DI885" i="3"/>
  <c r="DJ885" i="3"/>
  <c r="A886" i="3"/>
  <c r="Y886" i="3"/>
  <c r="CX886" i="3" s="1"/>
  <c r="DF886" i="3" s="1"/>
  <c r="CU886" i="3"/>
  <c r="CV886" i="3"/>
  <c r="CY886" i="3"/>
  <c r="CZ886" i="3"/>
  <c r="DB886" i="3" s="1"/>
  <c r="DA886" i="3"/>
  <c r="DC886" i="3"/>
  <c r="DG886" i="3"/>
  <c r="A887" i="3"/>
  <c r="Y887" i="3"/>
  <c r="CW887" i="3"/>
  <c r="CX887" i="3"/>
  <c r="DH887" i="3" s="1"/>
  <c r="CY887" i="3"/>
  <c r="CZ887" i="3"/>
  <c r="DA887" i="3"/>
  <c r="DB887" i="3"/>
  <c r="DC887" i="3"/>
  <c r="A888" i="3"/>
  <c r="Y888" i="3"/>
  <c r="CX888" i="3" s="1"/>
  <c r="CY888" i="3"/>
  <c r="CZ888" i="3"/>
  <c r="DA888" i="3"/>
  <c r="DB888" i="3"/>
  <c r="DC888" i="3"/>
  <c r="A889" i="3"/>
  <c r="Y889" i="3"/>
  <c r="CX889" i="3" s="1"/>
  <c r="DG889" i="3" s="1"/>
  <c r="CY889" i="3"/>
  <c r="CZ889" i="3"/>
  <c r="DB889" i="3" s="1"/>
  <c r="DA889" i="3"/>
  <c r="DC889" i="3"/>
  <c r="DF889" i="3"/>
  <c r="DJ889" i="3" s="1"/>
  <c r="A890" i="3"/>
  <c r="Y890" i="3"/>
  <c r="CU890" i="3"/>
  <c r="CV890" i="3"/>
  <c r="CX890" i="3"/>
  <c r="DG890" i="3" s="1"/>
  <c r="CY890" i="3"/>
  <c r="CZ890" i="3"/>
  <c r="DA890" i="3"/>
  <c r="DB890" i="3"/>
  <c r="DC890" i="3"/>
  <c r="A891" i="3"/>
  <c r="Y891" i="3"/>
  <c r="CY891" i="3"/>
  <c r="CZ891" i="3"/>
  <c r="DB891" i="3" s="1"/>
  <c r="DA891" i="3"/>
  <c r="DC891" i="3"/>
  <c r="A892" i="3"/>
  <c r="Y892" i="3"/>
  <c r="CX892" i="3" s="1"/>
  <c r="CU892" i="3"/>
  <c r="CV892" i="3"/>
  <c r="CY892" i="3"/>
  <c r="CZ892" i="3"/>
  <c r="DB892" i="3" s="1"/>
  <c r="DA892" i="3"/>
  <c r="DC892" i="3"/>
  <c r="DF892" i="3"/>
  <c r="DG892" i="3"/>
  <c r="A893" i="3"/>
  <c r="Y893" i="3"/>
  <c r="CW893" i="3"/>
  <c r="CX893" i="3"/>
  <c r="CY893" i="3"/>
  <c r="CZ893" i="3"/>
  <c r="DA893" i="3"/>
  <c r="DB893" i="3"/>
  <c r="DC893" i="3"/>
  <c r="DH893" i="3"/>
  <c r="DI893" i="3"/>
  <c r="A894" i="3"/>
  <c r="Y894" i="3"/>
  <c r="CU894" i="3"/>
  <c r="CY894" i="3"/>
  <c r="CZ894" i="3"/>
  <c r="DB894" i="3" s="1"/>
  <c r="DA894" i="3"/>
  <c r="DC894" i="3"/>
  <c r="A895" i="3"/>
  <c r="Y895" i="3"/>
  <c r="CX895" i="3"/>
  <c r="CY895" i="3"/>
  <c r="CZ895" i="3"/>
  <c r="DA895" i="3"/>
  <c r="DB895" i="3"/>
  <c r="DC895" i="3"/>
  <c r="DH895" i="3"/>
  <c r="A896" i="3"/>
  <c r="Y896" i="3"/>
  <c r="CU896" i="3"/>
  <c r="CY896" i="3"/>
  <c r="CZ896" i="3"/>
  <c r="DB896" i="3" s="1"/>
  <c r="DA896" i="3"/>
  <c r="DC896" i="3"/>
  <c r="A897" i="3"/>
  <c r="Y897" i="3"/>
  <c r="CX897" i="3" s="1"/>
  <c r="CU897" i="3"/>
  <c r="CV897" i="3"/>
  <c r="CY897" i="3"/>
  <c r="CZ897" i="3"/>
  <c r="DB897" i="3" s="1"/>
  <c r="DA897" i="3"/>
  <c r="DC897" i="3"/>
  <c r="DF897" i="3"/>
  <c r="DG897" i="3"/>
  <c r="A898" i="3"/>
  <c r="Y898" i="3"/>
  <c r="CX898" i="3"/>
  <c r="DG898" i="3" s="1"/>
  <c r="CY898" i="3"/>
  <c r="CZ898" i="3"/>
  <c r="DB898" i="3" s="1"/>
  <c r="DA898" i="3"/>
  <c r="DC898" i="3"/>
  <c r="DF898" i="3"/>
  <c r="DJ898" i="3" s="1"/>
  <c r="DH898" i="3"/>
  <c r="DI898" i="3"/>
  <c r="A899" i="3"/>
  <c r="Y899" i="3"/>
  <c r="CX899" i="3"/>
  <c r="DH899" i="3" s="1"/>
  <c r="CY899" i="3"/>
  <c r="CZ899" i="3"/>
  <c r="DA899" i="3"/>
  <c r="DB899" i="3"/>
  <c r="DC899" i="3"/>
  <c r="A900" i="3"/>
  <c r="Y900" i="3"/>
  <c r="CX900" i="3"/>
  <c r="CY900" i="3"/>
  <c r="CZ900" i="3"/>
  <c r="DA900" i="3"/>
  <c r="DB900" i="3"/>
  <c r="DC900" i="3"/>
  <c r="DG900" i="3"/>
  <c r="A901" i="3"/>
  <c r="Y901" i="3"/>
  <c r="CX901" i="3" s="1"/>
  <c r="DG901" i="3" s="1"/>
  <c r="CY901" i="3"/>
  <c r="CZ901" i="3"/>
  <c r="DB901" i="3" s="1"/>
  <c r="DA901" i="3"/>
  <c r="DC901" i="3"/>
  <c r="DF901" i="3"/>
  <c r="DJ901" i="3" s="1"/>
  <c r="A902" i="3"/>
  <c r="Y902" i="3"/>
  <c r="CU902" i="3"/>
  <c r="CV902" i="3"/>
  <c r="CX902" i="3"/>
  <c r="DG902" i="3" s="1"/>
  <c r="CY902" i="3"/>
  <c r="CZ902" i="3"/>
  <c r="DA902" i="3"/>
  <c r="DB902" i="3"/>
  <c r="DC902" i="3"/>
  <c r="A903" i="3"/>
  <c r="Y903" i="3"/>
  <c r="CY903" i="3"/>
  <c r="CZ903" i="3"/>
  <c r="DB903" i="3" s="1"/>
  <c r="DA903" i="3"/>
  <c r="DC903" i="3"/>
  <c r="A904" i="3"/>
  <c r="Y904" i="3"/>
  <c r="CX904" i="3"/>
  <c r="CY904" i="3"/>
  <c r="CZ904" i="3"/>
  <c r="DA904" i="3"/>
  <c r="DB904" i="3"/>
  <c r="DC904" i="3"/>
  <c r="DH904" i="3"/>
  <c r="A905" i="3"/>
  <c r="Y905" i="3"/>
  <c r="CX905" i="3"/>
  <c r="DG905" i="3" s="1"/>
  <c r="CY905" i="3"/>
  <c r="CZ905" i="3"/>
  <c r="DA905" i="3"/>
  <c r="DB905" i="3"/>
  <c r="DC905" i="3"/>
  <c r="A906" i="3"/>
  <c r="Y906" i="3"/>
  <c r="CV906" i="3" s="1"/>
  <c r="CU906" i="3"/>
  <c r="CX906" i="3"/>
  <c r="DH906" i="3" s="1"/>
  <c r="CY906" i="3"/>
  <c r="CZ906" i="3"/>
  <c r="DA906" i="3"/>
  <c r="DB906" i="3"/>
  <c r="DC906" i="3"/>
  <c r="A907" i="3"/>
  <c r="Y907" i="3"/>
  <c r="CX907" i="3" s="1"/>
  <c r="DF907" i="3" s="1"/>
  <c r="CY907" i="3"/>
  <c r="CZ907" i="3"/>
  <c r="DB907" i="3" s="1"/>
  <c r="DA907" i="3"/>
  <c r="DC907" i="3"/>
  <c r="A908" i="3"/>
  <c r="Y908" i="3"/>
  <c r="CU908" i="3"/>
  <c r="CV908" i="3"/>
  <c r="CX908" i="3"/>
  <c r="CY908" i="3"/>
  <c r="CZ908" i="3"/>
  <c r="DA908" i="3"/>
  <c r="DB908" i="3"/>
  <c r="DC908" i="3"/>
  <c r="DG908" i="3"/>
  <c r="DH908" i="3"/>
  <c r="A909" i="3"/>
  <c r="Y909" i="3"/>
  <c r="CX909" i="3" s="1"/>
  <c r="CY909" i="3"/>
  <c r="CZ909" i="3"/>
  <c r="DB909" i="3" s="1"/>
  <c r="DA909" i="3"/>
  <c r="DC909" i="3"/>
  <c r="DF909" i="3"/>
  <c r="DJ909" i="3" s="1"/>
  <c r="DG909" i="3"/>
  <c r="A910" i="3"/>
  <c r="Y910" i="3"/>
  <c r="CX910" i="3"/>
  <c r="DG910" i="3" s="1"/>
  <c r="CY910" i="3"/>
  <c r="CZ910" i="3"/>
  <c r="DB910" i="3" s="1"/>
  <c r="DA910" i="3"/>
  <c r="DC910" i="3"/>
  <c r="DF910" i="3"/>
  <c r="DH910" i="3"/>
  <c r="DI910" i="3"/>
  <c r="DJ910" i="3"/>
  <c r="A911" i="3"/>
  <c r="Y911" i="3"/>
  <c r="CX911" i="3"/>
  <c r="DH911" i="3" s="1"/>
  <c r="CY911" i="3"/>
  <c r="CZ911" i="3"/>
  <c r="DA911" i="3"/>
  <c r="DB911" i="3"/>
  <c r="DC911" i="3"/>
  <c r="A912" i="3"/>
  <c r="Y912" i="3"/>
  <c r="CU912" i="3"/>
  <c r="CY912" i="3"/>
  <c r="CZ912" i="3"/>
  <c r="DB912" i="3" s="1"/>
  <c r="DA912" i="3"/>
  <c r="DC912" i="3"/>
  <c r="A913" i="3"/>
  <c r="Y913" i="3"/>
  <c r="CX913" i="3"/>
  <c r="DH913" i="3" s="1"/>
  <c r="CY913" i="3"/>
  <c r="CZ913" i="3"/>
  <c r="DA913" i="3"/>
  <c r="DB913" i="3"/>
  <c r="DC913" i="3"/>
  <c r="A914" i="3"/>
  <c r="Y914" i="3"/>
  <c r="CX914" i="3" s="1"/>
  <c r="CY914" i="3"/>
  <c r="CZ914" i="3"/>
  <c r="DA914" i="3"/>
  <c r="DB914" i="3"/>
  <c r="DC914" i="3"/>
  <c r="A915" i="3"/>
  <c r="Y915" i="3"/>
  <c r="CV915" i="3" s="1"/>
  <c r="CU915" i="3"/>
  <c r="CX915" i="3"/>
  <c r="DH915" i="3" s="1"/>
  <c r="CY915" i="3"/>
  <c r="CZ915" i="3"/>
  <c r="DA915" i="3"/>
  <c r="DB915" i="3"/>
  <c r="DC915" i="3"/>
  <c r="A916" i="3"/>
  <c r="Y916" i="3"/>
  <c r="CX916" i="3"/>
  <c r="CY916" i="3"/>
  <c r="CZ916" i="3"/>
  <c r="DA916" i="3"/>
  <c r="DB916" i="3"/>
  <c r="DC916" i="3"/>
  <c r="DG916" i="3"/>
  <c r="A917" i="3"/>
  <c r="Y917" i="3"/>
  <c r="CX917" i="3" s="1"/>
  <c r="DG917" i="3" s="1"/>
  <c r="CY917" i="3"/>
  <c r="CZ917" i="3"/>
  <c r="DB917" i="3" s="1"/>
  <c r="DA917" i="3"/>
  <c r="DC917" i="3"/>
  <c r="DF917" i="3"/>
  <c r="DJ917" i="3" s="1"/>
  <c r="A918" i="3"/>
  <c r="Y918" i="3"/>
  <c r="CU918" i="3"/>
  <c r="CV918" i="3"/>
  <c r="CX918" i="3"/>
  <c r="DG918" i="3" s="1"/>
  <c r="CY918" i="3"/>
  <c r="CZ918" i="3"/>
  <c r="DA918" i="3"/>
  <c r="DB918" i="3"/>
  <c r="DC918" i="3"/>
  <c r="A919" i="3"/>
  <c r="Y919" i="3"/>
  <c r="CX919" i="3" s="1"/>
  <c r="DF919" i="3" s="1"/>
  <c r="DJ919" i="3" s="1"/>
  <c r="CY919" i="3"/>
  <c r="CZ919" i="3"/>
  <c r="DB919" i="3" s="1"/>
  <c r="DA919" i="3"/>
  <c r="DC919" i="3"/>
  <c r="A920" i="3"/>
  <c r="Y920" i="3"/>
  <c r="CX920" i="3"/>
  <c r="DG920" i="3" s="1"/>
  <c r="CY920" i="3"/>
  <c r="CZ920" i="3"/>
  <c r="DB920" i="3" s="1"/>
  <c r="DA920" i="3"/>
  <c r="DC920" i="3"/>
  <c r="DF920" i="3"/>
  <c r="DJ920" i="3" s="1"/>
  <c r="DH920" i="3"/>
  <c r="DI920" i="3"/>
  <c r="A921" i="3"/>
  <c r="Y921" i="3"/>
  <c r="CX921" i="3"/>
  <c r="CY921" i="3"/>
  <c r="CZ921" i="3"/>
  <c r="DA921" i="3"/>
  <c r="DB921" i="3"/>
  <c r="DC921" i="3"/>
  <c r="DH921" i="3"/>
  <c r="DI921" i="3"/>
  <c r="A922" i="3"/>
  <c r="Y922" i="3"/>
  <c r="CX922" i="3"/>
  <c r="DG922" i="3" s="1"/>
  <c r="CY922" i="3"/>
  <c r="CZ922" i="3"/>
  <c r="DA922" i="3"/>
  <c r="DB922" i="3"/>
  <c r="DC922" i="3"/>
  <c r="A923" i="3"/>
  <c r="Y923" i="3"/>
  <c r="CV923" i="3" s="1"/>
  <c r="CU923" i="3"/>
  <c r="CY923" i="3"/>
  <c r="CZ923" i="3"/>
  <c r="DA923" i="3"/>
  <c r="DB923" i="3"/>
  <c r="DC923" i="3"/>
  <c r="A924" i="3"/>
  <c r="Y924" i="3"/>
  <c r="CX924" i="3" s="1"/>
  <c r="DF924" i="3" s="1"/>
  <c r="CW924" i="3"/>
  <c r="CY924" i="3"/>
  <c r="CZ924" i="3"/>
  <c r="DB924" i="3" s="1"/>
  <c r="DA924" i="3"/>
  <c r="DC924" i="3"/>
  <c r="A925" i="3"/>
  <c r="Y925" i="3"/>
  <c r="CX925" i="3"/>
  <c r="DG925" i="3" s="1"/>
  <c r="CY925" i="3"/>
  <c r="CZ925" i="3"/>
  <c r="DB925" i="3" s="1"/>
  <c r="DA925" i="3"/>
  <c r="DC925" i="3"/>
  <c r="DF925" i="3"/>
  <c r="DJ925" i="3" s="1"/>
  <c r="DH925" i="3"/>
  <c r="DI925" i="3"/>
  <c r="A926" i="3"/>
  <c r="Y926" i="3"/>
  <c r="CX926" i="3"/>
  <c r="CY926" i="3"/>
  <c r="CZ926" i="3"/>
  <c r="DA926" i="3"/>
  <c r="DB926" i="3"/>
  <c r="DC926" i="3"/>
  <c r="DH926" i="3"/>
  <c r="DI926" i="3"/>
  <c r="A927" i="3"/>
  <c r="Y927" i="3"/>
  <c r="CX927" i="3"/>
  <c r="DG927" i="3" s="1"/>
  <c r="CY927" i="3"/>
  <c r="CZ927" i="3"/>
  <c r="DA927" i="3"/>
  <c r="DB927" i="3"/>
  <c r="DC927" i="3"/>
  <c r="A928" i="3"/>
  <c r="Y928" i="3"/>
  <c r="CU928" i="3"/>
  <c r="CY928" i="3"/>
  <c r="CZ928" i="3"/>
  <c r="DA928" i="3"/>
  <c r="DB928" i="3"/>
  <c r="DC928" i="3"/>
  <c r="A929" i="3"/>
  <c r="Y929" i="3"/>
  <c r="CX929" i="3" s="1"/>
  <c r="DF929" i="3" s="1"/>
  <c r="CW929" i="3"/>
  <c r="CY929" i="3"/>
  <c r="CZ929" i="3"/>
  <c r="DB929" i="3" s="1"/>
  <c r="DA929" i="3"/>
  <c r="DC929" i="3"/>
  <c r="A930" i="3"/>
  <c r="Y930" i="3"/>
  <c r="CX930" i="3"/>
  <c r="DG930" i="3" s="1"/>
  <c r="CY930" i="3"/>
  <c r="CZ930" i="3"/>
  <c r="DB930" i="3" s="1"/>
  <c r="DA930" i="3"/>
  <c r="DC930" i="3"/>
  <c r="DF930" i="3"/>
  <c r="DJ930" i="3" s="1"/>
  <c r="DH930" i="3"/>
  <c r="DI930" i="3"/>
  <c r="A931" i="3"/>
  <c r="Y931" i="3"/>
  <c r="CX931" i="3"/>
  <c r="CY931" i="3"/>
  <c r="CZ931" i="3"/>
  <c r="DA931" i="3"/>
  <c r="DB931" i="3"/>
  <c r="DC931" i="3"/>
  <c r="DH931" i="3"/>
  <c r="DI931" i="3"/>
  <c r="A932" i="3"/>
  <c r="Y932" i="3"/>
  <c r="CX932" i="3"/>
  <c r="DG932" i="3" s="1"/>
  <c r="CY932" i="3"/>
  <c r="CZ932" i="3"/>
  <c r="DA932" i="3"/>
  <c r="DB932" i="3"/>
  <c r="DC932" i="3"/>
  <c r="A933" i="3"/>
  <c r="Y933" i="3"/>
  <c r="CU933" i="3"/>
  <c r="CY933" i="3"/>
  <c r="CZ933" i="3"/>
  <c r="DA933" i="3"/>
  <c r="DB933" i="3"/>
  <c r="DC933" i="3"/>
  <c r="A934" i="3"/>
  <c r="Y934" i="3"/>
  <c r="CX934" i="3" s="1"/>
  <c r="DF934" i="3" s="1"/>
  <c r="CW934" i="3"/>
  <c r="CY934" i="3"/>
  <c r="CZ934" i="3"/>
  <c r="DB934" i="3" s="1"/>
  <c r="DA934" i="3"/>
  <c r="DC934" i="3"/>
  <c r="A935" i="3"/>
  <c r="Y935" i="3"/>
  <c r="CX935" i="3"/>
  <c r="DG935" i="3" s="1"/>
  <c r="CY935" i="3"/>
  <c r="CZ935" i="3"/>
  <c r="DB935" i="3" s="1"/>
  <c r="DA935" i="3"/>
  <c r="DC935" i="3"/>
  <c r="DF935" i="3"/>
  <c r="DJ935" i="3" s="1"/>
  <c r="DH935" i="3"/>
  <c r="DI935" i="3"/>
  <c r="A936" i="3"/>
  <c r="Y936" i="3"/>
  <c r="CX936" i="3"/>
  <c r="CY936" i="3"/>
  <c r="CZ936" i="3"/>
  <c r="DA936" i="3"/>
  <c r="DB936" i="3"/>
  <c r="DC936" i="3"/>
  <c r="DH936" i="3"/>
  <c r="DI936" i="3"/>
  <c r="A937" i="3"/>
  <c r="Y937" i="3"/>
  <c r="CX937" i="3"/>
  <c r="DG937" i="3" s="1"/>
  <c r="CY937" i="3"/>
  <c r="CZ937" i="3"/>
  <c r="DA937" i="3"/>
  <c r="DB937" i="3"/>
  <c r="DC937" i="3"/>
  <c r="A938" i="3"/>
  <c r="Y938" i="3"/>
  <c r="CX938" i="3" s="1"/>
  <c r="CY938" i="3"/>
  <c r="CZ938" i="3"/>
  <c r="DB938" i="3" s="1"/>
  <c r="DA938" i="3"/>
  <c r="DC938" i="3"/>
  <c r="A939" i="3"/>
  <c r="Y939" i="3"/>
  <c r="CX939" i="3"/>
  <c r="DG939" i="3" s="1"/>
  <c r="CY939" i="3"/>
  <c r="CZ939" i="3"/>
  <c r="DB939" i="3" s="1"/>
  <c r="DA939" i="3"/>
  <c r="DC939" i="3"/>
  <c r="DF939" i="3"/>
  <c r="DJ939" i="3" s="1"/>
  <c r="DH939" i="3"/>
  <c r="DI939" i="3"/>
  <c r="A940" i="3"/>
  <c r="Y940" i="3"/>
  <c r="CX940" i="3" s="1"/>
  <c r="CU940" i="3"/>
  <c r="CV940" i="3"/>
  <c r="CY940" i="3"/>
  <c r="CZ940" i="3"/>
  <c r="DB940" i="3" s="1"/>
  <c r="DA940" i="3"/>
  <c r="DC940" i="3"/>
  <c r="A941" i="3"/>
  <c r="Y941" i="3"/>
  <c r="CW941" i="3"/>
  <c r="CX941" i="3"/>
  <c r="CY941" i="3"/>
  <c r="CZ941" i="3"/>
  <c r="DA941" i="3"/>
  <c r="DB941" i="3"/>
  <c r="DC941" i="3"/>
  <c r="DH941" i="3"/>
  <c r="DI941" i="3"/>
  <c r="A942" i="3"/>
  <c r="Y942" i="3"/>
  <c r="CX942" i="3"/>
  <c r="DG942" i="3" s="1"/>
  <c r="CY942" i="3"/>
  <c r="CZ942" i="3"/>
  <c r="DA942" i="3"/>
  <c r="DB942" i="3"/>
  <c r="DC942" i="3"/>
  <c r="A943" i="3"/>
  <c r="Y943" i="3"/>
  <c r="CX943" i="3" s="1"/>
  <c r="CY943" i="3"/>
  <c r="CZ943" i="3"/>
  <c r="DB943" i="3" s="1"/>
  <c r="DA943" i="3"/>
  <c r="DC943" i="3"/>
  <c r="A944" i="3"/>
  <c r="Y944" i="3"/>
  <c r="CX944" i="3"/>
  <c r="DG944" i="3" s="1"/>
  <c r="CY944" i="3"/>
  <c r="CZ944" i="3"/>
  <c r="DB944" i="3" s="1"/>
  <c r="DA944" i="3"/>
  <c r="DC944" i="3"/>
  <c r="DF944" i="3"/>
  <c r="DJ944" i="3" s="1"/>
  <c r="DH944" i="3"/>
  <c r="DI944" i="3"/>
  <c r="A945" i="3"/>
  <c r="Y945" i="3"/>
  <c r="CX945" i="3" s="1"/>
  <c r="CU945" i="3"/>
  <c r="CV945" i="3"/>
  <c r="CY945" i="3"/>
  <c r="CZ945" i="3"/>
  <c r="DB945" i="3" s="1"/>
  <c r="DA945" i="3"/>
  <c r="DC945" i="3"/>
  <c r="A946" i="3"/>
  <c r="Y946" i="3"/>
  <c r="CX946" i="3"/>
  <c r="CY946" i="3"/>
  <c r="CZ946" i="3"/>
  <c r="DB946" i="3" s="1"/>
  <c r="DA946" i="3"/>
  <c r="DC946" i="3"/>
  <c r="DF946" i="3"/>
  <c r="DG946" i="3"/>
  <c r="DH946" i="3"/>
  <c r="DI946" i="3"/>
  <c r="DJ946" i="3"/>
  <c r="A947" i="3"/>
  <c r="Y947" i="3"/>
  <c r="CY947" i="3"/>
  <c r="CZ947" i="3"/>
  <c r="DA947" i="3"/>
  <c r="DB947" i="3"/>
  <c r="DC947" i="3"/>
  <c r="A948" i="3"/>
  <c r="Y948" i="3"/>
  <c r="CY948" i="3"/>
  <c r="CZ948" i="3"/>
  <c r="DB948" i="3" s="1"/>
  <c r="DA948" i="3"/>
  <c r="DC948" i="3"/>
  <c r="A949" i="3"/>
  <c r="Y949" i="3"/>
  <c r="CY949" i="3"/>
  <c r="CZ949" i="3"/>
  <c r="DB949" i="3" s="1"/>
  <c r="DA949" i="3"/>
  <c r="DC949" i="3"/>
  <c r="A950" i="3"/>
  <c r="Y950" i="3"/>
  <c r="CY950" i="3"/>
  <c r="CZ950" i="3"/>
  <c r="DB950" i="3" s="1"/>
  <c r="DA950" i="3"/>
  <c r="DC950" i="3"/>
  <c r="A951" i="3"/>
  <c r="Y951" i="3"/>
  <c r="CY951" i="3"/>
  <c r="CZ951" i="3"/>
  <c r="DA951" i="3"/>
  <c r="DB951" i="3"/>
  <c r="DC951" i="3"/>
  <c r="A952" i="3"/>
  <c r="Y952" i="3"/>
  <c r="CY952" i="3"/>
  <c r="CZ952" i="3"/>
  <c r="DA952" i="3"/>
  <c r="DB952" i="3"/>
  <c r="DC952" i="3"/>
  <c r="A953" i="3"/>
  <c r="Y953" i="3"/>
  <c r="CY953" i="3"/>
  <c r="CZ953" i="3"/>
  <c r="DB953" i="3" s="1"/>
  <c r="DA953" i="3"/>
  <c r="DC953" i="3"/>
  <c r="A954" i="3"/>
  <c r="Y954" i="3"/>
  <c r="CY954" i="3"/>
  <c r="CZ954" i="3"/>
  <c r="DA954" i="3"/>
  <c r="DB954" i="3"/>
  <c r="DC954" i="3"/>
  <c r="A955" i="3"/>
  <c r="Y955" i="3"/>
  <c r="CY955" i="3"/>
  <c r="CZ955" i="3"/>
  <c r="DB955" i="3" s="1"/>
  <c r="DA955" i="3"/>
  <c r="DC955" i="3"/>
  <c r="A956" i="3"/>
  <c r="Y956" i="3"/>
  <c r="CY956" i="3"/>
  <c r="CZ956" i="3"/>
  <c r="DA956" i="3"/>
  <c r="DB956" i="3"/>
  <c r="DC956" i="3"/>
  <c r="A957" i="3"/>
  <c r="Y957" i="3"/>
  <c r="CY957" i="3"/>
  <c r="CZ957" i="3"/>
  <c r="DA957" i="3"/>
  <c r="DB957" i="3"/>
  <c r="DC957" i="3"/>
  <c r="A958" i="3"/>
  <c r="Y958" i="3"/>
  <c r="CY958" i="3"/>
  <c r="CZ958" i="3"/>
  <c r="DA958" i="3"/>
  <c r="DB958" i="3"/>
  <c r="DC958" i="3"/>
  <c r="A959" i="3"/>
  <c r="Y959" i="3"/>
  <c r="CY959" i="3"/>
  <c r="CZ959" i="3"/>
  <c r="DB959" i="3" s="1"/>
  <c r="DA959" i="3"/>
  <c r="DC959" i="3"/>
  <c r="A960" i="3"/>
  <c r="Y960" i="3"/>
  <c r="CY960" i="3"/>
  <c r="CZ960" i="3"/>
  <c r="DB960" i="3" s="1"/>
  <c r="DA960" i="3"/>
  <c r="DC960" i="3"/>
  <c r="A961" i="3"/>
  <c r="Y961" i="3"/>
  <c r="CY961" i="3"/>
  <c r="CZ961" i="3"/>
  <c r="DA961" i="3"/>
  <c r="DB961" i="3"/>
  <c r="DC961" i="3"/>
  <c r="A962" i="3"/>
  <c r="Y962" i="3"/>
  <c r="CY962" i="3"/>
  <c r="CZ962" i="3"/>
  <c r="DB962" i="3" s="1"/>
  <c r="DA962" i="3"/>
  <c r="DC962" i="3"/>
  <c r="A963" i="3"/>
  <c r="Y963" i="3"/>
  <c r="CY963" i="3"/>
  <c r="CZ963" i="3"/>
  <c r="DA963" i="3"/>
  <c r="DB963" i="3"/>
  <c r="DC963" i="3"/>
  <c r="A964" i="3"/>
  <c r="Y964" i="3"/>
  <c r="CY964" i="3"/>
  <c r="CZ964" i="3"/>
  <c r="DB964" i="3" s="1"/>
  <c r="DA964" i="3"/>
  <c r="DC964" i="3"/>
  <c r="A965" i="3"/>
  <c r="Y965" i="3"/>
  <c r="CY965" i="3"/>
  <c r="CZ965" i="3"/>
  <c r="DB965" i="3" s="1"/>
  <c r="DA965" i="3"/>
  <c r="DC965" i="3"/>
  <c r="A966" i="3"/>
  <c r="Y966" i="3"/>
  <c r="CY966" i="3"/>
  <c r="CZ966" i="3"/>
  <c r="DB966" i="3" s="1"/>
  <c r="DA966" i="3"/>
  <c r="DC966" i="3"/>
  <c r="A967" i="3"/>
  <c r="Y967" i="3"/>
  <c r="CY967" i="3"/>
  <c r="CZ967" i="3"/>
  <c r="DB967" i="3" s="1"/>
  <c r="DA967" i="3"/>
  <c r="DC967" i="3"/>
  <c r="A968" i="3"/>
  <c r="Y968" i="3"/>
  <c r="CY968" i="3"/>
  <c r="CZ968" i="3"/>
  <c r="DB968" i="3" s="1"/>
  <c r="DA968" i="3"/>
  <c r="DC968" i="3"/>
  <c r="A969" i="3"/>
  <c r="Y969" i="3"/>
  <c r="CY969" i="3"/>
  <c r="CZ969" i="3"/>
  <c r="DB969" i="3" s="1"/>
  <c r="DA969" i="3"/>
  <c r="DC969" i="3"/>
  <c r="A970" i="3"/>
  <c r="Y970" i="3"/>
  <c r="CX970" i="3" s="1"/>
  <c r="CU970" i="3"/>
  <c r="CV970" i="3"/>
  <c r="CY970" i="3"/>
  <c r="CZ970" i="3"/>
  <c r="DB970" i="3" s="1"/>
  <c r="DA970" i="3"/>
  <c r="DC970" i="3"/>
  <c r="DG970" i="3"/>
  <c r="A971" i="3"/>
  <c r="Y971" i="3"/>
  <c r="CX971" i="3"/>
  <c r="DG971" i="3" s="1"/>
  <c r="CY971" i="3"/>
  <c r="CZ971" i="3"/>
  <c r="DB971" i="3" s="1"/>
  <c r="DA971" i="3"/>
  <c r="DC971" i="3"/>
  <c r="DF971" i="3"/>
  <c r="DH971" i="3"/>
  <c r="DI971" i="3"/>
  <c r="DJ971" i="3"/>
  <c r="A972" i="3"/>
  <c r="Y972" i="3"/>
  <c r="CX972" i="3"/>
  <c r="DH972" i="3" s="1"/>
  <c r="CY972" i="3"/>
  <c r="CZ972" i="3"/>
  <c r="DA972" i="3"/>
  <c r="DB972" i="3"/>
  <c r="DC972" i="3"/>
  <c r="A973" i="3"/>
  <c r="Y973" i="3"/>
  <c r="CU973" i="3"/>
  <c r="CY973" i="3"/>
  <c r="CZ973" i="3"/>
  <c r="DB973" i="3" s="1"/>
  <c r="DA973" i="3"/>
  <c r="DC973" i="3"/>
  <c r="A974" i="3"/>
  <c r="Y974" i="3"/>
  <c r="CX974" i="3"/>
  <c r="DH974" i="3" s="1"/>
  <c r="CY974" i="3"/>
  <c r="CZ974" i="3"/>
  <c r="DA974" i="3"/>
  <c r="DB974" i="3"/>
  <c r="DC974" i="3"/>
  <c r="A975" i="3"/>
  <c r="Y975" i="3"/>
  <c r="CX975" i="3" s="1"/>
  <c r="CY975" i="3"/>
  <c r="CZ975" i="3"/>
  <c r="DA975" i="3"/>
  <c r="DB975" i="3"/>
  <c r="DC975" i="3"/>
  <c r="A976" i="3"/>
  <c r="Y976" i="3"/>
  <c r="CV976" i="3" s="1"/>
  <c r="CU976" i="3"/>
  <c r="CX976" i="3"/>
  <c r="CY976" i="3"/>
  <c r="CZ976" i="3"/>
  <c r="DA976" i="3"/>
  <c r="DB976" i="3"/>
  <c r="DC976" i="3"/>
  <c r="A977" i="3"/>
  <c r="Y977" i="3"/>
  <c r="CX977" i="3"/>
  <c r="DH977" i="3" s="1"/>
  <c r="CY977" i="3"/>
  <c r="CZ977" i="3"/>
  <c r="DA977" i="3"/>
  <c r="DB977" i="3"/>
  <c r="DC977" i="3"/>
  <c r="DG977" i="3"/>
  <c r="A978" i="3"/>
  <c r="Y978" i="3"/>
  <c r="CX978" i="3" s="1"/>
  <c r="DG978" i="3" s="1"/>
  <c r="CY978" i="3"/>
  <c r="CZ978" i="3"/>
  <c r="DB978" i="3" s="1"/>
  <c r="DA978" i="3"/>
  <c r="DC978" i="3"/>
  <c r="DF978" i="3"/>
  <c r="DJ978" i="3" s="1"/>
  <c r="A979" i="3"/>
  <c r="Y979" i="3"/>
  <c r="CX979" i="3"/>
  <c r="DG979" i="3" s="1"/>
  <c r="CY979" i="3"/>
  <c r="CZ979" i="3"/>
  <c r="DB979" i="3" s="1"/>
  <c r="DA979" i="3"/>
  <c r="DC979" i="3"/>
  <c r="DF979" i="3"/>
  <c r="DJ979" i="3" s="1"/>
  <c r="DH979" i="3"/>
  <c r="DI979" i="3"/>
  <c r="A980" i="3"/>
  <c r="Y980" i="3"/>
  <c r="CX980" i="3"/>
  <c r="CY980" i="3"/>
  <c r="CZ980" i="3"/>
  <c r="DA980" i="3"/>
  <c r="DB980" i="3"/>
  <c r="DC980" i="3"/>
  <c r="A981" i="3"/>
  <c r="Y981" i="3"/>
  <c r="CY981" i="3"/>
  <c r="CZ981" i="3"/>
  <c r="DB981" i="3" s="1"/>
  <c r="DA981" i="3"/>
  <c r="DC981" i="3"/>
  <c r="A982" i="3"/>
  <c r="Y982" i="3"/>
  <c r="CY982" i="3"/>
  <c r="CZ982" i="3"/>
  <c r="DA982" i="3"/>
  <c r="DB982" i="3"/>
  <c r="DC982" i="3"/>
  <c r="A983" i="3"/>
  <c r="Y983" i="3"/>
  <c r="CY983" i="3"/>
  <c r="CZ983" i="3"/>
  <c r="DB983" i="3" s="1"/>
  <c r="DA983" i="3"/>
  <c r="DC983" i="3"/>
  <c r="A984" i="3"/>
  <c r="Y984" i="3"/>
  <c r="CY984" i="3"/>
  <c r="CZ984" i="3"/>
  <c r="DB984" i="3" s="1"/>
  <c r="DA984" i="3"/>
  <c r="DC984" i="3"/>
  <c r="A985" i="3"/>
  <c r="Y985" i="3"/>
  <c r="CY985" i="3"/>
  <c r="CZ985" i="3"/>
  <c r="DB985" i="3" s="1"/>
  <c r="DA985" i="3"/>
  <c r="DC985" i="3"/>
  <c r="A986" i="3"/>
  <c r="Y986" i="3"/>
  <c r="CY986" i="3"/>
  <c r="CZ986" i="3"/>
  <c r="DA986" i="3"/>
  <c r="DB986" i="3"/>
  <c r="DC986" i="3"/>
  <c r="A987" i="3"/>
  <c r="Y987" i="3"/>
  <c r="CY987" i="3"/>
  <c r="CZ987" i="3"/>
  <c r="DB987" i="3" s="1"/>
  <c r="DA987" i="3"/>
  <c r="DC987" i="3"/>
  <c r="A988" i="3"/>
  <c r="Y988" i="3"/>
  <c r="CY988" i="3"/>
  <c r="CZ988" i="3"/>
  <c r="DA988" i="3"/>
  <c r="DB988" i="3"/>
  <c r="DC988" i="3"/>
  <c r="A989" i="3"/>
  <c r="Y989" i="3"/>
  <c r="CY989" i="3"/>
  <c r="CZ989" i="3"/>
  <c r="DA989" i="3"/>
  <c r="DB989" i="3"/>
  <c r="DC989" i="3"/>
  <c r="A990" i="3"/>
  <c r="Y990" i="3"/>
  <c r="CY990" i="3"/>
  <c r="CZ990" i="3"/>
  <c r="DB990" i="3" s="1"/>
  <c r="DA990" i="3"/>
  <c r="DC990" i="3"/>
  <c r="A991" i="3"/>
  <c r="Y991" i="3"/>
  <c r="CY991" i="3"/>
  <c r="CZ991" i="3"/>
  <c r="DA991" i="3"/>
  <c r="DB991" i="3"/>
  <c r="DC991" i="3"/>
  <c r="A992" i="3"/>
  <c r="Y992" i="3"/>
  <c r="CY992" i="3"/>
  <c r="CZ992" i="3"/>
  <c r="DB992" i="3" s="1"/>
  <c r="DA992" i="3"/>
  <c r="DC992" i="3"/>
  <c r="A993" i="3"/>
  <c r="Y993" i="3"/>
  <c r="CY993" i="3"/>
  <c r="CZ993" i="3"/>
  <c r="DB993" i="3" s="1"/>
  <c r="DA993" i="3"/>
  <c r="DC993" i="3"/>
  <c r="A994" i="3"/>
  <c r="Y994" i="3"/>
  <c r="CX994" i="3" s="1"/>
  <c r="CU994" i="3"/>
  <c r="CV994" i="3"/>
  <c r="CY994" i="3"/>
  <c r="CZ994" i="3"/>
  <c r="DB994" i="3" s="1"/>
  <c r="DA994" i="3"/>
  <c r="DC994" i="3"/>
  <c r="DF994" i="3"/>
  <c r="DG994" i="3"/>
  <c r="A995" i="3"/>
  <c r="Y995" i="3"/>
  <c r="CW995" i="3"/>
  <c r="CX995" i="3"/>
  <c r="DI995" i="3" s="1"/>
  <c r="CY995" i="3"/>
  <c r="CZ995" i="3"/>
  <c r="DA995" i="3"/>
  <c r="DB995" i="3"/>
  <c r="DC995" i="3"/>
  <c r="DH995" i="3"/>
  <c r="A996" i="3"/>
  <c r="Y996" i="3"/>
  <c r="CU996" i="3"/>
  <c r="CY996" i="3"/>
  <c r="CZ996" i="3"/>
  <c r="DB996" i="3" s="1"/>
  <c r="DA996" i="3"/>
  <c r="DC996" i="3"/>
  <c r="A997" i="3"/>
  <c r="Y997" i="3"/>
  <c r="CW997" i="3"/>
  <c r="CX997" i="3"/>
  <c r="DG997" i="3" s="1"/>
  <c r="DJ997" i="3" s="1"/>
  <c r="CY997" i="3"/>
  <c r="CZ997" i="3"/>
  <c r="DA997" i="3"/>
  <c r="DB997" i="3"/>
  <c r="DC997" i="3"/>
  <c r="A998" i="3"/>
  <c r="Y998" i="3"/>
  <c r="CV998" i="3" s="1"/>
  <c r="CU998" i="3"/>
  <c r="CY998" i="3"/>
  <c r="CZ998" i="3"/>
  <c r="DA998" i="3"/>
  <c r="DB998" i="3"/>
  <c r="DC998" i="3"/>
  <c r="A999" i="3"/>
  <c r="Y999" i="3"/>
  <c r="CX999" i="3" s="1"/>
  <c r="DF999" i="3" s="1"/>
  <c r="CW999" i="3"/>
  <c r="CY999" i="3"/>
  <c r="CZ999" i="3"/>
  <c r="DB999" i="3" s="1"/>
  <c r="DA999" i="3"/>
  <c r="DC999" i="3"/>
  <c r="A1000" i="3"/>
  <c r="Y1000" i="3"/>
  <c r="CX1000" i="3"/>
  <c r="DG1000" i="3" s="1"/>
  <c r="CY1000" i="3"/>
  <c r="CZ1000" i="3"/>
  <c r="DB1000" i="3" s="1"/>
  <c r="DA1000" i="3"/>
  <c r="DC1000" i="3"/>
  <c r="DF1000" i="3"/>
  <c r="DJ1000" i="3" s="1"/>
  <c r="DH1000" i="3"/>
  <c r="DI1000" i="3"/>
  <c r="A1001" i="3"/>
  <c r="Y1001" i="3"/>
  <c r="CX1001" i="3"/>
  <c r="CY1001" i="3"/>
  <c r="CZ1001" i="3"/>
  <c r="DA1001" i="3"/>
  <c r="DB1001" i="3"/>
  <c r="DC1001" i="3"/>
  <c r="DH1001" i="3"/>
  <c r="DI1001" i="3"/>
  <c r="A1002" i="3"/>
  <c r="Y1002" i="3"/>
  <c r="CX1002" i="3"/>
  <c r="DI1002" i="3" s="1"/>
  <c r="CY1002" i="3"/>
  <c r="CZ1002" i="3"/>
  <c r="DA1002" i="3"/>
  <c r="DB1002" i="3"/>
  <c r="DC1002" i="3"/>
  <c r="DH1002" i="3"/>
  <c r="A1003" i="3"/>
  <c r="Y1003" i="3"/>
  <c r="CX1003" i="3" s="1"/>
  <c r="DH1003" i="3" s="1"/>
  <c r="CY1003" i="3"/>
  <c r="CZ1003" i="3"/>
  <c r="DB1003" i="3" s="1"/>
  <c r="DA1003" i="3"/>
  <c r="DC1003" i="3"/>
  <c r="DF1003" i="3"/>
  <c r="DJ1003" i="3" s="1"/>
  <c r="DG1003" i="3"/>
  <c r="A1004" i="3"/>
  <c r="Y1004" i="3"/>
  <c r="CX1004" i="3"/>
  <c r="DG1004" i="3" s="1"/>
  <c r="CY1004" i="3"/>
  <c r="CZ1004" i="3"/>
  <c r="DB1004" i="3" s="1"/>
  <c r="DA1004" i="3"/>
  <c r="DC1004" i="3"/>
  <c r="DF1004" i="3"/>
  <c r="DJ1004" i="3" s="1"/>
  <c r="DH1004" i="3"/>
  <c r="DI1004" i="3"/>
  <c r="A1005" i="3"/>
  <c r="Y1005" i="3"/>
  <c r="CX1005" i="3" s="1"/>
  <c r="CY1005" i="3"/>
  <c r="CZ1005" i="3"/>
  <c r="DA1005" i="3"/>
  <c r="DB1005" i="3"/>
  <c r="DC1005" i="3"/>
  <c r="A1006" i="3"/>
  <c r="Y1006" i="3"/>
  <c r="CV1006" i="3" s="1"/>
  <c r="CU1006" i="3"/>
  <c r="CY1006" i="3"/>
  <c r="CZ1006" i="3"/>
  <c r="DB1006" i="3" s="1"/>
  <c r="DA1006" i="3"/>
  <c r="DC1006" i="3"/>
  <c r="A1007" i="3"/>
  <c r="Y1007" i="3"/>
  <c r="CX1007" i="3" s="1"/>
  <c r="CY1007" i="3"/>
  <c r="CZ1007" i="3"/>
  <c r="DB1007" i="3" s="1"/>
  <c r="DA1007" i="3"/>
  <c r="DC1007" i="3"/>
  <c r="A1008" i="3"/>
  <c r="Y1008" i="3"/>
  <c r="CX1008" i="3" s="1"/>
  <c r="DH1008" i="3" s="1"/>
  <c r="CY1008" i="3"/>
  <c r="CZ1008" i="3"/>
  <c r="DB1008" i="3" s="1"/>
  <c r="DA1008" i="3"/>
  <c r="DC1008" i="3"/>
  <c r="DF1008" i="3"/>
  <c r="DJ1008" i="3" s="1"/>
  <c r="DG1008" i="3"/>
  <c r="DI1008" i="3"/>
  <c r="A1009" i="3"/>
  <c r="Y1009" i="3"/>
  <c r="CX1009" i="3"/>
  <c r="DG1009" i="3" s="1"/>
  <c r="CY1009" i="3"/>
  <c r="CZ1009" i="3"/>
  <c r="DA1009" i="3"/>
  <c r="DB1009" i="3"/>
  <c r="DC1009" i="3"/>
  <c r="DI1009" i="3"/>
  <c r="A1010" i="3"/>
  <c r="Y1010" i="3"/>
  <c r="CX1010" i="3"/>
  <c r="DF1010" i="3" s="1"/>
  <c r="DJ1010" i="3" s="1"/>
  <c r="CY1010" i="3"/>
  <c r="CZ1010" i="3"/>
  <c r="DA1010" i="3"/>
  <c r="DB1010" i="3"/>
  <c r="DC1010" i="3"/>
  <c r="DH1010" i="3"/>
  <c r="A1011" i="3"/>
  <c r="Y1011" i="3"/>
  <c r="CX1011" i="3" s="1"/>
  <c r="CY1011" i="3"/>
  <c r="CZ1011" i="3"/>
  <c r="DB1011" i="3" s="1"/>
  <c r="DA1011" i="3"/>
  <c r="DC1011" i="3"/>
  <c r="A1012" i="3"/>
  <c r="Y1012" i="3"/>
  <c r="CX1012" i="3"/>
  <c r="DG1012" i="3" s="1"/>
  <c r="CY1012" i="3"/>
  <c r="CZ1012" i="3"/>
  <c r="DB1012" i="3" s="1"/>
  <c r="DA1012" i="3"/>
  <c r="DC1012" i="3"/>
  <c r="DF1012" i="3"/>
  <c r="DH1012" i="3"/>
  <c r="DI1012" i="3"/>
  <c r="DJ1012" i="3"/>
  <c r="A1013" i="3"/>
  <c r="Y1013" i="3"/>
  <c r="CX1013" i="3"/>
  <c r="DG1013" i="3" s="1"/>
  <c r="CY1013" i="3"/>
  <c r="CZ1013" i="3"/>
  <c r="DA1013" i="3"/>
  <c r="DB1013" i="3"/>
  <c r="DC1013" i="3"/>
  <c r="DH1013" i="3"/>
  <c r="DI1013" i="3"/>
  <c r="A1014" i="3"/>
  <c r="Y1014" i="3"/>
  <c r="CY1014" i="3"/>
  <c r="CZ1014" i="3"/>
  <c r="DB1014" i="3" s="1"/>
  <c r="DA1014" i="3"/>
  <c r="DC1014" i="3"/>
  <c r="A1015" i="3"/>
  <c r="Y1015" i="3"/>
  <c r="CY1015" i="3"/>
  <c r="CZ1015" i="3"/>
  <c r="DA1015" i="3"/>
  <c r="DB1015" i="3"/>
  <c r="DC1015" i="3"/>
  <c r="A1016" i="3"/>
  <c r="Y1016" i="3"/>
  <c r="CY1016" i="3"/>
  <c r="CZ1016" i="3"/>
  <c r="DB1016" i="3" s="1"/>
  <c r="DA1016" i="3"/>
  <c r="DC1016" i="3"/>
  <c r="A1017" i="3"/>
  <c r="Y1017" i="3"/>
  <c r="CY1017" i="3"/>
  <c r="CZ1017" i="3"/>
  <c r="DB1017" i="3" s="1"/>
  <c r="DA1017" i="3"/>
  <c r="DC1017" i="3"/>
  <c r="A1018" i="3"/>
  <c r="Y1018" i="3"/>
  <c r="CY1018" i="3"/>
  <c r="CZ1018" i="3"/>
  <c r="DB1018" i="3" s="1"/>
  <c r="DA1018" i="3"/>
  <c r="DC1018" i="3"/>
  <c r="A1019" i="3"/>
  <c r="Y1019" i="3"/>
  <c r="CY1019" i="3"/>
  <c r="CZ1019" i="3"/>
  <c r="DA1019" i="3"/>
  <c r="DB1019" i="3"/>
  <c r="DC1019" i="3"/>
  <c r="A1020" i="3"/>
  <c r="Y1020" i="3"/>
  <c r="CY1020" i="3"/>
  <c r="CZ1020" i="3"/>
  <c r="DA1020" i="3"/>
  <c r="DB1020" i="3"/>
  <c r="DC1020" i="3"/>
  <c r="A1021" i="3"/>
  <c r="Y1021" i="3"/>
  <c r="CY1021" i="3"/>
  <c r="CZ1021" i="3"/>
  <c r="DB1021" i="3" s="1"/>
  <c r="DA1021" i="3"/>
  <c r="DC1021" i="3"/>
  <c r="A1022" i="3"/>
  <c r="Y1022" i="3"/>
  <c r="CU1022" i="3"/>
  <c r="CV1022" i="3"/>
  <c r="CX1022" i="3"/>
  <c r="DF1022" i="3" s="1"/>
  <c r="CY1022" i="3"/>
  <c r="CZ1022" i="3"/>
  <c r="DA1022" i="3"/>
  <c r="DB1022" i="3"/>
  <c r="DC1022" i="3"/>
  <c r="DH1022" i="3"/>
  <c r="A1023" i="3"/>
  <c r="Y1023" i="3"/>
  <c r="CX1023" i="3" s="1"/>
  <c r="CY1023" i="3"/>
  <c r="CZ1023" i="3"/>
  <c r="DB1023" i="3" s="1"/>
  <c r="DA1023" i="3"/>
  <c r="DC1023" i="3"/>
  <c r="A1024" i="3"/>
  <c r="Y1024" i="3"/>
  <c r="CX1024" i="3"/>
  <c r="DG1024" i="3" s="1"/>
  <c r="CY1024" i="3"/>
  <c r="CZ1024" i="3"/>
  <c r="DB1024" i="3" s="1"/>
  <c r="DA1024" i="3"/>
  <c r="DC1024" i="3"/>
  <c r="DF1024" i="3"/>
  <c r="DH1024" i="3"/>
  <c r="DI1024" i="3"/>
  <c r="DJ1024" i="3"/>
  <c r="A1025" i="3"/>
  <c r="Y1025" i="3"/>
  <c r="CY1025" i="3"/>
  <c r="CZ1025" i="3"/>
  <c r="DB1025" i="3" s="1"/>
  <c r="DA1025" i="3"/>
  <c r="DC1025" i="3"/>
  <c r="A1026" i="3"/>
  <c r="Y1026" i="3"/>
  <c r="CY1026" i="3"/>
  <c r="CZ1026" i="3"/>
  <c r="DB1026" i="3" s="1"/>
  <c r="DA1026" i="3"/>
  <c r="DC1026" i="3"/>
  <c r="A1027" i="3"/>
  <c r="Y1027" i="3"/>
  <c r="CX1027" i="3" s="1"/>
  <c r="CU1027" i="3"/>
  <c r="CV1027" i="3"/>
  <c r="CY1027" i="3"/>
  <c r="CZ1027" i="3"/>
  <c r="DB1027" i="3" s="1"/>
  <c r="DA1027" i="3"/>
  <c r="DC1027" i="3"/>
  <c r="A1028" i="3"/>
  <c r="Y1028" i="3"/>
  <c r="CX1028" i="3"/>
  <c r="DG1028" i="3" s="1"/>
  <c r="CY1028" i="3"/>
  <c r="CZ1028" i="3"/>
  <c r="DB1028" i="3" s="1"/>
  <c r="DA1028" i="3"/>
  <c r="DC1028" i="3"/>
  <c r="DF1028" i="3"/>
  <c r="DH1028" i="3"/>
  <c r="DI1028" i="3"/>
  <c r="DJ1028" i="3"/>
  <c r="A1029" i="3"/>
  <c r="Y1029" i="3"/>
  <c r="CX1029" i="3"/>
  <c r="DG1029" i="3" s="1"/>
  <c r="CY1029" i="3"/>
  <c r="CZ1029" i="3"/>
  <c r="DA1029" i="3"/>
  <c r="DB1029" i="3"/>
  <c r="DC1029" i="3"/>
  <c r="DH1029" i="3"/>
  <c r="DI1029" i="3"/>
  <c r="A1030" i="3"/>
  <c r="Y1030" i="3"/>
  <c r="CX1030" i="3"/>
  <c r="DF1030" i="3" s="1"/>
  <c r="DJ1030" i="3" s="1"/>
  <c r="CY1030" i="3"/>
  <c r="CZ1030" i="3"/>
  <c r="DA1030" i="3"/>
  <c r="DB1030" i="3"/>
  <c r="DC1030" i="3"/>
  <c r="DH1030" i="3"/>
  <c r="A1031" i="3"/>
  <c r="Y1031" i="3"/>
  <c r="CX1031" i="3" s="1"/>
  <c r="CY1031" i="3"/>
  <c r="CZ1031" i="3"/>
  <c r="DB1031" i="3" s="1"/>
  <c r="DA1031" i="3"/>
  <c r="DC1031" i="3"/>
  <c r="A1032" i="3"/>
  <c r="Y1032" i="3"/>
  <c r="CX1032" i="3"/>
  <c r="DG1032" i="3" s="1"/>
  <c r="CY1032" i="3"/>
  <c r="CZ1032" i="3"/>
  <c r="DB1032" i="3" s="1"/>
  <c r="DA1032" i="3"/>
  <c r="DC1032" i="3"/>
  <c r="DF1032" i="3"/>
  <c r="DH1032" i="3"/>
  <c r="DI1032" i="3"/>
  <c r="DJ1032" i="3"/>
  <c r="A1033" i="3"/>
  <c r="Y1033" i="3"/>
  <c r="CX1033" i="3"/>
  <c r="DG1033" i="3" s="1"/>
  <c r="CY1033" i="3"/>
  <c r="CZ1033" i="3"/>
  <c r="DA1033" i="3"/>
  <c r="DB1033" i="3"/>
  <c r="DC1033" i="3"/>
  <c r="DH1033" i="3"/>
  <c r="DI1033" i="3"/>
  <c r="A1034" i="3"/>
  <c r="Y1034" i="3"/>
  <c r="CX1034" i="3"/>
  <c r="DF1034" i="3" s="1"/>
  <c r="DJ1034" i="3" s="1"/>
  <c r="CY1034" i="3"/>
  <c r="CZ1034" i="3"/>
  <c r="DA1034" i="3"/>
  <c r="DB1034" i="3"/>
  <c r="DC1034" i="3"/>
  <c r="DH1034" i="3"/>
  <c r="A1035" i="3"/>
  <c r="Y1035" i="3"/>
  <c r="CX1035" i="3" s="1"/>
  <c r="CY1035" i="3"/>
  <c r="CZ1035" i="3"/>
  <c r="DB1035" i="3" s="1"/>
  <c r="DA1035" i="3"/>
  <c r="DC1035" i="3"/>
  <c r="A1036" i="3"/>
  <c r="Y1036" i="3"/>
  <c r="CU1036" i="3"/>
  <c r="CV1036" i="3"/>
  <c r="CX1036" i="3"/>
  <c r="DF1036" i="3" s="1"/>
  <c r="CY1036" i="3"/>
  <c r="CZ1036" i="3"/>
  <c r="DA1036" i="3"/>
  <c r="DB1036" i="3"/>
  <c r="DC1036" i="3"/>
  <c r="DH1036" i="3"/>
  <c r="A1037" i="3"/>
  <c r="Y1037" i="3"/>
  <c r="CX1037" i="3" s="1"/>
  <c r="CY1037" i="3"/>
  <c r="CZ1037" i="3"/>
  <c r="DB1037" i="3" s="1"/>
  <c r="DA1037" i="3"/>
  <c r="DC1037" i="3"/>
  <c r="A1038" i="3"/>
  <c r="Y1038" i="3"/>
  <c r="CX1038" i="3"/>
  <c r="DG1038" i="3" s="1"/>
  <c r="CY1038" i="3"/>
  <c r="CZ1038" i="3"/>
  <c r="DA1038" i="3"/>
  <c r="DB1038" i="3"/>
  <c r="DC1038" i="3"/>
  <c r="DH1038" i="3"/>
  <c r="DI1038" i="3"/>
  <c r="A1039" i="3"/>
  <c r="Y1039" i="3"/>
  <c r="CY1039" i="3"/>
  <c r="CZ1039" i="3"/>
  <c r="DB1039" i="3" s="1"/>
  <c r="DA1039" i="3"/>
  <c r="DC1039" i="3"/>
  <c r="A1040" i="3"/>
  <c r="Y1040" i="3"/>
  <c r="CY1040" i="3"/>
  <c r="CZ1040" i="3"/>
  <c r="DA1040" i="3"/>
  <c r="DB1040" i="3"/>
  <c r="DC1040" i="3"/>
  <c r="A1041" i="3"/>
  <c r="Y1041" i="3"/>
  <c r="CY1041" i="3"/>
  <c r="CZ1041" i="3"/>
  <c r="DB1041" i="3" s="1"/>
  <c r="DA1041" i="3"/>
  <c r="DC1041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I32" i="1"/>
  <c r="K32" i="1"/>
  <c r="AC32" i="1"/>
  <c r="AB32" i="1" s="1"/>
  <c r="AE32" i="1"/>
  <c r="AD32" i="1" s="1"/>
  <c r="AF32" i="1"/>
  <c r="AG32" i="1"/>
  <c r="CU32" i="1" s="1"/>
  <c r="T32" i="1" s="1"/>
  <c r="AH32" i="1"/>
  <c r="AI32" i="1"/>
  <c r="AJ32" i="1"/>
  <c r="CR32" i="1"/>
  <c r="Q32" i="1" s="1"/>
  <c r="CS32" i="1"/>
  <c r="R32" i="1" s="1"/>
  <c r="CT32" i="1"/>
  <c r="S32" i="1" s="1"/>
  <c r="CV32" i="1"/>
  <c r="U32" i="1" s="1"/>
  <c r="CW32" i="1"/>
  <c r="V32" i="1" s="1"/>
  <c r="CX32" i="1"/>
  <c r="W32" i="1" s="1"/>
  <c r="FR32" i="1"/>
  <c r="GL32" i="1"/>
  <c r="GN32" i="1"/>
  <c r="GO32" i="1"/>
  <c r="GV32" i="1"/>
  <c r="HC32" i="1"/>
  <c r="GX32" i="1" s="1"/>
  <c r="C33" i="1"/>
  <c r="D33" i="1"/>
  <c r="I33" i="1"/>
  <c r="K33" i="1"/>
  <c r="AC33" i="1"/>
  <c r="AE33" i="1"/>
  <c r="AD33" i="1" s="1"/>
  <c r="AB33" i="1" s="1"/>
  <c r="AF33" i="1"/>
  <c r="CT33" i="1" s="1"/>
  <c r="S33" i="1" s="1"/>
  <c r="AG33" i="1"/>
  <c r="AH33" i="1"/>
  <c r="AI33" i="1"/>
  <c r="AJ33" i="1"/>
  <c r="CX33" i="1" s="1"/>
  <c r="W33" i="1" s="1"/>
  <c r="CQ33" i="1"/>
  <c r="P33" i="1" s="1"/>
  <c r="CR33" i="1"/>
  <c r="Q33" i="1" s="1"/>
  <c r="CS33" i="1"/>
  <c r="R33" i="1" s="1"/>
  <c r="GK33" i="1" s="1"/>
  <c r="CU33" i="1"/>
  <c r="T33" i="1" s="1"/>
  <c r="CV33" i="1"/>
  <c r="U33" i="1" s="1"/>
  <c r="CW33" i="1"/>
  <c r="V33" i="1" s="1"/>
  <c r="FR33" i="1"/>
  <c r="GL33" i="1"/>
  <c r="GN33" i="1"/>
  <c r="GO33" i="1"/>
  <c r="GV33" i="1"/>
  <c r="HC33" i="1" s="1"/>
  <c r="GX33" i="1" s="1"/>
  <c r="C34" i="1"/>
  <c r="D34" i="1"/>
  <c r="AC34" i="1"/>
  <c r="AE34" i="1"/>
  <c r="AD34" i="1" s="1"/>
  <c r="AF34" i="1"/>
  <c r="AG34" i="1"/>
  <c r="CU34" i="1" s="1"/>
  <c r="T34" i="1" s="1"/>
  <c r="AH34" i="1"/>
  <c r="AI34" i="1"/>
  <c r="AJ34" i="1"/>
  <c r="CR34" i="1"/>
  <c r="Q34" i="1" s="1"/>
  <c r="CS34" i="1"/>
  <c r="R34" i="1" s="1"/>
  <c r="GK34" i="1" s="1"/>
  <c r="CT34" i="1"/>
  <c r="S34" i="1" s="1"/>
  <c r="CV34" i="1"/>
  <c r="U34" i="1" s="1"/>
  <c r="CW34" i="1"/>
  <c r="V34" i="1" s="1"/>
  <c r="CX34" i="1"/>
  <c r="W34" i="1" s="1"/>
  <c r="FR34" i="1"/>
  <c r="GL34" i="1"/>
  <c r="GN34" i="1"/>
  <c r="GO34" i="1"/>
  <c r="GV34" i="1"/>
  <c r="HC34" i="1"/>
  <c r="GX34" i="1" s="1"/>
  <c r="C35" i="1"/>
  <c r="D35" i="1"/>
  <c r="AC35" i="1"/>
  <c r="AB35" i="1" s="1"/>
  <c r="AD35" i="1"/>
  <c r="AE35" i="1"/>
  <c r="AF35" i="1"/>
  <c r="AG35" i="1"/>
  <c r="AH35" i="1"/>
  <c r="CV35" i="1" s="1"/>
  <c r="U35" i="1" s="1"/>
  <c r="AI35" i="1"/>
  <c r="AJ35" i="1"/>
  <c r="CQ35" i="1"/>
  <c r="P35" i="1" s="1"/>
  <c r="CP35" i="1" s="1"/>
  <c r="O35" i="1" s="1"/>
  <c r="CR35" i="1"/>
  <c r="Q35" i="1" s="1"/>
  <c r="CS35" i="1"/>
  <c r="R35" i="1" s="1"/>
  <c r="GK35" i="1" s="1"/>
  <c r="CT35" i="1"/>
  <c r="S35" i="1" s="1"/>
  <c r="CU35" i="1"/>
  <c r="T35" i="1" s="1"/>
  <c r="CW35" i="1"/>
  <c r="V35" i="1" s="1"/>
  <c r="CX35" i="1"/>
  <c r="W35" i="1" s="1"/>
  <c r="FR35" i="1"/>
  <c r="GL35" i="1"/>
  <c r="GN35" i="1"/>
  <c r="GO35" i="1"/>
  <c r="GV35" i="1"/>
  <c r="HC35" i="1"/>
  <c r="GX35" i="1" s="1"/>
  <c r="C36" i="1"/>
  <c r="D36" i="1"/>
  <c r="AC36" i="1"/>
  <c r="AE36" i="1"/>
  <c r="AD36" i="1" s="1"/>
  <c r="AF36" i="1"/>
  <c r="AG36" i="1"/>
  <c r="AH36" i="1"/>
  <c r="AI36" i="1"/>
  <c r="CW36" i="1" s="1"/>
  <c r="V36" i="1" s="1"/>
  <c r="AJ36" i="1"/>
  <c r="CQ36" i="1"/>
  <c r="P36" i="1" s="1"/>
  <c r="CR36" i="1"/>
  <c r="Q36" i="1" s="1"/>
  <c r="CT36" i="1"/>
  <c r="S36" i="1" s="1"/>
  <c r="CU36" i="1"/>
  <c r="T36" i="1" s="1"/>
  <c r="CV36" i="1"/>
  <c r="U36" i="1" s="1"/>
  <c r="CX36" i="1"/>
  <c r="W36" i="1" s="1"/>
  <c r="FR36" i="1"/>
  <c r="GL36" i="1"/>
  <c r="GN36" i="1"/>
  <c r="GO36" i="1"/>
  <c r="GV36" i="1"/>
  <c r="HC36" i="1" s="1"/>
  <c r="GX36" i="1" s="1"/>
  <c r="C37" i="1"/>
  <c r="D37" i="1"/>
  <c r="AC37" i="1"/>
  <c r="AE37" i="1"/>
  <c r="AD37" i="1" s="1"/>
  <c r="AB37" i="1" s="1"/>
  <c r="AF37" i="1"/>
  <c r="CT37" i="1" s="1"/>
  <c r="S37" i="1" s="1"/>
  <c r="AG37" i="1"/>
  <c r="AH37" i="1"/>
  <c r="AI37" i="1"/>
  <c r="AJ37" i="1"/>
  <c r="CX37" i="1" s="1"/>
  <c r="W37" i="1" s="1"/>
  <c r="CQ37" i="1"/>
  <c r="P37" i="1" s="1"/>
  <c r="CR37" i="1"/>
  <c r="Q37" i="1" s="1"/>
  <c r="CS37" i="1"/>
  <c r="R37" i="1" s="1"/>
  <c r="GK37" i="1" s="1"/>
  <c r="CU37" i="1"/>
  <c r="T37" i="1" s="1"/>
  <c r="CV37" i="1"/>
  <c r="U37" i="1" s="1"/>
  <c r="CW37" i="1"/>
  <c r="V37" i="1" s="1"/>
  <c r="FR37" i="1"/>
  <c r="GL37" i="1"/>
  <c r="GN37" i="1"/>
  <c r="GO37" i="1"/>
  <c r="GV37" i="1"/>
  <c r="HC37" i="1" s="1"/>
  <c r="GX37" i="1" s="1"/>
  <c r="C38" i="1"/>
  <c r="D38" i="1"/>
  <c r="AC38" i="1"/>
  <c r="AE38" i="1"/>
  <c r="AD38" i="1" s="1"/>
  <c r="AF38" i="1"/>
  <c r="AG38" i="1"/>
  <c r="CU38" i="1" s="1"/>
  <c r="T38" i="1" s="1"/>
  <c r="AH38" i="1"/>
  <c r="AI38" i="1"/>
  <c r="AJ38" i="1"/>
  <c r="CR38" i="1"/>
  <c r="Q38" i="1" s="1"/>
  <c r="CS38" i="1"/>
  <c r="R38" i="1" s="1"/>
  <c r="GK38" i="1" s="1"/>
  <c r="CT38" i="1"/>
  <c r="S38" i="1" s="1"/>
  <c r="CV38" i="1"/>
  <c r="U38" i="1" s="1"/>
  <c r="CW38" i="1"/>
  <c r="V38" i="1" s="1"/>
  <c r="CX38" i="1"/>
  <c r="W38" i="1" s="1"/>
  <c r="FR38" i="1"/>
  <c r="GL38" i="1"/>
  <c r="GN38" i="1"/>
  <c r="GO38" i="1"/>
  <c r="GV38" i="1"/>
  <c r="HC38" i="1"/>
  <c r="GX38" i="1" s="1"/>
  <c r="C39" i="1"/>
  <c r="D39" i="1"/>
  <c r="AC39" i="1"/>
  <c r="AB39" i="1" s="1"/>
  <c r="AD39" i="1"/>
  <c r="AE39" i="1"/>
  <c r="AF39" i="1"/>
  <c r="AG39" i="1"/>
  <c r="AH39" i="1"/>
  <c r="CV39" i="1" s="1"/>
  <c r="U39" i="1" s="1"/>
  <c r="AI39" i="1"/>
  <c r="AJ39" i="1"/>
  <c r="CQ39" i="1"/>
  <c r="P39" i="1" s="1"/>
  <c r="CP39" i="1" s="1"/>
  <c r="O39" i="1" s="1"/>
  <c r="CR39" i="1"/>
  <c r="Q39" i="1" s="1"/>
  <c r="CS39" i="1"/>
  <c r="R39" i="1" s="1"/>
  <c r="GK39" i="1" s="1"/>
  <c r="CT39" i="1"/>
  <c r="S39" i="1" s="1"/>
  <c r="CU39" i="1"/>
  <c r="T39" i="1" s="1"/>
  <c r="CW39" i="1"/>
  <c r="V39" i="1" s="1"/>
  <c r="CX39" i="1"/>
  <c r="W39" i="1" s="1"/>
  <c r="FR39" i="1"/>
  <c r="GL39" i="1"/>
  <c r="GN39" i="1"/>
  <c r="GO39" i="1"/>
  <c r="GV39" i="1"/>
  <c r="HC39" i="1"/>
  <c r="GX39" i="1" s="1"/>
  <c r="C40" i="1"/>
  <c r="D40" i="1"/>
  <c r="AC40" i="1"/>
  <c r="AE40" i="1"/>
  <c r="AD40" i="1" s="1"/>
  <c r="AF40" i="1"/>
  <c r="AG40" i="1"/>
  <c r="AH40" i="1"/>
  <c r="AI40" i="1"/>
  <c r="CW40" i="1" s="1"/>
  <c r="V40" i="1" s="1"/>
  <c r="AJ40" i="1"/>
  <c r="CQ40" i="1"/>
  <c r="P40" i="1" s="1"/>
  <c r="CR40" i="1"/>
  <c r="Q40" i="1" s="1"/>
  <c r="CT40" i="1"/>
  <c r="S40" i="1" s="1"/>
  <c r="CU40" i="1"/>
  <c r="T40" i="1" s="1"/>
  <c r="CV40" i="1"/>
  <c r="U40" i="1" s="1"/>
  <c r="CX40" i="1"/>
  <c r="W40" i="1" s="1"/>
  <c r="FR40" i="1"/>
  <c r="GL40" i="1"/>
  <c r="GN40" i="1"/>
  <c r="GO40" i="1"/>
  <c r="GV40" i="1"/>
  <c r="HC40" i="1" s="1"/>
  <c r="GX40" i="1" s="1"/>
  <c r="C41" i="1"/>
  <c r="D41" i="1"/>
  <c r="AC41" i="1"/>
  <c r="AE41" i="1"/>
  <c r="AD41" i="1" s="1"/>
  <c r="AB41" i="1" s="1"/>
  <c r="AF41" i="1"/>
  <c r="CT41" i="1" s="1"/>
  <c r="S41" i="1" s="1"/>
  <c r="AG41" i="1"/>
  <c r="AH41" i="1"/>
  <c r="AI41" i="1"/>
  <c r="AJ41" i="1"/>
  <c r="CX41" i="1" s="1"/>
  <c r="W41" i="1" s="1"/>
  <c r="CQ41" i="1"/>
  <c r="P41" i="1" s="1"/>
  <c r="CR41" i="1"/>
  <c r="Q41" i="1" s="1"/>
  <c r="CS41" i="1"/>
  <c r="R41" i="1" s="1"/>
  <c r="GK41" i="1" s="1"/>
  <c r="CU41" i="1"/>
  <c r="T41" i="1" s="1"/>
  <c r="CV41" i="1"/>
  <c r="U41" i="1" s="1"/>
  <c r="CW41" i="1"/>
  <c r="V41" i="1" s="1"/>
  <c r="FR41" i="1"/>
  <c r="GL41" i="1"/>
  <c r="GN41" i="1"/>
  <c r="GO41" i="1"/>
  <c r="GV41" i="1"/>
  <c r="HC41" i="1" s="1"/>
  <c r="GX41" i="1" s="1"/>
  <c r="C42" i="1"/>
  <c r="D42" i="1"/>
  <c r="AC42" i="1"/>
  <c r="AE42" i="1"/>
  <c r="AD42" i="1" s="1"/>
  <c r="AF42" i="1"/>
  <c r="AG42" i="1"/>
  <c r="CU42" i="1" s="1"/>
  <c r="T42" i="1" s="1"/>
  <c r="AH42" i="1"/>
  <c r="AI42" i="1"/>
  <c r="AJ42" i="1"/>
  <c r="CR42" i="1"/>
  <c r="Q42" i="1" s="1"/>
  <c r="CS42" i="1"/>
  <c r="R42" i="1" s="1"/>
  <c r="GK42" i="1" s="1"/>
  <c r="CT42" i="1"/>
  <c r="S42" i="1" s="1"/>
  <c r="CV42" i="1"/>
  <c r="U42" i="1" s="1"/>
  <c r="CW42" i="1"/>
  <c r="V42" i="1" s="1"/>
  <c r="CX42" i="1"/>
  <c r="W42" i="1" s="1"/>
  <c r="FR42" i="1"/>
  <c r="GL42" i="1"/>
  <c r="GN42" i="1"/>
  <c r="GO42" i="1"/>
  <c r="GV42" i="1"/>
  <c r="HC42" i="1"/>
  <c r="GX42" i="1" s="1"/>
  <c r="C43" i="1"/>
  <c r="D43" i="1"/>
  <c r="AC43" i="1"/>
  <c r="AB43" i="1" s="1"/>
  <c r="AD43" i="1"/>
  <c r="AE43" i="1"/>
  <c r="AF43" i="1"/>
  <c r="AG43" i="1"/>
  <c r="AH43" i="1"/>
  <c r="CV43" i="1" s="1"/>
  <c r="U43" i="1" s="1"/>
  <c r="AI43" i="1"/>
  <c r="AJ43" i="1"/>
  <c r="CQ43" i="1"/>
  <c r="P43" i="1" s="1"/>
  <c r="CP43" i="1" s="1"/>
  <c r="O43" i="1" s="1"/>
  <c r="CR43" i="1"/>
  <c r="Q43" i="1" s="1"/>
  <c r="CS43" i="1"/>
  <c r="R43" i="1" s="1"/>
  <c r="GK43" i="1" s="1"/>
  <c r="CT43" i="1"/>
  <c r="S43" i="1" s="1"/>
  <c r="CU43" i="1"/>
  <c r="T43" i="1" s="1"/>
  <c r="CW43" i="1"/>
  <c r="V43" i="1" s="1"/>
  <c r="CX43" i="1"/>
  <c r="W43" i="1" s="1"/>
  <c r="FR43" i="1"/>
  <c r="GL43" i="1"/>
  <c r="GN43" i="1"/>
  <c r="GO43" i="1"/>
  <c r="GV43" i="1"/>
  <c r="HC43" i="1"/>
  <c r="GX43" i="1" s="1"/>
  <c r="C44" i="1"/>
  <c r="D44" i="1"/>
  <c r="AC44" i="1"/>
  <c r="AE44" i="1"/>
  <c r="AD44" i="1" s="1"/>
  <c r="AF44" i="1"/>
  <c r="AG44" i="1"/>
  <c r="AH44" i="1"/>
  <c r="AI44" i="1"/>
  <c r="CW44" i="1" s="1"/>
  <c r="V44" i="1" s="1"/>
  <c r="AJ44" i="1"/>
  <c r="CQ44" i="1"/>
  <c r="P44" i="1" s="1"/>
  <c r="CR44" i="1"/>
  <c r="Q44" i="1" s="1"/>
  <c r="CT44" i="1"/>
  <c r="S44" i="1" s="1"/>
  <c r="CU44" i="1"/>
  <c r="T44" i="1" s="1"/>
  <c r="CV44" i="1"/>
  <c r="U44" i="1" s="1"/>
  <c r="CX44" i="1"/>
  <c r="W44" i="1" s="1"/>
  <c r="FR44" i="1"/>
  <c r="GL44" i="1"/>
  <c r="GN44" i="1"/>
  <c r="GO44" i="1"/>
  <c r="GV44" i="1"/>
  <c r="HC44" i="1" s="1"/>
  <c r="GX44" i="1" s="1"/>
  <c r="C45" i="1"/>
  <c r="D45" i="1"/>
  <c r="AC45" i="1"/>
  <c r="AE45" i="1"/>
  <c r="AD45" i="1" s="1"/>
  <c r="AB45" i="1" s="1"/>
  <c r="AF45" i="1"/>
  <c r="CT45" i="1" s="1"/>
  <c r="S45" i="1" s="1"/>
  <c r="AG45" i="1"/>
  <c r="AH45" i="1"/>
  <c r="AI45" i="1"/>
  <c r="AJ45" i="1"/>
  <c r="CX45" i="1" s="1"/>
  <c r="W45" i="1" s="1"/>
  <c r="CQ45" i="1"/>
  <c r="P45" i="1" s="1"/>
  <c r="CR45" i="1"/>
  <c r="Q45" i="1" s="1"/>
  <c r="CS45" i="1"/>
  <c r="R45" i="1" s="1"/>
  <c r="GK45" i="1" s="1"/>
  <c r="CU45" i="1"/>
  <c r="T45" i="1" s="1"/>
  <c r="CV45" i="1"/>
  <c r="U45" i="1" s="1"/>
  <c r="CW45" i="1"/>
  <c r="V45" i="1" s="1"/>
  <c r="FR45" i="1"/>
  <c r="GL45" i="1"/>
  <c r="GN45" i="1"/>
  <c r="GO45" i="1"/>
  <c r="GV45" i="1"/>
  <c r="HC45" i="1" s="1"/>
  <c r="GX45" i="1" s="1"/>
  <c r="C46" i="1"/>
  <c r="D46" i="1"/>
  <c r="I46" i="1"/>
  <c r="K46" i="1"/>
  <c r="AC46" i="1"/>
  <c r="AE46" i="1"/>
  <c r="AD46" i="1" s="1"/>
  <c r="AF46" i="1"/>
  <c r="AG46" i="1"/>
  <c r="AH46" i="1"/>
  <c r="AI46" i="1"/>
  <c r="CW46" i="1" s="1"/>
  <c r="V46" i="1" s="1"/>
  <c r="AJ46" i="1"/>
  <c r="CQ46" i="1"/>
  <c r="P46" i="1" s="1"/>
  <c r="CP46" i="1" s="1"/>
  <c r="O46" i="1" s="1"/>
  <c r="CR46" i="1"/>
  <c r="Q46" i="1" s="1"/>
  <c r="CT46" i="1"/>
  <c r="S46" i="1" s="1"/>
  <c r="CU46" i="1"/>
  <c r="T46" i="1" s="1"/>
  <c r="CV46" i="1"/>
  <c r="U46" i="1" s="1"/>
  <c r="CX46" i="1"/>
  <c r="W46" i="1" s="1"/>
  <c r="FR46" i="1"/>
  <c r="GL46" i="1"/>
  <c r="GN46" i="1"/>
  <c r="GO46" i="1"/>
  <c r="GV46" i="1"/>
  <c r="HC46" i="1" s="1"/>
  <c r="GX46" i="1" s="1"/>
  <c r="C47" i="1"/>
  <c r="D47" i="1"/>
  <c r="I47" i="1"/>
  <c r="K47" i="1"/>
  <c r="AC47" i="1"/>
  <c r="AB47" i="1" s="1"/>
  <c r="AD47" i="1"/>
  <c r="AE47" i="1"/>
  <c r="AF47" i="1"/>
  <c r="AG47" i="1"/>
  <c r="AH47" i="1"/>
  <c r="CV47" i="1" s="1"/>
  <c r="U47" i="1" s="1"/>
  <c r="AI47" i="1"/>
  <c r="AJ47" i="1"/>
  <c r="CQ47" i="1"/>
  <c r="P47" i="1" s="1"/>
  <c r="CR47" i="1"/>
  <c r="Q47" i="1" s="1"/>
  <c r="CS47" i="1"/>
  <c r="R47" i="1" s="1"/>
  <c r="GK47" i="1" s="1"/>
  <c r="CT47" i="1"/>
  <c r="S47" i="1" s="1"/>
  <c r="CU47" i="1"/>
  <c r="T47" i="1" s="1"/>
  <c r="CW47" i="1"/>
  <c r="V47" i="1" s="1"/>
  <c r="CX47" i="1"/>
  <c r="W47" i="1" s="1"/>
  <c r="FR47" i="1"/>
  <c r="GL47" i="1"/>
  <c r="GN47" i="1"/>
  <c r="GO47" i="1"/>
  <c r="GV47" i="1"/>
  <c r="HC47" i="1"/>
  <c r="GX47" i="1" s="1"/>
  <c r="C48" i="1"/>
  <c r="D48" i="1"/>
  <c r="AC48" i="1"/>
  <c r="AE48" i="1"/>
  <c r="AD48" i="1" s="1"/>
  <c r="AF48" i="1"/>
  <c r="AG48" i="1"/>
  <c r="AH48" i="1"/>
  <c r="AI48" i="1"/>
  <c r="CW48" i="1" s="1"/>
  <c r="V48" i="1" s="1"/>
  <c r="AJ48" i="1"/>
  <c r="CQ48" i="1"/>
  <c r="P48" i="1" s="1"/>
  <c r="CR48" i="1"/>
  <c r="Q48" i="1" s="1"/>
  <c r="CT48" i="1"/>
  <c r="S48" i="1" s="1"/>
  <c r="CU48" i="1"/>
  <c r="T48" i="1" s="1"/>
  <c r="CV48" i="1"/>
  <c r="U48" i="1" s="1"/>
  <c r="CX48" i="1"/>
  <c r="W48" i="1" s="1"/>
  <c r="FR48" i="1"/>
  <c r="GL48" i="1"/>
  <c r="GN48" i="1"/>
  <c r="GO48" i="1"/>
  <c r="GV48" i="1"/>
  <c r="HC48" i="1" s="1"/>
  <c r="GX48" i="1" s="1"/>
  <c r="B50" i="1"/>
  <c r="B30" i="1" s="1"/>
  <c r="C50" i="1"/>
  <c r="C30" i="1" s="1"/>
  <c r="D50" i="1"/>
  <c r="D30" i="1" s="1"/>
  <c r="F50" i="1"/>
  <c r="F30" i="1" s="1"/>
  <c r="G50" i="1"/>
  <c r="G30" i="1" s="1"/>
  <c r="BX50" i="1"/>
  <c r="AO50" i="1" s="1"/>
  <c r="BY50" i="1"/>
  <c r="BY30" i="1" s="1"/>
  <c r="BZ50" i="1"/>
  <c r="BZ30" i="1" s="1"/>
  <c r="CB50" i="1"/>
  <c r="AS50" i="1" s="1"/>
  <c r="CC50" i="1"/>
  <c r="CC30" i="1" s="1"/>
  <c r="CG50" i="1"/>
  <c r="CG30" i="1" s="1"/>
  <c r="CK50" i="1"/>
  <c r="CK30" i="1" s="1"/>
  <c r="CL50" i="1"/>
  <c r="CL30" i="1" s="1"/>
  <c r="CM50" i="1"/>
  <c r="CM30" i="1" s="1"/>
  <c r="D80" i="1"/>
  <c r="E82" i="1"/>
  <c r="Z82" i="1"/>
  <c r="AA82" i="1"/>
  <c r="AM82" i="1"/>
  <c r="AN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S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L82" i="1"/>
  <c r="GM82" i="1"/>
  <c r="GN82" i="1"/>
  <c r="GO82" i="1"/>
  <c r="GP82" i="1"/>
  <c r="GQ82" i="1"/>
  <c r="GR82" i="1"/>
  <c r="GS82" i="1"/>
  <c r="GT82" i="1"/>
  <c r="GU82" i="1"/>
  <c r="GV82" i="1"/>
  <c r="GW82" i="1"/>
  <c r="GX82" i="1"/>
  <c r="C84" i="1"/>
  <c r="D84" i="1"/>
  <c r="AC84" i="1"/>
  <c r="AB84" i="1" s="1"/>
  <c r="AE84" i="1"/>
  <c r="AD84" i="1" s="1"/>
  <c r="AF84" i="1"/>
  <c r="AG84" i="1"/>
  <c r="AH84" i="1"/>
  <c r="AI84" i="1"/>
  <c r="CW84" i="1" s="1"/>
  <c r="V84" i="1" s="1"/>
  <c r="AJ84" i="1"/>
  <c r="CQ84" i="1"/>
  <c r="P84" i="1" s="1"/>
  <c r="CR84" i="1"/>
  <c r="Q84" i="1" s="1"/>
  <c r="CT84" i="1"/>
  <c r="S84" i="1" s="1"/>
  <c r="CU84" i="1"/>
  <c r="T84" i="1" s="1"/>
  <c r="CV84" i="1"/>
  <c r="U84" i="1" s="1"/>
  <c r="CX84" i="1"/>
  <c r="W84" i="1" s="1"/>
  <c r="FR84" i="1"/>
  <c r="GL84" i="1"/>
  <c r="GN84" i="1"/>
  <c r="GO84" i="1"/>
  <c r="GV84" i="1"/>
  <c r="HC84" i="1" s="1"/>
  <c r="GX84" i="1" s="1"/>
  <c r="C85" i="1"/>
  <c r="D85" i="1"/>
  <c r="AC85" i="1"/>
  <c r="AE85" i="1"/>
  <c r="AD85" i="1" s="1"/>
  <c r="AB85" i="1" s="1"/>
  <c r="AF85" i="1"/>
  <c r="CT85" i="1" s="1"/>
  <c r="S85" i="1" s="1"/>
  <c r="AG85" i="1"/>
  <c r="AH85" i="1"/>
  <c r="AI85" i="1"/>
  <c r="CW85" i="1" s="1"/>
  <c r="V85" i="1" s="1"/>
  <c r="AJ85" i="1"/>
  <c r="CX85" i="1" s="1"/>
  <c r="W85" i="1" s="1"/>
  <c r="CQ85" i="1"/>
  <c r="P85" i="1" s="1"/>
  <c r="CR85" i="1"/>
  <c r="Q85" i="1" s="1"/>
  <c r="CU85" i="1"/>
  <c r="T85" i="1" s="1"/>
  <c r="CV85" i="1"/>
  <c r="U85" i="1" s="1"/>
  <c r="FR85" i="1"/>
  <c r="GL85" i="1"/>
  <c r="GN85" i="1"/>
  <c r="GO85" i="1"/>
  <c r="GV85" i="1"/>
  <c r="HC85" i="1" s="1"/>
  <c r="GX85" i="1" s="1"/>
  <c r="C86" i="1"/>
  <c r="D86" i="1"/>
  <c r="I86" i="1"/>
  <c r="K86" i="1"/>
  <c r="AC86" i="1"/>
  <c r="AB86" i="1" s="1"/>
  <c r="AD86" i="1"/>
  <c r="AE86" i="1"/>
  <c r="CS86" i="1" s="1"/>
  <c r="R86" i="1" s="1"/>
  <c r="GK86" i="1" s="1"/>
  <c r="AF86" i="1"/>
  <c r="AG86" i="1"/>
  <c r="AH86" i="1"/>
  <c r="CV86" i="1" s="1"/>
  <c r="U86" i="1" s="1"/>
  <c r="AI86" i="1"/>
  <c r="CW86" i="1" s="1"/>
  <c r="V86" i="1" s="1"/>
  <c r="AJ86" i="1"/>
  <c r="CQ86" i="1"/>
  <c r="P86" i="1" s="1"/>
  <c r="CP86" i="1" s="1"/>
  <c r="O86" i="1" s="1"/>
  <c r="CR86" i="1"/>
  <c r="Q86" i="1" s="1"/>
  <c r="CT86" i="1"/>
  <c r="S86" i="1" s="1"/>
  <c r="CU86" i="1"/>
  <c r="T86" i="1" s="1"/>
  <c r="CX86" i="1"/>
  <c r="W86" i="1" s="1"/>
  <c r="FR86" i="1"/>
  <c r="GL86" i="1"/>
  <c r="GN86" i="1"/>
  <c r="GO86" i="1"/>
  <c r="GV86" i="1"/>
  <c r="HC86" i="1" s="1"/>
  <c r="GX86" i="1" s="1"/>
  <c r="C87" i="1"/>
  <c r="D87" i="1"/>
  <c r="AC87" i="1"/>
  <c r="AE87" i="1"/>
  <c r="AD87" i="1" s="1"/>
  <c r="AB87" i="1" s="1"/>
  <c r="AF87" i="1"/>
  <c r="CT87" i="1" s="1"/>
  <c r="S87" i="1" s="1"/>
  <c r="AG87" i="1"/>
  <c r="AH87" i="1"/>
  <c r="AI87" i="1"/>
  <c r="CW87" i="1" s="1"/>
  <c r="V87" i="1" s="1"/>
  <c r="AJ87" i="1"/>
  <c r="CX87" i="1" s="1"/>
  <c r="W87" i="1" s="1"/>
  <c r="CQ87" i="1"/>
  <c r="P87" i="1" s="1"/>
  <c r="CR87" i="1"/>
  <c r="Q87" i="1" s="1"/>
  <c r="CU87" i="1"/>
  <c r="T87" i="1" s="1"/>
  <c r="CV87" i="1"/>
  <c r="U87" i="1" s="1"/>
  <c r="FR87" i="1"/>
  <c r="GL87" i="1"/>
  <c r="GN87" i="1"/>
  <c r="GO87" i="1"/>
  <c r="GV87" i="1"/>
  <c r="HC87" i="1" s="1"/>
  <c r="GX87" i="1" s="1"/>
  <c r="C88" i="1"/>
  <c r="D88" i="1"/>
  <c r="I88" i="1"/>
  <c r="K88" i="1"/>
  <c r="AC88" i="1"/>
  <c r="AB88" i="1" s="1"/>
  <c r="AD88" i="1"/>
  <c r="AE88" i="1"/>
  <c r="CS88" i="1" s="1"/>
  <c r="R88" i="1" s="1"/>
  <c r="GK88" i="1" s="1"/>
  <c r="AF88" i="1"/>
  <c r="AG88" i="1"/>
  <c r="AH88" i="1"/>
  <c r="CV88" i="1" s="1"/>
  <c r="U88" i="1" s="1"/>
  <c r="AI88" i="1"/>
  <c r="CW88" i="1" s="1"/>
  <c r="V88" i="1" s="1"/>
  <c r="AJ88" i="1"/>
  <c r="CQ88" i="1"/>
  <c r="P88" i="1" s="1"/>
  <c r="CP88" i="1" s="1"/>
  <c r="O88" i="1" s="1"/>
  <c r="CR88" i="1"/>
  <c r="Q88" i="1" s="1"/>
  <c r="CT88" i="1"/>
  <c r="S88" i="1" s="1"/>
  <c r="CU88" i="1"/>
  <c r="T88" i="1" s="1"/>
  <c r="CX88" i="1"/>
  <c r="W88" i="1" s="1"/>
  <c r="FR88" i="1"/>
  <c r="GL88" i="1"/>
  <c r="GN88" i="1"/>
  <c r="GO88" i="1"/>
  <c r="GV88" i="1"/>
  <c r="HC88" i="1" s="1"/>
  <c r="GX88" i="1" s="1"/>
  <c r="C89" i="1"/>
  <c r="D89" i="1"/>
  <c r="I89" i="1"/>
  <c r="K89" i="1"/>
  <c r="AC89" i="1"/>
  <c r="AB89" i="1" s="1"/>
  <c r="AD89" i="1"/>
  <c r="AE89" i="1"/>
  <c r="AF89" i="1"/>
  <c r="AG89" i="1"/>
  <c r="CU89" i="1" s="1"/>
  <c r="T89" i="1" s="1"/>
  <c r="AH89" i="1"/>
  <c r="CV89" i="1" s="1"/>
  <c r="U89" i="1" s="1"/>
  <c r="AI89" i="1"/>
  <c r="AJ89" i="1"/>
  <c r="CR89" i="1"/>
  <c r="Q89" i="1" s="1"/>
  <c r="CS89" i="1"/>
  <c r="R89" i="1" s="1"/>
  <c r="GK89" i="1" s="1"/>
  <c r="CT89" i="1"/>
  <c r="S89" i="1" s="1"/>
  <c r="CW89" i="1"/>
  <c r="V89" i="1" s="1"/>
  <c r="CX89" i="1"/>
  <c r="W89" i="1" s="1"/>
  <c r="FR89" i="1"/>
  <c r="GL89" i="1"/>
  <c r="GN89" i="1"/>
  <c r="GO89" i="1"/>
  <c r="GV89" i="1"/>
  <c r="HC89" i="1"/>
  <c r="GX89" i="1" s="1"/>
  <c r="C90" i="1"/>
  <c r="D90" i="1"/>
  <c r="I90" i="1"/>
  <c r="K90" i="1"/>
  <c r="AC90" i="1"/>
  <c r="CQ90" i="1" s="1"/>
  <c r="P90" i="1" s="1"/>
  <c r="AE90" i="1"/>
  <c r="AD90" i="1" s="1"/>
  <c r="AB90" i="1" s="1"/>
  <c r="AF90" i="1"/>
  <c r="CT90" i="1" s="1"/>
  <c r="S90" i="1" s="1"/>
  <c r="AG90" i="1"/>
  <c r="CU90" i="1" s="1"/>
  <c r="T90" i="1" s="1"/>
  <c r="AH90" i="1"/>
  <c r="AI90" i="1"/>
  <c r="AJ90" i="1"/>
  <c r="CX90" i="1" s="1"/>
  <c r="W90" i="1" s="1"/>
  <c r="CR90" i="1"/>
  <c r="Q90" i="1" s="1"/>
  <c r="CS90" i="1"/>
  <c r="R90" i="1" s="1"/>
  <c r="GK90" i="1" s="1"/>
  <c r="CV90" i="1"/>
  <c r="U90" i="1" s="1"/>
  <c r="CW90" i="1"/>
  <c r="V90" i="1" s="1"/>
  <c r="FR90" i="1"/>
  <c r="GL90" i="1"/>
  <c r="GN90" i="1"/>
  <c r="GO90" i="1"/>
  <c r="GV90" i="1"/>
  <c r="GX90" i="1"/>
  <c r="HC90" i="1"/>
  <c r="C91" i="1"/>
  <c r="D91" i="1"/>
  <c r="I91" i="1"/>
  <c r="K91" i="1"/>
  <c r="AC91" i="1"/>
  <c r="AE91" i="1"/>
  <c r="AD91" i="1" s="1"/>
  <c r="AB91" i="1" s="1"/>
  <c r="AF91" i="1"/>
  <c r="CT91" i="1" s="1"/>
  <c r="S91" i="1" s="1"/>
  <c r="AG91" i="1"/>
  <c r="AH91" i="1"/>
  <c r="AI91" i="1"/>
  <c r="CW91" i="1" s="1"/>
  <c r="V91" i="1" s="1"/>
  <c r="AJ91" i="1"/>
  <c r="CX91" i="1" s="1"/>
  <c r="W91" i="1" s="1"/>
  <c r="CQ91" i="1"/>
  <c r="P91" i="1" s="1"/>
  <c r="CR91" i="1"/>
  <c r="Q91" i="1" s="1"/>
  <c r="CU91" i="1"/>
  <c r="T91" i="1" s="1"/>
  <c r="CV91" i="1"/>
  <c r="U91" i="1" s="1"/>
  <c r="FR91" i="1"/>
  <c r="GL91" i="1"/>
  <c r="GN91" i="1"/>
  <c r="GO91" i="1"/>
  <c r="GV91" i="1"/>
  <c r="HC91" i="1" s="1"/>
  <c r="GX91" i="1" s="1"/>
  <c r="C92" i="1"/>
  <c r="D92" i="1"/>
  <c r="I92" i="1"/>
  <c r="CU106" i="3" s="1"/>
  <c r="K92" i="1"/>
  <c r="AC92" i="1"/>
  <c r="AB92" i="1" s="1"/>
  <c r="AD92" i="1"/>
  <c r="AE92" i="1"/>
  <c r="CS92" i="1" s="1"/>
  <c r="R92" i="1" s="1"/>
  <c r="GK92" i="1" s="1"/>
  <c r="AF92" i="1"/>
  <c r="AG92" i="1"/>
  <c r="AH92" i="1"/>
  <c r="AI92" i="1"/>
  <c r="CW92" i="1" s="1"/>
  <c r="V92" i="1" s="1"/>
  <c r="AJ92" i="1"/>
  <c r="CQ92" i="1"/>
  <c r="P92" i="1" s="1"/>
  <c r="CR92" i="1"/>
  <c r="Q92" i="1" s="1"/>
  <c r="CT92" i="1"/>
  <c r="S92" i="1" s="1"/>
  <c r="CU92" i="1"/>
  <c r="T92" i="1" s="1"/>
  <c r="CV92" i="1"/>
  <c r="U92" i="1" s="1"/>
  <c r="CX92" i="1"/>
  <c r="W92" i="1" s="1"/>
  <c r="FR92" i="1"/>
  <c r="GL92" i="1"/>
  <c r="GN92" i="1"/>
  <c r="GO92" i="1"/>
  <c r="GV92" i="1"/>
  <c r="HC92" i="1" s="1"/>
  <c r="GX92" i="1" s="1"/>
  <c r="C93" i="1"/>
  <c r="D93" i="1"/>
  <c r="AC93" i="1"/>
  <c r="AE93" i="1"/>
  <c r="AD93" i="1" s="1"/>
  <c r="AB93" i="1" s="1"/>
  <c r="AF93" i="1"/>
  <c r="CT93" i="1" s="1"/>
  <c r="S93" i="1" s="1"/>
  <c r="AG93" i="1"/>
  <c r="AH93" i="1"/>
  <c r="AI93" i="1"/>
  <c r="CW93" i="1" s="1"/>
  <c r="V93" i="1" s="1"/>
  <c r="AJ93" i="1"/>
  <c r="CX93" i="1" s="1"/>
  <c r="W93" i="1" s="1"/>
  <c r="CQ93" i="1"/>
  <c r="P93" i="1" s="1"/>
  <c r="CR93" i="1"/>
  <c r="Q93" i="1" s="1"/>
  <c r="CU93" i="1"/>
  <c r="T93" i="1" s="1"/>
  <c r="CV93" i="1"/>
  <c r="U93" i="1" s="1"/>
  <c r="FR93" i="1"/>
  <c r="GL93" i="1"/>
  <c r="GN93" i="1"/>
  <c r="GO93" i="1"/>
  <c r="GV93" i="1"/>
  <c r="HC93" i="1" s="1"/>
  <c r="GX93" i="1" s="1"/>
  <c r="C94" i="1"/>
  <c r="D94" i="1"/>
  <c r="AC94" i="1"/>
  <c r="CQ94" i="1" s="1"/>
  <c r="P94" i="1" s="1"/>
  <c r="AE94" i="1"/>
  <c r="AD94" i="1" s="1"/>
  <c r="AB94" i="1" s="1"/>
  <c r="AF94" i="1"/>
  <c r="CT94" i="1" s="1"/>
  <c r="S94" i="1" s="1"/>
  <c r="AG94" i="1"/>
  <c r="CU94" i="1" s="1"/>
  <c r="T94" i="1" s="1"/>
  <c r="AH94" i="1"/>
  <c r="AI94" i="1"/>
  <c r="AJ94" i="1"/>
  <c r="CX94" i="1" s="1"/>
  <c r="W94" i="1" s="1"/>
  <c r="CR94" i="1"/>
  <c r="Q94" i="1" s="1"/>
  <c r="CS94" i="1"/>
  <c r="R94" i="1" s="1"/>
  <c r="GK94" i="1" s="1"/>
  <c r="CV94" i="1"/>
  <c r="U94" i="1" s="1"/>
  <c r="CW94" i="1"/>
  <c r="V94" i="1" s="1"/>
  <c r="FR94" i="1"/>
  <c r="GL94" i="1"/>
  <c r="GN94" i="1"/>
  <c r="GO94" i="1"/>
  <c r="GV94" i="1"/>
  <c r="GX94" i="1"/>
  <c r="HC94" i="1"/>
  <c r="B96" i="1"/>
  <c r="B82" i="1" s="1"/>
  <c r="C96" i="1"/>
  <c r="C82" i="1" s="1"/>
  <c r="D96" i="1"/>
  <c r="D82" i="1" s="1"/>
  <c r="F96" i="1"/>
  <c r="F82" i="1" s="1"/>
  <c r="G96" i="1"/>
  <c r="G82" i="1" s="1"/>
  <c r="BX96" i="1"/>
  <c r="AO96" i="1" s="1"/>
  <c r="BY96" i="1"/>
  <c r="BY82" i="1" s="1"/>
  <c r="BZ96" i="1"/>
  <c r="AQ96" i="1" s="1"/>
  <c r="CB96" i="1"/>
  <c r="AS96" i="1" s="1"/>
  <c r="CC96" i="1"/>
  <c r="CC82" i="1" s="1"/>
  <c r="CG96" i="1"/>
  <c r="CG82" i="1" s="1"/>
  <c r="CK96" i="1"/>
  <c r="CK82" i="1" s="1"/>
  <c r="CL96" i="1"/>
  <c r="BC96" i="1" s="1"/>
  <c r="CM96" i="1"/>
  <c r="BD96" i="1" s="1"/>
  <c r="D126" i="1"/>
  <c r="E128" i="1"/>
  <c r="Z128" i="1"/>
  <c r="AA128" i="1"/>
  <c r="AM128" i="1"/>
  <c r="AN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C130" i="1"/>
  <c r="D130" i="1"/>
  <c r="AC130" i="1"/>
  <c r="AB130" i="1" s="1"/>
  <c r="AD130" i="1"/>
  <c r="AE130" i="1"/>
  <c r="AF130" i="1"/>
  <c r="AG130" i="1"/>
  <c r="AH130" i="1"/>
  <c r="CV130" i="1" s="1"/>
  <c r="U130" i="1" s="1"/>
  <c r="AI130" i="1"/>
  <c r="AJ130" i="1"/>
  <c r="CQ130" i="1"/>
  <c r="P130" i="1" s="1"/>
  <c r="CP130" i="1" s="1"/>
  <c r="O130" i="1" s="1"/>
  <c r="CR130" i="1"/>
  <c r="Q130" i="1" s="1"/>
  <c r="CS130" i="1"/>
  <c r="R130" i="1" s="1"/>
  <c r="GK130" i="1" s="1"/>
  <c r="CT130" i="1"/>
  <c r="S130" i="1" s="1"/>
  <c r="CU130" i="1"/>
  <c r="T130" i="1" s="1"/>
  <c r="CW130" i="1"/>
  <c r="V130" i="1" s="1"/>
  <c r="CX130" i="1"/>
  <c r="W130" i="1" s="1"/>
  <c r="FR130" i="1"/>
  <c r="GL130" i="1"/>
  <c r="GN130" i="1"/>
  <c r="GO130" i="1"/>
  <c r="GV130" i="1"/>
  <c r="HC130" i="1"/>
  <c r="GX130" i="1" s="1"/>
  <c r="C131" i="1"/>
  <c r="D131" i="1"/>
  <c r="AC131" i="1"/>
  <c r="AE131" i="1"/>
  <c r="CS131" i="1" s="1"/>
  <c r="R131" i="1" s="1"/>
  <c r="GK131" i="1" s="1"/>
  <c r="AF131" i="1"/>
  <c r="AG131" i="1"/>
  <c r="AH131" i="1"/>
  <c r="AI131" i="1"/>
  <c r="CW131" i="1" s="1"/>
  <c r="V131" i="1" s="1"/>
  <c r="AJ131" i="1"/>
  <c r="CQ131" i="1"/>
  <c r="P131" i="1" s="1"/>
  <c r="CR131" i="1"/>
  <c r="Q131" i="1" s="1"/>
  <c r="CT131" i="1"/>
  <c r="S131" i="1" s="1"/>
  <c r="CU131" i="1"/>
  <c r="T131" i="1" s="1"/>
  <c r="CV131" i="1"/>
  <c r="U131" i="1" s="1"/>
  <c r="CX131" i="1"/>
  <c r="W131" i="1" s="1"/>
  <c r="FR131" i="1"/>
  <c r="GL131" i="1"/>
  <c r="GN131" i="1"/>
  <c r="GO131" i="1"/>
  <c r="GV131" i="1"/>
  <c r="HC131" i="1" s="1"/>
  <c r="GX131" i="1" s="1"/>
  <c r="C132" i="1"/>
  <c r="D132" i="1"/>
  <c r="AC132" i="1"/>
  <c r="AE132" i="1"/>
  <c r="AD132" i="1" s="1"/>
  <c r="AB132" i="1" s="1"/>
  <c r="AF132" i="1"/>
  <c r="CT132" i="1" s="1"/>
  <c r="S132" i="1" s="1"/>
  <c r="AG132" i="1"/>
  <c r="AH132" i="1"/>
  <c r="AI132" i="1"/>
  <c r="AJ132" i="1"/>
  <c r="CX132" i="1" s="1"/>
  <c r="W132" i="1" s="1"/>
  <c r="CQ132" i="1"/>
  <c r="P132" i="1" s="1"/>
  <c r="CR132" i="1"/>
  <c r="Q132" i="1" s="1"/>
  <c r="CS132" i="1"/>
  <c r="R132" i="1" s="1"/>
  <c r="GK132" i="1" s="1"/>
  <c r="CU132" i="1"/>
  <c r="T132" i="1" s="1"/>
  <c r="CV132" i="1"/>
  <c r="U132" i="1" s="1"/>
  <c r="CW132" i="1"/>
  <c r="V132" i="1" s="1"/>
  <c r="FR132" i="1"/>
  <c r="BY141" i="1" s="1"/>
  <c r="GL132" i="1"/>
  <c r="GN132" i="1"/>
  <c r="GO132" i="1"/>
  <c r="GV132" i="1"/>
  <c r="HC132" i="1" s="1"/>
  <c r="GX132" i="1" s="1"/>
  <c r="C133" i="1"/>
  <c r="D133" i="1"/>
  <c r="AC133" i="1"/>
  <c r="CQ133" i="1" s="1"/>
  <c r="P133" i="1" s="1"/>
  <c r="AE133" i="1"/>
  <c r="AD133" i="1" s="1"/>
  <c r="AF133" i="1"/>
  <c r="AG133" i="1"/>
  <c r="CU133" i="1" s="1"/>
  <c r="T133" i="1" s="1"/>
  <c r="AH133" i="1"/>
  <c r="AI133" i="1"/>
  <c r="AJ133" i="1"/>
  <c r="CX133" i="1" s="1"/>
  <c r="W133" i="1" s="1"/>
  <c r="CR133" i="1"/>
  <c r="Q133" i="1" s="1"/>
  <c r="CS133" i="1"/>
  <c r="R133" i="1" s="1"/>
  <c r="CT133" i="1"/>
  <c r="S133" i="1" s="1"/>
  <c r="CV133" i="1"/>
  <c r="U133" i="1" s="1"/>
  <c r="CW133" i="1"/>
  <c r="V133" i="1" s="1"/>
  <c r="FR133" i="1"/>
  <c r="GK133" i="1"/>
  <c r="GL133" i="1"/>
  <c r="GN133" i="1"/>
  <c r="GO133" i="1"/>
  <c r="CC141" i="1" s="1"/>
  <c r="GV133" i="1"/>
  <c r="HC133" i="1"/>
  <c r="GX133" i="1" s="1"/>
  <c r="C134" i="1"/>
  <c r="D134" i="1"/>
  <c r="R134" i="1"/>
  <c r="GK134" i="1" s="1"/>
  <c r="V134" i="1"/>
  <c r="W134" i="1"/>
  <c r="AC134" i="1"/>
  <c r="AB134" i="1" s="1"/>
  <c r="AD134" i="1"/>
  <c r="AE134" i="1"/>
  <c r="AF134" i="1"/>
  <c r="AG134" i="1"/>
  <c r="AH134" i="1"/>
  <c r="CV134" i="1" s="1"/>
  <c r="U134" i="1" s="1"/>
  <c r="AI134" i="1"/>
  <c r="AJ134" i="1"/>
  <c r="CQ134" i="1"/>
  <c r="P134" i="1" s="1"/>
  <c r="CR134" i="1"/>
  <c r="Q134" i="1" s="1"/>
  <c r="CS134" i="1"/>
  <c r="CT134" i="1"/>
  <c r="S134" i="1" s="1"/>
  <c r="CU134" i="1"/>
  <c r="T134" i="1" s="1"/>
  <c r="CW134" i="1"/>
  <c r="CX134" i="1"/>
  <c r="FR134" i="1"/>
  <c r="GL134" i="1"/>
  <c r="GN134" i="1"/>
  <c r="GO134" i="1"/>
  <c r="GV134" i="1"/>
  <c r="HC134" i="1"/>
  <c r="GX134" i="1" s="1"/>
  <c r="C135" i="1"/>
  <c r="D135" i="1"/>
  <c r="AC135" i="1"/>
  <c r="AE135" i="1"/>
  <c r="AD135" i="1" s="1"/>
  <c r="AF135" i="1"/>
  <c r="AG135" i="1"/>
  <c r="AH135" i="1"/>
  <c r="AI135" i="1"/>
  <c r="CW135" i="1" s="1"/>
  <c r="V135" i="1" s="1"/>
  <c r="AJ135" i="1"/>
  <c r="CQ135" i="1"/>
  <c r="P135" i="1" s="1"/>
  <c r="CR135" i="1"/>
  <c r="Q135" i="1" s="1"/>
  <c r="CT135" i="1"/>
  <c r="S135" i="1" s="1"/>
  <c r="CU135" i="1"/>
  <c r="T135" i="1" s="1"/>
  <c r="CV135" i="1"/>
  <c r="U135" i="1" s="1"/>
  <c r="CX135" i="1"/>
  <c r="W135" i="1" s="1"/>
  <c r="FR135" i="1"/>
  <c r="GL135" i="1"/>
  <c r="GN135" i="1"/>
  <c r="GO135" i="1"/>
  <c r="GV135" i="1"/>
  <c r="HC135" i="1" s="1"/>
  <c r="GX135" i="1" s="1"/>
  <c r="C136" i="1"/>
  <c r="D136" i="1"/>
  <c r="AC136" i="1"/>
  <c r="AE136" i="1"/>
  <c r="AD136" i="1" s="1"/>
  <c r="AB136" i="1" s="1"/>
  <c r="AF136" i="1"/>
  <c r="CT136" i="1" s="1"/>
  <c r="S136" i="1" s="1"/>
  <c r="AG136" i="1"/>
  <c r="AH136" i="1"/>
  <c r="AI136" i="1"/>
  <c r="AJ136" i="1"/>
  <c r="CX136" i="1" s="1"/>
  <c r="W136" i="1" s="1"/>
  <c r="CQ136" i="1"/>
  <c r="P136" i="1" s="1"/>
  <c r="CR136" i="1"/>
  <c r="Q136" i="1" s="1"/>
  <c r="CS136" i="1"/>
  <c r="R136" i="1" s="1"/>
  <c r="GK136" i="1" s="1"/>
  <c r="CU136" i="1"/>
  <c r="T136" i="1" s="1"/>
  <c r="CV136" i="1"/>
  <c r="U136" i="1" s="1"/>
  <c r="CW136" i="1"/>
  <c r="V136" i="1" s="1"/>
  <c r="FR136" i="1"/>
  <c r="GL136" i="1"/>
  <c r="GN136" i="1"/>
  <c r="CB141" i="1" s="1"/>
  <c r="GO136" i="1"/>
  <c r="GV136" i="1"/>
  <c r="HC136" i="1" s="1"/>
  <c r="GX136" i="1" s="1"/>
  <c r="C137" i="1"/>
  <c r="D137" i="1"/>
  <c r="AC137" i="1"/>
  <c r="AE137" i="1"/>
  <c r="AD137" i="1" s="1"/>
  <c r="AF137" i="1"/>
  <c r="AG137" i="1"/>
  <c r="CU137" i="1" s="1"/>
  <c r="T137" i="1" s="1"/>
  <c r="AH137" i="1"/>
  <c r="AI137" i="1"/>
  <c r="AJ137" i="1"/>
  <c r="CR137" i="1"/>
  <c r="Q137" i="1" s="1"/>
  <c r="CS137" i="1"/>
  <c r="R137" i="1" s="1"/>
  <c r="GK137" i="1" s="1"/>
  <c r="CT137" i="1"/>
  <c r="S137" i="1" s="1"/>
  <c r="CV137" i="1"/>
  <c r="U137" i="1" s="1"/>
  <c r="CW137" i="1"/>
  <c r="V137" i="1" s="1"/>
  <c r="CX137" i="1"/>
  <c r="W137" i="1" s="1"/>
  <c r="FR137" i="1"/>
  <c r="GL137" i="1"/>
  <c r="GN137" i="1"/>
  <c r="GO137" i="1"/>
  <c r="GV137" i="1"/>
  <c r="HC137" i="1"/>
  <c r="GX137" i="1" s="1"/>
  <c r="C138" i="1"/>
  <c r="D138" i="1"/>
  <c r="AC138" i="1"/>
  <c r="AB138" i="1" s="1"/>
  <c r="AD138" i="1"/>
  <c r="AE138" i="1"/>
  <c r="AF138" i="1"/>
  <c r="AG138" i="1"/>
  <c r="AH138" i="1"/>
  <c r="CV138" i="1" s="1"/>
  <c r="U138" i="1" s="1"/>
  <c r="AI138" i="1"/>
  <c r="AJ138" i="1"/>
  <c r="CQ138" i="1"/>
  <c r="P138" i="1" s="1"/>
  <c r="CR138" i="1"/>
  <c r="Q138" i="1" s="1"/>
  <c r="CS138" i="1"/>
  <c r="R138" i="1" s="1"/>
  <c r="GK138" i="1" s="1"/>
  <c r="CT138" i="1"/>
  <c r="S138" i="1" s="1"/>
  <c r="CU138" i="1"/>
  <c r="T138" i="1" s="1"/>
  <c r="CW138" i="1"/>
  <c r="V138" i="1" s="1"/>
  <c r="CX138" i="1"/>
  <c r="W138" i="1" s="1"/>
  <c r="FR138" i="1"/>
  <c r="GL138" i="1"/>
  <c r="GN138" i="1"/>
  <c r="GO138" i="1"/>
  <c r="GV138" i="1"/>
  <c r="HC138" i="1"/>
  <c r="GX138" i="1" s="1"/>
  <c r="C139" i="1"/>
  <c r="D139" i="1"/>
  <c r="AC139" i="1"/>
  <c r="AE139" i="1"/>
  <c r="AD139" i="1" s="1"/>
  <c r="AF139" i="1"/>
  <c r="AG139" i="1"/>
  <c r="AH139" i="1"/>
  <c r="AI139" i="1"/>
  <c r="CW139" i="1" s="1"/>
  <c r="V139" i="1" s="1"/>
  <c r="AJ139" i="1"/>
  <c r="CQ139" i="1"/>
  <c r="P139" i="1" s="1"/>
  <c r="CR139" i="1"/>
  <c r="Q139" i="1" s="1"/>
  <c r="CT139" i="1"/>
  <c r="S139" i="1" s="1"/>
  <c r="CU139" i="1"/>
  <c r="T139" i="1" s="1"/>
  <c r="CV139" i="1"/>
  <c r="U139" i="1" s="1"/>
  <c r="CX139" i="1"/>
  <c r="W139" i="1" s="1"/>
  <c r="FR139" i="1"/>
  <c r="GL139" i="1"/>
  <c r="GN139" i="1"/>
  <c r="GO139" i="1"/>
  <c r="GV139" i="1"/>
  <c r="HC139" i="1" s="1"/>
  <c r="GX139" i="1" s="1"/>
  <c r="B141" i="1"/>
  <c r="B128" i="1" s="1"/>
  <c r="C141" i="1"/>
  <c r="C128" i="1" s="1"/>
  <c r="D141" i="1"/>
  <c r="D128" i="1" s="1"/>
  <c r="F141" i="1"/>
  <c r="F128" i="1" s="1"/>
  <c r="G141" i="1"/>
  <c r="G128" i="1" s="1"/>
  <c r="BX141" i="1"/>
  <c r="BX128" i="1" s="1"/>
  <c r="BZ141" i="1"/>
  <c r="BZ128" i="1" s="1"/>
  <c r="CK141" i="1"/>
  <c r="CK128" i="1" s="1"/>
  <c r="CL141" i="1"/>
  <c r="CL128" i="1" s="1"/>
  <c r="CM141" i="1"/>
  <c r="CM128" i="1" s="1"/>
  <c r="D171" i="1"/>
  <c r="E173" i="1"/>
  <c r="F173" i="1"/>
  <c r="Z173" i="1"/>
  <c r="AA173" i="1"/>
  <c r="AM173" i="1"/>
  <c r="AN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CN173" i="1"/>
  <c r="CO173" i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FA173" i="1"/>
  <c r="FB173" i="1"/>
  <c r="FC173" i="1"/>
  <c r="FD173" i="1"/>
  <c r="FE173" i="1"/>
  <c r="FF173" i="1"/>
  <c r="FG173" i="1"/>
  <c r="FH173" i="1"/>
  <c r="FI173" i="1"/>
  <c r="FJ173" i="1"/>
  <c r="FK173" i="1"/>
  <c r="FL173" i="1"/>
  <c r="FM173" i="1"/>
  <c r="FN173" i="1"/>
  <c r="FO173" i="1"/>
  <c r="FP173" i="1"/>
  <c r="FQ173" i="1"/>
  <c r="FR173" i="1"/>
  <c r="FS173" i="1"/>
  <c r="FT173" i="1"/>
  <c r="FU173" i="1"/>
  <c r="FV173" i="1"/>
  <c r="FW173" i="1"/>
  <c r="FX173" i="1"/>
  <c r="FY173" i="1"/>
  <c r="FZ173" i="1"/>
  <c r="GA173" i="1"/>
  <c r="GB173" i="1"/>
  <c r="GC173" i="1"/>
  <c r="GD173" i="1"/>
  <c r="GE173" i="1"/>
  <c r="GF173" i="1"/>
  <c r="GG173" i="1"/>
  <c r="GH173" i="1"/>
  <c r="GI173" i="1"/>
  <c r="GJ173" i="1"/>
  <c r="GK173" i="1"/>
  <c r="GL173" i="1"/>
  <c r="GM173" i="1"/>
  <c r="GN173" i="1"/>
  <c r="GO173" i="1"/>
  <c r="GP173" i="1"/>
  <c r="GQ173" i="1"/>
  <c r="GR173" i="1"/>
  <c r="GS173" i="1"/>
  <c r="GT173" i="1"/>
  <c r="GU173" i="1"/>
  <c r="GV173" i="1"/>
  <c r="GW173" i="1"/>
  <c r="GX173" i="1"/>
  <c r="C175" i="1"/>
  <c r="D175" i="1"/>
  <c r="AC175" i="1"/>
  <c r="AE175" i="1"/>
  <c r="AD175" i="1" s="1"/>
  <c r="AF175" i="1"/>
  <c r="AG175" i="1"/>
  <c r="AH175" i="1"/>
  <c r="AI175" i="1"/>
  <c r="CW175" i="1" s="1"/>
  <c r="V175" i="1" s="1"/>
  <c r="AJ175" i="1"/>
  <c r="CQ175" i="1"/>
  <c r="P175" i="1" s="1"/>
  <c r="CR175" i="1"/>
  <c r="Q175" i="1" s="1"/>
  <c r="CT175" i="1"/>
  <c r="S175" i="1" s="1"/>
  <c r="CU175" i="1"/>
  <c r="T175" i="1" s="1"/>
  <c r="CV175" i="1"/>
  <c r="U175" i="1" s="1"/>
  <c r="CX175" i="1"/>
  <c r="W175" i="1" s="1"/>
  <c r="FR175" i="1"/>
  <c r="GL175" i="1"/>
  <c r="GN175" i="1"/>
  <c r="GO175" i="1"/>
  <c r="GV175" i="1"/>
  <c r="HC175" i="1" s="1"/>
  <c r="GX175" i="1" s="1"/>
  <c r="C176" i="1"/>
  <c r="D176" i="1"/>
  <c r="AC176" i="1"/>
  <c r="AE176" i="1"/>
  <c r="AD176" i="1" s="1"/>
  <c r="AB176" i="1" s="1"/>
  <c r="AF176" i="1"/>
  <c r="CT176" i="1" s="1"/>
  <c r="S176" i="1" s="1"/>
  <c r="AG176" i="1"/>
  <c r="AH176" i="1"/>
  <c r="AI176" i="1"/>
  <c r="AJ176" i="1"/>
  <c r="CX176" i="1" s="1"/>
  <c r="W176" i="1" s="1"/>
  <c r="CQ176" i="1"/>
  <c r="P176" i="1" s="1"/>
  <c r="CP176" i="1" s="1"/>
  <c r="O176" i="1" s="1"/>
  <c r="CR176" i="1"/>
  <c r="Q176" i="1" s="1"/>
  <c r="CS176" i="1"/>
  <c r="R176" i="1" s="1"/>
  <c r="GK176" i="1" s="1"/>
  <c r="CU176" i="1"/>
  <c r="T176" i="1" s="1"/>
  <c r="CV176" i="1"/>
  <c r="U176" i="1" s="1"/>
  <c r="CW176" i="1"/>
  <c r="V176" i="1" s="1"/>
  <c r="FR176" i="1"/>
  <c r="BY182" i="1" s="1"/>
  <c r="GL176" i="1"/>
  <c r="GN176" i="1"/>
  <c r="CB182" i="1" s="1"/>
  <c r="GO176" i="1"/>
  <c r="GV176" i="1"/>
  <c r="HC176" i="1" s="1"/>
  <c r="GX176" i="1" s="1"/>
  <c r="C177" i="1"/>
  <c r="D177" i="1"/>
  <c r="AC177" i="1"/>
  <c r="AE177" i="1"/>
  <c r="AD177" i="1" s="1"/>
  <c r="AF177" i="1"/>
  <c r="AG177" i="1"/>
  <c r="CU177" i="1" s="1"/>
  <c r="T177" i="1" s="1"/>
  <c r="AH177" i="1"/>
  <c r="AI177" i="1"/>
  <c r="AJ177" i="1"/>
  <c r="CR177" i="1"/>
  <c r="Q177" i="1" s="1"/>
  <c r="CS177" i="1"/>
  <c r="R177" i="1" s="1"/>
  <c r="GK177" i="1" s="1"/>
  <c r="CT177" i="1"/>
  <c r="S177" i="1" s="1"/>
  <c r="CV177" i="1"/>
  <c r="U177" i="1" s="1"/>
  <c r="CW177" i="1"/>
  <c r="V177" i="1" s="1"/>
  <c r="CX177" i="1"/>
  <c r="W177" i="1" s="1"/>
  <c r="FR177" i="1"/>
  <c r="GL177" i="1"/>
  <c r="GN177" i="1"/>
  <c r="GO177" i="1"/>
  <c r="GV177" i="1"/>
  <c r="HC177" i="1"/>
  <c r="GX177" i="1" s="1"/>
  <c r="C178" i="1"/>
  <c r="D178" i="1"/>
  <c r="AC178" i="1"/>
  <c r="AB178" i="1" s="1"/>
  <c r="AD178" i="1"/>
  <c r="AE178" i="1"/>
  <c r="AF178" i="1"/>
  <c r="AG178" i="1"/>
  <c r="AH178" i="1"/>
  <c r="CV178" i="1" s="1"/>
  <c r="U178" i="1" s="1"/>
  <c r="AI178" i="1"/>
  <c r="AJ178" i="1"/>
  <c r="CQ178" i="1"/>
  <c r="P178" i="1" s="1"/>
  <c r="CR178" i="1"/>
  <c r="Q178" i="1" s="1"/>
  <c r="CS178" i="1"/>
  <c r="R178" i="1" s="1"/>
  <c r="GK178" i="1" s="1"/>
  <c r="CT178" i="1"/>
  <c r="S178" i="1" s="1"/>
  <c r="CU178" i="1"/>
  <c r="T178" i="1" s="1"/>
  <c r="CW178" i="1"/>
  <c r="V178" i="1" s="1"/>
  <c r="CX178" i="1"/>
  <c r="W178" i="1" s="1"/>
  <c r="FR178" i="1"/>
  <c r="GL178" i="1"/>
  <c r="BZ182" i="1" s="1"/>
  <c r="GN178" i="1"/>
  <c r="GO178" i="1"/>
  <c r="CC182" i="1" s="1"/>
  <c r="GV178" i="1"/>
  <c r="HC178" i="1"/>
  <c r="GX178" i="1" s="1"/>
  <c r="C179" i="1"/>
  <c r="D179" i="1"/>
  <c r="AC179" i="1"/>
  <c r="AE179" i="1"/>
  <c r="AD179" i="1" s="1"/>
  <c r="AF179" i="1"/>
  <c r="AG179" i="1"/>
  <c r="AH179" i="1"/>
  <c r="AI179" i="1"/>
  <c r="CW179" i="1" s="1"/>
  <c r="V179" i="1" s="1"/>
  <c r="AJ179" i="1"/>
  <c r="CQ179" i="1"/>
  <c r="P179" i="1" s="1"/>
  <c r="CP179" i="1" s="1"/>
  <c r="O179" i="1" s="1"/>
  <c r="CR179" i="1"/>
  <c r="Q179" i="1" s="1"/>
  <c r="CT179" i="1"/>
  <c r="S179" i="1" s="1"/>
  <c r="CU179" i="1"/>
  <c r="T179" i="1" s="1"/>
  <c r="CV179" i="1"/>
  <c r="U179" i="1" s="1"/>
  <c r="CX179" i="1"/>
  <c r="W179" i="1" s="1"/>
  <c r="FR179" i="1"/>
  <c r="GL179" i="1"/>
  <c r="GN179" i="1"/>
  <c r="GO179" i="1"/>
  <c r="GV179" i="1"/>
  <c r="HC179" i="1" s="1"/>
  <c r="GX179" i="1" s="1"/>
  <c r="C180" i="1"/>
  <c r="D180" i="1"/>
  <c r="AC180" i="1"/>
  <c r="AE180" i="1"/>
  <c r="AD180" i="1" s="1"/>
  <c r="AB180" i="1" s="1"/>
  <c r="AF180" i="1"/>
  <c r="CT180" i="1" s="1"/>
  <c r="S180" i="1" s="1"/>
  <c r="AG180" i="1"/>
  <c r="AH180" i="1"/>
  <c r="AI180" i="1"/>
  <c r="AJ180" i="1"/>
  <c r="CX180" i="1" s="1"/>
  <c r="W180" i="1" s="1"/>
  <c r="CQ180" i="1"/>
  <c r="P180" i="1" s="1"/>
  <c r="CP180" i="1" s="1"/>
  <c r="O180" i="1" s="1"/>
  <c r="CR180" i="1"/>
  <c r="Q180" i="1" s="1"/>
  <c r="CS180" i="1"/>
  <c r="R180" i="1" s="1"/>
  <c r="GK180" i="1" s="1"/>
  <c r="CU180" i="1"/>
  <c r="T180" i="1" s="1"/>
  <c r="CV180" i="1"/>
  <c r="U180" i="1" s="1"/>
  <c r="CW180" i="1"/>
  <c r="V180" i="1" s="1"/>
  <c r="FR180" i="1"/>
  <c r="GL180" i="1"/>
  <c r="GN180" i="1"/>
  <c r="GO180" i="1"/>
  <c r="GV180" i="1"/>
  <c r="HC180" i="1" s="1"/>
  <c r="GX180" i="1" s="1"/>
  <c r="B182" i="1"/>
  <c r="B173" i="1" s="1"/>
  <c r="C182" i="1"/>
  <c r="C173" i="1" s="1"/>
  <c r="D182" i="1"/>
  <c r="D173" i="1" s="1"/>
  <c r="F182" i="1"/>
  <c r="G182" i="1"/>
  <c r="G173" i="1" s="1"/>
  <c r="BX182" i="1"/>
  <c r="BX173" i="1" s="1"/>
  <c r="CK182" i="1"/>
  <c r="CK173" i="1" s="1"/>
  <c r="CL182" i="1"/>
  <c r="CL173" i="1" s="1"/>
  <c r="CM182" i="1"/>
  <c r="CM173" i="1" s="1"/>
  <c r="B212" i="1"/>
  <c r="B26" i="1" s="1"/>
  <c r="C212" i="1"/>
  <c r="C26" i="1" s="1"/>
  <c r="D212" i="1"/>
  <c r="D26" i="1" s="1"/>
  <c r="F212" i="1"/>
  <c r="F26" i="1" s="1"/>
  <c r="G212" i="1"/>
  <c r="G26" i="1" s="1"/>
  <c r="D242" i="1"/>
  <c r="E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BZ244" i="1"/>
  <c r="CA244" i="1"/>
  <c r="CB244" i="1"/>
  <c r="CC244" i="1"/>
  <c r="CD244" i="1"/>
  <c r="CE244" i="1"/>
  <c r="CF244" i="1"/>
  <c r="CG244" i="1"/>
  <c r="CH244" i="1"/>
  <c r="CI244" i="1"/>
  <c r="CJ244" i="1"/>
  <c r="CK244" i="1"/>
  <c r="CL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DV244" i="1"/>
  <c r="DW244" i="1"/>
  <c r="DX244" i="1"/>
  <c r="DY244" i="1"/>
  <c r="DZ244" i="1"/>
  <c r="EA244" i="1"/>
  <c r="EB244" i="1"/>
  <c r="EC244" i="1"/>
  <c r="ED244" i="1"/>
  <c r="EE244" i="1"/>
  <c r="EF244" i="1"/>
  <c r="EG244" i="1"/>
  <c r="EH244" i="1"/>
  <c r="EI244" i="1"/>
  <c r="EJ244" i="1"/>
  <c r="EK244" i="1"/>
  <c r="EL244" i="1"/>
  <c r="EM244" i="1"/>
  <c r="EN244" i="1"/>
  <c r="EO244" i="1"/>
  <c r="EP244" i="1"/>
  <c r="EQ244" i="1"/>
  <c r="ER244" i="1"/>
  <c r="ES244" i="1"/>
  <c r="ET244" i="1"/>
  <c r="EU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FP244" i="1"/>
  <c r="FQ244" i="1"/>
  <c r="FR244" i="1"/>
  <c r="FS244" i="1"/>
  <c r="FT244" i="1"/>
  <c r="FU244" i="1"/>
  <c r="FV244" i="1"/>
  <c r="FW244" i="1"/>
  <c r="FX244" i="1"/>
  <c r="FY244" i="1"/>
  <c r="FZ244" i="1"/>
  <c r="GA244" i="1"/>
  <c r="GB244" i="1"/>
  <c r="GC244" i="1"/>
  <c r="GD244" i="1"/>
  <c r="GE244" i="1"/>
  <c r="GF244" i="1"/>
  <c r="GG244" i="1"/>
  <c r="GH244" i="1"/>
  <c r="GI244" i="1"/>
  <c r="GJ244" i="1"/>
  <c r="GK244" i="1"/>
  <c r="GL244" i="1"/>
  <c r="GM244" i="1"/>
  <c r="GN244" i="1"/>
  <c r="GO244" i="1"/>
  <c r="GP244" i="1"/>
  <c r="GQ244" i="1"/>
  <c r="GR244" i="1"/>
  <c r="GS244" i="1"/>
  <c r="GT244" i="1"/>
  <c r="GU244" i="1"/>
  <c r="GV244" i="1"/>
  <c r="GW244" i="1"/>
  <c r="GX244" i="1"/>
  <c r="D246" i="1"/>
  <c r="E248" i="1"/>
  <c r="Z248" i="1"/>
  <c r="AA248" i="1"/>
  <c r="AM248" i="1"/>
  <c r="AN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CN248" i="1"/>
  <c r="CO248" i="1"/>
  <c r="CP248" i="1"/>
  <c r="CQ248" i="1"/>
  <c r="CR248" i="1"/>
  <c r="CS248" i="1"/>
  <c r="CT248" i="1"/>
  <c r="CU248" i="1"/>
  <c r="CV248" i="1"/>
  <c r="CW248" i="1"/>
  <c r="CX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DV248" i="1"/>
  <c r="DW248" i="1"/>
  <c r="DX248" i="1"/>
  <c r="DY248" i="1"/>
  <c r="DZ248" i="1"/>
  <c r="EA248" i="1"/>
  <c r="EB248" i="1"/>
  <c r="EC248" i="1"/>
  <c r="ED248" i="1"/>
  <c r="EE248" i="1"/>
  <c r="EF248" i="1"/>
  <c r="EG248" i="1"/>
  <c r="EH248" i="1"/>
  <c r="EI248" i="1"/>
  <c r="EJ248" i="1"/>
  <c r="EK248" i="1"/>
  <c r="EL248" i="1"/>
  <c r="EM248" i="1"/>
  <c r="EN248" i="1"/>
  <c r="EO248" i="1"/>
  <c r="EP248" i="1"/>
  <c r="EQ248" i="1"/>
  <c r="ER248" i="1"/>
  <c r="ES248" i="1"/>
  <c r="ET248" i="1"/>
  <c r="EU248" i="1"/>
  <c r="EV248" i="1"/>
  <c r="EW248" i="1"/>
  <c r="EX248" i="1"/>
  <c r="EY248" i="1"/>
  <c r="EZ248" i="1"/>
  <c r="FA248" i="1"/>
  <c r="FB248" i="1"/>
  <c r="FC248" i="1"/>
  <c r="FD248" i="1"/>
  <c r="FE248" i="1"/>
  <c r="FF248" i="1"/>
  <c r="FG248" i="1"/>
  <c r="FH248" i="1"/>
  <c r="FI248" i="1"/>
  <c r="FJ248" i="1"/>
  <c r="FK248" i="1"/>
  <c r="FL248" i="1"/>
  <c r="FM248" i="1"/>
  <c r="FN248" i="1"/>
  <c r="FO248" i="1"/>
  <c r="FP248" i="1"/>
  <c r="FQ248" i="1"/>
  <c r="FR248" i="1"/>
  <c r="FS248" i="1"/>
  <c r="FT248" i="1"/>
  <c r="FU248" i="1"/>
  <c r="FV248" i="1"/>
  <c r="FW248" i="1"/>
  <c r="FX248" i="1"/>
  <c r="FY248" i="1"/>
  <c r="FZ248" i="1"/>
  <c r="GA248" i="1"/>
  <c r="GB248" i="1"/>
  <c r="GC248" i="1"/>
  <c r="GD248" i="1"/>
  <c r="GE248" i="1"/>
  <c r="GF248" i="1"/>
  <c r="GG248" i="1"/>
  <c r="GH248" i="1"/>
  <c r="GI248" i="1"/>
  <c r="GJ248" i="1"/>
  <c r="GK248" i="1"/>
  <c r="GL248" i="1"/>
  <c r="GM248" i="1"/>
  <c r="GN248" i="1"/>
  <c r="GO248" i="1"/>
  <c r="GP248" i="1"/>
  <c r="GQ248" i="1"/>
  <c r="GR248" i="1"/>
  <c r="GS248" i="1"/>
  <c r="GT248" i="1"/>
  <c r="GU248" i="1"/>
  <c r="GV248" i="1"/>
  <c r="GW248" i="1"/>
  <c r="GX248" i="1"/>
  <c r="C250" i="1"/>
  <c r="D250" i="1"/>
  <c r="AC250" i="1"/>
  <c r="AB250" i="1" s="1"/>
  <c r="AD250" i="1"/>
  <c r="AE250" i="1"/>
  <c r="AF250" i="1"/>
  <c r="AG250" i="1"/>
  <c r="AH250" i="1"/>
  <c r="CV250" i="1" s="1"/>
  <c r="U250" i="1" s="1"/>
  <c r="AI250" i="1"/>
  <c r="AJ250" i="1"/>
  <c r="CQ250" i="1"/>
  <c r="P250" i="1" s="1"/>
  <c r="CR250" i="1"/>
  <c r="Q250" i="1" s="1"/>
  <c r="CS250" i="1"/>
  <c r="R250" i="1" s="1"/>
  <c r="CT250" i="1"/>
  <c r="S250" i="1" s="1"/>
  <c r="CU250" i="1"/>
  <c r="T250" i="1" s="1"/>
  <c r="CW250" i="1"/>
  <c r="V250" i="1" s="1"/>
  <c r="CX250" i="1"/>
  <c r="W250" i="1" s="1"/>
  <c r="FR250" i="1"/>
  <c r="GL250" i="1"/>
  <c r="GN250" i="1"/>
  <c r="GO250" i="1"/>
  <c r="GV250" i="1"/>
  <c r="HC250" i="1"/>
  <c r="GX250" i="1" s="1"/>
  <c r="C251" i="1"/>
  <c r="D251" i="1"/>
  <c r="AC251" i="1"/>
  <c r="AE251" i="1"/>
  <c r="AD251" i="1" s="1"/>
  <c r="AF251" i="1"/>
  <c r="AG251" i="1"/>
  <c r="AH251" i="1"/>
  <c r="AI251" i="1"/>
  <c r="CW251" i="1" s="1"/>
  <c r="V251" i="1" s="1"/>
  <c r="AJ251" i="1"/>
  <c r="CQ251" i="1"/>
  <c r="P251" i="1" s="1"/>
  <c r="CP251" i="1" s="1"/>
  <c r="O251" i="1" s="1"/>
  <c r="CR251" i="1"/>
  <c r="Q251" i="1" s="1"/>
  <c r="CT251" i="1"/>
  <c r="S251" i="1" s="1"/>
  <c r="CU251" i="1"/>
  <c r="T251" i="1" s="1"/>
  <c r="CV251" i="1"/>
  <c r="U251" i="1" s="1"/>
  <c r="CX251" i="1"/>
  <c r="W251" i="1" s="1"/>
  <c r="FR251" i="1"/>
  <c r="GL251" i="1"/>
  <c r="GN251" i="1"/>
  <c r="GO251" i="1"/>
  <c r="GV251" i="1"/>
  <c r="HC251" i="1" s="1"/>
  <c r="GX251" i="1" s="1"/>
  <c r="C252" i="1"/>
  <c r="D252" i="1"/>
  <c r="AC252" i="1"/>
  <c r="AE252" i="1"/>
  <c r="AD252" i="1" s="1"/>
  <c r="AB252" i="1" s="1"/>
  <c r="AF252" i="1"/>
  <c r="CT252" i="1" s="1"/>
  <c r="S252" i="1" s="1"/>
  <c r="AG252" i="1"/>
  <c r="AH252" i="1"/>
  <c r="AI252" i="1"/>
  <c r="AJ252" i="1"/>
  <c r="CX252" i="1" s="1"/>
  <c r="W252" i="1" s="1"/>
  <c r="CQ252" i="1"/>
  <c r="P252" i="1" s="1"/>
  <c r="CP252" i="1" s="1"/>
  <c r="O252" i="1" s="1"/>
  <c r="CR252" i="1"/>
  <c r="Q252" i="1" s="1"/>
  <c r="CS252" i="1"/>
  <c r="R252" i="1" s="1"/>
  <c r="GK252" i="1" s="1"/>
  <c r="CU252" i="1"/>
  <c r="T252" i="1" s="1"/>
  <c r="CV252" i="1"/>
  <c r="U252" i="1" s="1"/>
  <c r="CW252" i="1"/>
  <c r="V252" i="1" s="1"/>
  <c r="FR252" i="1"/>
  <c r="GL252" i="1"/>
  <c r="GN252" i="1"/>
  <c r="GO252" i="1"/>
  <c r="GV252" i="1"/>
  <c r="HC252" i="1" s="1"/>
  <c r="GX252" i="1" s="1"/>
  <c r="C253" i="1"/>
  <c r="D253" i="1"/>
  <c r="AC253" i="1"/>
  <c r="AE253" i="1"/>
  <c r="AD253" i="1" s="1"/>
  <c r="AF253" i="1"/>
  <c r="AG253" i="1"/>
  <c r="CU253" i="1" s="1"/>
  <c r="T253" i="1" s="1"/>
  <c r="AH253" i="1"/>
  <c r="AI253" i="1"/>
  <c r="AJ253" i="1"/>
  <c r="CR253" i="1"/>
  <c r="Q253" i="1" s="1"/>
  <c r="CS253" i="1"/>
  <c r="R253" i="1" s="1"/>
  <c r="GK253" i="1" s="1"/>
  <c r="CT253" i="1"/>
  <c r="S253" i="1" s="1"/>
  <c r="CV253" i="1"/>
  <c r="U253" i="1" s="1"/>
  <c r="CW253" i="1"/>
  <c r="V253" i="1" s="1"/>
  <c r="CX253" i="1"/>
  <c r="W253" i="1" s="1"/>
  <c r="FR253" i="1"/>
  <c r="GL253" i="1"/>
  <c r="GN253" i="1"/>
  <c r="GO253" i="1"/>
  <c r="GV253" i="1"/>
  <c r="HC253" i="1"/>
  <c r="GX253" i="1" s="1"/>
  <c r="C254" i="1"/>
  <c r="D254" i="1"/>
  <c r="AC254" i="1"/>
  <c r="AB254" i="1" s="1"/>
  <c r="AD254" i="1"/>
  <c r="AE254" i="1"/>
  <c r="AF254" i="1"/>
  <c r="AG254" i="1"/>
  <c r="AH254" i="1"/>
  <c r="CV254" i="1" s="1"/>
  <c r="U254" i="1" s="1"/>
  <c r="AI254" i="1"/>
  <c r="AJ254" i="1"/>
  <c r="CQ254" i="1"/>
  <c r="P254" i="1" s="1"/>
  <c r="CR254" i="1"/>
  <c r="Q254" i="1" s="1"/>
  <c r="CS254" i="1"/>
  <c r="R254" i="1" s="1"/>
  <c r="GK254" i="1" s="1"/>
  <c r="CT254" i="1"/>
  <c r="S254" i="1" s="1"/>
  <c r="CU254" i="1"/>
  <c r="T254" i="1" s="1"/>
  <c r="CW254" i="1"/>
  <c r="V254" i="1" s="1"/>
  <c r="CX254" i="1"/>
  <c r="W254" i="1" s="1"/>
  <c r="FR254" i="1"/>
  <c r="GL254" i="1"/>
  <c r="GN254" i="1"/>
  <c r="GO254" i="1"/>
  <c r="GV254" i="1"/>
  <c r="HC254" i="1"/>
  <c r="GX254" i="1" s="1"/>
  <c r="C255" i="1"/>
  <c r="D255" i="1"/>
  <c r="AC255" i="1"/>
  <c r="AE255" i="1"/>
  <c r="AD255" i="1" s="1"/>
  <c r="AF255" i="1"/>
  <c r="AG255" i="1"/>
  <c r="AH255" i="1"/>
  <c r="AI255" i="1"/>
  <c r="CW255" i="1" s="1"/>
  <c r="V255" i="1" s="1"/>
  <c r="AJ255" i="1"/>
  <c r="CQ255" i="1"/>
  <c r="P255" i="1" s="1"/>
  <c r="CP255" i="1" s="1"/>
  <c r="O255" i="1" s="1"/>
  <c r="CR255" i="1"/>
  <c r="Q255" i="1" s="1"/>
  <c r="CT255" i="1"/>
  <c r="S255" i="1" s="1"/>
  <c r="CU255" i="1"/>
  <c r="T255" i="1" s="1"/>
  <c r="CV255" i="1"/>
  <c r="U255" i="1" s="1"/>
  <c r="CX255" i="1"/>
  <c r="W255" i="1" s="1"/>
  <c r="FR255" i="1"/>
  <c r="GL255" i="1"/>
  <c r="GN255" i="1"/>
  <c r="GO255" i="1"/>
  <c r="GV255" i="1"/>
  <c r="HC255" i="1" s="1"/>
  <c r="GX255" i="1" s="1"/>
  <c r="C256" i="1"/>
  <c r="D256" i="1"/>
  <c r="AC256" i="1"/>
  <c r="AE256" i="1"/>
  <c r="AD256" i="1" s="1"/>
  <c r="AB256" i="1" s="1"/>
  <c r="AF256" i="1"/>
  <c r="CT256" i="1" s="1"/>
  <c r="S256" i="1" s="1"/>
  <c r="AG256" i="1"/>
  <c r="AH256" i="1"/>
  <c r="AI256" i="1"/>
  <c r="AJ256" i="1"/>
  <c r="CX256" i="1" s="1"/>
  <c r="W256" i="1" s="1"/>
  <c r="CQ256" i="1"/>
  <c r="P256" i="1" s="1"/>
  <c r="CP256" i="1" s="1"/>
  <c r="O256" i="1" s="1"/>
  <c r="CR256" i="1"/>
  <c r="Q256" i="1" s="1"/>
  <c r="CS256" i="1"/>
  <c r="R256" i="1" s="1"/>
  <c r="GK256" i="1" s="1"/>
  <c r="CU256" i="1"/>
  <c r="T256" i="1" s="1"/>
  <c r="CV256" i="1"/>
  <c r="U256" i="1" s="1"/>
  <c r="CW256" i="1"/>
  <c r="V256" i="1" s="1"/>
  <c r="FR256" i="1"/>
  <c r="GL256" i="1"/>
  <c r="GN256" i="1"/>
  <c r="GO256" i="1"/>
  <c r="GV256" i="1"/>
  <c r="HC256" i="1" s="1"/>
  <c r="GX256" i="1" s="1"/>
  <c r="C257" i="1"/>
  <c r="D257" i="1"/>
  <c r="AC257" i="1"/>
  <c r="AE257" i="1"/>
  <c r="AD257" i="1" s="1"/>
  <c r="AF257" i="1"/>
  <c r="AG257" i="1"/>
  <c r="CU257" i="1" s="1"/>
  <c r="T257" i="1" s="1"/>
  <c r="AH257" i="1"/>
  <c r="AI257" i="1"/>
  <c r="AJ257" i="1"/>
  <c r="CR257" i="1"/>
  <c r="Q257" i="1" s="1"/>
  <c r="CS257" i="1"/>
  <c r="R257" i="1" s="1"/>
  <c r="GK257" i="1" s="1"/>
  <c r="CT257" i="1"/>
  <c r="S257" i="1" s="1"/>
  <c r="CV257" i="1"/>
  <c r="U257" i="1" s="1"/>
  <c r="CW257" i="1"/>
  <c r="V257" i="1" s="1"/>
  <c r="CX257" i="1"/>
  <c r="W257" i="1" s="1"/>
  <c r="FR257" i="1"/>
  <c r="GL257" i="1"/>
  <c r="GN257" i="1"/>
  <c r="GO257" i="1"/>
  <c r="GV257" i="1"/>
  <c r="HC257" i="1"/>
  <c r="GX257" i="1" s="1"/>
  <c r="C258" i="1"/>
  <c r="D258" i="1"/>
  <c r="AC258" i="1"/>
  <c r="AB258" i="1" s="1"/>
  <c r="AD258" i="1"/>
  <c r="AE258" i="1"/>
  <c r="AF258" i="1"/>
  <c r="AG258" i="1"/>
  <c r="AH258" i="1"/>
  <c r="CV258" i="1" s="1"/>
  <c r="U258" i="1" s="1"/>
  <c r="AI258" i="1"/>
  <c r="AJ258" i="1"/>
  <c r="CQ258" i="1"/>
  <c r="P258" i="1" s="1"/>
  <c r="CR258" i="1"/>
  <c r="Q258" i="1" s="1"/>
  <c r="CS258" i="1"/>
  <c r="R258" i="1" s="1"/>
  <c r="GK258" i="1" s="1"/>
  <c r="CT258" i="1"/>
  <c r="S258" i="1" s="1"/>
  <c r="CU258" i="1"/>
  <c r="T258" i="1" s="1"/>
  <c r="CW258" i="1"/>
  <c r="V258" i="1" s="1"/>
  <c r="CX258" i="1"/>
  <c r="W258" i="1" s="1"/>
  <c r="FR258" i="1"/>
  <c r="GL258" i="1"/>
  <c r="GN258" i="1"/>
  <c r="GO258" i="1"/>
  <c r="GV258" i="1"/>
  <c r="HC258" i="1"/>
  <c r="GX258" i="1" s="1"/>
  <c r="C259" i="1"/>
  <c r="D259" i="1"/>
  <c r="AC259" i="1"/>
  <c r="AE259" i="1"/>
  <c r="AD259" i="1" s="1"/>
  <c r="AF259" i="1"/>
  <c r="AG259" i="1"/>
  <c r="AH259" i="1"/>
  <c r="AI259" i="1"/>
  <c r="CW259" i="1" s="1"/>
  <c r="V259" i="1" s="1"/>
  <c r="AJ259" i="1"/>
  <c r="CQ259" i="1"/>
  <c r="P259" i="1" s="1"/>
  <c r="CP259" i="1" s="1"/>
  <c r="O259" i="1" s="1"/>
  <c r="CR259" i="1"/>
  <c r="Q259" i="1" s="1"/>
  <c r="CT259" i="1"/>
  <c r="S259" i="1" s="1"/>
  <c r="CU259" i="1"/>
  <c r="T259" i="1" s="1"/>
  <c r="CV259" i="1"/>
  <c r="U259" i="1" s="1"/>
  <c r="CX259" i="1"/>
  <c r="W259" i="1" s="1"/>
  <c r="FR259" i="1"/>
  <c r="GL259" i="1"/>
  <c r="GN259" i="1"/>
  <c r="GO259" i="1"/>
  <c r="GV259" i="1"/>
  <c r="HC259" i="1" s="1"/>
  <c r="GX259" i="1" s="1"/>
  <c r="C260" i="1"/>
  <c r="D260" i="1"/>
  <c r="AC260" i="1"/>
  <c r="AE260" i="1"/>
  <c r="AD260" i="1" s="1"/>
  <c r="AB260" i="1" s="1"/>
  <c r="AF260" i="1"/>
  <c r="CT260" i="1" s="1"/>
  <c r="S260" i="1" s="1"/>
  <c r="AG260" i="1"/>
  <c r="AH260" i="1"/>
  <c r="AI260" i="1"/>
  <c r="AJ260" i="1"/>
  <c r="CX260" i="1" s="1"/>
  <c r="W260" i="1" s="1"/>
  <c r="CQ260" i="1"/>
  <c r="P260" i="1" s="1"/>
  <c r="CP260" i="1" s="1"/>
  <c r="O260" i="1" s="1"/>
  <c r="CR260" i="1"/>
  <c r="Q260" i="1" s="1"/>
  <c r="CS260" i="1"/>
  <c r="R260" i="1" s="1"/>
  <c r="GK260" i="1" s="1"/>
  <c r="CU260" i="1"/>
  <c r="T260" i="1" s="1"/>
  <c r="CV260" i="1"/>
  <c r="U260" i="1" s="1"/>
  <c r="CW260" i="1"/>
  <c r="V260" i="1" s="1"/>
  <c r="FR260" i="1"/>
  <c r="GL260" i="1"/>
  <c r="GN260" i="1"/>
  <c r="GO260" i="1"/>
  <c r="GV260" i="1"/>
  <c r="HC260" i="1" s="1"/>
  <c r="GX260" i="1" s="1"/>
  <c r="C261" i="1"/>
  <c r="D261" i="1"/>
  <c r="AC261" i="1"/>
  <c r="AE261" i="1"/>
  <c r="AD261" i="1" s="1"/>
  <c r="AF261" i="1"/>
  <c r="AG261" i="1"/>
  <c r="CU261" i="1" s="1"/>
  <c r="T261" i="1" s="1"/>
  <c r="AH261" i="1"/>
  <c r="AI261" i="1"/>
  <c r="AJ261" i="1"/>
  <c r="CR261" i="1"/>
  <c r="Q261" i="1" s="1"/>
  <c r="CS261" i="1"/>
  <c r="R261" i="1" s="1"/>
  <c r="GK261" i="1" s="1"/>
  <c r="CT261" i="1"/>
  <c r="S261" i="1" s="1"/>
  <c r="CV261" i="1"/>
  <c r="U261" i="1" s="1"/>
  <c r="CW261" i="1"/>
  <c r="V261" i="1" s="1"/>
  <c r="CX261" i="1"/>
  <c r="W261" i="1" s="1"/>
  <c r="FR261" i="1"/>
  <c r="GL261" i="1"/>
  <c r="GN261" i="1"/>
  <c r="GO261" i="1"/>
  <c r="GV261" i="1"/>
  <c r="HC261" i="1"/>
  <c r="GX261" i="1" s="1"/>
  <c r="C262" i="1"/>
  <c r="D262" i="1"/>
  <c r="AC262" i="1"/>
  <c r="AB262" i="1" s="1"/>
  <c r="AD262" i="1"/>
  <c r="AE262" i="1"/>
  <c r="AF262" i="1"/>
  <c r="AG262" i="1"/>
  <c r="AH262" i="1"/>
  <c r="CV262" i="1" s="1"/>
  <c r="U262" i="1" s="1"/>
  <c r="AI262" i="1"/>
  <c r="AJ262" i="1"/>
  <c r="CQ262" i="1"/>
  <c r="P262" i="1" s="1"/>
  <c r="CR262" i="1"/>
  <c r="Q262" i="1" s="1"/>
  <c r="CS262" i="1"/>
  <c r="R262" i="1" s="1"/>
  <c r="GK262" i="1" s="1"/>
  <c r="CT262" i="1"/>
  <c r="S262" i="1" s="1"/>
  <c r="CU262" i="1"/>
  <c r="T262" i="1" s="1"/>
  <c r="CW262" i="1"/>
  <c r="V262" i="1" s="1"/>
  <c r="CX262" i="1"/>
  <c r="W262" i="1" s="1"/>
  <c r="FR262" i="1"/>
  <c r="GL262" i="1"/>
  <c r="BZ274" i="1" s="1"/>
  <c r="GN262" i="1"/>
  <c r="GO262" i="1"/>
  <c r="GV262" i="1"/>
  <c r="HC262" i="1"/>
  <c r="GX262" i="1" s="1"/>
  <c r="C263" i="1"/>
  <c r="D263" i="1"/>
  <c r="AC263" i="1"/>
  <c r="AE263" i="1"/>
  <c r="AD263" i="1" s="1"/>
  <c r="AF263" i="1"/>
  <c r="AG263" i="1"/>
  <c r="AH263" i="1"/>
  <c r="AI263" i="1"/>
  <c r="CW263" i="1" s="1"/>
  <c r="V263" i="1" s="1"/>
  <c r="AJ263" i="1"/>
  <c r="CQ263" i="1"/>
  <c r="P263" i="1" s="1"/>
  <c r="CP263" i="1" s="1"/>
  <c r="O263" i="1" s="1"/>
  <c r="CR263" i="1"/>
  <c r="Q263" i="1" s="1"/>
  <c r="CT263" i="1"/>
  <c r="S263" i="1" s="1"/>
  <c r="CU263" i="1"/>
  <c r="T263" i="1" s="1"/>
  <c r="CV263" i="1"/>
  <c r="U263" i="1" s="1"/>
  <c r="CX263" i="1"/>
  <c r="W263" i="1" s="1"/>
  <c r="FR263" i="1"/>
  <c r="GL263" i="1"/>
  <c r="GN263" i="1"/>
  <c r="GO263" i="1"/>
  <c r="GV263" i="1"/>
  <c r="HC263" i="1" s="1"/>
  <c r="GX263" i="1" s="1"/>
  <c r="C264" i="1"/>
  <c r="D264" i="1"/>
  <c r="AC264" i="1"/>
  <c r="AE264" i="1"/>
  <c r="AD264" i="1" s="1"/>
  <c r="AB264" i="1" s="1"/>
  <c r="AF264" i="1"/>
  <c r="CT264" i="1" s="1"/>
  <c r="S264" i="1" s="1"/>
  <c r="AG264" i="1"/>
  <c r="AH264" i="1"/>
  <c r="AI264" i="1"/>
  <c r="AJ264" i="1"/>
  <c r="CX264" i="1" s="1"/>
  <c r="W264" i="1" s="1"/>
  <c r="CQ264" i="1"/>
  <c r="P264" i="1" s="1"/>
  <c r="CP264" i="1" s="1"/>
  <c r="O264" i="1" s="1"/>
  <c r="CR264" i="1"/>
  <c r="Q264" i="1" s="1"/>
  <c r="CS264" i="1"/>
  <c r="R264" i="1" s="1"/>
  <c r="GK264" i="1" s="1"/>
  <c r="CU264" i="1"/>
  <c r="T264" i="1" s="1"/>
  <c r="CV264" i="1"/>
  <c r="U264" i="1" s="1"/>
  <c r="CW264" i="1"/>
  <c r="V264" i="1" s="1"/>
  <c r="FR264" i="1"/>
  <c r="GL264" i="1"/>
  <c r="GN264" i="1"/>
  <c r="GO264" i="1"/>
  <c r="GV264" i="1"/>
  <c r="HC264" i="1" s="1"/>
  <c r="GX264" i="1" s="1"/>
  <c r="C265" i="1"/>
  <c r="D265" i="1"/>
  <c r="AC265" i="1"/>
  <c r="AE265" i="1"/>
  <c r="AD265" i="1" s="1"/>
  <c r="AF265" i="1"/>
  <c r="AG265" i="1"/>
  <c r="CU265" i="1" s="1"/>
  <c r="T265" i="1" s="1"/>
  <c r="AH265" i="1"/>
  <c r="AI265" i="1"/>
  <c r="AJ265" i="1"/>
  <c r="CR265" i="1"/>
  <c r="Q265" i="1" s="1"/>
  <c r="CS265" i="1"/>
  <c r="R265" i="1" s="1"/>
  <c r="GK265" i="1" s="1"/>
  <c r="CT265" i="1"/>
  <c r="S265" i="1" s="1"/>
  <c r="CV265" i="1"/>
  <c r="U265" i="1" s="1"/>
  <c r="CW265" i="1"/>
  <c r="V265" i="1" s="1"/>
  <c r="CX265" i="1"/>
  <c r="W265" i="1" s="1"/>
  <c r="FR265" i="1"/>
  <c r="GL265" i="1"/>
  <c r="GN265" i="1"/>
  <c r="GO265" i="1"/>
  <c r="GV265" i="1"/>
  <c r="HC265" i="1"/>
  <c r="GX265" i="1" s="1"/>
  <c r="C266" i="1"/>
  <c r="D266" i="1"/>
  <c r="AC266" i="1"/>
  <c r="AB266" i="1" s="1"/>
  <c r="AD266" i="1"/>
  <c r="AE266" i="1"/>
  <c r="AF266" i="1"/>
  <c r="AG266" i="1"/>
  <c r="AH266" i="1"/>
  <c r="CV266" i="1" s="1"/>
  <c r="U266" i="1" s="1"/>
  <c r="AI266" i="1"/>
  <c r="AJ266" i="1"/>
  <c r="CQ266" i="1"/>
  <c r="P266" i="1" s="1"/>
  <c r="CR266" i="1"/>
  <c r="Q266" i="1" s="1"/>
  <c r="CS266" i="1"/>
  <c r="R266" i="1" s="1"/>
  <c r="GK266" i="1" s="1"/>
  <c r="CT266" i="1"/>
  <c r="S266" i="1" s="1"/>
  <c r="CU266" i="1"/>
  <c r="T266" i="1" s="1"/>
  <c r="CW266" i="1"/>
  <c r="V266" i="1" s="1"/>
  <c r="CX266" i="1"/>
  <c r="W266" i="1" s="1"/>
  <c r="FR266" i="1"/>
  <c r="GL266" i="1"/>
  <c r="GN266" i="1"/>
  <c r="GO266" i="1"/>
  <c r="GV266" i="1"/>
  <c r="HC266" i="1"/>
  <c r="GX266" i="1" s="1"/>
  <c r="C267" i="1"/>
  <c r="D267" i="1"/>
  <c r="Y267" i="1"/>
  <c r="AC267" i="1"/>
  <c r="AE267" i="1"/>
  <c r="CR267" i="1" s="1"/>
  <c r="Q267" i="1" s="1"/>
  <c r="AD274" i="1" s="1"/>
  <c r="AF267" i="1"/>
  <c r="AG267" i="1"/>
  <c r="AH267" i="1"/>
  <c r="AI267" i="1"/>
  <c r="CW267" i="1" s="1"/>
  <c r="V267" i="1" s="1"/>
  <c r="AJ267" i="1"/>
  <c r="CQ267" i="1"/>
  <c r="P267" i="1" s="1"/>
  <c r="CT267" i="1"/>
  <c r="S267" i="1" s="1"/>
  <c r="CY267" i="1" s="1"/>
  <c r="X267" i="1" s="1"/>
  <c r="CU267" i="1"/>
  <c r="T267" i="1" s="1"/>
  <c r="CV267" i="1"/>
  <c r="U267" i="1" s="1"/>
  <c r="CX267" i="1"/>
  <c r="W267" i="1" s="1"/>
  <c r="CZ267" i="1"/>
  <c r="FR267" i="1"/>
  <c r="GL267" i="1"/>
  <c r="GN267" i="1"/>
  <c r="GO267" i="1"/>
  <c r="GV267" i="1"/>
  <c r="HC267" i="1" s="1"/>
  <c r="GX267" i="1" s="1"/>
  <c r="C268" i="1"/>
  <c r="D268" i="1"/>
  <c r="V268" i="1"/>
  <c r="AC268" i="1"/>
  <c r="AE268" i="1"/>
  <c r="AD268" i="1" s="1"/>
  <c r="AB268" i="1" s="1"/>
  <c r="AF268" i="1"/>
  <c r="CT268" i="1" s="1"/>
  <c r="S268" i="1" s="1"/>
  <c r="AG268" i="1"/>
  <c r="AH268" i="1"/>
  <c r="AI268" i="1"/>
  <c r="AJ268" i="1"/>
  <c r="CX268" i="1" s="1"/>
  <c r="W268" i="1" s="1"/>
  <c r="CQ268" i="1"/>
  <c r="P268" i="1" s="1"/>
  <c r="CR268" i="1"/>
  <c r="Q268" i="1" s="1"/>
  <c r="CS268" i="1"/>
  <c r="R268" i="1" s="1"/>
  <c r="GK268" i="1" s="1"/>
  <c r="CU268" i="1"/>
  <c r="T268" i="1" s="1"/>
  <c r="CV268" i="1"/>
  <c r="U268" i="1" s="1"/>
  <c r="CW268" i="1"/>
  <c r="FR268" i="1"/>
  <c r="GL268" i="1"/>
  <c r="GN268" i="1"/>
  <c r="GO268" i="1"/>
  <c r="GV268" i="1"/>
  <c r="HC268" i="1" s="1"/>
  <c r="GX268" i="1"/>
  <c r="C269" i="1"/>
  <c r="D269" i="1"/>
  <c r="AC269" i="1"/>
  <c r="AE269" i="1"/>
  <c r="AD269" i="1" s="1"/>
  <c r="AF269" i="1"/>
  <c r="AG269" i="1"/>
  <c r="CU269" i="1" s="1"/>
  <c r="T269" i="1" s="1"/>
  <c r="AH269" i="1"/>
  <c r="AI269" i="1"/>
  <c r="AJ269" i="1"/>
  <c r="CR269" i="1"/>
  <c r="Q269" i="1" s="1"/>
  <c r="CS269" i="1"/>
  <c r="R269" i="1" s="1"/>
  <c r="GK269" i="1" s="1"/>
  <c r="CT269" i="1"/>
  <c r="S269" i="1" s="1"/>
  <c r="CV269" i="1"/>
  <c r="U269" i="1" s="1"/>
  <c r="CW269" i="1"/>
  <c r="V269" i="1" s="1"/>
  <c r="CX269" i="1"/>
  <c r="W269" i="1" s="1"/>
  <c r="FR269" i="1"/>
  <c r="GL269" i="1"/>
  <c r="GN269" i="1"/>
  <c r="GO269" i="1"/>
  <c r="GV269" i="1"/>
  <c r="HC269" i="1"/>
  <c r="GX269" i="1" s="1"/>
  <c r="C270" i="1"/>
  <c r="D270" i="1"/>
  <c r="AC270" i="1"/>
  <c r="AB270" i="1" s="1"/>
  <c r="AD270" i="1"/>
  <c r="AE270" i="1"/>
  <c r="AF270" i="1"/>
  <c r="AG270" i="1"/>
  <c r="AH270" i="1"/>
  <c r="CV270" i="1" s="1"/>
  <c r="U270" i="1" s="1"/>
  <c r="AI270" i="1"/>
  <c r="AJ270" i="1"/>
  <c r="CQ270" i="1"/>
  <c r="P270" i="1" s="1"/>
  <c r="CP270" i="1" s="1"/>
  <c r="O270" i="1" s="1"/>
  <c r="CR270" i="1"/>
  <c r="Q270" i="1" s="1"/>
  <c r="CS270" i="1"/>
  <c r="R270" i="1" s="1"/>
  <c r="GK270" i="1" s="1"/>
  <c r="CT270" i="1"/>
  <c r="S270" i="1" s="1"/>
  <c r="CZ270" i="1" s="1"/>
  <c r="Y270" i="1" s="1"/>
  <c r="CU270" i="1"/>
  <c r="T270" i="1" s="1"/>
  <c r="CW270" i="1"/>
  <c r="V270" i="1" s="1"/>
  <c r="CX270" i="1"/>
  <c r="W270" i="1" s="1"/>
  <c r="CY270" i="1"/>
  <c r="X270" i="1" s="1"/>
  <c r="FR270" i="1"/>
  <c r="GL270" i="1"/>
  <c r="GN270" i="1"/>
  <c r="GO270" i="1"/>
  <c r="GV270" i="1"/>
  <c r="HC270" i="1"/>
  <c r="GX270" i="1" s="1"/>
  <c r="C271" i="1"/>
  <c r="D271" i="1"/>
  <c r="Y271" i="1"/>
  <c r="AC271" i="1"/>
  <c r="AE271" i="1"/>
  <c r="AF271" i="1"/>
  <c r="AG271" i="1"/>
  <c r="AH271" i="1"/>
  <c r="AI271" i="1"/>
  <c r="CW271" i="1" s="1"/>
  <c r="V271" i="1" s="1"/>
  <c r="AJ271" i="1"/>
  <c r="CQ271" i="1"/>
  <c r="P271" i="1" s="1"/>
  <c r="CR271" i="1"/>
  <c r="Q271" i="1" s="1"/>
  <c r="CT271" i="1"/>
  <c r="S271" i="1" s="1"/>
  <c r="CY271" i="1" s="1"/>
  <c r="X271" i="1" s="1"/>
  <c r="CU271" i="1"/>
  <c r="T271" i="1" s="1"/>
  <c r="CV271" i="1"/>
  <c r="U271" i="1" s="1"/>
  <c r="CX271" i="1"/>
  <c r="W271" i="1" s="1"/>
  <c r="CZ271" i="1"/>
  <c r="FR271" i="1"/>
  <c r="GL271" i="1"/>
  <c r="GN271" i="1"/>
  <c r="GO271" i="1"/>
  <c r="GV271" i="1"/>
  <c r="HC271" i="1" s="1"/>
  <c r="GX271" i="1" s="1"/>
  <c r="C272" i="1"/>
  <c r="D272" i="1"/>
  <c r="V272" i="1"/>
  <c r="AB272" i="1"/>
  <c r="AC272" i="1"/>
  <c r="AE272" i="1"/>
  <c r="AD272" i="1" s="1"/>
  <c r="AF272" i="1"/>
  <c r="CT272" i="1" s="1"/>
  <c r="S272" i="1" s="1"/>
  <c r="AG272" i="1"/>
  <c r="AH272" i="1"/>
  <c r="AI272" i="1"/>
  <c r="AJ272" i="1"/>
  <c r="CX272" i="1" s="1"/>
  <c r="W272" i="1" s="1"/>
  <c r="CQ272" i="1"/>
  <c r="P272" i="1" s="1"/>
  <c r="CP272" i="1" s="1"/>
  <c r="O272" i="1" s="1"/>
  <c r="CR272" i="1"/>
  <c r="Q272" i="1" s="1"/>
  <c r="CS272" i="1"/>
  <c r="R272" i="1" s="1"/>
  <c r="GK272" i="1" s="1"/>
  <c r="CU272" i="1"/>
  <c r="T272" i="1" s="1"/>
  <c r="CV272" i="1"/>
  <c r="U272" i="1" s="1"/>
  <c r="CW272" i="1"/>
  <c r="FR272" i="1"/>
  <c r="GL272" i="1"/>
  <c r="GN272" i="1"/>
  <c r="GO272" i="1"/>
  <c r="GV272" i="1"/>
  <c r="HC272" i="1" s="1"/>
  <c r="GX272" i="1"/>
  <c r="B274" i="1"/>
  <c r="B248" i="1" s="1"/>
  <c r="C274" i="1"/>
  <c r="C248" i="1" s="1"/>
  <c r="D274" i="1"/>
  <c r="D248" i="1" s="1"/>
  <c r="F274" i="1"/>
  <c r="F248" i="1" s="1"/>
  <c r="G274" i="1"/>
  <c r="G248" i="1" s="1"/>
  <c r="BD274" i="1"/>
  <c r="BD248" i="1" s="1"/>
  <c r="BX274" i="1"/>
  <c r="BX248" i="1" s="1"/>
  <c r="CK274" i="1"/>
  <c r="BB274" i="1" s="1"/>
  <c r="BB248" i="1" s="1"/>
  <c r="CL274" i="1"/>
  <c r="BC274" i="1" s="1"/>
  <c r="CM274" i="1"/>
  <c r="CM248" i="1" s="1"/>
  <c r="F287" i="1"/>
  <c r="F299" i="1"/>
  <c r="D304" i="1"/>
  <c r="E306" i="1"/>
  <c r="Z306" i="1"/>
  <c r="AA306" i="1"/>
  <c r="AM306" i="1"/>
  <c r="AN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CN306" i="1"/>
  <c r="CO306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EA306" i="1"/>
  <c r="EB306" i="1"/>
  <c r="EC306" i="1"/>
  <c r="ED306" i="1"/>
  <c r="EE306" i="1"/>
  <c r="EF306" i="1"/>
  <c r="EG306" i="1"/>
  <c r="EH306" i="1"/>
  <c r="EI306" i="1"/>
  <c r="EJ306" i="1"/>
  <c r="EK306" i="1"/>
  <c r="EL306" i="1"/>
  <c r="EM306" i="1"/>
  <c r="EN306" i="1"/>
  <c r="EO306" i="1"/>
  <c r="EP306" i="1"/>
  <c r="EQ306" i="1"/>
  <c r="ER306" i="1"/>
  <c r="ES306" i="1"/>
  <c r="ET306" i="1"/>
  <c r="EU306" i="1"/>
  <c r="EV306" i="1"/>
  <c r="EW306" i="1"/>
  <c r="EX306" i="1"/>
  <c r="EY306" i="1"/>
  <c r="EZ306" i="1"/>
  <c r="FA306" i="1"/>
  <c r="FB306" i="1"/>
  <c r="FC306" i="1"/>
  <c r="FD306" i="1"/>
  <c r="FE306" i="1"/>
  <c r="FF306" i="1"/>
  <c r="FG306" i="1"/>
  <c r="FH306" i="1"/>
  <c r="FI306" i="1"/>
  <c r="FJ306" i="1"/>
  <c r="FK306" i="1"/>
  <c r="FL306" i="1"/>
  <c r="FM306" i="1"/>
  <c r="FN306" i="1"/>
  <c r="FO306" i="1"/>
  <c r="FP306" i="1"/>
  <c r="FQ306" i="1"/>
  <c r="FR306" i="1"/>
  <c r="FS306" i="1"/>
  <c r="FT306" i="1"/>
  <c r="FU306" i="1"/>
  <c r="FV306" i="1"/>
  <c r="FW306" i="1"/>
  <c r="FX306" i="1"/>
  <c r="FY306" i="1"/>
  <c r="FZ306" i="1"/>
  <c r="GA306" i="1"/>
  <c r="GB306" i="1"/>
  <c r="GC306" i="1"/>
  <c r="GD306" i="1"/>
  <c r="GE306" i="1"/>
  <c r="GF306" i="1"/>
  <c r="GG306" i="1"/>
  <c r="GH306" i="1"/>
  <c r="GI306" i="1"/>
  <c r="GJ306" i="1"/>
  <c r="GK306" i="1"/>
  <c r="GL306" i="1"/>
  <c r="GM306" i="1"/>
  <c r="GN306" i="1"/>
  <c r="GO306" i="1"/>
  <c r="GP306" i="1"/>
  <c r="GQ306" i="1"/>
  <c r="GR306" i="1"/>
  <c r="GS306" i="1"/>
  <c r="GT306" i="1"/>
  <c r="GU306" i="1"/>
  <c r="GV306" i="1"/>
  <c r="GW306" i="1"/>
  <c r="GX306" i="1"/>
  <c r="C308" i="1"/>
  <c r="D308" i="1"/>
  <c r="AC308" i="1"/>
  <c r="AE308" i="1"/>
  <c r="AD308" i="1" s="1"/>
  <c r="AB308" i="1" s="1"/>
  <c r="AF308" i="1"/>
  <c r="CT308" i="1" s="1"/>
  <c r="S308" i="1" s="1"/>
  <c r="AG308" i="1"/>
  <c r="AH308" i="1"/>
  <c r="AI308" i="1"/>
  <c r="AJ308" i="1"/>
  <c r="CX308" i="1" s="1"/>
  <c r="W308" i="1" s="1"/>
  <c r="CQ308" i="1"/>
  <c r="P308" i="1" s="1"/>
  <c r="CR308" i="1"/>
  <c r="Q308" i="1" s="1"/>
  <c r="CS308" i="1"/>
  <c r="R308" i="1" s="1"/>
  <c r="CU308" i="1"/>
  <c r="T308" i="1" s="1"/>
  <c r="CV308" i="1"/>
  <c r="U308" i="1" s="1"/>
  <c r="CW308" i="1"/>
  <c r="V308" i="1" s="1"/>
  <c r="AI320" i="1" s="1"/>
  <c r="FR308" i="1"/>
  <c r="GL308" i="1"/>
  <c r="GN308" i="1"/>
  <c r="CB320" i="1" s="1"/>
  <c r="GO308" i="1"/>
  <c r="GV308" i="1"/>
  <c r="HC308" i="1" s="1"/>
  <c r="GX308" i="1" s="1"/>
  <c r="C309" i="1"/>
  <c r="D309" i="1"/>
  <c r="AC309" i="1"/>
  <c r="AE309" i="1"/>
  <c r="AD309" i="1" s="1"/>
  <c r="AF309" i="1"/>
  <c r="AG309" i="1"/>
  <c r="CU309" i="1" s="1"/>
  <c r="T309" i="1" s="1"/>
  <c r="AH309" i="1"/>
  <c r="AI309" i="1"/>
  <c r="AJ309" i="1"/>
  <c r="CR309" i="1"/>
  <c r="Q309" i="1" s="1"/>
  <c r="CS309" i="1"/>
  <c r="R309" i="1" s="1"/>
  <c r="GK309" i="1" s="1"/>
  <c r="CT309" i="1"/>
  <c r="S309" i="1" s="1"/>
  <c r="CV309" i="1"/>
  <c r="U309" i="1" s="1"/>
  <c r="CW309" i="1"/>
  <c r="V309" i="1" s="1"/>
  <c r="CX309" i="1"/>
  <c r="W309" i="1" s="1"/>
  <c r="FR309" i="1"/>
  <c r="GL309" i="1"/>
  <c r="GN309" i="1"/>
  <c r="GO309" i="1"/>
  <c r="GV309" i="1"/>
  <c r="HC309" i="1"/>
  <c r="GX309" i="1" s="1"/>
  <c r="C310" i="1"/>
  <c r="D310" i="1"/>
  <c r="P310" i="1"/>
  <c r="T310" i="1"/>
  <c r="AC310" i="1"/>
  <c r="AD310" i="1"/>
  <c r="AE310" i="1"/>
  <c r="AF310" i="1"/>
  <c r="AG310" i="1"/>
  <c r="AH310" i="1"/>
  <c r="CV310" i="1" s="1"/>
  <c r="U310" i="1" s="1"/>
  <c r="AI310" i="1"/>
  <c r="AJ310" i="1"/>
  <c r="CQ310" i="1"/>
  <c r="CR310" i="1"/>
  <c r="Q310" i="1" s="1"/>
  <c r="CS310" i="1"/>
  <c r="R310" i="1" s="1"/>
  <c r="GK310" i="1" s="1"/>
  <c r="CT310" i="1"/>
  <c r="S310" i="1" s="1"/>
  <c r="CZ310" i="1" s="1"/>
  <c r="Y310" i="1" s="1"/>
  <c r="CU310" i="1"/>
  <c r="CW310" i="1"/>
  <c r="V310" i="1" s="1"/>
  <c r="CX310" i="1"/>
  <c r="W310" i="1" s="1"/>
  <c r="CY310" i="1"/>
  <c r="X310" i="1" s="1"/>
  <c r="FR310" i="1"/>
  <c r="GL310" i="1"/>
  <c r="GN310" i="1"/>
  <c r="GO310" i="1"/>
  <c r="GV310" i="1"/>
  <c r="HC310" i="1"/>
  <c r="GX310" i="1" s="1"/>
  <c r="C311" i="1"/>
  <c r="D311" i="1"/>
  <c r="Y311" i="1"/>
  <c r="AC311" i="1"/>
  <c r="AE311" i="1"/>
  <c r="CR311" i="1" s="1"/>
  <c r="Q311" i="1" s="1"/>
  <c r="AF311" i="1"/>
  <c r="AG311" i="1"/>
  <c r="AH311" i="1"/>
  <c r="AI311" i="1"/>
  <c r="CW311" i="1" s="1"/>
  <c r="V311" i="1" s="1"/>
  <c r="AJ311" i="1"/>
  <c r="CQ311" i="1"/>
  <c r="P311" i="1" s="1"/>
  <c r="CT311" i="1"/>
  <c r="S311" i="1" s="1"/>
  <c r="CY311" i="1" s="1"/>
  <c r="X311" i="1" s="1"/>
  <c r="CU311" i="1"/>
  <c r="T311" i="1" s="1"/>
  <c r="CV311" i="1"/>
  <c r="U311" i="1" s="1"/>
  <c r="CX311" i="1"/>
  <c r="W311" i="1" s="1"/>
  <c r="CZ311" i="1"/>
  <c r="FR311" i="1"/>
  <c r="GL311" i="1"/>
  <c r="GN311" i="1"/>
  <c r="GO311" i="1"/>
  <c r="GV311" i="1"/>
  <c r="HC311" i="1" s="1"/>
  <c r="GX311" i="1" s="1"/>
  <c r="C312" i="1"/>
  <c r="D312" i="1"/>
  <c r="U312" i="1"/>
  <c r="AC312" i="1"/>
  <c r="AE312" i="1"/>
  <c r="AD312" i="1" s="1"/>
  <c r="AB312" i="1" s="1"/>
  <c r="AF312" i="1"/>
  <c r="CT312" i="1" s="1"/>
  <c r="S312" i="1" s="1"/>
  <c r="CY312" i="1" s="1"/>
  <c r="X312" i="1" s="1"/>
  <c r="AG312" i="1"/>
  <c r="AH312" i="1"/>
  <c r="AI312" i="1"/>
  <c r="CW312" i="1" s="1"/>
  <c r="V312" i="1" s="1"/>
  <c r="AJ312" i="1"/>
  <c r="CX312" i="1" s="1"/>
  <c r="W312" i="1" s="1"/>
  <c r="CQ312" i="1"/>
  <c r="P312" i="1" s="1"/>
  <c r="CS312" i="1"/>
  <c r="R312" i="1" s="1"/>
  <c r="GK312" i="1" s="1"/>
  <c r="CU312" i="1"/>
  <c r="T312" i="1" s="1"/>
  <c r="CV312" i="1"/>
  <c r="FR312" i="1"/>
  <c r="BY320" i="1" s="1"/>
  <c r="GL312" i="1"/>
  <c r="GN312" i="1"/>
  <c r="GO312" i="1"/>
  <c r="GV312" i="1"/>
  <c r="HC312" i="1" s="1"/>
  <c r="GX312" i="1"/>
  <c r="C313" i="1"/>
  <c r="D313" i="1"/>
  <c r="S313" i="1"/>
  <c r="V313" i="1"/>
  <c r="AC313" i="1"/>
  <c r="CQ313" i="1" s="1"/>
  <c r="P313" i="1" s="1"/>
  <c r="CP313" i="1" s="1"/>
  <c r="O313" i="1" s="1"/>
  <c r="AE313" i="1"/>
  <c r="AD313" i="1" s="1"/>
  <c r="AF313" i="1"/>
  <c r="AG313" i="1"/>
  <c r="CU313" i="1" s="1"/>
  <c r="T313" i="1" s="1"/>
  <c r="AH313" i="1"/>
  <c r="AI313" i="1"/>
  <c r="AJ313" i="1"/>
  <c r="CR313" i="1"/>
  <c r="Q313" i="1" s="1"/>
  <c r="CS313" i="1"/>
  <c r="R313" i="1" s="1"/>
  <c r="GK313" i="1" s="1"/>
  <c r="CT313" i="1"/>
  <c r="CV313" i="1"/>
  <c r="U313" i="1" s="1"/>
  <c r="CW313" i="1"/>
  <c r="CX313" i="1"/>
  <c r="W313" i="1" s="1"/>
  <c r="FR313" i="1"/>
  <c r="GL313" i="1"/>
  <c r="GN313" i="1"/>
  <c r="GO313" i="1"/>
  <c r="GV313" i="1"/>
  <c r="HC313" i="1"/>
  <c r="GX313" i="1" s="1"/>
  <c r="C314" i="1"/>
  <c r="D314" i="1"/>
  <c r="P314" i="1"/>
  <c r="AC314" i="1"/>
  <c r="AD314" i="1"/>
  <c r="AE314" i="1"/>
  <c r="AF314" i="1"/>
  <c r="AG314" i="1"/>
  <c r="AH314" i="1"/>
  <c r="CV314" i="1" s="1"/>
  <c r="U314" i="1" s="1"/>
  <c r="AI314" i="1"/>
  <c r="AJ314" i="1"/>
  <c r="CQ314" i="1"/>
  <c r="CR314" i="1"/>
  <c r="Q314" i="1" s="1"/>
  <c r="CS314" i="1"/>
  <c r="R314" i="1" s="1"/>
  <c r="GK314" i="1" s="1"/>
  <c r="CT314" i="1"/>
  <c r="S314" i="1" s="1"/>
  <c r="CU314" i="1"/>
  <c r="T314" i="1" s="1"/>
  <c r="CW314" i="1"/>
  <c r="V314" i="1" s="1"/>
  <c r="CX314" i="1"/>
  <c r="W314" i="1" s="1"/>
  <c r="FR314" i="1"/>
  <c r="GL314" i="1"/>
  <c r="BZ320" i="1" s="1"/>
  <c r="GN314" i="1"/>
  <c r="GO314" i="1"/>
  <c r="GV314" i="1"/>
  <c r="HC314" i="1"/>
  <c r="GX314" i="1" s="1"/>
  <c r="C315" i="1"/>
  <c r="D315" i="1"/>
  <c r="P315" i="1"/>
  <c r="T315" i="1"/>
  <c r="AC315" i="1"/>
  <c r="AE315" i="1"/>
  <c r="CS315" i="1" s="1"/>
  <c r="R315" i="1" s="1"/>
  <c r="GK315" i="1" s="1"/>
  <c r="AF315" i="1"/>
  <c r="AG315" i="1"/>
  <c r="AH315" i="1"/>
  <c r="CV315" i="1" s="1"/>
  <c r="U315" i="1" s="1"/>
  <c r="AI315" i="1"/>
  <c r="CW315" i="1" s="1"/>
  <c r="V315" i="1" s="1"/>
  <c r="AJ315" i="1"/>
  <c r="CQ315" i="1"/>
  <c r="CT315" i="1"/>
  <c r="S315" i="1" s="1"/>
  <c r="CZ315" i="1" s="1"/>
  <c r="Y315" i="1" s="1"/>
  <c r="CU315" i="1"/>
  <c r="CX315" i="1"/>
  <c r="W315" i="1" s="1"/>
  <c r="CY315" i="1"/>
  <c r="X315" i="1" s="1"/>
  <c r="FR315" i="1"/>
  <c r="GL315" i="1"/>
  <c r="GN315" i="1"/>
  <c r="GO315" i="1"/>
  <c r="GV315" i="1"/>
  <c r="HC315" i="1" s="1"/>
  <c r="GX315" i="1" s="1"/>
  <c r="C316" i="1"/>
  <c r="D316" i="1"/>
  <c r="R316" i="1"/>
  <c r="GK316" i="1" s="1"/>
  <c r="AB316" i="1"/>
  <c r="AC316" i="1"/>
  <c r="AE316" i="1"/>
  <c r="AD316" i="1" s="1"/>
  <c r="AF316" i="1"/>
  <c r="CT316" i="1" s="1"/>
  <c r="S316" i="1" s="1"/>
  <c r="CY316" i="1" s="1"/>
  <c r="X316" i="1" s="1"/>
  <c r="AG316" i="1"/>
  <c r="AH316" i="1"/>
  <c r="AI316" i="1"/>
  <c r="CW316" i="1" s="1"/>
  <c r="V316" i="1" s="1"/>
  <c r="AJ316" i="1"/>
  <c r="CX316" i="1" s="1"/>
  <c r="W316" i="1" s="1"/>
  <c r="CQ316" i="1"/>
  <c r="P316" i="1" s="1"/>
  <c r="CS316" i="1"/>
  <c r="CU316" i="1"/>
  <c r="T316" i="1" s="1"/>
  <c r="CV316" i="1"/>
  <c r="U316" i="1" s="1"/>
  <c r="FR316" i="1"/>
  <c r="GL316" i="1"/>
  <c r="GN316" i="1"/>
  <c r="GO316" i="1"/>
  <c r="GV316" i="1"/>
  <c r="HC316" i="1" s="1"/>
  <c r="GX316" i="1" s="1"/>
  <c r="C317" i="1"/>
  <c r="D317" i="1"/>
  <c r="V317" i="1"/>
  <c r="AC317" i="1"/>
  <c r="CQ317" i="1" s="1"/>
  <c r="P317" i="1" s="1"/>
  <c r="CP317" i="1" s="1"/>
  <c r="O317" i="1" s="1"/>
  <c r="AE317" i="1"/>
  <c r="AD317" i="1" s="1"/>
  <c r="AF317" i="1"/>
  <c r="AG317" i="1"/>
  <c r="CU317" i="1" s="1"/>
  <c r="T317" i="1" s="1"/>
  <c r="AH317" i="1"/>
  <c r="AI317" i="1"/>
  <c r="AJ317" i="1"/>
  <c r="CX317" i="1" s="1"/>
  <c r="W317" i="1" s="1"/>
  <c r="CR317" i="1"/>
  <c r="Q317" i="1" s="1"/>
  <c r="CS317" i="1"/>
  <c r="R317" i="1" s="1"/>
  <c r="GK317" i="1" s="1"/>
  <c r="CT317" i="1"/>
  <c r="S317" i="1" s="1"/>
  <c r="CV317" i="1"/>
  <c r="U317" i="1" s="1"/>
  <c r="CW317" i="1"/>
  <c r="FR317" i="1"/>
  <c r="GL317" i="1"/>
  <c r="GN317" i="1"/>
  <c r="GO317" i="1"/>
  <c r="GV317" i="1"/>
  <c r="HC317" i="1" s="1"/>
  <c r="GX317" i="1" s="1"/>
  <c r="C318" i="1"/>
  <c r="D318" i="1"/>
  <c r="T318" i="1"/>
  <c r="AC318" i="1"/>
  <c r="AD318" i="1"/>
  <c r="AE318" i="1"/>
  <c r="AF318" i="1"/>
  <c r="AB318" i="1" s="1"/>
  <c r="AG318" i="1"/>
  <c r="AH318" i="1"/>
  <c r="AI318" i="1"/>
  <c r="AJ318" i="1"/>
  <c r="CX318" i="1" s="1"/>
  <c r="W318" i="1" s="1"/>
  <c r="CQ318" i="1"/>
  <c r="P318" i="1" s="1"/>
  <c r="CR318" i="1"/>
  <c r="Q318" i="1" s="1"/>
  <c r="CS318" i="1"/>
  <c r="R318" i="1" s="1"/>
  <c r="GK318" i="1" s="1"/>
  <c r="CU318" i="1"/>
  <c r="CV318" i="1"/>
  <c r="U318" i="1" s="1"/>
  <c r="CW318" i="1"/>
  <c r="V318" i="1" s="1"/>
  <c r="FR318" i="1"/>
  <c r="GL318" i="1"/>
  <c r="GN318" i="1"/>
  <c r="GO318" i="1"/>
  <c r="GV318" i="1"/>
  <c r="HC318" i="1" s="1"/>
  <c r="GX318" i="1" s="1"/>
  <c r="B320" i="1"/>
  <c r="B306" i="1" s="1"/>
  <c r="C320" i="1"/>
  <c r="C306" i="1" s="1"/>
  <c r="D320" i="1"/>
  <c r="D306" i="1" s="1"/>
  <c r="F320" i="1"/>
  <c r="F306" i="1" s="1"/>
  <c r="G320" i="1"/>
  <c r="G306" i="1" s="1"/>
  <c r="BX320" i="1"/>
  <c r="AO320" i="1" s="1"/>
  <c r="CC320" i="1"/>
  <c r="CC306" i="1" s="1"/>
  <c r="CK320" i="1"/>
  <c r="CK306" i="1" s="1"/>
  <c r="CL320" i="1"/>
  <c r="CL306" i="1" s="1"/>
  <c r="CM320" i="1"/>
  <c r="CM306" i="1" s="1"/>
  <c r="D350" i="1"/>
  <c r="E352" i="1"/>
  <c r="Z352" i="1"/>
  <c r="AA352" i="1"/>
  <c r="AM352" i="1"/>
  <c r="AN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CN352" i="1"/>
  <c r="CO352" i="1"/>
  <c r="CP352" i="1"/>
  <c r="CQ352" i="1"/>
  <c r="CR352" i="1"/>
  <c r="CS352" i="1"/>
  <c r="CT352" i="1"/>
  <c r="CU352" i="1"/>
  <c r="CV352" i="1"/>
  <c r="CW352" i="1"/>
  <c r="CX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DU352" i="1"/>
  <c r="DV352" i="1"/>
  <c r="DW352" i="1"/>
  <c r="DX352" i="1"/>
  <c r="DY352" i="1"/>
  <c r="DZ352" i="1"/>
  <c r="EA352" i="1"/>
  <c r="EB352" i="1"/>
  <c r="EC352" i="1"/>
  <c r="ED352" i="1"/>
  <c r="EE352" i="1"/>
  <c r="EF352" i="1"/>
  <c r="EG352" i="1"/>
  <c r="EH352" i="1"/>
  <c r="EI352" i="1"/>
  <c r="EJ352" i="1"/>
  <c r="EK352" i="1"/>
  <c r="EL352" i="1"/>
  <c r="EM352" i="1"/>
  <c r="EN352" i="1"/>
  <c r="EO352" i="1"/>
  <c r="EP352" i="1"/>
  <c r="EQ352" i="1"/>
  <c r="ER352" i="1"/>
  <c r="ES352" i="1"/>
  <c r="ET352" i="1"/>
  <c r="EU352" i="1"/>
  <c r="EV352" i="1"/>
  <c r="EW352" i="1"/>
  <c r="EX352" i="1"/>
  <c r="EY352" i="1"/>
  <c r="EZ352" i="1"/>
  <c r="FA352" i="1"/>
  <c r="FB352" i="1"/>
  <c r="FC352" i="1"/>
  <c r="FD352" i="1"/>
  <c r="FE352" i="1"/>
  <c r="FF352" i="1"/>
  <c r="FG352" i="1"/>
  <c r="FH352" i="1"/>
  <c r="FI352" i="1"/>
  <c r="FJ352" i="1"/>
  <c r="FK352" i="1"/>
  <c r="FL352" i="1"/>
  <c r="FM352" i="1"/>
  <c r="FN352" i="1"/>
  <c r="FO352" i="1"/>
  <c r="FP352" i="1"/>
  <c r="FQ352" i="1"/>
  <c r="FR352" i="1"/>
  <c r="FS352" i="1"/>
  <c r="FT352" i="1"/>
  <c r="FU352" i="1"/>
  <c r="FV352" i="1"/>
  <c r="FW352" i="1"/>
  <c r="FX352" i="1"/>
  <c r="FY352" i="1"/>
  <c r="FZ352" i="1"/>
  <c r="GA352" i="1"/>
  <c r="GB352" i="1"/>
  <c r="GC352" i="1"/>
  <c r="GD352" i="1"/>
  <c r="GE352" i="1"/>
  <c r="GF352" i="1"/>
  <c r="GG352" i="1"/>
  <c r="GH352" i="1"/>
  <c r="GI352" i="1"/>
  <c r="GJ352" i="1"/>
  <c r="GK352" i="1"/>
  <c r="GL352" i="1"/>
  <c r="GM352" i="1"/>
  <c r="GN352" i="1"/>
  <c r="GO352" i="1"/>
  <c r="GP352" i="1"/>
  <c r="GQ352" i="1"/>
  <c r="GR352" i="1"/>
  <c r="GS352" i="1"/>
  <c r="GT352" i="1"/>
  <c r="GU352" i="1"/>
  <c r="GV352" i="1"/>
  <c r="GW352" i="1"/>
  <c r="GX352" i="1"/>
  <c r="C354" i="1"/>
  <c r="D354" i="1"/>
  <c r="AC354" i="1"/>
  <c r="AE354" i="1"/>
  <c r="AD354" i="1" s="1"/>
  <c r="AB354" i="1" s="1"/>
  <c r="AF354" i="1"/>
  <c r="CT354" i="1" s="1"/>
  <c r="S354" i="1" s="1"/>
  <c r="AG354" i="1"/>
  <c r="AH354" i="1"/>
  <c r="AI354" i="1"/>
  <c r="AJ354" i="1"/>
  <c r="CX354" i="1" s="1"/>
  <c r="W354" i="1" s="1"/>
  <c r="CQ354" i="1"/>
  <c r="P354" i="1" s="1"/>
  <c r="CR354" i="1"/>
  <c r="Q354" i="1" s="1"/>
  <c r="CS354" i="1"/>
  <c r="R354" i="1" s="1"/>
  <c r="GK354" i="1" s="1"/>
  <c r="CU354" i="1"/>
  <c r="T354" i="1" s="1"/>
  <c r="CV354" i="1"/>
  <c r="U354" i="1" s="1"/>
  <c r="CW354" i="1"/>
  <c r="V354" i="1" s="1"/>
  <c r="FR354" i="1"/>
  <c r="GL354" i="1"/>
  <c r="GN354" i="1"/>
  <c r="GO354" i="1"/>
  <c r="GV354" i="1"/>
  <c r="HC354" i="1" s="1"/>
  <c r="GX354" i="1" s="1"/>
  <c r="C355" i="1"/>
  <c r="D355" i="1"/>
  <c r="AC355" i="1"/>
  <c r="AB355" i="1" s="1"/>
  <c r="AE355" i="1"/>
  <c r="AD355" i="1" s="1"/>
  <c r="AF355" i="1"/>
  <c r="AG355" i="1"/>
  <c r="CU355" i="1" s="1"/>
  <c r="T355" i="1" s="1"/>
  <c r="AH355" i="1"/>
  <c r="AI355" i="1"/>
  <c r="AJ355" i="1"/>
  <c r="CR355" i="1"/>
  <c r="Q355" i="1" s="1"/>
  <c r="CS355" i="1"/>
  <c r="R355" i="1" s="1"/>
  <c r="CT355" i="1"/>
  <c r="S355" i="1" s="1"/>
  <c r="CV355" i="1"/>
  <c r="U355" i="1" s="1"/>
  <c r="CW355" i="1"/>
  <c r="V355" i="1" s="1"/>
  <c r="CX355" i="1"/>
  <c r="W355" i="1" s="1"/>
  <c r="FR355" i="1"/>
  <c r="GL355" i="1"/>
  <c r="GN355" i="1"/>
  <c r="CB372" i="1" s="1"/>
  <c r="GO355" i="1"/>
  <c r="GV355" i="1"/>
  <c r="HC355" i="1"/>
  <c r="GX355" i="1" s="1"/>
  <c r="C356" i="1"/>
  <c r="D356" i="1"/>
  <c r="AC356" i="1"/>
  <c r="AB356" i="1" s="1"/>
  <c r="AD356" i="1"/>
  <c r="AE356" i="1"/>
  <c r="AF356" i="1"/>
  <c r="AG356" i="1"/>
  <c r="AH356" i="1"/>
  <c r="CV356" i="1" s="1"/>
  <c r="U356" i="1" s="1"/>
  <c r="AI356" i="1"/>
  <c r="AJ356" i="1"/>
  <c r="CQ356" i="1"/>
  <c r="P356" i="1" s="1"/>
  <c r="CR356" i="1"/>
  <c r="Q356" i="1" s="1"/>
  <c r="CS356" i="1"/>
  <c r="R356" i="1" s="1"/>
  <c r="GK356" i="1" s="1"/>
  <c r="CT356" i="1"/>
  <c r="S356" i="1" s="1"/>
  <c r="CU356" i="1"/>
  <c r="T356" i="1" s="1"/>
  <c r="CW356" i="1"/>
  <c r="V356" i="1" s="1"/>
  <c r="CX356" i="1"/>
  <c r="W356" i="1" s="1"/>
  <c r="FR356" i="1"/>
  <c r="GL356" i="1"/>
  <c r="GN356" i="1"/>
  <c r="GO356" i="1"/>
  <c r="GV356" i="1"/>
  <c r="HC356" i="1"/>
  <c r="GX356" i="1" s="1"/>
  <c r="C357" i="1"/>
  <c r="D357" i="1"/>
  <c r="AC357" i="1"/>
  <c r="AB357" i="1" s="1"/>
  <c r="AE357" i="1"/>
  <c r="AD357" i="1" s="1"/>
  <c r="AF357" i="1"/>
  <c r="AG357" i="1"/>
  <c r="AH357" i="1"/>
  <c r="AI357" i="1"/>
  <c r="CW357" i="1" s="1"/>
  <c r="V357" i="1" s="1"/>
  <c r="AJ357" i="1"/>
  <c r="CQ357" i="1"/>
  <c r="P357" i="1" s="1"/>
  <c r="CR357" i="1"/>
  <c r="Q357" i="1" s="1"/>
  <c r="CT357" i="1"/>
  <c r="S357" i="1" s="1"/>
  <c r="CU357" i="1"/>
  <c r="T357" i="1" s="1"/>
  <c r="CV357" i="1"/>
  <c r="U357" i="1" s="1"/>
  <c r="CX357" i="1"/>
  <c r="W357" i="1" s="1"/>
  <c r="FR357" i="1"/>
  <c r="GL357" i="1"/>
  <c r="GN357" i="1"/>
  <c r="GO357" i="1"/>
  <c r="GV357" i="1"/>
  <c r="HC357" i="1" s="1"/>
  <c r="GX357" i="1" s="1"/>
  <c r="C358" i="1"/>
  <c r="D358" i="1"/>
  <c r="AC358" i="1"/>
  <c r="AE358" i="1"/>
  <c r="AD358" i="1" s="1"/>
  <c r="AB358" i="1" s="1"/>
  <c r="AF358" i="1"/>
  <c r="CT358" i="1" s="1"/>
  <c r="S358" i="1" s="1"/>
  <c r="AG358" i="1"/>
  <c r="AH358" i="1"/>
  <c r="AI358" i="1"/>
  <c r="AJ358" i="1"/>
  <c r="CX358" i="1" s="1"/>
  <c r="W358" i="1" s="1"/>
  <c r="CQ358" i="1"/>
  <c r="P358" i="1" s="1"/>
  <c r="CR358" i="1"/>
  <c r="Q358" i="1" s="1"/>
  <c r="CS358" i="1"/>
  <c r="R358" i="1" s="1"/>
  <c r="GK358" i="1" s="1"/>
  <c r="CU358" i="1"/>
  <c r="T358" i="1" s="1"/>
  <c r="CV358" i="1"/>
  <c r="U358" i="1" s="1"/>
  <c r="CW358" i="1"/>
  <c r="V358" i="1" s="1"/>
  <c r="FR358" i="1"/>
  <c r="GL358" i="1"/>
  <c r="GN358" i="1"/>
  <c r="GO358" i="1"/>
  <c r="GV358" i="1"/>
  <c r="HC358" i="1" s="1"/>
  <c r="GX358" i="1" s="1"/>
  <c r="C359" i="1"/>
  <c r="D359" i="1"/>
  <c r="AC359" i="1"/>
  <c r="AB359" i="1" s="1"/>
  <c r="AE359" i="1"/>
  <c r="AD359" i="1" s="1"/>
  <c r="AF359" i="1"/>
  <c r="AG359" i="1"/>
  <c r="CU359" i="1" s="1"/>
  <c r="T359" i="1" s="1"/>
  <c r="AH359" i="1"/>
  <c r="AI359" i="1"/>
  <c r="AJ359" i="1"/>
  <c r="CR359" i="1"/>
  <c r="Q359" i="1" s="1"/>
  <c r="CS359" i="1"/>
  <c r="R359" i="1" s="1"/>
  <c r="GK359" i="1" s="1"/>
  <c r="CT359" i="1"/>
  <c r="S359" i="1" s="1"/>
  <c r="CV359" i="1"/>
  <c r="U359" i="1" s="1"/>
  <c r="CW359" i="1"/>
  <c r="V359" i="1" s="1"/>
  <c r="CX359" i="1"/>
  <c r="W359" i="1" s="1"/>
  <c r="FR359" i="1"/>
  <c r="GL359" i="1"/>
  <c r="GN359" i="1"/>
  <c r="GO359" i="1"/>
  <c r="GV359" i="1"/>
  <c r="HC359" i="1"/>
  <c r="GX359" i="1" s="1"/>
  <c r="C360" i="1"/>
  <c r="D360" i="1"/>
  <c r="AC360" i="1"/>
  <c r="AB360" i="1" s="1"/>
  <c r="AD360" i="1"/>
  <c r="AE360" i="1"/>
  <c r="AF360" i="1"/>
  <c r="AG360" i="1"/>
  <c r="AH360" i="1"/>
  <c r="CV360" i="1" s="1"/>
  <c r="U360" i="1" s="1"/>
  <c r="AI360" i="1"/>
  <c r="AJ360" i="1"/>
  <c r="CQ360" i="1"/>
  <c r="P360" i="1" s="1"/>
  <c r="CR360" i="1"/>
  <c r="Q360" i="1" s="1"/>
  <c r="CS360" i="1"/>
  <c r="R360" i="1" s="1"/>
  <c r="GK360" i="1" s="1"/>
  <c r="CT360" i="1"/>
  <c r="S360" i="1" s="1"/>
  <c r="CU360" i="1"/>
  <c r="T360" i="1" s="1"/>
  <c r="CW360" i="1"/>
  <c r="V360" i="1" s="1"/>
  <c r="CX360" i="1"/>
  <c r="W360" i="1" s="1"/>
  <c r="FR360" i="1"/>
  <c r="GL360" i="1"/>
  <c r="GN360" i="1"/>
  <c r="GO360" i="1"/>
  <c r="GV360" i="1"/>
  <c r="HC360" i="1"/>
  <c r="GX360" i="1" s="1"/>
  <c r="C361" i="1"/>
  <c r="D361" i="1"/>
  <c r="AC361" i="1"/>
  <c r="AB361" i="1" s="1"/>
  <c r="AE361" i="1"/>
  <c r="AD361" i="1" s="1"/>
  <c r="AF361" i="1"/>
  <c r="AG361" i="1"/>
  <c r="AH361" i="1"/>
  <c r="AI361" i="1"/>
  <c r="CW361" i="1" s="1"/>
  <c r="V361" i="1" s="1"/>
  <c r="AJ361" i="1"/>
  <c r="CQ361" i="1"/>
  <c r="P361" i="1" s="1"/>
  <c r="CR361" i="1"/>
  <c r="Q361" i="1" s="1"/>
  <c r="CT361" i="1"/>
  <c r="S361" i="1" s="1"/>
  <c r="CU361" i="1"/>
  <c r="T361" i="1" s="1"/>
  <c r="CV361" i="1"/>
  <c r="U361" i="1" s="1"/>
  <c r="CX361" i="1"/>
  <c r="W361" i="1" s="1"/>
  <c r="FR361" i="1"/>
  <c r="GL361" i="1"/>
  <c r="GN361" i="1"/>
  <c r="GO361" i="1"/>
  <c r="GV361" i="1"/>
  <c r="HC361" i="1" s="1"/>
  <c r="GX361" i="1" s="1"/>
  <c r="C362" i="1"/>
  <c r="D362" i="1"/>
  <c r="AC362" i="1"/>
  <c r="AE362" i="1"/>
  <c r="AD362" i="1" s="1"/>
  <c r="AB362" i="1" s="1"/>
  <c r="AF362" i="1"/>
  <c r="CT362" i="1" s="1"/>
  <c r="S362" i="1" s="1"/>
  <c r="AG362" i="1"/>
  <c r="AH362" i="1"/>
  <c r="AI362" i="1"/>
  <c r="AJ362" i="1"/>
  <c r="CX362" i="1" s="1"/>
  <c r="W362" i="1" s="1"/>
  <c r="CQ362" i="1"/>
  <c r="P362" i="1" s="1"/>
  <c r="CR362" i="1"/>
  <c r="Q362" i="1" s="1"/>
  <c r="CS362" i="1"/>
  <c r="R362" i="1" s="1"/>
  <c r="GK362" i="1" s="1"/>
  <c r="CU362" i="1"/>
  <c r="T362" i="1" s="1"/>
  <c r="CV362" i="1"/>
  <c r="U362" i="1" s="1"/>
  <c r="CW362" i="1"/>
  <c r="V362" i="1" s="1"/>
  <c r="FR362" i="1"/>
  <c r="BY372" i="1" s="1"/>
  <c r="GL362" i="1"/>
  <c r="GN362" i="1"/>
  <c r="GO362" i="1"/>
  <c r="GV362" i="1"/>
  <c r="HC362" i="1" s="1"/>
  <c r="GX362" i="1" s="1"/>
  <c r="C363" i="1"/>
  <c r="D363" i="1"/>
  <c r="AC363" i="1"/>
  <c r="AB363" i="1" s="1"/>
  <c r="AE363" i="1"/>
  <c r="AD363" i="1" s="1"/>
  <c r="AF363" i="1"/>
  <c r="AG363" i="1"/>
  <c r="CU363" i="1" s="1"/>
  <c r="T363" i="1" s="1"/>
  <c r="AH363" i="1"/>
  <c r="AI363" i="1"/>
  <c r="AJ363" i="1"/>
  <c r="CR363" i="1"/>
  <c r="Q363" i="1" s="1"/>
  <c r="CS363" i="1"/>
  <c r="R363" i="1" s="1"/>
  <c r="GK363" i="1" s="1"/>
  <c r="CT363" i="1"/>
  <c r="S363" i="1" s="1"/>
  <c r="CV363" i="1"/>
  <c r="U363" i="1" s="1"/>
  <c r="CW363" i="1"/>
  <c r="V363" i="1" s="1"/>
  <c r="CX363" i="1"/>
  <c r="W363" i="1" s="1"/>
  <c r="FR363" i="1"/>
  <c r="GL363" i="1"/>
  <c r="GN363" i="1"/>
  <c r="GO363" i="1"/>
  <c r="CC372" i="1" s="1"/>
  <c r="GV363" i="1"/>
  <c r="HC363" i="1"/>
  <c r="GX363" i="1" s="1"/>
  <c r="C364" i="1"/>
  <c r="D364" i="1"/>
  <c r="AC364" i="1"/>
  <c r="AB364" i="1" s="1"/>
  <c r="AD364" i="1"/>
  <c r="AE364" i="1"/>
  <c r="AF364" i="1"/>
  <c r="AG364" i="1"/>
  <c r="AH364" i="1"/>
  <c r="CV364" i="1" s="1"/>
  <c r="U364" i="1" s="1"/>
  <c r="AI364" i="1"/>
  <c r="AJ364" i="1"/>
  <c r="CQ364" i="1"/>
  <c r="P364" i="1" s="1"/>
  <c r="CR364" i="1"/>
  <c r="Q364" i="1" s="1"/>
  <c r="CS364" i="1"/>
  <c r="R364" i="1" s="1"/>
  <c r="GK364" i="1" s="1"/>
  <c r="CT364" i="1"/>
  <c r="S364" i="1" s="1"/>
  <c r="CU364" i="1"/>
  <c r="T364" i="1" s="1"/>
  <c r="CW364" i="1"/>
  <c r="V364" i="1" s="1"/>
  <c r="CX364" i="1"/>
  <c r="W364" i="1" s="1"/>
  <c r="FR364" i="1"/>
  <c r="GL364" i="1"/>
  <c r="GN364" i="1"/>
  <c r="GO364" i="1"/>
  <c r="GV364" i="1"/>
  <c r="HC364" i="1"/>
  <c r="GX364" i="1" s="1"/>
  <c r="C365" i="1"/>
  <c r="D365" i="1"/>
  <c r="AC365" i="1"/>
  <c r="AB365" i="1" s="1"/>
  <c r="AE365" i="1"/>
  <c r="AD365" i="1" s="1"/>
  <c r="AF365" i="1"/>
  <c r="AG365" i="1"/>
  <c r="AH365" i="1"/>
  <c r="AI365" i="1"/>
  <c r="CW365" i="1" s="1"/>
  <c r="V365" i="1" s="1"/>
  <c r="AJ365" i="1"/>
  <c r="CQ365" i="1"/>
  <c r="P365" i="1" s="1"/>
  <c r="CR365" i="1"/>
  <c r="Q365" i="1" s="1"/>
  <c r="CT365" i="1"/>
  <c r="S365" i="1" s="1"/>
  <c r="CU365" i="1"/>
  <c r="T365" i="1" s="1"/>
  <c r="CV365" i="1"/>
  <c r="U365" i="1" s="1"/>
  <c r="CX365" i="1"/>
  <c r="W365" i="1" s="1"/>
  <c r="FR365" i="1"/>
  <c r="GL365" i="1"/>
  <c r="GN365" i="1"/>
  <c r="GO365" i="1"/>
  <c r="GV365" i="1"/>
  <c r="HC365" i="1" s="1"/>
  <c r="GX365" i="1" s="1"/>
  <c r="C366" i="1"/>
  <c r="D366" i="1"/>
  <c r="AC366" i="1"/>
  <c r="AE366" i="1"/>
  <c r="AD366" i="1" s="1"/>
  <c r="AB366" i="1" s="1"/>
  <c r="AF366" i="1"/>
  <c r="CT366" i="1" s="1"/>
  <c r="S366" i="1" s="1"/>
  <c r="AG366" i="1"/>
  <c r="AH366" i="1"/>
  <c r="AI366" i="1"/>
  <c r="AJ366" i="1"/>
  <c r="CX366" i="1" s="1"/>
  <c r="W366" i="1" s="1"/>
  <c r="CQ366" i="1"/>
  <c r="P366" i="1" s="1"/>
  <c r="CR366" i="1"/>
  <c r="Q366" i="1" s="1"/>
  <c r="CS366" i="1"/>
  <c r="R366" i="1" s="1"/>
  <c r="GK366" i="1" s="1"/>
  <c r="CU366" i="1"/>
  <c r="T366" i="1" s="1"/>
  <c r="CV366" i="1"/>
  <c r="U366" i="1" s="1"/>
  <c r="CW366" i="1"/>
  <c r="V366" i="1" s="1"/>
  <c r="FR366" i="1"/>
  <c r="GL366" i="1"/>
  <c r="GN366" i="1"/>
  <c r="GO366" i="1"/>
  <c r="GV366" i="1"/>
  <c r="HC366" i="1" s="1"/>
  <c r="GX366" i="1" s="1"/>
  <c r="C367" i="1"/>
  <c r="D367" i="1"/>
  <c r="AC367" i="1"/>
  <c r="AB367" i="1" s="1"/>
  <c r="AE367" i="1"/>
  <c r="AD367" i="1" s="1"/>
  <c r="AF367" i="1"/>
  <c r="AG367" i="1"/>
  <c r="CU367" i="1" s="1"/>
  <c r="T367" i="1" s="1"/>
  <c r="AH367" i="1"/>
  <c r="AI367" i="1"/>
  <c r="AJ367" i="1"/>
  <c r="CR367" i="1"/>
  <c r="Q367" i="1" s="1"/>
  <c r="CS367" i="1"/>
  <c r="R367" i="1" s="1"/>
  <c r="GK367" i="1" s="1"/>
  <c r="CT367" i="1"/>
  <c r="S367" i="1" s="1"/>
  <c r="CV367" i="1"/>
  <c r="U367" i="1" s="1"/>
  <c r="CW367" i="1"/>
  <c r="V367" i="1" s="1"/>
  <c r="CX367" i="1"/>
  <c r="W367" i="1" s="1"/>
  <c r="FR367" i="1"/>
  <c r="GL367" i="1"/>
  <c r="GN367" i="1"/>
  <c r="GO367" i="1"/>
  <c r="GV367" i="1"/>
  <c r="HC367" i="1"/>
  <c r="GX367" i="1" s="1"/>
  <c r="C368" i="1"/>
  <c r="D368" i="1"/>
  <c r="AC368" i="1"/>
  <c r="AB368" i="1" s="1"/>
  <c r="AD368" i="1"/>
  <c r="AE368" i="1"/>
  <c r="AF368" i="1"/>
  <c r="AG368" i="1"/>
  <c r="AH368" i="1"/>
  <c r="CV368" i="1" s="1"/>
  <c r="U368" i="1" s="1"/>
  <c r="AI368" i="1"/>
  <c r="AJ368" i="1"/>
  <c r="CQ368" i="1"/>
  <c r="P368" i="1" s="1"/>
  <c r="CR368" i="1"/>
  <c r="Q368" i="1" s="1"/>
  <c r="CS368" i="1"/>
  <c r="R368" i="1" s="1"/>
  <c r="GK368" i="1" s="1"/>
  <c r="CT368" i="1"/>
  <c r="S368" i="1" s="1"/>
  <c r="CU368" i="1"/>
  <c r="T368" i="1" s="1"/>
  <c r="CW368" i="1"/>
  <c r="V368" i="1" s="1"/>
  <c r="CX368" i="1"/>
  <c r="W368" i="1" s="1"/>
  <c r="FR368" i="1"/>
  <c r="GL368" i="1"/>
  <c r="BZ372" i="1" s="1"/>
  <c r="GN368" i="1"/>
  <c r="GO368" i="1"/>
  <c r="GV368" i="1"/>
  <c r="HC368" i="1"/>
  <c r="GX368" i="1" s="1"/>
  <c r="C369" i="1"/>
  <c r="D369" i="1"/>
  <c r="AC369" i="1"/>
  <c r="AB369" i="1" s="1"/>
  <c r="AE369" i="1"/>
  <c r="AD369" i="1" s="1"/>
  <c r="AF369" i="1"/>
  <c r="AG369" i="1"/>
  <c r="AH369" i="1"/>
  <c r="AI369" i="1"/>
  <c r="CW369" i="1" s="1"/>
  <c r="V369" i="1" s="1"/>
  <c r="AJ369" i="1"/>
  <c r="CQ369" i="1"/>
  <c r="P369" i="1" s="1"/>
  <c r="CR369" i="1"/>
  <c r="Q369" i="1" s="1"/>
  <c r="CT369" i="1"/>
  <c r="S369" i="1" s="1"/>
  <c r="CU369" i="1"/>
  <c r="T369" i="1" s="1"/>
  <c r="CV369" i="1"/>
  <c r="U369" i="1" s="1"/>
  <c r="CX369" i="1"/>
  <c r="W369" i="1" s="1"/>
  <c r="FR369" i="1"/>
  <c r="GL369" i="1"/>
  <c r="GN369" i="1"/>
  <c r="GO369" i="1"/>
  <c r="GV369" i="1"/>
  <c r="HC369" i="1" s="1"/>
  <c r="GX369" i="1" s="1"/>
  <c r="C370" i="1"/>
  <c r="D370" i="1"/>
  <c r="AC370" i="1"/>
  <c r="AE370" i="1"/>
  <c r="AD370" i="1" s="1"/>
  <c r="AB370" i="1" s="1"/>
  <c r="AF370" i="1"/>
  <c r="CT370" i="1" s="1"/>
  <c r="S370" i="1" s="1"/>
  <c r="AG370" i="1"/>
  <c r="AH370" i="1"/>
  <c r="AI370" i="1"/>
  <c r="AJ370" i="1"/>
  <c r="CX370" i="1" s="1"/>
  <c r="W370" i="1" s="1"/>
  <c r="CQ370" i="1"/>
  <c r="P370" i="1" s="1"/>
  <c r="CR370" i="1"/>
  <c r="Q370" i="1" s="1"/>
  <c r="CS370" i="1"/>
  <c r="R370" i="1" s="1"/>
  <c r="GK370" i="1" s="1"/>
  <c r="CU370" i="1"/>
  <c r="T370" i="1" s="1"/>
  <c r="CV370" i="1"/>
  <c r="U370" i="1" s="1"/>
  <c r="CW370" i="1"/>
  <c r="V370" i="1" s="1"/>
  <c r="FR370" i="1"/>
  <c r="GL370" i="1"/>
  <c r="GN370" i="1"/>
  <c r="GO370" i="1"/>
  <c r="GV370" i="1"/>
  <c r="HC370" i="1" s="1"/>
  <c r="GX370" i="1" s="1"/>
  <c r="B372" i="1"/>
  <c r="B352" i="1" s="1"/>
  <c r="C372" i="1"/>
  <c r="C352" i="1" s="1"/>
  <c r="D372" i="1"/>
  <c r="D352" i="1" s="1"/>
  <c r="F372" i="1"/>
  <c r="F352" i="1" s="1"/>
  <c r="G372" i="1"/>
  <c r="G352" i="1" s="1"/>
  <c r="BX372" i="1"/>
  <c r="AO372" i="1" s="1"/>
  <c r="CK372" i="1"/>
  <c r="BB372" i="1" s="1"/>
  <c r="CL372" i="1"/>
  <c r="CL352" i="1" s="1"/>
  <c r="CM372" i="1"/>
  <c r="CM352" i="1" s="1"/>
  <c r="D402" i="1"/>
  <c r="D404" i="1"/>
  <c r="E404" i="1"/>
  <c r="Z404" i="1"/>
  <c r="AA404" i="1"/>
  <c r="AM404" i="1"/>
  <c r="AN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BQ404" i="1"/>
  <c r="BR404" i="1"/>
  <c r="BS404" i="1"/>
  <c r="BT404" i="1"/>
  <c r="BU404" i="1"/>
  <c r="BV404" i="1"/>
  <c r="BW404" i="1"/>
  <c r="BX404" i="1"/>
  <c r="CM404" i="1"/>
  <c r="CN404" i="1"/>
  <c r="CO404" i="1"/>
  <c r="CP404" i="1"/>
  <c r="CQ404" i="1"/>
  <c r="CR404" i="1"/>
  <c r="CS404" i="1"/>
  <c r="CT404" i="1"/>
  <c r="CU404" i="1"/>
  <c r="CV404" i="1"/>
  <c r="CW404" i="1"/>
  <c r="CX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DU404" i="1"/>
  <c r="DV404" i="1"/>
  <c r="DW404" i="1"/>
  <c r="DX404" i="1"/>
  <c r="DY404" i="1"/>
  <c r="DZ404" i="1"/>
  <c r="EA404" i="1"/>
  <c r="EB404" i="1"/>
  <c r="EC404" i="1"/>
  <c r="ED404" i="1"/>
  <c r="EE404" i="1"/>
  <c r="EF404" i="1"/>
  <c r="EG404" i="1"/>
  <c r="EH404" i="1"/>
  <c r="EI404" i="1"/>
  <c r="EJ404" i="1"/>
  <c r="EK404" i="1"/>
  <c r="EL404" i="1"/>
  <c r="EM404" i="1"/>
  <c r="EN404" i="1"/>
  <c r="EO404" i="1"/>
  <c r="EP404" i="1"/>
  <c r="EQ404" i="1"/>
  <c r="ER404" i="1"/>
  <c r="ES404" i="1"/>
  <c r="ET404" i="1"/>
  <c r="EU404" i="1"/>
  <c r="EV404" i="1"/>
  <c r="EW404" i="1"/>
  <c r="EX404" i="1"/>
  <c r="EY404" i="1"/>
  <c r="EZ404" i="1"/>
  <c r="FA404" i="1"/>
  <c r="FB404" i="1"/>
  <c r="FC404" i="1"/>
  <c r="FD404" i="1"/>
  <c r="FE404" i="1"/>
  <c r="FF404" i="1"/>
  <c r="FG404" i="1"/>
  <c r="FH404" i="1"/>
  <c r="FI404" i="1"/>
  <c r="FJ404" i="1"/>
  <c r="FK404" i="1"/>
  <c r="FL404" i="1"/>
  <c r="FM404" i="1"/>
  <c r="FN404" i="1"/>
  <c r="FO404" i="1"/>
  <c r="FP404" i="1"/>
  <c r="FQ404" i="1"/>
  <c r="FR404" i="1"/>
  <c r="FS404" i="1"/>
  <c r="FT404" i="1"/>
  <c r="FU404" i="1"/>
  <c r="FV404" i="1"/>
  <c r="FW404" i="1"/>
  <c r="FX404" i="1"/>
  <c r="FY404" i="1"/>
  <c r="FZ404" i="1"/>
  <c r="GA404" i="1"/>
  <c r="GB404" i="1"/>
  <c r="GC404" i="1"/>
  <c r="GD404" i="1"/>
  <c r="GE404" i="1"/>
  <c r="GF404" i="1"/>
  <c r="GG404" i="1"/>
  <c r="GH404" i="1"/>
  <c r="GI404" i="1"/>
  <c r="GJ404" i="1"/>
  <c r="GK404" i="1"/>
  <c r="GL404" i="1"/>
  <c r="GM404" i="1"/>
  <c r="GN404" i="1"/>
  <c r="GO404" i="1"/>
  <c r="GP404" i="1"/>
  <c r="GQ404" i="1"/>
  <c r="GR404" i="1"/>
  <c r="GS404" i="1"/>
  <c r="GT404" i="1"/>
  <c r="GU404" i="1"/>
  <c r="GV404" i="1"/>
  <c r="GW404" i="1"/>
  <c r="GX404" i="1"/>
  <c r="C406" i="1"/>
  <c r="D406" i="1"/>
  <c r="AC406" i="1"/>
  <c r="AE406" i="1"/>
  <c r="AD406" i="1" s="1"/>
  <c r="AB406" i="1" s="1"/>
  <c r="AF406" i="1"/>
  <c r="CT406" i="1" s="1"/>
  <c r="S406" i="1" s="1"/>
  <c r="AG406" i="1"/>
  <c r="AH406" i="1"/>
  <c r="AI406" i="1"/>
  <c r="AJ406" i="1"/>
  <c r="CX406" i="1" s="1"/>
  <c r="W406" i="1" s="1"/>
  <c r="CQ406" i="1"/>
  <c r="P406" i="1" s="1"/>
  <c r="CR406" i="1"/>
  <c r="Q406" i="1" s="1"/>
  <c r="CS406" i="1"/>
  <c r="R406" i="1" s="1"/>
  <c r="CU406" i="1"/>
  <c r="T406" i="1" s="1"/>
  <c r="CV406" i="1"/>
  <c r="U406" i="1" s="1"/>
  <c r="CW406" i="1"/>
  <c r="V406" i="1" s="1"/>
  <c r="AI411" i="1" s="1"/>
  <c r="FR406" i="1"/>
  <c r="BY411" i="1" s="1"/>
  <c r="GL406" i="1"/>
  <c r="GN406" i="1"/>
  <c r="CB411" i="1" s="1"/>
  <c r="GO406" i="1"/>
  <c r="GV406" i="1"/>
  <c r="HC406" i="1" s="1"/>
  <c r="GX406" i="1" s="1"/>
  <c r="C407" i="1"/>
  <c r="D407" i="1"/>
  <c r="AC407" i="1"/>
  <c r="AB407" i="1" s="1"/>
  <c r="AE407" i="1"/>
  <c r="AD407" i="1" s="1"/>
  <c r="AF407" i="1"/>
  <c r="AG407" i="1"/>
  <c r="CU407" i="1" s="1"/>
  <c r="T407" i="1" s="1"/>
  <c r="AH407" i="1"/>
  <c r="AI407" i="1"/>
  <c r="AJ407" i="1"/>
  <c r="CR407" i="1"/>
  <c r="Q407" i="1" s="1"/>
  <c r="CS407" i="1"/>
  <c r="R407" i="1" s="1"/>
  <c r="GK407" i="1" s="1"/>
  <c r="CT407" i="1"/>
  <c r="S407" i="1" s="1"/>
  <c r="CV407" i="1"/>
  <c r="U407" i="1" s="1"/>
  <c r="CW407" i="1"/>
  <c r="V407" i="1" s="1"/>
  <c r="CX407" i="1"/>
  <c r="W407" i="1" s="1"/>
  <c r="FR407" i="1"/>
  <c r="GL407" i="1"/>
  <c r="GN407" i="1"/>
  <c r="GO407" i="1"/>
  <c r="CC411" i="1" s="1"/>
  <c r="GV407" i="1"/>
  <c r="HC407" i="1"/>
  <c r="GX407" i="1" s="1"/>
  <c r="C408" i="1"/>
  <c r="D408" i="1"/>
  <c r="AC408" i="1"/>
  <c r="AB408" i="1" s="1"/>
  <c r="AD408" i="1"/>
  <c r="AE408" i="1"/>
  <c r="AF408" i="1"/>
  <c r="AG408" i="1"/>
  <c r="AH408" i="1"/>
  <c r="CV408" i="1" s="1"/>
  <c r="U408" i="1" s="1"/>
  <c r="AI408" i="1"/>
  <c r="AJ408" i="1"/>
  <c r="CQ408" i="1"/>
  <c r="P408" i="1" s="1"/>
  <c r="CR408" i="1"/>
  <c r="Q408" i="1" s="1"/>
  <c r="CS408" i="1"/>
  <c r="R408" i="1" s="1"/>
  <c r="GK408" i="1" s="1"/>
  <c r="CT408" i="1"/>
  <c r="S408" i="1" s="1"/>
  <c r="CU408" i="1"/>
  <c r="T408" i="1" s="1"/>
  <c r="CW408" i="1"/>
  <c r="V408" i="1" s="1"/>
  <c r="CX408" i="1"/>
  <c r="W408" i="1" s="1"/>
  <c r="FR408" i="1"/>
  <c r="GL408" i="1"/>
  <c r="GN408" i="1"/>
  <c r="GO408" i="1"/>
  <c r="GV408" i="1"/>
  <c r="HC408" i="1"/>
  <c r="GX408" i="1" s="1"/>
  <c r="C409" i="1"/>
  <c r="D409" i="1"/>
  <c r="AC409" i="1"/>
  <c r="AB409" i="1" s="1"/>
  <c r="AE409" i="1"/>
  <c r="AD409" i="1" s="1"/>
  <c r="AF409" i="1"/>
  <c r="AG409" i="1"/>
  <c r="AH409" i="1"/>
  <c r="AI409" i="1"/>
  <c r="CW409" i="1" s="1"/>
  <c r="V409" i="1" s="1"/>
  <c r="AJ409" i="1"/>
  <c r="CQ409" i="1"/>
  <c r="P409" i="1" s="1"/>
  <c r="CR409" i="1"/>
  <c r="Q409" i="1" s="1"/>
  <c r="CT409" i="1"/>
  <c r="S409" i="1" s="1"/>
  <c r="CU409" i="1"/>
  <c r="T409" i="1" s="1"/>
  <c r="CV409" i="1"/>
  <c r="U409" i="1" s="1"/>
  <c r="CX409" i="1"/>
  <c r="W409" i="1" s="1"/>
  <c r="FR409" i="1"/>
  <c r="GL409" i="1"/>
  <c r="GN409" i="1"/>
  <c r="GO409" i="1"/>
  <c r="GV409" i="1"/>
  <c r="HC409" i="1" s="1"/>
  <c r="GX409" i="1" s="1"/>
  <c r="B411" i="1"/>
  <c r="B404" i="1" s="1"/>
  <c r="C411" i="1"/>
  <c r="C404" i="1" s="1"/>
  <c r="D411" i="1"/>
  <c r="F411" i="1"/>
  <c r="F404" i="1" s="1"/>
  <c r="G411" i="1"/>
  <c r="G404" i="1" s="1"/>
  <c r="BX411" i="1"/>
  <c r="AO411" i="1" s="1"/>
  <c r="BZ411" i="1"/>
  <c r="BZ404" i="1" s="1"/>
  <c r="CK411" i="1"/>
  <c r="BB411" i="1" s="1"/>
  <c r="CL411" i="1"/>
  <c r="CL404" i="1" s="1"/>
  <c r="CM411" i="1"/>
  <c r="BD411" i="1" s="1"/>
  <c r="B441" i="1"/>
  <c r="B244" i="1" s="1"/>
  <c r="C441" i="1"/>
  <c r="C244" i="1" s="1"/>
  <c r="D441" i="1"/>
  <c r="D244" i="1" s="1"/>
  <c r="F441" i="1"/>
  <c r="F244" i="1" s="1"/>
  <c r="G441" i="1"/>
  <c r="G244" i="1" s="1"/>
  <c r="D471" i="1"/>
  <c r="E473" i="1"/>
  <c r="Z473" i="1"/>
  <c r="AA473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BE473" i="1"/>
  <c r="BF473" i="1"/>
  <c r="BG473" i="1"/>
  <c r="BH473" i="1"/>
  <c r="BI473" i="1"/>
  <c r="BJ473" i="1"/>
  <c r="BK473" i="1"/>
  <c r="BL473" i="1"/>
  <c r="BM473" i="1"/>
  <c r="BN473" i="1"/>
  <c r="BO473" i="1"/>
  <c r="BP473" i="1"/>
  <c r="BQ473" i="1"/>
  <c r="BR473" i="1"/>
  <c r="BS473" i="1"/>
  <c r="BT473" i="1"/>
  <c r="BU473" i="1"/>
  <c r="BV473" i="1"/>
  <c r="BW473" i="1"/>
  <c r="BX473" i="1"/>
  <c r="BY473" i="1"/>
  <c r="BZ473" i="1"/>
  <c r="CA473" i="1"/>
  <c r="CB473" i="1"/>
  <c r="CC473" i="1"/>
  <c r="CD473" i="1"/>
  <c r="CE473" i="1"/>
  <c r="CF473" i="1"/>
  <c r="CG473" i="1"/>
  <c r="CH473" i="1"/>
  <c r="CI473" i="1"/>
  <c r="CJ473" i="1"/>
  <c r="CK473" i="1"/>
  <c r="CL473" i="1"/>
  <c r="CM473" i="1"/>
  <c r="CN473" i="1"/>
  <c r="CO473" i="1"/>
  <c r="CP473" i="1"/>
  <c r="CQ473" i="1"/>
  <c r="CR473" i="1"/>
  <c r="CS473" i="1"/>
  <c r="CT473" i="1"/>
  <c r="CU473" i="1"/>
  <c r="CV473" i="1"/>
  <c r="CW473" i="1"/>
  <c r="CX473" i="1"/>
  <c r="CY473" i="1"/>
  <c r="CZ473" i="1"/>
  <c r="DA473" i="1"/>
  <c r="DB473" i="1"/>
  <c r="DC473" i="1"/>
  <c r="DD473" i="1"/>
  <c r="DE473" i="1"/>
  <c r="DF473" i="1"/>
  <c r="DG473" i="1"/>
  <c r="DH473" i="1"/>
  <c r="DI473" i="1"/>
  <c r="DJ473" i="1"/>
  <c r="DK473" i="1"/>
  <c r="DL473" i="1"/>
  <c r="DM473" i="1"/>
  <c r="DN473" i="1"/>
  <c r="DO473" i="1"/>
  <c r="DP473" i="1"/>
  <c r="DQ473" i="1"/>
  <c r="DR473" i="1"/>
  <c r="DS473" i="1"/>
  <c r="DT473" i="1"/>
  <c r="DU473" i="1"/>
  <c r="DV473" i="1"/>
  <c r="DW473" i="1"/>
  <c r="DX473" i="1"/>
  <c r="DY473" i="1"/>
  <c r="DZ473" i="1"/>
  <c r="EA473" i="1"/>
  <c r="EB473" i="1"/>
  <c r="EC473" i="1"/>
  <c r="ED473" i="1"/>
  <c r="EE473" i="1"/>
  <c r="EF473" i="1"/>
  <c r="EG473" i="1"/>
  <c r="EH473" i="1"/>
  <c r="EI473" i="1"/>
  <c r="EJ473" i="1"/>
  <c r="EK473" i="1"/>
  <c r="EL473" i="1"/>
  <c r="EM473" i="1"/>
  <c r="EN473" i="1"/>
  <c r="EO473" i="1"/>
  <c r="EP473" i="1"/>
  <c r="EQ473" i="1"/>
  <c r="ER473" i="1"/>
  <c r="ES473" i="1"/>
  <c r="ET473" i="1"/>
  <c r="EU473" i="1"/>
  <c r="EV473" i="1"/>
  <c r="EW473" i="1"/>
  <c r="EX473" i="1"/>
  <c r="EY473" i="1"/>
  <c r="EZ473" i="1"/>
  <c r="FA473" i="1"/>
  <c r="FB473" i="1"/>
  <c r="FC473" i="1"/>
  <c r="FD473" i="1"/>
  <c r="FE473" i="1"/>
  <c r="FF473" i="1"/>
  <c r="FG473" i="1"/>
  <c r="FH473" i="1"/>
  <c r="FI473" i="1"/>
  <c r="FJ473" i="1"/>
  <c r="FK473" i="1"/>
  <c r="FL473" i="1"/>
  <c r="FM473" i="1"/>
  <c r="FN473" i="1"/>
  <c r="FO473" i="1"/>
  <c r="FP473" i="1"/>
  <c r="FQ473" i="1"/>
  <c r="FR473" i="1"/>
  <c r="FS473" i="1"/>
  <c r="FT473" i="1"/>
  <c r="FU473" i="1"/>
  <c r="FV473" i="1"/>
  <c r="FW473" i="1"/>
  <c r="FX473" i="1"/>
  <c r="FY473" i="1"/>
  <c r="FZ473" i="1"/>
  <c r="GA473" i="1"/>
  <c r="GB473" i="1"/>
  <c r="GC473" i="1"/>
  <c r="GD473" i="1"/>
  <c r="GE473" i="1"/>
  <c r="GF473" i="1"/>
  <c r="GG473" i="1"/>
  <c r="GH473" i="1"/>
  <c r="GI473" i="1"/>
  <c r="GJ473" i="1"/>
  <c r="GK473" i="1"/>
  <c r="GL473" i="1"/>
  <c r="GM473" i="1"/>
  <c r="GN473" i="1"/>
  <c r="GO473" i="1"/>
  <c r="GP473" i="1"/>
  <c r="GQ473" i="1"/>
  <c r="GR473" i="1"/>
  <c r="GS473" i="1"/>
  <c r="GT473" i="1"/>
  <c r="GU473" i="1"/>
  <c r="GV473" i="1"/>
  <c r="GW473" i="1"/>
  <c r="GX473" i="1"/>
  <c r="D475" i="1"/>
  <c r="E477" i="1"/>
  <c r="Z477" i="1"/>
  <c r="AA477" i="1"/>
  <c r="AM477" i="1"/>
  <c r="AN477" i="1"/>
  <c r="BE477" i="1"/>
  <c r="BF477" i="1"/>
  <c r="BG477" i="1"/>
  <c r="BH477" i="1"/>
  <c r="BI477" i="1"/>
  <c r="BJ477" i="1"/>
  <c r="BK477" i="1"/>
  <c r="BL477" i="1"/>
  <c r="BM477" i="1"/>
  <c r="BN477" i="1"/>
  <c r="BO477" i="1"/>
  <c r="BP477" i="1"/>
  <c r="BQ477" i="1"/>
  <c r="BR477" i="1"/>
  <c r="BS477" i="1"/>
  <c r="BT477" i="1"/>
  <c r="BU477" i="1"/>
  <c r="BV477" i="1"/>
  <c r="BW477" i="1"/>
  <c r="CN477" i="1"/>
  <c r="CO477" i="1"/>
  <c r="CP477" i="1"/>
  <c r="CQ477" i="1"/>
  <c r="CR477" i="1"/>
  <c r="CS477" i="1"/>
  <c r="CT477" i="1"/>
  <c r="CU477" i="1"/>
  <c r="CV477" i="1"/>
  <c r="CW477" i="1"/>
  <c r="CX477" i="1"/>
  <c r="CY477" i="1"/>
  <c r="CZ477" i="1"/>
  <c r="DA477" i="1"/>
  <c r="DB477" i="1"/>
  <c r="DC477" i="1"/>
  <c r="DD477" i="1"/>
  <c r="DE477" i="1"/>
  <c r="DF477" i="1"/>
  <c r="DG477" i="1"/>
  <c r="DH477" i="1"/>
  <c r="DI477" i="1"/>
  <c r="DJ477" i="1"/>
  <c r="DK477" i="1"/>
  <c r="DL477" i="1"/>
  <c r="DM477" i="1"/>
  <c r="DN477" i="1"/>
  <c r="DO477" i="1"/>
  <c r="DP477" i="1"/>
  <c r="DQ477" i="1"/>
  <c r="DR477" i="1"/>
  <c r="DS477" i="1"/>
  <c r="DT477" i="1"/>
  <c r="DU477" i="1"/>
  <c r="DV477" i="1"/>
  <c r="DW477" i="1"/>
  <c r="DX477" i="1"/>
  <c r="DY477" i="1"/>
  <c r="DZ477" i="1"/>
  <c r="EA477" i="1"/>
  <c r="EB477" i="1"/>
  <c r="EC477" i="1"/>
  <c r="ED477" i="1"/>
  <c r="EE477" i="1"/>
  <c r="EF477" i="1"/>
  <c r="EG477" i="1"/>
  <c r="EH477" i="1"/>
  <c r="EI477" i="1"/>
  <c r="EJ477" i="1"/>
  <c r="EK477" i="1"/>
  <c r="EL477" i="1"/>
  <c r="EM477" i="1"/>
  <c r="EN477" i="1"/>
  <c r="EO477" i="1"/>
  <c r="EP477" i="1"/>
  <c r="EQ477" i="1"/>
  <c r="ER477" i="1"/>
  <c r="ES477" i="1"/>
  <c r="ET477" i="1"/>
  <c r="EU477" i="1"/>
  <c r="EV477" i="1"/>
  <c r="EW477" i="1"/>
  <c r="EX477" i="1"/>
  <c r="EY477" i="1"/>
  <c r="EZ477" i="1"/>
  <c r="FA477" i="1"/>
  <c r="FB477" i="1"/>
  <c r="FC477" i="1"/>
  <c r="FD477" i="1"/>
  <c r="FE477" i="1"/>
  <c r="FF477" i="1"/>
  <c r="FG477" i="1"/>
  <c r="FH477" i="1"/>
  <c r="FI477" i="1"/>
  <c r="FJ477" i="1"/>
  <c r="FK477" i="1"/>
  <c r="FL477" i="1"/>
  <c r="FM477" i="1"/>
  <c r="FN477" i="1"/>
  <c r="FO477" i="1"/>
  <c r="FP477" i="1"/>
  <c r="FQ477" i="1"/>
  <c r="FR477" i="1"/>
  <c r="FS477" i="1"/>
  <c r="FT477" i="1"/>
  <c r="FU477" i="1"/>
  <c r="FV477" i="1"/>
  <c r="FW477" i="1"/>
  <c r="FX477" i="1"/>
  <c r="FY477" i="1"/>
  <c r="FZ477" i="1"/>
  <c r="GA477" i="1"/>
  <c r="GB477" i="1"/>
  <c r="GC477" i="1"/>
  <c r="GD477" i="1"/>
  <c r="GE477" i="1"/>
  <c r="GF477" i="1"/>
  <c r="GG477" i="1"/>
  <c r="GH477" i="1"/>
  <c r="GI477" i="1"/>
  <c r="GJ477" i="1"/>
  <c r="GK477" i="1"/>
  <c r="GL477" i="1"/>
  <c r="GM477" i="1"/>
  <c r="GN477" i="1"/>
  <c r="GO477" i="1"/>
  <c r="GP477" i="1"/>
  <c r="GQ477" i="1"/>
  <c r="GR477" i="1"/>
  <c r="GS477" i="1"/>
  <c r="GT477" i="1"/>
  <c r="GU477" i="1"/>
  <c r="GV477" i="1"/>
  <c r="GW477" i="1"/>
  <c r="GX477" i="1"/>
  <c r="C479" i="1"/>
  <c r="D479" i="1"/>
  <c r="AC479" i="1"/>
  <c r="AE479" i="1"/>
  <c r="AD479" i="1" s="1"/>
  <c r="AF479" i="1"/>
  <c r="AG479" i="1"/>
  <c r="CU479" i="1" s="1"/>
  <c r="T479" i="1" s="1"/>
  <c r="AH479" i="1"/>
  <c r="AI479" i="1"/>
  <c r="AJ479" i="1"/>
  <c r="CR479" i="1"/>
  <c r="Q479" i="1" s="1"/>
  <c r="CS479" i="1"/>
  <c r="R479" i="1" s="1"/>
  <c r="CT479" i="1"/>
  <c r="S479" i="1" s="1"/>
  <c r="CV479" i="1"/>
  <c r="U479" i="1" s="1"/>
  <c r="CW479" i="1"/>
  <c r="V479" i="1" s="1"/>
  <c r="CX479" i="1"/>
  <c r="W479" i="1" s="1"/>
  <c r="FR479" i="1"/>
  <c r="GL479" i="1"/>
  <c r="GN479" i="1"/>
  <c r="GO479" i="1"/>
  <c r="GV479" i="1"/>
  <c r="HC479" i="1"/>
  <c r="GX479" i="1" s="1"/>
  <c r="C480" i="1"/>
  <c r="D480" i="1"/>
  <c r="AC480" i="1"/>
  <c r="AB480" i="1" s="1"/>
  <c r="AD480" i="1"/>
  <c r="AE480" i="1"/>
  <c r="AF480" i="1"/>
  <c r="AG480" i="1"/>
  <c r="AH480" i="1"/>
  <c r="CV480" i="1" s="1"/>
  <c r="U480" i="1" s="1"/>
  <c r="AI480" i="1"/>
  <c r="AJ480" i="1"/>
  <c r="CQ480" i="1"/>
  <c r="P480" i="1" s="1"/>
  <c r="CR480" i="1"/>
  <c r="Q480" i="1" s="1"/>
  <c r="CS480" i="1"/>
  <c r="R480" i="1" s="1"/>
  <c r="GK480" i="1" s="1"/>
  <c r="CT480" i="1"/>
  <c r="S480" i="1" s="1"/>
  <c r="CU480" i="1"/>
  <c r="T480" i="1" s="1"/>
  <c r="CW480" i="1"/>
  <c r="V480" i="1" s="1"/>
  <c r="CX480" i="1"/>
  <c r="W480" i="1" s="1"/>
  <c r="FR480" i="1"/>
  <c r="GL480" i="1"/>
  <c r="BZ498" i="1" s="1"/>
  <c r="GN480" i="1"/>
  <c r="GO480" i="1"/>
  <c r="GV480" i="1"/>
  <c r="HC480" i="1"/>
  <c r="GX480" i="1" s="1"/>
  <c r="C481" i="1"/>
  <c r="D481" i="1"/>
  <c r="AC481" i="1"/>
  <c r="AE481" i="1"/>
  <c r="AD481" i="1" s="1"/>
  <c r="AF481" i="1"/>
  <c r="AG481" i="1"/>
  <c r="AH481" i="1"/>
  <c r="AI481" i="1"/>
  <c r="CW481" i="1" s="1"/>
  <c r="V481" i="1" s="1"/>
  <c r="AJ481" i="1"/>
  <c r="CQ481" i="1"/>
  <c r="P481" i="1" s="1"/>
  <c r="CR481" i="1"/>
  <c r="Q481" i="1" s="1"/>
  <c r="CT481" i="1"/>
  <c r="S481" i="1" s="1"/>
  <c r="CU481" i="1"/>
  <c r="T481" i="1" s="1"/>
  <c r="CV481" i="1"/>
  <c r="U481" i="1" s="1"/>
  <c r="CX481" i="1"/>
  <c r="W481" i="1" s="1"/>
  <c r="FR481" i="1"/>
  <c r="GL481" i="1"/>
  <c r="GN481" i="1"/>
  <c r="GO481" i="1"/>
  <c r="GV481" i="1"/>
  <c r="HC481" i="1" s="1"/>
  <c r="GX481" i="1" s="1"/>
  <c r="C482" i="1"/>
  <c r="D482" i="1"/>
  <c r="AC482" i="1"/>
  <c r="AE482" i="1"/>
  <c r="AD482" i="1" s="1"/>
  <c r="AB482" i="1" s="1"/>
  <c r="AF482" i="1"/>
  <c r="CT482" i="1" s="1"/>
  <c r="S482" i="1" s="1"/>
  <c r="AG482" i="1"/>
  <c r="AH482" i="1"/>
  <c r="AI482" i="1"/>
  <c r="AJ482" i="1"/>
  <c r="CX482" i="1" s="1"/>
  <c r="W482" i="1" s="1"/>
  <c r="CQ482" i="1"/>
  <c r="P482" i="1" s="1"/>
  <c r="CR482" i="1"/>
  <c r="Q482" i="1" s="1"/>
  <c r="CS482" i="1"/>
  <c r="R482" i="1" s="1"/>
  <c r="GK482" i="1" s="1"/>
  <c r="CU482" i="1"/>
  <c r="T482" i="1" s="1"/>
  <c r="CV482" i="1"/>
  <c r="U482" i="1" s="1"/>
  <c r="CW482" i="1"/>
  <c r="V482" i="1" s="1"/>
  <c r="FR482" i="1"/>
  <c r="GL482" i="1"/>
  <c r="GN482" i="1"/>
  <c r="GO482" i="1"/>
  <c r="GV482" i="1"/>
  <c r="HC482" i="1" s="1"/>
  <c r="GX482" i="1" s="1"/>
  <c r="C483" i="1"/>
  <c r="D483" i="1"/>
  <c r="AC483" i="1"/>
  <c r="AE483" i="1"/>
  <c r="AD483" i="1" s="1"/>
  <c r="AF483" i="1"/>
  <c r="AG483" i="1"/>
  <c r="CU483" i="1" s="1"/>
  <c r="T483" i="1" s="1"/>
  <c r="AH483" i="1"/>
  <c r="AI483" i="1"/>
  <c r="AJ483" i="1"/>
  <c r="CR483" i="1"/>
  <c r="Q483" i="1" s="1"/>
  <c r="CS483" i="1"/>
  <c r="R483" i="1" s="1"/>
  <c r="GK483" i="1" s="1"/>
  <c r="CT483" i="1"/>
  <c r="S483" i="1" s="1"/>
  <c r="CV483" i="1"/>
  <c r="U483" i="1" s="1"/>
  <c r="CW483" i="1"/>
  <c r="V483" i="1" s="1"/>
  <c r="CX483" i="1"/>
  <c r="W483" i="1" s="1"/>
  <c r="FR483" i="1"/>
  <c r="GL483" i="1"/>
  <c r="GN483" i="1"/>
  <c r="GO483" i="1"/>
  <c r="GV483" i="1"/>
  <c r="HC483" i="1"/>
  <c r="GX483" i="1" s="1"/>
  <c r="C484" i="1"/>
  <c r="D484" i="1"/>
  <c r="AC484" i="1"/>
  <c r="AB484" i="1" s="1"/>
  <c r="AD484" i="1"/>
  <c r="AE484" i="1"/>
  <c r="AF484" i="1"/>
  <c r="AG484" i="1"/>
  <c r="AH484" i="1"/>
  <c r="CV484" i="1" s="1"/>
  <c r="U484" i="1" s="1"/>
  <c r="AI484" i="1"/>
  <c r="AJ484" i="1"/>
  <c r="CQ484" i="1"/>
  <c r="P484" i="1" s="1"/>
  <c r="CR484" i="1"/>
  <c r="Q484" i="1" s="1"/>
  <c r="CS484" i="1"/>
  <c r="R484" i="1" s="1"/>
  <c r="GK484" i="1" s="1"/>
  <c r="CT484" i="1"/>
  <c r="S484" i="1" s="1"/>
  <c r="CU484" i="1"/>
  <c r="T484" i="1" s="1"/>
  <c r="CW484" i="1"/>
  <c r="V484" i="1" s="1"/>
  <c r="CX484" i="1"/>
  <c r="W484" i="1" s="1"/>
  <c r="FR484" i="1"/>
  <c r="GL484" i="1"/>
  <c r="GN484" i="1"/>
  <c r="GO484" i="1"/>
  <c r="GV484" i="1"/>
  <c r="HC484" i="1"/>
  <c r="GX484" i="1" s="1"/>
  <c r="C485" i="1"/>
  <c r="D485" i="1"/>
  <c r="AC485" i="1"/>
  <c r="AE485" i="1"/>
  <c r="AD485" i="1" s="1"/>
  <c r="AF485" i="1"/>
  <c r="AG485" i="1"/>
  <c r="AH485" i="1"/>
  <c r="AI485" i="1"/>
  <c r="CW485" i="1" s="1"/>
  <c r="V485" i="1" s="1"/>
  <c r="AJ485" i="1"/>
  <c r="CQ485" i="1"/>
  <c r="P485" i="1" s="1"/>
  <c r="CR485" i="1"/>
  <c r="Q485" i="1" s="1"/>
  <c r="CT485" i="1"/>
  <c r="S485" i="1" s="1"/>
  <c r="CU485" i="1"/>
  <c r="T485" i="1" s="1"/>
  <c r="CV485" i="1"/>
  <c r="U485" i="1" s="1"/>
  <c r="CX485" i="1"/>
  <c r="W485" i="1" s="1"/>
  <c r="FR485" i="1"/>
  <c r="GL485" i="1"/>
  <c r="GN485" i="1"/>
  <c r="GO485" i="1"/>
  <c r="GV485" i="1"/>
  <c r="HC485" i="1" s="1"/>
  <c r="GX485" i="1" s="1"/>
  <c r="C486" i="1"/>
  <c r="D486" i="1"/>
  <c r="AC486" i="1"/>
  <c r="AE486" i="1"/>
  <c r="AD486" i="1" s="1"/>
  <c r="AB486" i="1" s="1"/>
  <c r="AF486" i="1"/>
  <c r="CT486" i="1" s="1"/>
  <c r="S486" i="1" s="1"/>
  <c r="AG486" i="1"/>
  <c r="AH486" i="1"/>
  <c r="AI486" i="1"/>
  <c r="AJ486" i="1"/>
  <c r="CX486" i="1" s="1"/>
  <c r="W486" i="1" s="1"/>
  <c r="CQ486" i="1"/>
  <c r="P486" i="1" s="1"/>
  <c r="CR486" i="1"/>
  <c r="Q486" i="1" s="1"/>
  <c r="CS486" i="1"/>
  <c r="R486" i="1" s="1"/>
  <c r="GK486" i="1" s="1"/>
  <c r="CU486" i="1"/>
  <c r="T486" i="1" s="1"/>
  <c r="CV486" i="1"/>
  <c r="U486" i="1" s="1"/>
  <c r="CW486" i="1"/>
  <c r="V486" i="1" s="1"/>
  <c r="FR486" i="1"/>
  <c r="GL486" i="1"/>
  <c r="GN486" i="1"/>
  <c r="GO486" i="1"/>
  <c r="GV486" i="1"/>
  <c r="HC486" i="1" s="1"/>
  <c r="GX486" i="1" s="1"/>
  <c r="C487" i="1"/>
  <c r="D487" i="1"/>
  <c r="AC487" i="1"/>
  <c r="AE487" i="1"/>
  <c r="AD487" i="1" s="1"/>
  <c r="AF487" i="1"/>
  <c r="AG487" i="1"/>
  <c r="CU487" i="1" s="1"/>
  <c r="T487" i="1" s="1"/>
  <c r="AH487" i="1"/>
  <c r="AI487" i="1"/>
  <c r="AJ487" i="1"/>
  <c r="CR487" i="1"/>
  <c r="Q487" i="1" s="1"/>
  <c r="CS487" i="1"/>
  <c r="R487" i="1" s="1"/>
  <c r="GK487" i="1" s="1"/>
  <c r="CT487" i="1"/>
  <c r="S487" i="1" s="1"/>
  <c r="CV487" i="1"/>
  <c r="U487" i="1" s="1"/>
  <c r="CW487" i="1"/>
  <c r="V487" i="1" s="1"/>
  <c r="CX487" i="1"/>
  <c r="W487" i="1" s="1"/>
  <c r="FR487" i="1"/>
  <c r="GL487" i="1"/>
  <c r="GN487" i="1"/>
  <c r="GO487" i="1"/>
  <c r="GV487" i="1"/>
  <c r="HC487" i="1"/>
  <c r="GX487" i="1" s="1"/>
  <c r="C488" i="1"/>
  <c r="D488" i="1"/>
  <c r="AC488" i="1"/>
  <c r="AB488" i="1" s="1"/>
  <c r="AD488" i="1"/>
  <c r="AE488" i="1"/>
  <c r="AF488" i="1"/>
  <c r="AG488" i="1"/>
  <c r="AH488" i="1"/>
  <c r="CV488" i="1" s="1"/>
  <c r="U488" i="1" s="1"/>
  <c r="AI488" i="1"/>
  <c r="AJ488" i="1"/>
  <c r="CQ488" i="1"/>
  <c r="P488" i="1" s="1"/>
  <c r="CP488" i="1" s="1"/>
  <c r="O488" i="1" s="1"/>
  <c r="CR488" i="1"/>
  <c r="Q488" i="1" s="1"/>
  <c r="CS488" i="1"/>
  <c r="R488" i="1" s="1"/>
  <c r="GK488" i="1" s="1"/>
  <c r="CT488" i="1"/>
  <c r="S488" i="1" s="1"/>
  <c r="CU488" i="1"/>
  <c r="T488" i="1" s="1"/>
  <c r="CW488" i="1"/>
  <c r="V488" i="1" s="1"/>
  <c r="CX488" i="1"/>
  <c r="W488" i="1" s="1"/>
  <c r="FR488" i="1"/>
  <c r="GL488" i="1"/>
  <c r="GN488" i="1"/>
  <c r="GO488" i="1"/>
  <c r="GV488" i="1"/>
  <c r="HC488" i="1"/>
  <c r="GX488" i="1" s="1"/>
  <c r="C489" i="1"/>
  <c r="D489" i="1"/>
  <c r="AC489" i="1"/>
  <c r="AE489" i="1"/>
  <c r="AD489" i="1" s="1"/>
  <c r="AF489" i="1"/>
  <c r="AG489" i="1"/>
  <c r="AH489" i="1"/>
  <c r="AI489" i="1"/>
  <c r="CW489" i="1" s="1"/>
  <c r="V489" i="1" s="1"/>
  <c r="AJ489" i="1"/>
  <c r="CQ489" i="1"/>
  <c r="P489" i="1" s="1"/>
  <c r="CR489" i="1"/>
  <c r="Q489" i="1" s="1"/>
  <c r="CT489" i="1"/>
  <c r="S489" i="1" s="1"/>
  <c r="CU489" i="1"/>
  <c r="T489" i="1" s="1"/>
  <c r="CV489" i="1"/>
  <c r="U489" i="1" s="1"/>
  <c r="CX489" i="1"/>
  <c r="W489" i="1" s="1"/>
  <c r="FR489" i="1"/>
  <c r="GL489" i="1"/>
  <c r="GN489" i="1"/>
  <c r="GO489" i="1"/>
  <c r="GV489" i="1"/>
  <c r="HC489" i="1" s="1"/>
  <c r="GX489" i="1" s="1"/>
  <c r="C490" i="1"/>
  <c r="D490" i="1"/>
  <c r="AC490" i="1"/>
  <c r="AE490" i="1"/>
  <c r="AD490" i="1" s="1"/>
  <c r="AB490" i="1" s="1"/>
  <c r="AF490" i="1"/>
  <c r="CT490" i="1" s="1"/>
  <c r="S490" i="1" s="1"/>
  <c r="AG490" i="1"/>
  <c r="AH490" i="1"/>
  <c r="AI490" i="1"/>
  <c r="AJ490" i="1"/>
  <c r="CX490" i="1" s="1"/>
  <c r="W490" i="1" s="1"/>
  <c r="CQ490" i="1"/>
  <c r="P490" i="1" s="1"/>
  <c r="CR490" i="1"/>
  <c r="Q490" i="1" s="1"/>
  <c r="CS490" i="1"/>
  <c r="R490" i="1" s="1"/>
  <c r="GK490" i="1" s="1"/>
  <c r="CU490" i="1"/>
  <c r="T490" i="1" s="1"/>
  <c r="CV490" i="1"/>
  <c r="U490" i="1" s="1"/>
  <c r="CW490" i="1"/>
  <c r="V490" i="1" s="1"/>
  <c r="FR490" i="1"/>
  <c r="GL490" i="1"/>
  <c r="GN490" i="1"/>
  <c r="GO490" i="1"/>
  <c r="GV490" i="1"/>
  <c r="HC490" i="1" s="1"/>
  <c r="GX490" i="1" s="1"/>
  <c r="C491" i="1"/>
  <c r="D491" i="1"/>
  <c r="AC491" i="1"/>
  <c r="AE491" i="1"/>
  <c r="AD491" i="1" s="1"/>
  <c r="AF491" i="1"/>
  <c r="AG491" i="1"/>
  <c r="CU491" i="1" s="1"/>
  <c r="T491" i="1" s="1"/>
  <c r="AH491" i="1"/>
  <c r="AI491" i="1"/>
  <c r="AJ491" i="1"/>
  <c r="CR491" i="1"/>
  <c r="Q491" i="1" s="1"/>
  <c r="CS491" i="1"/>
  <c r="R491" i="1" s="1"/>
  <c r="GK491" i="1" s="1"/>
  <c r="CT491" i="1"/>
  <c r="S491" i="1" s="1"/>
  <c r="CV491" i="1"/>
  <c r="U491" i="1" s="1"/>
  <c r="CW491" i="1"/>
  <c r="V491" i="1" s="1"/>
  <c r="CX491" i="1"/>
  <c r="W491" i="1" s="1"/>
  <c r="FR491" i="1"/>
  <c r="GL491" i="1"/>
  <c r="GN491" i="1"/>
  <c r="GO491" i="1"/>
  <c r="GV491" i="1"/>
  <c r="HC491" i="1"/>
  <c r="GX491" i="1" s="1"/>
  <c r="C492" i="1"/>
  <c r="D492" i="1"/>
  <c r="AC492" i="1"/>
  <c r="AB492" i="1" s="1"/>
  <c r="AD492" i="1"/>
  <c r="AE492" i="1"/>
  <c r="AF492" i="1"/>
  <c r="AG492" i="1"/>
  <c r="AH492" i="1"/>
  <c r="CV492" i="1" s="1"/>
  <c r="U492" i="1" s="1"/>
  <c r="AI492" i="1"/>
  <c r="AJ492" i="1"/>
  <c r="CQ492" i="1"/>
  <c r="P492" i="1" s="1"/>
  <c r="CP492" i="1" s="1"/>
  <c r="O492" i="1" s="1"/>
  <c r="CR492" i="1"/>
  <c r="Q492" i="1" s="1"/>
  <c r="CS492" i="1"/>
  <c r="R492" i="1" s="1"/>
  <c r="GK492" i="1" s="1"/>
  <c r="CT492" i="1"/>
  <c r="S492" i="1" s="1"/>
  <c r="CU492" i="1"/>
  <c r="T492" i="1" s="1"/>
  <c r="CW492" i="1"/>
  <c r="V492" i="1" s="1"/>
  <c r="CX492" i="1"/>
  <c r="W492" i="1" s="1"/>
  <c r="FR492" i="1"/>
  <c r="GL492" i="1"/>
  <c r="GN492" i="1"/>
  <c r="GO492" i="1"/>
  <c r="GV492" i="1"/>
  <c r="HC492" i="1"/>
  <c r="GX492" i="1" s="1"/>
  <c r="C493" i="1"/>
  <c r="D493" i="1"/>
  <c r="AC493" i="1"/>
  <c r="AE493" i="1"/>
  <c r="AD493" i="1" s="1"/>
  <c r="AF493" i="1"/>
  <c r="AG493" i="1"/>
  <c r="AH493" i="1"/>
  <c r="AI493" i="1"/>
  <c r="CW493" i="1" s="1"/>
  <c r="V493" i="1" s="1"/>
  <c r="AJ493" i="1"/>
  <c r="CQ493" i="1"/>
  <c r="P493" i="1" s="1"/>
  <c r="CR493" i="1"/>
  <c r="Q493" i="1" s="1"/>
  <c r="CT493" i="1"/>
  <c r="S493" i="1" s="1"/>
  <c r="CU493" i="1"/>
  <c r="T493" i="1" s="1"/>
  <c r="CV493" i="1"/>
  <c r="U493" i="1" s="1"/>
  <c r="CX493" i="1"/>
  <c r="W493" i="1" s="1"/>
  <c r="FR493" i="1"/>
  <c r="GL493" i="1"/>
  <c r="GN493" i="1"/>
  <c r="GO493" i="1"/>
  <c r="GV493" i="1"/>
  <c r="HC493" i="1" s="1"/>
  <c r="GX493" i="1" s="1"/>
  <c r="C494" i="1"/>
  <c r="D494" i="1"/>
  <c r="AC494" i="1"/>
  <c r="AE494" i="1"/>
  <c r="AD494" i="1" s="1"/>
  <c r="AB494" i="1" s="1"/>
  <c r="AF494" i="1"/>
  <c r="CT494" i="1" s="1"/>
  <c r="S494" i="1" s="1"/>
  <c r="AG494" i="1"/>
  <c r="AH494" i="1"/>
  <c r="AI494" i="1"/>
  <c r="AJ494" i="1"/>
  <c r="CX494" i="1" s="1"/>
  <c r="W494" i="1" s="1"/>
  <c r="CQ494" i="1"/>
  <c r="P494" i="1" s="1"/>
  <c r="CR494" i="1"/>
  <c r="Q494" i="1" s="1"/>
  <c r="CS494" i="1"/>
  <c r="R494" i="1" s="1"/>
  <c r="GK494" i="1" s="1"/>
  <c r="CU494" i="1"/>
  <c r="T494" i="1" s="1"/>
  <c r="CV494" i="1"/>
  <c r="U494" i="1" s="1"/>
  <c r="CW494" i="1"/>
  <c r="V494" i="1" s="1"/>
  <c r="FR494" i="1"/>
  <c r="GL494" i="1"/>
  <c r="GN494" i="1"/>
  <c r="CB498" i="1" s="1"/>
  <c r="GO494" i="1"/>
  <c r="GV494" i="1"/>
  <c r="HC494" i="1" s="1"/>
  <c r="GX494" i="1" s="1"/>
  <c r="C495" i="1"/>
  <c r="D495" i="1"/>
  <c r="AC495" i="1"/>
  <c r="AE495" i="1"/>
  <c r="AD495" i="1" s="1"/>
  <c r="AF495" i="1"/>
  <c r="AG495" i="1"/>
  <c r="CU495" i="1" s="1"/>
  <c r="T495" i="1" s="1"/>
  <c r="AH495" i="1"/>
  <c r="AI495" i="1"/>
  <c r="AJ495" i="1"/>
  <c r="CR495" i="1"/>
  <c r="Q495" i="1" s="1"/>
  <c r="CS495" i="1"/>
  <c r="R495" i="1" s="1"/>
  <c r="GK495" i="1" s="1"/>
  <c r="CT495" i="1"/>
  <c r="S495" i="1" s="1"/>
  <c r="CV495" i="1"/>
  <c r="U495" i="1" s="1"/>
  <c r="CW495" i="1"/>
  <c r="V495" i="1" s="1"/>
  <c r="CX495" i="1"/>
  <c r="W495" i="1" s="1"/>
  <c r="FR495" i="1"/>
  <c r="GL495" i="1"/>
  <c r="GN495" i="1"/>
  <c r="GO495" i="1"/>
  <c r="GV495" i="1"/>
  <c r="HC495" i="1"/>
  <c r="GX495" i="1" s="1"/>
  <c r="C496" i="1"/>
  <c r="D496" i="1"/>
  <c r="AC496" i="1"/>
  <c r="AB496" i="1" s="1"/>
  <c r="AD496" i="1"/>
  <c r="AE496" i="1"/>
  <c r="AF496" i="1"/>
  <c r="AG496" i="1"/>
  <c r="AH496" i="1"/>
  <c r="CV496" i="1" s="1"/>
  <c r="U496" i="1" s="1"/>
  <c r="AI496" i="1"/>
  <c r="AJ496" i="1"/>
  <c r="CQ496" i="1"/>
  <c r="P496" i="1" s="1"/>
  <c r="CP496" i="1" s="1"/>
  <c r="O496" i="1" s="1"/>
  <c r="CR496" i="1"/>
  <c r="Q496" i="1" s="1"/>
  <c r="CS496" i="1"/>
  <c r="R496" i="1" s="1"/>
  <c r="GK496" i="1" s="1"/>
  <c r="CT496" i="1"/>
  <c r="S496" i="1" s="1"/>
  <c r="CU496" i="1"/>
  <c r="T496" i="1" s="1"/>
  <c r="CW496" i="1"/>
  <c r="V496" i="1" s="1"/>
  <c r="CX496" i="1"/>
  <c r="W496" i="1" s="1"/>
  <c r="FR496" i="1"/>
  <c r="GL496" i="1"/>
  <c r="GN496" i="1"/>
  <c r="GO496" i="1"/>
  <c r="GV496" i="1"/>
  <c r="HC496" i="1"/>
  <c r="GX496" i="1" s="1"/>
  <c r="B498" i="1"/>
  <c r="B477" i="1" s="1"/>
  <c r="C498" i="1"/>
  <c r="C477" i="1" s="1"/>
  <c r="D498" i="1"/>
  <c r="D477" i="1" s="1"/>
  <c r="F498" i="1"/>
  <c r="F477" i="1" s="1"/>
  <c r="G498" i="1"/>
  <c r="G477" i="1" s="1"/>
  <c r="BX498" i="1"/>
  <c r="BX477" i="1" s="1"/>
  <c r="BY498" i="1"/>
  <c r="CC498" i="1"/>
  <c r="CC477" i="1" s="1"/>
  <c r="CK498" i="1"/>
  <c r="CK477" i="1" s="1"/>
  <c r="CL498" i="1"/>
  <c r="CL477" i="1" s="1"/>
  <c r="CM498" i="1"/>
  <c r="CM477" i="1" s="1"/>
  <c r="D528" i="1"/>
  <c r="C530" i="1"/>
  <c r="E530" i="1"/>
  <c r="Z530" i="1"/>
  <c r="AA530" i="1"/>
  <c r="AM530" i="1"/>
  <c r="AN530" i="1"/>
  <c r="BE530" i="1"/>
  <c r="BF530" i="1"/>
  <c r="BG530" i="1"/>
  <c r="BH530" i="1"/>
  <c r="BI530" i="1"/>
  <c r="BJ530" i="1"/>
  <c r="BK530" i="1"/>
  <c r="BL530" i="1"/>
  <c r="BM530" i="1"/>
  <c r="BN530" i="1"/>
  <c r="BO530" i="1"/>
  <c r="BP530" i="1"/>
  <c r="BQ530" i="1"/>
  <c r="BR530" i="1"/>
  <c r="BS530" i="1"/>
  <c r="BT530" i="1"/>
  <c r="BU530" i="1"/>
  <c r="BV530" i="1"/>
  <c r="BW530" i="1"/>
  <c r="CL530" i="1"/>
  <c r="CN530" i="1"/>
  <c r="CO530" i="1"/>
  <c r="CP530" i="1"/>
  <c r="CQ530" i="1"/>
  <c r="CR530" i="1"/>
  <c r="CS530" i="1"/>
  <c r="CT530" i="1"/>
  <c r="CU530" i="1"/>
  <c r="CV530" i="1"/>
  <c r="CW530" i="1"/>
  <c r="CX530" i="1"/>
  <c r="CY530" i="1"/>
  <c r="CZ530" i="1"/>
  <c r="DA530" i="1"/>
  <c r="DB530" i="1"/>
  <c r="DC530" i="1"/>
  <c r="DD530" i="1"/>
  <c r="DE530" i="1"/>
  <c r="DF530" i="1"/>
  <c r="DG530" i="1"/>
  <c r="DH530" i="1"/>
  <c r="DI530" i="1"/>
  <c r="DJ530" i="1"/>
  <c r="DK530" i="1"/>
  <c r="DL530" i="1"/>
  <c r="DM530" i="1"/>
  <c r="DN530" i="1"/>
  <c r="DO530" i="1"/>
  <c r="DP530" i="1"/>
  <c r="DQ530" i="1"/>
  <c r="DR530" i="1"/>
  <c r="DS530" i="1"/>
  <c r="DT530" i="1"/>
  <c r="DU530" i="1"/>
  <c r="DV530" i="1"/>
  <c r="DW530" i="1"/>
  <c r="DX530" i="1"/>
  <c r="DY530" i="1"/>
  <c r="DZ530" i="1"/>
  <c r="EA530" i="1"/>
  <c r="EB530" i="1"/>
  <c r="EC530" i="1"/>
  <c r="ED530" i="1"/>
  <c r="EE530" i="1"/>
  <c r="EF530" i="1"/>
  <c r="EG530" i="1"/>
  <c r="EH530" i="1"/>
  <c r="EI530" i="1"/>
  <c r="EJ530" i="1"/>
  <c r="EK530" i="1"/>
  <c r="EL530" i="1"/>
  <c r="EM530" i="1"/>
  <c r="EN530" i="1"/>
  <c r="EO530" i="1"/>
  <c r="EP530" i="1"/>
  <c r="EQ530" i="1"/>
  <c r="ER530" i="1"/>
  <c r="ES530" i="1"/>
  <c r="ET530" i="1"/>
  <c r="EU530" i="1"/>
  <c r="EV530" i="1"/>
  <c r="EW530" i="1"/>
  <c r="EX530" i="1"/>
  <c r="EY530" i="1"/>
  <c r="EZ530" i="1"/>
  <c r="FA530" i="1"/>
  <c r="FB530" i="1"/>
  <c r="FC530" i="1"/>
  <c r="FD530" i="1"/>
  <c r="FE530" i="1"/>
  <c r="FF530" i="1"/>
  <c r="FG530" i="1"/>
  <c r="FH530" i="1"/>
  <c r="FI530" i="1"/>
  <c r="FJ530" i="1"/>
  <c r="FK530" i="1"/>
  <c r="FL530" i="1"/>
  <c r="FM530" i="1"/>
  <c r="FN530" i="1"/>
  <c r="FO530" i="1"/>
  <c r="FP530" i="1"/>
  <c r="FQ530" i="1"/>
  <c r="FR530" i="1"/>
  <c r="FS530" i="1"/>
  <c r="FT530" i="1"/>
  <c r="FU530" i="1"/>
  <c r="FV530" i="1"/>
  <c r="FW530" i="1"/>
  <c r="FX530" i="1"/>
  <c r="FY530" i="1"/>
  <c r="FZ530" i="1"/>
  <c r="GA530" i="1"/>
  <c r="GB530" i="1"/>
  <c r="GC530" i="1"/>
  <c r="GD530" i="1"/>
  <c r="GE530" i="1"/>
  <c r="GF530" i="1"/>
  <c r="GG530" i="1"/>
  <c r="GH530" i="1"/>
  <c r="GI530" i="1"/>
  <c r="GJ530" i="1"/>
  <c r="GK530" i="1"/>
  <c r="GL530" i="1"/>
  <c r="GM530" i="1"/>
  <c r="GN530" i="1"/>
  <c r="GO530" i="1"/>
  <c r="GP530" i="1"/>
  <c r="GQ530" i="1"/>
  <c r="GR530" i="1"/>
  <c r="GS530" i="1"/>
  <c r="GT530" i="1"/>
  <c r="GU530" i="1"/>
  <c r="GV530" i="1"/>
  <c r="GW530" i="1"/>
  <c r="GX530" i="1"/>
  <c r="C532" i="1"/>
  <c r="D532" i="1"/>
  <c r="P532" i="1"/>
  <c r="T532" i="1"/>
  <c r="AC532" i="1"/>
  <c r="AD532" i="1"/>
  <c r="AE532" i="1"/>
  <c r="AF532" i="1"/>
  <c r="AG532" i="1"/>
  <c r="AH532" i="1"/>
  <c r="CV532" i="1" s="1"/>
  <c r="U532" i="1" s="1"/>
  <c r="AI532" i="1"/>
  <c r="AJ532" i="1"/>
  <c r="CQ532" i="1"/>
  <c r="CR532" i="1"/>
  <c r="Q532" i="1" s="1"/>
  <c r="CS532" i="1"/>
  <c r="R532" i="1" s="1"/>
  <c r="GK532" i="1" s="1"/>
  <c r="CT532" i="1"/>
  <c r="S532" i="1" s="1"/>
  <c r="CZ532" i="1" s="1"/>
  <c r="Y532" i="1" s="1"/>
  <c r="CU532" i="1"/>
  <c r="CW532" i="1"/>
  <c r="V532" i="1" s="1"/>
  <c r="CX532" i="1"/>
  <c r="W532" i="1" s="1"/>
  <c r="CY532" i="1"/>
  <c r="X532" i="1" s="1"/>
  <c r="FR532" i="1"/>
  <c r="GL532" i="1"/>
  <c r="BZ542" i="1" s="1"/>
  <c r="GN532" i="1"/>
  <c r="GO532" i="1"/>
  <c r="GV532" i="1"/>
  <c r="HC532" i="1"/>
  <c r="GX532" i="1" s="1"/>
  <c r="C533" i="1"/>
  <c r="D533" i="1"/>
  <c r="U533" i="1"/>
  <c r="AC533" i="1"/>
  <c r="AE533" i="1"/>
  <c r="AF533" i="1"/>
  <c r="AG533" i="1"/>
  <c r="AH533" i="1"/>
  <c r="AI533" i="1"/>
  <c r="CW533" i="1" s="1"/>
  <c r="V533" i="1" s="1"/>
  <c r="AJ533" i="1"/>
  <c r="CQ533" i="1"/>
  <c r="P533" i="1" s="1"/>
  <c r="CT533" i="1"/>
  <c r="S533" i="1" s="1"/>
  <c r="CY533" i="1" s="1"/>
  <c r="X533" i="1" s="1"/>
  <c r="CU533" i="1"/>
  <c r="T533" i="1" s="1"/>
  <c r="CV533" i="1"/>
  <c r="CX533" i="1"/>
  <c r="W533" i="1" s="1"/>
  <c r="CZ533" i="1"/>
  <c r="Y533" i="1" s="1"/>
  <c r="FR533" i="1"/>
  <c r="GL533" i="1"/>
  <c r="GN533" i="1"/>
  <c r="GO533" i="1"/>
  <c r="GV533" i="1"/>
  <c r="HC533" i="1" s="1"/>
  <c r="GX533" i="1" s="1"/>
  <c r="C534" i="1"/>
  <c r="D534" i="1"/>
  <c r="AC534" i="1"/>
  <c r="AE534" i="1"/>
  <c r="AD534" i="1" s="1"/>
  <c r="AB534" i="1" s="1"/>
  <c r="AF534" i="1"/>
  <c r="CT534" i="1" s="1"/>
  <c r="S534" i="1" s="1"/>
  <c r="AG534" i="1"/>
  <c r="AH534" i="1"/>
  <c r="AI534" i="1"/>
  <c r="AJ534" i="1"/>
  <c r="CX534" i="1" s="1"/>
  <c r="W534" i="1" s="1"/>
  <c r="CQ534" i="1"/>
  <c r="P534" i="1" s="1"/>
  <c r="CR534" i="1"/>
  <c r="Q534" i="1" s="1"/>
  <c r="CS534" i="1"/>
  <c r="R534" i="1" s="1"/>
  <c r="GK534" i="1" s="1"/>
  <c r="CU534" i="1"/>
  <c r="T534" i="1" s="1"/>
  <c r="CV534" i="1"/>
  <c r="U534" i="1" s="1"/>
  <c r="CW534" i="1"/>
  <c r="V534" i="1" s="1"/>
  <c r="FR534" i="1"/>
  <c r="GL534" i="1"/>
  <c r="GN534" i="1"/>
  <c r="GO534" i="1"/>
  <c r="GV534" i="1"/>
  <c r="HC534" i="1" s="1"/>
  <c r="GX534" i="1" s="1"/>
  <c r="CJ542" i="1" s="1"/>
  <c r="C535" i="1"/>
  <c r="D535" i="1"/>
  <c r="AC535" i="1"/>
  <c r="AE535" i="1"/>
  <c r="AD535" i="1" s="1"/>
  <c r="AF535" i="1"/>
  <c r="AG535" i="1"/>
  <c r="CU535" i="1" s="1"/>
  <c r="T535" i="1" s="1"/>
  <c r="AH535" i="1"/>
  <c r="AI535" i="1"/>
  <c r="AJ535" i="1"/>
  <c r="CR535" i="1"/>
  <c r="Q535" i="1" s="1"/>
  <c r="CS535" i="1"/>
  <c r="R535" i="1" s="1"/>
  <c r="GK535" i="1" s="1"/>
  <c r="CT535" i="1"/>
  <c r="S535" i="1" s="1"/>
  <c r="CV535" i="1"/>
  <c r="U535" i="1" s="1"/>
  <c r="CW535" i="1"/>
  <c r="V535" i="1" s="1"/>
  <c r="CX535" i="1"/>
  <c r="W535" i="1" s="1"/>
  <c r="FR535" i="1"/>
  <c r="GL535" i="1"/>
  <c r="GN535" i="1"/>
  <c r="GO535" i="1"/>
  <c r="GV535" i="1"/>
  <c r="HC535" i="1"/>
  <c r="GX535" i="1" s="1"/>
  <c r="C536" i="1"/>
  <c r="D536" i="1"/>
  <c r="P536" i="1"/>
  <c r="T536" i="1"/>
  <c r="AC536" i="1"/>
  <c r="AD536" i="1"/>
  <c r="AE536" i="1"/>
  <c r="AF536" i="1"/>
  <c r="AG536" i="1"/>
  <c r="AH536" i="1"/>
  <c r="CV536" i="1" s="1"/>
  <c r="U536" i="1" s="1"/>
  <c r="AI536" i="1"/>
  <c r="AJ536" i="1"/>
  <c r="CQ536" i="1"/>
  <c r="CR536" i="1"/>
  <c r="Q536" i="1" s="1"/>
  <c r="CS536" i="1"/>
  <c r="R536" i="1" s="1"/>
  <c r="GK536" i="1" s="1"/>
  <c r="CT536" i="1"/>
  <c r="S536" i="1" s="1"/>
  <c r="CZ536" i="1" s="1"/>
  <c r="Y536" i="1" s="1"/>
  <c r="CU536" i="1"/>
  <c r="CW536" i="1"/>
  <c r="V536" i="1" s="1"/>
  <c r="CX536" i="1"/>
  <c r="W536" i="1" s="1"/>
  <c r="CY536" i="1"/>
  <c r="X536" i="1" s="1"/>
  <c r="FR536" i="1"/>
  <c r="GL536" i="1"/>
  <c r="GN536" i="1"/>
  <c r="GO536" i="1"/>
  <c r="GV536" i="1"/>
  <c r="HC536" i="1"/>
  <c r="GX536" i="1" s="1"/>
  <c r="C537" i="1"/>
  <c r="D537" i="1"/>
  <c r="U537" i="1"/>
  <c r="AC537" i="1"/>
  <c r="AE537" i="1"/>
  <c r="CR537" i="1" s="1"/>
  <c r="Q537" i="1" s="1"/>
  <c r="AF537" i="1"/>
  <c r="AG537" i="1"/>
  <c r="AH537" i="1"/>
  <c r="AI537" i="1"/>
  <c r="CW537" i="1" s="1"/>
  <c r="V537" i="1" s="1"/>
  <c r="AJ537" i="1"/>
  <c r="CQ537" i="1"/>
  <c r="P537" i="1" s="1"/>
  <c r="CT537" i="1"/>
  <c r="S537" i="1" s="1"/>
  <c r="CU537" i="1"/>
  <c r="T537" i="1" s="1"/>
  <c r="CV537" i="1"/>
  <c r="CX537" i="1"/>
  <c r="W537" i="1" s="1"/>
  <c r="CY537" i="1"/>
  <c r="X537" i="1" s="1"/>
  <c r="CZ537" i="1"/>
  <c r="Y537" i="1" s="1"/>
  <c r="FR537" i="1"/>
  <c r="GL537" i="1"/>
  <c r="GN537" i="1"/>
  <c r="GO537" i="1"/>
  <c r="GV537" i="1"/>
  <c r="HC537" i="1" s="1"/>
  <c r="GX537" i="1" s="1"/>
  <c r="C538" i="1"/>
  <c r="D538" i="1"/>
  <c r="U538" i="1"/>
  <c r="AC538" i="1"/>
  <c r="AE538" i="1"/>
  <c r="AD538" i="1" s="1"/>
  <c r="AB538" i="1" s="1"/>
  <c r="AF538" i="1"/>
  <c r="CT538" i="1" s="1"/>
  <c r="S538" i="1" s="1"/>
  <c r="CY538" i="1" s="1"/>
  <c r="X538" i="1" s="1"/>
  <c r="AG538" i="1"/>
  <c r="AH538" i="1"/>
  <c r="AI538" i="1"/>
  <c r="AJ538" i="1"/>
  <c r="CX538" i="1" s="1"/>
  <c r="W538" i="1" s="1"/>
  <c r="CQ538" i="1"/>
  <c r="P538" i="1" s="1"/>
  <c r="CR538" i="1"/>
  <c r="Q538" i="1" s="1"/>
  <c r="CS538" i="1"/>
  <c r="R538" i="1" s="1"/>
  <c r="GK538" i="1" s="1"/>
  <c r="CU538" i="1"/>
  <c r="T538" i="1" s="1"/>
  <c r="CV538" i="1"/>
  <c r="CW538" i="1"/>
  <c r="V538" i="1" s="1"/>
  <c r="CZ538" i="1"/>
  <c r="Y538" i="1" s="1"/>
  <c r="FR538" i="1"/>
  <c r="GL538" i="1"/>
  <c r="GN538" i="1"/>
  <c r="GO538" i="1"/>
  <c r="GV538" i="1"/>
  <c r="HC538" i="1" s="1"/>
  <c r="GX538" i="1"/>
  <c r="C539" i="1"/>
  <c r="D539" i="1"/>
  <c r="R539" i="1"/>
  <c r="S539" i="1"/>
  <c r="AB539" i="1"/>
  <c r="AC539" i="1"/>
  <c r="CQ539" i="1" s="1"/>
  <c r="P539" i="1" s="1"/>
  <c r="AE539" i="1"/>
  <c r="AD539" i="1" s="1"/>
  <c r="AF539" i="1"/>
  <c r="AG539" i="1"/>
  <c r="CU539" i="1" s="1"/>
  <c r="T539" i="1" s="1"/>
  <c r="AH539" i="1"/>
  <c r="AI539" i="1"/>
  <c r="AJ539" i="1"/>
  <c r="CX539" i="1" s="1"/>
  <c r="W539" i="1" s="1"/>
  <c r="CP539" i="1"/>
  <c r="O539" i="1" s="1"/>
  <c r="CR539" i="1"/>
  <c r="Q539" i="1" s="1"/>
  <c r="CS539" i="1"/>
  <c r="CT539" i="1"/>
  <c r="CV539" i="1"/>
  <c r="U539" i="1" s="1"/>
  <c r="CW539" i="1"/>
  <c r="V539" i="1" s="1"/>
  <c r="FR539" i="1"/>
  <c r="GK539" i="1"/>
  <c r="GL539" i="1"/>
  <c r="GN539" i="1"/>
  <c r="GO539" i="1"/>
  <c r="CC542" i="1" s="1"/>
  <c r="GV539" i="1"/>
  <c r="GX539" i="1"/>
  <c r="HC539" i="1"/>
  <c r="C540" i="1"/>
  <c r="D540" i="1"/>
  <c r="W540" i="1"/>
  <c r="AC540" i="1"/>
  <c r="AD540" i="1"/>
  <c r="AE540" i="1"/>
  <c r="AF540" i="1"/>
  <c r="AG540" i="1"/>
  <c r="AH540" i="1"/>
  <c r="CV540" i="1" s="1"/>
  <c r="U540" i="1" s="1"/>
  <c r="AI540" i="1"/>
  <c r="AJ540" i="1"/>
  <c r="CQ540" i="1"/>
  <c r="P540" i="1" s="1"/>
  <c r="CR540" i="1"/>
  <c r="Q540" i="1" s="1"/>
  <c r="CS540" i="1"/>
  <c r="R540" i="1" s="1"/>
  <c r="CT540" i="1"/>
  <c r="S540" i="1" s="1"/>
  <c r="CU540" i="1"/>
  <c r="T540" i="1" s="1"/>
  <c r="CW540" i="1"/>
  <c r="V540" i="1" s="1"/>
  <c r="CX540" i="1"/>
  <c r="FR540" i="1"/>
  <c r="GK540" i="1"/>
  <c r="GL540" i="1"/>
  <c r="GN540" i="1"/>
  <c r="GO540" i="1"/>
  <c r="GV540" i="1"/>
  <c r="HC540" i="1"/>
  <c r="GX540" i="1" s="1"/>
  <c r="B542" i="1"/>
  <c r="B530" i="1" s="1"/>
  <c r="C542" i="1"/>
  <c r="D542" i="1"/>
  <c r="D530" i="1" s="1"/>
  <c r="F542" i="1"/>
  <c r="F530" i="1" s="1"/>
  <c r="G542" i="1"/>
  <c r="G530" i="1" s="1"/>
  <c r="BX542" i="1"/>
  <c r="BX530" i="1" s="1"/>
  <c r="BY542" i="1"/>
  <c r="CB542" i="1"/>
  <c r="CB530" i="1" s="1"/>
  <c r="CG542" i="1"/>
  <c r="CG530" i="1" s="1"/>
  <c r="CK542" i="1"/>
  <c r="CK530" i="1" s="1"/>
  <c r="CL542" i="1"/>
  <c r="BC542" i="1" s="1"/>
  <c r="CM542" i="1"/>
  <c r="BD542" i="1" s="1"/>
  <c r="D572" i="1"/>
  <c r="C574" i="1"/>
  <c r="E574" i="1"/>
  <c r="Z574" i="1"/>
  <c r="AA574" i="1"/>
  <c r="AM574" i="1"/>
  <c r="AN574" i="1"/>
  <c r="BE574" i="1"/>
  <c r="BF574" i="1"/>
  <c r="BG574" i="1"/>
  <c r="BH574" i="1"/>
  <c r="BI574" i="1"/>
  <c r="BJ574" i="1"/>
  <c r="BK574" i="1"/>
  <c r="BL574" i="1"/>
  <c r="BM574" i="1"/>
  <c r="BN574" i="1"/>
  <c r="BO574" i="1"/>
  <c r="BP574" i="1"/>
  <c r="BQ574" i="1"/>
  <c r="BR574" i="1"/>
  <c r="BS574" i="1"/>
  <c r="BT574" i="1"/>
  <c r="BU574" i="1"/>
  <c r="BV574" i="1"/>
  <c r="BW574" i="1"/>
  <c r="CN574" i="1"/>
  <c r="CO574" i="1"/>
  <c r="CP574" i="1"/>
  <c r="CQ574" i="1"/>
  <c r="CR574" i="1"/>
  <c r="CS574" i="1"/>
  <c r="CT574" i="1"/>
  <c r="CU574" i="1"/>
  <c r="CV574" i="1"/>
  <c r="CW574" i="1"/>
  <c r="CX574" i="1"/>
  <c r="CY574" i="1"/>
  <c r="CZ574" i="1"/>
  <c r="DA574" i="1"/>
  <c r="DB574" i="1"/>
  <c r="DC574" i="1"/>
  <c r="DD574" i="1"/>
  <c r="DE574" i="1"/>
  <c r="DF574" i="1"/>
  <c r="DG574" i="1"/>
  <c r="DH574" i="1"/>
  <c r="DI574" i="1"/>
  <c r="DJ574" i="1"/>
  <c r="DK574" i="1"/>
  <c r="DL574" i="1"/>
  <c r="DM574" i="1"/>
  <c r="DN574" i="1"/>
  <c r="DO574" i="1"/>
  <c r="DP574" i="1"/>
  <c r="DQ574" i="1"/>
  <c r="DR574" i="1"/>
  <c r="DS574" i="1"/>
  <c r="DT574" i="1"/>
  <c r="DU574" i="1"/>
  <c r="DV574" i="1"/>
  <c r="DW574" i="1"/>
  <c r="DX574" i="1"/>
  <c r="DY574" i="1"/>
  <c r="DZ574" i="1"/>
  <c r="EA574" i="1"/>
  <c r="EB574" i="1"/>
  <c r="EC574" i="1"/>
  <c r="ED574" i="1"/>
  <c r="EE574" i="1"/>
  <c r="EF574" i="1"/>
  <c r="EG574" i="1"/>
  <c r="EH574" i="1"/>
  <c r="EI574" i="1"/>
  <c r="EJ574" i="1"/>
  <c r="EK574" i="1"/>
  <c r="EL574" i="1"/>
  <c r="EM574" i="1"/>
  <c r="EN574" i="1"/>
  <c r="EO574" i="1"/>
  <c r="EP574" i="1"/>
  <c r="EQ574" i="1"/>
  <c r="ER574" i="1"/>
  <c r="ES574" i="1"/>
  <c r="ET574" i="1"/>
  <c r="EU574" i="1"/>
  <c r="EV574" i="1"/>
  <c r="EW574" i="1"/>
  <c r="EX574" i="1"/>
  <c r="EY574" i="1"/>
  <c r="EZ574" i="1"/>
  <c r="FA574" i="1"/>
  <c r="FB574" i="1"/>
  <c r="FC574" i="1"/>
  <c r="FD574" i="1"/>
  <c r="FE574" i="1"/>
  <c r="FF574" i="1"/>
  <c r="FG574" i="1"/>
  <c r="FH574" i="1"/>
  <c r="FI574" i="1"/>
  <c r="FJ574" i="1"/>
  <c r="FK574" i="1"/>
  <c r="FL574" i="1"/>
  <c r="FM574" i="1"/>
  <c r="FN574" i="1"/>
  <c r="FO574" i="1"/>
  <c r="FP574" i="1"/>
  <c r="FQ574" i="1"/>
  <c r="FR574" i="1"/>
  <c r="FS574" i="1"/>
  <c r="FT574" i="1"/>
  <c r="FU574" i="1"/>
  <c r="FV574" i="1"/>
  <c r="FW574" i="1"/>
  <c r="FX574" i="1"/>
  <c r="FY574" i="1"/>
  <c r="FZ574" i="1"/>
  <c r="GA574" i="1"/>
  <c r="GB574" i="1"/>
  <c r="GC574" i="1"/>
  <c r="GD574" i="1"/>
  <c r="GE574" i="1"/>
  <c r="GF574" i="1"/>
  <c r="GG574" i="1"/>
  <c r="GH574" i="1"/>
  <c r="GI574" i="1"/>
  <c r="GJ574" i="1"/>
  <c r="GK574" i="1"/>
  <c r="GL574" i="1"/>
  <c r="GM574" i="1"/>
  <c r="GN574" i="1"/>
  <c r="GO574" i="1"/>
  <c r="GP574" i="1"/>
  <c r="GQ574" i="1"/>
  <c r="GR574" i="1"/>
  <c r="GS574" i="1"/>
  <c r="GT574" i="1"/>
  <c r="GU574" i="1"/>
  <c r="GV574" i="1"/>
  <c r="GW574" i="1"/>
  <c r="GX574" i="1"/>
  <c r="C576" i="1"/>
  <c r="D576" i="1"/>
  <c r="V576" i="1"/>
  <c r="AC576" i="1"/>
  <c r="CQ576" i="1" s="1"/>
  <c r="P576" i="1" s="1"/>
  <c r="AD576" i="1"/>
  <c r="AE576" i="1"/>
  <c r="AF576" i="1"/>
  <c r="AB576" i="1" s="1"/>
  <c r="AG576" i="1"/>
  <c r="CU576" i="1" s="1"/>
  <c r="T576" i="1" s="1"/>
  <c r="AH576" i="1"/>
  <c r="CV576" i="1" s="1"/>
  <c r="U576" i="1" s="1"/>
  <c r="AI576" i="1"/>
  <c r="AJ576" i="1"/>
  <c r="CR576" i="1"/>
  <c r="Q576" i="1" s="1"/>
  <c r="CS576" i="1"/>
  <c r="R576" i="1" s="1"/>
  <c r="CW576" i="1"/>
  <c r="CX576" i="1"/>
  <c r="W576" i="1" s="1"/>
  <c r="FR576" i="1"/>
  <c r="GL576" i="1"/>
  <c r="BZ590" i="1" s="1"/>
  <c r="GN576" i="1"/>
  <c r="GO576" i="1"/>
  <c r="GV576" i="1"/>
  <c r="GX576" i="1"/>
  <c r="HC576" i="1"/>
  <c r="C577" i="1"/>
  <c r="D577" i="1"/>
  <c r="S577" i="1"/>
  <c r="CY577" i="1" s="1"/>
  <c r="X577" i="1" s="1"/>
  <c r="T577" i="1"/>
  <c r="AC577" i="1"/>
  <c r="AE577" i="1"/>
  <c r="CS577" i="1" s="1"/>
  <c r="R577" i="1" s="1"/>
  <c r="AF577" i="1"/>
  <c r="AG577" i="1"/>
  <c r="AH577" i="1"/>
  <c r="AI577" i="1"/>
  <c r="CW577" i="1" s="1"/>
  <c r="V577" i="1" s="1"/>
  <c r="AJ577" i="1"/>
  <c r="CQ577" i="1"/>
  <c r="P577" i="1" s="1"/>
  <c r="CR577" i="1"/>
  <c r="Q577" i="1" s="1"/>
  <c r="CT577" i="1"/>
  <c r="CU577" i="1"/>
  <c r="CV577" i="1"/>
  <c r="U577" i="1" s="1"/>
  <c r="CX577" i="1"/>
  <c r="W577" i="1" s="1"/>
  <c r="FR577" i="1"/>
  <c r="GK577" i="1"/>
  <c r="GL577" i="1"/>
  <c r="GN577" i="1"/>
  <c r="GO577" i="1"/>
  <c r="GV577" i="1"/>
  <c r="HC577" i="1"/>
  <c r="GX577" i="1" s="1"/>
  <c r="C578" i="1"/>
  <c r="D578" i="1"/>
  <c r="R578" i="1"/>
  <c r="GK578" i="1" s="1"/>
  <c r="T578" i="1"/>
  <c r="X578" i="1"/>
  <c r="Y578" i="1"/>
  <c r="AC578" i="1"/>
  <c r="AD578" i="1"/>
  <c r="AB578" i="1" s="1"/>
  <c r="AE578" i="1"/>
  <c r="AF578" i="1"/>
  <c r="CT578" i="1" s="1"/>
  <c r="S578" i="1" s="1"/>
  <c r="AG578" i="1"/>
  <c r="AH578" i="1"/>
  <c r="CV578" i="1" s="1"/>
  <c r="U578" i="1" s="1"/>
  <c r="AI578" i="1"/>
  <c r="AJ578" i="1"/>
  <c r="CX578" i="1" s="1"/>
  <c r="W578" i="1" s="1"/>
  <c r="CQ578" i="1"/>
  <c r="P578" i="1" s="1"/>
  <c r="CP578" i="1" s="1"/>
  <c r="O578" i="1" s="1"/>
  <c r="GM578" i="1" s="1"/>
  <c r="GP578" i="1" s="1"/>
  <c r="CR578" i="1"/>
  <c r="Q578" i="1" s="1"/>
  <c r="CS578" i="1"/>
  <c r="CU578" i="1"/>
  <c r="CW578" i="1"/>
  <c r="V578" i="1" s="1"/>
  <c r="CY578" i="1"/>
  <c r="CZ578" i="1"/>
  <c r="FR578" i="1"/>
  <c r="GL578" i="1"/>
  <c r="GN578" i="1"/>
  <c r="GO578" i="1"/>
  <c r="GV578" i="1"/>
  <c r="HC578" i="1" s="1"/>
  <c r="GX578" i="1" s="1"/>
  <c r="CJ590" i="1" s="1"/>
  <c r="C579" i="1"/>
  <c r="D579" i="1"/>
  <c r="AC579" i="1"/>
  <c r="CQ579" i="1" s="1"/>
  <c r="P579" i="1" s="1"/>
  <c r="AE579" i="1"/>
  <c r="AD579" i="1" s="1"/>
  <c r="AF579" i="1"/>
  <c r="AB579" i="1" s="1"/>
  <c r="AG579" i="1"/>
  <c r="CU579" i="1" s="1"/>
  <c r="T579" i="1" s="1"/>
  <c r="AH579" i="1"/>
  <c r="AI579" i="1"/>
  <c r="CW579" i="1" s="1"/>
  <c r="V579" i="1" s="1"/>
  <c r="AJ579" i="1"/>
  <c r="CX579" i="1" s="1"/>
  <c r="W579" i="1" s="1"/>
  <c r="CS579" i="1"/>
  <c r="R579" i="1" s="1"/>
  <c r="GK579" i="1" s="1"/>
  <c r="CT579" i="1"/>
  <c r="S579" i="1" s="1"/>
  <c r="CV579" i="1"/>
  <c r="U579" i="1" s="1"/>
  <c r="FR579" i="1"/>
  <c r="GL579" i="1"/>
  <c r="GN579" i="1"/>
  <c r="GO579" i="1"/>
  <c r="GV579" i="1"/>
  <c r="GX579" i="1"/>
  <c r="HC579" i="1"/>
  <c r="C580" i="1"/>
  <c r="D580" i="1"/>
  <c r="V580" i="1"/>
  <c r="AC580" i="1"/>
  <c r="CQ580" i="1" s="1"/>
  <c r="P580" i="1" s="1"/>
  <c r="AD580" i="1"/>
  <c r="AE580" i="1"/>
  <c r="AF580" i="1"/>
  <c r="AB580" i="1" s="1"/>
  <c r="AG580" i="1"/>
  <c r="CU580" i="1" s="1"/>
  <c r="T580" i="1" s="1"/>
  <c r="AH580" i="1"/>
  <c r="CV580" i="1" s="1"/>
  <c r="U580" i="1" s="1"/>
  <c r="AI580" i="1"/>
  <c r="AJ580" i="1"/>
  <c r="CR580" i="1"/>
  <c r="Q580" i="1" s="1"/>
  <c r="CS580" i="1"/>
  <c r="R580" i="1" s="1"/>
  <c r="GK580" i="1" s="1"/>
  <c r="CW580" i="1"/>
  <c r="CX580" i="1"/>
  <c r="W580" i="1" s="1"/>
  <c r="FR580" i="1"/>
  <c r="GL580" i="1"/>
  <c r="GN580" i="1"/>
  <c r="GO580" i="1"/>
  <c r="GV580" i="1"/>
  <c r="GX580" i="1"/>
  <c r="HC580" i="1"/>
  <c r="C581" i="1"/>
  <c r="D581" i="1"/>
  <c r="S581" i="1"/>
  <c r="CY581" i="1" s="1"/>
  <c r="X581" i="1" s="1"/>
  <c r="T581" i="1"/>
  <c r="AC581" i="1"/>
  <c r="AE581" i="1"/>
  <c r="CS581" i="1" s="1"/>
  <c r="R581" i="1" s="1"/>
  <c r="AF581" i="1"/>
  <c r="AG581" i="1"/>
  <c r="AH581" i="1"/>
  <c r="AI581" i="1"/>
  <c r="CW581" i="1" s="1"/>
  <c r="V581" i="1" s="1"/>
  <c r="AJ581" i="1"/>
  <c r="CQ581" i="1"/>
  <c r="P581" i="1" s="1"/>
  <c r="CP581" i="1" s="1"/>
  <c r="O581" i="1" s="1"/>
  <c r="CR581" i="1"/>
  <c r="Q581" i="1" s="1"/>
  <c r="CT581" i="1"/>
  <c r="CU581" i="1"/>
  <c r="CV581" i="1"/>
  <c r="U581" i="1" s="1"/>
  <c r="CX581" i="1"/>
  <c r="W581" i="1" s="1"/>
  <c r="FR581" i="1"/>
  <c r="GK581" i="1"/>
  <c r="GL581" i="1"/>
  <c r="GN581" i="1"/>
  <c r="GO581" i="1"/>
  <c r="GV581" i="1"/>
  <c r="HC581" i="1"/>
  <c r="GX581" i="1" s="1"/>
  <c r="C582" i="1"/>
  <c r="D582" i="1"/>
  <c r="R582" i="1"/>
  <c r="GK582" i="1" s="1"/>
  <c r="T582" i="1"/>
  <c r="X582" i="1"/>
  <c r="Y582" i="1"/>
  <c r="AC582" i="1"/>
  <c r="AD582" i="1"/>
  <c r="AB582" i="1" s="1"/>
  <c r="AE582" i="1"/>
  <c r="AF582" i="1"/>
  <c r="CT582" i="1" s="1"/>
  <c r="S582" i="1" s="1"/>
  <c r="AG582" i="1"/>
  <c r="AH582" i="1"/>
  <c r="CV582" i="1" s="1"/>
  <c r="U582" i="1" s="1"/>
  <c r="AI582" i="1"/>
  <c r="AJ582" i="1"/>
  <c r="CX582" i="1" s="1"/>
  <c r="W582" i="1" s="1"/>
  <c r="CQ582" i="1"/>
  <c r="P582" i="1" s="1"/>
  <c r="CR582" i="1"/>
  <c r="Q582" i="1" s="1"/>
  <c r="CS582" i="1"/>
  <c r="CU582" i="1"/>
  <c r="CW582" i="1"/>
  <c r="V582" i="1" s="1"/>
  <c r="CY582" i="1"/>
  <c r="CZ582" i="1"/>
  <c r="FR582" i="1"/>
  <c r="GL582" i="1"/>
  <c r="GN582" i="1"/>
  <c r="GO582" i="1"/>
  <c r="GV582" i="1"/>
  <c r="HC582" i="1" s="1"/>
  <c r="GX582" i="1" s="1"/>
  <c r="C583" i="1"/>
  <c r="D583" i="1"/>
  <c r="AC583" i="1"/>
  <c r="CQ583" i="1" s="1"/>
  <c r="P583" i="1" s="1"/>
  <c r="AE583" i="1"/>
  <c r="AD583" i="1" s="1"/>
  <c r="AF583" i="1"/>
  <c r="AB583" i="1" s="1"/>
  <c r="AG583" i="1"/>
  <c r="CU583" i="1" s="1"/>
  <c r="T583" i="1" s="1"/>
  <c r="AH583" i="1"/>
  <c r="AI583" i="1"/>
  <c r="CW583" i="1" s="1"/>
  <c r="V583" i="1" s="1"/>
  <c r="AJ583" i="1"/>
  <c r="CX583" i="1" s="1"/>
  <c r="W583" i="1" s="1"/>
  <c r="CS583" i="1"/>
  <c r="R583" i="1" s="1"/>
  <c r="GK583" i="1" s="1"/>
  <c r="CT583" i="1"/>
  <c r="S583" i="1" s="1"/>
  <c r="CV583" i="1"/>
  <c r="U583" i="1" s="1"/>
  <c r="FR583" i="1"/>
  <c r="GL583" i="1"/>
  <c r="GN583" i="1"/>
  <c r="GO583" i="1"/>
  <c r="GV583" i="1"/>
  <c r="GX583" i="1"/>
  <c r="HC583" i="1"/>
  <c r="C584" i="1"/>
  <c r="D584" i="1"/>
  <c r="V584" i="1"/>
  <c r="AC584" i="1"/>
  <c r="CQ584" i="1" s="1"/>
  <c r="P584" i="1" s="1"/>
  <c r="AD584" i="1"/>
  <c r="AE584" i="1"/>
  <c r="AF584" i="1"/>
  <c r="AB584" i="1" s="1"/>
  <c r="AG584" i="1"/>
  <c r="CU584" i="1" s="1"/>
  <c r="T584" i="1" s="1"/>
  <c r="AH584" i="1"/>
  <c r="CV584" i="1" s="1"/>
  <c r="U584" i="1" s="1"/>
  <c r="AI584" i="1"/>
  <c r="AJ584" i="1"/>
  <c r="CR584" i="1"/>
  <c r="Q584" i="1" s="1"/>
  <c r="CS584" i="1"/>
  <c r="R584" i="1" s="1"/>
  <c r="GK584" i="1" s="1"/>
  <c r="CW584" i="1"/>
  <c r="CX584" i="1"/>
  <c r="W584" i="1" s="1"/>
  <c r="FR584" i="1"/>
  <c r="GL584" i="1"/>
  <c r="GN584" i="1"/>
  <c r="GO584" i="1"/>
  <c r="GV584" i="1"/>
  <c r="GX584" i="1"/>
  <c r="HC584" i="1"/>
  <c r="C585" i="1"/>
  <c r="D585" i="1"/>
  <c r="S585" i="1"/>
  <c r="CY585" i="1" s="1"/>
  <c r="X585" i="1" s="1"/>
  <c r="T585" i="1"/>
  <c r="AC585" i="1"/>
  <c r="AE585" i="1"/>
  <c r="CS585" i="1" s="1"/>
  <c r="R585" i="1" s="1"/>
  <c r="AF585" i="1"/>
  <c r="AG585" i="1"/>
  <c r="AH585" i="1"/>
  <c r="AI585" i="1"/>
  <c r="CW585" i="1" s="1"/>
  <c r="V585" i="1" s="1"/>
  <c r="AJ585" i="1"/>
  <c r="CQ585" i="1"/>
  <c r="P585" i="1" s="1"/>
  <c r="CR585" i="1"/>
  <c r="Q585" i="1" s="1"/>
  <c r="CT585" i="1"/>
  <c r="CU585" i="1"/>
  <c r="CV585" i="1"/>
  <c r="U585" i="1" s="1"/>
  <c r="CX585" i="1"/>
  <c r="W585" i="1" s="1"/>
  <c r="FR585" i="1"/>
  <c r="GK585" i="1"/>
  <c r="GL585" i="1"/>
  <c r="GN585" i="1"/>
  <c r="GO585" i="1"/>
  <c r="CC590" i="1" s="1"/>
  <c r="GV585" i="1"/>
  <c r="HC585" i="1"/>
  <c r="GX585" i="1" s="1"/>
  <c r="C586" i="1"/>
  <c r="D586" i="1"/>
  <c r="R586" i="1"/>
  <c r="GK586" i="1" s="1"/>
  <c r="T586" i="1"/>
  <c r="X586" i="1"/>
  <c r="Y586" i="1"/>
  <c r="AC586" i="1"/>
  <c r="AD586" i="1"/>
  <c r="AB586" i="1" s="1"/>
  <c r="AE586" i="1"/>
  <c r="AF586" i="1"/>
  <c r="CT586" i="1" s="1"/>
  <c r="S586" i="1" s="1"/>
  <c r="AG586" i="1"/>
  <c r="AH586" i="1"/>
  <c r="CV586" i="1" s="1"/>
  <c r="U586" i="1" s="1"/>
  <c r="AI586" i="1"/>
  <c r="AJ586" i="1"/>
  <c r="CX586" i="1" s="1"/>
  <c r="W586" i="1" s="1"/>
  <c r="CQ586" i="1"/>
  <c r="P586" i="1" s="1"/>
  <c r="CR586" i="1"/>
  <c r="Q586" i="1" s="1"/>
  <c r="CS586" i="1"/>
  <c r="CU586" i="1"/>
  <c r="CW586" i="1"/>
  <c r="V586" i="1" s="1"/>
  <c r="CY586" i="1"/>
  <c r="CZ586" i="1"/>
  <c r="FR586" i="1"/>
  <c r="GL586" i="1"/>
  <c r="GN586" i="1"/>
  <c r="GO586" i="1"/>
  <c r="GV586" i="1"/>
  <c r="HC586" i="1" s="1"/>
  <c r="GX586" i="1" s="1"/>
  <c r="C587" i="1"/>
  <c r="D587" i="1"/>
  <c r="AC587" i="1"/>
  <c r="CQ587" i="1" s="1"/>
  <c r="P587" i="1" s="1"/>
  <c r="CP587" i="1" s="1"/>
  <c r="O587" i="1" s="1"/>
  <c r="AE587" i="1"/>
  <c r="AD587" i="1" s="1"/>
  <c r="AB587" i="1" s="1"/>
  <c r="AF587" i="1"/>
  <c r="CT587" i="1" s="1"/>
  <c r="S587" i="1" s="1"/>
  <c r="AG587" i="1"/>
  <c r="CU587" i="1" s="1"/>
  <c r="T587" i="1" s="1"/>
  <c r="AH587" i="1"/>
  <c r="AI587" i="1"/>
  <c r="AJ587" i="1"/>
  <c r="CX587" i="1" s="1"/>
  <c r="W587" i="1" s="1"/>
  <c r="CR587" i="1"/>
  <c r="Q587" i="1" s="1"/>
  <c r="CS587" i="1"/>
  <c r="R587" i="1" s="1"/>
  <c r="GK587" i="1" s="1"/>
  <c r="CV587" i="1"/>
  <c r="U587" i="1" s="1"/>
  <c r="CW587" i="1"/>
  <c r="V587" i="1" s="1"/>
  <c r="FR587" i="1"/>
  <c r="BY590" i="1" s="1"/>
  <c r="GL587" i="1"/>
  <c r="GN587" i="1"/>
  <c r="GO587" i="1"/>
  <c r="GV587" i="1"/>
  <c r="GX587" i="1"/>
  <c r="HC587" i="1"/>
  <c r="C588" i="1"/>
  <c r="D588" i="1"/>
  <c r="AC588" i="1"/>
  <c r="AB588" i="1" s="1"/>
  <c r="AD588" i="1"/>
  <c r="AE588" i="1"/>
  <c r="AF588" i="1"/>
  <c r="AG588" i="1"/>
  <c r="CU588" i="1" s="1"/>
  <c r="T588" i="1" s="1"/>
  <c r="AH588" i="1"/>
  <c r="CV588" i="1" s="1"/>
  <c r="U588" i="1" s="1"/>
  <c r="AI588" i="1"/>
  <c r="AJ588" i="1"/>
  <c r="CR588" i="1"/>
  <c r="Q588" i="1" s="1"/>
  <c r="CS588" i="1"/>
  <c r="R588" i="1" s="1"/>
  <c r="GK588" i="1" s="1"/>
  <c r="CT588" i="1"/>
  <c r="S588" i="1" s="1"/>
  <c r="CW588" i="1"/>
  <c r="V588" i="1" s="1"/>
  <c r="CX588" i="1"/>
  <c r="W588" i="1" s="1"/>
  <c r="FR588" i="1"/>
  <c r="GL588" i="1"/>
  <c r="GN588" i="1"/>
  <c r="GO588" i="1"/>
  <c r="GV588" i="1"/>
  <c r="HC588" i="1"/>
  <c r="GX588" i="1" s="1"/>
  <c r="B590" i="1"/>
  <c r="B574" i="1" s="1"/>
  <c r="C590" i="1"/>
  <c r="D590" i="1"/>
  <c r="D574" i="1" s="1"/>
  <c r="F590" i="1"/>
  <c r="F574" i="1" s="1"/>
  <c r="G590" i="1"/>
  <c r="G574" i="1" s="1"/>
  <c r="BX590" i="1"/>
  <c r="BX574" i="1" s="1"/>
  <c r="CB590" i="1"/>
  <c r="CB574" i="1" s="1"/>
  <c r="CK590" i="1"/>
  <c r="CK574" i="1" s="1"/>
  <c r="CL590" i="1"/>
  <c r="CL574" i="1" s="1"/>
  <c r="CM590" i="1"/>
  <c r="CM574" i="1" s="1"/>
  <c r="D620" i="1"/>
  <c r="B622" i="1"/>
  <c r="C622" i="1"/>
  <c r="E622" i="1"/>
  <c r="Z622" i="1"/>
  <c r="AA622" i="1"/>
  <c r="AM622" i="1"/>
  <c r="AN622" i="1"/>
  <c r="BE622" i="1"/>
  <c r="BF622" i="1"/>
  <c r="BG622" i="1"/>
  <c r="BH622" i="1"/>
  <c r="BI622" i="1"/>
  <c r="BJ622" i="1"/>
  <c r="BK622" i="1"/>
  <c r="BL622" i="1"/>
  <c r="BM622" i="1"/>
  <c r="BN622" i="1"/>
  <c r="BO622" i="1"/>
  <c r="BP622" i="1"/>
  <c r="BQ622" i="1"/>
  <c r="BR622" i="1"/>
  <c r="BS622" i="1"/>
  <c r="BT622" i="1"/>
  <c r="BU622" i="1"/>
  <c r="BV622" i="1"/>
  <c r="BW622" i="1"/>
  <c r="CK622" i="1"/>
  <c r="CL622" i="1"/>
  <c r="CN622" i="1"/>
  <c r="CO622" i="1"/>
  <c r="CP622" i="1"/>
  <c r="CQ622" i="1"/>
  <c r="CR622" i="1"/>
  <c r="CS622" i="1"/>
  <c r="CT622" i="1"/>
  <c r="CU622" i="1"/>
  <c r="CV622" i="1"/>
  <c r="CW622" i="1"/>
  <c r="CX622" i="1"/>
  <c r="CY622" i="1"/>
  <c r="CZ622" i="1"/>
  <c r="DA622" i="1"/>
  <c r="DB622" i="1"/>
  <c r="DC622" i="1"/>
  <c r="DD622" i="1"/>
  <c r="DE622" i="1"/>
  <c r="DF622" i="1"/>
  <c r="DG622" i="1"/>
  <c r="DH622" i="1"/>
  <c r="DI622" i="1"/>
  <c r="DJ622" i="1"/>
  <c r="DK622" i="1"/>
  <c r="DL622" i="1"/>
  <c r="DM622" i="1"/>
  <c r="DN622" i="1"/>
  <c r="DO622" i="1"/>
  <c r="DP622" i="1"/>
  <c r="DQ622" i="1"/>
  <c r="DR622" i="1"/>
  <c r="DS622" i="1"/>
  <c r="DT622" i="1"/>
  <c r="DU622" i="1"/>
  <c r="DV622" i="1"/>
  <c r="DW622" i="1"/>
  <c r="DX622" i="1"/>
  <c r="DY622" i="1"/>
  <c r="DZ622" i="1"/>
  <c r="EA622" i="1"/>
  <c r="EB622" i="1"/>
  <c r="EC622" i="1"/>
  <c r="ED622" i="1"/>
  <c r="EE622" i="1"/>
  <c r="EF622" i="1"/>
  <c r="EG622" i="1"/>
  <c r="EH622" i="1"/>
  <c r="EI622" i="1"/>
  <c r="EJ622" i="1"/>
  <c r="EK622" i="1"/>
  <c r="EL622" i="1"/>
  <c r="EM622" i="1"/>
  <c r="EN622" i="1"/>
  <c r="EO622" i="1"/>
  <c r="EP622" i="1"/>
  <c r="EQ622" i="1"/>
  <c r="ER622" i="1"/>
  <c r="ES622" i="1"/>
  <c r="ET622" i="1"/>
  <c r="EU622" i="1"/>
  <c r="EV622" i="1"/>
  <c r="EW622" i="1"/>
  <c r="EX622" i="1"/>
  <c r="EY622" i="1"/>
  <c r="EZ622" i="1"/>
  <c r="FA622" i="1"/>
  <c r="FB622" i="1"/>
  <c r="FC622" i="1"/>
  <c r="FD622" i="1"/>
  <c r="FE622" i="1"/>
  <c r="FF622" i="1"/>
  <c r="FG622" i="1"/>
  <c r="FH622" i="1"/>
  <c r="FI622" i="1"/>
  <c r="FJ622" i="1"/>
  <c r="FK622" i="1"/>
  <c r="FL622" i="1"/>
  <c r="FM622" i="1"/>
  <c r="FN622" i="1"/>
  <c r="FO622" i="1"/>
  <c r="FP622" i="1"/>
  <c r="FQ622" i="1"/>
  <c r="FR622" i="1"/>
  <c r="FS622" i="1"/>
  <c r="FT622" i="1"/>
  <c r="FU622" i="1"/>
  <c r="FV622" i="1"/>
  <c r="FW622" i="1"/>
  <c r="FX622" i="1"/>
  <c r="FY622" i="1"/>
  <c r="FZ622" i="1"/>
  <c r="GA622" i="1"/>
  <c r="GB622" i="1"/>
  <c r="GC622" i="1"/>
  <c r="GD622" i="1"/>
  <c r="GE622" i="1"/>
  <c r="GF622" i="1"/>
  <c r="GG622" i="1"/>
  <c r="GH622" i="1"/>
  <c r="GI622" i="1"/>
  <c r="GJ622" i="1"/>
  <c r="GK622" i="1"/>
  <c r="GL622" i="1"/>
  <c r="GM622" i="1"/>
  <c r="GN622" i="1"/>
  <c r="GO622" i="1"/>
  <c r="GP622" i="1"/>
  <c r="GQ622" i="1"/>
  <c r="GR622" i="1"/>
  <c r="GS622" i="1"/>
  <c r="GT622" i="1"/>
  <c r="GU622" i="1"/>
  <c r="GV622" i="1"/>
  <c r="GW622" i="1"/>
  <c r="GX622" i="1"/>
  <c r="C624" i="1"/>
  <c r="D624" i="1"/>
  <c r="AC624" i="1"/>
  <c r="AB624" i="1" s="1"/>
  <c r="AD624" i="1"/>
  <c r="AE624" i="1"/>
  <c r="AF624" i="1"/>
  <c r="AG624" i="1"/>
  <c r="CU624" i="1" s="1"/>
  <c r="T624" i="1" s="1"/>
  <c r="AH624" i="1"/>
  <c r="CV624" i="1" s="1"/>
  <c r="U624" i="1" s="1"/>
  <c r="AI624" i="1"/>
  <c r="AJ624" i="1"/>
  <c r="CR624" i="1"/>
  <c r="Q624" i="1" s="1"/>
  <c r="AD630" i="1" s="1"/>
  <c r="CS624" i="1"/>
  <c r="R624" i="1" s="1"/>
  <c r="CT624" i="1"/>
  <c r="S624" i="1" s="1"/>
  <c r="CW624" i="1"/>
  <c r="V624" i="1" s="1"/>
  <c r="CX624" i="1"/>
  <c r="W624" i="1" s="1"/>
  <c r="FR624" i="1"/>
  <c r="GL624" i="1"/>
  <c r="BZ630" i="1" s="1"/>
  <c r="GN624" i="1"/>
  <c r="GO624" i="1"/>
  <c r="CC630" i="1" s="1"/>
  <c r="GV624" i="1"/>
  <c r="HC624" i="1"/>
  <c r="GX624" i="1" s="1"/>
  <c r="C625" i="1"/>
  <c r="D625" i="1"/>
  <c r="AC625" i="1"/>
  <c r="AB625" i="1" s="1"/>
  <c r="AD625" i="1"/>
  <c r="AE625" i="1"/>
  <c r="CS625" i="1" s="1"/>
  <c r="R625" i="1" s="1"/>
  <c r="GK625" i="1" s="1"/>
  <c r="AF625" i="1"/>
  <c r="AG625" i="1"/>
  <c r="AH625" i="1"/>
  <c r="CV625" i="1" s="1"/>
  <c r="U625" i="1" s="1"/>
  <c r="AI625" i="1"/>
  <c r="CW625" i="1" s="1"/>
  <c r="V625" i="1" s="1"/>
  <c r="AJ625" i="1"/>
  <c r="CQ625" i="1"/>
  <c r="P625" i="1" s="1"/>
  <c r="CP625" i="1" s="1"/>
  <c r="O625" i="1" s="1"/>
  <c r="CR625" i="1"/>
  <c r="Q625" i="1" s="1"/>
  <c r="CT625" i="1"/>
  <c r="S625" i="1" s="1"/>
  <c r="CU625" i="1"/>
  <c r="T625" i="1" s="1"/>
  <c r="CX625" i="1"/>
  <c r="W625" i="1" s="1"/>
  <c r="FR625" i="1"/>
  <c r="GL625" i="1"/>
  <c r="GN625" i="1"/>
  <c r="GO625" i="1"/>
  <c r="GV625" i="1"/>
  <c r="HC625" i="1" s="1"/>
  <c r="GX625" i="1" s="1"/>
  <c r="C626" i="1"/>
  <c r="D626" i="1"/>
  <c r="AC626" i="1"/>
  <c r="AE626" i="1"/>
  <c r="AD626" i="1" s="1"/>
  <c r="AB626" i="1" s="1"/>
  <c r="AF626" i="1"/>
  <c r="CT626" i="1" s="1"/>
  <c r="S626" i="1" s="1"/>
  <c r="AG626" i="1"/>
  <c r="AH626" i="1"/>
  <c r="AI626" i="1"/>
  <c r="CW626" i="1" s="1"/>
  <c r="V626" i="1" s="1"/>
  <c r="AJ626" i="1"/>
  <c r="CX626" i="1" s="1"/>
  <c r="W626" i="1" s="1"/>
  <c r="CQ626" i="1"/>
  <c r="P626" i="1" s="1"/>
  <c r="CR626" i="1"/>
  <c r="Q626" i="1" s="1"/>
  <c r="CU626" i="1"/>
  <c r="T626" i="1" s="1"/>
  <c r="CV626" i="1"/>
  <c r="U626" i="1" s="1"/>
  <c r="FR626" i="1"/>
  <c r="GL626" i="1"/>
  <c r="GN626" i="1"/>
  <c r="GO626" i="1"/>
  <c r="GV626" i="1"/>
  <c r="HC626" i="1" s="1"/>
  <c r="GX626" i="1" s="1"/>
  <c r="C627" i="1"/>
  <c r="D627" i="1"/>
  <c r="AC627" i="1"/>
  <c r="CQ627" i="1" s="1"/>
  <c r="P627" i="1" s="1"/>
  <c r="AE627" i="1"/>
  <c r="AD627" i="1" s="1"/>
  <c r="AB627" i="1" s="1"/>
  <c r="AF627" i="1"/>
  <c r="CT627" i="1" s="1"/>
  <c r="S627" i="1" s="1"/>
  <c r="AG627" i="1"/>
  <c r="CU627" i="1" s="1"/>
  <c r="T627" i="1" s="1"/>
  <c r="AH627" i="1"/>
  <c r="AI627" i="1"/>
  <c r="AJ627" i="1"/>
  <c r="CX627" i="1" s="1"/>
  <c r="W627" i="1" s="1"/>
  <c r="CR627" i="1"/>
  <c r="Q627" i="1" s="1"/>
  <c r="CS627" i="1"/>
  <c r="R627" i="1" s="1"/>
  <c r="GK627" i="1" s="1"/>
  <c r="CV627" i="1"/>
  <c r="U627" i="1" s="1"/>
  <c r="CW627" i="1"/>
  <c r="V627" i="1" s="1"/>
  <c r="FR627" i="1"/>
  <c r="BY630" i="1" s="1"/>
  <c r="GL627" i="1"/>
  <c r="GN627" i="1"/>
  <c r="GO627" i="1"/>
  <c r="GV627" i="1"/>
  <c r="GX627" i="1"/>
  <c r="HC627" i="1"/>
  <c r="C628" i="1"/>
  <c r="D628" i="1"/>
  <c r="AC628" i="1"/>
  <c r="AB628" i="1" s="1"/>
  <c r="AD628" i="1"/>
  <c r="AE628" i="1"/>
  <c r="AF628" i="1"/>
  <c r="AG628" i="1"/>
  <c r="CU628" i="1" s="1"/>
  <c r="T628" i="1" s="1"/>
  <c r="AH628" i="1"/>
  <c r="CV628" i="1" s="1"/>
  <c r="U628" i="1" s="1"/>
  <c r="AI628" i="1"/>
  <c r="AJ628" i="1"/>
  <c r="CR628" i="1"/>
  <c r="Q628" i="1" s="1"/>
  <c r="CS628" i="1"/>
  <c r="R628" i="1" s="1"/>
  <c r="GK628" i="1" s="1"/>
  <c r="CT628" i="1"/>
  <c r="S628" i="1" s="1"/>
  <c r="CW628" i="1"/>
  <c r="V628" i="1" s="1"/>
  <c r="CX628" i="1"/>
  <c r="W628" i="1" s="1"/>
  <c r="FR628" i="1"/>
  <c r="GL628" i="1"/>
  <c r="GN628" i="1"/>
  <c r="GO628" i="1"/>
  <c r="GV628" i="1"/>
  <c r="HC628" i="1"/>
  <c r="GX628" i="1" s="1"/>
  <c r="B630" i="1"/>
  <c r="C630" i="1"/>
  <c r="D630" i="1"/>
  <c r="D622" i="1" s="1"/>
  <c r="F630" i="1"/>
  <c r="F622" i="1" s="1"/>
  <c r="G630" i="1"/>
  <c r="G622" i="1" s="1"/>
  <c r="BX630" i="1"/>
  <c r="BX622" i="1" s="1"/>
  <c r="CB630" i="1"/>
  <c r="CB622" i="1" s="1"/>
  <c r="CK630" i="1"/>
  <c r="BB630" i="1" s="1"/>
  <c r="CL630" i="1"/>
  <c r="BC630" i="1" s="1"/>
  <c r="CM630" i="1"/>
  <c r="BD630" i="1" s="1"/>
  <c r="B660" i="1"/>
  <c r="B473" i="1" s="1"/>
  <c r="C660" i="1"/>
  <c r="C473" i="1" s="1"/>
  <c r="D660" i="1"/>
  <c r="D473" i="1" s="1"/>
  <c r="F660" i="1"/>
  <c r="F473" i="1" s="1"/>
  <c r="G660" i="1"/>
  <c r="G473" i="1" s="1"/>
  <c r="D690" i="1"/>
  <c r="E692" i="1"/>
  <c r="Z692" i="1"/>
  <c r="AA692" i="1"/>
  <c r="AB692" i="1"/>
  <c r="AC692" i="1"/>
  <c r="AD692" i="1"/>
  <c r="AE692" i="1"/>
  <c r="AF692" i="1"/>
  <c r="AG692" i="1"/>
  <c r="AH692" i="1"/>
  <c r="AI692" i="1"/>
  <c r="AJ692" i="1"/>
  <c r="AK692" i="1"/>
  <c r="AL692" i="1"/>
  <c r="AM692" i="1"/>
  <c r="AN692" i="1"/>
  <c r="BE692" i="1"/>
  <c r="BF692" i="1"/>
  <c r="BG692" i="1"/>
  <c r="BH692" i="1"/>
  <c r="BI692" i="1"/>
  <c r="BJ692" i="1"/>
  <c r="BK692" i="1"/>
  <c r="BL692" i="1"/>
  <c r="BM692" i="1"/>
  <c r="BN692" i="1"/>
  <c r="BO692" i="1"/>
  <c r="BP692" i="1"/>
  <c r="BQ692" i="1"/>
  <c r="BR692" i="1"/>
  <c r="BS692" i="1"/>
  <c r="BT692" i="1"/>
  <c r="BU692" i="1"/>
  <c r="BV692" i="1"/>
  <c r="BW692" i="1"/>
  <c r="BX692" i="1"/>
  <c r="BY692" i="1"/>
  <c r="BZ692" i="1"/>
  <c r="CA692" i="1"/>
  <c r="CB692" i="1"/>
  <c r="CC692" i="1"/>
  <c r="CD692" i="1"/>
  <c r="CE692" i="1"/>
  <c r="CF692" i="1"/>
  <c r="CG692" i="1"/>
  <c r="CH692" i="1"/>
  <c r="CI692" i="1"/>
  <c r="CJ692" i="1"/>
  <c r="CK692" i="1"/>
  <c r="CL692" i="1"/>
  <c r="CM692" i="1"/>
  <c r="CN692" i="1"/>
  <c r="CO692" i="1"/>
  <c r="CP692" i="1"/>
  <c r="CQ692" i="1"/>
  <c r="CR692" i="1"/>
  <c r="CS692" i="1"/>
  <c r="CT692" i="1"/>
  <c r="CU692" i="1"/>
  <c r="CV692" i="1"/>
  <c r="CW692" i="1"/>
  <c r="CX692" i="1"/>
  <c r="CY692" i="1"/>
  <c r="CZ692" i="1"/>
  <c r="DA692" i="1"/>
  <c r="DB692" i="1"/>
  <c r="DC692" i="1"/>
  <c r="DD692" i="1"/>
  <c r="DE692" i="1"/>
  <c r="DF692" i="1"/>
  <c r="DG692" i="1"/>
  <c r="DH692" i="1"/>
  <c r="DI692" i="1"/>
  <c r="DJ692" i="1"/>
  <c r="DK692" i="1"/>
  <c r="DL692" i="1"/>
  <c r="DM692" i="1"/>
  <c r="DN692" i="1"/>
  <c r="DO692" i="1"/>
  <c r="DP692" i="1"/>
  <c r="DQ692" i="1"/>
  <c r="DR692" i="1"/>
  <c r="DS692" i="1"/>
  <c r="DT692" i="1"/>
  <c r="DU692" i="1"/>
  <c r="DV692" i="1"/>
  <c r="DW692" i="1"/>
  <c r="DX692" i="1"/>
  <c r="DY692" i="1"/>
  <c r="DZ692" i="1"/>
  <c r="EA692" i="1"/>
  <c r="EB692" i="1"/>
  <c r="EC692" i="1"/>
  <c r="ED692" i="1"/>
  <c r="EE692" i="1"/>
  <c r="EF692" i="1"/>
  <c r="EG692" i="1"/>
  <c r="EH692" i="1"/>
  <c r="EI692" i="1"/>
  <c r="EJ692" i="1"/>
  <c r="EK692" i="1"/>
  <c r="EL692" i="1"/>
  <c r="EM692" i="1"/>
  <c r="EN692" i="1"/>
  <c r="EO692" i="1"/>
  <c r="EP692" i="1"/>
  <c r="EQ692" i="1"/>
  <c r="ER692" i="1"/>
  <c r="ES692" i="1"/>
  <c r="ET692" i="1"/>
  <c r="EU692" i="1"/>
  <c r="EV692" i="1"/>
  <c r="EW692" i="1"/>
  <c r="EX692" i="1"/>
  <c r="EY692" i="1"/>
  <c r="EZ692" i="1"/>
  <c r="FA692" i="1"/>
  <c r="FB692" i="1"/>
  <c r="FC692" i="1"/>
  <c r="FD692" i="1"/>
  <c r="FE692" i="1"/>
  <c r="FF692" i="1"/>
  <c r="FG692" i="1"/>
  <c r="FH692" i="1"/>
  <c r="FI692" i="1"/>
  <c r="FJ692" i="1"/>
  <c r="FK692" i="1"/>
  <c r="FL692" i="1"/>
  <c r="FM692" i="1"/>
  <c r="FN692" i="1"/>
  <c r="FO692" i="1"/>
  <c r="FP692" i="1"/>
  <c r="FQ692" i="1"/>
  <c r="FR692" i="1"/>
  <c r="FS692" i="1"/>
  <c r="FT692" i="1"/>
  <c r="FU692" i="1"/>
  <c r="FV692" i="1"/>
  <c r="FW692" i="1"/>
  <c r="FX692" i="1"/>
  <c r="FY692" i="1"/>
  <c r="FZ692" i="1"/>
  <c r="GA692" i="1"/>
  <c r="GB692" i="1"/>
  <c r="GC692" i="1"/>
  <c r="GD692" i="1"/>
  <c r="GE692" i="1"/>
  <c r="GF692" i="1"/>
  <c r="GG692" i="1"/>
  <c r="GH692" i="1"/>
  <c r="GI692" i="1"/>
  <c r="GJ692" i="1"/>
  <c r="GK692" i="1"/>
  <c r="GL692" i="1"/>
  <c r="GM692" i="1"/>
  <c r="GN692" i="1"/>
  <c r="GO692" i="1"/>
  <c r="GP692" i="1"/>
  <c r="GQ692" i="1"/>
  <c r="GR692" i="1"/>
  <c r="GS692" i="1"/>
  <c r="GT692" i="1"/>
  <c r="GU692" i="1"/>
  <c r="GV692" i="1"/>
  <c r="GW692" i="1"/>
  <c r="GX692" i="1"/>
  <c r="D694" i="1"/>
  <c r="D696" i="1"/>
  <c r="E696" i="1"/>
  <c r="Z696" i="1"/>
  <c r="AA696" i="1"/>
  <c r="AM696" i="1"/>
  <c r="AN696" i="1"/>
  <c r="BE696" i="1"/>
  <c r="BF696" i="1"/>
  <c r="BG696" i="1"/>
  <c r="BH696" i="1"/>
  <c r="BI696" i="1"/>
  <c r="BJ696" i="1"/>
  <c r="BK696" i="1"/>
  <c r="BL696" i="1"/>
  <c r="BM696" i="1"/>
  <c r="BN696" i="1"/>
  <c r="BO696" i="1"/>
  <c r="BP696" i="1"/>
  <c r="BQ696" i="1"/>
  <c r="BR696" i="1"/>
  <c r="BS696" i="1"/>
  <c r="BT696" i="1"/>
  <c r="BU696" i="1"/>
  <c r="BV696" i="1"/>
  <c r="BW696" i="1"/>
  <c r="BX696" i="1"/>
  <c r="CM696" i="1"/>
  <c r="CN696" i="1"/>
  <c r="CO696" i="1"/>
  <c r="CP696" i="1"/>
  <c r="CQ696" i="1"/>
  <c r="CR696" i="1"/>
  <c r="CS696" i="1"/>
  <c r="CT696" i="1"/>
  <c r="CU696" i="1"/>
  <c r="CV696" i="1"/>
  <c r="CW696" i="1"/>
  <c r="CX696" i="1"/>
  <c r="CY696" i="1"/>
  <c r="CZ696" i="1"/>
  <c r="DA696" i="1"/>
  <c r="DB696" i="1"/>
  <c r="DC696" i="1"/>
  <c r="DD696" i="1"/>
  <c r="DE696" i="1"/>
  <c r="DF696" i="1"/>
  <c r="DG696" i="1"/>
  <c r="DH696" i="1"/>
  <c r="DI696" i="1"/>
  <c r="DJ696" i="1"/>
  <c r="DK696" i="1"/>
  <c r="DL696" i="1"/>
  <c r="DM696" i="1"/>
  <c r="DN696" i="1"/>
  <c r="DO696" i="1"/>
  <c r="DP696" i="1"/>
  <c r="DQ696" i="1"/>
  <c r="DR696" i="1"/>
  <c r="DS696" i="1"/>
  <c r="DT696" i="1"/>
  <c r="DU696" i="1"/>
  <c r="DV696" i="1"/>
  <c r="DW696" i="1"/>
  <c r="DX696" i="1"/>
  <c r="DY696" i="1"/>
  <c r="DZ696" i="1"/>
  <c r="EA696" i="1"/>
  <c r="EB696" i="1"/>
  <c r="EC696" i="1"/>
  <c r="ED696" i="1"/>
  <c r="EE696" i="1"/>
  <c r="EF696" i="1"/>
  <c r="EG696" i="1"/>
  <c r="EH696" i="1"/>
  <c r="EI696" i="1"/>
  <c r="EJ696" i="1"/>
  <c r="EK696" i="1"/>
  <c r="EL696" i="1"/>
  <c r="EM696" i="1"/>
  <c r="EN696" i="1"/>
  <c r="EO696" i="1"/>
  <c r="EP696" i="1"/>
  <c r="EQ696" i="1"/>
  <c r="ER696" i="1"/>
  <c r="ES696" i="1"/>
  <c r="ET696" i="1"/>
  <c r="EU696" i="1"/>
  <c r="EV696" i="1"/>
  <c r="EW696" i="1"/>
  <c r="EX696" i="1"/>
  <c r="EY696" i="1"/>
  <c r="EZ696" i="1"/>
  <c r="FA696" i="1"/>
  <c r="FB696" i="1"/>
  <c r="FC696" i="1"/>
  <c r="FD696" i="1"/>
  <c r="FE696" i="1"/>
  <c r="FF696" i="1"/>
  <c r="FG696" i="1"/>
  <c r="FH696" i="1"/>
  <c r="FI696" i="1"/>
  <c r="FJ696" i="1"/>
  <c r="FK696" i="1"/>
  <c r="FL696" i="1"/>
  <c r="FM696" i="1"/>
  <c r="FN696" i="1"/>
  <c r="FO696" i="1"/>
  <c r="FP696" i="1"/>
  <c r="FQ696" i="1"/>
  <c r="FR696" i="1"/>
  <c r="FS696" i="1"/>
  <c r="FT696" i="1"/>
  <c r="FU696" i="1"/>
  <c r="FV696" i="1"/>
  <c r="FW696" i="1"/>
  <c r="FX696" i="1"/>
  <c r="FY696" i="1"/>
  <c r="FZ696" i="1"/>
  <c r="GA696" i="1"/>
  <c r="GB696" i="1"/>
  <c r="GC696" i="1"/>
  <c r="GD696" i="1"/>
  <c r="GE696" i="1"/>
  <c r="GF696" i="1"/>
  <c r="GG696" i="1"/>
  <c r="GH696" i="1"/>
  <c r="GI696" i="1"/>
  <c r="GJ696" i="1"/>
  <c r="GK696" i="1"/>
  <c r="GL696" i="1"/>
  <c r="GM696" i="1"/>
  <c r="GN696" i="1"/>
  <c r="GO696" i="1"/>
  <c r="GP696" i="1"/>
  <c r="GQ696" i="1"/>
  <c r="GR696" i="1"/>
  <c r="GS696" i="1"/>
  <c r="GT696" i="1"/>
  <c r="GU696" i="1"/>
  <c r="GV696" i="1"/>
  <c r="GW696" i="1"/>
  <c r="GX696" i="1"/>
  <c r="C698" i="1"/>
  <c r="D698" i="1"/>
  <c r="AC698" i="1"/>
  <c r="CQ698" i="1" s="1"/>
  <c r="P698" i="1" s="1"/>
  <c r="AE698" i="1"/>
  <c r="AD698" i="1" s="1"/>
  <c r="AB698" i="1" s="1"/>
  <c r="AF698" i="1"/>
  <c r="CT698" i="1" s="1"/>
  <c r="S698" i="1" s="1"/>
  <c r="AG698" i="1"/>
  <c r="CU698" i="1" s="1"/>
  <c r="T698" i="1" s="1"/>
  <c r="AH698" i="1"/>
  <c r="AI698" i="1"/>
  <c r="CW698" i="1" s="1"/>
  <c r="V698" i="1" s="1"/>
  <c r="AJ698" i="1"/>
  <c r="CX698" i="1" s="1"/>
  <c r="W698" i="1" s="1"/>
  <c r="CR698" i="1"/>
  <c r="Q698" i="1" s="1"/>
  <c r="CV698" i="1"/>
  <c r="U698" i="1" s="1"/>
  <c r="FR698" i="1"/>
  <c r="GL698" i="1"/>
  <c r="GN698" i="1"/>
  <c r="CB707" i="1" s="1"/>
  <c r="GO698" i="1"/>
  <c r="GV698" i="1"/>
  <c r="HC698" i="1" s="1"/>
  <c r="GX698" i="1" s="1"/>
  <c r="C699" i="1"/>
  <c r="D699" i="1"/>
  <c r="AC699" i="1"/>
  <c r="CQ699" i="1" s="1"/>
  <c r="P699" i="1" s="1"/>
  <c r="AD699" i="1"/>
  <c r="AE699" i="1"/>
  <c r="AF699" i="1"/>
  <c r="AB699" i="1" s="1"/>
  <c r="AG699" i="1"/>
  <c r="CU699" i="1" s="1"/>
  <c r="T699" i="1" s="1"/>
  <c r="AH699" i="1"/>
  <c r="CV699" i="1" s="1"/>
  <c r="U699" i="1" s="1"/>
  <c r="AI699" i="1"/>
  <c r="AJ699" i="1"/>
  <c r="CX699" i="1" s="1"/>
  <c r="W699" i="1" s="1"/>
  <c r="CR699" i="1"/>
  <c r="Q699" i="1" s="1"/>
  <c r="CS699" i="1"/>
  <c r="R699" i="1" s="1"/>
  <c r="GK699" i="1" s="1"/>
  <c r="CW699" i="1"/>
  <c r="V699" i="1" s="1"/>
  <c r="FR699" i="1"/>
  <c r="GL699" i="1"/>
  <c r="GN699" i="1"/>
  <c r="GO699" i="1"/>
  <c r="GV699" i="1"/>
  <c r="GX699" i="1"/>
  <c r="HC699" i="1"/>
  <c r="C700" i="1"/>
  <c r="D700" i="1"/>
  <c r="AC700" i="1"/>
  <c r="AB700" i="1" s="1"/>
  <c r="AD700" i="1"/>
  <c r="AE700" i="1"/>
  <c r="CS700" i="1" s="1"/>
  <c r="R700" i="1" s="1"/>
  <c r="GK700" i="1" s="1"/>
  <c r="AF700" i="1"/>
  <c r="AG700" i="1"/>
  <c r="CU700" i="1" s="1"/>
  <c r="T700" i="1" s="1"/>
  <c r="AH700" i="1"/>
  <c r="CV700" i="1" s="1"/>
  <c r="U700" i="1" s="1"/>
  <c r="AI700" i="1"/>
  <c r="CW700" i="1" s="1"/>
  <c r="V700" i="1" s="1"/>
  <c r="AJ700" i="1"/>
  <c r="CR700" i="1"/>
  <c r="Q700" i="1" s="1"/>
  <c r="CT700" i="1"/>
  <c r="S700" i="1" s="1"/>
  <c r="CX700" i="1"/>
  <c r="W700" i="1" s="1"/>
  <c r="FR700" i="1"/>
  <c r="GL700" i="1"/>
  <c r="GN700" i="1"/>
  <c r="GO700" i="1"/>
  <c r="GV700" i="1"/>
  <c r="HC700" i="1"/>
  <c r="GX700" i="1" s="1"/>
  <c r="C701" i="1"/>
  <c r="D701" i="1"/>
  <c r="AC701" i="1"/>
  <c r="AD701" i="1"/>
  <c r="AB701" i="1" s="1"/>
  <c r="AE701" i="1"/>
  <c r="CS701" i="1" s="1"/>
  <c r="R701" i="1" s="1"/>
  <c r="GK701" i="1" s="1"/>
  <c r="AF701" i="1"/>
  <c r="CT701" i="1" s="1"/>
  <c r="S701" i="1" s="1"/>
  <c r="AG701" i="1"/>
  <c r="AH701" i="1"/>
  <c r="CV701" i="1" s="1"/>
  <c r="U701" i="1" s="1"/>
  <c r="AI701" i="1"/>
  <c r="CW701" i="1" s="1"/>
  <c r="V701" i="1" s="1"/>
  <c r="AJ701" i="1"/>
  <c r="CX701" i="1" s="1"/>
  <c r="W701" i="1" s="1"/>
  <c r="CQ701" i="1"/>
  <c r="P701" i="1" s="1"/>
  <c r="CR701" i="1"/>
  <c r="Q701" i="1" s="1"/>
  <c r="CU701" i="1"/>
  <c r="T701" i="1" s="1"/>
  <c r="FR701" i="1"/>
  <c r="GL701" i="1"/>
  <c r="BZ707" i="1" s="1"/>
  <c r="GN701" i="1"/>
  <c r="GO701" i="1"/>
  <c r="GV701" i="1"/>
  <c r="HC701" i="1" s="1"/>
  <c r="GX701" i="1" s="1"/>
  <c r="C702" i="1"/>
  <c r="D702" i="1"/>
  <c r="AC702" i="1"/>
  <c r="CQ702" i="1" s="1"/>
  <c r="P702" i="1" s="1"/>
  <c r="AE702" i="1"/>
  <c r="AD702" i="1" s="1"/>
  <c r="AB702" i="1" s="1"/>
  <c r="AF702" i="1"/>
  <c r="CT702" i="1" s="1"/>
  <c r="S702" i="1" s="1"/>
  <c r="AG702" i="1"/>
  <c r="CU702" i="1" s="1"/>
  <c r="T702" i="1" s="1"/>
  <c r="AH702" i="1"/>
  <c r="AI702" i="1"/>
  <c r="CW702" i="1" s="1"/>
  <c r="V702" i="1" s="1"/>
  <c r="AJ702" i="1"/>
  <c r="CX702" i="1" s="1"/>
  <c r="W702" i="1" s="1"/>
  <c r="CR702" i="1"/>
  <c r="Q702" i="1" s="1"/>
  <c r="CV702" i="1"/>
  <c r="U702" i="1" s="1"/>
  <c r="FR702" i="1"/>
  <c r="GL702" i="1"/>
  <c r="GN702" i="1"/>
  <c r="GO702" i="1"/>
  <c r="GV702" i="1"/>
  <c r="HC702" i="1" s="1"/>
  <c r="GX702" i="1" s="1"/>
  <c r="C703" i="1"/>
  <c r="D703" i="1"/>
  <c r="AC703" i="1"/>
  <c r="CQ703" i="1" s="1"/>
  <c r="P703" i="1" s="1"/>
  <c r="AD703" i="1"/>
  <c r="AE703" i="1"/>
  <c r="AF703" i="1"/>
  <c r="AB703" i="1" s="1"/>
  <c r="AG703" i="1"/>
  <c r="CU703" i="1" s="1"/>
  <c r="T703" i="1" s="1"/>
  <c r="AH703" i="1"/>
  <c r="CV703" i="1" s="1"/>
  <c r="U703" i="1" s="1"/>
  <c r="AI703" i="1"/>
  <c r="AJ703" i="1"/>
  <c r="CX703" i="1" s="1"/>
  <c r="W703" i="1" s="1"/>
  <c r="CR703" i="1"/>
  <c r="Q703" i="1" s="1"/>
  <c r="CS703" i="1"/>
  <c r="R703" i="1" s="1"/>
  <c r="GK703" i="1" s="1"/>
  <c r="CW703" i="1"/>
  <c r="V703" i="1" s="1"/>
  <c r="FR703" i="1"/>
  <c r="GL703" i="1"/>
  <c r="GN703" i="1"/>
  <c r="GO703" i="1"/>
  <c r="GV703" i="1"/>
  <c r="GX703" i="1"/>
  <c r="HC703" i="1"/>
  <c r="C704" i="1"/>
  <c r="D704" i="1"/>
  <c r="AC704" i="1"/>
  <c r="AB704" i="1" s="1"/>
  <c r="AD704" i="1"/>
  <c r="AE704" i="1"/>
  <c r="CS704" i="1" s="1"/>
  <c r="R704" i="1" s="1"/>
  <c r="GK704" i="1" s="1"/>
  <c r="AF704" i="1"/>
  <c r="AG704" i="1"/>
  <c r="CU704" i="1" s="1"/>
  <c r="T704" i="1" s="1"/>
  <c r="AH704" i="1"/>
  <c r="CV704" i="1" s="1"/>
  <c r="U704" i="1" s="1"/>
  <c r="AI704" i="1"/>
  <c r="CW704" i="1" s="1"/>
  <c r="V704" i="1" s="1"/>
  <c r="AJ704" i="1"/>
  <c r="CR704" i="1"/>
  <c r="Q704" i="1" s="1"/>
  <c r="CT704" i="1"/>
  <c r="S704" i="1" s="1"/>
  <c r="CX704" i="1"/>
  <c r="W704" i="1" s="1"/>
  <c r="FR704" i="1"/>
  <c r="GL704" i="1"/>
  <c r="GN704" i="1"/>
  <c r="GO704" i="1"/>
  <c r="GV704" i="1"/>
  <c r="HC704" i="1"/>
  <c r="GX704" i="1" s="1"/>
  <c r="C705" i="1"/>
  <c r="D705" i="1"/>
  <c r="AC705" i="1"/>
  <c r="AD705" i="1"/>
  <c r="AB705" i="1" s="1"/>
  <c r="AE705" i="1"/>
  <c r="CS705" i="1" s="1"/>
  <c r="R705" i="1" s="1"/>
  <c r="GK705" i="1" s="1"/>
  <c r="AF705" i="1"/>
  <c r="CT705" i="1" s="1"/>
  <c r="S705" i="1" s="1"/>
  <c r="AG705" i="1"/>
  <c r="AH705" i="1"/>
  <c r="CV705" i="1" s="1"/>
  <c r="U705" i="1" s="1"/>
  <c r="AI705" i="1"/>
  <c r="CW705" i="1" s="1"/>
  <c r="V705" i="1" s="1"/>
  <c r="AJ705" i="1"/>
  <c r="CX705" i="1" s="1"/>
  <c r="W705" i="1" s="1"/>
  <c r="CQ705" i="1"/>
  <c r="P705" i="1" s="1"/>
  <c r="CP705" i="1" s="1"/>
  <c r="O705" i="1" s="1"/>
  <c r="CR705" i="1"/>
  <c r="Q705" i="1" s="1"/>
  <c r="CU705" i="1"/>
  <c r="T705" i="1" s="1"/>
  <c r="FR705" i="1"/>
  <c r="GL705" i="1"/>
  <c r="GN705" i="1"/>
  <c r="GO705" i="1"/>
  <c r="GV705" i="1"/>
  <c r="HC705" i="1" s="1"/>
  <c r="GX705" i="1" s="1"/>
  <c r="B707" i="1"/>
  <c r="B696" i="1" s="1"/>
  <c r="C707" i="1"/>
  <c r="C696" i="1" s="1"/>
  <c r="D707" i="1"/>
  <c r="F707" i="1"/>
  <c r="F696" i="1" s="1"/>
  <c r="G707" i="1"/>
  <c r="G696" i="1" s="1"/>
  <c r="BX707" i="1"/>
  <c r="AO707" i="1" s="1"/>
  <c r="BY707" i="1"/>
  <c r="AP707" i="1" s="1"/>
  <c r="CC707" i="1"/>
  <c r="AT707" i="1" s="1"/>
  <c r="CK707" i="1"/>
  <c r="BB707" i="1" s="1"/>
  <c r="CL707" i="1"/>
  <c r="CL696" i="1" s="1"/>
  <c r="CM707" i="1"/>
  <c r="BD707" i="1" s="1"/>
  <c r="D737" i="1"/>
  <c r="E739" i="1"/>
  <c r="G739" i="1"/>
  <c r="Z739" i="1"/>
  <c r="AA739" i="1"/>
  <c r="AM739" i="1"/>
  <c r="AN739" i="1"/>
  <c r="BE739" i="1"/>
  <c r="BF739" i="1"/>
  <c r="BG739" i="1"/>
  <c r="BH739" i="1"/>
  <c r="BI739" i="1"/>
  <c r="BJ739" i="1"/>
  <c r="BK739" i="1"/>
  <c r="BL739" i="1"/>
  <c r="BM739" i="1"/>
  <c r="BN739" i="1"/>
  <c r="BO739" i="1"/>
  <c r="BP739" i="1"/>
  <c r="BQ739" i="1"/>
  <c r="BR739" i="1"/>
  <c r="BS739" i="1"/>
  <c r="BT739" i="1"/>
  <c r="BU739" i="1"/>
  <c r="BV739" i="1"/>
  <c r="BW739" i="1"/>
  <c r="CN739" i="1"/>
  <c r="CO739" i="1"/>
  <c r="CP739" i="1"/>
  <c r="CQ739" i="1"/>
  <c r="CR739" i="1"/>
  <c r="CS739" i="1"/>
  <c r="CT739" i="1"/>
  <c r="CU739" i="1"/>
  <c r="CV739" i="1"/>
  <c r="CW739" i="1"/>
  <c r="CX739" i="1"/>
  <c r="CY739" i="1"/>
  <c r="CZ739" i="1"/>
  <c r="DA739" i="1"/>
  <c r="DB739" i="1"/>
  <c r="DC739" i="1"/>
  <c r="DD739" i="1"/>
  <c r="DE739" i="1"/>
  <c r="DF739" i="1"/>
  <c r="DG739" i="1"/>
  <c r="DH739" i="1"/>
  <c r="DI739" i="1"/>
  <c r="DJ739" i="1"/>
  <c r="DK739" i="1"/>
  <c r="DL739" i="1"/>
  <c r="DM739" i="1"/>
  <c r="DN739" i="1"/>
  <c r="DO739" i="1"/>
  <c r="DP739" i="1"/>
  <c r="DQ739" i="1"/>
  <c r="DR739" i="1"/>
  <c r="DS739" i="1"/>
  <c r="DT739" i="1"/>
  <c r="DU739" i="1"/>
  <c r="DV739" i="1"/>
  <c r="DW739" i="1"/>
  <c r="DX739" i="1"/>
  <c r="DY739" i="1"/>
  <c r="DZ739" i="1"/>
  <c r="EA739" i="1"/>
  <c r="EB739" i="1"/>
  <c r="EC739" i="1"/>
  <c r="ED739" i="1"/>
  <c r="EE739" i="1"/>
  <c r="EF739" i="1"/>
  <c r="EG739" i="1"/>
  <c r="EH739" i="1"/>
  <c r="EI739" i="1"/>
  <c r="EJ739" i="1"/>
  <c r="EK739" i="1"/>
  <c r="EL739" i="1"/>
  <c r="EM739" i="1"/>
  <c r="EN739" i="1"/>
  <c r="EO739" i="1"/>
  <c r="EP739" i="1"/>
  <c r="EQ739" i="1"/>
  <c r="ER739" i="1"/>
  <c r="ES739" i="1"/>
  <c r="ET739" i="1"/>
  <c r="EU739" i="1"/>
  <c r="EV739" i="1"/>
  <c r="EW739" i="1"/>
  <c r="EX739" i="1"/>
  <c r="EY739" i="1"/>
  <c r="EZ739" i="1"/>
  <c r="FA739" i="1"/>
  <c r="FB739" i="1"/>
  <c r="FC739" i="1"/>
  <c r="FD739" i="1"/>
  <c r="FE739" i="1"/>
  <c r="FF739" i="1"/>
  <c r="FG739" i="1"/>
  <c r="FH739" i="1"/>
  <c r="FI739" i="1"/>
  <c r="FJ739" i="1"/>
  <c r="FK739" i="1"/>
  <c r="FL739" i="1"/>
  <c r="FM739" i="1"/>
  <c r="FN739" i="1"/>
  <c r="FO739" i="1"/>
  <c r="FP739" i="1"/>
  <c r="FQ739" i="1"/>
  <c r="FR739" i="1"/>
  <c r="FS739" i="1"/>
  <c r="FT739" i="1"/>
  <c r="FU739" i="1"/>
  <c r="FV739" i="1"/>
  <c r="FW739" i="1"/>
  <c r="FX739" i="1"/>
  <c r="FY739" i="1"/>
  <c r="FZ739" i="1"/>
  <c r="GA739" i="1"/>
  <c r="GB739" i="1"/>
  <c r="GC739" i="1"/>
  <c r="GD739" i="1"/>
  <c r="GE739" i="1"/>
  <c r="GF739" i="1"/>
  <c r="GG739" i="1"/>
  <c r="GH739" i="1"/>
  <c r="GI739" i="1"/>
  <c r="GJ739" i="1"/>
  <c r="GK739" i="1"/>
  <c r="GL739" i="1"/>
  <c r="GM739" i="1"/>
  <c r="GN739" i="1"/>
  <c r="GO739" i="1"/>
  <c r="GP739" i="1"/>
  <c r="GQ739" i="1"/>
  <c r="GR739" i="1"/>
  <c r="GS739" i="1"/>
  <c r="GT739" i="1"/>
  <c r="GU739" i="1"/>
  <c r="GV739" i="1"/>
  <c r="GW739" i="1"/>
  <c r="GX739" i="1"/>
  <c r="C741" i="1"/>
  <c r="D741" i="1"/>
  <c r="AC741" i="1"/>
  <c r="AD741" i="1"/>
  <c r="AB741" i="1" s="1"/>
  <c r="AE741" i="1"/>
  <c r="CS741" i="1" s="1"/>
  <c r="R741" i="1" s="1"/>
  <c r="AF741" i="1"/>
  <c r="CT741" i="1" s="1"/>
  <c r="S741" i="1" s="1"/>
  <c r="AG741" i="1"/>
  <c r="AH741" i="1"/>
  <c r="CV741" i="1" s="1"/>
  <c r="U741" i="1" s="1"/>
  <c r="AI741" i="1"/>
  <c r="CW741" i="1" s="1"/>
  <c r="V741" i="1" s="1"/>
  <c r="AI748" i="1" s="1"/>
  <c r="AJ741" i="1"/>
  <c r="CX741" i="1" s="1"/>
  <c r="W741" i="1" s="1"/>
  <c r="CQ741" i="1"/>
  <c r="P741" i="1" s="1"/>
  <c r="CR741" i="1"/>
  <c r="Q741" i="1" s="1"/>
  <c r="CU741" i="1"/>
  <c r="T741" i="1" s="1"/>
  <c r="FR741" i="1"/>
  <c r="GL741" i="1"/>
  <c r="GN741" i="1"/>
  <c r="GO741" i="1"/>
  <c r="GV741" i="1"/>
  <c r="HC741" i="1" s="1"/>
  <c r="GX741" i="1" s="1"/>
  <c r="C742" i="1"/>
  <c r="D742" i="1"/>
  <c r="AC742" i="1"/>
  <c r="CQ742" i="1" s="1"/>
  <c r="P742" i="1" s="1"/>
  <c r="CP742" i="1" s="1"/>
  <c r="O742" i="1" s="1"/>
  <c r="AE742" i="1"/>
  <c r="AD742" i="1" s="1"/>
  <c r="AB742" i="1" s="1"/>
  <c r="AF742" i="1"/>
  <c r="CT742" i="1" s="1"/>
  <c r="S742" i="1" s="1"/>
  <c r="AG742" i="1"/>
  <c r="CU742" i="1" s="1"/>
  <c r="T742" i="1" s="1"/>
  <c r="AH742" i="1"/>
  <c r="AI742" i="1"/>
  <c r="CW742" i="1" s="1"/>
  <c r="V742" i="1" s="1"/>
  <c r="AJ742" i="1"/>
  <c r="CX742" i="1" s="1"/>
  <c r="W742" i="1" s="1"/>
  <c r="CR742" i="1"/>
  <c r="Q742" i="1" s="1"/>
  <c r="CV742" i="1"/>
  <c r="U742" i="1" s="1"/>
  <c r="FR742" i="1"/>
  <c r="BY748" i="1" s="1"/>
  <c r="GL742" i="1"/>
  <c r="GN742" i="1"/>
  <c r="CB748" i="1" s="1"/>
  <c r="GO742" i="1"/>
  <c r="GV742" i="1"/>
  <c r="HC742" i="1" s="1"/>
  <c r="GX742" i="1" s="1"/>
  <c r="C743" i="1"/>
  <c r="D743" i="1"/>
  <c r="AC743" i="1"/>
  <c r="CQ743" i="1" s="1"/>
  <c r="P743" i="1" s="1"/>
  <c r="AD743" i="1"/>
  <c r="AE743" i="1"/>
  <c r="AF743" i="1"/>
  <c r="AB743" i="1" s="1"/>
  <c r="AG743" i="1"/>
  <c r="CU743" i="1" s="1"/>
  <c r="T743" i="1" s="1"/>
  <c r="AH743" i="1"/>
  <c r="CV743" i="1" s="1"/>
  <c r="U743" i="1" s="1"/>
  <c r="AI743" i="1"/>
  <c r="AJ743" i="1"/>
  <c r="CX743" i="1" s="1"/>
  <c r="W743" i="1" s="1"/>
  <c r="CR743" i="1"/>
  <c r="Q743" i="1" s="1"/>
  <c r="CS743" i="1"/>
  <c r="R743" i="1" s="1"/>
  <c r="GK743" i="1" s="1"/>
  <c r="CW743" i="1"/>
  <c r="V743" i="1" s="1"/>
  <c r="FR743" i="1"/>
  <c r="GL743" i="1"/>
  <c r="GN743" i="1"/>
  <c r="GO743" i="1"/>
  <c r="GV743" i="1"/>
  <c r="GX743" i="1"/>
  <c r="HC743" i="1"/>
  <c r="C744" i="1"/>
  <c r="D744" i="1"/>
  <c r="AC744" i="1"/>
  <c r="AB744" i="1" s="1"/>
  <c r="AD744" i="1"/>
  <c r="AE744" i="1"/>
  <c r="CS744" i="1" s="1"/>
  <c r="R744" i="1" s="1"/>
  <c r="GK744" i="1" s="1"/>
  <c r="AF744" i="1"/>
  <c r="AG744" i="1"/>
  <c r="CU744" i="1" s="1"/>
  <c r="T744" i="1" s="1"/>
  <c r="AH744" i="1"/>
  <c r="CV744" i="1" s="1"/>
  <c r="U744" i="1" s="1"/>
  <c r="AI744" i="1"/>
  <c r="CW744" i="1" s="1"/>
  <c r="V744" i="1" s="1"/>
  <c r="AJ744" i="1"/>
  <c r="CR744" i="1"/>
  <c r="Q744" i="1" s="1"/>
  <c r="CT744" i="1"/>
  <c r="S744" i="1" s="1"/>
  <c r="CX744" i="1"/>
  <c r="W744" i="1" s="1"/>
  <c r="FR744" i="1"/>
  <c r="GL744" i="1"/>
  <c r="GN744" i="1"/>
  <c r="GO744" i="1"/>
  <c r="CC748" i="1" s="1"/>
  <c r="GV744" i="1"/>
  <c r="HC744" i="1"/>
  <c r="GX744" i="1" s="1"/>
  <c r="C745" i="1"/>
  <c r="D745" i="1"/>
  <c r="AC745" i="1"/>
  <c r="AD745" i="1"/>
  <c r="AB745" i="1" s="1"/>
  <c r="AE745" i="1"/>
  <c r="CS745" i="1" s="1"/>
  <c r="R745" i="1" s="1"/>
  <c r="GK745" i="1" s="1"/>
  <c r="AF745" i="1"/>
  <c r="CT745" i="1" s="1"/>
  <c r="S745" i="1" s="1"/>
  <c r="AG745" i="1"/>
  <c r="AH745" i="1"/>
  <c r="CV745" i="1" s="1"/>
  <c r="U745" i="1" s="1"/>
  <c r="AI745" i="1"/>
  <c r="CW745" i="1" s="1"/>
  <c r="V745" i="1" s="1"/>
  <c r="AJ745" i="1"/>
  <c r="CX745" i="1" s="1"/>
  <c r="W745" i="1" s="1"/>
  <c r="CQ745" i="1"/>
  <c r="P745" i="1" s="1"/>
  <c r="CR745" i="1"/>
  <c r="Q745" i="1" s="1"/>
  <c r="CU745" i="1"/>
  <c r="T745" i="1" s="1"/>
  <c r="FR745" i="1"/>
  <c r="GL745" i="1"/>
  <c r="GN745" i="1"/>
  <c r="GO745" i="1"/>
  <c r="GV745" i="1"/>
  <c r="HC745" i="1" s="1"/>
  <c r="GX745" i="1" s="1"/>
  <c r="C746" i="1"/>
  <c r="D746" i="1"/>
  <c r="AC746" i="1"/>
  <c r="CQ746" i="1" s="1"/>
  <c r="P746" i="1" s="1"/>
  <c r="AE746" i="1"/>
  <c r="AD746" i="1" s="1"/>
  <c r="AB746" i="1" s="1"/>
  <c r="AF746" i="1"/>
  <c r="CT746" i="1" s="1"/>
  <c r="S746" i="1" s="1"/>
  <c r="AG746" i="1"/>
  <c r="CU746" i="1" s="1"/>
  <c r="T746" i="1" s="1"/>
  <c r="AH746" i="1"/>
  <c r="AI746" i="1"/>
  <c r="CW746" i="1" s="1"/>
  <c r="V746" i="1" s="1"/>
  <c r="AJ746" i="1"/>
  <c r="CX746" i="1" s="1"/>
  <c r="W746" i="1" s="1"/>
  <c r="CR746" i="1"/>
  <c r="Q746" i="1" s="1"/>
  <c r="CV746" i="1"/>
  <c r="U746" i="1" s="1"/>
  <c r="FR746" i="1"/>
  <c r="GL746" i="1"/>
  <c r="GN746" i="1"/>
  <c r="GO746" i="1"/>
  <c r="GV746" i="1"/>
  <c r="HC746" i="1" s="1"/>
  <c r="GX746" i="1" s="1"/>
  <c r="B748" i="1"/>
  <c r="B739" i="1" s="1"/>
  <c r="C748" i="1"/>
  <c r="C739" i="1" s="1"/>
  <c r="D748" i="1"/>
  <c r="D739" i="1" s="1"/>
  <c r="F748" i="1"/>
  <c r="F739" i="1" s="1"/>
  <c r="G748" i="1"/>
  <c r="BX748" i="1"/>
  <c r="CG748" i="1" s="1"/>
  <c r="BZ748" i="1"/>
  <c r="BZ739" i="1" s="1"/>
  <c r="CK748" i="1"/>
  <c r="CK739" i="1" s="1"/>
  <c r="CL748" i="1"/>
  <c r="CL739" i="1" s="1"/>
  <c r="CM748" i="1"/>
  <c r="CM739" i="1" s="1"/>
  <c r="B778" i="1"/>
  <c r="B692" i="1" s="1"/>
  <c r="C778" i="1"/>
  <c r="C692" i="1" s="1"/>
  <c r="D778" i="1"/>
  <c r="D692" i="1" s="1"/>
  <c r="F778" i="1"/>
  <c r="F692" i="1" s="1"/>
  <c r="G778" i="1"/>
  <c r="G692" i="1" s="1"/>
  <c r="D808" i="1"/>
  <c r="E810" i="1"/>
  <c r="Z810" i="1"/>
  <c r="AA810" i="1"/>
  <c r="AB810" i="1"/>
  <c r="AC810" i="1"/>
  <c r="AD810" i="1"/>
  <c r="AE810" i="1"/>
  <c r="AF810" i="1"/>
  <c r="AG810" i="1"/>
  <c r="AH810" i="1"/>
  <c r="AI810" i="1"/>
  <c r="AJ810" i="1"/>
  <c r="AK810" i="1"/>
  <c r="AL810" i="1"/>
  <c r="AM810" i="1"/>
  <c r="AN810" i="1"/>
  <c r="BE810" i="1"/>
  <c r="BF810" i="1"/>
  <c r="BG810" i="1"/>
  <c r="BH810" i="1"/>
  <c r="BI810" i="1"/>
  <c r="BJ810" i="1"/>
  <c r="BK810" i="1"/>
  <c r="BL810" i="1"/>
  <c r="BM810" i="1"/>
  <c r="BN810" i="1"/>
  <c r="BO810" i="1"/>
  <c r="BP810" i="1"/>
  <c r="BQ810" i="1"/>
  <c r="BR810" i="1"/>
  <c r="BS810" i="1"/>
  <c r="BT810" i="1"/>
  <c r="BU810" i="1"/>
  <c r="BV810" i="1"/>
  <c r="BW810" i="1"/>
  <c r="BX810" i="1"/>
  <c r="BY810" i="1"/>
  <c r="BZ810" i="1"/>
  <c r="CA810" i="1"/>
  <c r="CB810" i="1"/>
  <c r="CC810" i="1"/>
  <c r="CD810" i="1"/>
  <c r="CE810" i="1"/>
  <c r="CF810" i="1"/>
  <c r="CG810" i="1"/>
  <c r="CH810" i="1"/>
  <c r="CI810" i="1"/>
  <c r="CJ810" i="1"/>
  <c r="CK810" i="1"/>
  <c r="CL810" i="1"/>
  <c r="CM810" i="1"/>
  <c r="CN810" i="1"/>
  <c r="CO810" i="1"/>
  <c r="CP810" i="1"/>
  <c r="CQ810" i="1"/>
  <c r="CR810" i="1"/>
  <c r="CS810" i="1"/>
  <c r="CT810" i="1"/>
  <c r="CU810" i="1"/>
  <c r="CV810" i="1"/>
  <c r="CW810" i="1"/>
  <c r="CX810" i="1"/>
  <c r="CY810" i="1"/>
  <c r="CZ810" i="1"/>
  <c r="DA810" i="1"/>
  <c r="DB810" i="1"/>
  <c r="DC810" i="1"/>
  <c r="DD810" i="1"/>
  <c r="DE810" i="1"/>
  <c r="DF810" i="1"/>
  <c r="DG810" i="1"/>
  <c r="DH810" i="1"/>
  <c r="DI810" i="1"/>
  <c r="DJ810" i="1"/>
  <c r="DK810" i="1"/>
  <c r="DL810" i="1"/>
  <c r="DM810" i="1"/>
  <c r="DN810" i="1"/>
  <c r="DO810" i="1"/>
  <c r="DP810" i="1"/>
  <c r="DQ810" i="1"/>
  <c r="DR810" i="1"/>
  <c r="DS810" i="1"/>
  <c r="DT810" i="1"/>
  <c r="DU810" i="1"/>
  <c r="DV810" i="1"/>
  <c r="DW810" i="1"/>
  <c r="DX810" i="1"/>
  <c r="DY810" i="1"/>
  <c r="DZ810" i="1"/>
  <c r="EA810" i="1"/>
  <c r="EB810" i="1"/>
  <c r="EC810" i="1"/>
  <c r="ED810" i="1"/>
  <c r="EE810" i="1"/>
  <c r="EF810" i="1"/>
  <c r="EG810" i="1"/>
  <c r="EH810" i="1"/>
  <c r="EI810" i="1"/>
  <c r="EJ810" i="1"/>
  <c r="EK810" i="1"/>
  <c r="EL810" i="1"/>
  <c r="EM810" i="1"/>
  <c r="EN810" i="1"/>
  <c r="EO810" i="1"/>
  <c r="EP810" i="1"/>
  <c r="EQ810" i="1"/>
  <c r="ER810" i="1"/>
  <c r="ES810" i="1"/>
  <c r="ET810" i="1"/>
  <c r="EU810" i="1"/>
  <c r="EV810" i="1"/>
  <c r="EW810" i="1"/>
  <c r="EX810" i="1"/>
  <c r="EY810" i="1"/>
  <c r="EZ810" i="1"/>
  <c r="FA810" i="1"/>
  <c r="FB810" i="1"/>
  <c r="FC810" i="1"/>
  <c r="FD810" i="1"/>
  <c r="FE810" i="1"/>
  <c r="FF810" i="1"/>
  <c r="FG810" i="1"/>
  <c r="FH810" i="1"/>
  <c r="FI810" i="1"/>
  <c r="FJ810" i="1"/>
  <c r="FK810" i="1"/>
  <c r="FL810" i="1"/>
  <c r="FM810" i="1"/>
  <c r="FN810" i="1"/>
  <c r="FO810" i="1"/>
  <c r="FP810" i="1"/>
  <c r="FQ810" i="1"/>
  <c r="FR810" i="1"/>
  <c r="FS810" i="1"/>
  <c r="FT810" i="1"/>
  <c r="FU810" i="1"/>
  <c r="FV810" i="1"/>
  <c r="FW810" i="1"/>
  <c r="FX810" i="1"/>
  <c r="FY810" i="1"/>
  <c r="FZ810" i="1"/>
  <c r="GA810" i="1"/>
  <c r="GB810" i="1"/>
  <c r="GC810" i="1"/>
  <c r="GD810" i="1"/>
  <c r="GE810" i="1"/>
  <c r="GF810" i="1"/>
  <c r="GG810" i="1"/>
  <c r="GH810" i="1"/>
  <c r="GI810" i="1"/>
  <c r="GJ810" i="1"/>
  <c r="GK810" i="1"/>
  <c r="GL810" i="1"/>
  <c r="GM810" i="1"/>
  <c r="GN810" i="1"/>
  <c r="GO810" i="1"/>
  <c r="GP810" i="1"/>
  <c r="GQ810" i="1"/>
  <c r="GR810" i="1"/>
  <c r="GS810" i="1"/>
  <c r="GT810" i="1"/>
  <c r="GU810" i="1"/>
  <c r="GV810" i="1"/>
  <c r="GW810" i="1"/>
  <c r="GX810" i="1"/>
  <c r="D812" i="1"/>
  <c r="E814" i="1"/>
  <c r="Z814" i="1"/>
  <c r="AA814" i="1"/>
  <c r="AM814" i="1"/>
  <c r="AN814" i="1"/>
  <c r="BE814" i="1"/>
  <c r="BF814" i="1"/>
  <c r="BG814" i="1"/>
  <c r="BH814" i="1"/>
  <c r="BI814" i="1"/>
  <c r="BJ814" i="1"/>
  <c r="BK814" i="1"/>
  <c r="BL814" i="1"/>
  <c r="BM814" i="1"/>
  <c r="BN814" i="1"/>
  <c r="BO814" i="1"/>
  <c r="BP814" i="1"/>
  <c r="BQ814" i="1"/>
  <c r="BR814" i="1"/>
  <c r="BS814" i="1"/>
  <c r="BT814" i="1"/>
  <c r="BU814" i="1"/>
  <c r="BV814" i="1"/>
  <c r="BW814" i="1"/>
  <c r="CN814" i="1"/>
  <c r="CO814" i="1"/>
  <c r="CP814" i="1"/>
  <c r="CQ814" i="1"/>
  <c r="CR814" i="1"/>
  <c r="CS814" i="1"/>
  <c r="CT814" i="1"/>
  <c r="CU814" i="1"/>
  <c r="CV814" i="1"/>
  <c r="CW814" i="1"/>
  <c r="CX814" i="1"/>
  <c r="CY814" i="1"/>
  <c r="CZ814" i="1"/>
  <c r="DA814" i="1"/>
  <c r="DB814" i="1"/>
  <c r="DC814" i="1"/>
  <c r="DD814" i="1"/>
  <c r="DE814" i="1"/>
  <c r="DF814" i="1"/>
  <c r="DG814" i="1"/>
  <c r="DH814" i="1"/>
  <c r="DI814" i="1"/>
  <c r="DJ814" i="1"/>
  <c r="DK814" i="1"/>
  <c r="DL814" i="1"/>
  <c r="DM814" i="1"/>
  <c r="DN814" i="1"/>
  <c r="DO814" i="1"/>
  <c r="DP814" i="1"/>
  <c r="DQ814" i="1"/>
  <c r="DR814" i="1"/>
  <c r="DS814" i="1"/>
  <c r="DT814" i="1"/>
  <c r="DU814" i="1"/>
  <c r="DV814" i="1"/>
  <c r="DW814" i="1"/>
  <c r="DX814" i="1"/>
  <c r="DY814" i="1"/>
  <c r="DZ814" i="1"/>
  <c r="EA814" i="1"/>
  <c r="EB814" i="1"/>
  <c r="EC814" i="1"/>
  <c r="ED814" i="1"/>
  <c r="EE814" i="1"/>
  <c r="EF814" i="1"/>
  <c r="EG814" i="1"/>
  <c r="EH814" i="1"/>
  <c r="EI814" i="1"/>
  <c r="EJ814" i="1"/>
  <c r="EK814" i="1"/>
  <c r="EL814" i="1"/>
  <c r="EM814" i="1"/>
  <c r="EN814" i="1"/>
  <c r="EO814" i="1"/>
  <c r="EP814" i="1"/>
  <c r="EQ814" i="1"/>
  <c r="ER814" i="1"/>
  <c r="ES814" i="1"/>
  <c r="ET814" i="1"/>
  <c r="EU814" i="1"/>
  <c r="EV814" i="1"/>
  <c r="EW814" i="1"/>
  <c r="EX814" i="1"/>
  <c r="EY814" i="1"/>
  <c r="EZ814" i="1"/>
  <c r="FA814" i="1"/>
  <c r="FB814" i="1"/>
  <c r="FC814" i="1"/>
  <c r="FD814" i="1"/>
  <c r="FE814" i="1"/>
  <c r="FF814" i="1"/>
  <c r="FG814" i="1"/>
  <c r="FH814" i="1"/>
  <c r="FI814" i="1"/>
  <c r="FJ814" i="1"/>
  <c r="FK814" i="1"/>
  <c r="FL814" i="1"/>
  <c r="FM814" i="1"/>
  <c r="FN814" i="1"/>
  <c r="FO814" i="1"/>
  <c r="FP814" i="1"/>
  <c r="FQ814" i="1"/>
  <c r="FR814" i="1"/>
  <c r="FS814" i="1"/>
  <c r="FT814" i="1"/>
  <c r="FU814" i="1"/>
  <c r="FV814" i="1"/>
  <c r="FW814" i="1"/>
  <c r="FX814" i="1"/>
  <c r="FY814" i="1"/>
  <c r="FZ814" i="1"/>
  <c r="GA814" i="1"/>
  <c r="GB814" i="1"/>
  <c r="GC814" i="1"/>
  <c r="GD814" i="1"/>
  <c r="GE814" i="1"/>
  <c r="GF814" i="1"/>
  <c r="GG814" i="1"/>
  <c r="GH814" i="1"/>
  <c r="GI814" i="1"/>
  <c r="GJ814" i="1"/>
  <c r="GK814" i="1"/>
  <c r="GL814" i="1"/>
  <c r="GM814" i="1"/>
  <c r="GN814" i="1"/>
  <c r="GO814" i="1"/>
  <c r="GP814" i="1"/>
  <c r="GQ814" i="1"/>
  <c r="GR814" i="1"/>
  <c r="GS814" i="1"/>
  <c r="GT814" i="1"/>
  <c r="GU814" i="1"/>
  <c r="GV814" i="1"/>
  <c r="GW814" i="1"/>
  <c r="GX814" i="1"/>
  <c r="C816" i="1"/>
  <c r="D816" i="1"/>
  <c r="AC816" i="1"/>
  <c r="AB816" i="1" s="1"/>
  <c r="AD816" i="1"/>
  <c r="AE816" i="1"/>
  <c r="CS816" i="1" s="1"/>
  <c r="R816" i="1" s="1"/>
  <c r="AF816" i="1"/>
  <c r="AG816" i="1"/>
  <c r="CU816" i="1" s="1"/>
  <c r="T816" i="1" s="1"/>
  <c r="AH816" i="1"/>
  <c r="CV816" i="1" s="1"/>
  <c r="U816" i="1" s="1"/>
  <c r="AI816" i="1"/>
  <c r="CW816" i="1" s="1"/>
  <c r="V816" i="1" s="1"/>
  <c r="AJ816" i="1"/>
  <c r="CR816" i="1"/>
  <c r="Q816" i="1" s="1"/>
  <c r="CT816" i="1"/>
  <c r="S816" i="1" s="1"/>
  <c r="CX816" i="1"/>
  <c r="W816" i="1" s="1"/>
  <c r="FR816" i="1"/>
  <c r="GL816" i="1"/>
  <c r="GN816" i="1"/>
  <c r="GO816" i="1"/>
  <c r="GV816" i="1"/>
  <c r="HC816" i="1"/>
  <c r="GX816" i="1" s="1"/>
  <c r="C817" i="1"/>
  <c r="D817" i="1"/>
  <c r="AC817" i="1"/>
  <c r="AD817" i="1"/>
  <c r="AB817" i="1" s="1"/>
  <c r="AE817" i="1"/>
  <c r="CS817" i="1" s="1"/>
  <c r="R817" i="1" s="1"/>
  <c r="GK817" i="1" s="1"/>
  <c r="AF817" i="1"/>
  <c r="CT817" i="1" s="1"/>
  <c r="S817" i="1" s="1"/>
  <c r="AG817" i="1"/>
  <c r="AH817" i="1"/>
  <c r="CV817" i="1" s="1"/>
  <c r="U817" i="1" s="1"/>
  <c r="AI817" i="1"/>
  <c r="CW817" i="1" s="1"/>
  <c r="V817" i="1" s="1"/>
  <c r="AJ817" i="1"/>
  <c r="CX817" i="1" s="1"/>
  <c r="W817" i="1" s="1"/>
  <c r="CQ817" i="1"/>
  <c r="P817" i="1" s="1"/>
  <c r="CR817" i="1"/>
  <c r="Q817" i="1" s="1"/>
  <c r="CU817" i="1"/>
  <c r="T817" i="1" s="1"/>
  <c r="FR817" i="1"/>
  <c r="GL817" i="1"/>
  <c r="GN817" i="1"/>
  <c r="GO817" i="1"/>
  <c r="GV817" i="1"/>
  <c r="HC817" i="1" s="1"/>
  <c r="GX817" i="1" s="1"/>
  <c r="C818" i="1"/>
  <c r="D818" i="1"/>
  <c r="AC818" i="1"/>
  <c r="CQ818" i="1" s="1"/>
  <c r="P818" i="1" s="1"/>
  <c r="CP818" i="1" s="1"/>
  <c r="O818" i="1" s="1"/>
  <c r="AE818" i="1"/>
  <c r="AD818" i="1" s="1"/>
  <c r="AB818" i="1" s="1"/>
  <c r="AF818" i="1"/>
  <c r="CT818" i="1" s="1"/>
  <c r="S818" i="1" s="1"/>
  <c r="AG818" i="1"/>
  <c r="CU818" i="1" s="1"/>
  <c r="T818" i="1" s="1"/>
  <c r="AH818" i="1"/>
  <c r="AI818" i="1"/>
  <c r="CW818" i="1" s="1"/>
  <c r="V818" i="1" s="1"/>
  <c r="AJ818" i="1"/>
  <c r="CX818" i="1" s="1"/>
  <c r="W818" i="1" s="1"/>
  <c r="CR818" i="1"/>
  <c r="Q818" i="1" s="1"/>
  <c r="CV818" i="1"/>
  <c r="U818" i="1" s="1"/>
  <c r="FR818" i="1"/>
  <c r="GL818" i="1"/>
  <c r="GN818" i="1"/>
  <c r="GO818" i="1"/>
  <c r="GV818" i="1"/>
  <c r="HC818" i="1" s="1"/>
  <c r="GX818" i="1" s="1"/>
  <c r="C819" i="1"/>
  <c r="D819" i="1"/>
  <c r="AC819" i="1"/>
  <c r="CQ819" i="1" s="1"/>
  <c r="P819" i="1" s="1"/>
  <c r="AD819" i="1"/>
  <c r="AE819" i="1"/>
  <c r="AF819" i="1"/>
  <c r="AB819" i="1" s="1"/>
  <c r="AG819" i="1"/>
  <c r="CU819" i="1" s="1"/>
  <c r="T819" i="1" s="1"/>
  <c r="AH819" i="1"/>
  <c r="CV819" i="1" s="1"/>
  <c r="U819" i="1" s="1"/>
  <c r="AI819" i="1"/>
  <c r="AJ819" i="1"/>
  <c r="CX819" i="1" s="1"/>
  <c r="W819" i="1" s="1"/>
  <c r="CR819" i="1"/>
  <c r="Q819" i="1" s="1"/>
  <c r="CS819" i="1"/>
  <c r="R819" i="1" s="1"/>
  <c r="GK819" i="1" s="1"/>
  <c r="CW819" i="1"/>
  <c r="V819" i="1" s="1"/>
  <c r="FR819" i="1"/>
  <c r="GL819" i="1"/>
  <c r="GN819" i="1"/>
  <c r="GO819" i="1"/>
  <c r="GV819" i="1"/>
  <c r="GX819" i="1"/>
  <c r="HC819" i="1"/>
  <c r="C820" i="1"/>
  <c r="D820" i="1"/>
  <c r="AC820" i="1"/>
  <c r="AB820" i="1" s="1"/>
  <c r="AD820" i="1"/>
  <c r="AE820" i="1"/>
  <c r="CS820" i="1" s="1"/>
  <c r="R820" i="1" s="1"/>
  <c r="GK820" i="1" s="1"/>
  <c r="AF820" i="1"/>
  <c r="AG820" i="1"/>
  <c r="CU820" i="1" s="1"/>
  <c r="T820" i="1" s="1"/>
  <c r="AH820" i="1"/>
  <c r="CV820" i="1" s="1"/>
  <c r="U820" i="1" s="1"/>
  <c r="AI820" i="1"/>
  <c r="CW820" i="1" s="1"/>
  <c r="V820" i="1" s="1"/>
  <c r="AJ820" i="1"/>
  <c r="CR820" i="1"/>
  <c r="Q820" i="1" s="1"/>
  <c r="CT820" i="1"/>
  <c r="S820" i="1" s="1"/>
  <c r="CX820" i="1"/>
  <c r="W820" i="1" s="1"/>
  <c r="FR820" i="1"/>
  <c r="GL820" i="1"/>
  <c r="GN820" i="1"/>
  <c r="GO820" i="1"/>
  <c r="GV820" i="1"/>
  <c r="HC820" i="1"/>
  <c r="GX820" i="1" s="1"/>
  <c r="C821" i="1"/>
  <c r="D821" i="1"/>
  <c r="AC821" i="1"/>
  <c r="AD821" i="1"/>
  <c r="AB821" i="1" s="1"/>
  <c r="AE821" i="1"/>
  <c r="CS821" i="1" s="1"/>
  <c r="R821" i="1" s="1"/>
  <c r="GK821" i="1" s="1"/>
  <c r="AF821" i="1"/>
  <c r="CT821" i="1" s="1"/>
  <c r="S821" i="1" s="1"/>
  <c r="AG821" i="1"/>
  <c r="AH821" i="1"/>
  <c r="CV821" i="1" s="1"/>
  <c r="U821" i="1" s="1"/>
  <c r="AI821" i="1"/>
  <c r="CW821" i="1" s="1"/>
  <c r="V821" i="1" s="1"/>
  <c r="AJ821" i="1"/>
  <c r="CX821" i="1" s="1"/>
  <c r="W821" i="1" s="1"/>
  <c r="CQ821" i="1"/>
  <c r="P821" i="1" s="1"/>
  <c r="CR821" i="1"/>
  <c r="Q821" i="1" s="1"/>
  <c r="CU821" i="1"/>
  <c r="T821" i="1" s="1"/>
  <c r="FR821" i="1"/>
  <c r="GL821" i="1"/>
  <c r="GN821" i="1"/>
  <c r="GO821" i="1"/>
  <c r="GV821" i="1"/>
  <c r="HC821" i="1" s="1"/>
  <c r="GX821" i="1" s="1"/>
  <c r="C822" i="1"/>
  <c r="D822" i="1"/>
  <c r="AC822" i="1"/>
  <c r="CQ822" i="1" s="1"/>
  <c r="P822" i="1" s="1"/>
  <c r="AE822" i="1"/>
  <c r="AD822" i="1" s="1"/>
  <c r="AB822" i="1" s="1"/>
  <c r="AF822" i="1"/>
  <c r="CT822" i="1" s="1"/>
  <c r="S822" i="1" s="1"/>
  <c r="AG822" i="1"/>
  <c r="CU822" i="1" s="1"/>
  <c r="T822" i="1" s="1"/>
  <c r="AH822" i="1"/>
  <c r="AI822" i="1"/>
  <c r="CW822" i="1" s="1"/>
  <c r="V822" i="1" s="1"/>
  <c r="AJ822" i="1"/>
  <c r="CX822" i="1" s="1"/>
  <c r="W822" i="1" s="1"/>
  <c r="CR822" i="1"/>
  <c r="Q822" i="1" s="1"/>
  <c r="CV822" i="1"/>
  <c r="U822" i="1" s="1"/>
  <c r="FR822" i="1"/>
  <c r="GL822" i="1"/>
  <c r="GN822" i="1"/>
  <c r="GO822" i="1"/>
  <c r="GV822" i="1"/>
  <c r="HC822" i="1" s="1"/>
  <c r="GX822" i="1" s="1"/>
  <c r="C823" i="1"/>
  <c r="D823" i="1"/>
  <c r="AC823" i="1"/>
  <c r="CQ823" i="1" s="1"/>
  <c r="P823" i="1" s="1"/>
  <c r="AD823" i="1"/>
  <c r="AE823" i="1"/>
  <c r="AF823" i="1"/>
  <c r="AB823" i="1" s="1"/>
  <c r="AG823" i="1"/>
  <c r="CU823" i="1" s="1"/>
  <c r="T823" i="1" s="1"/>
  <c r="AH823" i="1"/>
  <c r="CV823" i="1" s="1"/>
  <c r="U823" i="1" s="1"/>
  <c r="AI823" i="1"/>
  <c r="AJ823" i="1"/>
  <c r="CX823" i="1" s="1"/>
  <c r="W823" i="1" s="1"/>
  <c r="CR823" i="1"/>
  <c r="Q823" i="1" s="1"/>
  <c r="CS823" i="1"/>
  <c r="R823" i="1" s="1"/>
  <c r="GK823" i="1" s="1"/>
  <c r="CW823" i="1"/>
  <c r="V823" i="1" s="1"/>
  <c r="FR823" i="1"/>
  <c r="BY844" i="1" s="1"/>
  <c r="GL823" i="1"/>
  <c r="GN823" i="1"/>
  <c r="GO823" i="1"/>
  <c r="GV823" i="1"/>
  <c r="GX823" i="1"/>
  <c r="HC823" i="1"/>
  <c r="C824" i="1"/>
  <c r="D824" i="1"/>
  <c r="AC824" i="1"/>
  <c r="AB824" i="1" s="1"/>
  <c r="AD824" i="1"/>
  <c r="AE824" i="1"/>
  <c r="CS824" i="1" s="1"/>
  <c r="R824" i="1" s="1"/>
  <c r="GK824" i="1" s="1"/>
  <c r="AF824" i="1"/>
  <c r="AG824" i="1"/>
  <c r="CU824" i="1" s="1"/>
  <c r="T824" i="1" s="1"/>
  <c r="AH824" i="1"/>
  <c r="CV824" i="1" s="1"/>
  <c r="U824" i="1" s="1"/>
  <c r="AI824" i="1"/>
  <c r="CW824" i="1" s="1"/>
  <c r="V824" i="1" s="1"/>
  <c r="AJ824" i="1"/>
  <c r="CR824" i="1"/>
  <c r="Q824" i="1" s="1"/>
  <c r="CT824" i="1"/>
  <c r="S824" i="1" s="1"/>
  <c r="CX824" i="1"/>
  <c r="W824" i="1" s="1"/>
  <c r="FR824" i="1"/>
  <c r="GL824" i="1"/>
  <c r="GN824" i="1"/>
  <c r="GO824" i="1"/>
  <c r="CC844" i="1" s="1"/>
  <c r="GV824" i="1"/>
  <c r="HC824" i="1"/>
  <c r="GX824" i="1" s="1"/>
  <c r="C825" i="1"/>
  <c r="D825" i="1"/>
  <c r="AC825" i="1"/>
  <c r="AD825" i="1"/>
  <c r="AB825" i="1" s="1"/>
  <c r="AE825" i="1"/>
  <c r="CS825" i="1" s="1"/>
  <c r="R825" i="1" s="1"/>
  <c r="GK825" i="1" s="1"/>
  <c r="AF825" i="1"/>
  <c r="CT825" i="1" s="1"/>
  <c r="S825" i="1" s="1"/>
  <c r="AG825" i="1"/>
  <c r="AH825" i="1"/>
  <c r="CV825" i="1" s="1"/>
  <c r="U825" i="1" s="1"/>
  <c r="AI825" i="1"/>
  <c r="CW825" i="1" s="1"/>
  <c r="V825" i="1" s="1"/>
  <c r="AJ825" i="1"/>
  <c r="CX825" i="1" s="1"/>
  <c r="W825" i="1" s="1"/>
  <c r="CQ825" i="1"/>
  <c r="P825" i="1" s="1"/>
  <c r="CP825" i="1" s="1"/>
  <c r="O825" i="1" s="1"/>
  <c r="CR825" i="1"/>
  <c r="Q825" i="1" s="1"/>
  <c r="CU825" i="1"/>
  <c r="T825" i="1" s="1"/>
  <c r="FR825" i="1"/>
  <c r="GL825" i="1"/>
  <c r="GN825" i="1"/>
  <c r="GO825" i="1"/>
  <c r="GV825" i="1"/>
  <c r="HC825" i="1" s="1"/>
  <c r="GX825" i="1" s="1"/>
  <c r="C826" i="1"/>
  <c r="D826" i="1"/>
  <c r="AC826" i="1"/>
  <c r="CQ826" i="1" s="1"/>
  <c r="P826" i="1" s="1"/>
  <c r="AE826" i="1"/>
  <c r="AD826" i="1" s="1"/>
  <c r="AB826" i="1" s="1"/>
  <c r="AF826" i="1"/>
  <c r="CT826" i="1" s="1"/>
  <c r="S826" i="1" s="1"/>
  <c r="AG826" i="1"/>
  <c r="CU826" i="1" s="1"/>
  <c r="T826" i="1" s="1"/>
  <c r="AH826" i="1"/>
  <c r="AI826" i="1"/>
  <c r="CW826" i="1" s="1"/>
  <c r="V826" i="1" s="1"/>
  <c r="AJ826" i="1"/>
  <c r="CX826" i="1" s="1"/>
  <c r="W826" i="1" s="1"/>
  <c r="CR826" i="1"/>
  <c r="Q826" i="1" s="1"/>
  <c r="CV826" i="1"/>
  <c r="U826" i="1" s="1"/>
  <c r="FR826" i="1"/>
  <c r="GL826" i="1"/>
  <c r="GN826" i="1"/>
  <c r="GO826" i="1"/>
  <c r="GV826" i="1"/>
  <c r="HC826" i="1" s="1"/>
  <c r="GX826" i="1" s="1"/>
  <c r="C827" i="1"/>
  <c r="D827" i="1"/>
  <c r="AC827" i="1"/>
  <c r="CQ827" i="1" s="1"/>
  <c r="P827" i="1" s="1"/>
  <c r="AD827" i="1"/>
  <c r="AE827" i="1"/>
  <c r="AF827" i="1"/>
  <c r="AB827" i="1" s="1"/>
  <c r="AG827" i="1"/>
  <c r="CU827" i="1" s="1"/>
  <c r="T827" i="1" s="1"/>
  <c r="AH827" i="1"/>
  <c r="CV827" i="1" s="1"/>
  <c r="U827" i="1" s="1"/>
  <c r="AI827" i="1"/>
  <c r="AJ827" i="1"/>
  <c r="CX827" i="1" s="1"/>
  <c r="W827" i="1" s="1"/>
  <c r="CR827" i="1"/>
  <c r="Q827" i="1" s="1"/>
  <c r="CS827" i="1"/>
  <c r="R827" i="1" s="1"/>
  <c r="GK827" i="1" s="1"/>
  <c r="CW827" i="1"/>
  <c r="V827" i="1" s="1"/>
  <c r="FR827" i="1"/>
  <c r="GL827" i="1"/>
  <c r="GN827" i="1"/>
  <c r="CB844" i="1" s="1"/>
  <c r="GO827" i="1"/>
  <c r="GV827" i="1"/>
  <c r="GX827" i="1"/>
  <c r="HC827" i="1"/>
  <c r="C828" i="1"/>
  <c r="D828" i="1"/>
  <c r="AC828" i="1"/>
  <c r="AB828" i="1" s="1"/>
  <c r="AD828" i="1"/>
  <c r="AE828" i="1"/>
  <c r="CS828" i="1" s="1"/>
  <c r="R828" i="1" s="1"/>
  <c r="GK828" i="1" s="1"/>
  <c r="AF828" i="1"/>
  <c r="AG828" i="1"/>
  <c r="CU828" i="1" s="1"/>
  <c r="T828" i="1" s="1"/>
  <c r="AH828" i="1"/>
  <c r="CV828" i="1" s="1"/>
  <c r="U828" i="1" s="1"/>
  <c r="AI828" i="1"/>
  <c r="CW828" i="1" s="1"/>
  <c r="V828" i="1" s="1"/>
  <c r="AJ828" i="1"/>
  <c r="CR828" i="1"/>
  <c r="Q828" i="1" s="1"/>
  <c r="CT828" i="1"/>
  <c r="S828" i="1" s="1"/>
  <c r="CX828" i="1"/>
  <c r="W828" i="1" s="1"/>
  <c r="FR828" i="1"/>
  <c r="GL828" i="1"/>
  <c r="GN828" i="1"/>
  <c r="GO828" i="1"/>
  <c r="GV828" i="1"/>
  <c r="HC828" i="1"/>
  <c r="GX828" i="1" s="1"/>
  <c r="C829" i="1"/>
  <c r="D829" i="1"/>
  <c r="AC829" i="1"/>
  <c r="AD829" i="1"/>
  <c r="AB829" i="1" s="1"/>
  <c r="AE829" i="1"/>
  <c r="CS829" i="1" s="1"/>
  <c r="R829" i="1" s="1"/>
  <c r="GK829" i="1" s="1"/>
  <c r="AF829" i="1"/>
  <c r="CT829" i="1" s="1"/>
  <c r="S829" i="1" s="1"/>
  <c r="AG829" i="1"/>
  <c r="AH829" i="1"/>
  <c r="CV829" i="1" s="1"/>
  <c r="U829" i="1" s="1"/>
  <c r="AI829" i="1"/>
  <c r="CW829" i="1" s="1"/>
  <c r="V829" i="1" s="1"/>
  <c r="AJ829" i="1"/>
  <c r="CQ829" i="1"/>
  <c r="P829" i="1" s="1"/>
  <c r="CR829" i="1"/>
  <c r="Q829" i="1" s="1"/>
  <c r="CU829" i="1"/>
  <c r="T829" i="1" s="1"/>
  <c r="CX829" i="1"/>
  <c r="W829" i="1" s="1"/>
  <c r="FR829" i="1"/>
  <c r="GL829" i="1"/>
  <c r="GN829" i="1"/>
  <c r="GO829" i="1"/>
  <c r="GV829" i="1"/>
  <c r="HC829" i="1" s="1"/>
  <c r="GX829" i="1" s="1"/>
  <c r="C830" i="1"/>
  <c r="D830" i="1"/>
  <c r="AC830" i="1"/>
  <c r="AE830" i="1"/>
  <c r="AD830" i="1" s="1"/>
  <c r="AB830" i="1" s="1"/>
  <c r="AF830" i="1"/>
  <c r="CT830" i="1" s="1"/>
  <c r="S830" i="1" s="1"/>
  <c r="AG830" i="1"/>
  <c r="AH830" i="1"/>
  <c r="AI830" i="1"/>
  <c r="CW830" i="1" s="1"/>
  <c r="V830" i="1" s="1"/>
  <c r="AJ830" i="1"/>
  <c r="CX830" i="1" s="1"/>
  <c r="W830" i="1" s="1"/>
  <c r="CQ830" i="1"/>
  <c r="P830" i="1" s="1"/>
  <c r="CR830" i="1"/>
  <c r="Q830" i="1" s="1"/>
  <c r="CU830" i="1"/>
  <c r="T830" i="1" s="1"/>
  <c r="CV830" i="1"/>
  <c r="U830" i="1" s="1"/>
  <c r="FR830" i="1"/>
  <c r="GL830" i="1"/>
  <c r="GN830" i="1"/>
  <c r="GO830" i="1"/>
  <c r="GV830" i="1"/>
  <c r="HC830" i="1" s="1"/>
  <c r="GX830" i="1" s="1"/>
  <c r="C831" i="1"/>
  <c r="D831" i="1"/>
  <c r="AC831" i="1"/>
  <c r="CQ831" i="1" s="1"/>
  <c r="P831" i="1" s="1"/>
  <c r="AE831" i="1"/>
  <c r="AD831" i="1" s="1"/>
  <c r="AB831" i="1" s="1"/>
  <c r="AF831" i="1"/>
  <c r="CT831" i="1" s="1"/>
  <c r="S831" i="1" s="1"/>
  <c r="AG831" i="1"/>
  <c r="CU831" i="1" s="1"/>
  <c r="T831" i="1" s="1"/>
  <c r="AH831" i="1"/>
  <c r="AI831" i="1"/>
  <c r="AJ831" i="1"/>
  <c r="CX831" i="1" s="1"/>
  <c r="W831" i="1" s="1"/>
  <c r="CR831" i="1"/>
  <c r="Q831" i="1" s="1"/>
  <c r="CS831" i="1"/>
  <c r="R831" i="1" s="1"/>
  <c r="GK831" i="1" s="1"/>
  <c r="CV831" i="1"/>
  <c r="U831" i="1" s="1"/>
  <c r="CW831" i="1"/>
  <c r="V831" i="1" s="1"/>
  <c r="FR831" i="1"/>
  <c r="GL831" i="1"/>
  <c r="GN831" i="1"/>
  <c r="GO831" i="1"/>
  <c r="GV831" i="1"/>
  <c r="GX831" i="1"/>
  <c r="HC831" i="1"/>
  <c r="C832" i="1"/>
  <c r="D832" i="1"/>
  <c r="AC832" i="1"/>
  <c r="AB832" i="1" s="1"/>
  <c r="AD832" i="1"/>
  <c r="AE832" i="1"/>
  <c r="AF832" i="1"/>
  <c r="AG832" i="1"/>
  <c r="CU832" i="1" s="1"/>
  <c r="T832" i="1" s="1"/>
  <c r="AH832" i="1"/>
  <c r="CV832" i="1" s="1"/>
  <c r="U832" i="1" s="1"/>
  <c r="AI832" i="1"/>
  <c r="AJ832" i="1"/>
  <c r="CR832" i="1"/>
  <c r="Q832" i="1" s="1"/>
  <c r="CS832" i="1"/>
  <c r="R832" i="1" s="1"/>
  <c r="GK832" i="1" s="1"/>
  <c r="CT832" i="1"/>
  <c r="S832" i="1" s="1"/>
  <c r="CW832" i="1"/>
  <c r="V832" i="1" s="1"/>
  <c r="CX832" i="1"/>
  <c r="W832" i="1" s="1"/>
  <c r="FR832" i="1"/>
  <c r="GL832" i="1"/>
  <c r="GN832" i="1"/>
  <c r="GO832" i="1"/>
  <c r="GV832" i="1"/>
  <c r="HC832" i="1"/>
  <c r="GX832" i="1" s="1"/>
  <c r="C833" i="1"/>
  <c r="D833" i="1"/>
  <c r="AC833" i="1"/>
  <c r="AB833" i="1" s="1"/>
  <c r="AD833" i="1"/>
  <c r="AE833" i="1"/>
  <c r="CS833" i="1" s="1"/>
  <c r="R833" i="1" s="1"/>
  <c r="GK833" i="1" s="1"/>
  <c r="AF833" i="1"/>
  <c r="AG833" i="1"/>
  <c r="AH833" i="1"/>
  <c r="CV833" i="1" s="1"/>
  <c r="U833" i="1" s="1"/>
  <c r="AI833" i="1"/>
  <c r="CW833" i="1" s="1"/>
  <c r="V833" i="1" s="1"/>
  <c r="AJ833" i="1"/>
  <c r="CQ833" i="1"/>
  <c r="P833" i="1" s="1"/>
  <c r="CR833" i="1"/>
  <c r="Q833" i="1" s="1"/>
  <c r="CT833" i="1"/>
  <c r="S833" i="1" s="1"/>
  <c r="CU833" i="1"/>
  <c r="T833" i="1" s="1"/>
  <c r="CX833" i="1"/>
  <c r="W833" i="1" s="1"/>
  <c r="FR833" i="1"/>
  <c r="GL833" i="1"/>
  <c r="GN833" i="1"/>
  <c r="GO833" i="1"/>
  <c r="GV833" i="1"/>
  <c r="HC833" i="1" s="1"/>
  <c r="GX833" i="1" s="1"/>
  <c r="C834" i="1"/>
  <c r="D834" i="1"/>
  <c r="AC834" i="1"/>
  <c r="AE834" i="1"/>
  <c r="AD834" i="1" s="1"/>
  <c r="AB834" i="1" s="1"/>
  <c r="AF834" i="1"/>
  <c r="CT834" i="1" s="1"/>
  <c r="S834" i="1" s="1"/>
  <c r="AG834" i="1"/>
  <c r="AH834" i="1"/>
  <c r="AI834" i="1"/>
  <c r="CW834" i="1" s="1"/>
  <c r="V834" i="1" s="1"/>
  <c r="AJ834" i="1"/>
  <c r="CX834" i="1" s="1"/>
  <c r="W834" i="1" s="1"/>
  <c r="CQ834" i="1"/>
  <c r="P834" i="1" s="1"/>
  <c r="CR834" i="1"/>
  <c r="Q834" i="1" s="1"/>
  <c r="CU834" i="1"/>
  <c r="T834" i="1" s="1"/>
  <c r="CV834" i="1"/>
  <c r="U834" i="1" s="1"/>
  <c r="FR834" i="1"/>
  <c r="GL834" i="1"/>
  <c r="GN834" i="1"/>
  <c r="GO834" i="1"/>
  <c r="GV834" i="1"/>
  <c r="HC834" i="1" s="1"/>
  <c r="GX834" i="1" s="1"/>
  <c r="C835" i="1"/>
  <c r="D835" i="1"/>
  <c r="AC835" i="1"/>
  <c r="CQ835" i="1" s="1"/>
  <c r="P835" i="1" s="1"/>
  <c r="AE835" i="1"/>
  <c r="AD835" i="1" s="1"/>
  <c r="AB835" i="1" s="1"/>
  <c r="AF835" i="1"/>
  <c r="CT835" i="1" s="1"/>
  <c r="S835" i="1" s="1"/>
  <c r="AG835" i="1"/>
  <c r="CU835" i="1" s="1"/>
  <c r="T835" i="1" s="1"/>
  <c r="AH835" i="1"/>
  <c r="AI835" i="1"/>
  <c r="AJ835" i="1"/>
  <c r="CX835" i="1" s="1"/>
  <c r="W835" i="1" s="1"/>
  <c r="CR835" i="1"/>
  <c r="Q835" i="1" s="1"/>
  <c r="CS835" i="1"/>
  <c r="R835" i="1" s="1"/>
  <c r="GK835" i="1" s="1"/>
  <c r="CV835" i="1"/>
  <c r="U835" i="1" s="1"/>
  <c r="CW835" i="1"/>
  <c r="V835" i="1" s="1"/>
  <c r="FR835" i="1"/>
  <c r="GL835" i="1"/>
  <c r="GN835" i="1"/>
  <c r="GO835" i="1"/>
  <c r="GV835" i="1"/>
  <c r="GX835" i="1"/>
  <c r="HC835" i="1"/>
  <c r="C836" i="1"/>
  <c r="D836" i="1"/>
  <c r="AC836" i="1"/>
  <c r="AB836" i="1" s="1"/>
  <c r="AD836" i="1"/>
  <c r="AE836" i="1"/>
  <c r="AF836" i="1"/>
  <c r="AG836" i="1"/>
  <c r="CU836" i="1" s="1"/>
  <c r="T836" i="1" s="1"/>
  <c r="AH836" i="1"/>
  <c r="CV836" i="1" s="1"/>
  <c r="U836" i="1" s="1"/>
  <c r="AI836" i="1"/>
  <c r="AJ836" i="1"/>
  <c r="CR836" i="1"/>
  <c r="Q836" i="1" s="1"/>
  <c r="CS836" i="1"/>
  <c r="R836" i="1" s="1"/>
  <c r="GK836" i="1" s="1"/>
  <c r="CT836" i="1"/>
  <c r="S836" i="1" s="1"/>
  <c r="CW836" i="1"/>
  <c r="V836" i="1" s="1"/>
  <c r="CX836" i="1"/>
  <c r="W836" i="1" s="1"/>
  <c r="FR836" i="1"/>
  <c r="GL836" i="1"/>
  <c r="GN836" i="1"/>
  <c r="GO836" i="1"/>
  <c r="GV836" i="1"/>
  <c r="HC836" i="1"/>
  <c r="GX836" i="1" s="1"/>
  <c r="C837" i="1"/>
  <c r="D837" i="1"/>
  <c r="AC837" i="1"/>
  <c r="AB837" i="1" s="1"/>
  <c r="AD837" i="1"/>
  <c r="AE837" i="1"/>
  <c r="CS837" i="1" s="1"/>
  <c r="R837" i="1" s="1"/>
  <c r="GK837" i="1" s="1"/>
  <c r="AF837" i="1"/>
  <c r="AG837" i="1"/>
  <c r="AH837" i="1"/>
  <c r="CV837" i="1" s="1"/>
  <c r="U837" i="1" s="1"/>
  <c r="AI837" i="1"/>
  <c r="CW837" i="1" s="1"/>
  <c r="V837" i="1" s="1"/>
  <c r="AJ837" i="1"/>
  <c r="CQ837" i="1"/>
  <c r="P837" i="1" s="1"/>
  <c r="CR837" i="1"/>
  <c r="Q837" i="1" s="1"/>
  <c r="CT837" i="1"/>
  <c r="S837" i="1" s="1"/>
  <c r="CU837" i="1"/>
  <c r="T837" i="1" s="1"/>
  <c r="CX837" i="1"/>
  <c r="W837" i="1" s="1"/>
  <c r="FR837" i="1"/>
  <c r="GL837" i="1"/>
  <c r="GN837" i="1"/>
  <c r="GO837" i="1"/>
  <c r="GV837" i="1"/>
  <c r="HC837" i="1" s="1"/>
  <c r="GX837" i="1" s="1"/>
  <c r="C838" i="1"/>
  <c r="D838" i="1"/>
  <c r="AC838" i="1"/>
  <c r="CQ838" i="1" s="1"/>
  <c r="P838" i="1" s="1"/>
  <c r="AE838" i="1"/>
  <c r="AD838" i="1" s="1"/>
  <c r="AB838" i="1" s="1"/>
  <c r="AF838" i="1"/>
  <c r="CT838" i="1" s="1"/>
  <c r="S838" i="1" s="1"/>
  <c r="AG838" i="1"/>
  <c r="CU838" i="1" s="1"/>
  <c r="T838" i="1" s="1"/>
  <c r="AH838" i="1"/>
  <c r="AI838" i="1"/>
  <c r="CW838" i="1" s="1"/>
  <c r="V838" i="1" s="1"/>
  <c r="AJ838" i="1"/>
  <c r="CX838" i="1" s="1"/>
  <c r="W838" i="1" s="1"/>
  <c r="CR838" i="1"/>
  <c r="Q838" i="1" s="1"/>
  <c r="CV838" i="1"/>
  <c r="U838" i="1" s="1"/>
  <c r="FR838" i="1"/>
  <c r="GL838" i="1"/>
  <c r="GN838" i="1"/>
  <c r="GO838" i="1"/>
  <c r="GV838" i="1"/>
  <c r="HC838" i="1" s="1"/>
  <c r="GX838" i="1" s="1"/>
  <c r="C839" i="1"/>
  <c r="D839" i="1"/>
  <c r="AC839" i="1"/>
  <c r="CQ839" i="1" s="1"/>
  <c r="P839" i="1" s="1"/>
  <c r="AE839" i="1"/>
  <c r="AD839" i="1" s="1"/>
  <c r="AB839" i="1" s="1"/>
  <c r="AF839" i="1"/>
  <c r="CT839" i="1" s="1"/>
  <c r="S839" i="1" s="1"/>
  <c r="AG839" i="1"/>
  <c r="CU839" i="1" s="1"/>
  <c r="T839" i="1" s="1"/>
  <c r="AH839" i="1"/>
  <c r="AI839" i="1"/>
  <c r="AJ839" i="1"/>
  <c r="CX839" i="1" s="1"/>
  <c r="W839" i="1" s="1"/>
  <c r="CR839" i="1"/>
  <c r="Q839" i="1" s="1"/>
  <c r="CS839" i="1"/>
  <c r="R839" i="1" s="1"/>
  <c r="GK839" i="1" s="1"/>
  <c r="CV839" i="1"/>
  <c r="U839" i="1" s="1"/>
  <c r="CW839" i="1"/>
  <c r="V839" i="1" s="1"/>
  <c r="FR839" i="1"/>
  <c r="GL839" i="1"/>
  <c r="GN839" i="1"/>
  <c r="GO839" i="1"/>
  <c r="GV839" i="1"/>
  <c r="GX839" i="1"/>
  <c r="HC839" i="1"/>
  <c r="C840" i="1"/>
  <c r="D840" i="1"/>
  <c r="AC840" i="1"/>
  <c r="AB840" i="1" s="1"/>
  <c r="AD840" i="1"/>
  <c r="AE840" i="1"/>
  <c r="AF840" i="1"/>
  <c r="AG840" i="1"/>
  <c r="CU840" i="1" s="1"/>
  <c r="T840" i="1" s="1"/>
  <c r="AH840" i="1"/>
  <c r="CV840" i="1" s="1"/>
  <c r="U840" i="1" s="1"/>
  <c r="AI840" i="1"/>
  <c r="AJ840" i="1"/>
  <c r="CR840" i="1"/>
  <c r="Q840" i="1" s="1"/>
  <c r="CS840" i="1"/>
  <c r="R840" i="1" s="1"/>
  <c r="GK840" i="1" s="1"/>
  <c r="CT840" i="1"/>
  <c r="S840" i="1" s="1"/>
  <c r="CW840" i="1"/>
  <c r="V840" i="1" s="1"/>
  <c r="CX840" i="1"/>
  <c r="W840" i="1" s="1"/>
  <c r="FR840" i="1"/>
  <c r="GL840" i="1"/>
  <c r="GN840" i="1"/>
  <c r="GO840" i="1"/>
  <c r="GV840" i="1"/>
  <c r="HC840" i="1"/>
  <c r="GX840" i="1" s="1"/>
  <c r="C841" i="1"/>
  <c r="D841" i="1"/>
  <c r="AC841" i="1"/>
  <c r="AB841" i="1" s="1"/>
  <c r="AD841" i="1"/>
  <c r="AE841" i="1"/>
  <c r="CS841" i="1" s="1"/>
  <c r="R841" i="1" s="1"/>
  <c r="GK841" i="1" s="1"/>
  <c r="AF841" i="1"/>
  <c r="AG841" i="1"/>
  <c r="AH841" i="1"/>
  <c r="CV841" i="1" s="1"/>
  <c r="U841" i="1" s="1"/>
  <c r="AI841" i="1"/>
  <c r="CW841" i="1" s="1"/>
  <c r="V841" i="1" s="1"/>
  <c r="AJ841" i="1"/>
  <c r="CQ841" i="1"/>
  <c r="P841" i="1" s="1"/>
  <c r="CP841" i="1" s="1"/>
  <c r="O841" i="1" s="1"/>
  <c r="GM841" i="1" s="1"/>
  <c r="GP841" i="1" s="1"/>
  <c r="CR841" i="1"/>
  <c r="Q841" i="1" s="1"/>
  <c r="CT841" i="1"/>
  <c r="S841" i="1" s="1"/>
  <c r="CZ841" i="1" s="1"/>
  <c r="Y841" i="1" s="1"/>
  <c r="CU841" i="1"/>
  <c r="T841" i="1" s="1"/>
  <c r="CX841" i="1"/>
  <c r="W841" i="1" s="1"/>
  <c r="CY841" i="1"/>
  <c r="X841" i="1" s="1"/>
  <c r="FR841" i="1"/>
  <c r="GL841" i="1"/>
  <c r="GN841" i="1"/>
  <c r="GO841" i="1"/>
  <c r="GV841" i="1"/>
  <c r="HC841" i="1" s="1"/>
  <c r="GX841" i="1" s="1"/>
  <c r="C842" i="1"/>
  <c r="D842" i="1"/>
  <c r="AC842" i="1"/>
  <c r="AE842" i="1"/>
  <c r="AF842" i="1"/>
  <c r="CT842" i="1" s="1"/>
  <c r="S842" i="1" s="1"/>
  <c r="CY842" i="1" s="1"/>
  <c r="X842" i="1" s="1"/>
  <c r="AG842" i="1"/>
  <c r="AH842" i="1"/>
  <c r="AI842" i="1"/>
  <c r="CW842" i="1" s="1"/>
  <c r="V842" i="1" s="1"/>
  <c r="AJ842" i="1"/>
  <c r="CX842" i="1" s="1"/>
  <c r="W842" i="1" s="1"/>
  <c r="CQ842" i="1"/>
  <c r="P842" i="1" s="1"/>
  <c r="CR842" i="1"/>
  <c r="Q842" i="1" s="1"/>
  <c r="CU842" i="1"/>
  <c r="T842" i="1" s="1"/>
  <c r="CV842" i="1"/>
  <c r="U842" i="1" s="1"/>
  <c r="CZ842" i="1"/>
  <c r="Y842" i="1" s="1"/>
  <c r="FR842" i="1"/>
  <c r="GL842" i="1"/>
  <c r="GN842" i="1"/>
  <c r="GO842" i="1"/>
  <c r="GV842" i="1"/>
  <c r="HC842" i="1" s="1"/>
  <c r="GX842" i="1" s="1"/>
  <c r="B844" i="1"/>
  <c r="B814" i="1" s="1"/>
  <c r="C844" i="1"/>
  <c r="C814" i="1" s="1"/>
  <c r="D844" i="1"/>
  <c r="D814" i="1" s="1"/>
  <c r="F844" i="1"/>
  <c r="F814" i="1" s="1"/>
  <c r="G844" i="1"/>
  <c r="G814" i="1" s="1"/>
  <c r="AG844" i="1"/>
  <c r="BC844" i="1"/>
  <c r="BC814" i="1" s="1"/>
  <c r="BX844" i="1"/>
  <c r="BX814" i="1" s="1"/>
  <c r="BZ844" i="1"/>
  <c r="AQ844" i="1" s="1"/>
  <c r="CK844" i="1"/>
  <c r="BB844" i="1" s="1"/>
  <c r="CL844" i="1"/>
  <c r="CL814" i="1" s="1"/>
  <c r="CM844" i="1"/>
  <c r="BD844" i="1" s="1"/>
  <c r="F860" i="1"/>
  <c r="D874" i="1"/>
  <c r="D876" i="1"/>
  <c r="E876" i="1"/>
  <c r="Z876" i="1"/>
  <c r="AA876" i="1"/>
  <c r="AM876" i="1"/>
  <c r="AN876" i="1"/>
  <c r="BE876" i="1"/>
  <c r="BF876" i="1"/>
  <c r="BG876" i="1"/>
  <c r="BH876" i="1"/>
  <c r="BI876" i="1"/>
  <c r="BJ876" i="1"/>
  <c r="BK876" i="1"/>
  <c r="BL876" i="1"/>
  <c r="BM876" i="1"/>
  <c r="BN876" i="1"/>
  <c r="BO876" i="1"/>
  <c r="BP876" i="1"/>
  <c r="BQ876" i="1"/>
  <c r="BR876" i="1"/>
  <c r="BS876" i="1"/>
  <c r="BT876" i="1"/>
  <c r="BU876" i="1"/>
  <c r="BV876" i="1"/>
  <c r="BW876" i="1"/>
  <c r="CN876" i="1"/>
  <c r="CO876" i="1"/>
  <c r="CP876" i="1"/>
  <c r="CQ876" i="1"/>
  <c r="CR876" i="1"/>
  <c r="CS876" i="1"/>
  <c r="CT876" i="1"/>
  <c r="CU876" i="1"/>
  <c r="CV876" i="1"/>
  <c r="CW876" i="1"/>
  <c r="CX876" i="1"/>
  <c r="CY876" i="1"/>
  <c r="CZ876" i="1"/>
  <c r="DA876" i="1"/>
  <c r="DB876" i="1"/>
  <c r="DC876" i="1"/>
  <c r="DD876" i="1"/>
  <c r="DE876" i="1"/>
  <c r="DF876" i="1"/>
  <c r="DG876" i="1"/>
  <c r="DH876" i="1"/>
  <c r="DI876" i="1"/>
  <c r="DJ876" i="1"/>
  <c r="DK876" i="1"/>
  <c r="DL876" i="1"/>
  <c r="DM876" i="1"/>
  <c r="DN876" i="1"/>
  <c r="DO876" i="1"/>
  <c r="DP876" i="1"/>
  <c r="DQ876" i="1"/>
  <c r="DR876" i="1"/>
  <c r="DS876" i="1"/>
  <c r="DT876" i="1"/>
  <c r="DU876" i="1"/>
  <c r="DV876" i="1"/>
  <c r="DW876" i="1"/>
  <c r="DX876" i="1"/>
  <c r="DY876" i="1"/>
  <c r="DZ876" i="1"/>
  <c r="EA876" i="1"/>
  <c r="EB876" i="1"/>
  <c r="EC876" i="1"/>
  <c r="ED876" i="1"/>
  <c r="EE876" i="1"/>
  <c r="EF876" i="1"/>
  <c r="EG876" i="1"/>
  <c r="EH876" i="1"/>
  <c r="EI876" i="1"/>
  <c r="EJ876" i="1"/>
  <c r="EK876" i="1"/>
  <c r="EL876" i="1"/>
  <c r="EM876" i="1"/>
  <c r="EN876" i="1"/>
  <c r="EO876" i="1"/>
  <c r="EP876" i="1"/>
  <c r="EQ876" i="1"/>
  <c r="ER876" i="1"/>
  <c r="ES876" i="1"/>
  <c r="ET876" i="1"/>
  <c r="EU876" i="1"/>
  <c r="EV876" i="1"/>
  <c r="EW876" i="1"/>
  <c r="EX876" i="1"/>
  <c r="EY876" i="1"/>
  <c r="EZ876" i="1"/>
  <c r="FA876" i="1"/>
  <c r="FB876" i="1"/>
  <c r="FC876" i="1"/>
  <c r="FD876" i="1"/>
  <c r="FE876" i="1"/>
  <c r="FF876" i="1"/>
  <c r="FG876" i="1"/>
  <c r="FH876" i="1"/>
  <c r="FI876" i="1"/>
  <c r="FJ876" i="1"/>
  <c r="FK876" i="1"/>
  <c r="FL876" i="1"/>
  <c r="FM876" i="1"/>
  <c r="FN876" i="1"/>
  <c r="FO876" i="1"/>
  <c r="FP876" i="1"/>
  <c r="FQ876" i="1"/>
  <c r="FR876" i="1"/>
  <c r="FS876" i="1"/>
  <c r="FT876" i="1"/>
  <c r="FU876" i="1"/>
  <c r="FV876" i="1"/>
  <c r="FW876" i="1"/>
  <c r="FX876" i="1"/>
  <c r="FY876" i="1"/>
  <c r="FZ876" i="1"/>
  <c r="GA876" i="1"/>
  <c r="GB876" i="1"/>
  <c r="GC876" i="1"/>
  <c r="GD876" i="1"/>
  <c r="GE876" i="1"/>
  <c r="GF876" i="1"/>
  <c r="GG876" i="1"/>
  <c r="GH876" i="1"/>
  <c r="GI876" i="1"/>
  <c r="GJ876" i="1"/>
  <c r="GK876" i="1"/>
  <c r="GL876" i="1"/>
  <c r="GM876" i="1"/>
  <c r="GN876" i="1"/>
  <c r="GO876" i="1"/>
  <c r="GP876" i="1"/>
  <c r="GQ876" i="1"/>
  <c r="GR876" i="1"/>
  <c r="GS876" i="1"/>
  <c r="GT876" i="1"/>
  <c r="GU876" i="1"/>
  <c r="GV876" i="1"/>
  <c r="GW876" i="1"/>
  <c r="GX876" i="1"/>
  <c r="C878" i="1"/>
  <c r="D878" i="1"/>
  <c r="AC878" i="1"/>
  <c r="AE878" i="1"/>
  <c r="AF878" i="1"/>
  <c r="CT878" i="1" s="1"/>
  <c r="S878" i="1" s="1"/>
  <c r="CY878" i="1" s="1"/>
  <c r="X878" i="1" s="1"/>
  <c r="AG878" i="1"/>
  <c r="AH878" i="1"/>
  <c r="AI878" i="1"/>
  <c r="CW878" i="1" s="1"/>
  <c r="V878" i="1" s="1"/>
  <c r="AJ878" i="1"/>
  <c r="CX878" i="1" s="1"/>
  <c r="W878" i="1" s="1"/>
  <c r="CQ878" i="1"/>
  <c r="P878" i="1" s="1"/>
  <c r="CU878" i="1"/>
  <c r="T878" i="1" s="1"/>
  <c r="CV878" i="1"/>
  <c r="U878" i="1" s="1"/>
  <c r="FR878" i="1"/>
  <c r="GL878" i="1"/>
  <c r="GN878" i="1"/>
  <c r="GO878" i="1"/>
  <c r="GV878" i="1"/>
  <c r="HC878" i="1" s="1"/>
  <c r="GX878" i="1" s="1"/>
  <c r="C879" i="1"/>
  <c r="D879" i="1"/>
  <c r="R879" i="1"/>
  <c r="GK879" i="1" s="1"/>
  <c r="AC879" i="1"/>
  <c r="CQ879" i="1" s="1"/>
  <c r="P879" i="1" s="1"/>
  <c r="AE879" i="1"/>
  <c r="AD879" i="1" s="1"/>
  <c r="AF879" i="1"/>
  <c r="CT879" i="1" s="1"/>
  <c r="S879" i="1" s="1"/>
  <c r="AG879" i="1"/>
  <c r="CU879" i="1" s="1"/>
  <c r="T879" i="1" s="1"/>
  <c r="AH879" i="1"/>
  <c r="AI879" i="1"/>
  <c r="AJ879" i="1"/>
  <c r="CX879" i="1" s="1"/>
  <c r="W879" i="1" s="1"/>
  <c r="CR879" i="1"/>
  <c r="Q879" i="1" s="1"/>
  <c r="CS879" i="1"/>
  <c r="CV879" i="1"/>
  <c r="U879" i="1" s="1"/>
  <c r="CW879" i="1"/>
  <c r="V879" i="1" s="1"/>
  <c r="FR879" i="1"/>
  <c r="GL879" i="1"/>
  <c r="GN879" i="1"/>
  <c r="GO879" i="1"/>
  <c r="GV879" i="1"/>
  <c r="GX879" i="1"/>
  <c r="HC879" i="1"/>
  <c r="C880" i="1"/>
  <c r="D880" i="1"/>
  <c r="W880" i="1"/>
  <c r="AC880" i="1"/>
  <c r="AD880" i="1"/>
  <c r="AE880" i="1"/>
  <c r="AF880" i="1"/>
  <c r="AG880" i="1"/>
  <c r="CU880" i="1" s="1"/>
  <c r="T880" i="1" s="1"/>
  <c r="AH880" i="1"/>
  <c r="CV880" i="1" s="1"/>
  <c r="U880" i="1" s="1"/>
  <c r="AI880" i="1"/>
  <c r="AJ880" i="1"/>
  <c r="CR880" i="1"/>
  <c r="Q880" i="1" s="1"/>
  <c r="CS880" i="1"/>
  <c r="R880" i="1" s="1"/>
  <c r="CT880" i="1"/>
  <c r="S880" i="1" s="1"/>
  <c r="CW880" i="1"/>
  <c r="V880" i="1" s="1"/>
  <c r="CX880" i="1"/>
  <c r="FR880" i="1"/>
  <c r="GK880" i="1"/>
  <c r="GL880" i="1"/>
  <c r="GN880" i="1"/>
  <c r="GO880" i="1"/>
  <c r="GV880" i="1"/>
  <c r="HC880" i="1"/>
  <c r="GX880" i="1" s="1"/>
  <c r="C881" i="1"/>
  <c r="D881" i="1"/>
  <c r="P881" i="1"/>
  <c r="T881" i="1"/>
  <c r="AC881" i="1"/>
  <c r="AD881" i="1"/>
  <c r="AE881" i="1"/>
  <c r="CS881" i="1" s="1"/>
  <c r="R881" i="1" s="1"/>
  <c r="GK881" i="1" s="1"/>
  <c r="AF881" i="1"/>
  <c r="AG881" i="1"/>
  <c r="AH881" i="1"/>
  <c r="CV881" i="1" s="1"/>
  <c r="U881" i="1" s="1"/>
  <c r="AI881" i="1"/>
  <c r="CW881" i="1" s="1"/>
  <c r="V881" i="1" s="1"/>
  <c r="AJ881" i="1"/>
  <c r="CQ881" i="1"/>
  <c r="CR881" i="1"/>
  <c r="Q881" i="1" s="1"/>
  <c r="CT881" i="1"/>
  <c r="S881" i="1" s="1"/>
  <c r="CZ881" i="1" s="1"/>
  <c r="Y881" i="1" s="1"/>
  <c r="CU881" i="1"/>
  <c r="CX881" i="1"/>
  <c r="W881" i="1" s="1"/>
  <c r="CY881" i="1"/>
  <c r="X881" i="1" s="1"/>
  <c r="FR881" i="1"/>
  <c r="GL881" i="1"/>
  <c r="GN881" i="1"/>
  <c r="GO881" i="1"/>
  <c r="GV881" i="1"/>
  <c r="HC881" i="1" s="1"/>
  <c r="GX881" i="1" s="1"/>
  <c r="C882" i="1"/>
  <c r="D882" i="1"/>
  <c r="AC882" i="1"/>
  <c r="AE882" i="1"/>
  <c r="AF882" i="1"/>
  <c r="CT882" i="1" s="1"/>
  <c r="S882" i="1" s="1"/>
  <c r="CY882" i="1" s="1"/>
  <c r="X882" i="1" s="1"/>
  <c r="AG882" i="1"/>
  <c r="AH882" i="1"/>
  <c r="AI882" i="1"/>
  <c r="CW882" i="1" s="1"/>
  <c r="V882" i="1" s="1"/>
  <c r="AJ882" i="1"/>
  <c r="CX882" i="1" s="1"/>
  <c r="W882" i="1" s="1"/>
  <c r="CQ882" i="1"/>
  <c r="P882" i="1" s="1"/>
  <c r="CR882" i="1"/>
  <c r="Q882" i="1" s="1"/>
  <c r="CU882" i="1"/>
  <c r="T882" i="1" s="1"/>
  <c r="CV882" i="1"/>
  <c r="U882" i="1" s="1"/>
  <c r="CZ882" i="1"/>
  <c r="Y882" i="1" s="1"/>
  <c r="FR882" i="1"/>
  <c r="GL882" i="1"/>
  <c r="GN882" i="1"/>
  <c r="GO882" i="1"/>
  <c r="GV882" i="1"/>
  <c r="HC882" i="1" s="1"/>
  <c r="GX882" i="1" s="1"/>
  <c r="C883" i="1"/>
  <c r="D883" i="1"/>
  <c r="R883" i="1"/>
  <c r="GK883" i="1" s="1"/>
  <c r="AC883" i="1"/>
  <c r="CQ883" i="1" s="1"/>
  <c r="P883" i="1" s="1"/>
  <c r="AE883" i="1"/>
  <c r="AD883" i="1" s="1"/>
  <c r="AB883" i="1" s="1"/>
  <c r="AF883" i="1"/>
  <c r="CT883" i="1" s="1"/>
  <c r="S883" i="1" s="1"/>
  <c r="AG883" i="1"/>
  <c r="CU883" i="1" s="1"/>
  <c r="T883" i="1" s="1"/>
  <c r="AH883" i="1"/>
  <c r="AI883" i="1"/>
  <c r="AJ883" i="1"/>
  <c r="CX883" i="1" s="1"/>
  <c r="W883" i="1" s="1"/>
  <c r="CR883" i="1"/>
  <c r="Q883" i="1" s="1"/>
  <c r="CS883" i="1"/>
  <c r="CV883" i="1"/>
  <c r="U883" i="1" s="1"/>
  <c r="CW883" i="1"/>
  <c r="V883" i="1" s="1"/>
  <c r="FR883" i="1"/>
  <c r="GL883" i="1"/>
  <c r="GN883" i="1"/>
  <c r="GO883" i="1"/>
  <c r="GV883" i="1"/>
  <c r="GX883" i="1"/>
  <c r="HC883" i="1"/>
  <c r="C884" i="1"/>
  <c r="D884" i="1"/>
  <c r="S884" i="1"/>
  <c r="W884" i="1"/>
  <c r="AC884" i="1"/>
  <c r="AD884" i="1"/>
  <c r="AE884" i="1"/>
  <c r="AF884" i="1"/>
  <c r="AG884" i="1"/>
  <c r="CU884" i="1" s="1"/>
  <c r="T884" i="1" s="1"/>
  <c r="AH884" i="1"/>
  <c r="CV884" i="1" s="1"/>
  <c r="U884" i="1" s="1"/>
  <c r="AI884" i="1"/>
  <c r="AJ884" i="1"/>
  <c r="CR884" i="1"/>
  <c r="Q884" i="1" s="1"/>
  <c r="CS884" i="1"/>
  <c r="R884" i="1" s="1"/>
  <c r="GK884" i="1" s="1"/>
  <c r="CT884" i="1"/>
  <c r="CW884" i="1"/>
  <c r="V884" i="1" s="1"/>
  <c r="CX884" i="1"/>
  <c r="FR884" i="1"/>
  <c r="GL884" i="1"/>
  <c r="GN884" i="1"/>
  <c r="GO884" i="1"/>
  <c r="GV884" i="1"/>
  <c r="HC884" i="1"/>
  <c r="GX884" i="1" s="1"/>
  <c r="C885" i="1"/>
  <c r="D885" i="1"/>
  <c r="AC885" i="1"/>
  <c r="AB885" i="1" s="1"/>
  <c r="AD885" i="1"/>
  <c r="AE885" i="1"/>
  <c r="CS885" i="1" s="1"/>
  <c r="R885" i="1" s="1"/>
  <c r="GK885" i="1" s="1"/>
  <c r="AF885" i="1"/>
  <c r="AG885" i="1"/>
  <c r="AH885" i="1"/>
  <c r="CV885" i="1" s="1"/>
  <c r="U885" i="1" s="1"/>
  <c r="AI885" i="1"/>
  <c r="CW885" i="1" s="1"/>
  <c r="V885" i="1" s="1"/>
  <c r="AJ885" i="1"/>
  <c r="CQ885" i="1"/>
  <c r="P885" i="1" s="1"/>
  <c r="CP885" i="1" s="1"/>
  <c r="O885" i="1" s="1"/>
  <c r="GM885" i="1" s="1"/>
  <c r="GP885" i="1" s="1"/>
  <c r="CR885" i="1"/>
  <c r="Q885" i="1" s="1"/>
  <c r="CT885" i="1"/>
  <c r="S885" i="1" s="1"/>
  <c r="CZ885" i="1" s="1"/>
  <c r="Y885" i="1" s="1"/>
  <c r="CU885" i="1"/>
  <c r="T885" i="1" s="1"/>
  <c r="CX885" i="1"/>
  <c r="W885" i="1" s="1"/>
  <c r="CY885" i="1"/>
  <c r="X885" i="1" s="1"/>
  <c r="FR885" i="1"/>
  <c r="GL885" i="1"/>
  <c r="GN885" i="1"/>
  <c r="GO885" i="1"/>
  <c r="GV885" i="1"/>
  <c r="HC885" i="1" s="1"/>
  <c r="GX885" i="1" s="1"/>
  <c r="C886" i="1"/>
  <c r="D886" i="1"/>
  <c r="AC886" i="1"/>
  <c r="CQ886" i="1" s="1"/>
  <c r="P886" i="1" s="1"/>
  <c r="AE886" i="1"/>
  <c r="AD886" i="1" s="1"/>
  <c r="AF886" i="1"/>
  <c r="CT886" i="1" s="1"/>
  <c r="S886" i="1" s="1"/>
  <c r="CY886" i="1" s="1"/>
  <c r="X886" i="1" s="1"/>
  <c r="AG886" i="1"/>
  <c r="CU886" i="1" s="1"/>
  <c r="T886" i="1" s="1"/>
  <c r="AH886" i="1"/>
  <c r="AI886" i="1"/>
  <c r="AJ886" i="1"/>
  <c r="CX886" i="1" s="1"/>
  <c r="W886" i="1" s="1"/>
  <c r="CR886" i="1"/>
  <c r="Q886" i="1" s="1"/>
  <c r="CV886" i="1"/>
  <c r="U886" i="1" s="1"/>
  <c r="CW886" i="1"/>
  <c r="V886" i="1" s="1"/>
  <c r="FR886" i="1"/>
  <c r="GL886" i="1"/>
  <c r="GN886" i="1"/>
  <c r="GO886" i="1"/>
  <c r="GV886" i="1"/>
  <c r="HC886" i="1" s="1"/>
  <c r="GX886" i="1"/>
  <c r="C887" i="1"/>
  <c r="D887" i="1"/>
  <c r="R887" i="1"/>
  <c r="AC887" i="1"/>
  <c r="CQ887" i="1" s="1"/>
  <c r="P887" i="1" s="1"/>
  <c r="AD887" i="1"/>
  <c r="AE887" i="1"/>
  <c r="AF887" i="1"/>
  <c r="AB887" i="1" s="1"/>
  <c r="AG887" i="1"/>
  <c r="CU887" i="1" s="1"/>
  <c r="T887" i="1" s="1"/>
  <c r="AH887" i="1"/>
  <c r="CV887" i="1" s="1"/>
  <c r="U887" i="1" s="1"/>
  <c r="AI887" i="1"/>
  <c r="AJ887" i="1"/>
  <c r="CX887" i="1" s="1"/>
  <c r="W887" i="1" s="1"/>
  <c r="CR887" i="1"/>
  <c r="Q887" i="1" s="1"/>
  <c r="CS887" i="1"/>
  <c r="CT887" i="1"/>
  <c r="S887" i="1" s="1"/>
  <c r="CW887" i="1"/>
  <c r="V887" i="1" s="1"/>
  <c r="FR887" i="1"/>
  <c r="GK887" i="1"/>
  <c r="GL887" i="1"/>
  <c r="GN887" i="1"/>
  <c r="GO887" i="1"/>
  <c r="GV887" i="1"/>
  <c r="GX887" i="1"/>
  <c r="HC887" i="1"/>
  <c r="C888" i="1"/>
  <c r="D888" i="1"/>
  <c r="S888" i="1"/>
  <c r="CZ888" i="1" s="1"/>
  <c r="Y888" i="1" s="1"/>
  <c r="T888" i="1"/>
  <c r="AC888" i="1"/>
  <c r="AD888" i="1"/>
  <c r="AE888" i="1"/>
  <c r="CS888" i="1" s="1"/>
  <c r="R888" i="1" s="1"/>
  <c r="GK888" i="1" s="1"/>
  <c r="AF888" i="1"/>
  <c r="AG888" i="1"/>
  <c r="AH888" i="1"/>
  <c r="CV888" i="1" s="1"/>
  <c r="U888" i="1" s="1"/>
  <c r="AI888" i="1"/>
  <c r="CW888" i="1" s="1"/>
  <c r="V888" i="1" s="1"/>
  <c r="AJ888" i="1"/>
  <c r="CQ888" i="1"/>
  <c r="P888" i="1" s="1"/>
  <c r="CR888" i="1"/>
  <c r="Q888" i="1" s="1"/>
  <c r="CT888" i="1"/>
  <c r="CU888" i="1"/>
  <c r="CX888" i="1"/>
  <c r="W888" i="1" s="1"/>
  <c r="CY888" i="1"/>
  <c r="X888" i="1" s="1"/>
  <c r="FR888" i="1"/>
  <c r="GL888" i="1"/>
  <c r="GN888" i="1"/>
  <c r="GO888" i="1"/>
  <c r="GV888" i="1"/>
  <c r="HC888" i="1"/>
  <c r="GX888" i="1" s="1"/>
  <c r="C889" i="1"/>
  <c r="D889" i="1"/>
  <c r="V889" i="1"/>
  <c r="AC889" i="1"/>
  <c r="AD889" i="1"/>
  <c r="AB889" i="1" s="1"/>
  <c r="AE889" i="1"/>
  <c r="AF889" i="1"/>
  <c r="CT889" i="1" s="1"/>
  <c r="S889" i="1" s="1"/>
  <c r="CY889" i="1" s="1"/>
  <c r="X889" i="1" s="1"/>
  <c r="AG889" i="1"/>
  <c r="AH889" i="1"/>
  <c r="AI889" i="1"/>
  <c r="AJ889" i="1"/>
  <c r="CX889" i="1" s="1"/>
  <c r="W889" i="1" s="1"/>
  <c r="CQ889" i="1"/>
  <c r="P889" i="1" s="1"/>
  <c r="CR889" i="1"/>
  <c r="Q889" i="1" s="1"/>
  <c r="CS889" i="1"/>
  <c r="R889" i="1" s="1"/>
  <c r="GK889" i="1" s="1"/>
  <c r="CU889" i="1"/>
  <c r="T889" i="1" s="1"/>
  <c r="CV889" i="1"/>
  <c r="U889" i="1" s="1"/>
  <c r="CW889" i="1"/>
  <c r="CZ889" i="1"/>
  <c r="Y889" i="1" s="1"/>
  <c r="FR889" i="1"/>
  <c r="GL889" i="1"/>
  <c r="GN889" i="1"/>
  <c r="GO889" i="1"/>
  <c r="GV889" i="1"/>
  <c r="HC889" i="1" s="1"/>
  <c r="GX889" i="1"/>
  <c r="C890" i="1"/>
  <c r="D890" i="1"/>
  <c r="S890" i="1"/>
  <c r="W890" i="1"/>
  <c r="AC890" i="1"/>
  <c r="AB890" i="1" s="1"/>
  <c r="AD890" i="1"/>
  <c r="AE890" i="1"/>
  <c r="CS890" i="1" s="1"/>
  <c r="R890" i="1" s="1"/>
  <c r="GK890" i="1" s="1"/>
  <c r="AF890" i="1"/>
  <c r="AG890" i="1"/>
  <c r="AH890" i="1"/>
  <c r="CV890" i="1" s="1"/>
  <c r="U890" i="1" s="1"/>
  <c r="AI890" i="1"/>
  <c r="CW890" i="1" s="1"/>
  <c r="V890" i="1" s="1"/>
  <c r="AJ890" i="1"/>
  <c r="CQ890" i="1"/>
  <c r="P890" i="1" s="1"/>
  <c r="CP890" i="1" s="1"/>
  <c r="O890" i="1" s="1"/>
  <c r="GM890" i="1" s="1"/>
  <c r="GP890" i="1" s="1"/>
  <c r="CR890" i="1"/>
  <c r="Q890" i="1" s="1"/>
  <c r="CT890" i="1"/>
  <c r="CU890" i="1"/>
  <c r="T890" i="1" s="1"/>
  <c r="CX890" i="1"/>
  <c r="CY890" i="1"/>
  <c r="X890" i="1" s="1"/>
  <c r="CZ890" i="1"/>
  <c r="Y890" i="1" s="1"/>
  <c r="FR890" i="1"/>
  <c r="GL890" i="1"/>
  <c r="GN890" i="1"/>
  <c r="GO890" i="1"/>
  <c r="GV890" i="1"/>
  <c r="HC890" i="1" s="1"/>
  <c r="GX890" i="1" s="1"/>
  <c r="CJ896" i="1" s="1"/>
  <c r="C891" i="1"/>
  <c r="D891" i="1"/>
  <c r="AC891" i="1"/>
  <c r="AE891" i="1"/>
  <c r="AD891" i="1" s="1"/>
  <c r="AB891" i="1" s="1"/>
  <c r="AF891" i="1"/>
  <c r="CT891" i="1" s="1"/>
  <c r="S891" i="1" s="1"/>
  <c r="AG891" i="1"/>
  <c r="AH891" i="1"/>
  <c r="AI891" i="1"/>
  <c r="CW891" i="1" s="1"/>
  <c r="V891" i="1" s="1"/>
  <c r="AJ891" i="1"/>
  <c r="CX891" i="1" s="1"/>
  <c r="W891" i="1" s="1"/>
  <c r="CQ891" i="1"/>
  <c r="P891" i="1" s="1"/>
  <c r="CR891" i="1"/>
  <c r="Q891" i="1" s="1"/>
  <c r="CU891" i="1"/>
  <c r="T891" i="1" s="1"/>
  <c r="CV891" i="1"/>
  <c r="U891" i="1" s="1"/>
  <c r="FR891" i="1"/>
  <c r="GL891" i="1"/>
  <c r="GN891" i="1"/>
  <c r="CB896" i="1" s="1"/>
  <c r="GO891" i="1"/>
  <c r="GV891" i="1"/>
  <c r="HC891" i="1" s="1"/>
  <c r="GX891" i="1" s="1"/>
  <c r="C892" i="1"/>
  <c r="D892" i="1"/>
  <c r="AC892" i="1"/>
  <c r="CQ892" i="1" s="1"/>
  <c r="P892" i="1" s="1"/>
  <c r="CP892" i="1" s="1"/>
  <c r="O892" i="1" s="1"/>
  <c r="AE892" i="1"/>
  <c r="AD892" i="1" s="1"/>
  <c r="AB892" i="1" s="1"/>
  <c r="AF892" i="1"/>
  <c r="CT892" i="1" s="1"/>
  <c r="S892" i="1" s="1"/>
  <c r="AG892" i="1"/>
  <c r="CU892" i="1" s="1"/>
  <c r="T892" i="1" s="1"/>
  <c r="AH892" i="1"/>
  <c r="AI892" i="1"/>
  <c r="AJ892" i="1"/>
  <c r="CX892" i="1" s="1"/>
  <c r="W892" i="1" s="1"/>
  <c r="CR892" i="1"/>
  <c r="Q892" i="1" s="1"/>
  <c r="CS892" i="1"/>
  <c r="R892" i="1" s="1"/>
  <c r="GK892" i="1" s="1"/>
  <c r="CV892" i="1"/>
  <c r="U892" i="1" s="1"/>
  <c r="CW892" i="1"/>
  <c r="V892" i="1" s="1"/>
  <c r="FR892" i="1"/>
  <c r="GL892" i="1"/>
  <c r="GN892" i="1"/>
  <c r="GO892" i="1"/>
  <c r="GV892" i="1"/>
  <c r="GX892" i="1"/>
  <c r="HC892" i="1"/>
  <c r="C893" i="1"/>
  <c r="D893" i="1"/>
  <c r="AC893" i="1"/>
  <c r="AB893" i="1" s="1"/>
  <c r="AD893" i="1"/>
  <c r="AE893" i="1"/>
  <c r="AF893" i="1"/>
  <c r="AG893" i="1"/>
  <c r="CU893" i="1" s="1"/>
  <c r="T893" i="1" s="1"/>
  <c r="AH893" i="1"/>
  <c r="CV893" i="1" s="1"/>
  <c r="U893" i="1" s="1"/>
  <c r="AI893" i="1"/>
  <c r="AJ893" i="1"/>
  <c r="CR893" i="1"/>
  <c r="Q893" i="1" s="1"/>
  <c r="CS893" i="1"/>
  <c r="R893" i="1" s="1"/>
  <c r="GK893" i="1" s="1"/>
  <c r="CT893" i="1"/>
  <c r="S893" i="1" s="1"/>
  <c r="CW893" i="1"/>
  <c r="V893" i="1" s="1"/>
  <c r="CX893" i="1"/>
  <c r="W893" i="1" s="1"/>
  <c r="FR893" i="1"/>
  <c r="GL893" i="1"/>
  <c r="GN893" i="1"/>
  <c r="GO893" i="1"/>
  <c r="GV893" i="1"/>
  <c r="HC893" i="1"/>
  <c r="GX893" i="1" s="1"/>
  <c r="C894" i="1"/>
  <c r="D894" i="1"/>
  <c r="AC894" i="1"/>
  <c r="AB894" i="1" s="1"/>
  <c r="AD894" i="1"/>
  <c r="AE894" i="1"/>
  <c r="CS894" i="1" s="1"/>
  <c r="R894" i="1" s="1"/>
  <c r="GK894" i="1" s="1"/>
  <c r="AF894" i="1"/>
  <c r="AG894" i="1"/>
  <c r="AH894" i="1"/>
  <c r="CV894" i="1" s="1"/>
  <c r="U894" i="1" s="1"/>
  <c r="AI894" i="1"/>
  <c r="CW894" i="1" s="1"/>
  <c r="V894" i="1" s="1"/>
  <c r="AJ894" i="1"/>
  <c r="CQ894" i="1"/>
  <c r="P894" i="1" s="1"/>
  <c r="CR894" i="1"/>
  <c r="Q894" i="1" s="1"/>
  <c r="CT894" i="1"/>
  <c r="S894" i="1" s="1"/>
  <c r="CU894" i="1"/>
  <c r="T894" i="1" s="1"/>
  <c r="CX894" i="1"/>
  <c r="W894" i="1" s="1"/>
  <c r="FR894" i="1"/>
  <c r="GL894" i="1"/>
  <c r="GN894" i="1"/>
  <c r="GO894" i="1"/>
  <c r="GV894" i="1"/>
  <c r="HC894" i="1" s="1"/>
  <c r="GX894" i="1" s="1"/>
  <c r="B896" i="1"/>
  <c r="B876" i="1" s="1"/>
  <c r="C896" i="1"/>
  <c r="C876" i="1" s="1"/>
  <c r="D896" i="1"/>
  <c r="F896" i="1"/>
  <c r="F876" i="1" s="1"/>
  <c r="G896" i="1"/>
  <c r="G876" i="1" s="1"/>
  <c r="BX896" i="1"/>
  <c r="BX876" i="1" s="1"/>
  <c r="BY896" i="1"/>
  <c r="BY876" i="1" s="1"/>
  <c r="BZ896" i="1"/>
  <c r="BZ876" i="1" s="1"/>
  <c r="CC896" i="1"/>
  <c r="CC876" i="1" s="1"/>
  <c r="CG896" i="1"/>
  <c r="CG876" i="1" s="1"/>
  <c r="CK896" i="1"/>
  <c r="CK876" i="1" s="1"/>
  <c r="CL896" i="1"/>
  <c r="CL876" i="1" s="1"/>
  <c r="CM896" i="1"/>
  <c r="CM876" i="1" s="1"/>
  <c r="D926" i="1"/>
  <c r="E928" i="1"/>
  <c r="F928" i="1"/>
  <c r="G928" i="1"/>
  <c r="Z928" i="1"/>
  <c r="AA928" i="1"/>
  <c r="AM928" i="1"/>
  <c r="AN928" i="1"/>
  <c r="BE928" i="1"/>
  <c r="BF928" i="1"/>
  <c r="BG928" i="1"/>
  <c r="BH928" i="1"/>
  <c r="BI928" i="1"/>
  <c r="BJ928" i="1"/>
  <c r="BK928" i="1"/>
  <c r="BL928" i="1"/>
  <c r="BM928" i="1"/>
  <c r="BN928" i="1"/>
  <c r="BO928" i="1"/>
  <c r="BP928" i="1"/>
  <c r="BQ928" i="1"/>
  <c r="BR928" i="1"/>
  <c r="BS928" i="1"/>
  <c r="BT928" i="1"/>
  <c r="BU928" i="1"/>
  <c r="BV928" i="1"/>
  <c r="BW928" i="1"/>
  <c r="CN928" i="1"/>
  <c r="CO928" i="1"/>
  <c r="CP928" i="1"/>
  <c r="CQ928" i="1"/>
  <c r="CR928" i="1"/>
  <c r="CS928" i="1"/>
  <c r="CT928" i="1"/>
  <c r="CU928" i="1"/>
  <c r="CV928" i="1"/>
  <c r="CW928" i="1"/>
  <c r="CX928" i="1"/>
  <c r="CY928" i="1"/>
  <c r="CZ928" i="1"/>
  <c r="DA928" i="1"/>
  <c r="DB928" i="1"/>
  <c r="DC928" i="1"/>
  <c r="DD928" i="1"/>
  <c r="DE928" i="1"/>
  <c r="DF928" i="1"/>
  <c r="DG928" i="1"/>
  <c r="DH928" i="1"/>
  <c r="DI928" i="1"/>
  <c r="DJ928" i="1"/>
  <c r="DK928" i="1"/>
  <c r="DL928" i="1"/>
  <c r="DM928" i="1"/>
  <c r="DN928" i="1"/>
  <c r="DO928" i="1"/>
  <c r="DP928" i="1"/>
  <c r="DQ928" i="1"/>
  <c r="DR928" i="1"/>
  <c r="DS928" i="1"/>
  <c r="DT928" i="1"/>
  <c r="DU928" i="1"/>
  <c r="DV928" i="1"/>
  <c r="DW928" i="1"/>
  <c r="DX928" i="1"/>
  <c r="DY928" i="1"/>
  <c r="DZ928" i="1"/>
  <c r="EA928" i="1"/>
  <c r="EB928" i="1"/>
  <c r="EC928" i="1"/>
  <c r="ED928" i="1"/>
  <c r="EE928" i="1"/>
  <c r="EF928" i="1"/>
  <c r="EG928" i="1"/>
  <c r="EH928" i="1"/>
  <c r="EI928" i="1"/>
  <c r="EJ928" i="1"/>
  <c r="EK928" i="1"/>
  <c r="EL928" i="1"/>
  <c r="EM928" i="1"/>
  <c r="EN928" i="1"/>
  <c r="EO928" i="1"/>
  <c r="EP928" i="1"/>
  <c r="EQ928" i="1"/>
  <c r="ER928" i="1"/>
  <c r="ES928" i="1"/>
  <c r="ET928" i="1"/>
  <c r="EU928" i="1"/>
  <c r="EV928" i="1"/>
  <c r="EW928" i="1"/>
  <c r="EX928" i="1"/>
  <c r="EY928" i="1"/>
  <c r="EZ928" i="1"/>
  <c r="FA928" i="1"/>
  <c r="FB928" i="1"/>
  <c r="FC928" i="1"/>
  <c r="FD928" i="1"/>
  <c r="FE928" i="1"/>
  <c r="FF928" i="1"/>
  <c r="FG928" i="1"/>
  <c r="FH928" i="1"/>
  <c r="FI928" i="1"/>
  <c r="FJ928" i="1"/>
  <c r="FK928" i="1"/>
  <c r="FL928" i="1"/>
  <c r="FM928" i="1"/>
  <c r="FN928" i="1"/>
  <c r="FO928" i="1"/>
  <c r="FP928" i="1"/>
  <c r="FQ928" i="1"/>
  <c r="FR928" i="1"/>
  <c r="FS928" i="1"/>
  <c r="FT928" i="1"/>
  <c r="FU928" i="1"/>
  <c r="FV928" i="1"/>
  <c r="FW928" i="1"/>
  <c r="FX928" i="1"/>
  <c r="FY928" i="1"/>
  <c r="FZ928" i="1"/>
  <c r="GA928" i="1"/>
  <c r="GB928" i="1"/>
  <c r="GC928" i="1"/>
  <c r="GD928" i="1"/>
  <c r="GE928" i="1"/>
  <c r="GF928" i="1"/>
  <c r="GG928" i="1"/>
  <c r="GH928" i="1"/>
  <c r="GI928" i="1"/>
  <c r="GJ928" i="1"/>
  <c r="GK928" i="1"/>
  <c r="GL928" i="1"/>
  <c r="GM928" i="1"/>
  <c r="GN928" i="1"/>
  <c r="GO928" i="1"/>
  <c r="GP928" i="1"/>
  <c r="GQ928" i="1"/>
  <c r="GR928" i="1"/>
  <c r="GS928" i="1"/>
  <c r="GT928" i="1"/>
  <c r="GU928" i="1"/>
  <c r="GV928" i="1"/>
  <c r="GW928" i="1"/>
  <c r="GX928" i="1"/>
  <c r="C930" i="1"/>
  <c r="D930" i="1"/>
  <c r="AC930" i="1"/>
  <c r="AB930" i="1" s="1"/>
  <c r="AD930" i="1"/>
  <c r="AE930" i="1"/>
  <c r="CS930" i="1" s="1"/>
  <c r="R930" i="1" s="1"/>
  <c r="AF930" i="1"/>
  <c r="AG930" i="1"/>
  <c r="AH930" i="1"/>
  <c r="CV930" i="1" s="1"/>
  <c r="U930" i="1" s="1"/>
  <c r="AI930" i="1"/>
  <c r="CW930" i="1" s="1"/>
  <c r="V930" i="1" s="1"/>
  <c r="AI933" i="1" s="1"/>
  <c r="AJ930" i="1"/>
  <c r="CQ930" i="1"/>
  <c r="P930" i="1" s="1"/>
  <c r="CR930" i="1"/>
  <c r="Q930" i="1" s="1"/>
  <c r="CT930" i="1"/>
  <c r="S930" i="1" s="1"/>
  <c r="CU930" i="1"/>
  <c r="T930" i="1" s="1"/>
  <c r="AG933" i="1" s="1"/>
  <c r="CX930" i="1"/>
  <c r="W930" i="1" s="1"/>
  <c r="AJ933" i="1" s="1"/>
  <c r="FR930" i="1"/>
  <c r="GL930" i="1"/>
  <c r="GN930" i="1"/>
  <c r="GO930" i="1"/>
  <c r="GV930" i="1"/>
  <c r="HC930" i="1" s="1"/>
  <c r="GX930" i="1" s="1"/>
  <c r="C931" i="1"/>
  <c r="D931" i="1"/>
  <c r="AC931" i="1"/>
  <c r="AE931" i="1"/>
  <c r="AD931" i="1" s="1"/>
  <c r="AB931" i="1" s="1"/>
  <c r="AF931" i="1"/>
  <c r="CT931" i="1" s="1"/>
  <c r="S931" i="1" s="1"/>
  <c r="AG931" i="1"/>
  <c r="AH931" i="1"/>
  <c r="AI931" i="1"/>
  <c r="CW931" i="1" s="1"/>
  <c r="V931" i="1" s="1"/>
  <c r="AJ931" i="1"/>
  <c r="CX931" i="1" s="1"/>
  <c r="W931" i="1" s="1"/>
  <c r="CQ931" i="1"/>
  <c r="P931" i="1" s="1"/>
  <c r="CR931" i="1"/>
  <c r="Q931" i="1" s="1"/>
  <c r="CU931" i="1"/>
  <c r="T931" i="1" s="1"/>
  <c r="CV931" i="1"/>
  <c r="U931" i="1" s="1"/>
  <c r="FR931" i="1"/>
  <c r="BY933" i="1" s="1"/>
  <c r="GL931" i="1"/>
  <c r="GN931" i="1"/>
  <c r="CB933" i="1" s="1"/>
  <c r="GO931" i="1"/>
  <c r="GV931" i="1"/>
  <c r="HC931" i="1" s="1"/>
  <c r="GX931" i="1" s="1"/>
  <c r="B933" i="1"/>
  <c r="B928" i="1" s="1"/>
  <c r="C933" i="1"/>
  <c r="C928" i="1" s="1"/>
  <c r="D933" i="1"/>
  <c r="D928" i="1" s="1"/>
  <c r="F933" i="1"/>
  <c r="G933" i="1"/>
  <c r="BX933" i="1"/>
  <c r="BX928" i="1" s="1"/>
  <c r="BZ933" i="1"/>
  <c r="CG933" i="1" s="1"/>
  <c r="CC933" i="1"/>
  <c r="CC928" i="1" s="1"/>
  <c r="CK933" i="1"/>
  <c r="CK928" i="1" s="1"/>
  <c r="CL933" i="1"/>
  <c r="CL928" i="1" s="1"/>
  <c r="CM933" i="1"/>
  <c r="CM928" i="1" s="1"/>
  <c r="B963" i="1"/>
  <c r="B810" i="1" s="1"/>
  <c r="C963" i="1"/>
  <c r="C810" i="1" s="1"/>
  <c r="D963" i="1"/>
  <c r="D810" i="1" s="1"/>
  <c r="F963" i="1"/>
  <c r="F810" i="1" s="1"/>
  <c r="G963" i="1"/>
  <c r="G810" i="1" s="1"/>
  <c r="D993" i="1"/>
  <c r="E995" i="1"/>
  <c r="Z995" i="1"/>
  <c r="AA995" i="1"/>
  <c r="AB995" i="1"/>
  <c r="AC995" i="1"/>
  <c r="AD995" i="1"/>
  <c r="AE995" i="1"/>
  <c r="AF995" i="1"/>
  <c r="AG995" i="1"/>
  <c r="AH995" i="1"/>
  <c r="AI995" i="1"/>
  <c r="AJ995" i="1"/>
  <c r="AK995" i="1"/>
  <c r="AL995" i="1"/>
  <c r="AM995" i="1"/>
  <c r="AN995" i="1"/>
  <c r="BE995" i="1"/>
  <c r="BF995" i="1"/>
  <c r="BG995" i="1"/>
  <c r="BH995" i="1"/>
  <c r="BI995" i="1"/>
  <c r="BJ995" i="1"/>
  <c r="BK995" i="1"/>
  <c r="BL995" i="1"/>
  <c r="BM995" i="1"/>
  <c r="BN995" i="1"/>
  <c r="BO995" i="1"/>
  <c r="BP995" i="1"/>
  <c r="BQ995" i="1"/>
  <c r="BR995" i="1"/>
  <c r="BS995" i="1"/>
  <c r="BT995" i="1"/>
  <c r="BU995" i="1"/>
  <c r="BV995" i="1"/>
  <c r="BW995" i="1"/>
  <c r="BX995" i="1"/>
  <c r="BY995" i="1"/>
  <c r="BZ995" i="1"/>
  <c r="CA995" i="1"/>
  <c r="CB995" i="1"/>
  <c r="CC995" i="1"/>
  <c r="CD995" i="1"/>
  <c r="CE995" i="1"/>
  <c r="CF995" i="1"/>
  <c r="CG995" i="1"/>
  <c r="CH995" i="1"/>
  <c r="CI995" i="1"/>
  <c r="CJ995" i="1"/>
  <c r="CK995" i="1"/>
  <c r="CL995" i="1"/>
  <c r="CM995" i="1"/>
  <c r="CN995" i="1"/>
  <c r="CO995" i="1"/>
  <c r="CP995" i="1"/>
  <c r="CQ995" i="1"/>
  <c r="CR995" i="1"/>
  <c r="CS995" i="1"/>
  <c r="CT995" i="1"/>
  <c r="CU995" i="1"/>
  <c r="CV995" i="1"/>
  <c r="CW995" i="1"/>
  <c r="CX995" i="1"/>
  <c r="CY995" i="1"/>
  <c r="CZ995" i="1"/>
  <c r="DA995" i="1"/>
  <c r="DB995" i="1"/>
  <c r="DC995" i="1"/>
  <c r="DD995" i="1"/>
  <c r="DE995" i="1"/>
  <c r="DF995" i="1"/>
  <c r="DG995" i="1"/>
  <c r="DH995" i="1"/>
  <c r="DI995" i="1"/>
  <c r="DJ995" i="1"/>
  <c r="DK995" i="1"/>
  <c r="DL995" i="1"/>
  <c r="DM995" i="1"/>
  <c r="DN995" i="1"/>
  <c r="DO995" i="1"/>
  <c r="DP995" i="1"/>
  <c r="DQ995" i="1"/>
  <c r="DR995" i="1"/>
  <c r="DS995" i="1"/>
  <c r="DT995" i="1"/>
  <c r="DU995" i="1"/>
  <c r="DV995" i="1"/>
  <c r="DW995" i="1"/>
  <c r="DX995" i="1"/>
  <c r="DY995" i="1"/>
  <c r="DZ995" i="1"/>
  <c r="EA995" i="1"/>
  <c r="EB995" i="1"/>
  <c r="EC995" i="1"/>
  <c r="ED995" i="1"/>
  <c r="EE995" i="1"/>
  <c r="EF995" i="1"/>
  <c r="EG995" i="1"/>
  <c r="EH995" i="1"/>
  <c r="EI995" i="1"/>
  <c r="EJ995" i="1"/>
  <c r="EK995" i="1"/>
  <c r="EL995" i="1"/>
  <c r="EM995" i="1"/>
  <c r="EN995" i="1"/>
  <c r="EO995" i="1"/>
  <c r="EP995" i="1"/>
  <c r="EQ995" i="1"/>
  <c r="ER995" i="1"/>
  <c r="ES995" i="1"/>
  <c r="ET995" i="1"/>
  <c r="EU995" i="1"/>
  <c r="EV995" i="1"/>
  <c r="EW995" i="1"/>
  <c r="EX995" i="1"/>
  <c r="EY995" i="1"/>
  <c r="EZ995" i="1"/>
  <c r="FA995" i="1"/>
  <c r="FB995" i="1"/>
  <c r="FC995" i="1"/>
  <c r="FD995" i="1"/>
  <c r="FE995" i="1"/>
  <c r="FF995" i="1"/>
  <c r="FG995" i="1"/>
  <c r="FH995" i="1"/>
  <c r="FI995" i="1"/>
  <c r="FJ995" i="1"/>
  <c r="FK995" i="1"/>
  <c r="FL995" i="1"/>
  <c r="FM995" i="1"/>
  <c r="FN995" i="1"/>
  <c r="FO995" i="1"/>
  <c r="FP995" i="1"/>
  <c r="FQ995" i="1"/>
  <c r="FR995" i="1"/>
  <c r="FS995" i="1"/>
  <c r="FT995" i="1"/>
  <c r="FU995" i="1"/>
  <c r="FV995" i="1"/>
  <c r="FW995" i="1"/>
  <c r="FX995" i="1"/>
  <c r="FY995" i="1"/>
  <c r="FZ995" i="1"/>
  <c r="GA995" i="1"/>
  <c r="GB995" i="1"/>
  <c r="GC995" i="1"/>
  <c r="GD995" i="1"/>
  <c r="GE995" i="1"/>
  <c r="GF995" i="1"/>
  <c r="GG995" i="1"/>
  <c r="GH995" i="1"/>
  <c r="GI995" i="1"/>
  <c r="GJ995" i="1"/>
  <c r="GK995" i="1"/>
  <c r="GL995" i="1"/>
  <c r="GM995" i="1"/>
  <c r="GN995" i="1"/>
  <c r="GO995" i="1"/>
  <c r="GP995" i="1"/>
  <c r="GQ995" i="1"/>
  <c r="GR995" i="1"/>
  <c r="GS995" i="1"/>
  <c r="GT995" i="1"/>
  <c r="GU995" i="1"/>
  <c r="GV995" i="1"/>
  <c r="GW995" i="1"/>
  <c r="GX995" i="1"/>
  <c r="D997" i="1"/>
  <c r="B999" i="1"/>
  <c r="E999" i="1"/>
  <c r="Z999" i="1"/>
  <c r="AA999" i="1"/>
  <c r="AM999" i="1"/>
  <c r="AN999" i="1"/>
  <c r="BE999" i="1"/>
  <c r="BF999" i="1"/>
  <c r="BG999" i="1"/>
  <c r="BH999" i="1"/>
  <c r="BI999" i="1"/>
  <c r="BJ999" i="1"/>
  <c r="BK999" i="1"/>
  <c r="BL999" i="1"/>
  <c r="BM999" i="1"/>
  <c r="BN999" i="1"/>
  <c r="BO999" i="1"/>
  <c r="BP999" i="1"/>
  <c r="BQ999" i="1"/>
  <c r="BR999" i="1"/>
  <c r="BS999" i="1"/>
  <c r="BT999" i="1"/>
  <c r="BU999" i="1"/>
  <c r="BV999" i="1"/>
  <c r="BW999" i="1"/>
  <c r="CN999" i="1"/>
  <c r="CO999" i="1"/>
  <c r="CP999" i="1"/>
  <c r="CQ999" i="1"/>
  <c r="CR999" i="1"/>
  <c r="CS999" i="1"/>
  <c r="CT999" i="1"/>
  <c r="CU999" i="1"/>
  <c r="CV999" i="1"/>
  <c r="CW999" i="1"/>
  <c r="CX999" i="1"/>
  <c r="CY999" i="1"/>
  <c r="CZ999" i="1"/>
  <c r="DA999" i="1"/>
  <c r="DB999" i="1"/>
  <c r="DC999" i="1"/>
  <c r="DD999" i="1"/>
  <c r="DE999" i="1"/>
  <c r="DF999" i="1"/>
  <c r="DG999" i="1"/>
  <c r="DH999" i="1"/>
  <c r="DI999" i="1"/>
  <c r="DJ999" i="1"/>
  <c r="DK999" i="1"/>
  <c r="DL999" i="1"/>
  <c r="DM999" i="1"/>
  <c r="DN999" i="1"/>
  <c r="DO999" i="1"/>
  <c r="DP999" i="1"/>
  <c r="DQ999" i="1"/>
  <c r="DR999" i="1"/>
  <c r="DS999" i="1"/>
  <c r="DT999" i="1"/>
  <c r="DU999" i="1"/>
  <c r="DV999" i="1"/>
  <c r="DW999" i="1"/>
  <c r="DX999" i="1"/>
  <c r="DY999" i="1"/>
  <c r="DZ999" i="1"/>
  <c r="EA999" i="1"/>
  <c r="EB999" i="1"/>
  <c r="EC999" i="1"/>
  <c r="ED999" i="1"/>
  <c r="EE999" i="1"/>
  <c r="EF999" i="1"/>
  <c r="EG999" i="1"/>
  <c r="EH999" i="1"/>
  <c r="EI999" i="1"/>
  <c r="EJ999" i="1"/>
  <c r="EK999" i="1"/>
  <c r="EL999" i="1"/>
  <c r="EM999" i="1"/>
  <c r="EN999" i="1"/>
  <c r="EO999" i="1"/>
  <c r="EP999" i="1"/>
  <c r="EQ999" i="1"/>
  <c r="ER999" i="1"/>
  <c r="ES999" i="1"/>
  <c r="ET999" i="1"/>
  <c r="EU999" i="1"/>
  <c r="EV999" i="1"/>
  <c r="EW999" i="1"/>
  <c r="EX999" i="1"/>
  <c r="EY999" i="1"/>
  <c r="EZ999" i="1"/>
  <c r="FA999" i="1"/>
  <c r="FB999" i="1"/>
  <c r="FC999" i="1"/>
  <c r="FD999" i="1"/>
  <c r="FE999" i="1"/>
  <c r="FF999" i="1"/>
  <c r="FG999" i="1"/>
  <c r="FH999" i="1"/>
  <c r="FI999" i="1"/>
  <c r="FJ999" i="1"/>
  <c r="FK999" i="1"/>
  <c r="FL999" i="1"/>
  <c r="FM999" i="1"/>
  <c r="FN999" i="1"/>
  <c r="FO999" i="1"/>
  <c r="FP999" i="1"/>
  <c r="FQ999" i="1"/>
  <c r="FR999" i="1"/>
  <c r="FS999" i="1"/>
  <c r="FT999" i="1"/>
  <c r="FU999" i="1"/>
  <c r="FV999" i="1"/>
  <c r="FW999" i="1"/>
  <c r="FX999" i="1"/>
  <c r="FY999" i="1"/>
  <c r="FZ999" i="1"/>
  <c r="GA999" i="1"/>
  <c r="GB999" i="1"/>
  <c r="GC999" i="1"/>
  <c r="GD999" i="1"/>
  <c r="GE999" i="1"/>
  <c r="GF999" i="1"/>
  <c r="GG999" i="1"/>
  <c r="GH999" i="1"/>
  <c r="GI999" i="1"/>
  <c r="GJ999" i="1"/>
  <c r="GK999" i="1"/>
  <c r="GL999" i="1"/>
  <c r="GM999" i="1"/>
  <c r="GN999" i="1"/>
  <c r="GO999" i="1"/>
  <c r="GP999" i="1"/>
  <c r="GQ999" i="1"/>
  <c r="GR999" i="1"/>
  <c r="GS999" i="1"/>
  <c r="GT999" i="1"/>
  <c r="GU999" i="1"/>
  <c r="GV999" i="1"/>
  <c r="GW999" i="1"/>
  <c r="GX999" i="1"/>
  <c r="C1001" i="1"/>
  <c r="D1001" i="1"/>
  <c r="AC1001" i="1"/>
  <c r="AB1001" i="1" s="1"/>
  <c r="AD1001" i="1"/>
  <c r="AE1001" i="1"/>
  <c r="AF1001" i="1"/>
  <c r="AG1001" i="1"/>
  <c r="CU1001" i="1" s="1"/>
  <c r="T1001" i="1" s="1"/>
  <c r="AH1001" i="1"/>
  <c r="CV1001" i="1" s="1"/>
  <c r="U1001" i="1" s="1"/>
  <c r="AI1001" i="1"/>
  <c r="AJ1001" i="1"/>
  <c r="CR1001" i="1"/>
  <c r="Q1001" i="1" s="1"/>
  <c r="CS1001" i="1"/>
  <c r="R1001" i="1" s="1"/>
  <c r="CT1001" i="1"/>
  <c r="S1001" i="1" s="1"/>
  <c r="CW1001" i="1"/>
  <c r="V1001" i="1" s="1"/>
  <c r="CX1001" i="1"/>
  <c r="W1001" i="1" s="1"/>
  <c r="FR1001" i="1"/>
  <c r="GL1001" i="1"/>
  <c r="GN1001" i="1"/>
  <c r="GO1001" i="1"/>
  <c r="CC1022" i="1" s="1"/>
  <c r="GV1001" i="1"/>
  <c r="HC1001" i="1"/>
  <c r="GX1001" i="1" s="1"/>
  <c r="C1002" i="1"/>
  <c r="D1002" i="1"/>
  <c r="AC1002" i="1"/>
  <c r="AB1002" i="1" s="1"/>
  <c r="AD1002" i="1"/>
  <c r="AE1002" i="1"/>
  <c r="CS1002" i="1" s="1"/>
  <c r="R1002" i="1" s="1"/>
  <c r="GK1002" i="1" s="1"/>
  <c r="AF1002" i="1"/>
  <c r="AG1002" i="1"/>
  <c r="AH1002" i="1"/>
  <c r="CV1002" i="1" s="1"/>
  <c r="U1002" i="1" s="1"/>
  <c r="AI1002" i="1"/>
  <c r="CW1002" i="1" s="1"/>
  <c r="V1002" i="1" s="1"/>
  <c r="AJ1002" i="1"/>
  <c r="CQ1002" i="1"/>
  <c r="P1002" i="1" s="1"/>
  <c r="CR1002" i="1"/>
  <c r="Q1002" i="1" s="1"/>
  <c r="CT1002" i="1"/>
  <c r="S1002" i="1" s="1"/>
  <c r="CU1002" i="1"/>
  <c r="T1002" i="1" s="1"/>
  <c r="CX1002" i="1"/>
  <c r="W1002" i="1" s="1"/>
  <c r="FR1002" i="1"/>
  <c r="GL1002" i="1"/>
  <c r="GN1002" i="1"/>
  <c r="GO1002" i="1"/>
  <c r="GV1002" i="1"/>
  <c r="HC1002" i="1" s="1"/>
  <c r="GX1002" i="1" s="1"/>
  <c r="C1003" i="1"/>
  <c r="D1003" i="1"/>
  <c r="AC1003" i="1"/>
  <c r="AE1003" i="1"/>
  <c r="AD1003" i="1" s="1"/>
  <c r="AB1003" i="1" s="1"/>
  <c r="AF1003" i="1"/>
  <c r="CT1003" i="1" s="1"/>
  <c r="S1003" i="1" s="1"/>
  <c r="AG1003" i="1"/>
  <c r="AH1003" i="1"/>
  <c r="AI1003" i="1"/>
  <c r="CW1003" i="1" s="1"/>
  <c r="V1003" i="1" s="1"/>
  <c r="AJ1003" i="1"/>
  <c r="CX1003" i="1" s="1"/>
  <c r="W1003" i="1" s="1"/>
  <c r="CQ1003" i="1"/>
  <c r="P1003" i="1" s="1"/>
  <c r="CR1003" i="1"/>
  <c r="Q1003" i="1" s="1"/>
  <c r="CU1003" i="1"/>
  <c r="T1003" i="1" s="1"/>
  <c r="CV1003" i="1"/>
  <c r="U1003" i="1" s="1"/>
  <c r="FR1003" i="1"/>
  <c r="BY1022" i="1" s="1"/>
  <c r="GL1003" i="1"/>
  <c r="GN1003" i="1"/>
  <c r="GO1003" i="1"/>
  <c r="GV1003" i="1"/>
  <c r="HC1003" i="1" s="1"/>
  <c r="GX1003" i="1" s="1"/>
  <c r="C1004" i="1"/>
  <c r="D1004" i="1"/>
  <c r="AC1004" i="1"/>
  <c r="CQ1004" i="1" s="1"/>
  <c r="P1004" i="1" s="1"/>
  <c r="AE1004" i="1"/>
  <c r="AD1004" i="1" s="1"/>
  <c r="AB1004" i="1" s="1"/>
  <c r="AF1004" i="1"/>
  <c r="CT1004" i="1" s="1"/>
  <c r="S1004" i="1" s="1"/>
  <c r="AG1004" i="1"/>
  <c r="CU1004" i="1" s="1"/>
  <c r="T1004" i="1" s="1"/>
  <c r="AH1004" i="1"/>
  <c r="AI1004" i="1"/>
  <c r="AJ1004" i="1"/>
  <c r="CX1004" i="1" s="1"/>
  <c r="W1004" i="1" s="1"/>
  <c r="CR1004" i="1"/>
  <c r="Q1004" i="1" s="1"/>
  <c r="CS1004" i="1"/>
  <c r="R1004" i="1" s="1"/>
  <c r="GK1004" i="1" s="1"/>
  <c r="CV1004" i="1"/>
  <c r="U1004" i="1" s="1"/>
  <c r="CW1004" i="1"/>
  <c r="V1004" i="1" s="1"/>
  <c r="FR1004" i="1"/>
  <c r="GL1004" i="1"/>
  <c r="GN1004" i="1"/>
  <c r="GO1004" i="1"/>
  <c r="GV1004" i="1"/>
  <c r="GX1004" i="1"/>
  <c r="HC1004" i="1"/>
  <c r="C1005" i="1"/>
  <c r="D1005" i="1"/>
  <c r="AC1005" i="1"/>
  <c r="AB1005" i="1" s="1"/>
  <c r="AD1005" i="1"/>
  <c r="AE1005" i="1"/>
  <c r="AF1005" i="1"/>
  <c r="AG1005" i="1"/>
  <c r="CU1005" i="1" s="1"/>
  <c r="T1005" i="1" s="1"/>
  <c r="AH1005" i="1"/>
  <c r="CV1005" i="1" s="1"/>
  <c r="U1005" i="1" s="1"/>
  <c r="AI1005" i="1"/>
  <c r="AJ1005" i="1"/>
  <c r="CR1005" i="1"/>
  <c r="Q1005" i="1" s="1"/>
  <c r="CS1005" i="1"/>
  <c r="R1005" i="1" s="1"/>
  <c r="GK1005" i="1" s="1"/>
  <c r="CT1005" i="1"/>
  <c r="S1005" i="1" s="1"/>
  <c r="CW1005" i="1"/>
  <c r="V1005" i="1" s="1"/>
  <c r="CX1005" i="1"/>
  <c r="W1005" i="1" s="1"/>
  <c r="FR1005" i="1"/>
  <c r="GL1005" i="1"/>
  <c r="GN1005" i="1"/>
  <c r="GO1005" i="1"/>
  <c r="GV1005" i="1"/>
  <c r="HC1005" i="1"/>
  <c r="GX1005" i="1" s="1"/>
  <c r="C1006" i="1"/>
  <c r="D1006" i="1"/>
  <c r="AC1006" i="1"/>
  <c r="AB1006" i="1" s="1"/>
  <c r="AD1006" i="1"/>
  <c r="AE1006" i="1"/>
  <c r="CS1006" i="1" s="1"/>
  <c r="R1006" i="1" s="1"/>
  <c r="GK1006" i="1" s="1"/>
  <c r="AF1006" i="1"/>
  <c r="AG1006" i="1"/>
  <c r="AH1006" i="1"/>
  <c r="CV1006" i="1" s="1"/>
  <c r="U1006" i="1" s="1"/>
  <c r="AI1006" i="1"/>
  <c r="CW1006" i="1" s="1"/>
  <c r="V1006" i="1" s="1"/>
  <c r="AJ1006" i="1"/>
  <c r="CQ1006" i="1"/>
  <c r="P1006" i="1" s="1"/>
  <c r="CR1006" i="1"/>
  <c r="Q1006" i="1" s="1"/>
  <c r="CT1006" i="1"/>
  <c r="S1006" i="1" s="1"/>
  <c r="CU1006" i="1"/>
  <c r="T1006" i="1" s="1"/>
  <c r="CX1006" i="1"/>
  <c r="W1006" i="1" s="1"/>
  <c r="FR1006" i="1"/>
  <c r="GL1006" i="1"/>
  <c r="GN1006" i="1"/>
  <c r="GO1006" i="1"/>
  <c r="GV1006" i="1"/>
  <c r="HC1006" i="1" s="1"/>
  <c r="GX1006" i="1" s="1"/>
  <c r="C1007" i="1"/>
  <c r="D1007" i="1"/>
  <c r="AC1007" i="1"/>
  <c r="AE1007" i="1"/>
  <c r="AD1007" i="1" s="1"/>
  <c r="AB1007" i="1" s="1"/>
  <c r="AF1007" i="1"/>
  <c r="CT1007" i="1" s="1"/>
  <c r="S1007" i="1" s="1"/>
  <c r="AG1007" i="1"/>
  <c r="AH1007" i="1"/>
  <c r="AI1007" i="1"/>
  <c r="CW1007" i="1" s="1"/>
  <c r="V1007" i="1" s="1"/>
  <c r="AJ1007" i="1"/>
  <c r="CX1007" i="1" s="1"/>
  <c r="W1007" i="1" s="1"/>
  <c r="CQ1007" i="1"/>
  <c r="P1007" i="1" s="1"/>
  <c r="CR1007" i="1"/>
  <c r="Q1007" i="1" s="1"/>
  <c r="CU1007" i="1"/>
  <c r="T1007" i="1" s="1"/>
  <c r="CV1007" i="1"/>
  <c r="U1007" i="1" s="1"/>
  <c r="FR1007" i="1"/>
  <c r="GL1007" i="1"/>
  <c r="GN1007" i="1"/>
  <c r="GO1007" i="1"/>
  <c r="GV1007" i="1"/>
  <c r="HC1007" i="1" s="1"/>
  <c r="GX1007" i="1" s="1"/>
  <c r="C1008" i="1"/>
  <c r="D1008" i="1"/>
  <c r="AC1008" i="1"/>
  <c r="CQ1008" i="1" s="1"/>
  <c r="P1008" i="1" s="1"/>
  <c r="CP1008" i="1" s="1"/>
  <c r="O1008" i="1" s="1"/>
  <c r="AE1008" i="1"/>
  <c r="AD1008" i="1" s="1"/>
  <c r="AB1008" i="1" s="1"/>
  <c r="AF1008" i="1"/>
  <c r="CT1008" i="1" s="1"/>
  <c r="S1008" i="1" s="1"/>
  <c r="AG1008" i="1"/>
  <c r="CU1008" i="1" s="1"/>
  <c r="T1008" i="1" s="1"/>
  <c r="AH1008" i="1"/>
  <c r="AI1008" i="1"/>
  <c r="AJ1008" i="1"/>
  <c r="CX1008" i="1" s="1"/>
  <c r="W1008" i="1" s="1"/>
  <c r="CR1008" i="1"/>
  <c r="Q1008" i="1" s="1"/>
  <c r="CS1008" i="1"/>
  <c r="R1008" i="1" s="1"/>
  <c r="GK1008" i="1" s="1"/>
  <c r="CV1008" i="1"/>
  <c r="U1008" i="1" s="1"/>
  <c r="CW1008" i="1"/>
  <c r="V1008" i="1" s="1"/>
  <c r="FR1008" i="1"/>
  <c r="GL1008" i="1"/>
  <c r="GN1008" i="1"/>
  <c r="GO1008" i="1"/>
  <c r="GV1008" i="1"/>
  <c r="GX1008" i="1"/>
  <c r="HC1008" i="1"/>
  <c r="C1009" i="1"/>
  <c r="D1009" i="1"/>
  <c r="AC1009" i="1"/>
  <c r="AB1009" i="1" s="1"/>
  <c r="AD1009" i="1"/>
  <c r="AE1009" i="1"/>
  <c r="AF1009" i="1"/>
  <c r="AG1009" i="1"/>
  <c r="CU1009" i="1" s="1"/>
  <c r="T1009" i="1" s="1"/>
  <c r="AH1009" i="1"/>
  <c r="CV1009" i="1" s="1"/>
  <c r="U1009" i="1" s="1"/>
  <c r="AI1009" i="1"/>
  <c r="AJ1009" i="1"/>
  <c r="CR1009" i="1"/>
  <c r="Q1009" i="1" s="1"/>
  <c r="CS1009" i="1"/>
  <c r="R1009" i="1" s="1"/>
  <c r="GK1009" i="1" s="1"/>
  <c r="CT1009" i="1"/>
  <c r="S1009" i="1" s="1"/>
  <c r="CW1009" i="1"/>
  <c r="V1009" i="1" s="1"/>
  <c r="CX1009" i="1"/>
  <c r="W1009" i="1" s="1"/>
  <c r="FR1009" i="1"/>
  <c r="GL1009" i="1"/>
  <c r="GN1009" i="1"/>
  <c r="GO1009" i="1"/>
  <c r="GV1009" i="1"/>
  <c r="HC1009" i="1"/>
  <c r="GX1009" i="1" s="1"/>
  <c r="C1010" i="1"/>
  <c r="D1010" i="1"/>
  <c r="AC1010" i="1"/>
  <c r="AB1010" i="1" s="1"/>
  <c r="AD1010" i="1"/>
  <c r="AE1010" i="1"/>
  <c r="CS1010" i="1" s="1"/>
  <c r="R1010" i="1" s="1"/>
  <c r="GK1010" i="1" s="1"/>
  <c r="AF1010" i="1"/>
  <c r="AG1010" i="1"/>
  <c r="AH1010" i="1"/>
  <c r="CV1010" i="1" s="1"/>
  <c r="U1010" i="1" s="1"/>
  <c r="AI1010" i="1"/>
  <c r="CW1010" i="1" s="1"/>
  <c r="V1010" i="1" s="1"/>
  <c r="AJ1010" i="1"/>
  <c r="CQ1010" i="1"/>
  <c r="P1010" i="1" s="1"/>
  <c r="CR1010" i="1"/>
  <c r="Q1010" i="1" s="1"/>
  <c r="CT1010" i="1"/>
  <c r="S1010" i="1" s="1"/>
  <c r="CU1010" i="1"/>
  <c r="T1010" i="1" s="1"/>
  <c r="CX1010" i="1"/>
  <c r="W1010" i="1" s="1"/>
  <c r="FR1010" i="1"/>
  <c r="GL1010" i="1"/>
  <c r="BZ1022" i="1" s="1"/>
  <c r="GN1010" i="1"/>
  <c r="GO1010" i="1"/>
  <c r="GV1010" i="1"/>
  <c r="HC1010" i="1" s="1"/>
  <c r="GX1010" i="1" s="1"/>
  <c r="C1011" i="1"/>
  <c r="D1011" i="1"/>
  <c r="AC1011" i="1"/>
  <c r="AE1011" i="1"/>
  <c r="AD1011" i="1" s="1"/>
  <c r="AB1011" i="1" s="1"/>
  <c r="AF1011" i="1"/>
  <c r="CT1011" i="1" s="1"/>
  <c r="S1011" i="1" s="1"/>
  <c r="AG1011" i="1"/>
  <c r="AH1011" i="1"/>
  <c r="AI1011" i="1"/>
  <c r="CW1011" i="1" s="1"/>
  <c r="V1011" i="1" s="1"/>
  <c r="AJ1011" i="1"/>
  <c r="CX1011" i="1" s="1"/>
  <c r="W1011" i="1" s="1"/>
  <c r="CQ1011" i="1"/>
  <c r="P1011" i="1" s="1"/>
  <c r="CP1011" i="1" s="1"/>
  <c r="O1011" i="1" s="1"/>
  <c r="CR1011" i="1"/>
  <c r="Q1011" i="1" s="1"/>
  <c r="CU1011" i="1"/>
  <c r="T1011" i="1" s="1"/>
  <c r="CV1011" i="1"/>
  <c r="U1011" i="1" s="1"/>
  <c r="FR1011" i="1"/>
  <c r="GL1011" i="1"/>
  <c r="GN1011" i="1"/>
  <c r="GO1011" i="1"/>
  <c r="GV1011" i="1"/>
  <c r="HC1011" i="1" s="1"/>
  <c r="GX1011" i="1" s="1"/>
  <c r="C1012" i="1"/>
  <c r="D1012" i="1"/>
  <c r="AC1012" i="1"/>
  <c r="CQ1012" i="1" s="1"/>
  <c r="P1012" i="1" s="1"/>
  <c r="CP1012" i="1" s="1"/>
  <c r="O1012" i="1" s="1"/>
  <c r="AE1012" i="1"/>
  <c r="AD1012" i="1" s="1"/>
  <c r="AB1012" i="1" s="1"/>
  <c r="AF1012" i="1"/>
  <c r="CT1012" i="1" s="1"/>
  <c r="S1012" i="1" s="1"/>
  <c r="AG1012" i="1"/>
  <c r="CU1012" i="1" s="1"/>
  <c r="T1012" i="1" s="1"/>
  <c r="AH1012" i="1"/>
  <c r="AI1012" i="1"/>
  <c r="AJ1012" i="1"/>
  <c r="CX1012" i="1" s="1"/>
  <c r="W1012" i="1" s="1"/>
  <c r="CR1012" i="1"/>
  <c r="Q1012" i="1" s="1"/>
  <c r="CS1012" i="1"/>
  <c r="R1012" i="1" s="1"/>
  <c r="GK1012" i="1" s="1"/>
  <c r="CV1012" i="1"/>
  <c r="U1012" i="1" s="1"/>
  <c r="CW1012" i="1"/>
  <c r="V1012" i="1" s="1"/>
  <c r="FR1012" i="1"/>
  <c r="GL1012" i="1"/>
  <c r="GN1012" i="1"/>
  <c r="GO1012" i="1"/>
  <c r="GV1012" i="1"/>
  <c r="GX1012" i="1"/>
  <c r="HC1012" i="1"/>
  <c r="C1013" i="1"/>
  <c r="D1013" i="1"/>
  <c r="AC1013" i="1"/>
  <c r="AB1013" i="1" s="1"/>
  <c r="AD1013" i="1"/>
  <c r="AE1013" i="1"/>
  <c r="AF1013" i="1"/>
  <c r="AG1013" i="1"/>
  <c r="CU1013" i="1" s="1"/>
  <c r="T1013" i="1" s="1"/>
  <c r="AH1013" i="1"/>
  <c r="CV1013" i="1" s="1"/>
  <c r="U1013" i="1" s="1"/>
  <c r="AI1013" i="1"/>
  <c r="AJ1013" i="1"/>
  <c r="CR1013" i="1"/>
  <c r="Q1013" i="1" s="1"/>
  <c r="CS1013" i="1"/>
  <c r="R1013" i="1" s="1"/>
  <c r="GK1013" i="1" s="1"/>
  <c r="CT1013" i="1"/>
  <c r="S1013" i="1" s="1"/>
  <c r="CW1013" i="1"/>
  <c r="V1013" i="1" s="1"/>
  <c r="CX1013" i="1"/>
  <c r="W1013" i="1" s="1"/>
  <c r="FR1013" i="1"/>
  <c r="GL1013" i="1"/>
  <c r="GN1013" i="1"/>
  <c r="GO1013" i="1"/>
  <c r="GV1013" i="1"/>
  <c r="HC1013" i="1"/>
  <c r="GX1013" i="1" s="1"/>
  <c r="C1014" i="1"/>
  <c r="D1014" i="1"/>
  <c r="AC1014" i="1"/>
  <c r="AB1014" i="1" s="1"/>
  <c r="AD1014" i="1"/>
  <c r="AE1014" i="1"/>
  <c r="CS1014" i="1" s="1"/>
  <c r="R1014" i="1" s="1"/>
  <c r="GK1014" i="1" s="1"/>
  <c r="AF1014" i="1"/>
  <c r="AG1014" i="1"/>
  <c r="AH1014" i="1"/>
  <c r="CV1014" i="1" s="1"/>
  <c r="U1014" i="1" s="1"/>
  <c r="AI1014" i="1"/>
  <c r="CW1014" i="1" s="1"/>
  <c r="V1014" i="1" s="1"/>
  <c r="AJ1014" i="1"/>
  <c r="CQ1014" i="1"/>
  <c r="P1014" i="1" s="1"/>
  <c r="CP1014" i="1" s="1"/>
  <c r="O1014" i="1" s="1"/>
  <c r="CR1014" i="1"/>
  <c r="Q1014" i="1" s="1"/>
  <c r="CT1014" i="1"/>
  <c r="S1014" i="1" s="1"/>
  <c r="CU1014" i="1"/>
  <c r="T1014" i="1" s="1"/>
  <c r="CX1014" i="1"/>
  <c r="W1014" i="1" s="1"/>
  <c r="FR1014" i="1"/>
  <c r="GL1014" i="1"/>
  <c r="GN1014" i="1"/>
  <c r="GO1014" i="1"/>
  <c r="GV1014" i="1"/>
  <c r="HC1014" i="1" s="1"/>
  <c r="GX1014" i="1" s="1"/>
  <c r="C1015" i="1"/>
  <c r="D1015" i="1"/>
  <c r="AC1015" i="1"/>
  <c r="AE1015" i="1"/>
  <c r="AD1015" i="1" s="1"/>
  <c r="AB1015" i="1" s="1"/>
  <c r="AF1015" i="1"/>
  <c r="CT1015" i="1" s="1"/>
  <c r="S1015" i="1" s="1"/>
  <c r="AG1015" i="1"/>
  <c r="AH1015" i="1"/>
  <c r="AI1015" i="1"/>
  <c r="CW1015" i="1" s="1"/>
  <c r="V1015" i="1" s="1"/>
  <c r="AJ1015" i="1"/>
  <c r="CX1015" i="1" s="1"/>
  <c r="W1015" i="1" s="1"/>
  <c r="CQ1015" i="1"/>
  <c r="P1015" i="1" s="1"/>
  <c r="CR1015" i="1"/>
  <c r="Q1015" i="1" s="1"/>
  <c r="CU1015" i="1"/>
  <c r="T1015" i="1" s="1"/>
  <c r="CV1015" i="1"/>
  <c r="U1015" i="1" s="1"/>
  <c r="FR1015" i="1"/>
  <c r="GL1015" i="1"/>
  <c r="GN1015" i="1"/>
  <c r="GO1015" i="1"/>
  <c r="GV1015" i="1"/>
  <c r="HC1015" i="1" s="1"/>
  <c r="GX1015" i="1" s="1"/>
  <c r="C1016" i="1"/>
  <c r="D1016" i="1"/>
  <c r="AC1016" i="1"/>
  <c r="CQ1016" i="1" s="1"/>
  <c r="P1016" i="1" s="1"/>
  <c r="AE1016" i="1"/>
  <c r="AD1016" i="1" s="1"/>
  <c r="AB1016" i="1" s="1"/>
  <c r="AF1016" i="1"/>
  <c r="CT1016" i="1" s="1"/>
  <c r="S1016" i="1" s="1"/>
  <c r="AG1016" i="1"/>
  <c r="CU1016" i="1" s="1"/>
  <c r="T1016" i="1" s="1"/>
  <c r="AH1016" i="1"/>
  <c r="AI1016" i="1"/>
  <c r="AJ1016" i="1"/>
  <c r="CX1016" i="1" s="1"/>
  <c r="W1016" i="1" s="1"/>
  <c r="CR1016" i="1"/>
  <c r="Q1016" i="1" s="1"/>
  <c r="CS1016" i="1"/>
  <c r="R1016" i="1" s="1"/>
  <c r="GK1016" i="1" s="1"/>
  <c r="CV1016" i="1"/>
  <c r="U1016" i="1" s="1"/>
  <c r="CW1016" i="1"/>
  <c r="V1016" i="1" s="1"/>
  <c r="FR1016" i="1"/>
  <c r="GL1016" i="1"/>
  <c r="GN1016" i="1"/>
  <c r="GO1016" i="1"/>
  <c r="GV1016" i="1"/>
  <c r="GX1016" i="1"/>
  <c r="HC1016" i="1"/>
  <c r="C1017" i="1"/>
  <c r="D1017" i="1"/>
  <c r="AC1017" i="1"/>
  <c r="AB1017" i="1" s="1"/>
  <c r="AD1017" i="1"/>
  <c r="AE1017" i="1"/>
  <c r="AF1017" i="1"/>
  <c r="AG1017" i="1"/>
  <c r="CU1017" i="1" s="1"/>
  <c r="T1017" i="1" s="1"/>
  <c r="AH1017" i="1"/>
  <c r="CV1017" i="1" s="1"/>
  <c r="U1017" i="1" s="1"/>
  <c r="AI1017" i="1"/>
  <c r="AJ1017" i="1"/>
  <c r="CR1017" i="1"/>
  <c r="Q1017" i="1" s="1"/>
  <c r="CS1017" i="1"/>
  <c r="R1017" i="1" s="1"/>
  <c r="GK1017" i="1" s="1"/>
  <c r="CT1017" i="1"/>
  <c r="S1017" i="1" s="1"/>
  <c r="CW1017" i="1"/>
  <c r="V1017" i="1" s="1"/>
  <c r="CX1017" i="1"/>
  <c r="W1017" i="1" s="1"/>
  <c r="FR1017" i="1"/>
  <c r="GL1017" i="1"/>
  <c r="GN1017" i="1"/>
  <c r="GO1017" i="1"/>
  <c r="GV1017" i="1"/>
  <c r="HC1017" i="1"/>
  <c r="GX1017" i="1" s="1"/>
  <c r="C1018" i="1"/>
  <c r="D1018" i="1"/>
  <c r="AC1018" i="1"/>
  <c r="AB1018" i="1" s="1"/>
  <c r="AD1018" i="1"/>
  <c r="AE1018" i="1"/>
  <c r="CS1018" i="1" s="1"/>
  <c r="R1018" i="1" s="1"/>
  <c r="GK1018" i="1" s="1"/>
  <c r="AF1018" i="1"/>
  <c r="AG1018" i="1"/>
  <c r="AH1018" i="1"/>
  <c r="CV1018" i="1" s="1"/>
  <c r="U1018" i="1" s="1"/>
  <c r="AI1018" i="1"/>
  <c r="CW1018" i="1" s="1"/>
  <c r="V1018" i="1" s="1"/>
  <c r="AJ1018" i="1"/>
  <c r="CQ1018" i="1"/>
  <c r="P1018" i="1" s="1"/>
  <c r="CR1018" i="1"/>
  <c r="Q1018" i="1" s="1"/>
  <c r="CT1018" i="1"/>
  <c r="S1018" i="1" s="1"/>
  <c r="CU1018" i="1"/>
  <c r="T1018" i="1" s="1"/>
  <c r="CX1018" i="1"/>
  <c r="W1018" i="1" s="1"/>
  <c r="FR1018" i="1"/>
  <c r="GL1018" i="1"/>
  <c r="GN1018" i="1"/>
  <c r="GO1018" i="1"/>
  <c r="GV1018" i="1"/>
  <c r="HC1018" i="1" s="1"/>
  <c r="GX1018" i="1" s="1"/>
  <c r="C1019" i="1"/>
  <c r="D1019" i="1"/>
  <c r="AC1019" i="1"/>
  <c r="AE1019" i="1"/>
  <c r="AD1019" i="1" s="1"/>
  <c r="AB1019" i="1" s="1"/>
  <c r="AF1019" i="1"/>
  <c r="CT1019" i="1" s="1"/>
  <c r="S1019" i="1" s="1"/>
  <c r="AG1019" i="1"/>
  <c r="AH1019" i="1"/>
  <c r="AI1019" i="1"/>
  <c r="CW1019" i="1" s="1"/>
  <c r="V1019" i="1" s="1"/>
  <c r="AJ1019" i="1"/>
  <c r="CX1019" i="1" s="1"/>
  <c r="W1019" i="1" s="1"/>
  <c r="CQ1019" i="1"/>
  <c r="P1019" i="1" s="1"/>
  <c r="CR1019" i="1"/>
  <c r="Q1019" i="1" s="1"/>
  <c r="CU1019" i="1"/>
  <c r="T1019" i="1" s="1"/>
  <c r="CV1019" i="1"/>
  <c r="U1019" i="1" s="1"/>
  <c r="FR1019" i="1"/>
  <c r="GL1019" i="1"/>
  <c r="GN1019" i="1"/>
  <c r="GO1019" i="1"/>
  <c r="GV1019" i="1"/>
  <c r="HC1019" i="1" s="1"/>
  <c r="GX1019" i="1" s="1"/>
  <c r="C1020" i="1"/>
  <c r="D1020" i="1"/>
  <c r="AC1020" i="1"/>
  <c r="CQ1020" i="1" s="1"/>
  <c r="P1020" i="1" s="1"/>
  <c r="AE1020" i="1"/>
  <c r="AD1020" i="1" s="1"/>
  <c r="AB1020" i="1" s="1"/>
  <c r="AF1020" i="1"/>
  <c r="CT1020" i="1" s="1"/>
  <c r="S1020" i="1" s="1"/>
  <c r="AG1020" i="1"/>
  <c r="CU1020" i="1" s="1"/>
  <c r="T1020" i="1" s="1"/>
  <c r="AH1020" i="1"/>
  <c r="AI1020" i="1"/>
  <c r="AJ1020" i="1"/>
  <c r="CX1020" i="1" s="1"/>
  <c r="W1020" i="1" s="1"/>
  <c r="CR1020" i="1"/>
  <c r="Q1020" i="1" s="1"/>
  <c r="CS1020" i="1"/>
  <c r="R1020" i="1" s="1"/>
  <c r="GK1020" i="1" s="1"/>
  <c r="CV1020" i="1"/>
  <c r="U1020" i="1" s="1"/>
  <c r="CW1020" i="1"/>
  <c r="V1020" i="1" s="1"/>
  <c r="FR1020" i="1"/>
  <c r="GL1020" i="1"/>
  <c r="GN1020" i="1"/>
  <c r="CB1022" i="1" s="1"/>
  <c r="GO1020" i="1"/>
  <c r="GV1020" i="1"/>
  <c r="GX1020" i="1"/>
  <c r="HC1020" i="1"/>
  <c r="B1022" i="1"/>
  <c r="C1022" i="1"/>
  <c r="C999" i="1" s="1"/>
  <c r="D1022" i="1"/>
  <c r="D999" i="1" s="1"/>
  <c r="F1022" i="1"/>
  <c r="F999" i="1" s="1"/>
  <c r="G1022" i="1"/>
  <c r="G999" i="1" s="1"/>
  <c r="BX1022" i="1"/>
  <c r="BX999" i="1" s="1"/>
  <c r="CK1022" i="1"/>
  <c r="CK999" i="1" s="1"/>
  <c r="CL1022" i="1"/>
  <c r="BC1022" i="1" s="1"/>
  <c r="CM1022" i="1"/>
  <c r="BD1022" i="1" s="1"/>
  <c r="D1052" i="1"/>
  <c r="E1054" i="1"/>
  <c r="Z1054" i="1"/>
  <c r="AA1054" i="1"/>
  <c r="AM1054" i="1"/>
  <c r="AN1054" i="1"/>
  <c r="BE1054" i="1"/>
  <c r="BF1054" i="1"/>
  <c r="BG1054" i="1"/>
  <c r="BH1054" i="1"/>
  <c r="BI1054" i="1"/>
  <c r="BJ1054" i="1"/>
  <c r="BK1054" i="1"/>
  <c r="BL1054" i="1"/>
  <c r="BM1054" i="1"/>
  <c r="BN1054" i="1"/>
  <c r="BO1054" i="1"/>
  <c r="BP1054" i="1"/>
  <c r="BQ1054" i="1"/>
  <c r="BR1054" i="1"/>
  <c r="BS1054" i="1"/>
  <c r="BT1054" i="1"/>
  <c r="BU1054" i="1"/>
  <c r="BV1054" i="1"/>
  <c r="BW1054" i="1"/>
  <c r="CN1054" i="1"/>
  <c r="CO1054" i="1"/>
  <c r="CP1054" i="1"/>
  <c r="CQ1054" i="1"/>
  <c r="CR1054" i="1"/>
  <c r="CS1054" i="1"/>
  <c r="CT1054" i="1"/>
  <c r="CU1054" i="1"/>
  <c r="CV1054" i="1"/>
  <c r="CW1054" i="1"/>
  <c r="CX1054" i="1"/>
  <c r="CY1054" i="1"/>
  <c r="CZ1054" i="1"/>
  <c r="DA1054" i="1"/>
  <c r="DB1054" i="1"/>
  <c r="DC1054" i="1"/>
  <c r="DD1054" i="1"/>
  <c r="DE1054" i="1"/>
  <c r="DF1054" i="1"/>
  <c r="DG1054" i="1"/>
  <c r="DH1054" i="1"/>
  <c r="DI1054" i="1"/>
  <c r="DJ1054" i="1"/>
  <c r="DK1054" i="1"/>
  <c r="DL1054" i="1"/>
  <c r="DM1054" i="1"/>
  <c r="DN1054" i="1"/>
  <c r="DO1054" i="1"/>
  <c r="DP1054" i="1"/>
  <c r="DQ1054" i="1"/>
  <c r="DR1054" i="1"/>
  <c r="DS1054" i="1"/>
  <c r="DT1054" i="1"/>
  <c r="DU1054" i="1"/>
  <c r="DV1054" i="1"/>
  <c r="DW1054" i="1"/>
  <c r="DX1054" i="1"/>
  <c r="DY1054" i="1"/>
  <c r="DZ1054" i="1"/>
  <c r="EA1054" i="1"/>
  <c r="EB1054" i="1"/>
  <c r="EC1054" i="1"/>
  <c r="ED1054" i="1"/>
  <c r="EE1054" i="1"/>
  <c r="EF1054" i="1"/>
  <c r="EG1054" i="1"/>
  <c r="EH1054" i="1"/>
  <c r="EI1054" i="1"/>
  <c r="EJ1054" i="1"/>
  <c r="EK1054" i="1"/>
  <c r="EL1054" i="1"/>
  <c r="EM1054" i="1"/>
  <c r="EN1054" i="1"/>
  <c r="EO1054" i="1"/>
  <c r="EP1054" i="1"/>
  <c r="EQ1054" i="1"/>
  <c r="ER1054" i="1"/>
  <c r="ES1054" i="1"/>
  <c r="ET1054" i="1"/>
  <c r="EU1054" i="1"/>
  <c r="EV1054" i="1"/>
  <c r="EW1054" i="1"/>
  <c r="EX1054" i="1"/>
  <c r="EY1054" i="1"/>
  <c r="EZ1054" i="1"/>
  <c r="FA1054" i="1"/>
  <c r="FB1054" i="1"/>
  <c r="FC1054" i="1"/>
  <c r="FD1054" i="1"/>
  <c r="FE1054" i="1"/>
  <c r="FF1054" i="1"/>
  <c r="FG1054" i="1"/>
  <c r="FH1054" i="1"/>
  <c r="FI1054" i="1"/>
  <c r="FJ1054" i="1"/>
  <c r="FK1054" i="1"/>
  <c r="FL1054" i="1"/>
  <c r="FM1054" i="1"/>
  <c r="FN1054" i="1"/>
  <c r="FO1054" i="1"/>
  <c r="FP1054" i="1"/>
  <c r="FQ1054" i="1"/>
  <c r="FR1054" i="1"/>
  <c r="FS1054" i="1"/>
  <c r="FT1054" i="1"/>
  <c r="FU1054" i="1"/>
  <c r="FV1054" i="1"/>
  <c r="FW1054" i="1"/>
  <c r="FX1054" i="1"/>
  <c r="FY1054" i="1"/>
  <c r="FZ1054" i="1"/>
  <c r="GA1054" i="1"/>
  <c r="GB1054" i="1"/>
  <c r="GC1054" i="1"/>
  <c r="GD1054" i="1"/>
  <c r="GE1054" i="1"/>
  <c r="GF1054" i="1"/>
  <c r="GG1054" i="1"/>
  <c r="GH1054" i="1"/>
  <c r="GI1054" i="1"/>
  <c r="GJ1054" i="1"/>
  <c r="GK1054" i="1"/>
  <c r="GL1054" i="1"/>
  <c r="GM1054" i="1"/>
  <c r="GN1054" i="1"/>
  <c r="GO1054" i="1"/>
  <c r="GP1054" i="1"/>
  <c r="GQ1054" i="1"/>
  <c r="GR1054" i="1"/>
  <c r="GS1054" i="1"/>
  <c r="GT1054" i="1"/>
  <c r="GU1054" i="1"/>
  <c r="GV1054" i="1"/>
  <c r="GW1054" i="1"/>
  <c r="GX1054" i="1"/>
  <c r="C1056" i="1"/>
  <c r="D1056" i="1"/>
  <c r="AC1056" i="1"/>
  <c r="CQ1056" i="1" s="1"/>
  <c r="P1056" i="1" s="1"/>
  <c r="AE1056" i="1"/>
  <c r="AD1056" i="1" s="1"/>
  <c r="AB1056" i="1" s="1"/>
  <c r="AF1056" i="1"/>
  <c r="CT1056" i="1" s="1"/>
  <c r="S1056" i="1" s="1"/>
  <c r="AG1056" i="1"/>
  <c r="CU1056" i="1" s="1"/>
  <c r="T1056" i="1" s="1"/>
  <c r="AH1056" i="1"/>
  <c r="AI1056" i="1"/>
  <c r="AJ1056" i="1"/>
  <c r="CX1056" i="1" s="1"/>
  <c r="W1056" i="1" s="1"/>
  <c r="CR1056" i="1"/>
  <c r="Q1056" i="1" s="1"/>
  <c r="CS1056" i="1"/>
  <c r="R1056" i="1" s="1"/>
  <c r="CV1056" i="1"/>
  <c r="U1056" i="1" s="1"/>
  <c r="CW1056" i="1"/>
  <c r="V1056" i="1" s="1"/>
  <c r="FR1056" i="1"/>
  <c r="BY1072" i="1" s="1"/>
  <c r="GL1056" i="1"/>
  <c r="GN1056" i="1"/>
  <c r="GO1056" i="1"/>
  <c r="GV1056" i="1"/>
  <c r="GX1056" i="1"/>
  <c r="HC1056" i="1"/>
  <c r="C1057" i="1"/>
  <c r="D1057" i="1"/>
  <c r="AC1057" i="1"/>
  <c r="AB1057" i="1" s="1"/>
  <c r="AD1057" i="1"/>
  <c r="AE1057" i="1"/>
  <c r="AF1057" i="1"/>
  <c r="AG1057" i="1"/>
  <c r="CU1057" i="1" s="1"/>
  <c r="T1057" i="1" s="1"/>
  <c r="AH1057" i="1"/>
  <c r="CV1057" i="1" s="1"/>
  <c r="U1057" i="1" s="1"/>
  <c r="AI1057" i="1"/>
  <c r="AJ1057" i="1"/>
  <c r="CR1057" i="1"/>
  <c r="Q1057" i="1" s="1"/>
  <c r="CS1057" i="1"/>
  <c r="R1057" i="1" s="1"/>
  <c r="GK1057" i="1" s="1"/>
  <c r="CT1057" i="1"/>
  <c r="S1057" i="1" s="1"/>
  <c r="CW1057" i="1"/>
  <c r="V1057" i="1" s="1"/>
  <c r="CX1057" i="1"/>
  <c r="W1057" i="1" s="1"/>
  <c r="FR1057" i="1"/>
  <c r="GL1057" i="1"/>
  <c r="GN1057" i="1"/>
  <c r="GO1057" i="1"/>
  <c r="CC1072" i="1" s="1"/>
  <c r="GV1057" i="1"/>
  <c r="HC1057" i="1"/>
  <c r="GX1057" i="1" s="1"/>
  <c r="C1058" i="1"/>
  <c r="D1058" i="1"/>
  <c r="AC1058" i="1"/>
  <c r="AB1058" i="1" s="1"/>
  <c r="AD1058" i="1"/>
  <c r="AE1058" i="1"/>
  <c r="CS1058" i="1" s="1"/>
  <c r="R1058" i="1" s="1"/>
  <c r="GK1058" i="1" s="1"/>
  <c r="AF1058" i="1"/>
  <c r="AG1058" i="1"/>
  <c r="AH1058" i="1"/>
  <c r="CV1058" i="1" s="1"/>
  <c r="U1058" i="1" s="1"/>
  <c r="AI1058" i="1"/>
  <c r="CW1058" i="1" s="1"/>
  <c r="V1058" i="1" s="1"/>
  <c r="AJ1058" i="1"/>
  <c r="CQ1058" i="1"/>
  <c r="P1058" i="1" s="1"/>
  <c r="CR1058" i="1"/>
  <c r="Q1058" i="1" s="1"/>
  <c r="CT1058" i="1"/>
  <c r="S1058" i="1" s="1"/>
  <c r="CU1058" i="1"/>
  <c r="T1058" i="1" s="1"/>
  <c r="CX1058" i="1"/>
  <c r="W1058" i="1" s="1"/>
  <c r="FR1058" i="1"/>
  <c r="GL1058" i="1"/>
  <c r="GN1058" i="1"/>
  <c r="GO1058" i="1"/>
  <c r="GV1058" i="1"/>
  <c r="HC1058" i="1" s="1"/>
  <c r="GX1058" i="1" s="1"/>
  <c r="C1059" i="1"/>
  <c r="D1059" i="1"/>
  <c r="AC1059" i="1"/>
  <c r="AE1059" i="1"/>
  <c r="AD1059" i="1" s="1"/>
  <c r="AB1059" i="1" s="1"/>
  <c r="AF1059" i="1"/>
  <c r="CT1059" i="1" s="1"/>
  <c r="S1059" i="1" s="1"/>
  <c r="AG1059" i="1"/>
  <c r="AH1059" i="1"/>
  <c r="AI1059" i="1"/>
  <c r="CW1059" i="1" s="1"/>
  <c r="V1059" i="1" s="1"/>
  <c r="AJ1059" i="1"/>
  <c r="CX1059" i="1" s="1"/>
  <c r="W1059" i="1" s="1"/>
  <c r="CQ1059" i="1"/>
  <c r="P1059" i="1" s="1"/>
  <c r="CR1059" i="1"/>
  <c r="Q1059" i="1" s="1"/>
  <c r="CU1059" i="1"/>
  <c r="T1059" i="1" s="1"/>
  <c r="CV1059" i="1"/>
  <c r="U1059" i="1" s="1"/>
  <c r="FR1059" i="1"/>
  <c r="GL1059" i="1"/>
  <c r="GN1059" i="1"/>
  <c r="GO1059" i="1"/>
  <c r="GV1059" i="1"/>
  <c r="HC1059" i="1" s="1"/>
  <c r="GX1059" i="1" s="1"/>
  <c r="C1060" i="1"/>
  <c r="D1060" i="1"/>
  <c r="AC1060" i="1"/>
  <c r="CQ1060" i="1" s="1"/>
  <c r="P1060" i="1" s="1"/>
  <c r="AE1060" i="1"/>
  <c r="AD1060" i="1" s="1"/>
  <c r="AB1060" i="1" s="1"/>
  <c r="AF1060" i="1"/>
  <c r="CT1060" i="1" s="1"/>
  <c r="S1060" i="1" s="1"/>
  <c r="AG1060" i="1"/>
  <c r="CU1060" i="1" s="1"/>
  <c r="T1060" i="1" s="1"/>
  <c r="AH1060" i="1"/>
  <c r="AI1060" i="1"/>
  <c r="AJ1060" i="1"/>
  <c r="CX1060" i="1" s="1"/>
  <c r="W1060" i="1" s="1"/>
  <c r="CR1060" i="1"/>
  <c r="Q1060" i="1" s="1"/>
  <c r="CS1060" i="1"/>
  <c r="R1060" i="1" s="1"/>
  <c r="GK1060" i="1" s="1"/>
  <c r="CV1060" i="1"/>
  <c r="U1060" i="1" s="1"/>
  <c r="CW1060" i="1"/>
  <c r="V1060" i="1" s="1"/>
  <c r="FR1060" i="1"/>
  <c r="GL1060" i="1"/>
  <c r="GN1060" i="1"/>
  <c r="GO1060" i="1"/>
  <c r="GV1060" i="1"/>
  <c r="GX1060" i="1"/>
  <c r="HC1060" i="1"/>
  <c r="C1061" i="1"/>
  <c r="D1061" i="1"/>
  <c r="AC1061" i="1"/>
  <c r="AB1061" i="1" s="1"/>
  <c r="AD1061" i="1"/>
  <c r="AE1061" i="1"/>
  <c r="AF1061" i="1"/>
  <c r="AG1061" i="1"/>
  <c r="CU1061" i="1" s="1"/>
  <c r="T1061" i="1" s="1"/>
  <c r="AH1061" i="1"/>
  <c r="CV1061" i="1" s="1"/>
  <c r="U1061" i="1" s="1"/>
  <c r="AI1061" i="1"/>
  <c r="AJ1061" i="1"/>
  <c r="CR1061" i="1"/>
  <c r="Q1061" i="1" s="1"/>
  <c r="CS1061" i="1"/>
  <c r="R1061" i="1" s="1"/>
  <c r="GK1061" i="1" s="1"/>
  <c r="CT1061" i="1"/>
  <c r="S1061" i="1" s="1"/>
  <c r="CW1061" i="1"/>
  <c r="V1061" i="1" s="1"/>
  <c r="CX1061" i="1"/>
  <c r="W1061" i="1" s="1"/>
  <c r="FR1061" i="1"/>
  <c r="GL1061" i="1"/>
  <c r="GN1061" i="1"/>
  <c r="GO1061" i="1"/>
  <c r="GV1061" i="1"/>
  <c r="HC1061" i="1"/>
  <c r="GX1061" i="1" s="1"/>
  <c r="C1062" i="1"/>
  <c r="D1062" i="1"/>
  <c r="AC1062" i="1"/>
  <c r="AB1062" i="1" s="1"/>
  <c r="AD1062" i="1"/>
  <c r="AE1062" i="1"/>
  <c r="CS1062" i="1" s="1"/>
  <c r="R1062" i="1" s="1"/>
  <c r="GK1062" i="1" s="1"/>
  <c r="AF1062" i="1"/>
  <c r="AG1062" i="1"/>
  <c r="AH1062" i="1"/>
  <c r="CV1062" i="1" s="1"/>
  <c r="U1062" i="1" s="1"/>
  <c r="AI1062" i="1"/>
  <c r="CW1062" i="1" s="1"/>
  <c r="V1062" i="1" s="1"/>
  <c r="AJ1062" i="1"/>
  <c r="CQ1062" i="1"/>
  <c r="P1062" i="1" s="1"/>
  <c r="CR1062" i="1"/>
  <c r="Q1062" i="1" s="1"/>
  <c r="CT1062" i="1"/>
  <c r="S1062" i="1" s="1"/>
  <c r="CU1062" i="1"/>
  <c r="T1062" i="1" s="1"/>
  <c r="CX1062" i="1"/>
  <c r="W1062" i="1" s="1"/>
  <c r="FR1062" i="1"/>
  <c r="GL1062" i="1"/>
  <c r="BZ1072" i="1" s="1"/>
  <c r="GN1062" i="1"/>
  <c r="GO1062" i="1"/>
  <c r="GV1062" i="1"/>
  <c r="HC1062" i="1" s="1"/>
  <c r="GX1062" i="1" s="1"/>
  <c r="C1063" i="1"/>
  <c r="D1063" i="1"/>
  <c r="I1063" i="1"/>
  <c r="K1063" i="1"/>
  <c r="AC1063" i="1"/>
  <c r="AB1063" i="1" s="1"/>
  <c r="AD1063" i="1"/>
  <c r="AE1063" i="1"/>
  <c r="AF1063" i="1"/>
  <c r="AG1063" i="1"/>
  <c r="CU1063" i="1" s="1"/>
  <c r="T1063" i="1" s="1"/>
  <c r="AH1063" i="1"/>
  <c r="CV1063" i="1" s="1"/>
  <c r="U1063" i="1" s="1"/>
  <c r="AI1063" i="1"/>
  <c r="AJ1063" i="1"/>
  <c r="CR1063" i="1"/>
  <c r="Q1063" i="1" s="1"/>
  <c r="CS1063" i="1"/>
  <c r="R1063" i="1" s="1"/>
  <c r="GK1063" i="1" s="1"/>
  <c r="CT1063" i="1"/>
  <c r="S1063" i="1" s="1"/>
  <c r="CW1063" i="1"/>
  <c r="V1063" i="1" s="1"/>
  <c r="CX1063" i="1"/>
  <c r="W1063" i="1" s="1"/>
  <c r="FR1063" i="1"/>
  <c r="GL1063" i="1"/>
  <c r="GN1063" i="1"/>
  <c r="GO1063" i="1"/>
  <c r="GV1063" i="1"/>
  <c r="HC1063" i="1"/>
  <c r="GX1063" i="1" s="1"/>
  <c r="C1064" i="1"/>
  <c r="D1064" i="1"/>
  <c r="I1064" i="1"/>
  <c r="K1064" i="1"/>
  <c r="AC1064" i="1"/>
  <c r="CQ1064" i="1" s="1"/>
  <c r="P1064" i="1" s="1"/>
  <c r="CP1064" i="1" s="1"/>
  <c r="O1064" i="1" s="1"/>
  <c r="AE1064" i="1"/>
  <c r="AD1064" i="1" s="1"/>
  <c r="AB1064" i="1" s="1"/>
  <c r="AF1064" i="1"/>
  <c r="CT1064" i="1" s="1"/>
  <c r="S1064" i="1" s="1"/>
  <c r="AG1064" i="1"/>
  <c r="CU1064" i="1" s="1"/>
  <c r="T1064" i="1" s="1"/>
  <c r="AH1064" i="1"/>
  <c r="AI1064" i="1"/>
  <c r="AJ1064" i="1"/>
  <c r="CX1064" i="1" s="1"/>
  <c r="W1064" i="1" s="1"/>
  <c r="CR1064" i="1"/>
  <c r="Q1064" i="1" s="1"/>
  <c r="CS1064" i="1"/>
  <c r="R1064" i="1" s="1"/>
  <c r="GK1064" i="1" s="1"/>
  <c r="CV1064" i="1"/>
  <c r="U1064" i="1" s="1"/>
  <c r="CW1064" i="1"/>
  <c r="V1064" i="1" s="1"/>
  <c r="FR1064" i="1"/>
  <c r="GL1064" i="1"/>
  <c r="GN1064" i="1"/>
  <c r="GO1064" i="1"/>
  <c r="GV1064" i="1"/>
  <c r="GX1064" i="1"/>
  <c r="HC1064" i="1"/>
  <c r="C1065" i="1"/>
  <c r="D1065" i="1"/>
  <c r="I1065" i="1"/>
  <c r="K1065" i="1"/>
  <c r="AC1065" i="1"/>
  <c r="AE1065" i="1"/>
  <c r="AD1065" i="1" s="1"/>
  <c r="AB1065" i="1" s="1"/>
  <c r="AF1065" i="1"/>
  <c r="CT1065" i="1" s="1"/>
  <c r="S1065" i="1" s="1"/>
  <c r="AG1065" i="1"/>
  <c r="AH1065" i="1"/>
  <c r="AI1065" i="1"/>
  <c r="CW1065" i="1" s="1"/>
  <c r="V1065" i="1" s="1"/>
  <c r="AJ1065" i="1"/>
  <c r="CX1065" i="1" s="1"/>
  <c r="W1065" i="1" s="1"/>
  <c r="CQ1065" i="1"/>
  <c r="P1065" i="1" s="1"/>
  <c r="CP1065" i="1" s="1"/>
  <c r="O1065" i="1" s="1"/>
  <c r="CR1065" i="1"/>
  <c r="Q1065" i="1" s="1"/>
  <c r="CU1065" i="1"/>
  <c r="T1065" i="1" s="1"/>
  <c r="CV1065" i="1"/>
  <c r="U1065" i="1" s="1"/>
  <c r="FR1065" i="1"/>
  <c r="GL1065" i="1"/>
  <c r="GN1065" i="1"/>
  <c r="GO1065" i="1"/>
  <c r="GV1065" i="1"/>
  <c r="HC1065" i="1" s="1"/>
  <c r="GX1065" i="1" s="1"/>
  <c r="C1066" i="1"/>
  <c r="D1066" i="1"/>
  <c r="I1066" i="1"/>
  <c r="K1066" i="1"/>
  <c r="AC1066" i="1"/>
  <c r="AB1066" i="1" s="1"/>
  <c r="AD1066" i="1"/>
  <c r="AE1066" i="1"/>
  <c r="CS1066" i="1" s="1"/>
  <c r="R1066" i="1" s="1"/>
  <c r="GK1066" i="1" s="1"/>
  <c r="AF1066" i="1"/>
  <c r="AG1066" i="1"/>
  <c r="AH1066" i="1"/>
  <c r="CV1066" i="1" s="1"/>
  <c r="U1066" i="1" s="1"/>
  <c r="AI1066" i="1"/>
  <c r="CW1066" i="1" s="1"/>
  <c r="V1066" i="1" s="1"/>
  <c r="AJ1066" i="1"/>
  <c r="CQ1066" i="1"/>
  <c r="P1066" i="1" s="1"/>
  <c r="CR1066" i="1"/>
  <c r="Q1066" i="1" s="1"/>
  <c r="CT1066" i="1"/>
  <c r="S1066" i="1" s="1"/>
  <c r="CU1066" i="1"/>
  <c r="T1066" i="1" s="1"/>
  <c r="CX1066" i="1"/>
  <c r="W1066" i="1" s="1"/>
  <c r="FR1066" i="1"/>
  <c r="GL1066" i="1"/>
  <c r="GN1066" i="1"/>
  <c r="GO1066" i="1"/>
  <c r="GV1066" i="1"/>
  <c r="HC1066" i="1" s="1"/>
  <c r="GX1066" i="1" s="1"/>
  <c r="C1067" i="1"/>
  <c r="D1067" i="1"/>
  <c r="I1067" i="1"/>
  <c r="K1067" i="1"/>
  <c r="AC1067" i="1"/>
  <c r="AB1067" i="1" s="1"/>
  <c r="AD1067" i="1"/>
  <c r="AE1067" i="1"/>
  <c r="AF1067" i="1"/>
  <c r="AG1067" i="1"/>
  <c r="CU1067" i="1" s="1"/>
  <c r="T1067" i="1" s="1"/>
  <c r="AH1067" i="1"/>
  <c r="CV1067" i="1" s="1"/>
  <c r="U1067" i="1" s="1"/>
  <c r="AI1067" i="1"/>
  <c r="AJ1067" i="1"/>
  <c r="CR1067" i="1"/>
  <c r="Q1067" i="1" s="1"/>
  <c r="CS1067" i="1"/>
  <c r="R1067" i="1" s="1"/>
  <c r="GK1067" i="1" s="1"/>
  <c r="CT1067" i="1"/>
  <c r="S1067" i="1" s="1"/>
  <c r="CW1067" i="1"/>
  <c r="V1067" i="1" s="1"/>
  <c r="CX1067" i="1"/>
  <c r="W1067" i="1" s="1"/>
  <c r="FR1067" i="1"/>
  <c r="GL1067" i="1"/>
  <c r="GN1067" i="1"/>
  <c r="GO1067" i="1"/>
  <c r="GV1067" i="1"/>
  <c r="HC1067" i="1"/>
  <c r="GX1067" i="1" s="1"/>
  <c r="C1068" i="1"/>
  <c r="D1068" i="1"/>
  <c r="I1068" i="1"/>
  <c r="K1068" i="1"/>
  <c r="AC1068" i="1"/>
  <c r="CQ1068" i="1" s="1"/>
  <c r="P1068" i="1" s="1"/>
  <c r="AE1068" i="1"/>
  <c r="AD1068" i="1" s="1"/>
  <c r="AB1068" i="1" s="1"/>
  <c r="AF1068" i="1"/>
  <c r="CT1068" i="1" s="1"/>
  <c r="S1068" i="1" s="1"/>
  <c r="AG1068" i="1"/>
  <c r="CU1068" i="1" s="1"/>
  <c r="T1068" i="1" s="1"/>
  <c r="AH1068" i="1"/>
  <c r="AI1068" i="1"/>
  <c r="AJ1068" i="1"/>
  <c r="CX1068" i="1" s="1"/>
  <c r="W1068" i="1" s="1"/>
  <c r="CR1068" i="1"/>
  <c r="Q1068" i="1" s="1"/>
  <c r="CS1068" i="1"/>
  <c r="R1068" i="1" s="1"/>
  <c r="GK1068" i="1" s="1"/>
  <c r="CV1068" i="1"/>
  <c r="U1068" i="1" s="1"/>
  <c r="CW1068" i="1"/>
  <c r="V1068" i="1" s="1"/>
  <c r="FR1068" i="1"/>
  <c r="GL1068" i="1"/>
  <c r="GN1068" i="1"/>
  <c r="GO1068" i="1"/>
  <c r="GV1068" i="1"/>
  <c r="GX1068" i="1"/>
  <c r="HC1068" i="1"/>
  <c r="C1069" i="1"/>
  <c r="D1069" i="1"/>
  <c r="I1069" i="1"/>
  <c r="K1069" i="1"/>
  <c r="AC1069" i="1"/>
  <c r="AE1069" i="1"/>
  <c r="AD1069" i="1" s="1"/>
  <c r="AB1069" i="1" s="1"/>
  <c r="AF1069" i="1"/>
  <c r="CT1069" i="1" s="1"/>
  <c r="S1069" i="1" s="1"/>
  <c r="AG1069" i="1"/>
  <c r="AH1069" i="1"/>
  <c r="AI1069" i="1"/>
  <c r="CW1069" i="1" s="1"/>
  <c r="V1069" i="1" s="1"/>
  <c r="AJ1069" i="1"/>
  <c r="CX1069" i="1" s="1"/>
  <c r="W1069" i="1" s="1"/>
  <c r="CQ1069" i="1"/>
  <c r="P1069" i="1" s="1"/>
  <c r="CR1069" i="1"/>
  <c r="Q1069" i="1" s="1"/>
  <c r="CU1069" i="1"/>
  <c r="T1069" i="1" s="1"/>
  <c r="CV1069" i="1"/>
  <c r="U1069" i="1" s="1"/>
  <c r="FR1069" i="1"/>
  <c r="GL1069" i="1"/>
  <c r="GN1069" i="1"/>
  <c r="GO1069" i="1"/>
  <c r="GV1069" i="1"/>
  <c r="HC1069" i="1" s="1"/>
  <c r="GX1069" i="1" s="1"/>
  <c r="C1070" i="1"/>
  <c r="D1070" i="1"/>
  <c r="AC1070" i="1"/>
  <c r="CQ1070" i="1" s="1"/>
  <c r="P1070" i="1" s="1"/>
  <c r="AE1070" i="1"/>
  <c r="AD1070" i="1" s="1"/>
  <c r="AB1070" i="1" s="1"/>
  <c r="AF1070" i="1"/>
  <c r="CT1070" i="1" s="1"/>
  <c r="S1070" i="1" s="1"/>
  <c r="AG1070" i="1"/>
  <c r="CU1070" i="1" s="1"/>
  <c r="T1070" i="1" s="1"/>
  <c r="AH1070" i="1"/>
  <c r="AI1070" i="1"/>
  <c r="AJ1070" i="1"/>
  <c r="CX1070" i="1" s="1"/>
  <c r="W1070" i="1" s="1"/>
  <c r="CR1070" i="1"/>
  <c r="Q1070" i="1" s="1"/>
  <c r="CS1070" i="1"/>
  <c r="R1070" i="1" s="1"/>
  <c r="GK1070" i="1" s="1"/>
  <c r="CV1070" i="1"/>
  <c r="U1070" i="1" s="1"/>
  <c r="CW1070" i="1"/>
  <c r="V1070" i="1" s="1"/>
  <c r="FR1070" i="1"/>
  <c r="GL1070" i="1"/>
  <c r="GN1070" i="1"/>
  <c r="CB1072" i="1" s="1"/>
  <c r="GO1070" i="1"/>
  <c r="GV1070" i="1"/>
  <c r="GX1070" i="1"/>
  <c r="HC1070" i="1"/>
  <c r="B1072" i="1"/>
  <c r="B1054" i="1" s="1"/>
  <c r="C1072" i="1"/>
  <c r="C1054" i="1" s="1"/>
  <c r="D1072" i="1"/>
  <c r="D1054" i="1" s="1"/>
  <c r="F1072" i="1"/>
  <c r="F1054" i="1" s="1"/>
  <c r="G1072" i="1"/>
  <c r="G1054" i="1" s="1"/>
  <c r="BX1072" i="1"/>
  <c r="BX1054" i="1" s="1"/>
  <c r="CK1072" i="1"/>
  <c r="CK1054" i="1" s="1"/>
  <c r="CL1072" i="1"/>
  <c r="BC1072" i="1" s="1"/>
  <c r="CM1072" i="1"/>
  <c r="CM1054" i="1" s="1"/>
  <c r="D1102" i="1"/>
  <c r="E1104" i="1"/>
  <c r="Z1104" i="1"/>
  <c r="AA1104" i="1"/>
  <c r="AM1104" i="1"/>
  <c r="AN1104" i="1"/>
  <c r="BE1104" i="1"/>
  <c r="BF1104" i="1"/>
  <c r="BG1104" i="1"/>
  <c r="BH1104" i="1"/>
  <c r="BI1104" i="1"/>
  <c r="BJ1104" i="1"/>
  <c r="BK1104" i="1"/>
  <c r="BL1104" i="1"/>
  <c r="BM1104" i="1"/>
  <c r="BN1104" i="1"/>
  <c r="BO1104" i="1"/>
  <c r="BP1104" i="1"/>
  <c r="BQ1104" i="1"/>
  <c r="BR1104" i="1"/>
  <c r="BS1104" i="1"/>
  <c r="BT1104" i="1"/>
  <c r="BU1104" i="1"/>
  <c r="BV1104" i="1"/>
  <c r="BW1104" i="1"/>
  <c r="CN1104" i="1"/>
  <c r="CO1104" i="1"/>
  <c r="CP1104" i="1"/>
  <c r="CQ1104" i="1"/>
  <c r="CR1104" i="1"/>
  <c r="CS1104" i="1"/>
  <c r="CT1104" i="1"/>
  <c r="CU1104" i="1"/>
  <c r="CV1104" i="1"/>
  <c r="CW1104" i="1"/>
  <c r="CX1104" i="1"/>
  <c r="CY1104" i="1"/>
  <c r="CZ1104" i="1"/>
  <c r="DA1104" i="1"/>
  <c r="DB1104" i="1"/>
  <c r="DC1104" i="1"/>
  <c r="DD1104" i="1"/>
  <c r="DE1104" i="1"/>
  <c r="DF1104" i="1"/>
  <c r="DG1104" i="1"/>
  <c r="DH1104" i="1"/>
  <c r="DI1104" i="1"/>
  <c r="DJ1104" i="1"/>
  <c r="DK1104" i="1"/>
  <c r="DL1104" i="1"/>
  <c r="DM1104" i="1"/>
  <c r="DN1104" i="1"/>
  <c r="DO1104" i="1"/>
  <c r="DP1104" i="1"/>
  <c r="DQ1104" i="1"/>
  <c r="DR1104" i="1"/>
  <c r="DS1104" i="1"/>
  <c r="DT1104" i="1"/>
  <c r="DU1104" i="1"/>
  <c r="DV1104" i="1"/>
  <c r="DW1104" i="1"/>
  <c r="DX1104" i="1"/>
  <c r="DY1104" i="1"/>
  <c r="DZ1104" i="1"/>
  <c r="EA1104" i="1"/>
  <c r="EB1104" i="1"/>
  <c r="EC1104" i="1"/>
  <c r="ED1104" i="1"/>
  <c r="EE1104" i="1"/>
  <c r="EF1104" i="1"/>
  <c r="EG1104" i="1"/>
  <c r="EH1104" i="1"/>
  <c r="EI1104" i="1"/>
  <c r="EJ1104" i="1"/>
  <c r="EK1104" i="1"/>
  <c r="EL1104" i="1"/>
  <c r="EM1104" i="1"/>
  <c r="EN1104" i="1"/>
  <c r="EO1104" i="1"/>
  <c r="EP1104" i="1"/>
  <c r="EQ1104" i="1"/>
  <c r="ER1104" i="1"/>
  <c r="ES1104" i="1"/>
  <c r="ET1104" i="1"/>
  <c r="EU1104" i="1"/>
  <c r="EV1104" i="1"/>
  <c r="EW1104" i="1"/>
  <c r="EX1104" i="1"/>
  <c r="EY1104" i="1"/>
  <c r="EZ1104" i="1"/>
  <c r="FA1104" i="1"/>
  <c r="FB1104" i="1"/>
  <c r="FC1104" i="1"/>
  <c r="FD1104" i="1"/>
  <c r="FE1104" i="1"/>
  <c r="FF1104" i="1"/>
  <c r="FG1104" i="1"/>
  <c r="FH1104" i="1"/>
  <c r="FI1104" i="1"/>
  <c r="FJ1104" i="1"/>
  <c r="FK1104" i="1"/>
  <c r="FL1104" i="1"/>
  <c r="FM1104" i="1"/>
  <c r="FN1104" i="1"/>
  <c r="FO1104" i="1"/>
  <c r="FP1104" i="1"/>
  <c r="FQ1104" i="1"/>
  <c r="FR1104" i="1"/>
  <c r="FS1104" i="1"/>
  <c r="FT1104" i="1"/>
  <c r="FU1104" i="1"/>
  <c r="FV1104" i="1"/>
  <c r="FW1104" i="1"/>
  <c r="FX1104" i="1"/>
  <c r="FY1104" i="1"/>
  <c r="FZ1104" i="1"/>
  <c r="GA1104" i="1"/>
  <c r="GB1104" i="1"/>
  <c r="GC1104" i="1"/>
  <c r="GD1104" i="1"/>
  <c r="GE1104" i="1"/>
  <c r="GF1104" i="1"/>
  <c r="GG1104" i="1"/>
  <c r="GH1104" i="1"/>
  <c r="GI1104" i="1"/>
  <c r="GJ1104" i="1"/>
  <c r="GK1104" i="1"/>
  <c r="GL1104" i="1"/>
  <c r="GM1104" i="1"/>
  <c r="GN1104" i="1"/>
  <c r="GO1104" i="1"/>
  <c r="GP1104" i="1"/>
  <c r="GQ1104" i="1"/>
  <c r="GR1104" i="1"/>
  <c r="GS1104" i="1"/>
  <c r="GT1104" i="1"/>
  <c r="GU1104" i="1"/>
  <c r="GV1104" i="1"/>
  <c r="GW1104" i="1"/>
  <c r="GX1104" i="1"/>
  <c r="C1106" i="1"/>
  <c r="D1106" i="1"/>
  <c r="AC1106" i="1"/>
  <c r="CQ1106" i="1" s="1"/>
  <c r="P1106" i="1" s="1"/>
  <c r="AE1106" i="1"/>
  <c r="AD1106" i="1" s="1"/>
  <c r="AB1106" i="1" s="1"/>
  <c r="AF1106" i="1"/>
  <c r="CT1106" i="1" s="1"/>
  <c r="S1106" i="1" s="1"/>
  <c r="AG1106" i="1"/>
  <c r="CU1106" i="1" s="1"/>
  <c r="T1106" i="1" s="1"/>
  <c r="AH1106" i="1"/>
  <c r="AI1106" i="1"/>
  <c r="AJ1106" i="1"/>
  <c r="CX1106" i="1" s="1"/>
  <c r="W1106" i="1" s="1"/>
  <c r="CR1106" i="1"/>
  <c r="Q1106" i="1" s="1"/>
  <c r="CS1106" i="1"/>
  <c r="R1106" i="1" s="1"/>
  <c r="CV1106" i="1"/>
  <c r="U1106" i="1" s="1"/>
  <c r="CW1106" i="1"/>
  <c r="V1106" i="1" s="1"/>
  <c r="FR1106" i="1"/>
  <c r="GL1106" i="1"/>
  <c r="GN1106" i="1"/>
  <c r="CB1121" i="1" s="1"/>
  <c r="GO1106" i="1"/>
  <c r="GV1106" i="1"/>
  <c r="GX1106" i="1"/>
  <c r="HC1106" i="1"/>
  <c r="C1107" i="1"/>
  <c r="D1107" i="1"/>
  <c r="AC1107" i="1"/>
  <c r="AB1107" i="1" s="1"/>
  <c r="AD1107" i="1"/>
  <c r="AE1107" i="1"/>
  <c r="AF1107" i="1"/>
  <c r="AG1107" i="1"/>
  <c r="CU1107" i="1" s="1"/>
  <c r="T1107" i="1" s="1"/>
  <c r="AH1107" i="1"/>
  <c r="CV1107" i="1" s="1"/>
  <c r="U1107" i="1" s="1"/>
  <c r="AI1107" i="1"/>
  <c r="AJ1107" i="1"/>
  <c r="CR1107" i="1"/>
  <c r="Q1107" i="1" s="1"/>
  <c r="CS1107" i="1"/>
  <c r="R1107" i="1" s="1"/>
  <c r="GK1107" i="1" s="1"/>
  <c r="CT1107" i="1"/>
  <c r="S1107" i="1" s="1"/>
  <c r="CW1107" i="1"/>
  <c r="V1107" i="1" s="1"/>
  <c r="CX1107" i="1"/>
  <c r="W1107" i="1" s="1"/>
  <c r="FR1107" i="1"/>
  <c r="GL1107" i="1"/>
  <c r="GN1107" i="1"/>
  <c r="GO1107" i="1"/>
  <c r="GV1107" i="1"/>
  <c r="HC1107" i="1"/>
  <c r="GX1107" i="1" s="1"/>
  <c r="C1108" i="1"/>
  <c r="D1108" i="1"/>
  <c r="I1108" i="1"/>
  <c r="K1108" i="1"/>
  <c r="AC1108" i="1"/>
  <c r="CQ1108" i="1" s="1"/>
  <c r="P1108" i="1" s="1"/>
  <c r="AE1108" i="1"/>
  <c r="AD1108" i="1" s="1"/>
  <c r="AB1108" i="1" s="1"/>
  <c r="AF1108" i="1"/>
  <c r="CT1108" i="1" s="1"/>
  <c r="S1108" i="1" s="1"/>
  <c r="AG1108" i="1"/>
  <c r="CU1108" i="1" s="1"/>
  <c r="T1108" i="1" s="1"/>
  <c r="AH1108" i="1"/>
  <c r="AI1108" i="1"/>
  <c r="AJ1108" i="1"/>
  <c r="CX1108" i="1" s="1"/>
  <c r="W1108" i="1" s="1"/>
  <c r="CR1108" i="1"/>
  <c r="Q1108" i="1" s="1"/>
  <c r="CS1108" i="1"/>
  <c r="R1108" i="1" s="1"/>
  <c r="GK1108" i="1" s="1"/>
  <c r="CV1108" i="1"/>
  <c r="U1108" i="1" s="1"/>
  <c r="CW1108" i="1"/>
  <c r="V1108" i="1" s="1"/>
  <c r="FR1108" i="1"/>
  <c r="BY1121" i="1" s="1"/>
  <c r="GL1108" i="1"/>
  <c r="GN1108" i="1"/>
  <c r="GO1108" i="1"/>
  <c r="GV1108" i="1"/>
  <c r="GX1108" i="1"/>
  <c r="HC1108" i="1"/>
  <c r="C1109" i="1"/>
  <c r="D1109" i="1"/>
  <c r="I1109" i="1"/>
  <c r="K1109" i="1"/>
  <c r="AC1109" i="1"/>
  <c r="AE1109" i="1"/>
  <c r="AD1109" i="1" s="1"/>
  <c r="AB1109" i="1" s="1"/>
  <c r="AF1109" i="1"/>
  <c r="CT1109" i="1" s="1"/>
  <c r="S1109" i="1" s="1"/>
  <c r="AG1109" i="1"/>
  <c r="AH1109" i="1"/>
  <c r="AI1109" i="1"/>
  <c r="CW1109" i="1" s="1"/>
  <c r="V1109" i="1" s="1"/>
  <c r="AJ1109" i="1"/>
  <c r="CX1109" i="1" s="1"/>
  <c r="W1109" i="1" s="1"/>
  <c r="CQ1109" i="1"/>
  <c r="P1109" i="1" s="1"/>
  <c r="CR1109" i="1"/>
  <c r="Q1109" i="1" s="1"/>
  <c r="CU1109" i="1"/>
  <c r="T1109" i="1" s="1"/>
  <c r="CV1109" i="1"/>
  <c r="U1109" i="1" s="1"/>
  <c r="FR1109" i="1"/>
  <c r="GL1109" i="1"/>
  <c r="GN1109" i="1"/>
  <c r="GO1109" i="1"/>
  <c r="GV1109" i="1"/>
  <c r="HC1109" i="1" s="1"/>
  <c r="GX1109" i="1" s="1"/>
  <c r="C1110" i="1"/>
  <c r="D1110" i="1"/>
  <c r="I1110" i="1"/>
  <c r="K1110" i="1"/>
  <c r="AC1110" i="1"/>
  <c r="AB1110" i="1" s="1"/>
  <c r="AD1110" i="1"/>
  <c r="AE1110" i="1"/>
  <c r="CS1110" i="1" s="1"/>
  <c r="R1110" i="1" s="1"/>
  <c r="GK1110" i="1" s="1"/>
  <c r="AF1110" i="1"/>
  <c r="AG1110" i="1"/>
  <c r="AH1110" i="1"/>
  <c r="CV1110" i="1" s="1"/>
  <c r="U1110" i="1" s="1"/>
  <c r="AI1110" i="1"/>
  <c r="CW1110" i="1" s="1"/>
  <c r="V1110" i="1" s="1"/>
  <c r="AJ1110" i="1"/>
  <c r="CQ1110" i="1"/>
  <c r="P1110" i="1" s="1"/>
  <c r="CP1110" i="1" s="1"/>
  <c r="O1110" i="1" s="1"/>
  <c r="CR1110" i="1"/>
  <c r="Q1110" i="1" s="1"/>
  <c r="CT1110" i="1"/>
  <c r="S1110" i="1" s="1"/>
  <c r="CU1110" i="1"/>
  <c r="T1110" i="1" s="1"/>
  <c r="CX1110" i="1"/>
  <c r="W1110" i="1" s="1"/>
  <c r="FR1110" i="1"/>
  <c r="GL1110" i="1"/>
  <c r="GN1110" i="1"/>
  <c r="GO1110" i="1"/>
  <c r="GV1110" i="1"/>
  <c r="HC1110" i="1" s="1"/>
  <c r="GX1110" i="1" s="1"/>
  <c r="C1111" i="1"/>
  <c r="D1111" i="1"/>
  <c r="I1111" i="1"/>
  <c r="K1111" i="1"/>
  <c r="AC1111" i="1"/>
  <c r="AB1111" i="1" s="1"/>
  <c r="AD1111" i="1"/>
  <c r="AE1111" i="1"/>
  <c r="AF1111" i="1"/>
  <c r="AG1111" i="1"/>
  <c r="CU1111" i="1" s="1"/>
  <c r="T1111" i="1" s="1"/>
  <c r="AH1111" i="1"/>
  <c r="CV1111" i="1" s="1"/>
  <c r="U1111" i="1" s="1"/>
  <c r="AI1111" i="1"/>
  <c r="AJ1111" i="1"/>
  <c r="CR1111" i="1"/>
  <c r="Q1111" i="1" s="1"/>
  <c r="CS1111" i="1"/>
  <c r="R1111" i="1" s="1"/>
  <c r="GK1111" i="1" s="1"/>
  <c r="CT1111" i="1"/>
  <c r="S1111" i="1" s="1"/>
  <c r="CW1111" i="1"/>
  <c r="V1111" i="1" s="1"/>
  <c r="CX1111" i="1"/>
  <c r="W1111" i="1" s="1"/>
  <c r="FR1111" i="1"/>
  <c r="GL1111" i="1"/>
  <c r="GN1111" i="1"/>
  <c r="GO1111" i="1"/>
  <c r="CC1121" i="1" s="1"/>
  <c r="GV1111" i="1"/>
  <c r="HC1111" i="1"/>
  <c r="GX1111" i="1" s="1"/>
  <c r="C1112" i="1"/>
  <c r="D1112" i="1"/>
  <c r="AC1112" i="1"/>
  <c r="AB1112" i="1" s="1"/>
  <c r="AD1112" i="1"/>
  <c r="AE1112" i="1"/>
  <c r="CS1112" i="1" s="1"/>
  <c r="R1112" i="1" s="1"/>
  <c r="GK1112" i="1" s="1"/>
  <c r="AF1112" i="1"/>
  <c r="AG1112" i="1"/>
  <c r="AH1112" i="1"/>
  <c r="CV1112" i="1" s="1"/>
  <c r="U1112" i="1" s="1"/>
  <c r="AI1112" i="1"/>
  <c r="CW1112" i="1" s="1"/>
  <c r="V1112" i="1" s="1"/>
  <c r="AJ1112" i="1"/>
  <c r="CQ1112" i="1"/>
  <c r="P1112" i="1" s="1"/>
  <c r="CR1112" i="1"/>
  <c r="Q1112" i="1" s="1"/>
  <c r="CT1112" i="1"/>
  <c r="S1112" i="1" s="1"/>
  <c r="CU1112" i="1"/>
  <c r="T1112" i="1" s="1"/>
  <c r="CX1112" i="1"/>
  <c r="W1112" i="1" s="1"/>
  <c r="FR1112" i="1"/>
  <c r="GL1112" i="1"/>
  <c r="GN1112" i="1"/>
  <c r="GO1112" i="1"/>
  <c r="GV1112" i="1"/>
  <c r="HC1112" i="1" s="1"/>
  <c r="GX1112" i="1" s="1"/>
  <c r="C1113" i="1"/>
  <c r="D1113" i="1"/>
  <c r="AC1113" i="1"/>
  <c r="AE1113" i="1"/>
  <c r="AD1113" i="1" s="1"/>
  <c r="AB1113" i="1" s="1"/>
  <c r="AF1113" i="1"/>
  <c r="CT1113" i="1" s="1"/>
  <c r="S1113" i="1" s="1"/>
  <c r="AG1113" i="1"/>
  <c r="AH1113" i="1"/>
  <c r="AI1113" i="1"/>
  <c r="CW1113" i="1" s="1"/>
  <c r="V1113" i="1" s="1"/>
  <c r="AJ1113" i="1"/>
  <c r="CX1113" i="1" s="1"/>
  <c r="W1113" i="1" s="1"/>
  <c r="CQ1113" i="1"/>
  <c r="P1113" i="1" s="1"/>
  <c r="CR1113" i="1"/>
  <c r="Q1113" i="1" s="1"/>
  <c r="CU1113" i="1"/>
  <c r="T1113" i="1" s="1"/>
  <c r="CV1113" i="1"/>
  <c r="U1113" i="1" s="1"/>
  <c r="FR1113" i="1"/>
  <c r="GL1113" i="1"/>
  <c r="GN1113" i="1"/>
  <c r="GO1113" i="1"/>
  <c r="GV1113" i="1"/>
  <c r="HC1113" i="1" s="1"/>
  <c r="GX1113" i="1" s="1"/>
  <c r="C1114" i="1"/>
  <c r="D1114" i="1"/>
  <c r="AC1114" i="1"/>
  <c r="CQ1114" i="1" s="1"/>
  <c r="P1114" i="1" s="1"/>
  <c r="AE1114" i="1"/>
  <c r="AD1114" i="1" s="1"/>
  <c r="AB1114" i="1" s="1"/>
  <c r="AF1114" i="1"/>
  <c r="CT1114" i="1" s="1"/>
  <c r="S1114" i="1" s="1"/>
  <c r="AG1114" i="1"/>
  <c r="CU1114" i="1" s="1"/>
  <c r="T1114" i="1" s="1"/>
  <c r="AH1114" i="1"/>
  <c r="AI1114" i="1"/>
  <c r="AJ1114" i="1"/>
  <c r="CX1114" i="1" s="1"/>
  <c r="W1114" i="1" s="1"/>
  <c r="CR1114" i="1"/>
  <c r="Q1114" i="1" s="1"/>
  <c r="CS1114" i="1"/>
  <c r="R1114" i="1" s="1"/>
  <c r="GK1114" i="1" s="1"/>
  <c r="CV1114" i="1"/>
  <c r="U1114" i="1" s="1"/>
  <c r="CW1114" i="1"/>
  <c r="V1114" i="1" s="1"/>
  <c r="FR1114" i="1"/>
  <c r="GL1114" i="1"/>
  <c r="GN1114" i="1"/>
  <c r="GO1114" i="1"/>
  <c r="GV1114" i="1"/>
  <c r="GX1114" i="1"/>
  <c r="HC1114" i="1"/>
  <c r="C1115" i="1"/>
  <c r="D1115" i="1"/>
  <c r="AC1115" i="1"/>
  <c r="AB1115" i="1" s="1"/>
  <c r="AD1115" i="1"/>
  <c r="AE1115" i="1"/>
  <c r="AF1115" i="1"/>
  <c r="AG1115" i="1"/>
  <c r="CU1115" i="1" s="1"/>
  <c r="T1115" i="1" s="1"/>
  <c r="AH1115" i="1"/>
  <c r="CV1115" i="1" s="1"/>
  <c r="U1115" i="1" s="1"/>
  <c r="AI1115" i="1"/>
  <c r="AJ1115" i="1"/>
  <c r="CR1115" i="1"/>
  <c r="Q1115" i="1" s="1"/>
  <c r="CS1115" i="1"/>
  <c r="R1115" i="1" s="1"/>
  <c r="GK1115" i="1" s="1"/>
  <c r="CT1115" i="1"/>
  <c r="S1115" i="1" s="1"/>
  <c r="CW1115" i="1"/>
  <c r="V1115" i="1" s="1"/>
  <c r="CX1115" i="1"/>
  <c r="W1115" i="1" s="1"/>
  <c r="FR1115" i="1"/>
  <c r="GL1115" i="1"/>
  <c r="GN1115" i="1"/>
  <c r="GO1115" i="1"/>
  <c r="GV1115" i="1"/>
  <c r="HC1115" i="1"/>
  <c r="GX1115" i="1" s="1"/>
  <c r="C1116" i="1"/>
  <c r="D1116" i="1"/>
  <c r="I1116" i="1"/>
  <c r="K1116" i="1"/>
  <c r="AC1116" i="1"/>
  <c r="CQ1116" i="1" s="1"/>
  <c r="P1116" i="1" s="1"/>
  <c r="CP1116" i="1" s="1"/>
  <c r="O1116" i="1" s="1"/>
  <c r="AE1116" i="1"/>
  <c r="AD1116" i="1" s="1"/>
  <c r="AB1116" i="1" s="1"/>
  <c r="AF1116" i="1"/>
  <c r="CT1116" i="1" s="1"/>
  <c r="S1116" i="1" s="1"/>
  <c r="AG1116" i="1"/>
  <c r="CU1116" i="1" s="1"/>
  <c r="T1116" i="1" s="1"/>
  <c r="AH1116" i="1"/>
  <c r="AI1116" i="1"/>
  <c r="AJ1116" i="1"/>
  <c r="CX1116" i="1" s="1"/>
  <c r="W1116" i="1" s="1"/>
  <c r="CR1116" i="1"/>
  <c r="Q1116" i="1" s="1"/>
  <c r="CS1116" i="1"/>
  <c r="R1116" i="1" s="1"/>
  <c r="GK1116" i="1" s="1"/>
  <c r="CV1116" i="1"/>
  <c r="U1116" i="1" s="1"/>
  <c r="CW1116" i="1"/>
  <c r="V1116" i="1" s="1"/>
  <c r="FR1116" i="1"/>
  <c r="GL1116" i="1"/>
  <c r="GN1116" i="1"/>
  <c r="GO1116" i="1"/>
  <c r="GV1116" i="1"/>
  <c r="GX1116" i="1"/>
  <c r="HC1116" i="1"/>
  <c r="C1117" i="1"/>
  <c r="D1117" i="1"/>
  <c r="I1117" i="1"/>
  <c r="K1117" i="1"/>
  <c r="AC1117" i="1"/>
  <c r="AE1117" i="1"/>
  <c r="AD1117" i="1" s="1"/>
  <c r="AB1117" i="1" s="1"/>
  <c r="AF1117" i="1"/>
  <c r="CT1117" i="1" s="1"/>
  <c r="S1117" i="1" s="1"/>
  <c r="AG1117" i="1"/>
  <c r="AH1117" i="1"/>
  <c r="AI1117" i="1"/>
  <c r="CW1117" i="1" s="1"/>
  <c r="V1117" i="1" s="1"/>
  <c r="AJ1117" i="1"/>
  <c r="CX1117" i="1" s="1"/>
  <c r="W1117" i="1" s="1"/>
  <c r="CQ1117" i="1"/>
  <c r="P1117" i="1" s="1"/>
  <c r="CR1117" i="1"/>
  <c r="Q1117" i="1" s="1"/>
  <c r="CU1117" i="1"/>
  <c r="T1117" i="1" s="1"/>
  <c r="CV1117" i="1"/>
  <c r="U1117" i="1" s="1"/>
  <c r="FR1117" i="1"/>
  <c r="GL1117" i="1"/>
  <c r="GN1117" i="1"/>
  <c r="GO1117" i="1"/>
  <c r="GV1117" i="1"/>
  <c r="HC1117" i="1" s="1"/>
  <c r="GX1117" i="1" s="1"/>
  <c r="C1118" i="1"/>
  <c r="D1118" i="1"/>
  <c r="AC1118" i="1"/>
  <c r="CQ1118" i="1" s="1"/>
  <c r="P1118" i="1" s="1"/>
  <c r="CP1118" i="1" s="1"/>
  <c r="O1118" i="1" s="1"/>
  <c r="AE1118" i="1"/>
  <c r="AD1118" i="1" s="1"/>
  <c r="AB1118" i="1" s="1"/>
  <c r="AF1118" i="1"/>
  <c r="CT1118" i="1" s="1"/>
  <c r="S1118" i="1" s="1"/>
  <c r="AG1118" i="1"/>
  <c r="CU1118" i="1" s="1"/>
  <c r="T1118" i="1" s="1"/>
  <c r="AH1118" i="1"/>
  <c r="AI1118" i="1"/>
  <c r="AJ1118" i="1"/>
  <c r="CX1118" i="1" s="1"/>
  <c r="W1118" i="1" s="1"/>
  <c r="CR1118" i="1"/>
  <c r="Q1118" i="1" s="1"/>
  <c r="CS1118" i="1"/>
  <c r="R1118" i="1" s="1"/>
  <c r="GK1118" i="1" s="1"/>
  <c r="CV1118" i="1"/>
  <c r="U1118" i="1" s="1"/>
  <c r="CW1118" i="1"/>
  <c r="V1118" i="1" s="1"/>
  <c r="FR1118" i="1"/>
  <c r="GL1118" i="1"/>
  <c r="GN1118" i="1"/>
  <c r="GO1118" i="1"/>
  <c r="GV1118" i="1"/>
  <c r="GX1118" i="1"/>
  <c r="HC1118" i="1"/>
  <c r="C1119" i="1"/>
  <c r="D1119" i="1"/>
  <c r="I1119" i="1"/>
  <c r="K1119" i="1"/>
  <c r="AC1119" i="1"/>
  <c r="AE1119" i="1"/>
  <c r="AD1119" i="1" s="1"/>
  <c r="AB1119" i="1" s="1"/>
  <c r="AF1119" i="1"/>
  <c r="CT1119" i="1" s="1"/>
  <c r="S1119" i="1" s="1"/>
  <c r="AG1119" i="1"/>
  <c r="AH1119" i="1"/>
  <c r="AI1119" i="1"/>
  <c r="CW1119" i="1" s="1"/>
  <c r="V1119" i="1" s="1"/>
  <c r="AJ1119" i="1"/>
  <c r="CX1119" i="1" s="1"/>
  <c r="W1119" i="1" s="1"/>
  <c r="CQ1119" i="1"/>
  <c r="P1119" i="1" s="1"/>
  <c r="CR1119" i="1"/>
  <c r="Q1119" i="1" s="1"/>
  <c r="CU1119" i="1"/>
  <c r="T1119" i="1" s="1"/>
  <c r="CV1119" i="1"/>
  <c r="U1119" i="1" s="1"/>
  <c r="FR1119" i="1"/>
  <c r="GL1119" i="1"/>
  <c r="GN1119" i="1"/>
  <c r="GO1119" i="1"/>
  <c r="GV1119" i="1"/>
  <c r="HC1119" i="1" s="1"/>
  <c r="GX1119" i="1" s="1"/>
  <c r="B1121" i="1"/>
  <c r="B1104" i="1" s="1"/>
  <c r="C1121" i="1"/>
  <c r="C1104" i="1" s="1"/>
  <c r="D1121" i="1"/>
  <c r="D1104" i="1" s="1"/>
  <c r="F1121" i="1"/>
  <c r="F1104" i="1" s="1"/>
  <c r="G1121" i="1"/>
  <c r="G1104" i="1" s="1"/>
  <c r="AQ1121" i="1"/>
  <c r="AQ1104" i="1" s="1"/>
  <c r="BX1121" i="1"/>
  <c r="BX1104" i="1" s="1"/>
  <c r="BZ1121" i="1"/>
  <c r="CG1121" i="1" s="1"/>
  <c r="CK1121" i="1"/>
  <c r="BB1121" i="1" s="1"/>
  <c r="CL1121" i="1"/>
  <c r="BC1121" i="1" s="1"/>
  <c r="CM1121" i="1"/>
  <c r="CM1104" i="1" s="1"/>
  <c r="D1151" i="1"/>
  <c r="D1153" i="1"/>
  <c r="E1153" i="1"/>
  <c r="Z1153" i="1"/>
  <c r="AA1153" i="1"/>
  <c r="AM1153" i="1"/>
  <c r="AN1153" i="1"/>
  <c r="BE1153" i="1"/>
  <c r="BF1153" i="1"/>
  <c r="BG1153" i="1"/>
  <c r="BH1153" i="1"/>
  <c r="BI1153" i="1"/>
  <c r="BJ1153" i="1"/>
  <c r="BK1153" i="1"/>
  <c r="BL1153" i="1"/>
  <c r="BM1153" i="1"/>
  <c r="BN1153" i="1"/>
  <c r="BO1153" i="1"/>
  <c r="BP1153" i="1"/>
  <c r="BQ1153" i="1"/>
  <c r="BR1153" i="1"/>
  <c r="BS1153" i="1"/>
  <c r="BT1153" i="1"/>
  <c r="BU1153" i="1"/>
  <c r="BV1153" i="1"/>
  <c r="BW1153" i="1"/>
  <c r="BX1153" i="1"/>
  <c r="CM1153" i="1"/>
  <c r="CN1153" i="1"/>
  <c r="CO1153" i="1"/>
  <c r="CP1153" i="1"/>
  <c r="CQ1153" i="1"/>
  <c r="CR1153" i="1"/>
  <c r="CS1153" i="1"/>
  <c r="CT1153" i="1"/>
  <c r="CU1153" i="1"/>
  <c r="CV1153" i="1"/>
  <c r="CW1153" i="1"/>
  <c r="CX1153" i="1"/>
  <c r="CY1153" i="1"/>
  <c r="CZ1153" i="1"/>
  <c r="DA1153" i="1"/>
  <c r="DB1153" i="1"/>
  <c r="DC1153" i="1"/>
  <c r="DD1153" i="1"/>
  <c r="DE1153" i="1"/>
  <c r="DF1153" i="1"/>
  <c r="DG1153" i="1"/>
  <c r="DH1153" i="1"/>
  <c r="DI1153" i="1"/>
  <c r="DJ1153" i="1"/>
  <c r="DK1153" i="1"/>
  <c r="DL1153" i="1"/>
  <c r="DM1153" i="1"/>
  <c r="DN1153" i="1"/>
  <c r="DO1153" i="1"/>
  <c r="DP1153" i="1"/>
  <c r="DQ1153" i="1"/>
  <c r="DR1153" i="1"/>
  <c r="DS1153" i="1"/>
  <c r="DT1153" i="1"/>
  <c r="DU1153" i="1"/>
  <c r="DV1153" i="1"/>
  <c r="DW1153" i="1"/>
  <c r="DX1153" i="1"/>
  <c r="DY1153" i="1"/>
  <c r="DZ1153" i="1"/>
  <c r="EA1153" i="1"/>
  <c r="EB1153" i="1"/>
  <c r="EC1153" i="1"/>
  <c r="ED1153" i="1"/>
  <c r="EE1153" i="1"/>
  <c r="EF1153" i="1"/>
  <c r="EG1153" i="1"/>
  <c r="EH1153" i="1"/>
  <c r="EI1153" i="1"/>
  <c r="EJ1153" i="1"/>
  <c r="EK1153" i="1"/>
  <c r="EL1153" i="1"/>
  <c r="EM1153" i="1"/>
  <c r="EN1153" i="1"/>
  <c r="EO1153" i="1"/>
  <c r="EP1153" i="1"/>
  <c r="EQ1153" i="1"/>
  <c r="ER1153" i="1"/>
  <c r="ES1153" i="1"/>
  <c r="ET1153" i="1"/>
  <c r="EU1153" i="1"/>
  <c r="EV1153" i="1"/>
  <c r="EW1153" i="1"/>
  <c r="EX1153" i="1"/>
  <c r="EY1153" i="1"/>
  <c r="EZ1153" i="1"/>
  <c r="FA1153" i="1"/>
  <c r="FB1153" i="1"/>
  <c r="FC1153" i="1"/>
  <c r="FD1153" i="1"/>
  <c r="FE1153" i="1"/>
  <c r="FF1153" i="1"/>
  <c r="FG1153" i="1"/>
  <c r="FH1153" i="1"/>
  <c r="FI1153" i="1"/>
  <c r="FJ1153" i="1"/>
  <c r="FK1153" i="1"/>
  <c r="FL1153" i="1"/>
  <c r="FM1153" i="1"/>
  <c r="FN1153" i="1"/>
  <c r="FO1153" i="1"/>
  <c r="FP1153" i="1"/>
  <c r="FQ1153" i="1"/>
  <c r="FR1153" i="1"/>
  <c r="FS1153" i="1"/>
  <c r="FT1153" i="1"/>
  <c r="FU1153" i="1"/>
  <c r="FV1153" i="1"/>
  <c r="FW1153" i="1"/>
  <c r="FX1153" i="1"/>
  <c r="FY1153" i="1"/>
  <c r="FZ1153" i="1"/>
  <c r="GA1153" i="1"/>
  <c r="GB1153" i="1"/>
  <c r="GC1153" i="1"/>
  <c r="GD1153" i="1"/>
  <c r="GE1153" i="1"/>
  <c r="GF1153" i="1"/>
  <c r="GG1153" i="1"/>
  <c r="GH1153" i="1"/>
  <c r="GI1153" i="1"/>
  <c r="GJ1153" i="1"/>
  <c r="GK1153" i="1"/>
  <c r="GL1153" i="1"/>
  <c r="GM1153" i="1"/>
  <c r="GN1153" i="1"/>
  <c r="GO1153" i="1"/>
  <c r="GP1153" i="1"/>
  <c r="GQ1153" i="1"/>
  <c r="GR1153" i="1"/>
  <c r="GS1153" i="1"/>
  <c r="GT1153" i="1"/>
  <c r="GU1153" i="1"/>
  <c r="GV1153" i="1"/>
  <c r="GW1153" i="1"/>
  <c r="GX1153" i="1"/>
  <c r="C1155" i="1"/>
  <c r="D1155" i="1"/>
  <c r="AC1155" i="1"/>
  <c r="AE1155" i="1"/>
  <c r="AD1155" i="1" s="1"/>
  <c r="AB1155" i="1" s="1"/>
  <c r="AF1155" i="1"/>
  <c r="CT1155" i="1" s="1"/>
  <c r="S1155" i="1" s="1"/>
  <c r="AG1155" i="1"/>
  <c r="AH1155" i="1"/>
  <c r="AI1155" i="1"/>
  <c r="CW1155" i="1" s="1"/>
  <c r="V1155" i="1" s="1"/>
  <c r="AI1159" i="1" s="1"/>
  <c r="AJ1155" i="1"/>
  <c r="CX1155" i="1" s="1"/>
  <c r="W1155" i="1" s="1"/>
  <c r="AJ1159" i="1" s="1"/>
  <c r="CQ1155" i="1"/>
  <c r="P1155" i="1" s="1"/>
  <c r="CU1155" i="1"/>
  <c r="T1155" i="1" s="1"/>
  <c r="CV1155" i="1"/>
  <c r="U1155" i="1" s="1"/>
  <c r="FR1155" i="1"/>
  <c r="BY1159" i="1" s="1"/>
  <c r="GL1155" i="1"/>
  <c r="GN1155" i="1"/>
  <c r="CB1159" i="1" s="1"/>
  <c r="GO1155" i="1"/>
  <c r="GV1155" i="1"/>
  <c r="HC1155" i="1" s="1"/>
  <c r="GX1155" i="1" s="1"/>
  <c r="C1156" i="1"/>
  <c r="D1156" i="1"/>
  <c r="AC1156" i="1"/>
  <c r="CQ1156" i="1" s="1"/>
  <c r="P1156" i="1" s="1"/>
  <c r="CP1156" i="1" s="1"/>
  <c r="O1156" i="1" s="1"/>
  <c r="AE1156" i="1"/>
  <c r="AD1156" i="1" s="1"/>
  <c r="AB1156" i="1" s="1"/>
  <c r="AF1156" i="1"/>
  <c r="CT1156" i="1" s="1"/>
  <c r="S1156" i="1" s="1"/>
  <c r="AG1156" i="1"/>
  <c r="CU1156" i="1" s="1"/>
  <c r="T1156" i="1" s="1"/>
  <c r="AH1156" i="1"/>
  <c r="AI1156" i="1"/>
  <c r="AJ1156" i="1"/>
  <c r="CX1156" i="1" s="1"/>
  <c r="W1156" i="1" s="1"/>
  <c r="CR1156" i="1"/>
  <c r="Q1156" i="1" s="1"/>
  <c r="CS1156" i="1"/>
  <c r="R1156" i="1" s="1"/>
  <c r="GK1156" i="1" s="1"/>
  <c r="CV1156" i="1"/>
  <c r="U1156" i="1" s="1"/>
  <c r="CW1156" i="1"/>
  <c r="V1156" i="1" s="1"/>
  <c r="FR1156" i="1"/>
  <c r="GL1156" i="1"/>
  <c r="GN1156" i="1"/>
  <c r="GO1156" i="1"/>
  <c r="CC1159" i="1" s="1"/>
  <c r="GV1156" i="1"/>
  <c r="GX1156" i="1"/>
  <c r="HC1156" i="1"/>
  <c r="C1157" i="1"/>
  <c r="D1157" i="1"/>
  <c r="I1157" i="1"/>
  <c r="K1157" i="1"/>
  <c r="AC1157" i="1"/>
  <c r="AE1157" i="1"/>
  <c r="AD1157" i="1" s="1"/>
  <c r="AB1157" i="1" s="1"/>
  <c r="AF1157" i="1"/>
  <c r="CT1157" i="1" s="1"/>
  <c r="S1157" i="1" s="1"/>
  <c r="AG1157" i="1"/>
  <c r="AH1157" i="1"/>
  <c r="AI1157" i="1"/>
  <c r="CW1157" i="1" s="1"/>
  <c r="V1157" i="1" s="1"/>
  <c r="AJ1157" i="1"/>
  <c r="CX1157" i="1" s="1"/>
  <c r="W1157" i="1" s="1"/>
  <c r="CQ1157" i="1"/>
  <c r="P1157" i="1" s="1"/>
  <c r="CP1157" i="1" s="1"/>
  <c r="O1157" i="1" s="1"/>
  <c r="CR1157" i="1"/>
  <c r="Q1157" i="1" s="1"/>
  <c r="CU1157" i="1"/>
  <c r="T1157" i="1" s="1"/>
  <c r="CV1157" i="1"/>
  <c r="U1157" i="1" s="1"/>
  <c r="FR1157" i="1"/>
  <c r="GL1157" i="1"/>
  <c r="GN1157" i="1"/>
  <c r="GO1157" i="1"/>
  <c r="GV1157" i="1"/>
  <c r="HC1157" i="1" s="1"/>
  <c r="GX1157" i="1" s="1"/>
  <c r="B1159" i="1"/>
  <c r="B1153" i="1" s="1"/>
  <c r="C1159" i="1"/>
  <c r="C1153" i="1" s="1"/>
  <c r="D1159" i="1"/>
  <c r="F1159" i="1"/>
  <c r="F1153" i="1" s="1"/>
  <c r="G1159" i="1"/>
  <c r="G1153" i="1" s="1"/>
  <c r="BX1159" i="1"/>
  <c r="AO1159" i="1" s="1"/>
  <c r="BZ1159" i="1"/>
  <c r="BZ1153" i="1" s="1"/>
  <c r="CK1159" i="1"/>
  <c r="BB1159" i="1" s="1"/>
  <c r="CL1159" i="1"/>
  <c r="CL1153" i="1" s="1"/>
  <c r="CM1159" i="1"/>
  <c r="BD1159" i="1" s="1"/>
  <c r="B1189" i="1"/>
  <c r="B995" i="1" s="1"/>
  <c r="C1189" i="1"/>
  <c r="C995" i="1" s="1"/>
  <c r="D1189" i="1"/>
  <c r="D995" i="1" s="1"/>
  <c r="F1189" i="1"/>
  <c r="F995" i="1" s="1"/>
  <c r="G1189" i="1"/>
  <c r="G995" i="1" s="1"/>
  <c r="B1219" i="1"/>
  <c r="B22" i="1" s="1"/>
  <c r="C1219" i="1"/>
  <c r="C22" i="1" s="1"/>
  <c r="D1219" i="1"/>
  <c r="D22" i="1" s="1"/>
  <c r="F1219" i="1"/>
  <c r="F22" i="1" s="1"/>
  <c r="G1219" i="1"/>
  <c r="G22" i="1" s="1"/>
  <c r="B1249" i="1"/>
  <c r="B18" i="1" s="1"/>
  <c r="C1249" i="1"/>
  <c r="C18" i="1" s="1"/>
  <c r="D1249" i="1"/>
  <c r="D18" i="1" s="1"/>
  <c r="F1249" i="1"/>
  <c r="F18" i="1" s="1"/>
  <c r="G1249" i="1"/>
  <c r="G18" i="1" s="1"/>
  <c r="E13" i="9" l="1"/>
  <c r="E16" i="9"/>
  <c r="F185" i="9"/>
  <c r="F344" i="9"/>
  <c r="E345" i="9" s="1"/>
  <c r="F221" i="9"/>
  <c r="F211" i="9"/>
  <c r="E199" i="9"/>
  <c r="F202" i="9"/>
  <c r="E203" i="9" s="1"/>
  <c r="E167" i="9"/>
  <c r="F23" i="9"/>
  <c r="F100" i="9"/>
  <c r="E108" i="9" s="1"/>
  <c r="F94" i="9"/>
  <c r="E95" i="9" s="1"/>
  <c r="F111" i="9"/>
  <c r="E112" i="9" s="1"/>
  <c r="F316" i="9"/>
  <c r="E317" i="9" s="1"/>
  <c r="E293" i="9"/>
  <c r="F279" i="9"/>
  <c r="E280" i="9" s="1"/>
  <c r="E186" i="9"/>
  <c r="F181" i="9"/>
  <c r="F156" i="9"/>
  <c r="F160" i="9"/>
  <c r="F354" i="9"/>
  <c r="E358" i="9" s="1"/>
  <c r="F159" i="9"/>
  <c r="F163" i="9"/>
  <c r="E337" i="9"/>
  <c r="F174" i="9"/>
  <c r="E175" i="9" s="1"/>
  <c r="F184" i="9"/>
  <c r="F18" i="9"/>
  <c r="F119" i="9"/>
  <c r="E125" i="9" s="1"/>
  <c r="K1781" i="6"/>
  <c r="P1781" i="6"/>
  <c r="K1599" i="6"/>
  <c r="P1599" i="6"/>
  <c r="K2016" i="6"/>
  <c r="P2016" i="6"/>
  <c r="K1905" i="6"/>
  <c r="P1905" i="6"/>
  <c r="K1747" i="6"/>
  <c r="P1747" i="6"/>
  <c r="K2096" i="6"/>
  <c r="P2096" i="6"/>
  <c r="K1671" i="6"/>
  <c r="P1671" i="6"/>
  <c r="P1559" i="6"/>
  <c r="K1559" i="6"/>
  <c r="K1422" i="6"/>
  <c r="P1422" i="6"/>
  <c r="P1358" i="6"/>
  <c r="K1358" i="6"/>
  <c r="K1149" i="6"/>
  <c r="P1149" i="6"/>
  <c r="K1262" i="6"/>
  <c r="P1262" i="6"/>
  <c r="K1428" i="6"/>
  <c r="P1428" i="6"/>
  <c r="K1124" i="6"/>
  <c r="P1124" i="6"/>
  <c r="K932" i="6"/>
  <c r="P932" i="6"/>
  <c r="P852" i="6"/>
  <c r="K852" i="6"/>
  <c r="K1107" i="6"/>
  <c r="P1107" i="6"/>
  <c r="K881" i="6"/>
  <c r="P881" i="6"/>
  <c r="K1159" i="6"/>
  <c r="P1159" i="6"/>
  <c r="K842" i="6"/>
  <c r="P842" i="6"/>
  <c r="K681" i="6"/>
  <c r="P681" i="6"/>
  <c r="P580" i="6"/>
  <c r="K580" i="6"/>
  <c r="P484" i="6"/>
  <c r="K484" i="6"/>
  <c r="K258" i="6"/>
  <c r="P258" i="6"/>
  <c r="K721" i="6"/>
  <c r="P721" i="6"/>
  <c r="P440" i="6"/>
  <c r="K440" i="6"/>
  <c r="K331" i="6"/>
  <c r="P331" i="6"/>
  <c r="K105" i="6"/>
  <c r="P105" i="6"/>
  <c r="K311" i="6"/>
  <c r="P311" i="6"/>
  <c r="K145" i="6"/>
  <c r="P145" i="6"/>
  <c r="K1879" i="6"/>
  <c r="P1879" i="6"/>
  <c r="K1761" i="6"/>
  <c r="P1761" i="6"/>
  <c r="K1579" i="6"/>
  <c r="P1579" i="6"/>
  <c r="K2004" i="6"/>
  <c r="P2004" i="6"/>
  <c r="K1893" i="6"/>
  <c r="P1893" i="6"/>
  <c r="P1723" i="6"/>
  <c r="K1723" i="6"/>
  <c r="K2079" i="6"/>
  <c r="P2079" i="6"/>
  <c r="K1651" i="6"/>
  <c r="P1651" i="6"/>
  <c r="P1539" i="6"/>
  <c r="K1539" i="6"/>
  <c r="K1621" i="6"/>
  <c r="P1621" i="6"/>
  <c r="K1227" i="6"/>
  <c r="P1227" i="6"/>
  <c r="K2034" i="6"/>
  <c r="P2034" i="6"/>
  <c r="K1408" i="6"/>
  <c r="P1408" i="6"/>
  <c r="K2052" i="6"/>
  <c r="P2052" i="6"/>
  <c r="I1396" i="6"/>
  <c r="P1072" i="6"/>
  <c r="K1072" i="6"/>
  <c r="K833" i="6"/>
  <c r="P833" i="6"/>
  <c r="K799" i="6"/>
  <c r="P799" i="6"/>
  <c r="K1009" i="6"/>
  <c r="P1009" i="6"/>
  <c r="K664" i="6"/>
  <c r="P664" i="6"/>
  <c r="K614" i="6"/>
  <c r="P614" i="6"/>
  <c r="P544" i="6"/>
  <c r="K544" i="6"/>
  <c r="K474" i="6"/>
  <c r="P474" i="6"/>
  <c r="P372" i="6"/>
  <c r="K372" i="6"/>
  <c r="K165" i="6"/>
  <c r="P165" i="6"/>
  <c r="P390" i="6"/>
  <c r="K390" i="6"/>
  <c r="K266" i="6"/>
  <c r="P266" i="6"/>
  <c r="K301" i="6"/>
  <c r="P301" i="6"/>
  <c r="K155" i="6"/>
  <c r="P155" i="6"/>
  <c r="K75" i="6"/>
  <c r="P75" i="6"/>
  <c r="P1830" i="6"/>
  <c r="K1830" i="6"/>
  <c r="K1730" i="6"/>
  <c r="P1730" i="6"/>
  <c r="K2104" i="6"/>
  <c r="P2104" i="6"/>
  <c r="K1959" i="6"/>
  <c r="P1959" i="6"/>
  <c r="P1569" i="6"/>
  <c r="K1569" i="6"/>
  <c r="K2060" i="6"/>
  <c r="P2060" i="6"/>
  <c r="K1631" i="6"/>
  <c r="P1631" i="6"/>
  <c r="P1519" i="6"/>
  <c r="K1519" i="6"/>
  <c r="K1244" i="6"/>
  <c r="P1244" i="6"/>
  <c r="K1288" i="6"/>
  <c r="P1288" i="6"/>
  <c r="K1349" i="6"/>
  <c r="P1349" i="6"/>
  <c r="K2044" i="6"/>
  <c r="P2044" i="6"/>
  <c r="K1661" i="6"/>
  <c r="P1661" i="6"/>
  <c r="K1053" i="6"/>
  <c r="P1053" i="6"/>
  <c r="K952" i="6"/>
  <c r="P952" i="6"/>
  <c r="I1293" i="6" s="1"/>
  <c r="P1100" i="6"/>
  <c r="K1100" i="6"/>
  <c r="K1039" i="6"/>
  <c r="P1039" i="6"/>
  <c r="P816" i="6"/>
  <c r="K816" i="6"/>
  <c r="P628" i="6"/>
  <c r="K628" i="6"/>
  <c r="K607" i="6"/>
  <c r="P607" i="6"/>
  <c r="P524" i="6"/>
  <c r="K524" i="6"/>
  <c r="P413" i="6"/>
  <c r="K413" i="6"/>
  <c r="K286" i="6"/>
  <c r="P286" i="6"/>
  <c r="K95" i="6"/>
  <c r="P95" i="6"/>
  <c r="P600" i="6"/>
  <c r="K600" i="6"/>
  <c r="K362" i="6"/>
  <c r="P362" i="6"/>
  <c r="K219" i="6"/>
  <c r="P219" i="6"/>
  <c r="I288" i="6" s="1"/>
  <c r="K403" i="6"/>
  <c r="P403" i="6"/>
  <c r="K227" i="6"/>
  <c r="P227" i="6"/>
  <c r="K85" i="6"/>
  <c r="P85" i="6"/>
  <c r="I2148" i="6" s="1"/>
  <c r="P1810" i="6"/>
  <c r="K1810" i="6"/>
  <c r="P1701" i="6"/>
  <c r="K1701" i="6"/>
  <c r="P2069" i="6"/>
  <c r="K2069" i="6"/>
  <c r="P1952" i="6"/>
  <c r="K1952" i="6"/>
  <c r="P1754" i="6"/>
  <c r="K1754" i="6"/>
  <c r="K2116" i="6"/>
  <c r="P2116" i="6"/>
  <c r="I2139" i="6" s="1"/>
  <c r="K1681" i="6"/>
  <c r="P1681" i="6"/>
  <c r="P1217" i="6"/>
  <c r="K1217" i="6"/>
  <c r="K1268" i="6"/>
  <c r="P1268" i="6"/>
  <c r="K1641" i="6"/>
  <c r="P1641" i="6"/>
  <c r="K1330" i="6"/>
  <c r="P1330" i="6"/>
  <c r="I1360" i="6" s="1"/>
  <c r="K1169" i="6"/>
  <c r="P1169" i="6"/>
  <c r="K1134" i="6"/>
  <c r="P1134" i="6"/>
  <c r="P966" i="6"/>
  <c r="I1062" i="6" s="1"/>
  <c r="K966" i="6"/>
  <c r="K789" i="6"/>
  <c r="P789" i="6"/>
  <c r="K1029" i="6"/>
  <c r="P1029" i="6"/>
  <c r="P874" i="6"/>
  <c r="K874" i="6"/>
  <c r="K1079" i="6"/>
  <c r="P1079" i="6"/>
  <c r="K747" i="6"/>
  <c r="P747" i="6"/>
  <c r="I864" i="6" s="1"/>
  <c r="K590" i="6"/>
  <c r="P590" i="6"/>
  <c r="P504" i="6"/>
  <c r="K504" i="6"/>
  <c r="P276" i="6"/>
  <c r="K276" i="6"/>
  <c r="K754" i="6"/>
  <c r="P754" i="6"/>
  <c r="P674" i="6"/>
  <c r="I730" i="6" s="1"/>
  <c r="K674" i="6"/>
  <c r="K571" i="6"/>
  <c r="P571" i="6"/>
  <c r="P338" i="6"/>
  <c r="K338" i="6"/>
  <c r="K187" i="6"/>
  <c r="P187" i="6"/>
  <c r="K691" i="6"/>
  <c r="P691" i="6"/>
  <c r="K321" i="6"/>
  <c r="P321" i="6"/>
  <c r="K58" i="6"/>
  <c r="P58" i="6"/>
  <c r="I2145" i="6" s="1"/>
  <c r="BB1153" i="1"/>
  <c r="F1172" i="1"/>
  <c r="CJ1159" i="1"/>
  <c r="CY1157" i="1"/>
  <c r="X1157" i="1" s="1"/>
  <c r="CZ1157" i="1"/>
  <c r="Y1157" i="1" s="1"/>
  <c r="AH1159" i="1"/>
  <c r="CZ1114" i="1"/>
  <c r="Y1114" i="1" s="1"/>
  <c r="CY1114" i="1"/>
  <c r="X1114" i="1" s="1"/>
  <c r="CP1112" i="1"/>
  <c r="O1112" i="1" s="1"/>
  <c r="F1163" i="1"/>
  <c r="AO1153" i="1"/>
  <c r="AG1159" i="1"/>
  <c r="F1134" i="1"/>
  <c r="BB1104" i="1"/>
  <c r="CZ1118" i="1"/>
  <c r="Y1118" i="1" s="1"/>
  <c r="CY1118" i="1"/>
  <c r="X1118" i="1" s="1"/>
  <c r="GM1118" i="1" s="1"/>
  <c r="GP1118" i="1" s="1"/>
  <c r="CZ1116" i="1"/>
  <c r="Y1116" i="1" s="1"/>
  <c r="CY1116" i="1"/>
  <c r="X1116" i="1" s="1"/>
  <c r="AT1121" i="1"/>
  <c r="CC1104" i="1"/>
  <c r="CY1110" i="1"/>
  <c r="X1110" i="1" s="1"/>
  <c r="CZ1110" i="1"/>
  <c r="Y1110" i="1" s="1"/>
  <c r="CP1108" i="1"/>
  <c r="O1108" i="1" s="1"/>
  <c r="AT1159" i="1"/>
  <c r="CC1153" i="1"/>
  <c r="CZ1156" i="1"/>
  <c r="Y1156" i="1" s="1"/>
  <c r="CY1156" i="1"/>
  <c r="X1156" i="1" s="1"/>
  <c r="AC1159" i="1"/>
  <c r="AX1121" i="1"/>
  <c r="CG1104" i="1"/>
  <c r="CP1119" i="1"/>
  <c r="O1119" i="1" s="1"/>
  <c r="CP1117" i="1"/>
  <c r="O1117" i="1" s="1"/>
  <c r="CP1114" i="1"/>
  <c r="O1114" i="1" s="1"/>
  <c r="CY1113" i="1"/>
  <c r="X1113" i="1" s="1"/>
  <c r="CZ1113" i="1"/>
  <c r="Y1113" i="1" s="1"/>
  <c r="CY1112" i="1"/>
  <c r="X1112" i="1" s="1"/>
  <c r="CZ1112" i="1"/>
  <c r="Y1112" i="1" s="1"/>
  <c r="AP1121" i="1"/>
  <c r="BY1104" i="1"/>
  <c r="CI1121" i="1"/>
  <c r="CY1107" i="1"/>
  <c r="X1107" i="1" s="1"/>
  <c r="CZ1107" i="1"/>
  <c r="Y1107" i="1" s="1"/>
  <c r="AI1121" i="1"/>
  <c r="AJ1121" i="1"/>
  <c r="CZ1106" i="1"/>
  <c r="Y1106" i="1" s="1"/>
  <c r="AF1121" i="1"/>
  <c r="CY1106" i="1"/>
  <c r="X1106" i="1" s="1"/>
  <c r="CY1067" i="1"/>
  <c r="X1067" i="1" s="1"/>
  <c r="CZ1067" i="1"/>
  <c r="Y1067" i="1" s="1"/>
  <c r="CP1066" i="1"/>
  <c r="O1066" i="1" s="1"/>
  <c r="CZ1064" i="1"/>
  <c r="Y1064" i="1" s="1"/>
  <c r="CY1064" i="1"/>
  <c r="X1064" i="1" s="1"/>
  <c r="GM1064" i="1" s="1"/>
  <c r="GP1064" i="1" s="1"/>
  <c r="CP1060" i="1"/>
  <c r="O1060" i="1" s="1"/>
  <c r="CY1059" i="1"/>
  <c r="X1059" i="1" s="1"/>
  <c r="CZ1059" i="1"/>
  <c r="Y1059" i="1" s="1"/>
  <c r="CY1058" i="1"/>
  <c r="X1058" i="1" s="1"/>
  <c r="CZ1058" i="1"/>
  <c r="Y1058" i="1" s="1"/>
  <c r="CI1072" i="1"/>
  <c r="BY1054" i="1"/>
  <c r="AP1072" i="1"/>
  <c r="AD1072" i="1"/>
  <c r="AG1072" i="1"/>
  <c r="CP1020" i="1"/>
  <c r="O1020" i="1" s="1"/>
  <c r="CY1019" i="1"/>
  <c r="X1019" i="1" s="1"/>
  <c r="CZ1019" i="1"/>
  <c r="Y1019" i="1" s="1"/>
  <c r="CY1018" i="1"/>
  <c r="X1018" i="1" s="1"/>
  <c r="CZ1018" i="1"/>
  <c r="Y1018" i="1" s="1"/>
  <c r="CY1013" i="1"/>
  <c r="X1013" i="1" s="1"/>
  <c r="CZ1013" i="1"/>
  <c r="Y1013" i="1" s="1"/>
  <c r="CZ1012" i="1"/>
  <c r="Y1012" i="1" s="1"/>
  <c r="CY1012" i="1"/>
  <c r="X1012" i="1" s="1"/>
  <c r="CP1010" i="1"/>
  <c r="O1010" i="1" s="1"/>
  <c r="CP1007" i="1"/>
  <c r="O1007" i="1" s="1"/>
  <c r="CP1004" i="1"/>
  <c r="O1004" i="1" s="1"/>
  <c r="CY1003" i="1"/>
  <c r="X1003" i="1" s="1"/>
  <c r="CZ1003" i="1"/>
  <c r="Y1003" i="1" s="1"/>
  <c r="CY1002" i="1"/>
  <c r="X1002" i="1" s="1"/>
  <c r="CZ1002" i="1"/>
  <c r="Y1002" i="1" s="1"/>
  <c r="AI1022" i="1"/>
  <c r="CB928" i="1"/>
  <c r="AS933" i="1"/>
  <c r="CJ933" i="1"/>
  <c r="AD933" i="1"/>
  <c r="AH933" i="1"/>
  <c r="CP894" i="1"/>
  <c r="O894" i="1" s="1"/>
  <c r="CP891" i="1"/>
  <c r="O891" i="1" s="1"/>
  <c r="AD896" i="1"/>
  <c r="AQ814" i="1"/>
  <c r="F854" i="1"/>
  <c r="CY1155" i="1"/>
  <c r="X1155" i="1" s="1"/>
  <c r="AK1159" i="1" s="1"/>
  <c r="AF1159" i="1"/>
  <c r="CZ1155" i="1"/>
  <c r="Y1155" i="1" s="1"/>
  <c r="CY1117" i="1"/>
  <c r="X1117" i="1" s="1"/>
  <c r="CZ1117" i="1"/>
  <c r="Y1117" i="1" s="1"/>
  <c r="GM1116" i="1"/>
  <c r="GP1116" i="1" s="1"/>
  <c r="CY1111" i="1"/>
  <c r="X1111" i="1" s="1"/>
  <c r="CZ1111" i="1"/>
  <c r="Y1111" i="1" s="1"/>
  <c r="GM1110" i="1"/>
  <c r="GP1110" i="1" s="1"/>
  <c r="CZ1108" i="1"/>
  <c r="Y1108" i="1" s="1"/>
  <c r="CY1108" i="1"/>
  <c r="X1108" i="1" s="1"/>
  <c r="CB1104" i="1"/>
  <c r="AS1121" i="1"/>
  <c r="AH1121" i="1"/>
  <c r="CZ1070" i="1"/>
  <c r="Y1070" i="1" s="1"/>
  <c r="CY1070" i="1"/>
  <c r="X1070" i="1" s="1"/>
  <c r="CZ1068" i="1"/>
  <c r="Y1068" i="1" s="1"/>
  <c r="CY1068" i="1"/>
  <c r="X1068" i="1" s="1"/>
  <c r="AQ1072" i="1"/>
  <c r="BZ1054" i="1"/>
  <c r="CY1062" i="1"/>
  <c r="X1062" i="1" s="1"/>
  <c r="CZ1062" i="1"/>
  <c r="Y1062" i="1" s="1"/>
  <c r="CJ1072" i="1"/>
  <c r="CY1057" i="1"/>
  <c r="X1057" i="1" s="1"/>
  <c r="CZ1057" i="1"/>
  <c r="Y1057" i="1" s="1"/>
  <c r="AI1072" i="1"/>
  <c r="AJ1072" i="1"/>
  <c r="CZ1056" i="1"/>
  <c r="Y1056" i="1" s="1"/>
  <c r="CY1056" i="1"/>
  <c r="X1056" i="1" s="1"/>
  <c r="AF1072" i="1"/>
  <c r="CY1017" i="1"/>
  <c r="X1017" i="1" s="1"/>
  <c r="CZ1017" i="1"/>
  <c r="Y1017" i="1" s="1"/>
  <c r="CZ1016" i="1"/>
  <c r="Y1016" i="1" s="1"/>
  <c r="CY1016" i="1"/>
  <c r="X1016" i="1" s="1"/>
  <c r="GM1008" i="1"/>
  <c r="GP1008" i="1" s="1"/>
  <c r="CY1007" i="1"/>
  <c r="X1007" i="1" s="1"/>
  <c r="CZ1007" i="1"/>
  <c r="Y1007" i="1" s="1"/>
  <c r="CY1006" i="1"/>
  <c r="X1006" i="1" s="1"/>
  <c r="CZ1006" i="1"/>
  <c r="Y1006" i="1" s="1"/>
  <c r="CJ1022" i="1"/>
  <c r="CY1001" i="1"/>
  <c r="X1001" i="1" s="1"/>
  <c r="CZ1001" i="1"/>
  <c r="Y1001" i="1" s="1"/>
  <c r="AF1022" i="1"/>
  <c r="W933" i="1"/>
  <c r="AJ928" i="1"/>
  <c r="CP930" i="1"/>
  <c r="O930" i="1" s="1"/>
  <c r="AC933" i="1"/>
  <c r="CY891" i="1"/>
  <c r="X891" i="1" s="1"/>
  <c r="CZ891" i="1"/>
  <c r="Y891" i="1" s="1"/>
  <c r="CP888" i="1"/>
  <c r="O888" i="1" s="1"/>
  <c r="GM888" i="1" s="1"/>
  <c r="GP888" i="1" s="1"/>
  <c r="AP1159" i="1"/>
  <c r="CI1159" i="1"/>
  <c r="BY1153" i="1"/>
  <c r="CY1119" i="1"/>
  <c r="X1119" i="1" s="1"/>
  <c r="CZ1119" i="1"/>
  <c r="Y1119" i="1" s="1"/>
  <c r="V1159" i="1"/>
  <c r="AI1153" i="1"/>
  <c r="BC1104" i="1"/>
  <c r="F1137" i="1"/>
  <c r="CY1115" i="1"/>
  <c r="X1115" i="1" s="1"/>
  <c r="CZ1115" i="1"/>
  <c r="Y1115" i="1" s="1"/>
  <c r="CP1109" i="1"/>
  <c r="O1109" i="1" s="1"/>
  <c r="CJ1121" i="1"/>
  <c r="GK1106" i="1"/>
  <c r="CP1106" i="1"/>
  <c r="O1106" i="1" s="1"/>
  <c r="BC1054" i="1"/>
  <c r="F1088" i="1"/>
  <c r="CB1054" i="1"/>
  <c r="AS1072" i="1"/>
  <c r="CP1069" i="1"/>
  <c r="O1069" i="1" s="1"/>
  <c r="CY1066" i="1"/>
  <c r="X1066" i="1" s="1"/>
  <c r="CZ1066" i="1"/>
  <c r="Y1066" i="1" s="1"/>
  <c r="CY1065" i="1"/>
  <c r="X1065" i="1" s="1"/>
  <c r="GM1065" i="1" s="1"/>
  <c r="GP1065" i="1" s="1"/>
  <c r="CZ1065" i="1"/>
  <c r="Y1065" i="1" s="1"/>
  <c r="CY1061" i="1"/>
  <c r="X1061" i="1" s="1"/>
  <c r="CZ1061" i="1"/>
  <c r="Y1061" i="1" s="1"/>
  <c r="CZ1060" i="1"/>
  <c r="Y1060" i="1" s="1"/>
  <c r="CY1060" i="1"/>
  <c r="X1060" i="1" s="1"/>
  <c r="CP1058" i="1"/>
  <c r="O1058" i="1" s="1"/>
  <c r="GM1058" i="1" s="1"/>
  <c r="GP1058" i="1" s="1"/>
  <c r="AH1072" i="1"/>
  <c r="BD999" i="1"/>
  <c r="F1047" i="1"/>
  <c r="CZ1020" i="1"/>
  <c r="Y1020" i="1" s="1"/>
  <c r="CY1020" i="1"/>
  <c r="X1020" i="1" s="1"/>
  <c r="CP1018" i="1"/>
  <c r="O1018" i="1" s="1"/>
  <c r="CP1015" i="1"/>
  <c r="O1015" i="1" s="1"/>
  <c r="GM1012" i="1"/>
  <c r="GP1012" i="1" s="1"/>
  <c r="CY1011" i="1"/>
  <c r="X1011" i="1" s="1"/>
  <c r="GM1011" i="1" s="1"/>
  <c r="GP1011" i="1" s="1"/>
  <c r="CZ1011" i="1"/>
  <c r="Y1011" i="1" s="1"/>
  <c r="AQ1022" i="1"/>
  <c r="BZ999" i="1"/>
  <c r="CY1010" i="1"/>
  <c r="X1010" i="1" s="1"/>
  <c r="CZ1010" i="1"/>
  <c r="Y1010" i="1" s="1"/>
  <c r="CY1005" i="1"/>
  <c r="X1005" i="1" s="1"/>
  <c r="CZ1005" i="1"/>
  <c r="Y1005" i="1" s="1"/>
  <c r="CZ1004" i="1"/>
  <c r="Y1004" i="1" s="1"/>
  <c r="CY1004" i="1"/>
  <c r="X1004" i="1" s="1"/>
  <c r="CP1002" i="1"/>
  <c r="O1002" i="1" s="1"/>
  <c r="GM1002" i="1" s="1"/>
  <c r="GP1002" i="1" s="1"/>
  <c r="GK1001" i="1"/>
  <c r="AH1022" i="1"/>
  <c r="BY928" i="1"/>
  <c r="AP933" i="1"/>
  <c r="CI933" i="1"/>
  <c r="CP931" i="1"/>
  <c r="O931" i="1" s="1"/>
  <c r="AG928" i="1"/>
  <c r="T933" i="1"/>
  <c r="CY894" i="1"/>
  <c r="X894" i="1" s="1"/>
  <c r="CZ894" i="1"/>
  <c r="Y894" i="1" s="1"/>
  <c r="CB876" i="1"/>
  <c r="AS896" i="1"/>
  <c r="CJ876" i="1"/>
  <c r="BA896" i="1"/>
  <c r="CP889" i="1"/>
  <c r="O889" i="1" s="1"/>
  <c r="GM889" i="1" s="1"/>
  <c r="GP889" i="1" s="1"/>
  <c r="AJ896" i="1"/>
  <c r="AI896" i="1"/>
  <c r="AH896" i="1"/>
  <c r="AJ1153" i="1"/>
  <c r="W1159" i="1"/>
  <c r="GM1156" i="1"/>
  <c r="GP1156" i="1" s="1"/>
  <c r="BD1153" i="1"/>
  <c r="F1184" i="1"/>
  <c r="CB1153" i="1"/>
  <c r="AS1159" i="1"/>
  <c r="CP1113" i="1"/>
  <c r="O1113" i="1" s="1"/>
  <c r="CY1109" i="1"/>
  <c r="X1109" i="1" s="1"/>
  <c r="CZ1109" i="1"/>
  <c r="Y1109" i="1" s="1"/>
  <c r="AD1121" i="1"/>
  <c r="AG1121" i="1"/>
  <c r="CP1070" i="1"/>
  <c r="O1070" i="1" s="1"/>
  <c r="GM1070" i="1" s="1"/>
  <c r="GP1070" i="1" s="1"/>
  <c r="CY1069" i="1"/>
  <c r="X1069" i="1" s="1"/>
  <c r="CZ1069" i="1"/>
  <c r="Y1069" i="1" s="1"/>
  <c r="CP1068" i="1"/>
  <c r="O1068" i="1" s="1"/>
  <c r="CY1063" i="1"/>
  <c r="X1063" i="1" s="1"/>
  <c r="CZ1063" i="1"/>
  <c r="Y1063" i="1" s="1"/>
  <c r="CP1062" i="1"/>
  <c r="O1062" i="1" s="1"/>
  <c r="GM1062" i="1" s="1"/>
  <c r="GP1062" i="1" s="1"/>
  <c r="CP1059" i="1"/>
  <c r="O1059" i="1" s="1"/>
  <c r="CC1054" i="1"/>
  <c r="AT1072" i="1"/>
  <c r="GK1056" i="1"/>
  <c r="CP1056" i="1"/>
  <c r="O1056" i="1" s="1"/>
  <c r="F1038" i="1"/>
  <c r="BC999" i="1"/>
  <c r="CB999" i="1"/>
  <c r="AS1022" i="1"/>
  <c r="CP1019" i="1"/>
  <c r="O1019" i="1" s="1"/>
  <c r="CP1016" i="1"/>
  <c r="O1016" i="1" s="1"/>
  <c r="CY1015" i="1"/>
  <c r="X1015" i="1" s="1"/>
  <c r="CZ1015" i="1"/>
  <c r="Y1015" i="1" s="1"/>
  <c r="CY1014" i="1"/>
  <c r="X1014" i="1" s="1"/>
  <c r="GM1014" i="1" s="1"/>
  <c r="GP1014" i="1" s="1"/>
  <c r="CZ1014" i="1"/>
  <c r="Y1014" i="1" s="1"/>
  <c r="CY1009" i="1"/>
  <c r="X1009" i="1" s="1"/>
  <c r="CZ1009" i="1"/>
  <c r="Y1009" i="1" s="1"/>
  <c r="CZ1008" i="1"/>
  <c r="Y1008" i="1" s="1"/>
  <c r="CY1008" i="1"/>
  <c r="X1008" i="1" s="1"/>
  <c r="CP1006" i="1"/>
  <c r="O1006" i="1" s="1"/>
  <c r="GM1006" i="1" s="1"/>
  <c r="GP1006" i="1" s="1"/>
  <c r="BY999" i="1"/>
  <c r="CI1022" i="1"/>
  <c r="AP1022" i="1"/>
  <c r="CP1003" i="1"/>
  <c r="O1003" i="1" s="1"/>
  <c r="CC999" i="1"/>
  <c r="AT1022" i="1"/>
  <c r="AJ1022" i="1"/>
  <c r="AD1022" i="1"/>
  <c r="AG1022" i="1"/>
  <c r="CG928" i="1"/>
  <c r="AX933" i="1"/>
  <c r="CY931" i="1"/>
  <c r="X931" i="1" s="1"/>
  <c r="CZ931" i="1"/>
  <c r="Y931" i="1" s="1"/>
  <c r="AF933" i="1"/>
  <c r="CY930" i="1"/>
  <c r="X930" i="1" s="1"/>
  <c r="CZ930" i="1"/>
  <c r="Y930" i="1" s="1"/>
  <c r="V933" i="1"/>
  <c r="AI928" i="1"/>
  <c r="GK930" i="1"/>
  <c r="CY893" i="1"/>
  <c r="X893" i="1" s="1"/>
  <c r="CZ893" i="1"/>
  <c r="Y893" i="1" s="1"/>
  <c r="CZ892" i="1"/>
  <c r="Y892" i="1" s="1"/>
  <c r="CY892" i="1"/>
  <c r="X892" i="1" s="1"/>
  <c r="GM892" i="1" s="1"/>
  <c r="GP892" i="1" s="1"/>
  <c r="AG896" i="1"/>
  <c r="CZ887" i="1"/>
  <c r="Y887" i="1" s="1"/>
  <c r="CY887" i="1"/>
  <c r="X887" i="1" s="1"/>
  <c r="AF896" i="1"/>
  <c r="CP887" i="1"/>
  <c r="O887" i="1" s="1"/>
  <c r="GM887" i="1" s="1"/>
  <c r="GP887" i="1" s="1"/>
  <c r="CY880" i="1"/>
  <c r="X880" i="1" s="1"/>
  <c r="CZ880" i="1"/>
  <c r="Y880" i="1" s="1"/>
  <c r="CW1040" i="3"/>
  <c r="CU1039" i="3"/>
  <c r="CX1040" i="3"/>
  <c r="CK1153" i="1"/>
  <c r="F1131" i="1"/>
  <c r="AO1121" i="1"/>
  <c r="CU991" i="3"/>
  <c r="CX993" i="3"/>
  <c r="CX991" i="3"/>
  <c r="CV991" i="3"/>
  <c r="CL1104" i="1"/>
  <c r="BZ1104" i="1"/>
  <c r="CG1072" i="1"/>
  <c r="BB1072" i="1"/>
  <c r="CW963" i="3"/>
  <c r="CX965" i="3"/>
  <c r="CU962" i="3"/>
  <c r="CX963" i="3"/>
  <c r="CV947" i="3"/>
  <c r="CU947" i="3"/>
  <c r="CX949" i="3"/>
  <c r="CX947" i="3"/>
  <c r="CL1054" i="1"/>
  <c r="CG1022" i="1"/>
  <c r="BB1022" i="1"/>
  <c r="CM999" i="1"/>
  <c r="AO933" i="1"/>
  <c r="CI896" i="1"/>
  <c r="BD896" i="1"/>
  <c r="CS886" i="1"/>
  <c r="R886" i="1" s="1"/>
  <c r="GK886" i="1" s="1"/>
  <c r="CP886" i="1"/>
  <c r="O886" i="1" s="1"/>
  <c r="AB884" i="1"/>
  <c r="CQ884" i="1"/>
  <c r="P884" i="1" s="1"/>
  <c r="CP884" i="1" s="1"/>
  <c r="O884" i="1" s="1"/>
  <c r="CP879" i="1"/>
  <c r="O879" i="1" s="1"/>
  <c r="CZ878" i="1"/>
  <c r="Y878" i="1" s="1"/>
  <c r="BB814" i="1"/>
  <c r="F857" i="1"/>
  <c r="AD842" i="1"/>
  <c r="AB842" i="1" s="1"/>
  <c r="CS842" i="1"/>
  <c r="R842" i="1" s="1"/>
  <c r="GK842" i="1" s="1"/>
  <c r="CP835" i="1"/>
  <c r="O835" i="1" s="1"/>
  <c r="CY834" i="1"/>
  <c r="X834" i="1" s="1"/>
  <c r="CZ834" i="1"/>
  <c r="Y834" i="1" s="1"/>
  <c r="CY833" i="1"/>
  <c r="X833" i="1" s="1"/>
  <c r="CZ833" i="1"/>
  <c r="Y833" i="1" s="1"/>
  <c r="CP829" i="1"/>
  <c r="O829" i="1" s="1"/>
  <c r="CP822" i="1"/>
  <c r="O822" i="1" s="1"/>
  <c r="CY820" i="1"/>
  <c r="X820" i="1" s="1"/>
  <c r="CZ820" i="1"/>
  <c r="Y820" i="1" s="1"/>
  <c r="CY817" i="1"/>
  <c r="X817" i="1" s="1"/>
  <c r="CZ817" i="1"/>
  <c r="Y817" i="1" s="1"/>
  <c r="AJ844" i="1"/>
  <c r="AI844" i="1"/>
  <c r="GK816" i="1"/>
  <c r="CP746" i="1"/>
  <c r="O746" i="1" s="1"/>
  <c r="CY744" i="1"/>
  <c r="X744" i="1" s="1"/>
  <c r="CZ744" i="1"/>
  <c r="Y744" i="1" s="1"/>
  <c r="BY739" i="1"/>
  <c r="AP748" i="1"/>
  <c r="CI748" i="1"/>
  <c r="CJ748" i="1"/>
  <c r="AJ748" i="1"/>
  <c r="AF748" i="1"/>
  <c r="CY741" i="1"/>
  <c r="X741" i="1" s="1"/>
  <c r="CZ741" i="1"/>
  <c r="Y741" i="1" s="1"/>
  <c r="F711" i="1"/>
  <c r="AO696" i="1"/>
  <c r="CP702" i="1"/>
  <c r="O702" i="1" s="1"/>
  <c r="CY700" i="1"/>
  <c r="X700" i="1" s="1"/>
  <c r="CZ700" i="1"/>
  <c r="Y700" i="1" s="1"/>
  <c r="CJ707" i="1"/>
  <c r="AI707" i="1"/>
  <c r="BC622" i="1"/>
  <c r="F646" i="1"/>
  <c r="CI630" i="1"/>
  <c r="BY622" i="1"/>
  <c r="AP630" i="1"/>
  <c r="CJ630" i="1"/>
  <c r="BZ622" i="1"/>
  <c r="AQ630" i="1"/>
  <c r="CY624" i="1"/>
  <c r="X624" i="1" s="1"/>
  <c r="AF630" i="1"/>
  <c r="CZ624" i="1"/>
  <c r="Y624" i="1" s="1"/>
  <c r="CC574" i="1"/>
  <c r="AT590" i="1"/>
  <c r="CY583" i="1"/>
  <c r="X583" i="1" s="1"/>
  <c r="CZ583" i="1"/>
  <c r="Y583" i="1" s="1"/>
  <c r="AH590" i="1"/>
  <c r="CP577" i="1"/>
  <c r="O577" i="1" s="1"/>
  <c r="CP540" i="1"/>
  <c r="O540" i="1" s="1"/>
  <c r="CS1157" i="1"/>
  <c r="R1157" i="1" s="1"/>
  <c r="GK1157" i="1" s="1"/>
  <c r="GM1157" i="1" s="1"/>
  <c r="GP1157" i="1" s="1"/>
  <c r="CS1155" i="1"/>
  <c r="R1155" i="1" s="1"/>
  <c r="BD1121" i="1"/>
  <c r="CS1119" i="1"/>
  <c r="R1119" i="1" s="1"/>
  <c r="GK1119" i="1" s="1"/>
  <c r="CS1117" i="1"/>
  <c r="R1117" i="1" s="1"/>
  <c r="GK1117" i="1" s="1"/>
  <c r="CQ1115" i="1"/>
  <c r="P1115" i="1" s="1"/>
  <c r="CP1115" i="1" s="1"/>
  <c r="O1115" i="1" s="1"/>
  <c r="GM1115" i="1" s="1"/>
  <c r="GP1115" i="1" s="1"/>
  <c r="CS1113" i="1"/>
  <c r="R1113" i="1" s="1"/>
  <c r="GK1113" i="1" s="1"/>
  <c r="CQ1111" i="1"/>
  <c r="P1111" i="1" s="1"/>
  <c r="CP1111" i="1" s="1"/>
  <c r="O1111" i="1" s="1"/>
  <c r="GM1111" i="1" s="1"/>
  <c r="GP1111" i="1" s="1"/>
  <c r="CU987" i="3"/>
  <c r="CX989" i="3"/>
  <c r="CX988" i="3"/>
  <c r="CS1109" i="1"/>
  <c r="R1109" i="1" s="1"/>
  <c r="GK1109" i="1" s="1"/>
  <c r="CQ1107" i="1"/>
  <c r="P1107" i="1" s="1"/>
  <c r="CP1107" i="1" s="1"/>
  <c r="O1107" i="1" s="1"/>
  <c r="GM1107" i="1" s="1"/>
  <c r="GP1107" i="1" s="1"/>
  <c r="CK1104" i="1"/>
  <c r="AO1072" i="1"/>
  <c r="CS1069" i="1"/>
  <c r="R1069" i="1" s="1"/>
  <c r="GK1069" i="1" s="1"/>
  <c r="CQ1067" i="1"/>
  <c r="P1067" i="1" s="1"/>
  <c r="CP1067" i="1" s="1"/>
  <c r="O1067" i="1" s="1"/>
  <c r="GM1067" i="1" s="1"/>
  <c r="GP1067" i="1" s="1"/>
  <c r="CX961" i="3"/>
  <c r="CU958" i="3"/>
  <c r="CX960" i="3"/>
  <c r="CW959" i="3"/>
  <c r="CS1065" i="1"/>
  <c r="R1065" i="1" s="1"/>
  <c r="GK1065" i="1" s="1"/>
  <c r="CQ1063" i="1"/>
  <c r="P1063" i="1" s="1"/>
  <c r="CP1063" i="1" s="1"/>
  <c r="O1063" i="1" s="1"/>
  <c r="GM1063" i="1" s="1"/>
  <c r="GP1063" i="1" s="1"/>
  <c r="CQ1061" i="1"/>
  <c r="P1061" i="1" s="1"/>
  <c r="CP1061" i="1" s="1"/>
  <c r="O1061" i="1" s="1"/>
  <c r="CS1059" i="1"/>
  <c r="R1059" i="1" s="1"/>
  <c r="GK1059" i="1" s="1"/>
  <c r="CQ1057" i="1"/>
  <c r="P1057" i="1" s="1"/>
  <c r="CP1057" i="1" s="1"/>
  <c r="O1057" i="1" s="1"/>
  <c r="GM1057" i="1" s="1"/>
  <c r="GP1057" i="1" s="1"/>
  <c r="AO1022" i="1"/>
  <c r="CS1019" i="1"/>
  <c r="R1019" i="1" s="1"/>
  <c r="GK1019" i="1" s="1"/>
  <c r="CQ1017" i="1"/>
  <c r="P1017" i="1" s="1"/>
  <c r="CP1017" i="1" s="1"/>
  <c r="O1017" i="1" s="1"/>
  <c r="GM1017" i="1" s="1"/>
  <c r="GP1017" i="1" s="1"/>
  <c r="CS1015" i="1"/>
  <c r="R1015" i="1" s="1"/>
  <c r="GK1015" i="1" s="1"/>
  <c r="CQ1013" i="1"/>
  <c r="P1013" i="1" s="1"/>
  <c r="CP1013" i="1" s="1"/>
  <c r="O1013" i="1" s="1"/>
  <c r="GM1013" i="1" s="1"/>
  <c r="GP1013" i="1" s="1"/>
  <c r="CS1011" i="1"/>
  <c r="R1011" i="1" s="1"/>
  <c r="GK1011" i="1" s="1"/>
  <c r="CQ1009" i="1"/>
  <c r="P1009" i="1" s="1"/>
  <c r="CP1009" i="1" s="1"/>
  <c r="O1009" i="1" s="1"/>
  <c r="CS1007" i="1"/>
  <c r="R1007" i="1" s="1"/>
  <c r="GK1007" i="1" s="1"/>
  <c r="CQ1005" i="1"/>
  <c r="P1005" i="1" s="1"/>
  <c r="CP1005" i="1" s="1"/>
  <c r="O1005" i="1" s="1"/>
  <c r="GM1005" i="1" s="1"/>
  <c r="GP1005" i="1" s="1"/>
  <c r="CS1003" i="1"/>
  <c r="R1003" i="1" s="1"/>
  <c r="GK1003" i="1" s="1"/>
  <c r="CQ1001" i="1"/>
  <c r="P1001" i="1" s="1"/>
  <c r="CL999" i="1"/>
  <c r="BD933" i="1"/>
  <c r="CS931" i="1"/>
  <c r="R931" i="1" s="1"/>
  <c r="GK931" i="1" s="1"/>
  <c r="BC896" i="1"/>
  <c r="AQ896" i="1"/>
  <c r="AQ963" i="1" s="1"/>
  <c r="CQ893" i="1"/>
  <c r="P893" i="1" s="1"/>
  <c r="CP893" i="1" s="1"/>
  <c r="O893" i="1" s="1"/>
  <c r="GM893" i="1" s="1"/>
  <c r="GP893" i="1" s="1"/>
  <c r="CS891" i="1"/>
  <c r="R891" i="1" s="1"/>
  <c r="GK891" i="1" s="1"/>
  <c r="CZ886" i="1"/>
  <c r="Y886" i="1" s="1"/>
  <c r="AB886" i="1"/>
  <c r="CZ883" i="1"/>
  <c r="Y883" i="1" s="1"/>
  <c r="AL896" i="1" s="1"/>
  <c r="CY883" i="1"/>
  <c r="X883" i="1" s="1"/>
  <c r="AD882" i="1"/>
  <c r="AB882" i="1" s="1"/>
  <c r="CS882" i="1"/>
  <c r="R882" i="1" s="1"/>
  <c r="AB880" i="1"/>
  <c r="CQ880" i="1"/>
  <c r="P880" i="1" s="1"/>
  <c r="CP880" i="1" s="1"/>
  <c r="O880" i="1" s="1"/>
  <c r="GM880" i="1" s="1"/>
  <c r="GP880" i="1" s="1"/>
  <c r="AB879" i="1"/>
  <c r="CY840" i="1"/>
  <c r="X840" i="1" s="1"/>
  <c r="CZ840" i="1"/>
  <c r="Y840" i="1" s="1"/>
  <c r="CZ839" i="1"/>
  <c r="Y839" i="1" s="1"/>
  <c r="CY839" i="1"/>
  <c r="X839" i="1" s="1"/>
  <c r="CY838" i="1"/>
  <c r="X838" i="1" s="1"/>
  <c r="CZ838" i="1"/>
  <c r="Y838" i="1" s="1"/>
  <c r="CY837" i="1"/>
  <c r="X837" i="1" s="1"/>
  <c r="CZ837" i="1"/>
  <c r="Y837" i="1" s="1"/>
  <c r="CY832" i="1"/>
  <c r="X832" i="1" s="1"/>
  <c r="CZ832" i="1"/>
  <c r="Y832" i="1" s="1"/>
  <c r="CZ831" i="1"/>
  <c r="Y831" i="1" s="1"/>
  <c r="CY831" i="1"/>
  <c r="X831" i="1" s="1"/>
  <c r="CY829" i="1"/>
  <c r="X829" i="1" s="1"/>
  <c r="CZ829" i="1"/>
  <c r="Y829" i="1" s="1"/>
  <c r="CY826" i="1"/>
  <c r="X826" i="1" s="1"/>
  <c r="CZ826" i="1"/>
  <c r="Y826" i="1" s="1"/>
  <c r="AP844" i="1"/>
  <c r="BY814" i="1"/>
  <c r="CI844" i="1"/>
  <c r="CY816" i="1"/>
  <c r="X816" i="1" s="1"/>
  <c r="CZ816" i="1"/>
  <c r="Y816" i="1" s="1"/>
  <c r="AH844" i="1"/>
  <c r="CG739" i="1"/>
  <c r="AX748" i="1"/>
  <c r="GM742" i="1"/>
  <c r="GP742" i="1" s="1"/>
  <c r="AG748" i="1"/>
  <c r="V748" i="1"/>
  <c r="AI739" i="1"/>
  <c r="GK741" i="1"/>
  <c r="BB696" i="1"/>
  <c r="F720" i="1"/>
  <c r="AH707" i="1"/>
  <c r="CP698" i="1"/>
  <c r="O698" i="1" s="1"/>
  <c r="F643" i="1"/>
  <c r="BB622" i="1"/>
  <c r="CY628" i="1"/>
  <c r="X628" i="1" s="1"/>
  <c r="CZ628" i="1"/>
  <c r="Y628" i="1" s="1"/>
  <c r="CZ627" i="1"/>
  <c r="Y627" i="1" s="1"/>
  <c r="CY627" i="1"/>
  <c r="X627" i="1" s="1"/>
  <c r="GK624" i="1"/>
  <c r="AE630" i="1"/>
  <c r="AH630" i="1"/>
  <c r="GM587" i="1"/>
  <c r="GP587" i="1" s="1"/>
  <c r="AI590" i="1"/>
  <c r="BZ574" i="1"/>
  <c r="AQ590" i="1"/>
  <c r="GK576" i="1"/>
  <c r="AE590" i="1"/>
  <c r="CZ540" i="1"/>
  <c r="Y540" i="1" s="1"/>
  <c r="CY540" i="1"/>
  <c r="X540" i="1" s="1"/>
  <c r="BC1159" i="1"/>
  <c r="BC1189" i="1" s="1"/>
  <c r="CX1026" i="3"/>
  <c r="CU1025" i="3"/>
  <c r="CV1025" i="3"/>
  <c r="CW1019" i="3"/>
  <c r="CU1018" i="3"/>
  <c r="CX1019" i="3"/>
  <c r="CV1018" i="3"/>
  <c r="CX1020" i="3"/>
  <c r="CW986" i="3"/>
  <c r="CV985" i="3"/>
  <c r="CX986" i="3"/>
  <c r="CU985" i="3"/>
  <c r="BD1072" i="1"/>
  <c r="CX969" i="3"/>
  <c r="CV968" i="3"/>
  <c r="CU968" i="3"/>
  <c r="CV954" i="3"/>
  <c r="CX956" i="3"/>
  <c r="CU954" i="3"/>
  <c r="CX957" i="3"/>
  <c r="CX954" i="3"/>
  <c r="BC933" i="1"/>
  <c r="AQ933" i="1"/>
  <c r="BZ928" i="1"/>
  <c r="BB896" i="1"/>
  <c r="AX896" i="1"/>
  <c r="AT896" i="1"/>
  <c r="AP896" i="1"/>
  <c r="CY884" i="1"/>
  <c r="X884" i="1" s="1"/>
  <c r="CZ884" i="1"/>
  <c r="Y884" i="1" s="1"/>
  <c r="CP881" i="1"/>
  <c r="O881" i="1" s="1"/>
  <c r="GM881" i="1" s="1"/>
  <c r="GP881" i="1" s="1"/>
  <c r="CZ879" i="1"/>
  <c r="Y879" i="1" s="1"/>
  <c r="CY879" i="1"/>
  <c r="X879" i="1" s="1"/>
  <c r="AD878" i="1"/>
  <c r="AB878" i="1" s="1"/>
  <c r="CS878" i="1"/>
  <c r="R878" i="1" s="1"/>
  <c r="GK878" i="1" s="1"/>
  <c r="BD814" i="1"/>
  <c r="F869" i="1"/>
  <c r="AG814" i="1"/>
  <c r="T844" i="1"/>
  <c r="CP842" i="1"/>
  <c r="O842" i="1" s="1"/>
  <c r="GM842" i="1" s="1"/>
  <c r="GP842" i="1" s="1"/>
  <c r="CY836" i="1"/>
  <c r="X836" i="1" s="1"/>
  <c r="CZ836" i="1"/>
  <c r="Y836" i="1" s="1"/>
  <c r="CZ835" i="1"/>
  <c r="Y835" i="1" s="1"/>
  <c r="CY835" i="1"/>
  <c r="X835" i="1" s="1"/>
  <c r="CP833" i="1"/>
  <c r="O833" i="1" s="1"/>
  <c r="GM833" i="1" s="1"/>
  <c r="GP833" i="1" s="1"/>
  <c r="CP830" i="1"/>
  <c r="O830" i="1" s="1"/>
  <c r="CY828" i="1"/>
  <c r="X828" i="1" s="1"/>
  <c r="CZ828" i="1"/>
  <c r="Y828" i="1" s="1"/>
  <c r="CB814" i="1"/>
  <c r="AS844" i="1"/>
  <c r="CY825" i="1"/>
  <c r="X825" i="1" s="1"/>
  <c r="CZ825" i="1"/>
  <c r="Y825" i="1" s="1"/>
  <c r="GM825" i="1" s="1"/>
  <c r="GP825" i="1" s="1"/>
  <c r="AT844" i="1"/>
  <c r="CC814" i="1"/>
  <c r="CY822" i="1"/>
  <c r="X822" i="1" s="1"/>
  <c r="CZ822" i="1"/>
  <c r="Y822" i="1" s="1"/>
  <c r="CP821" i="1"/>
  <c r="O821" i="1" s="1"/>
  <c r="CJ844" i="1"/>
  <c r="AD844" i="1"/>
  <c r="CY746" i="1"/>
  <c r="X746" i="1" s="1"/>
  <c r="CZ746" i="1"/>
  <c r="Y746" i="1" s="1"/>
  <c r="CP745" i="1"/>
  <c r="O745" i="1" s="1"/>
  <c r="CB739" i="1"/>
  <c r="AS748" i="1"/>
  <c r="AD748" i="1"/>
  <c r="AH748" i="1"/>
  <c r="AT696" i="1"/>
  <c r="F725" i="1"/>
  <c r="CY705" i="1"/>
  <c r="X705" i="1" s="1"/>
  <c r="GM705" i="1" s="1"/>
  <c r="GP705" i="1" s="1"/>
  <c r="CZ705" i="1"/>
  <c r="Y705" i="1" s="1"/>
  <c r="CY702" i="1"/>
  <c r="X702" i="1" s="1"/>
  <c r="CZ702" i="1"/>
  <c r="Y702" i="1" s="1"/>
  <c r="BZ696" i="1"/>
  <c r="CG707" i="1"/>
  <c r="AQ707" i="1"/>
  <c r="CP701" i="1"/>
  <c r="O701" i="1" s="1"/>
  <c r="GM701" i="1" s="1"/>
  <c r="GP701" i="1" s="1"/>
  <c r="AS707" i="1"/>
  <c r="CB696" i="1"/>
  <c r="AD707" i="1"/>
  <c r="AG707" i="1"/>
  <c r="CP626" i="1"/>
  <c r="O626" i="1" s="1"/>
  <c r="CC622" i="1"/>
  <c r="AT630" i="1"/>
  <c r="AJ630" i="1"/>
  <c r="Q630" i="1"/>
  <c r="AD622" i="1"/>
  <c r="AG630" i="1"/>
  <c r="BY574" i="1"/>
  <c r="CI590" i="1"/>
  <c r="AP590" i="1"/>
  <c r="CP585" i="1"/>
  <c r="O585" i="1" s="1"/>
  <c r="GM585" i="1" s="1"/>
  <c r="GP585" i="1" s="1"/>
  <c r="CP582" i="1"/>
  <c r="O582" i="1" s="1"/>
  <c r="GM582" i="1" s="1"/>
  <c r="GP582" i="1" s="1"/>
  <c r="CJ574" i="1"/>
  <c r="BA590" i="1"/>
  <c r="AG590" i="1"/>
  <c r="CZ535" i="1"/>
  <c r="Y535" i="1" s="1"/>
  <c r="CY535" i="1"/>
  <c r="X535" i="1" s="1"/>
  <c r="AF542" i="1"/>
  <c r="CJ530" i="1"/>
  <c r="BA542" i="1"/>
  <c r="AJ542" i="1"/>
  <c r="AQ1159" i="1"/>
  <c r="CR1155" i="1"/>
  <c r="Q1155" i="1" s="1"/>
  <c r="AD1159" i="1" s="1"/>
  <c r="CG1159" i="1"/>
  <c r="CX1017" i="3"/>
  <c r="CW1015" i="3"/>
  <c r="CU1014" i="3"/>
  <c r="CX1015" i="3"/>
  <c r="CX984" i="3"/>
  <c r="CU981" i="3"/>
  <c r="CW982" i="3"/>
  <c r="CX982" i="3"/>
  <c r="CU966" i="3"/>
  <c r="CX967" i="3"/>
  <c r="CV966" i="3"/>
  <c r="CU950" i="3"/>
  <c r="CX951" i="3"/>
  <c r="CW951" i="3"/>
  <c r="CV950" i="3"/>
  <c r="CX952" i="3"/>
  <c r="BB933" i="1"/>
  <c r="AT933" i="1"/>
  <c r="AO896" i="1"/>
  <c r="AB888" i="1"/>
  <c r="CP883" i="1"/>
  <c r="O883" i="1" s="1"/>
  <c r="GM883" i="1" s="1"/>
  <c r="GP883" i="1" s="1"/>
  <c r="CP882" i="1"/>
  <c r="O882" i="1" s="1"/>
  <c r="AB881" i="1"/>
  <c r="CR878" i="1"/>
  <c r="Q878" i="1" s="1"/>
  <c r="CP878" i="1" s="1"/>
  <c r="O878" i="1" s="1"/>
  <c r="GM878" i="1" s="1"/>
  <c r="GP878" i="1" s="1"/>
  <c r="CG844" i="1"/>
  <c r="BZ814" i="1"/>
  <c r="CP839" i="1"/>
  <c r="O839" i="1" s="1"/>
  <c r="GM839" i="1" s="1"/>
  <c r="GP839" i="1" s="1"/>
  <c r="CP838" i="1"/>
  <c r="O838" i="1" s="1"/>
  <c r="CP837" i="1"/>
  <c r="O837" i="1" s="1"/>
  <c r="GM837" i="1" s="1"/>
  <c r="GP837" i="1" s="1"/>
  <c r="CP834" i="1"/>
  <c r="O834" i="1" s="1"/>
  <c r="GM834" i="1" s="1"/>
  <c r="GP834" i="1" s="1"/>
  <c r="CP831" i="1"/>
  <c r="O831" i="1" s="1"/>
  <c r="GM831" i="1" s="1"/>
  <c r="GP831" i="1" s="1"/>
  <c r="CY830" i="1"/>
  <c r="X830" i="1" s="1"/>
  <c r="CZ830" i="1"/>
  <c r="Y830" i="1" s="1"/>
  <c r="CP827" i="1"/>
  <c r="O827" i="1" s="1"/>
  <c r="CP826" i="1"/>
  <c r="O826" i="1" s="1"/>
  <c r="CY824" i="1"/>
  <c r="X824" i="1" s="1"/>
  <c r="CZ824" i="1"/>
  <c r="Y824" i="1" s="1"/>
  <c r="CY821" i="1"/>
  <c r="X821" i="1" s="1"/>
  <c r="CZ821" i="1"/>
  <c r="Y821" i="1" s="1"/>
  <c r="CY818" i="1"/>
  <c r="X818" i="1" s="1"/>
  <c r="CZ818" i="1"/>
  <c r="Y818" i="1" s="1"/>
  <c r="GM818" i="1" s="1"/>
  <c r="GP818" i="1" s="1"/>
  <c r="CP817" i="1"/>
  <c r="O817" i="1" s="1"/>
  <c r="GM817" i="1" s="1"/>
  <c r="GP817" i="1" s="1"/>
  <c r="CY745" i="1"/>
  <c r="X745" i="1" s="1"/>
  <c r="CZ745" i="1"/>
  <c r="Y745" i="1" s="1"/>
  <c r="CC739" i="1"/>
  <c r="AT748" i="1"/>
  <c r="CY742" i="1"/>
  <c r="X742" i="1" s="1"/>
  <c r="CZ742" i="1"/>
  <c r="Y742" i="1" s="1"/>
  <c r="CP741" i="1"/>
  <c r="O741" i="1" s="1"/>
  <c r="BD696" i="1"/>
  <c r="F732" i="1"/>
  <c r="AP696" i="1"/>
  <c r="F716" i="1"/>
  <c r="AP778" i="1"/>
  <c r="CY704" i="1"/>
  <c r="X704" i="1" s="1"/>
  <c r="CZ704" i="1"/>
  <c r="Y704" i="1" s="1"/>
  <c r="CY701" i="1"/>
  <c r="X701" i="1" s="1"/>
  <c r="CZ701" i="1"/>
  <c r="Y701" i="1" s="1"/>
  <c r="AJ707" i="1"/>
  <c r="CY698" i="1"/>
  <c r="X698" i="1" s="1"/>
  <c r="CZ698" i="1"/>
  <c r="Y698" i="1" s="1"/>
  <c r="BD622" i="1"/>
  <c r="F655" i="1"/>
  <c r="CP627" i="1"/>
  <c r="O627" i="1" s="1"/>
  <c r="GM627" i="1" s="1"/>
  <c r="GP627" i="1" s="1"/>
  <c r="CY626" i="1"/>
  <c r="X626" i="1" s="1"/>
  <c r="CZ626" i="1"/>
  <c r="Y626" i="1" s="1"/>
  <c r="CY625" i="1"/>
  <c r="X625" i="1" s="1"/>
  <c r="GM625" i="1" s="1"/>
  <c r="GP625" i="1" s="1"/>
  <c r="CZ625" i="1"/>
  <c r="Y625" i="1" s="1"/>
  <c r="AI630" i="1"/>
  <c r="CY588" i="1"/>
  <c r="X588" i="1" s="1"/>
  <c r="CZ588" i="1"/>
  <c r="Y588" i="1" s="1"/>
  <c r="CZ587" i="1"/>
  <c r="Y587" i="1" s="1"/>
  <c r="CY587" i="1"/>
  <c r="X587" i="1" s="1"/>
  <c r="CP586" i="1"/>
  <c r="O586" i="1" s="1"/>
  <c r="GM586" i="1" s="1"/>
  <c r="GP586" i="1" s="1"/>
  <c r="CP580" i="1"/>
  <c r="O580" i="1" s="1"/>
  <c r="CY579" i="1"/>
  <c r="X579" i="1" s="1"/>
  <c r="CZ579" i="1"/>
  <c r="Y579" i="1" s="1"/>
  <c r="AJ590" i="1"/>
  <c r="CC530" i="1"/>
  <c r="AT542" i="1"/>
  <c r="AI542" i="1"/>
  <c r="AO844" i="1"/>
  <c r="CM814" i="1"/>
  <c r="AO748" i="1"/>
  <c r="BX739" i="1"/>
  <c r="CI707" i="1"/>
  <c r="CK696" i="1"/>
  <c r="CC696" i="1"/>
  <c r="BY696" i="1"/>
  <c r="CM622" i="1"/>
  <c r="BC590" i="1"/>
  <c r="CZ585" i="1"/>
  <c r="Y585" i="1" s="1"/>
  <c r="CR583" i="1"/>
  <c r="Q583" i="1" s="1"/>
  <c r="CP583" i="1" s="1"/>
  <c r="O583" i="1" s="1"/>
  <c r="GM583" i="1" s="1"/>
  <c r="GP583" i="1" s="1"/>
  <c r="CZ581" i="1"/>
  <c r="Y581" i="1" s="1"/>
  <c r="GM581" i="1" s="1"/>
  <c r="GP581" i="1" s="1"/>
  <c r="CR579" i="1"/>
  <c r="Q579" i="1" s="1"/>
  <c r="CP579" i="1" s="1"/>
  <c r="O579" i="1" s="1"/>
  <c r="GM579" i="1" s="1"/>
  <c r="GP579" i="1" s="1"/>
  <c r="CZ577" i="1"/>
  <c r="Y577" i="1" s="1"/>
  <c r="BB542" i="1"/>
  <c r="AB536" i="1"/>
  <c r="CY534" i="1"/>
  <c r="X534" i="1" s="1"/>
  <c r="AK542" i="1" s="1"/>
  <c r="CZ534" i="1"/>
  <c r="Y534" i="1" s="1"/>
  <c r="AL542" i="1"/>
  <c r="CB477" i="1"/>
  <c r="AS498" i="1"/>
  <c r="CP494" i="1"/>
  <c r="O494" i="1" s="1"/>
  <c r="GM494" i="1" s="1"/>
  <c r="GP494" i="1" s="1"/>
  <c r="CP493" i="1"/>
  <c r="O493" i="1" s="1"/>
  <c r="CP490" i="1"/>
  <c r="O490" i="1" s="1"/>
  <c r="CP489" i="1"/>
  <c r="O489" i="1" s="1"/>
  <c r="CP486" i="1"/>
  <c r="O486" i="1" s="1"/>
  <c r="GM486" i="1" s="1"/>
  <c r="GP486" i="1" s="1"/>
  <c r="CP485" i="1"/>
  <c r="O485" i="1" s="1"/>
  <c r="CP482" i="1"/>
  <c r="O482" i="1" s="1"/>
  <c r="CP481" i="1"/>
  <c r="O481" i="1" s="1"/>
  <c r="AI498" i="1"/>
  <c r="AD498" i="1"/>
  <c r="AG498" i="1"/>
  <c r="BB404" i="1"/>
  <c r="F424" i="1"/>
  <c r="CY409" i="1"/>
  <c r="X409" i="1" s="1"/>
  <c r="CZ409" i="1"/>
  <c r="Y409" i="1" s="1"/>
  <c r="CP408" i="1"/>
  <c r="O408" i="1" s="1"/>
  <c r="CZ407" i="1"/>
  <c r="Y407" i="1" s="1"/>
  <c r="CY407" i="1"/>
  <c r="X407" i="1" s="1"/>
  <c r="CJ411" i="1"/>
  <c r="AP411" i="1"/>
  <c r="BY404" i="1"/>
  <c r="CI411" i="1"/>
  <c r="GK406" i="1"/>
  <c r="CY369" i="1"/>
  <c r="X369" i="1" s="1"/>
  <c r="CZ369" i="1"/>
  <c r="Y369" i="1" s="1"/>
  <c r="BZ352" i="1"/>
  <c r="CG372" i="1"/>
  <c r="AQ372" i="1"/>
  <c r="CP368" i="1"/>
  <c r="O368" i="1" s="1"/>
  <c r="CZ367" i="1"/>
  <c r="Y367" i="1" s="1"/>
  <c r="CY367" i="1"/>
  <c r="X367" i="1" s="1"/>
  <c r="CY365" i="1"/>
  <c r="X365" i="1" s="1"/>
  <c r="CZ365" i="1"/>
  <c r="Y365" i="1" s="1"/>
  <c r="CP364" i="1"/>
  <c r="O364" i="1" s="1"/>
  <c r="CZ363" i="1"/>
  <c r="Y363" i="1" s="1"/>
  <c r="CY363" i="1"/>
  <c r="X363" i="1" s="1"/>
  <c r="AP372" i="1"/>
  <c r="CI372" i="1"/>
  <c r="BY352" i="1"/>
  <c r="CY361" i="1"/>
  <c r="X361" i="1" s="1"/>
  <c r="CZ361" i="1"/>
  <c r="Y361" i="1" s="1"/>
  <c r="CP360" i="1"/>
  <c r="O360" i="1" s="1"/>
  <c r="CZ359" i="1"/>
  <c r="Y359" i="1" s="1"/>
  <c r="CY359" i="1"/>
  <c r="X359" i="1" s="1"/>
  <c r="CY357" i="1"/>
  <c r="X357" i="1" s="1"/>
  <c r="CZ357" i="1"/>
  <c r="Y357" i="1" s="1"/>
  <c r="CP356" i="1"/>
  <c r="O356" i="1" s="1"/>
  <c r="CZ355" i="1"/>
  <c r="Y355" i="1" s="1"/>
  <c r="AF372" i="1"/>
  <c r="CY355" i="1"/>
  <c r="X355" i="1" s="1"/>
  <c r="CY317" i="1"/>
  <c r="X317" i="1" s="1"/>
  <c r="CZ317" i="1"/>
  <c r="Y317" i="1" s="1"/>
  <c r="AG320" i="1"/>
  <c r="AH320" i="1"/>
  <c r="GM270" i="1"/>
  <c r="GP270" i="1" s="1"/>
  <c r="CZ269" i="1"/>
  <c r="Y269" i="1" s="1"/>
  <c r="CY269" i="1"/>
  <c r="X269" i="1" s="1"/>
  <c r="CQ840" i="1"/>
  <c r="P840" i="1" s="1"/>
  <c r="CP840" i="1" s="1"/>
  <c r="O840" i="1" s="1"/>
  <c r="CS838" i="1"/>
  <c r="R838" i="1" s="1"/>
  <c r="GK838" i="1" s="1"/>
  <c r="CQ836" i="1"/>
  <c r="P836" i="1" s="1"/>
  <c r="CP836" i="1" s="1"/>
  <c r="O836" i="1" s="1"/>
  <c r="GM836" i="1" s="1"/>
  <c r="GP836" i="1" s="1"/>
  <c r="CS834" i="1"/>
  <c r="R834" i="1" s="1"/>
  <c r="GK834" i="1" s="1"/>
  <c r="CQ832" i="1"/>
  <c r="P832" i="1" s="1"/>
  <c r="CP832" i="1" s="1"/>
  <c r="O832" i="1" s="1"/>
  <c r="CS830" i="1"/>
  <c r="R830" i="1" s="1"/>
  <c r="GK830" i="1" s="1"/>
  <c r="CQ828" i="1"/>
  <c r="P828" i="1" s="1"/>
  <c r="CP828" i="1" s="1"/>
  <c r="O828" i="1" s="1"/>
  <c r="GM828" i="1" s="1"/>
  <c r="GP828" i="1" s="1"/>
  <c r="CT827" i="1"/>
  <c r="S827" i="1" s="1"/>
  <c r="CS826" i="1"/>
  <c r="R826" i="1" s="1"/>
  <c r="GK826" i="1" s="1"/>
  <c r="CQ824" i="1"/>
  <c r="P824" i="1" s="1"/>
  <c r="CP824" i="1" s="1"/>
  <c r="O824" i="1" s="1"/>
  <c r="GM824" i="1" s="1"/>
  <c r="GP824" i="1" s="1"/>
  <c r="CT823" i="1"/>
  <c r="S823" i="1" s="1"/>
  <c r="CP823" i="1" s="1"/>
  <c r="O823" i="1" s="1"/>
  <c r="CS822" i="1"/>
  <c r="R822" i="1" s="1"/>
  <c r="GK822" i="1" s="1"/>
  <c r="CQ820" i="1"/>
  <c r="P820" i="1" s="1"/>
  <c r="CP820" i="1" s="1"/>
  <c r="O820" i="1" s="1"/>
  <c r="GM820" i="1" s="1"/>
  <c r="GP820" i="1" s="1"/>
  <c r="CT819" i="1"/>
  <c r="S819" i="1" s="1"/>
  <c r="AF844" i="1" s="1"/>
  <c r="CS818" i="1"/>
  <c r="R818" i="1" s="1"/>
  <c r="GK818" i="1" s="1"/>
  <c r="CQ816" i="1"/>
  <c r="P816" i="1" s="1"/>
  <c r="BD748" i="1"/>
  <c r="CS746" i="1"/>
  <c r="R746" i="1" s="1"/>
  <c r="GK746" i="1" s="1"/>
  <c r="CQ744" i="1"/>
  <c r="P744" i="1" s="1"/>
  <c r="CP744" i="1" s="1"/>
  <c r="O744" i="1" s="1"/>
  <c r="GM744" i="1" s="1"/>
  <c r="GP744" i="1" s="1"/>
  <c r="CT743" i="1"/>
  <c r="S743" i="1" s="1"/>
  <c r="CS742" i="1"/>
  <c r="R742" i="1" s="1"/>
  <c r="GK742" i="1" s="1"/>
  <c r="BC707" i="1"/>
  <c r="CQ704" i="1"/>
  <c r="P704" i="1" s="1"/>
  <c r="CP704" i="1" s="1"/>
  <c r="O704" i="1" s="1"/>
  <c r="GM704" i="1" s="1"/>
  <c r="GP704" i="1" s="1"/>
  <c r="CT703" i="1"/>
  <c r="S703" i="1" s="1"/>
  <c r="CS702" i="1"/>
  <c r="R702" i="1" s="1"/>
  <c r="GK702" i="1" s="1"/>
  <c r="CQ700" i="1"/>
  <c r="P700" i="1" s="1"/>
  <c r="CP700" i="1" s="1"/>
  <c r="O700" i="1" s="1"/>
  <c r="GM700" i="1" s="1"/>
  <c r="GP700" i="1" s="1"/>
  <c r="CT699" i="1"/>
  <c r="S699" i="1" s="1"/>
  <c r="CP699" i="1" s="1"/>
  <c r="O699" i="1" s="1"/>
  <c r="CS698" i="1"/>
  <c r="R698" i="1" s="1"/>
  <c r="CG630" i="1"/>
  <c r="CQ628" i="1"/>
  <c r="P628" i="1" s="1"/>
  <c r="CP628" i="1" s="1"/>
  <c r="O628" i="1" s="1"/>
  <c r="GM628" i="1" s="1"/>
  <c r="GP628" i="1" s="1"/>
  <c r="CS626" i="1"/>
  <c r="R626" i="1" s="1"/>
  <c r="GK626" i="1" s="1"/>
  <c r="CQ624" i="1"/>
  <c r="P624" i="1" s="1"/>
  <c r="CG590" i="1"/>
  <c r="BB590" i="1"/>
  <c r="CQ588" i="1"/>
  <c r="P588" i="1" s="1"/>
  <c r="CP588" i="1" s="1"/>
  <c r="O588" i="1" s="1"/>
  <c r="GM588" i="1" s="1"/>
  <c r="GP588" i="1" s="1"/>
  <c r="CT584" i="1"/>
  <c r="S584" i="1" s="1"/>
  <c r="CT580" i="1"/>
  <c r="S580" i="1" s="1"/>
  <c r="CT576" i="1"/>
  <c r="S576" i="1" s="1"/>
  <c r="CP576" i="1" s="1"/>
  <c r="O576" i="1" s="1"/>
  <c r="AS542" i="1"/>
  <c r="CZ539" i="1"/>
  <c r="Y539" i="1" s="1"/>
  <c r="CY539" i="1"/>
  <c r="X539" i="1" s="1"/>
  <c r="GM539" i="1" s="1"/>
  <c r="GP539" i="1" s="1"/>
  <c r="CP537" i="1"/>
  <c r="O537" i="1" s="1"/>
  <c r="AG542" i="1"/>
  <c r="CY494" i="1"/>
  <c r="X494" i="1" s="1"/>
  <c r="CZ494" i="1"/>
  <c r="Y494" i="1" s="1"/>
  <c r="CY490" i="1"/>
  <c r="X490" i="1" s="1"/>
  <c r="CZ490" i="1"/>
  <c r="Y490" i="1" s="1"/>
  <c r="CY486" i="1"/>
  <c r="X486" i="1" s="1"/>
  <c r="CZ486" i="1"/>
  <c r="Y486" i="1" s="1"/>
  <c r="CY482" i="1"/>
  <c r="X482" i="1" s="1"/>
  <c r="CZ482" i="1"/>
  <c r="Y482" i="1" s="1"/>
  <c r="CJ498" i="1"/>
  <c r="AH498" i="1"/>
  <c r="CY408" i="1"/>
  <c r="X408" i="1" s="1"/>
  <c r="CZ408" i="1"/>
  <c r="Y408" i="1" s="1"/>
  <c r="AT411" i="1"/>
  <c r="CC404" i="1"/>
  <c r="AI404" i="1"/>
  <c r="V411" i="1"/>
  <c r="AD411" i="1"/>
  <c r="BB352" i="1"/>
  <c r="F385" i="1"/>
  <c r="CY368" i="1"/>
  <c r="X368" i="1" s="1"/>
  <c r="CZ368" i="1"/>
  <c r="Y368" i="1" s="1"/>
  <c r="CY364" i="1"/>
  <c r="X364" i="1" s="1"/>
  <c r="CZ364" i="1"/>
  <c r="Y364" i="1" s="1"/>
  <c r="AT372" i="1"/>
  <c r="CC352" i="1"/>
  <c r="CY360" i="1"/>
  <c r="X360" i="1" s="1"/>
  <c r="CZ360" i="1"/>
  <c r="Y360" i="1" s="1"/>
  <c r="CY356" i="1"/>
  <c r="X356" i="1" s="1"/>
  <c r="CZ356" i="1"/>
  <c r="Y356" i="1" s="1"/>
  <c r="AJ372" i="1"/>
  <c r="GK355" i="1"/>
  <c r="AO306" i="1"/>
  <c r="F324" i="1"/>
  <c r="CP318" i="1"/>
  <c r="O318" i="1" s="1"/>
  <c r="GM317" i="1"/>
  <c r="GP317" i="1" s="1"/>
  <c r="CZ309" i="1"/>
  <c r="Y309" i="1" s="1"/>
  <c r="CY309" i="1"/>
  <c r="X309" i="1" s="1"/>
  <c r="AF320" i="1"/>
  <c r="CJ320" i="1"/>
  <c r="GK308" i="1"/>
  <c r="CK814" i="1"/>
  <c r="BC748" i="1"/>
  <c r="AQ748" i="1"/>
  <c r="AS630" i="1"/>
  <c r="AO630" i="1"/>
  <c r="AS590" i="1"/>
  <c r="AO590" i="1"/>
  <c r="BD530" i="1"/>
  <c r="F567" i="1"/>
  <c r="CI542" i="1"/>
  <c r="BY530" i="1"/>
  <c r="AX542" i="1"/>
  <c r="AP542" i="1"/>
  <c r="AB535" i="1"/>
  <c r="CQ535" i="1"/>
  <c r="P535" i="1" s="1"/>
  <c r="CP535" i="1" s="1"/>
  <c r="O535" i="1" s="1"/>
  <c r="GM535" i="1" s="1"/>
  <c r="GP535" i="1" s="1"/>
  <c r="AD533" i="1"/>
  <c r="CS533" i="1"/>
  <c r="R533" i="1" s="1"/>
  <c r="GK533" i="1" s="1"/>
  <c r="BZ530" i="1"/>
  <c r="AQ542" i="1"/>
  <c r="AH542" i="1"/>
  <c r="CP532" i="1"/>
  <c r="O532" i="1" s="1"/>
  <c r="AC542" i="1"/>
  <c r="CZ495" i="1"/>
  <c r="Y495" i="1" s="1"/>
  <c r="CY495" i="1"/>
  <c r="X495" i="1" s="1"/>
  <c r="CY493" i="1"/>
  <c r="X493" i="1" s="1"/>
  <c r="CZ493" i="1"/>
  <c r="Y493" i="1" s="1"/>
  <c r="CZ491" i="1"/>
  <c r="Y491" i="1" s="1"/>
  <c r="CY491" i="1"/>
  <c r="X491" i="1" s="1"/>
  <c r="CY489" i="1"/>
  <c r="X489" i="1" s="1"/>
  <c r="CZ489" i="1"/>
  <c r="Y489" i="1" s="1"/>
  <c r="CZ487" i="1"/>
  <c r="Y487" i="1" s="1"/>
  <c r="CY487" i="1"/>
  <c r="X487" i="1" s="1"/>
  <c r="CY485" i="1"/>
  <c r="X485" i="1" s="1"/>
  <c r="CZ485" i="1"/>
  <c r="Y485" i="1" s="1"/>
  <c r="CP484" i="1"/>
  <c r="O484" i="1" s="1"/>
  <c r="CZ483" i="1"/>
  <c r="Y483" i="1" s="1"/>
  <c r="CY483" i="1"/>
  <c r="X483" i="1" s="1"/>
  <c r="CY481" i="1"/>
  <c r="X481" i="1" s="1"/>
  <c r="CZ481" i="1"/>
  <c r="Y481" i="1" s="1"/>
  <c r="CG498" i="1"/>
  <c r="BZ477" i="1"/>
  <c r="AQ498" i="1"/>
  <c r="CP480" i="1"/>
  <c r="O480" i="1" s="1"/>
  <c r="CZ479" i="1"/>
  <c r="Y479" i="1" s="1"/>
  <c r="AF498" i="1"/>
  <c r="CY479" i="1"/>
  <c r="X479" i="1" s="1"/>
  <c r="BD404" i="1"/>
  <c r="F436" i="1"/>
  <c r="F415" i="1"/>
  <c r="AO404" i="1"/>
  <c r="CP409" i="1"/>
  <c r="O409" i="1" s="1"/>
  <c r="AS411" i="1"/>
  <c r="CB404" i="1"/>
  <c r="AH411" i="1"/>
  <c r="CP406" i="1"/>
  <c r="O406" i="1" s="1"/>
  <c r="F376" i="1"/>
  <c r="AO352" i="1"/>
  <c r="CP370" i="1"/>
  <c r="O370" i="1" s="1"/>
  <c r="CP369" i="1"/>
  <c r="O369" i="1" s="1"/>
  <c r="GM369" i="1" s="1"/>
  <c r="GP369" i="1" s="1"/>
  <c r="CP366" i="1"/>
  <c r="O366" i="1" s="1"/>
  <c r="CP365" i="1"/>
  <c r="O365" i="1" s="1"/>
  <c r="CP362" i="1"/>
  <c r="O362" i="1" s="1"/>
  <c r="CP361" i="1"/>
  <c r="O361" i="1" s="1"/>
  <c r="GM361" i="1" s="1"/>
  <c r="GP361" i="1" s="1"/>
  <c r="CP358" i="1"/>
  <c r="O358" i="1" s="1"/>
  <c r="CP357" i="1"/>
  <c r="O357" i="1" s="1"/>
  <c r="CB352" i="1"/>
  <c r="AS372" i="1"/>
  <c r="AI372" i="1"/>
  <c r="AD372" i="1"/>
  <c r="AG372" i="1"/>
  <c r="CP354" i="1"/>
  <c r="O354" i="1" s="1"/>
  <c r="BZ306" i="1"/>
  <c r="CG320" i="1"/>
  <c r="AQ320" i="1"/>
  <c r="BY306" i="1"/>
  <c r="AP320" i="1"/>
  <c r="CI320" i="1"/>
  <c r="AJ320" i="1"/>
  <c r="AI306" i="1"/>
  <c r="V320" i="1"/>
  <c r="AD248" i="1"/>
  <c r="Q274" i="1"/>
  <c r="AH274" i="1"/>
  <c r="BB748" i="1"/>
  <c r="BD590" i="1"/>
  <c r="AD585" i="1"/>
  <c r="AB585" i="1" s="1"/>
  <c r="AD581" i="1"/>
  <c r="AB581" i="1" s="1"/>
  <c r="AD577" i="1"/>
  <c r="AB577" i="1" s="1"/>
  <c r="BC530" i="1"/>
  <c r="F558" i="1"/>
  <c r="AO542" i="1"/>
  <c r="AB540" i="1"/>
  <c r="CP538" i="1"/>
  <c r="O538" i="1" s="1"/>
  <c r="GM538" i="1" s="1"/>
  <c r="GP538" i="1" s="1"/>
  <c r="AD537" i="1"/>
  <c r="AB537" i="1" s="1"/>
  <c r="CS537" i="1"/>
  <c r="R537" i="1" s="1"/>
  <c r="GK537" i="1" s="1"/>
  <c r="CP536" i="1"/>
  <c r="O536" i="1" s="1"/>
  <c r="GM536" i="1" s="1"/>
  <c r="GP536" i="1" s="1"/>
  <c r="CP534" i="1"/>
  <c r="O534" i="1" s="1"/>
  <c r="GM534" i="1" s="1"/>
  <c r="GP534" i="1" s="1"/>
  <c r="CR533" i="1"/>
  <c r="Q533" i="1" s="1"/>
  <c r="CP533" i="1" s="1"/>
  <c r="O533" i="1" s="1"/>
  <c r="GM533" i="1" s="1"/>
  <c r="GP533" i="1" s="1"/>
  <c r="AB533" i="1"/>
  <c r="AB532" i="1"/>
  <c r="CI498" i="1"/>
  <c r="CY496" i="1"/>
  <c r="X496" i="1" s="1"/>
  <c r="GM496" i="1" s="1"/>
  <c r="GP496" i="1" s="1"/>
  <c r="CZ496" i="1"/>
  <c r="Y496" i="1" s="1"/>
  <c r="AB495" i="1"/>
  <c r="AB493" i="1"/>
  <c r="CY492" i="1"/>
  <c r="X492" i="1" s="1"/>
  <c r="CZ492" i="1"/>
  <c r="Y492" i="1" s="1"/>
  <c r="GM492" i="1" s="1"/>
  <c r="GP492" i="1" s="1"/>
  <c r="AB491" i="1"/>
  <c r="AB489" i="1"/>
  <c r="CY488" i="1"/>
  <c r="X488" i="1" s="1"/>
  <c r="GM488" i="1" s="1"/>
  <c r="GP488" i="1" s="1"/>
  <c r="CZ488" i="1"/>
  <c r="Y488" i="1" s="1"/>
  <c r="AB487" i="1"/>
  <c r="AB485" i="1"/>
  <c r="CY484" i="1"/>
  <c r="X484" i="1" s="1"/>
  <c r="CZ484" i="1"/>
  <c r="Y484" i="1" s="1"/>
  <c r="AB483" i="1"/>
  <c r="AB481" i="1"/>
  <c r="CY480" i="1"/>
  <c r="X480" i="1" s="1"/>
  <c r="CZ480" i="1"/>
  <c r="Y480" i="1" s="1"/>
  <c r="AJ498" i="1"/>
  <c r="GK479" i="1"/>
  <c r="AB479" i="1"/>
  <c r="AG411" i="1"/>
  <c r="AJ411" i="1"/>
  <c r="CY406" i="1"/>
  <c r="X406" i="1" s="1"/>
  <c r="AK411" i="1" s="1"/>
  <c r="CZ406" i="1"/>
  <c r="Y406" i="1" s="1"/>
  <c r="AL411" i="1" s="1"/>
  <c r="AF411" i="1"/>
  <c r="CY370" i="1"/>
  <c r="X370" i="1" s="1"/>
  <c r="CZ370" i="1"/>
  <c r="Y370" i="1" s="1"/>
  <c r="CY366" i="1"/>
  <c r="X366" i="1" s="1"/>
  <c r="CZ366" i="1"/>
  <c r="Y366" i="1" s="1"/>
  <c r="CY362" i="1"/>
  <c r="X362" i="1" s="1"/>
  <c r="CZ362" i="1"/>
  <c r="Y362" i="1" s="1"/>
  <c r="CY358" i="1"/>
  <c r="X358" i="1" s="1"/>
  <c r="CZ358" i="1"/>
  <c r="Y358" i="1" s="1"/>
  <c r="CJ372" i="1"/>
  <c r="AH372" i="1"/>
  <c r="CY354" i="1"/>
  <c r="X354" i="1" s="1"/>
  <c r="CZ354" i="1"/>
  <c r="Y354" i="1" s="1"/>
  <c r="CZ314" i="1"/>
  <c r="Y314" i="1" s="1"/>
  <c r="CY314" i="1"/>
  <c r="X314" i="1" s="1"/>
  <c r="CP314" i="1"/>
  <c r="O314" i="1" s="1"/>
  <c r="GM314" i="1" s="1"/>
  <c r="GP314" i="1" s="1"/>
  <c r="CB306" i="1"/>
  <c r="AS320" i="1"/>
  <c r="CM530" i="1"/>
  <c r="BC498" i="1"/>
  <c r="CQ495" i="1"/>
  <c r="P495" i="1" s="1"/>
  <c r="CP495" i="1" s="1"/>
  <c r="O495" i="1" s="1"/>
  <c r="CS493" i="1"/>
  <c r="R493" i="1" s="1"/>
  <c r="GK493" i="1" s="1"/>
  <c r="CQ491" i="1"/>
  <c r="P491" i="1" s="1"/>
  <c r="CP491" i="1" s="1"/>
  <c r="O491" i="1" s="1"/>
  <c r="GM491" i="1" s="1"/>
  <c r="GP491" i="1" s="1"/>
  <c r="CS489" i="1"/>
  <c r="R489" i="1" s="1"/>
  <c r="GK489" i="1" s="1"/>
  <c r="CQ487" i="1"/>
  <c r="P487" i="1" s="1"/>
  <c r="CP487" i="1" s="1"/>
  <c r="O487" i="1" s="1"/>
  <c r="CS485" i="1"/>
  <c r="R485" i="1" s="1"/>
  <c r="GK485" i="1" s="1"/>
  <c r="CQ483" i="1"/>
  <c r="P483" i="1" s="1"/>
  <c r="CP483" i="1" s="1"/>
  <c r="O483" i="1" s="1"/>
  <c r="CS481" i="1"/>
  <c r="R481" i="1" s="1"/>
  <c r="GK481" i="1" s="1"/>
  <c r="CQ479" i="1"/>
  <c r="P479" i="1" s="1"/>
  <c r="CS409" i="1"/>
  <c r="R409" i="1" s="1"/>
  <c r="GK409" i="1" s="1"/>
  <c r="CQ407" i="1"/>
  <c r="P407" i="1" s="1"/>
  <c r="CP407" i="1" s="1"/>
  <c r="O407" i="1" s="1"/>
  <c r="GM407" i="1" s="1"/>
  <c r="GP407" i="1" s="1"/>
  <c r="CK404" i="1"/>
  <c r="CS369" i="1"/>
  <c r="R369" i="1" s="1"/>
  <c r="GK369" i="1" s="1"/>
  <c r="CQ367" i="1"/>
  <c r="P367" i="1" s="1"/>
  <c r="CP367" i="1" s="1"/>
  <c r="O367" i="1" s="1"/>
  <c r="GM367" i="1" s="1"/>
  <c r="GP367" i="1" s="1"/>
  <c r="CS365" i="1"/>
  <c r="R365" i="1" s="1"/>
  <c r="GK365" i="1" s="1"/>
  <c r="CQ363" i="1"/>
  <c r="P363" i="1" s="1"/>
  <c r="CP363" i="1" s="1"/>
  <c r="O363" i="1" s="1"/>
  <c r="GM363" i="1" s="1"/>
  <c r="GP363" i="1" s="1"/>
  <c r="CS361" i="1"/>
  <c r="R361" i="1" s="1"/>
  <c r="GK361" i="1" s="1"/>
  <c r="CQ359" i="1"/>
  <c r="P359" i="1" s="1"/>
  <c r="CP359" i="1" s="1"/>
  <c r="O359" i="1" s="1"/>
  <c r="GM359" i="1" s="1"/>
  <c r="GP359" i="1" s="1"/>
  <c r="CS357" i="1"/>
  <c r="R357" i="1" s="1"/>
  <c r="GK357" i="1" s="1"/>
  <c r="CQ355" i="1"/>
  <c r="P355" i="1" s="1"/>
  <c r="CK352" i="1"/>
  <c r="CT318" i="1"/>
  <c r="S318" i="1" s="1"/>
  <c r="AB317" i="1"/>
  <c r="CR316" i="1"/>
  <c r="Q316" i="1" s="1"/>
  <c r="AB314" i="1"/>
  <c r="AB311" i="1"/>
  <c r="AB310" i="1"/>
  <c r="CY308" i="1"/>
  <c r="X308" i="1" s="1"/>
  <c r="CZ308" i="1"/>
  <c r="Y308" i="1" s="1"/>
  <c r="AD271" i="1"/>
  <c r="AB271" i="1" s="1"/>
  <c r="CS271" i="1"/>
  <c r="R271" i="1" s="1"/>
  <c r="GK271" i="1" s="1"/>
  <c r="CP268" i="1"/>
  <c r="O268" i="1" s="1"/>
  <c r="CY266" i="1"/>
  <c r="X266" i="1" s="1"/>
  <c r="CZ266" i="1"/>
  <c r="Y266" i="1" s="1"/>
  <c r="AB265" i="1"/>
  <c r="AB263" i="1"/>
  <c r="CY262" i="1"/>
  <c r="X262" i="1" s="1"/>
  <c r="CZ262" i="1"/>
  <c r="Y262" i="1" s="1"/>
  <c r="AB261" i="1"/>
  <c r="AB259" i="1"/>
  <c r="CY258" i="1"/>
  <c r="X258" i="1" s="1"/>
  <c r="CZ258" i="1"/>
  <c r="Y258" i="1" s="1"/>
  <c r="AB257" i="1"/>
  <c r="AB255" i="1"/>
  <c r="CY254" i="1"/>
  <c r="X254" i="1" s="1"/>
  <c r="CZ254" i="1"/>
  <c r="Y254" i="1" s="1"/>
  <c r="CC274" i="1"/>
  <c r="AB253" i="1"/>
  <c r="AB251" i="1"/>
  <c r="AF274" i="1"/>
  <c r="CY250" i="1"/>
  <c r="X250" i="1" s="1"/>
  <c r="CZ250" i="1"/>
  <c r="Y250" i="1" s="1"/>
  <c r="AB179" i="1"/>
  <c r="CY178" i="1"/>
  <c r="X178" i="1" s="1"/>
  <c r="CZ178" i="1"/>
  <c r="Y178" i="1" s="1"/>
  <c r="AB177" i="1"/>
  <c r="AJ182" i="1"/>
  <c r="AD182" i="1"/>
  <c r="AB175" i="1"/>
  <c r="CP139" i="1"/>
  <c r="O139" i="1" s="1"/>
  <c r="CB128" i="1"/>
  <c r="AS141" i="1"/>
  <c r="CP136" i="1"/>
  <c r="O136" i="1" s="1"/>
  <c r="CP135" i="1"/>
  <c r="O135" i="1" s="1"/>
  <c r="AJ141" i="1"/>
  <c r="BB498" i="1"/>
  <c r="AT498" i="1"/>
  <c r="AP498" i="1"/>
  <c r="BY477" i="1"/>
  <c r="BC411" i="1"/>
  <c r="AQ411" i="1"/>
  <c r="BD372" i="1"/>
  <c r="BD320" i="1"/>
  <c r="CP316" i="1"/>
  <c r="O316" i="1" s="1"/>
  <c r="GM316" i="1" s="1"/>
  <c r="GP316" i="1" s="1"/>
  <c r="CP311" i="1"/>
  <c r="O311" i="1" s="1"/>
  <c r="F290" i="1"/>
  <c r="BC248" i="1"/>
  <c r="CY268" i="1"/>
  <c r="X268" i="1" s="1"/>
  <c r="CZ268" i="1"/>
  <c r="Y268" i="1" s="1"/>
  <c r="CP267" i="1"/>
  <c r="O267" i="1" s="1"/>
  <c r="GM260" i="1"/>
  <c r="GP260" i="1" s="1"/>
  <c r="CB274" i="1"/>
  <c r="AJ274" i="1"/>
  <c r="GK250" i="1"/>
  <c r="CC173" i="1"/>
  <c r="AT182" i="1"/>
  <c r="CB173" i="1"/>
  <c r="AS182" i="1"/>
  <c r="GM176" i="1"/>
  <c r="GP176" i="1" s="1"/>
  <c r="AH182" i="1"/>
  <c r="CP175" i="1"/>
  <c r="O175" i="1" s="1"/>
  <c r="AC182" i="1"/>
  <c r="CY136" i="1"/>
  <c r="X136" i="1" s="1"/>
  <c r="CZ136" i="1"/>
  <c r="Y136" i="1" s="1"/>
  <c r="CY133" i="1"/>
  <c r="X133" i="1" s="1"/>
  <c r="CZ133" i="1"/>
  <c r="Y133" i="1" s="1"/>
  <c r="BY128" i="1"/>
  <c r="AP141" i="1"/>
  <c r="CI141" i="1"/>
  <c r="AI141" i="1"/>
  <c r="CJ141" i="1"/>
  <c r="AO498" i="1"/>
  <c r="CG411" i="1"/>
  <c r="BC372" i="1"/>
  <c r="BC320" i="1"/>
  <c r="CR315" i="1"/>
  <c r="Q315" i="1" s="1"/>
  <c r="CP315" i="1" s="1"/>
  <c r="O315" i="1" s="1"/>
  <c r="GM315" i="1" s="1"/>
  <c r="GP315" i="1" s="1"/>
  <c r="AD315" i="1"/>
  <c r="CZ313" i="1"/>
  <c r="Y313" i="1" s="1"/>
  <c r="CY313" i="1"/>
  <c r="X313" i="1" s="1"/>
  <c r="GM313" i="1" s="1"/>
  <c r="GP313" i="1" s="1"/>
  <c r="CZ312" i="1"/>
  <c r="Y312" i="1" s="1"/>
  <c r="AB309" i="1"/>
  <c r="CQ309" i="1"/>
  <c r="P309" i="1" s="1"/>
  <c r="CY272" i="1"/>
  <c r="X272" i="1" s="1"/>
  <c r="GM272" i="1" s="1"/>
  <c r="GP272" i="1" s="1"/>
  <c r="CZ272" i="1"/>
  <c r="Y272" i="1" s="1"/>
  <c r="CP271" i="1"/>
  <c r="O271" i="1" s="1"/>
  <c r="CY264" i="1"/>
  <c r="X264" i="1" s="1"/>
  <c r="GM264" i="1" s="1"/>
  <c r="GP264" i="1" s="1"/>
  <c r="CZ264" i="1"/>
  <c r="Y264" i="1" s="1"/>
  <c r="CY260" i="1"/>
  <c r="X260" i="1" s="1"/>
  <c r="CZ260" i="1"/>
  <c r="Y260" i="1" s="1"/>
  <c r="CY256" i="1"/>
  <c r="X256" i="1" s="1"/>
  <c r="GM256" i="1" s="1"/>
  <c r="GP256" i="1" s="1"/>
  <c r="CZ256" i="1"/>
  <c r="Y256" i="1" s="1"/>
  <c r="CY252" i="1"/>
  <c r="X252" i="1" s="1"/>
  <c r="GM252" i="1" s="1"/>
  <c r="GP252" i="1" s="1"/>
  <c r="CZ252" i="1"/>
  <c r="Y252" i="1" s="1"/>
  <c r="AI274" i="1"/>
  <c r="CY180" i="1"/>
  <c r="X180" i="1" s="1"/>
  <c r="GM180" i="1" s="1"/>
  <c r="GP180" i="1" s="1"/>
  <c r="CZ180" i="1"/>
  <c r="Y180" i="1" s="1"/>
  <c r="CY176" i="1"/>
  <c r="X176" i="1" s="1"/>
  <c r="CZ176" i="1"/>
  <c r="Y176" i="1" s="1"/>
  <c r="AG182" i="1"/>
  <c r="CY139" i="1"/>
  <c r="X139" i="1" s="1"/>
  <c r="CZ139" i="1"/>
  <c r="Y139" i="1" s="1"/>
  <c r="CP138" i="1"/>
  <c r="O138" i="1" s="1"/>
  <c r="CZ137" i="1"/>
  <c r="Y137" i="1" s="1"/>
  <c r="CY137" i="1"/>
  <c r="X137" i="1" s="1"/>
  <c r="CY135" i="1"/>
  <c r="X135" i="1" s="1"/>
  <c r="CZ135" i="1"/>
  <c r="Y135" i="1" s="1"/>
  <c r="AG141" i="1"/>
  <c r="CP134" i="1"/>
  <c r="O134" i="1" s="1"/>
  <c r="CC128" i="1"/>
  <c r="AT141" i="1"/>
  <c r="CP133" i="1"/>
  <c r="O133" i="1" s="1"/>
  <c r="AD141" i="1"/>
  <c r="BD498" i="1"/>
  <c r="BB320" i="1"/>
  <c r="AT320" i="1"/>
  <c r="CZ316" i="1"/>
  <c r="Y316" i="1" s="1"/>
  <c r="AB315" i="1"/>
  <c r="AB313" i="1"/>
  <c r="CR312" i="1"/>
  <c r="Q312" i="1" s="1"/>
  <c r="AD320" i="1" s="1"/>
  <c r="AD311" i="1"/>
  <c r="CS311" i="1"/>
  <c r="R311" i="1" s="1"/>
  <c r="GK311" i="1" s="1"/>
  <c r="CP310" i="1"/>
  <c r="O310" i="1" s="1"/>
  <c r="GM310" i="1" s="1"/>
  <c r="GP310" i="1" s="1"/>
  <c r="CP308" i="1"/>
  <c r="O308" i="1" s="1"/>
  <c r="AB269" i="1"/>
  <c r="CQ269" i="1"/>
  <c r="P269" i="1" s="1"/>
  <c r="CP269" i="1" s="1"/>
  <c r="O269" i="1" s="1"/>
  <c r="GM269" i="1" s="1"/>
  <c r="GP269" i="1" s="1"/>
  <c r="AD267" i="1"/>
  <c r="AB267" i="1" s="1"/>
  <c r="CS267" i="1"/>
  <c r="R267" i="1" s="1"/>
  <c r="GK267" i="1" s="1"/>
  <c r="CP266" i="1"/>
  <c r="O266" i="1" s="1"/>
  <c r="CZ265" i="1"/>
  <c r="Y265" i="1" s="1"/>
  <c r="CY265" i="1"/>
  <c r="X265" i="1" s="1"/>
  <c r="CY263" i="1"/>
  <c r="X263" i="1" s="1"/>
  <c r="CZ263" i="1"/>
  <c r="Y263" i="1" s="1"/>
  <c r="CG274" i="1"/>
  <c r="AQ274" i="1"/>
  <c r="BZ248" i="1"/>
  <c r="CP262" i="1"/>
  <c r="O262" i="1" s="1"/>
  <c r="CZ261" i="1"/>
  <c r="Y261" i="1" s="1"/>
  <c r="CY261" i="1"/>
  <c r="X261" i="1" s="1"/>
  <c r="CY259" i="1"/>
  <c r="X259" i="1" s="1"/>
  <c r="GM259" i="1" s="1"/>
  <c r="GP259" i="1" s="1"/>
  <c r="CZ259" i="1"/>
  <c r="Y259" i="1" s="1"/>
  <c r="CP258" i="1"/>
  <c r="O258" i="1" s="1"/>
  <c r="CZ257" i="1"/>
  <c r="Y257" i="1" s="1"/>
  <c r="CY257" i="1"/>
  <c r="X257" i="1" s="1"/>
  <c r="CY255" i="1"/>
  <c r="X255" i="1" s="1"/>
  <c r="CZ255" i="1"/>
  <c r="Y255" i="1" s="1"/>
  <c r="GM255" i="1" s="1"/>
  <c r="GP255" i="1" s="1"/>
  <c r="CP254" i="1"/>
  <c r="O254" i="1" s="1"/>
  <c r="GM254" i="1" s="1"/>
  <c r="GP254" i="1" s="1"/>
  <c r="CZ253" i="1"/>
  <c r="Y253" i="1" s="1"/>
  <c r="CY253" i="1"/>
  <c r="X253" i="1" s="1"/>
  <c r="BY274" i="1"/>
  <c r="CY251" i="1"/>
  <c r="X251" i="1" s="1"/>
  <c r="GM251" i="1" s="1"/>
  <c r="GP251" i="1" s="1"/>
  <c r="CZ251" i="1"/>
  <c r="Y251" i="1" s="1"/>
  <c r="CJ274" i="1"/>
  <c r="AG274" i="1"/>
  <c r="CP250" i="1"/>
  <c r="O250" i="1" s="1"/>
  <c r="CY179" i="1"/>
  <c r="X179" i="1" s="1"/>
  <c r="CZ179" i="1"/>
  <c r="Y179" i="1" s="1"/>
  <c r="GM179" i="1" s="1"/>
  <c r="GP179" i="1" s="1"/>
  <c r="CG182" i="1"/>
  <c r="BZ173" i="1"/>
  <c r="AQ182" i="1"/>
  <c r="CP178" i="1"/>
  <c r="O178" i="1" s="1"/>
  <c r="CZ177" i="1"/>
  <c r="Y177" i="1" s="1"/>
  <c r="CY177" i="1"/>
  <c r="X177" i="1" s="1"/>
  <c r="BY173" i="1"/>
  <c r="AP182" i="1"/>
  <c r="CI182" i="1"/>
  <c r="CJ182" i="1"/>
  <c r="AF182" i="1"/>
  <c r="CY175" i="1"/>
  <c r="X175" i="1" s="1"/>
  <c r="CZ175" i="1"/>
  <c r="Y175" i="1" s="1"/>
  <c r="AL182" i="1" s="1"/>
  <c r="AI182" i="1"/>
  <c r="AB139" i="1"/>
  <c r="CY138" i="1"/>
  <c r="X138" i="1" s="1"/>
  <c r="CZ138" i="1"/>
  <c r="Y138" i="1" s="1"/>
  <c r="AB137" i="1"/>
  <c r="AB135" i="1"/>
  <c r="CY134" i="1"/>
  <c r="X134" i="1" s="1"/>
  <c r="CZ134" i="1"/>
  <c r="Y134" i="1" s="1"/>
  <c r="AH141" i="1"/>
  <c r="AO274" i="1"/>
  <c r="CQ265" i="1"/>
  <c r="P265" i="1" s="1"/>
  <c r="CP265" i="1" s="1"/>
  <c r="O265" i="1" s="1"/>
  <c r="CS263" i="1"/>
  <c r="R263" i="1" s="1"/>
  <c r="GK263" i="1" s="1"/>
  <c r="GM263" i="1" s="1"/>
  <c r="GP263" i="1" s="1"/>
  <c r="CQ261" i="1"/>
  <c r="P261" i="1" s="1"/>
  <c r="CP261" i="1" s="1"/>
  <c r="O261" i="1" s="1"/>
  <c r="CS259" i="1"/>
  <c r="R259" i="1" s="1"/>
  <c r="GK259" i="1" s="1"/>
  <c r="CQ257" i="1"/>
  <c r="P257" i="1" s="1"/>
  <c r="CP257" i="1" s="1"/>
  <c r="O257" i="1" s="1"/>
  <c r="CS255" i="1"/>
  <c r="R255" i="1" s="1"/>
  <c r="GK255" i="1" s="1"/>
  <c r="CQ253" i="1"/>
  <c r="P253" i="1" s="1"/>
  <c r="CP253" i="1" s="1"/>
  <c r="O253" i="1" s="1"/>
  <c r="GM253" i="1" s="1"/>
  <c r="GP253" i="1" s="1"/>
  <c r="CS251" i="1"/>
  <c r="R251" i="1" s="1"/>
  <c r="GK251" i="1" s="1"/>
  <c r="AO182" i="1"/>
  <c r="CS179" i="1"/>
  <c r="R179" i="1" s="1"/>
  <c r="GK179" i="1" s="1"/>
  <c r="CQ177" i="1"/>
  <c r="P177" i="1" s="1"/>
  <c r="CP177" i="1" s="1"/>
  <c r="O177" i="1" s="1"/>
  <c r="CS175" i="1"/>
  <c r="R175" i="1" s="1"/>
  <c r="BD141" i="1"/>
  <c r="CS139" i="1"/>
  <c r="R139" i="1" s="1"/>
  <c r="GK139" i="1" s="1"/>
  <c r="CQ137" i="1"/>
  <c r="P137" i="1" s="1"/>
  <c r="CP137" i="1" s="1"/>
  <c r="O137" i="1" s="1"/>
  <c r="CS135" i="1"/>
  <c r="R135" i="1" s="1"/>
  <c r="GK135" i="1" s="1"/>
  <c r="CY132" i="1"/>
  <c r="X132" i="1" s="1"/>
  <c r="CZ132" i="1"/>
  <c r="Y132" i="1" s="1"/>
  <c r="F121" i="1"/>
  <c r="BD82" i="1"/>
  <c r="AO82" i="1"/>
  <c r="F100" i="1"/>
  <c r="CY92" i="1"/>
  <c r="X92" i="1" s="1"/>
  <c r="CZ92" i="1"/>
  <c r="Y92" i="1" s="1"/>
  <c r="CY91" i="1"/>
  <c r="X91" i="1" s="1"/>
  <c r="CZ91" i="1"/>
  <c r="Y91" i="1" s="1"/>
  <c r="CP90" i="1"/>
  <c r="O90" i="1" s="1"/>
  <c r="CJ96" i="1"/>
  <c r="CY84" i="1"/>
  <c r="X84" i="1" s="1"/>
  <c r="CZ84" i="1"/>
  <c r="Y84" i="1" s="1"/>
  <c r="AF96" i="1"/>
  <c r="AI96" i="1"/>
  <c r="AO30" i="1"/>
  <c r="F54" i="1"/>
  <c r="CP48" i="1"/>
  <c r="O48" i="1" s="1"/>
  <c r="AB46" i="1"/>
  <c r="CY45" i="1"/>
  <c r="X45" i="1" s="1"/>
  <c r="CZ45" i="1"/>
  <c r="Y45" i="1" s="1"/>
  <c r="CY41" i="1"/>
  <c r="X41" i="1" s="1"/>
  <c r="CZ41" i="1"/>
  <c r="Y41" i="1" s="1"/>
  <c r="CY37" i="1"/>
  <c r="X37" i="1" s="1"/>
  <c r="CZ37" i="1"/>
  <c r="Y37" i="1" s="1"/>
  <c r="CY33" i="1"/>
  <c r="X33" i="1" s="1"/>
  <c r="CZ33" i="1"/>
  <c r="Y33" i="1" s="1"/>
  <c r="CZ32" i="1"/>
  <c r="Y32" i="1" s="1"/>
  <c r="AF50" i="1"/>
  <c r="CY32" i="1"/>
  <c r="X32" i="1" s="1"/>
  <c r="CX1039" i="3"/>
  <c r="DH1037" i="3"/>
  <c r="DI1037" i="3"/>
  <c r="DF1037" i="3"/>
  <c r="DG1037" i="3"/>
  <c r="DJ1037" i="3" s="1"/>
  <c r="DI1023" i="3"/>
  <c r="DF1023" i="3"/>
  <c r="DJ1023" i="3" s="1"/>
  <c r="DG1023" i="3"/>
  <c r="DH1023" i="3"/>
  <c r="DF1005" i="3"/>
  <c r="DJ1005" i="3" s="1"/>
  <c r="DG1005" i="3"/>
  <c r="DH1005" i="3"/>
  <c r="DI1005" i="3"/>
  <c r="CL248" i="1"/>
  <c r="BD182" i="1"/>
  <c r="BC141" i="1"/>
  <c r="AQ141" i="1"/>
  <c r="CY131" i="1"/>
  <c r="X131" i="1" s="1"/>
  <c r="CZ131" i="1"/>
  <c r="Y131" i="1" s="1"/>
  <c r="F112" i="1"/>
  <c r="BC82" i="1"/>
  <c r="AS82" i="1"/>
  <c r="F113" i="1"/>
  <c r="CZ94" i="1"/>
  <c r="Y94" i="1" s="1"/>
  <c r="CY94" i="1"/>
  <c r="X94" i="1" s="1"/>
  <c r="CY89" i="1"/>
  <c r="X89" i="1" s="1"/>
  <c r="CZ89" i="1"/>
  <c r="Y89" i="1" s="1"/>
  <c r="AJ96" i="1"/>
  <c r="AD96" i="1"/>
  <c r="AS30" i="1"/>
  <c r="F67" i="1"/>
  <c r="CY44" i="1"/>
  <c r="X44" i="1" s="1"/>
  <c r="CZ44" i="1"/>
  <c r="Y44" i="1" s="1"/>
  <c r="CZ42" i="1"/>
  <c r="Y42" i="1" s="1"/>
  <c r="CY42" i="1"/>
  <c r="X42" i="1" s="1"/>
  <c r="CY40" i="1"/>
  <c r="X40" i="1" s="1"/>
  <c r="CZ40" i="1"/>
  <c r="Y40" i="1" s="1"/>
  <c r="CZ38" i="1"/>
  <c r="Y38" i="1" s="1"/>
  <c r="CY38" i="1"/>
  <c r="X38" i="1" s="1"/>
  <c r="CY36" i="1"/>
  <c r="X36" i="1" s="1"/>
  <c r="CZ36" i="1"/>
  <c r="Y36" i="1" s="1"/>
  <c r="CZ34" i="1"/>
  <c r="Y34" i="1" s="1"/>
  <c r="CY34" i="1"/>
  <c r="X34" i="1" s="1"/>
  <c r="AJ50" i="1"/>
  <c r="GK32" i="1"/>
  <c r="DI1035" i="3"/>
  <c r="DF1035" i="3"/>
  <c r="DJ1035" i="3" s="1"/>
  <c r="DG1035" i="3"/>
  <c r="DH1035" i="3"/>
  <c r="DI1031" i="3"/>
  <c r="DF1031" i="3"/>
  <c r="DJ1031" i="3" s="1"/>
  <c r="DG1031" i="3"/>
  <c r="DH1031" i="3"/>
  <c r="CX1021" i="3"/>
  <c r="CX1018" i="3"/>
  <c r="CX1016" i="3"/>
  <c r="DI1011" i="3"/>
  <c r="DF1011" i="3"/>
  <c r="DJ1011" i="3" s="1"/>
  <c r="DG1011" i="3"/>
  <c r="DH1011" i="3"/>
  <c r="CK248" i="1"/>
  <c r="BC182" i="1"/>
  <c r="CG141" i="1"/>
  <c r="BB141" i="1"/>
  <c r="AF141" i="1"/>
  <c r="AB141" i="1"/>
  <c r="AB133" i="1"/>
  <c r="CZ130" i="1"/>
  <c r="Y130" i="1" s="1"/>
  <c r="CY130" i="1"/>
  <c r="X130" i="1" s="1"/>
  <c r="AK141" i="1" s="1"/>
  <c r="AQ82" i="1"/>
  <c r="F106" i="1"/>
  <c r="CP93" i="1"/>
  <c r="O93" i="1" s="1"/>
  <c r="CP92" i="1"/>
  <c r="O92" i="1" s="1"/>
  <c r="GM92" i="1" s="1"/>
  <c r="GP92" i="1" s="1"/>
  <c r="CZ90" i="1"/>
  <c r="Y90" i="1" s="1"/>
  <c r="CY90" i="1"/>
  <c r="X90" i="1" s="1"/>
  <c r="CP87" i="1"/>
  <c r="O87" i="1" s="1"/>
  <c r="CP85" i="1"/>
  <c r="O85" i="1" s="1"/>
  <c r="AH96" i="1"/>
  <c r="CP84" i="1"/>
  <c r="O84" i="1" s="1"/>
  <c r="CY48" i="1"/>
  <c r="X48" i="1" s="1"/>
  <c r="CZ48" i="1"/>
  <c r="Y48" i="1" s="1"/>
  <c r="CP47" i="1"/>
  <c r="O47" i="1" s="1"/>
  <c r="AB44" i="1"/>
  <c r="CY43" i="1"/>
  <c r="X43" i="1" s="1"/>
  <c r="GM43" i="1" s="1"/>
  <c r="GP43" i="1" s="1"/>
  <c r="CZ43" i="1"/>
  <c r="Y43" i="1" s="1"/>
  <c r="AB42" i="1"/>
  <c r="AB40" i="1"/>
  <c r="CY39" i="1"/>
  <c r="X39" i="1" s="1"/>
  <c r="CZ39" i="1"/>
  <c r="Y39" i="1" s="1"/>
  <c r="GM39" i="1" s="1"/>
  <c r="GP39" i="1" s="1"/>
  <c r="AB38" i="1"/>
  <c r="AB36" i="1"/>
  <c r="CY35" i="1"/>
  <c r="X35" i="1" s="1"/>
  <c r="GM35" i="1" s="1"/>
  <c r="GP35" i="1" s="1"/>
  <c r="CZ35" i="1"/>
  <c r="Y35" i="1" s="1"/>
  <c r="AB34" i="1"/>
  <c r="AI50" i="1"/>
  <c r="AD50" i="1"/>
  <c r="AG50" i="1"/>
  <c r="CX1014" i="3"/>
  <c r="DI1007" i="3"/>
  <c r="DH1007" i="3"/>
  <c r="DF1007" i="3"/>
  <c r="DG1007" i="3"/>
  <c r="DJ1007" i="3" s="1"/>
  <c r="BB182" i="1"/>
  <c r="AO141" i="1"/>
  <c r="AE141" i="1"/>
  <c r="CP132" i="1"/>
  <c r="O132" i="1" s="1"/>
  <c r="CP131" i="1"/>
  <c r="O131" i="1" s="1"/>
  <c r="CP94" i="1"/>
  <c r="O94" i="1" s="1"/>
  <c r="GM94" i="1" s="1"/>
  <c r="GP94" i="1" s="1"/>
  <c r="CY93" i="1"/>
  <c r="X93" i="1" s="1"/>
  <c r="CZ93" i="1"/>
  <c r="Y93" i="1" s="1"/>
  <c r="CP91" i="1"/>
  <c r="O91" i="1" s="1"/>
  <c r="CY88" i="1"/>
  <c r="X88" i="1" s="1"/>
  <c r="GM88" i="1" s="1"/>
  <c r="GP88" i="1" s="1"/>
  <c r="CZ88" i="1"/>
  <c r="Y88" i="1" s="1"/>
  <c r="CY87" i="1"/>
  <c r="X87" i="1" s="1"/>
  <c r="CZ87" i="1"/>
  <c r="Y87" i="1" s="1"/>
  <c r="CY86" i="1"/>
  <c r="X86" i="1" s="1"/>
  <c r="GM86" i="1" s="1"/>
  <c r="GP86" i="1" s="1"/>
  <c r="CZ86" i="1"/>
  <c r="Y86" i="1" s="1"/>
  <c r="CY85" i="1"/>
  <c r="X85" i="1" s="1"/>
  <c r="CZ85" i="1"/>
  <c r="Y85" i="1" s="1"/>
  <c r="AG96" i="1"/>
  <c r="AB48" i="1"/>
  <c r="CY47" i="1"/>
  <c r="X47" i="1" s="1"/>
  <c r="CZ47" i="1"/>
  <c r="Y47" i="1" s="1"/>
  <c r="CY46" i="1"/>
  <c r="X46" i="1" s="1"/>
  <c r="CZ46" i="1"/>
  <c r="Y46" i="1" s="1"/>
  <c r="GM46" i="1" s="1"/>
  <c r="GP46" i="1" s="1"/>
  <c r="CP45" i="1"/>
  <c r="O45" i="1" s="1"/>
  <c r="CP44" i="1"/>
  <c r="O44" i="1" s="1"/>
  <c r="CP41" i="1"/>
  <c r="O41" i="1" s="1"/>
  <c r="GM41" i="1" s="1"/>
  <c r="GP41" i="1" s="1"/>
  <c r="CP40" i="1"/>
  <c r="O40" i="1" s="1"/>
  <c r="GM40" i="1" s="1"/>
  <c r="GP40" i="1" s="1"/>
  <c r="CP37" i="1"/>
  <c r="O37" i="1" s="1"/>
  <c r="CP36" i="1"/>
  <c r="O36" i="1" s="1"/>
  <c r="CP33" i="1"/>
  <c r="O33" i="1" s="1"/>
  <c r="GM33" i="1" s="1"/>
  <c r="GP33" i="1" s="1"/>
  <c r="CJ50" i="1"/>
  <c r="AH50" i="1"/>
  <c r="CX1041" i="3"/>
  <c r="DI1027" i="3"/>
  <c r="DJ1027" i="3" s="1"/>
  <c r="DF1027" i="3"/>
  <c r="DG1027" i="3"/>
  <c r="DH1027" i="3"/>
  <c r="CX1025" i="3"/>
  <c r="DI975" i="3"/>
  <c r="DF975" i="3"/>
  <c r="DJ975" i="3" s="1"/>
  <c r="DG975" i="3"/>
  <c r="DH975" i="3"/>
  <c r="BB96" i="1"/>
  <c r="AX96" i="1"/>
  <c r="AT96" i="1"/>
  <c r="AP96" i="1"/>
  <c r="CU97" i="3"/>
  <c r="CV97" i="3"/>
  <c r="CX97" i="3"/>
  <c r="CS84" i="1"/>
  <c r="R84" i="1" s="1"/>
  <c r="CB82" i="1"/>
  <c r="BX82" i="1"/>
  <c r="CI50" i="1"/>
  <c r="BD50" i="1"/>
  <c r="CS48" i="1"/>
  <c r="R48" i="1" s="1"/>
  <c r="GK48" i="1" s="1"/>
  <c r="CX69" i="3"/>
  <c r="CX70" i="3"/>
  <c r="CX71" i="3"/>
  <c r="CU69" i="3"/>
  <c r="CV69" i="3"/>
  <c r="CS46" i="1"/>
  <c r="R46" i="1" s="1"/>
  <c r="GK46" i="1" s="1"/>
  <c r="CS44" i="1"/>
  <c r="R44" i="1" s="1"/>
  <c r="GK44" i="1" s="1"/>
  <c r="CQ42" i="1"/>
  <c r="P42" i="1" s="1"/>
  <c r="CP42" i="1" s="1"/>
  <c r="O42" i="1" s="1"/>
  <c r="GM42" i="1" s="1"/>
  <c r="GP42" i="1" s="1"/>
  <c r="CS40" i="1"/>
  <c r="R40" i="1" s="1"/>
  <c r="GK40" i="1" s="1"/>
  <c r="CQ38" i="1"/>
  <c r="P38" i="1" s="1"/>
  <c r="CP38" i="1" s="1"/>
  <c r="O38" i="1" s="1"/>
  <c r="GM38" i="1" s="1"/>
  <c r="GP38" i="1" s="1"/>
  <c r="CS36" i="1"/>
  <c r="R36" i="1" s="1"/>
  <c r="GK36" i="1" s="1"/>
  <c r="CQ34" i="1"/>
  <c r="P34" i="1" s="1"/>
  <c r="CP34" i="1" s="1"/>
  <c r="O34" i="1" s="1"/>
  <c r="GM34" i="1" s="1"/>
  <c r="GP34" i="1" s="1"/>
  <c r="CQ32" i="1"/>
  <c r="P32" i="1" s="1"/>
  <c r="CB30" i="1"/>
  <c r="BX30" i="1"/>
  <c r="CV1039" i="3"/>
  <c r="DF1038" i="3"/>
  <c r="DJ1038" i="3" s="1"/>
  <c r="CW1037" i="3"/>
  <c r="DI1036" i="3"/>
  <c r="DJ1036" i="3" s="1"/>
  <c r="DI1034" i="3"/>
  <c r="DF1033" i="3"/>
  <c r="DJ1033" i="3" s="1"/>
  <c r="DI1030" i="3"/>
  <c r="DF1029" i="3"/>
  <c r="DJ1029" i="3" s="1"/>
  <c r="DI1022" i="3"/>
  <c r="DJ1022" i="3" s="1"/>
  <c r="CV1014" i="3"/>
  <c r="DF1013" i="3"/>
  <c r="DJ1013" i="3" s="1"/>
  <c r="DI1010" i="3"/>
  <c r="CW1007" i="3"/>
  <c r="CX1006" i="3"/>
  <c r="DI1003" i="3"/>
  <c r="DF1002" i="3"/>
  <c r="DJ1002" i="3" s="1"/>
  <c r="DF1001" i="3"/>
  <c r="DJ1001" i="3" s="1"/>
  <c r="DG1001" i="3"/>
  <c r="DH994" i="3"/>
  <c r="DI994" i="3"/>
  <c r="DJ994" i="3" s="1"/>
  <c r="CV987" i="3"/>
  <c r="CX987" i="3"/>
  <c r="CV981" i="3"/>
  <c r="CX981" i="3"/>
  <c r="CW955" i="3"/>
  <c r="CX955" i="3"/>
  <c r="CX953" i="3"/>
  <c r="CX948" i="3"/>
  <c r="AD131" i="1"/>
  <c r="AB131" i="1" s="1"/>
  <c r="CS93" i="1"/>
  <c r="R93" i="1" s="1"/>
  <c r="GK93" i="1" s="1"/>
  <c r="CS91" i="1"/>
  <c r="R91" i="1" s="1"/>
  <c r="GK91" i="1" s="1"/>
  <c r="CQ89" i="1"/>
  <c r="P89" i="1" s="1"/>
  <c r="CP89" i="1" s="1"/>
  <c r="O89" i="1" s="1"/>
  <c r="GM89" i="1" s="1"/>
  <c r="GP89" i="1" s="1"/>
  <c r="CU92" i="3"/>
  <c r="CX93" i="3"/>
  <c r="CS87" i="1"/>
  <c r="R87" i="1" s="1"/>
  <c r="GK87" i="1" s="1"/>
  <c r="CV87" i="3"/>
  <c r="CX87" i="3"/>
  <c r="CU87" i="3"/>
  <c r="CX89" i="3"/>
  <c r="CS85" i="1"/>
  <c r="R85" i="1" s="1"/>
  <c r="GK85" i="1" s="1"/>
  <c r="CM82" i="1"/>
  <c r="BC50" i="1"/>
  <c r="AQ50" i="1"/>
  <c r="CU65" i="3"/>
  <c r="CW66" i="3"/>
  <c r="CX67" i="3"/>
  <c r="CV65" i="3"/>
  <c r="CX66" i="3"/>
  <c r="CX985" i="3"/>
  <c r="DF980" i="3"/>
  <c r="DJ980" i="3" s="1"/>
  <c r="DG980" i="3"/>
  <c r="DF976" i="3"/>
  <c r="DG976" i="3"/>
  <c r="CV973" i="3"/>
  <c r="CX973" i="3"/>
  <c r="DH970" i="3"/>
  <c r="DI970" i="3"/>
  <c r="DJ970" i="3" s="1"/>
  <c r="CX968" i="3"/>
  <c r="CX964" i="3"/>
  <c r="CX950" i="3"/>
  <c r="DF914" i="3"/>
  <c r="DJ914" i="3" s="1"/>
  <c r="DI914" i="3"/>
  <c r="DG914" i="3"/>
  <c r="DH914" i="3"/>
  <c r="DF888" i="3"/>
  <c r="DJ888" i="3" s="1"/>
  <c r="DI888" i="3"/>
  <c r="DG888" i="3"/>
  <c r="DH888" i="3"/>
  <c r="CI96" i="1"/>
  <c r="CU101" i="3"/>
  <c r="CX103" i="3"/>
  <c r="CX104" i="3"/>
  <c r="CV101" i="3"/>
  <c r="CX101" i="3"/>
  <c r="CL82" i="1"/>
  <c r="BZ82" i="1"/>
  <c r="BB50" i="1"/>
  <c r="AX50" i="1"/>
  <c r="AT50" i="1"/>
  <c r="AP50" i="1"/>
  <c r="CW9" i="3"/>
  <c r="CU8" i="3"/>
  <c r="CX9" i="3"/>
  <c r="CX11" i="3"/>
  <c r="DG1036" i="3"/>
  <c r="DG1034" i="3"/>
  <c r="DG1030" i="3"/>
  <c r="DG1022" i="3"/>
  <c r="DG1010" i="3"/>
  <c r="DH1009" i="3"/>
  <c r="DH999" i="3"/>
  <c r="DI999" i="3"/>
  <c r="DI997" i="3"/>
  <c r="DF997" i="3"/>
  <c r="CV996" i="3"/>
  <c r="CX996" i="3"/>
  <c r="CX992" i="3"/>
  <c r="CX990" i="3"/>
  <c r="DI980" i="3"/>
  <c r="DH978" i="3"/>
  <c r="DI978" i="3"/>
  <c r="DI976" i="3"/>
  <c r="DJ976" i="3" s="1"/>
  <c r="DF974" i="3"/>
  <c r="DJ974" i="3" s="1"/>
  <c r="DG974" i="3"/>
  <c r="DF972" i="3"/>
  <c r="DJ972" i="3" s="1"/>
  <c r="DG972" i="3"/>
  <c r="DF970" i="3"/>
  <c r="CX966" i="3"/>
  <c r="DH945" i="3"/>
  <c r="DF945" i="3"/>
  <c r="DI945" i="3"/>
  <c r="DJ945" i="3" s="1"/>
  <c r="DI943" i="3"/>
  <c r="DH943" i="3"/>
  <c r="DF943" i="3"/>
  <c r="DJ943" i="3" s="1"/>
  <c r="DG943" i="3"/>
  <c r="DI940" i="3"/>
  <c r="DJ940" i="3" s="1"/>
  <c r="DH940" i="3"/>
  <c r="DF940" i="3"/>
  <c r="DI938" i="3"/>
  <c r="DH938" i="3"/>
  <c r="DF938" i="3"/>
  <c r="DJ938" i="3" s="1"/>
  <c r="DG938" i="3"/>
  <c r="CV933" i="3"/>
  <c r="CX933" i="3"/>
  <c r="CV928" i="3"/>
  <c r="CX928" i="3"/>
  <c r="CU99" i="3"/>
  <c r="CV99" i="3"/>
  <c r="CX99" i="3"/>
  <c r="CV1" i="3"/>
  <c r="CX3" i="3"/>
  <c r="CX7" i="3"/>
  <c r="CX1" i="3"/>
  <c r="CU1" i="3"/>
  <c r="CX6" i="3"/>
  <c r="DF1009" i="3"/>
  <c r="DJ1009" i="3" s="1"/>
  <c r="DG1002" i="3"/>
  <c r="DG999" i="3"/>
  <c r="DJ999" i="3" s="1"/>
  <c r="CX998" i="3"/>
  <c r="DH997" i="3"/>
  <c r="DF995" i="3"/>
  <c r="DG995" i="3"/>
  <c r="DJ995" i="3" s="1"/>
  <c r="CX983" i="3"/>
  <c r="DH980" i="3"/>
  <c r="DI977" i="3"/>
  <c r="DF977" i="3"/>
  <c r="DJ977" i="3" s="1"/>
  <c r="DH976" i="3"/>
  <c r="DI974" i="3"/>
  <c r="DI972" i="3"/>
  <c r="CV962" i="3"/>
  <c r="CX959" i="3"/>
  <c r="CX958" i="3"/>
  <c r="CV958" i="3"/>
  <c r="DG945" i="3"/>
  <c r="DG940" i="3"/>
  <c r="CX962" i="3"/>
  <c r="DH942" i="3"/>
  <c r="DH937" i="3"/>
  <c r="DG934" i="3"/>
  <c r="DJ934" i="3" s="1"/>
  <c r="DH932" i="3"/>
  <c r="DG929" i="3"/>
  <c r="DJ929" i="3" s="1"/>
  <c r="DH927" i="3"/>
  <c r="DG924" i="3"/>
  <c r="DJ924" i="3" s="1"/>
  <c r="CX923" i="3"/>
  <c r="DH922" i="3"/>
  <c r="DG919" i="3"/>
  <c r="DH918" i="3"/>
  <c r="DF916" i="3"/>
  <c r="DJ916" i="3" s="1"/>
  <c r="DI916" i="3"/>
  <c r="DI913" i="3"/>
  <c r="DI911" i="3"/>
  <c r="DI909" i="3"/>
  <c r="DH909" i="3"/>
  <c r="DI906" i="3"/>
  <c r="DJ906" i="3" s="1"/>
  <c r="DG904" i="3"/>
  <c r="DF904" i="3"/>
  <c r="DJ904" i="3" s="1"/>
  <c r="DH902" i="3"/>
  <c r="DF900" i="3"/>
  <c r="DJ900" i="3" s="1"/>
  <c r="DI900" i="3"/>
  <c r="DG895" i="3"/>
  <c r="DF895" i="3"/>
  <c r="DJ895" i="3" s="1"/>
  <c r="DG893" i="3"/>
  <c r="DJ893" i="3" s="1"/>
  <c r="DF893" i="3"/>
  <c r="DH890" i="3"/>
  <c r="DF883" i="3"/>
  <c r="DI883" i="3"/>
  <c r="CX882" i="3"/>
  <c r="CV882" i="3"/>
  <c r="DG879" i="3"/>
  <c r="DJ879" i="3" s="1"/>
  <c r="CV878" i="3"/>
  <c r="CX878" i="3"/>
  <c r="DF877" i="3"/>
  <c r="DJ877" i="3" s="1"/>
  <c r="DG877" i="3"/>
  <c r="DI877" i="3"/>
  <c r="DI868" i="3"/>
  <c r="DF868" i="3"/>
  <c r="DJ868" i="3" s="1"/>
  <c r="DH868" i="3"/>
  <c r="DF867" i="3"/>
  <c r="DJ867" i="3" s="1"/>
  <c r="DG867" i="3"/>
  <c r="DI867" i="3"/>
  <c r="DI853" i="3"/>
  <c r="DF853" i="3"/>
  <c r="DJ853" i="3" s="1"/>
  <c r="DG853" i="3"/>
  <c r="DH853" i="3"/>
  <c r="DI825" i="3"/>
  <c r="DF825" i="3"/>
  <c r="DJ825" i="3" s="1"/>
  <c r="DG825" i="3"/>
  <c r="DH825" i="3"/>
  <c r="DI821" i="3"/>
  <c r="DF821" i="3"/>
  <c r="DJ821" i="3" s="1"/>
  <c r="DG821" i="3"/>
  <c r="DH821" i="3"/>
  <c r="DI808" i="3"/>
  <c r="DF808" i="3"/>
  <c r="DJ808" i="3" s="1"/>
  <c r="DG808" i="3"/>
  <c r="DH808" i="3"/>
  <c r="DI805" i="3"/>
  <c r="DJ805" i="3" s="1"/>
  <c r="DF805" i="3"/>
  <c r="DG805" i="3"/>
  <c r="DH805" i="3"/>
  <c r="DH790" i="3"/>
  <c r="DI790" i="3"/>
  <c r="DF790" i="3"/>
  <c r="DG790" i="3"/>
  <c r="DJ790" i="3" s="1"/>
  <c r="DI768" i="3"/>
  <c r="DF768" i="3"/>
  <c r="DJ768" i="3" s="1"/>
  <c r="DG768" i="3"/>
  <c r="DH768" i="3"/>
  <c r="DI749" i="3"/>
  <c r="DJ749" i="3" s="1"/>
  <c r="DF749" i="3"/>
  <c r="DG749" i="3"/>
  <c r="DH749" i="3"/>
  <c r="DF691" i="3"/>
  <c r="DJ691" i="3" s="1"/>
  <c r="DI691" i="3"/>
  <c r="DG691" i="3"/>
  <c r="DH691" i="3"/>
  <c r="DF681" i="3"/>
  <c r="DJ681" i="3" s="1"/>
  <c r="DI681" i="3"/>
  <c r="DG681" i="3"/>
  <c r="DH681" i="3"/>
  <c r="DG941" i="3"/>
  <c r="DJ941" i="3" s="1"/>
  <c r="DF941" i="3"/>
  <c r="DG936" i="3"/>
  <c r="DF936" i="3"/>
  <c r="DJ936" i="3" s="1"/>
  <c r="DG931" i="3"/>
  <c r="DF931" i="3"/>
  <c r="DJ931" i="3" s="1"/>
  <c r="DG926" i="3"/>
  <c r="DF926" i="3"/>
  <c r="DJ926" i="3" s="1"/>
  <c r="DG921" i="3"/>
  <c r="DF921" i="3"/>
  <c r="DJ921" i="3" s="1"/>
  <c r="DH916" i="3"/>
  <c r="DF908" i="3"/>
  <c r="DI908" i="3"/>
  <c r="DJ908" i="3" s="1"/>
  <c r="CW907" i="3"/>
  <c r="DI904" i="3"/>
  <c r="DH900" i="3"/>
  <c r="DI897" i="3"/>
  <c r="DJ897" i="3" s="1"/>
  <c r="DH897" i="3"/>
  <c r="DI895" i="3"/>
  <c r="DI892" i="3"/>
  <c r="DJ892" i="3" s="1"/>
  <c r="DH892" i="3"/>
  <c r="DG881" i="3"/>
  <c r="DF881" i="3"/>
  <c r="DJ881" i="3" s="1"/>
  <c r="DI874" i="3"/>
  <c r="DF874" i="3"/>
  <c r="DJ874" i="3" s="1"/>
  <c r="DH874" i="3"/>
  <c r="DF873" i="3"/>
  <c r="DJ873" i="3" s="1"/>
  <c r="DG873" i="3"/>
  <c r="DI873" i="3"/>
  <c r="DI865" i="3"/>
  <c r="DJ865" i="3" s="1"/>
  <c r="DF865" i="3"/>
  <c r="DH865" i="3"/>
  <c r="DI847" i="3"/>
  <c r="DF847" i="3"/>
  <c r="DJ847" i="3" s="1"/>
  <c r="DG847" i="3"/>
  <c r="DH847" i="3"/>
  <c r="DI819" i="3"/>
  <c r="DF819" i="3"/>
  <c r="DJ819" i="3" s="1"/>
  <c r="DG819" i="3"/>
  <c r="DH819" i="3"/>
  <c r="DI803" i="3"/>
  <c r="DF803" i="3"/>
  <c r="DJ803" i="3" s="1"/>
  <c r="DG803" i="3"/>
  <c r="DH803" i="3"/>
  <c r="DI798" i="3"/>
  <c r="DF798" i="3"/>
  <c r="DJ798" i="3" s="1"/>
  <c r="DG798" i="3"/>
  <c r="DH798" i="3"/>
  <c r="DI788" i="3"/>
  <c r="DF788" i="3"/>
  <c r="DJ788" i="3" s="1"/>
  <c r="DG788" i="3"/>
  <c r="DH788" i="3"/>
  <c r="DI784" i="3"/>
  <c r="DF784" i="3"/>
  <c r="DJ784" i="3" s="1"/>
  <c r="DG784" i="3"/>
  <c r="DH784" i="3"/>
  <c r="DI779" i="3"/>
  <c r="DF779" i="3"/>
  <c r="DJ779" i="3" s="1"/>
  <c r="DG779" i="3"/>
  <c r="DH779" i="3"/>
  <c r="DH765" i="3"/>
  <c r="DI765" i="3"/>
  <c r="DF765" i="3"/>
  <c r="DG765" i="3"/>
  <c r="DJ765" i="3" s="1"/>
  <c r="DH757" i="3"/>
  <c r="DI757" i="3"/>
  <c r="DJ757" i="3" s="1"/>
  <c r="DF757" i="3"/>
  <c r="DG757" i="3"/>
  <c r="DI747" i="3"/>
  <c r="DF747" i="3"/>
  <c r="DJ747" i="3" s="1"/>
  <c r="DG747" i="3"/>
  <c r="DH747" i="3"/>
  <c r="DI919" i="3"/>
  <c r="DH919" i="3"/>
  <c r="DG915" i="3"/>
  <c r="DF915" i="3"/>
  <c r="CX912" i="3"/>
  <c r="CV912" i="3"/>
  <c r="DI907" i="3"/>
  <c r="DH907" i="3"/>
  <c r="DF905" i="3"/>
  <c r="DJ905" i="3" s="1"/>
  <c r="DI905" i="3"/>
  <c r="CX903" i="3"/>
  <c r="CW903" i="3"/>
  <c r="DG899" i="3"/>
  <c r="DF899" i="3"/>
  <c r="DJ899" i="3" s="1"/>
  <c r="CX891" i="3"/>
  <c r="CW891" i="3"/>
  <c r="DG887" i="3"/>
  <c r="DJ887" i="3" s="1"/>
  <c r="DF887" i="3"/>
  <c r="DI871" i="3"/>
  <c r="DJ871" i="3" s="1"/>
  <c r="DF871" i="3"/>
  <c r="DH871" i="3"/>
  <c r="CX870" i="3"/>
  <c r="CW870" i="3"/>
  <c r="DF869" i="3"/>
  <c r="DG869" i="3"/>
  <c r="DI869" i="3"/>
  <c r="DJ869" i="3" s="1"/>
  <c r="DI863" i="3"/>
  <c r="DF863" i="3"/>
  <c r="DJ863" i="3" s="1"/>
  <c r="DG863" i="3"/>
  <c r="DH863" i="3"/>
  <c r="DI858" i="3"/>
  <c r="DF858" i="3"/>
  <c r="DJ858" i="3" s="1"/>
  <c r="DG858" i="3"/>
  <c r="DH858" i="3"/>
  <c r="DI845" i="3"/>
  <c r="DF845" i="3"/>
  <c r="DJ845" i="3" s="1"/>
  <c r="DG845" i="3"/>
  <c r="DH845" i="3"/>
  <c r="DH817" i="3"/>
  <c r="DI817" i="3"/>
  <c r="DJ817" i="3" s="1"/>
  <c r="DF817" i="3"/>
  <c r="DG817" i="3"/>
  <c r="DI814" i="3"/>
  <c r="DF814" i="3"/>
  <c r="DG814" i="3"/>
  <c r="DJ814" i="3" s="1"/>
  <c r="DH814" i="3"/>
  <c r="DH801" i="3"/>
  <c r="DI801" i="3"/>
  <c r="DJ801" i="3" s="1"/>
  <c r="DF801" i="3"/>
  <c r="DG801" i="3"/>
  <c r="DH795" i="3"/>
  <c r="DI795" i="3"/>
  <c r="DF795" i="3"/>
  <c r="DG795" i="3"/>
  <c r="DJ795" i="3" s="1"/>
  <c r="DH782" i="3"/>
  <c r="DI782" i="3"/>
  <c r="DJ782" i="3" s="1"/>
  <c r="DF782" i="3"/>
  <c r="DG782" i="3"/>
  <c r="DH777" i="3"/>
  <c r="DI777" i="3"/>
  <c r="DJ777" i="3" s="1"/>
  <c r="DF777" i="3"/>
  <c r="DG777" i="3"/>
  <c r="DI774" i="3"/>
  <c r="DF774" i="3"/>
  <c r="DG774" i="3"/>
  <c r="DJ774" i="3" s="1"/>
  <c r="DH774" i="3"/>
  <c r="DI763" i="3"/>
  <c r="DF763" i="3"/>
  <c r="DJ763" i="3" s="1"/>
  <c r="DG763" i="3"/>
  <c r="DH763" i="3"/>
  <c r="DI758" i="3"/>
  <c r="DJ758" i="3" s="1"/>
  <c r="DF758" i="3"/>
  <c r="DG758" i="3"/>
  <c r="DH758" i="3"/>
  <c r="DI754" i="3"/>
  <c r="DF754" i="3"/>
  <c r="DJ754" i="3" s="1"/>
  <c r="DG754" i="3"/>
  <c r="DH754" i="3"/>
  <c r="DI743" i="3"/>
  <c r="DF743" i="3"/>
  <c r="DG743" i="3"/>
  <c r="DJ743" i="3" s="1"/>
  <c r="DH743" i="3"/>
  <c r="DF705" i="3"/>
  <c r="DJ705" i="3" s="1"/>
  <c r="DI705" i="3"/>
  <c r="DG705" i="3"/>
  <c r="DH705" i="3"/>
  <c r="DF942" i="3"/>
  <c r="DJ942" i="3" s="1"/>
  <c r="DI942" i="3"/>
  <c r="DF937" i="3"/>
  <c r="DJ937" i="3" s="1"/>
  <c r="DI937" i="3"/>
  <c r="DI934" i="3"/>
  <c r="DH934" i="3"/>
  <c r="DF932" i="3"/>
  <c r="DJ932" i="3" s="1"/>
  <c r="DI932" i="3"/>
  <c r="DI929" i="3"/>
  <c r="DH929" i="3"/>
  <c r="DF927" i="3"/>
  <c r="DJ927" i="3" s="1"/>
  <c r="DI927" i="3"/>
  <c r="DI924" i="3"/>
  <c r="DH924" i="3"/>
  <c r="DF922" i="3"/>
  <c r="DJ922" i="3" s="1"/>
  <c r="DI922" i="3"/>
  <c r="DF918" i="3"/>
  <c r="DI918" i="3"/>
  <c r="DJ918" i="3" s="1"/>
  <c r="DI917" i="3"/>
  <c r="DH917" i="3"/>
  <c r="DI915" i="3"/>
  <c r="DJ915" i="3" s="1"/>
  <c r="DG913" i="3"/>
  <c r="DF913" i="3"/>
  <c r="DJ913" i="3" s="1"/>
  <c r="DG911" i="3"/>
  <c r="DF911" i="3"/>
  <c r="DJ911" i="3" s="1"/>
  <c r="DG907" i="3"/>
  <c r="DJ907" i="3" s="1"/>
  <c r="DG906" i="3"/>
  <c r="DF906" i="3"/>
  <c r="DH905" i="3"/>
  <c r="DF902" i="3"/>
  <c r="DI902" i="3"/>
  <c r="DJ902" i="3" s="1"/>
  <c r="DI901" i="3"/>
  <c r="DH901" i="3"/>
  <c r="DI899" i="3"/>
  <c r="CX896" i="3"/>
  <c r="CV896" i="3"/>
  <c r="CX894" i="3"/>
  <c r="CV894" i="3"/>
  <c r="DF890" i="3"/>
  <c r="DI890" i="3"/>
  <c r="DJ890" i="3" s="1"/>
  <c r="DI889" i="3"/>
  <c r="DH889" i="3"/>
  <c r="DI887" i="3"/>
  <c r="DI886" i="3"/>
  <c r="DJ886" i="3" s="1"/>
  <c r="DH886" i="3"/>
  <c r="DI884" i="3"/>
  <c r="DH884" i="3"/>
  <c r="DI879" i="3"/>
  <c r="DH879" i="3"/>
  <c r="DG871" i="3"/>
  <c r="DH861" i="3"/>
  <c r="DI861" i="3"/>
  <c r="DJ861" i="3" s="1"/>
  <c r="DF861" i="3"/>
  <c r="DG861" i="3"/>
  <c r="DH855" i="3"/>
  <c r="DI855" i="3"/>
  <c r="DF855" i="3"/>
  <c r="DG855" i="3"/>
  <c r="DJ855" i="3" s="1"/>
  <c r="DI839" i="3"/>
  <c r="DF839" i="3"/>
  <c r="DJ839" i="3" s="1"/>
  <c r="DG839" i="3"/>
  <c r="DH839" i="3"/>
  <c r="DI835" i="3"/>
  <c r="DF835" i="3"/>
  <c r="DJ835" i="3" s="1"/>
  <c r="DG835" i="3"/>
  <c r="DH835" i="3"/>
  <c r="DI831" i="3"/>
  <c r="DF831" i="3"/>
  <c r="DJ831" i="3" s="1"/>
  <c r="DG831" i="3"/>
  <c r="DH831" i="3"/>
  <c r="DH810" i="3"/>
  <c r="DI810" i="3"/>
  <c r="DF810" i="3"/>
  <c r="DG810" i="3"/>
  <c r="DJ810" i="3" s="1"/>
  <c r="DI793" i="3"/>
  <c r="DF793" i="3"/>
  <c r="DJ793" i="3" s="1"/>
  <c r="DG793" i="3"/>
  <c r="DH793" i="3"/>
  <c r="DH770" i="3"/>
  <c r="DI770" i="3"/>
  <c r="DF770" i="3"/>
  <c r="DG770" i="3"/>
  <c r="DJ770" i="3" s="1"/>
  <c r="DH760" i="3"/>
  <c r="DI760" i="3"/>
  <c r="DF760" i="3"/>
  <c r="DG760" i="3"/>
  <c r="DJ760" i="3" s="1"/>
  <c r="DH752" i="3"/>
  <c r="DI752" i="3"/>
  <c r="DJ752" i="3" s="1"/>
  <c r="DF752" i="3"/>
  <c r="DG752" i="3"/>
  <c r="DH739" i="3"/>
  <c r="DI739" i="3"/>
  <c r="DF739" i="3"/>
  <c r="DG739" i="3"/>
  <c r="DJ739" i="3" s="1"/>
  <c r="DF712" i="3"/>
  <c r="DJ712" i="3" s="1"/>
  <c r="DI712" i="3"/>
  <c r="DG712" i="3"/>
  <c r="DH712" i="3"/>
  <c r="DF876" i="3"/>
  <c r="DJ876" i="3" s="1"/>
  <c r="DF872" i="3"/>
  <c r="DF866" i="3"/>
  <c r="DI862" i="3"/>
  <c r="CV861" i="3"/>
  <c r="DF860" i="3"/>
  <c r="DJ860" i="3" s="1"/>
  <c r="DI857" i="3"/>
  <c r="DF856" i="3"/>
  <c r="DJ856" i="3" s="1"/>
  <c r="CW855" i="3"/>
  <c r="DI854" i="3"/>
  <c r="DJ854" i="3" s="1"/>
  <c r="DI852" i="3"/>
  <c r="DI850" i="3"/>
  <c r="DF849" i="3"/>
  <c r="DJ849" i="3" s="1"/>
  <c r="DI846" i="3"/>
  <c r="DJ846" i="3" s="1"/>
  <c r="DI844" i="3"/>
  <c r="DI842" i="3"/>
  <c r="DF841" i="3"/>
  <c r="DJ841" i="3" s="1"/>
  <c r="DI838" i="3"/>
  <c r="DF837" i="3"/>
  <c r="DJ837" i="3" s="1"/>
  <c r="DI834" i="3"/>
  <c r="DF833" i="3"/>
  <c r="DJ833" i="3" s="1"/>
  <c r="DI830" i="3"/>
  <c r="DI828" i="3"/>
  <c r="DF827" i="3"/>
  <c r="DJ827" i="3" s="1"/>
  <c r="DI824" i="3"/>
  <c r="DF823" i="3"/>
  <c r="DJ823" i="3" s="1"/>
  <c r="DI820" i="3"/>
  <c r="DJ820" i="3" s="1"/>
  <c r="DI818" i="3"/>
  <c r="CV817" i="3"/>
  <c r="DF816" i="3"/>
  <c r="DJ816" i="3" s="1"/>
  <c r="DI812" i="3"/>
  <c r="DF811" i="3"/>
  <c r="DJ811" i="3" s="1"/>
  <c r="CW810" i="3"/>
  <c r="DI809" i="3"/>
  <c r="DJ809" i="3" s="1"/>
  <c r="DI807" i="3"/>
  <c r="DF806" i="3"/>
  <c r="DI802" i="3"/>
  <c r="CV801" i="3"/>
  <c r="DF800" i="3"/>
  <c r="DJ800" i="3" s="1"/>
  <c r="DI797" i="3"/>
  <c r="DF796" i="3"/>
  <c r="DJ796" i="3" s="1"/>
  <c r="CW795" i="3"/>
  <c r="DI794" i="3"/>
  <c r="DJ794" i="3" s="1"/>
  <c r="DI792" i="3"/>
  <c r="DF791" i="3"/>
  <c r="DJ791" i="3" s="1"/>
  <c r="CW790" i="3"/>
  <c r="DI789" i="3"/>
  <c r="DJ789" i="3" s="1"/>
  <c r="DI787" i="3"/>
  <c r="DF786" i="3"/>
  <c r="DJ786" i="3" s="1"/>
  <c r="DI783" i="3"/>
  <c r="CV782" i="3"/>
  <c r="DF781" i="3"/>
  <c r="DJ781" i="3" s="1"/>
  <c r="DI778" i="3"/>
  <c r="CV777" i="3"/>
  <c r="DF776" i="3"/>
  <c r="DJ776" i="3" s="1"/>
  <c r="DI772" i="3"/>
  <c r="DF771" i="3"/>
  <c r="DJ771" i="3" s="1"/>
  <c r="CW770" i="3"/>
  <c r="DI769" i="3"/>
  <c r="DJ769" i="3" s="1"/>
  <c r="DI767" i="3"/>
  <c r="DF766" i="3"/>
  <c r="DJ766" i="3" s="1"/>
  <c r="CW765" i="3"/>
  <c r="DI764" i="3"/>
  <c r="DJ764" i="3" s="1"/>
  <c r="DI762" i="3"/>
  <c r="DF761" i="3"/>
  <c r="DJ761" i="3" s="1"/>
  <c r="CW760" i="3"/>
  <c r="DI759" i="3"/>
  <c r="DJ759" i="3" s="1"/>
  <c r="CV757" i="3"/>
  <c r="DI755" i="3"/>
  <c r="DJ755" i="3" s="1"/>
  <c r="DI753" i="3"/>
  <c r="CV752" i="3"/>
  <c r="DF751" i="3"/>
  <c r="DJ751" i="3" s="1"/>
  <c r="DI746" i="3"/>
  <c r="DF745" i="3"/>
  <c r="DJ745" i="3" s="1"/>
  <c r="DI741" i="3"/>
  <c r="DF740" i="3"/>
  <c r="DJ740" i="3" s="1"/>
  <c r="CW739" i="3"/>
  <c r="DI738" i="3"/>
  <c r="DJ738" i="3" s="1"/>
  <c r="DG734" i="3"/>
  <c r="DG733" i="3"/>
  <c r="DF732" i="3"/>
  <c r="DH725" i="3"/>
  <c r="DG725" i="3"/>
  <c r="CX718" i="3"/>
  <c r="DF714" i="3"/>
  <c r="DI714" i="3"/>
  <c r="DJ714" i="3" s="1"/>
  <c r="DI713" i="3"/>
  <c r="DH713" i="3"/>
  <c r="CX708" i="3"/>
  <c r="DH703" i="3"/>
  <c r="DG703" i="3"/>
  <c r="DG694" i="3"/>
  <c r="DF694" i="3"/>
  <c r="DJ694" i="3" s="1"/>
  <c r="CX689" i="3"/>
  <c r="CW689" i="3"/>
  <c r="DG685" i="3"/>
  <c r="DF685" i="3"/>
  <c r="DJ685" i="3" s="1"/>
  <c r="CX674" i="3"/>
  <c r="DI670" i="3"/>
  <c r="DG670" i="3"/>
  <c r="DH670" i="3"/>
  <c r="DF669" i="3"/>
  <c r="DJ669" i="3" s="1"/>
  <c r="DH669" i="3"/>
  <c r="DI669" i="3"/>
  <c r="DG668" i="3"/>
  <c r="DI668" i="3"/>
  <c r="DF668" i="3"/>
  <c r="DJ668" i="3" s="1"/>
  <c r="CX653" i="3"/>
  <c r="CV653" i="3"/>
  <c r="DG652" i="3"/>
  <c r="DI652" i="3"/>
  <c r="DF652" i="3"/>
  <c r="DJ652" i="3" s="1"/>
  <c r="CW650" i="3"/>
  <c r="CX650" i="3"/>
  <c r="DG649" i="3"/>
  <c r="DI649" i="3"/>
  <c r="DJ649" i="3" s="1"/>
  <c r="DF649" i="3"/>
  <c r="DI642" i="3"/>
  <c r="DF642" i="3"/>
  <c r="DJ642" i="3" s="1"/>
  <c r="DG642" i="3"/>
  <c r="DH642" i="3"/>
  <c r="DH635" i="3"/>
  <c r="DI635" i="3"/>
  <c r="DJ635" i="3" s="1"/>
  <c r="DF635" i="3"/>
  <c r="DG635" i="3"/>
  <c r="DI627" i="3"/>
  <c r="DJ627" i="3" s="1"/>
  <c r="DF627" i="3"/>
  <c r="DG627" i="3"/>
  <c r="DH627" i="3"/>
  <c r="DF624" i="3"/>
  <c r="DJ624" i="3" s="1"/>
  <c r="DG624" i="3"/>
  <c r="DH624" i="3"/>
  <c r="DI624" i="3"/>
  <c r="DH619" i="3"/>
  <c r="DI619" i="3"/>
  <c r="DJ619" i="3" s="1"/>
  <c r="DF619" i="3"/>
  <c r="DG619" i="3"/>
  <c r="DI616" i="3"/>
  <c r="DJ616" i="3" s="1"/>
  <c r="DF616" i="3"/>
  <c r="DG616" i="3"/>
  <c r="DH616" i="3"/>
  <c r="DF613" i="3"/>
  <c r="DJ613" i="3" s="1"/>
  <c r="DG613" i="3"/>
  <c r="DH613" i="3"/>
  <c r="DI613" i="3"/>
  <c r="DH611" i="3"/>
  <c r="DI611" i="3"/>
  <c r="DJ611" i="3" s="1"/>
  <c r="DF611" i="3"/>
  <c r="DG611" i="3"/>
  <c r="DF597" i="3"/>
  <c r="DJ597" i="3" s="1"/>
  <c r="DG597" i="3"/>
  <c r="DH597" i="3"/>
  <c r="DI597" i="3"/>
  <c r="DH595" i="3"/>
  <c r="DI595" i="3"/>
  <c r="DJ595" i="3" s="1"/>
  <c r="DF595" i="3"/>
  <c r="DG595" i="3"/>
  <c r="DF586" i="3"/>
  <c r="DJ586" i="3" s="1"/>
  <c r="DG586" i="3"/>
  <c r="DH586" i="3"/>
  <c r="DI586" i="3"/>
  <c r="DH580" i="3"/>
  <c r="DI580" i="3"/>
  <c r="DF580" i="3"/>
  <c r="DG580" i="3"/>
  <c r="DJ580" i="3" s="1"/>
  <c r="DI573" i="3"/>
  <c r="DF573" i="3"/>
  <c r="DJ573" i="3" s="1"/>
  <c r="DG573" i="3"/>
  <c r="DH573" i="3"/>
  <c r="DI561" i="3"/>
  <c r="DF561" i="3"/>
  <c r="DJ561" i="3" s="1"/>
  <c r="DG561" i="3"/>
  <c r="DH561" i="3"/>
  <c r="DF522" i="3"/>
  <c r="DJ522" i="3" s="1"/>
  <c r="DI522" i="3"/>
  <c r="DG522" i="3"/>
  <c r="DH522" i="3"/>
  <c r="DF520" i="3"/>
  <c r="DJ520" i="3" s="1"/>
  <c r="DI520" i="3"/>
  <c r="DG520" i="3"/>
  <c r="DH520" i="3"/>
  <c r="DH730" i="3"/>
  <c r="DG730" i="3"/>
  <c r="DG727" i="3"/>
  <c r="DJ727" i="3" s="1"/>
  <c r="DF727" i="3"/>
  <c r="DI724" i="3"/>
  <c r="DH724" i="3"/>
  <c r="DH720" i="3"/>
  <c r="DG720" i="3"/>
  <c r="DG716" i="3"/>
  <c r="DF716" i="3"/>
  <c r="DJ716" i="3" s="1"/>
  <c r="DI702" i="3"/>
  <c r="DH702" i="3"/>
  <c r="DH698" i="3"/>
  <c r="DG698" i="3"/>
  <c r="DF688" i="3"/>
  <c r="DI688" i="3"/>
  <c r="DJ688" i="3" s="1"/>
  <c r="DI687" i="3"/>
  <c r="DH687" i="3"/>
  <c r="DH678" i="3"/>
  <c r="DG678" i="3"/>
  <c r="DI672" i="3"/>
  <c r="DJ672" i="3" s="1"/>
  <c r="DH672" i="3"/>
  <c r="CX667" i="3"/>
  <c r="CV667" i="3"/>
  <c r="DG666" i="3"/>
  <c r="DI666" i="3"/>
  <c r="DJ666" i="3" s="1"/>
  <c r="DF666" i="3"/>
  <c r="DF663" i="3"/>
  <c r="DJ663" i="3" s="1"/>
  <c r="DH663" i="3"/>
  <c r="DI663" i="3"/>
  <c r="DG662" i="3"/>
  <c r="DI662" i="3"/>
  <c r="DF662" i="3"/>
  <c r="DJ662" i="3" s="1"/>
  <c r="DI660" i="3"/>
  <c r="DG660" i="3"/>
  <c r="DH660" i="3"/>
  <c r="DI658" i="3"/>
  <c r="DG658" i="3"/>
  <c r="DH658" i="3"/>
  <c r="DF657" i="3"/>
  <c r="DJ657" i="3" s="1"/>
  <c r="DH657" i="3"/>
  <c r="DI657" i="3"/>
  <c r="DG656" i="3"/>
  <c r="DI656" i="3"/>
  <c r="DJ656" i="3" s="1"/>
  <c r="DF656" i="3"/>
  <c r="DI625" i="3"/>
  <c r="DF625" i="3"/>
  <c r="DJ625" i="3" s="1"/>
  <c r="DG625" i="3"/>
  <c r="DH625" i="3"/>
  <c r="DI614" i="3"/>
  <c r="DF614" i="3"/>
  <c r="DJ614" i="3" s="1"/>
  <c r="DG614" i="3"/>
  <c r="DH614" i="3"/>
  <c r="DI607" i="3"/>
  <c r="DF607" i="3"/>
  <c r="DJ607" i="3" s="1"/>
  <c r="DG607" i="3"/>
  <c r="DH607" i="3"/>
  <c r="DF591" i="3"/>
  <c r="DJ591" i="3" s="1"/>
  <c r="DG591" i="3"/>
  <c r="DH591" i="3"/>
  <c r="DI591" i="3"/>
  <c r="DF582" i="3"/>
  <c r="DJ582" i="3" s="1"/>
  <c r="DG582" i="3"/>
  <c r="DH582" i="3"/>
  <c r="DI582" i="3"/>
  <c r="DF577" i="3"/>
  <c r="DJ577" i="3" s="1"/>
  <c r="DG577" i="3"/>
  <c r="DH577" i="3"/>
  <c r="DI577" i="3"/>
  <c r="DF558" i="3"/>
  <c r="DJ558" i="3" s="1"/>
  <c r="DG558" i="3"/>
  <c r="DH558" i="3"/>
  <c r="DI558" i="3"/>
  <c r="DG862" i="3"/>
  <c r="DJ862" i="3" s="1"/>
  <c r="DG857" i="3"/>
  <c r="DG854" i="3"/>
  <c r="DG852" i="3"/>
  <c r="CX851" i="3"/>
  <c r="DG850" i="3"/>
  <c r="DG846" i="3"/>
  <c r="DG844" i="3"/>
  <c r="CX843" i="3"/>
  <c r="DG842" i="3"/>
  <c r="DG838" i="3"/>
  <c r="DG834" i="3"/>
  <c r="DG830" i="3"/>
  <c r="CX829" i="3"/>
  <c r="DG828" i="3"/>
  <c r="DG824" i="3"/>
  <c r="DG820" i="3"/>
  <c r="DG818" i="3"/>
  <c r="DJ818" i="3" s="1"/>
  <c r="CX813" i="3"/>
  <c r="DG812" i="3"/>
  <c r="DG809" i="3"/>
  <c r="DG807" i="3"/>
  <c r="DG802" i="3"/>
  <c r="DJ802" i="3" s="1"/>
  <c r="DG797" i="3"/>
  <c r="DG794" i="3"/>
  <c r="DG792" i="3"/>
  <c r="DG789" i="3"/>
  <c r="DG787" i="3"/>
  <c r="DG783" i="3"/>
  <c r="DJ783" i="3" s="1"/>
  <c r="DG778" i="3"/>
  <c r="DJ778" i="3" s="1"/>
  <c r="CX773" i="3"/>
  <c r="DG772" i="3"/>
  <c r="DG769" i="3"/>
  <c r="DG767" i="3"/>
  <c r="DG764" i="3"/>
  <c r="DG762" i="3"/>
  <c r="DG759" i="3"/>
  <c r="CX756" i="3"/>
  <c r="DG755" i="3"/>
  <c r="DG753" i="3"/>
  <c r="DJ753" i="3" s="1"/>
  <c r="DG746" i="3"/>
  <c r="CX742" i="3"/>
  <c r="DG741" i="3"/>
  <c r="DG738" i="3"/>
  <c r="DH737" i="3"/>
  <c r="DI729" i="3"/>
  <c r="DH729" i="3"/>
  <c r="DI727" i="3"/>
  <c r="DF723" i="3"/>
  <c r="DI723" i="3"/>
  <c r="CX722" i="3"/>
  <c r="CV722" i="3"/>
  <c r="DI716" i="3"/>
  <c r="DG704" i="3"/>
  <c r="DF704" i="3"/>
  <c r="DJ704" i="3" s="1"/>
  <c r="DF701" i="3"/>
  <c r="DI701" i="3"/>
  <c r="CX700" i="3"/>
  <c r="CV700" i="3"/>
  <c r="DI697" i="3"/>
  <c r="DH697" i="3"/>
  <c r="DH693" i="3"/>
  <c r="DG693" i="3"/>
  <c r="DG690" i="3"/>
  <c r="DF690" i="3"/>
  <c r="DJ690" i="3" s="1"/>
  <c r="DH688" i="3"/>
  <c r="DF686" i="3"/>
  <c r="DJ686" i="3" s="1"/>
  <c r="DI686" i="3"/>
  <c r="CX684" i="3"/>
  <c r="CW684" i="3"/>
  <c r="DG680" i="3"/>
  <c r="DJ680" i="3" s="1"/>
  <c r="DF680" i="3"/>
  <c r="DI677" i="3"/>
  <c r="DH677" i="3"/>
  <c r="DF672" i="3"/>
  <c r="DF648" i="3"/>
  <c r="DJ648" i="3" s="1"/>
  <c r="DH648" i="3"/>
  <c r="DI648" i="3"/>
  <c r="DH644" i="3"/>
  <c r="DI644" i="3"/>
  <c r="DF644" i="3"/>
  <c r="DG644" i="3"/>
  <c r="DJ644" i="3" s="1"/>
  <c r="DI640" i="3"/>
  <c r="DF640" i="3"/>
  <c r="DJ640" i="3" s="1"/>
  <c r="DG640" i="3"/>
  <c r="DH640" i="3"/>
  <c r="DH629" i="3"/>
  <c r="DI629" i="3"/>
  <c r="DJ629" i="3" s="1"/>
  <c r="DF629" i="3"/>
  <c r="DG629" i="3"/>
  <c r="DI621" i="3"/>
  <c r="DF621" i="3"/>
  <c r="DJ621" i="3" s="1"/>
  <c r="DG621" i="3"/>
  <c r="DH621" i="3"/>
  <c r="DH601" i="3"/>
  <c r="DI601" i="3"/>
  <c r="DJ601" i="3" s="1"/>
  <c r="DF601" i="3"/>
  <c r="DG601" i="3"/>
  <c r="DI592" i="3"/>
  <c r="DF592" i="3"/>
  <c r="DJ592" i="3" s="1"/>
  <c r="DG592" i="3"/>
  <c r="DH592" i="3"/>
  <c r="DI583" i="3"/>
  <c r="DF583" i="3"/>
  <c r="DJ583" i="3" s="1"/>
  <c r="DG583" i="3"/>
  <c r="DH583" i="3"/>
  <c r="DI578" i="3"/>
  <c r="DF578" i="3"/>
  <c r="DJ578" i="3" s="1"/>
  <c r="DG578" i="3"/>
  <c r="DH578" i="3"/>
  <c r="DI548" i="3"/>
  <c r="DF548" i="3"/>
  <c r="DJ548" i="3" s="1"/>
  <c r="DG548" i="3"/>
  <c r="DH548" i="3"/>
  <c r="DF533" i="3"/>
  <c r="DG533" i="3"/>
  <c r="DH533" i="3"/>
  <c r="DI533" i="3"/>
  <c r="DJ533" i="3" s="1"/>
  <c r="DG737" i="3"/>
  <c r="DF736" i="3"/>
  <c r="DJ736" i="3" s="1"/>
  <c r="DH733" i="3"/>
  <c r="DH732" i="3"/>
  <c r="DI730" i="3"/>
  <c r="DF728" i="3"/>
  <c r="DJ728" i="3" s="1"/>
  <c r="DI728" i="3"/>
  <c r="DH727" i="3"/>
  <c r="DG724" i="3"/>
  <c r="DH723" i="3"/>
  <c r="DG721" i="3"/>
  <c r="DF721" i="3"/>
  <c r="DJ721" i="3" s="1"/>
  <c r="DI720" i="3"/>
  <c r="DI719" i="3"/>
  <c r="DH719" i="3"/>
  <c r="DF717" i="3"/>
  <c r="DJ717" i="3" s="1"/>
  <c r="DI717" i="3"/>
  <c r="DH716" i="3"/>
  <c r="CX715" i="3"/>
  <c r="CW715" i="3"/>
  <c r="DG711" i="3"/>
  <c r="DJ711" i="3" s="1"/>
  <c r="DF711" i="3"/>
  <c r="CX709" i="3"/>
  <c r="CV709" i="3"/>
  <c r="DF707" i="3"/>
  <c r="DI707" i="3"/>
  <c r="DJ707" i="3" s="1"/>
  <c r="DI706" i="3"/>
  <c r="DH706" i="3"/>
  <c r="DI704" i="3"/>
  <c r="DG702" i="3"/>
  <c r="DH701" i="3"/>
  <c r="DG699" i="3"/>
  <c r="DF699" i="3"/>
  <c r="DJ699" i="3" s="1"/>
  <c r="DI698" i="3"/>
  <c r="DF696" i="3"/>
  <c r="DI696" i="3"/>
  <c r="CX695" i="3"/>
  <c r="CV695" i="3"/>
  <c r="DI692" i="3"/>
  <c r="DH692" i="3"/>
  <c r="DI690" i="3"/>
  <c r="DG688" i="3"/>
  <c r="DG687" i="3"/>
  <c r="DH686" i="3"/>
  <c r="DF683" i="3"/>
  <c r="DI683" i="3"/>
  <c r="DJ683" i="3" s="1"/>
  <c r="DI682" i="3"/>
  <c r="DH682" i="3"/>
  <c r="DI680" i="3"/>
  <c r="DI678" i="3"/>
  <c r="DF676" i="3"/>
  <c r="DI676" i="3"/>
  <c r="CX675" i="3"/>
  <c r="CV675" i="3"/>
  <c r="DF673" i="3"/>
  <c r="DI673" i="3"/>
  <c r="DJ673" i="3" s="1"/>
  <c r="DH666" i="3"/>
  <c r="DF665" i="3"/>
  <c r="DJ665" i="3" s="1"/>
  <c r="DH665" i="3"/>
  <c r="DI665" i="3"/>
  <c r="DG664" i="3"/>
  <c r="DI664" i="3"/>
  <c r="DJ664" i="3" s="1"/>
  <c r="DF664" i="3"/>
  <c r="DG663" i="3"/>
  <c r="DH662" i="3"/>
  <c r="DG657" i="3"/>
  <c r="DH656" i="3"/>
  <c r="DF655" i="3"/>
  <c r="DJ655" i="3" s="1"/>
  <c r="DH655" i="3"/>
  <c r="DI655" i="3"/>
  <c r="DG654" i="3"/>
  <c r="DI654" i="3"/>
  <c r="DF654" i="3"/>
  <c r="DJ654" i="3" s="1"/>
  <c r="DF646" i="3"/>
  <c r="DJ646" i="3" s="1"/>
  <c r="DG646" i="3"/>
  <c r="DH646" i="3"/>
  <c r="DI646" i="3"/>
  <c r="DH609" i="3"/>
  <c r="DI609" i="3"/>
  <c r="DF609" i="3"/>
  <c r="DG609" i="3"/>
  <c r="DJ609" i="3" s="1"/>
  <c r="DH605" i="3"/>
  <c r="DI605" i="3"/>
  <c r="DJ605" i="3" s="1"/>
  <c r="DF605" i="3"/>
  <c r="DG605" i="3"/>
  <c r="DI602" i="3"/>
  <c r="DJ602" i="3" s="1"/>
  <c r="DF602" i="3"/>
  <c r="DG602" i="3"/>
  <c r="DH602" i="3"/>
  <c r="DF599" i="3"/>
  <c r="DJ599" i="3" s="1"/>
  <c r="DG599" i="3"/>
  <c r="DH599" i="3"/>
  <c r="DI599" i="3"/>
  <c r="DI575" i="3"/>
  <c r="DJ575" i="3" s="1"/>
  <c r="DF575" i="3"/>
  <c r="DG575" i="3"/>
  <c r="DH575" i="3"/>
  <c r="DF572" i="3"/>
  <c r="DJ572" i="3" s="1"/>
  <c r="DG572" i="3"/>
  <c r="DH572" i="3"/>
  <c r="DI572" i="3"/>
  <c r="DF560" i="3"/>
  <c r="DJ560" i="3" s="1"/>
  <c r="DG560" i="3"/>
  <c r="DH560" i="3"/>
  <c r="DI560" i="3"/>
  <c r="DI659" i="3"/>
  <c r="DJ659" i="3" s="1"/>
  <c r="DF647" i="3"/>
  <c r="DF645" i="3"/>
  <c r="DJ645" i="3" s="1"/>
  <c r="CW644" i="3"/>
  <c r="DI643" i="3"/>
  <c r="DJ643" i="3" s="1"/>
  <c r="DI641" i="3"/>
  <c r="DJ641" i="3" s="1"/>
  <c r="DI639" i="3"/>
  <c r="DJ639" i="3" s="1"/>
  <c r="CX638" i="3"/>
  <c r="DF637" i="3"/>
  <c r="DI636" i="3"/>
  <c r="CV635" i="3"/>
  <c r="DF634" i="3"/>
  <c r="DJ634" i="3" s="1"/>
  <c r="CX632" i="3"/>
  <c r="DF631" i="3"/>
  <c r="DI630" i="3"/>
  <c r="CV629" i="3"/>
  <c r="DF628" i="3"/>
  <c r="DF623" i="3"/>
  <c r="DJ623" i="3" s="1"/>
  <c r="DI620" i="3"/>
  <c r="CV619" i="3"/>
  <c r="DF618" i="3"/>
  <c r="DJ618" i="3" s="1"/>
  <c r="DF612" i="3"/>
  <c r="DJ612" i="3" s="1"/>
  <c r="CV611" i="3"/>
  <c r="DF610" i="3"/>
  <c r="DJ610" i="3" s="1"/>
  <c r="CW609" i="3"/>
  <c r="DI608" i="3"/>
  <c r="DJ608" i="3" s="1"/>
  <c r="DI606" i="3"/>
  <c r="CV605" i="3"/>
  <c r="DF604" i="3"/>
  <c r="DJ604" i="3" s="1"/>
  <c r="CV601" i="3"/>
  <c r="DF600" i="3"/>
  <c r="DF598" i="3"/>
  <c r="DF596" i="3"/>
  <c r="DJ596" i="3" s="1"/>
  <c r="CV595" i="3"/>
  <c r="DF594" i="3"/>
  <c r="DJ594" i="3" s="1"/>
  <c r="DF590" i="3"/>
  <c r="DJ590" i="3" s="1"/>
  <c r="CX588" i="3"/>
  <c r="DF587" i="3"/>
  <c r="DF585" i="3"/>
  <c r="DJ585" i="3" s="1"/>
  <c r="DF581" i="3"/>
  <c r="DJ581" i="3" s="1"/>
  <c r="CW580" i="3"/>
  <c r="DI579" i="3"/>
  <c r="DJ579" i="3" s="1"/>
  <c r="DF576" i="3"/>
  <c r="DF571" i="3"/>
  <c r="DJ571" i="3" s="1"/>
  <c r="DG569" i="3"/>
  <c r="DJ569" i="3" s="1"/>
  <c r="DH567" i="3"/>
  <c r="DH565" i="3"/>
  <c r="DG564" i="3"/>
  <c r="DG562" i="3"/>
  <c r="CX559" i="3"/>
  <c r="DI556" i="3"/>
  <c r="DF555" i="3"/>
  <c r="DI554" i="3"/>
  <c r="DF553" i="3"/>
  <c r="DJ553" i="3" s="1"/>
  <c r="DF551" i="3"/>
  <c r="DF550" i="3"/>
  <c r="DJ550" i="3" s="1"/>
  <c r="DF549" i="3"/>
  <c r="DJ549" i="3" s="1"/>
  <c r="DH547" i="3"/>
  <c r="DH546" i="3"/>
  <c r="DG545" i="3"/>
  <c r="DJ545" i="3" s="1"/>
  <c r="DG543" i="3"/>
  <c r="DG542" i="3"/>
  <c r="DJ542" i="3" s="1"/>
  <c r="DH540" i="3"/>
  <c r="DG539" i="3"/>
  <c r="DF537" i="3"/>
  <c r="DG536" i="3"/>
  <c r="DF535" i="3"/>
  <c r="DJ535" i="3" s="1"/>
  <c r="DF534" i="3"/>
  <c r="DF532" i="3"/>
  <c r="DJ532" i="3" s="1"/>
  <c r="DG531" i="3"/>
  <c r="DF531" i="3"/>
  <c r="DJ531" i="3" s="1"/>
  <c r="DG529" i="3"/>
  <c r="DF529" i="3"/>
  <c r="DJ529" i="3" s="1"/>
  <c r="DG525" i="3"/>
  <c r="CX517" i="3"/>
  <c r="CX514" i="3"/>
  <c r="CV514" i="3"/>
  <c r="DI511" i="3"/>
  <c r="DJ511" i="3" s="1"/>
  <c r="DH511" i="3"/>
  <c r="DI509" i="3"/>
  <c r="DH509" i="3"/>
  <c r="DG505" i="3"/>
  <c r="DF505" i="3"/>
  <c r="DJ505" i="3" s="1"/>
  <c r="DG503" i="3"/>
  <c r="DF503" i="3"/>
  <c r="DJ503" i="3" s="1"/>
  <c r="DG499" i="3"/>
  <c r="DF499" i="3"/>
  <c r="DJ499" i="3" s="1"/>
  <c r="DI496" i="3"/>
  <c r="DF496" i="3"/>
  <c r="DJ496" i="3" s="1"/>
  <c r="DH496" i="3"/>
  <c r="DF495" i="3"/>
  <c r="DJ495" i="3" s="1"/>
  <c r="DG495" i="3"/>
  <c r="DI495" i="3"/>
  <c r="CV485" i="3"/>
  <c r="CX485" i="3"/>
  <c r="DF484" i="3"/>
  <c r="DJ484" i="3" s="1"/>
  <c r="DG484" i="3"/>
  <c r="DI484" i="3"/>
  <c r="DH482" i="3"/>
  <c r="DI482" i="3"/>
  <c r="DJ482" i="3" s="1"/>
  <c r="DG482" i="3"/>
  <c r="DI479" i="3"/>
  <c r="DF479" i="3"/>
  <c r="DJ479" i="3" s="1"/>
  <c r="DH479" i="3"/>
  <c r="DF478" i="3"/>
  <c r="DG478" i="3"/>
  <c r="DI478" i="3"/>
  <c r="DJ478" i="3" s="1"/>
  <c r="CV476" i="3"/>
  <c r="CX476" i="3"/>
  <c r="DF475" i="3"/>
  <c r="DJ475" i="3" s="1"/>
  <c r="DG475" i="3"/>
  <c r="DI475" i="3"/>
  <c r="DI471" i="3"/>
  <c r="DF471" i="3"/>
  <c r="DJ471" i="3" s="1"/>
  <c r="DG471" i="3"/>
  <c r="DH471" i="3"/>
  <c r="DF462" i="3"/>
  <c r="DG462" i="3"/>
  <c r="DH462" i="3"/>
  <c r="DI462" i="3"/>
  <c r="DJ462" i="3" s="1"/>
  <c r="DF435" i="3"/>
  <c r="DJ435" i="3" s="1"/>
  <c r="DG435" i="3"/>
  <c r="DH435" i="3"/>
  <c r="DI435" i="3"/>
  <c r="DF426" i="3"/>
  <c r="DJ426" i="3" s="1"/>
  <c r="DI426" i="3"/>
  <c r="DG426" i="3"/>
  <c r="DH426" i="3"/>
  <c r="DF418" i="3"/>
  <c r="DJ418" i="3" s="1"/>
  <c r="DI418" i="3"/>
  <c r="DG418" i="3"/>
  <c r="DH418" i="3"/>
  <c r="DI647" i="3"/>
  <c r="DJ647" i="3" s="1"/>
  <c r="DI645" i="3"/>
  <c r="DI637" i="3"/>
  <c r="DJ637" i="3" s="1"/>
  <c r="DI634" i="3"/>
  <c r="DI631" i="3"/>
  <c r="DJ631" i="3" s="1"/>
  <c r="DI628" i="3"/>
  <c r="DI623" i="3"/>
  <c r="DI618" i="3"/>
  <c r="DI612" i="3"/>
  <c r="DI610" i="3"/>
  <c r="DI604" i="3"/>
  <c r="DI600" i="3"/>
  <c r="DJ600" i="3" s="1"/>
  <c r="DI598" i="3"/>
  <c r="DJ598" i="3" s="1"/>
  <c r="DI596" i="3"/>
  <c r="DI594" i="3"/>
  <c r="DI590" i="3"/>
  <c r="DI587" i="3"/>
  <c r="DJ587" i="3" s="1"/>
  <c r="DI585" i="3"/>
  <c r="DI581" i="3"/>
  <c r="DI576" i="3"/>
  <c r="DI571" i="3"/>
  <c r="DF564" i="3"/>
  <c r="DJ564" i="3" s="1"/>
  <c r="DF562" i="3"/>
  <c r="DJ562" i="3" s="1"/>
  <c r="DF539" i="3"/>
  <c r="DJ539" i="3" s="1"/>
  <c r="CW534" i="3"/>
  <c r="DI527" i="3"/>
  <c r="DH527" i="3"/>
  <c r="DG523" i="3"/>
  <c r="DF523" i="3"/>
  <c r="DG515" i="3"/>
  <c r="DF515" i="3"/>
  <c r="DJ515" i="3" s="1"/>
  <c r="DG513" i="3"/>
  <c r="DF513" i="3"/>
  <c r="DJ513" i="3" s="1"/>
  <c r="DF508" i="3"/>
  <c r="DI508" i="3"/>
  <c r="DJ508" i="3" s="1"/>
  <c r="DI507" i="3"/>
  <c r="DH507" i="3"/>
  <c r="DI501" i="3"/>
  <c r="DH501" i="3"/>
  <c r="DI493" i="3"/>
  <c r="DJ493" i="3" s="1"/>
  <c r="DF493" i="3"/>
  <c r="DH493" i="3"/>
  <c r="DI469" i="3"/>
  <c r="DF469" i="3"/>
  <c r="DJ469" i="3" s="1"/>
  <c r="DG469" i="3"/>
  <c r="DH469" i="3"/>
  <c r="DF526" i="3"/>
  <c r="DI526" i="3"/>
  <c r="DJ526" i="3" s="1"/>
  <c r="DI525" i="3"/>
  <c r="DH525" i="3"/>
  <c r="DG521" i="3"/>
  <c r="DF521" i="3"/>
  <c r="DF518" i="3"/>
  <c r="DJ518" i="3" s="1"/>
  <c r="DI518" i="3"/>
  <c r="DF506" i="3"/>
  <c r="DJ506" i="3" s="1"/>
  <c r="DI506" i="3"/>
  <c r="DF500" i="3"/>
  <c r="DJ500" i="3" s="1"/>
  <c r="DI500" i="3"/>
  <c r="CX498" i="3"/>
  <c r="CW498" i="3"/>
  <c r="DF497" i="3"/>
  <c r="DG497" i="3"/>
  <c r="DI497" i="3"/>
  <c r="DJ497" i="3" s="1"/>
  <c r="DG493" i="3"/>
  <c r="DH489" i="3"/>
  <c r="DI489" i="3"/>
  <c r="DJ489" i="3" s="1"/>
  <c r="DG489" i="3"/>
  <c r="DI447" i="3"/>
  <c r="DF447" i="3"/>
  <c r="DJ447" i="3" s="1"/>
  <c r="DG447" i="3"/>
  <c r="DH447" i="3"/>
  <c r="DI440" i="3"/>
  <c r="DF440" i="3"/>
  <c r="DJ440" i="3" s="1"/>
  <c r="DG440" i="3"/>
  <c r="DH440" i="3"/>
  <c r="DF422" i="3"/>
  <c r="DJ422" i="3" s="1"/>
  <c r="DI422" i="3"/>
  <c r="DG422" i="3"/>
  <c r="DH422" i="3"/>
  <c r="DF414" i="3"/>
  <c r="DJ414" i="3" s="1"/>
  <c r="DI414" i="3"/>
  <c r="DG414" i="3"/>
  <c r="DH414" i="3"/>
  <c r="DH569" i="3"/>
  <c r="DI564" i="3"/>
  <c r="DF563" i="3"/>
  <c r="DI562" i="3"/>
  <c r="DG555" i="3"/>
  <c r="DG553" i="3"/>
  <c r="DG552" i="3"/>
  <c r="DJ552" i="3" s="1"/>
  <c r="DH550" i="3"/>
  <c r="DG549" i="3"/>
  <c r="DG544" i="3"/>
  <c r="DH542" i="3"/>
  <c r="DI539" i="3"/>
  <c r="DF538" i="3"/>
  <c r="DH537" i="3"/>
  <c r="DH536" i="3"/>
  <c r="DH535" i="3"/>
  <c r="DG534" i="3"/>
  <c r="DJ534" i="3" s="1"/>
  <c r="DG532" i="3"/>
  <c r="CX530" i="3"/>
  <c r="CV530" i="3"/>
  <c r="DG527" i="3"/>
  <c r="DH526" i="3"/>
  <c r="DF524" i="3"/>
  <c r="DJ524" i="3" s="1"/>
  <c r="DI524" i="3"/>
  <c r="DH523" i="3"/>
  <c r="DI521" i="3"/>
  <c r="DJ521" i="3" s="1"/>
  <c r="CX519" i="3"/>
  <c r="DH518" i="3"/>
  <c r="DF516" i="3"/>
  <c r="DJ516" i="3" s="1"/>
  <c r="DI516" i="3"/>
  <c r="DH515" i="3"/>
  <c r="DH513" i="3"/>
  <c r="DG508" i="3"/>
  <c r="DG507" i="3"/>
  <c r="DH506" i="3"/>
  <c r="CX504" i="3"/>
  <c r="CV504" i="3"/>
  <c r="DG501" i="3"/>
  <c r="DH500" i="3"/>
  <c r="DI491" i="3"/>
  <c r="DF491" i="3"/>
  <c r="DJ491" i="3" s="1"/>
  <c r="DH491" i="3"/>
  <c r="DF490" i="3"/>
  <c r="DG490" i="3"/>
  <c r="DJ490" i="3" s="1"/>
  <c r="DI490" i="3"/>
  <c r="DI486" i="3"/>
  <c r="DF486" i="3"/>
  <c r="DH486" i="3"/>
  <c r="DI477" i="3"/>
  <c r="DF477" i="3"/>
  <c r="DH477" i="3"/>
  <c r="CX473" i="3"/>
  <c r="CW473" i="3"/>
  <c r="DI463" i="3"/>
  <c r="DF463" i="3"/>
  <c r="DG463" i="3"/>
  <c r="DJ463" i="3" s="1"/>
  <c r="DH463" i="3"/>
  <c r="DF494" i="3"/>
  <c r="CV489" i="3"/>
  <c r="DF488" i="3"/>
  <c r="DJ488" i="3" s="1"/>
  <c r="DF483" i="3"/>
  <c r="DJ483" i="3" s="1"/>
  <c r="CV482" i="3"/>
  <c r="DF481" i="3"/>
  <c r="DJ481" i="3" s="1"/>
  <c r="DF474" i="3"/>
  <c r="DJ474" i="3" s="1"/>
  <c r="DI472" i="3"/>
  <c r="DJ472" i="3" s="1"/>
  <c r="DI470" i="3"/>
  <c r="DJ470" i="3" s="1"/>
  <c r="DI468" i="3"/>
  <c r="DI466" i="3"/>
  <c r="DF465" i="3"/>
  <c r="DJ465" i="3" s="1"/>
  <c r="DF461" i="3"/>
  <c r="DJ461" i="3" s="1"/>
  <c r="DG457" i="3"/>
  <c r="DG456" i="3"/>
  <c r="DJ456" i="3" s="1"/>
  <c r="DH454" i="3"/>
  <c r="DG453" i="3"/>
  <c r="DF451" i="3"/>
  <c r="DG450" i="3"/>
  <c r="DF449" i="3"/>
  <c r="DJ449" i="3" s="1"/>
  <c r="DF448" i="3"/>
  <c r="DJ448" i="3" s="1"/>
  <c r="DH446" i="3"/>
  <c r="DH445" i="3"/>
  <c r="DG444" i="3"/>
  <c r="DG442" i="3"/>
  <c r="DH439" i="3"/>
  <c r="DH438" i="3"/>
  <c r="DG437" i="3"/>
  <c r="DI433" i="3"/>
  <c r="DF432" i="3"/>
  <c r="DJ432" i="3" s="1"/>
  <c r="DG428" i="3"/>
  <c r="DI409" i="3"/>
  <c r="DH409" i="3"/>
  <c r="DI405" i="3"/>
  <c r="DH405" i="3"/>
  <c r="DI401" i="3"/>
  <c r="DH401" i="3"/>
  <c r="DG397" i="3"/>
  <c r="DF397" i="3"/>
  <c r="DJ397" i="3" s="1"/>
  <c r="DG393" i="3"/>
  <c r="DF393" i="3"/>
  <c r="DJ393" i="3" s="1"/>
  <c r="CX389" i="3"/>
  <c r="CX384" i="3"/>
  <c r="DF375" i="3"/>
  <c r="DI375" i="3"/>
  <c r="DJ375" i="3" s="1"/>
  <c r="DI374" i="3"/>
  <c r="DH374" i="3"/>
  <c r="DI369" i="3"/>
  <c r="DJ369" i="3" s="1"/>
  <c r="DG369" i="3"/>
  <c r="DH369" i="3"/>
  <c r="DI365" i="3"/>
  <c r="DG365" i="3"/>
  <c r="DH365" i="3"/>
  <c r="DH349" i="3"/>
  <c r="DI349" i="3"/>
  <c r="DJ349" i="3" s="1"/>
  <c r="DF349" i="3"/>
  <c r="DG349" i="3"/>
  <c r="DH323" i="3"/>
  <c r="DI323" i="3"/>
  <c r="DJ323" i="3" s="1"/>
  <c r="DF323" i="3"/>
  <c r="DG323" i="3"/>
  <c r="DH317" i="3"/>
  <c r="DI317" i="3"/>
  <c r="DF317" i="3"/>
  <c r="DG317" i="3"/>
  <c r="DJ317" i="3" s="1"/>
  <c r="DF297" i="3"/>
  <c r="DJ297" i="3" s="1"/>
  <c r="DG297" i="3"/>
  <c r="DH297" i="3"/>
  <c r="DI297" i="3"/>
  <c r="DF280" i="3"/>
  <c r="DG280" i="3"/>
  <c r="DH280" i="3"/>
  <c r="DI280" i="3"/>
  <c r="DJ280" i="3" s="1"/>
  <c r="DG427" i="3"/>
  <c r="DF427" i="3"/>
  <c r="DF412" i="3"/>
  <c r="DJ412" i="3" s="1"/>
  <c r="DI412" i="3"/>
  <c r="DF408" i="3"/>
  <c r="DJ408" i="3" s="1"/>
  <c r="DI408" i="3"/>
  <c r="DF404" i="3"/>
  <c r="DJ404" i="3" s="1"/>
  <c r="DI404" i="3"/>
  <c r="DF400" i="3"/>
  <c r="DJ400" i="3" s="1"/>
  <c r="DI400" i="3"/>
  <c r="DI395" i="3"/>
  <c r="DH395" i="3"/>
  <c r="DI391" i="3"/>
  <c r="DH391" i="3"/>
  <c r="DG387" i="3"/>
  <c r="DF387" i="3"/>
  <c r="DJ387" i="3" s="1"/>
  <c r="DG382" i="3"/>
  <c r="DF382" i="3"/>
  <c r="DJ382" i="3" s="1"/>
  <c r="DG378" i="3"/>
  <c r="DJ378" i="3" s="1"/>
  <c r="DF378" i="3"/>
  <c r="DF373" i="3"/>
  <c r="DJ373" i="3" s="1"/>
  <c r="DI373" i="3"/>
  <c r="DI367" i="3"/>
  <c r="DJ367" i="3" s="1"/>
  <c r="DG367" i="3"/>
  <c r="DH367" i="3"/>
  <c r="DF358" i="3"/>
  <c r="DJ358" i="3" s="1"/>
  <c r="DH358" i="3"/>
  <c r="DI358" i="3"/>
  <c r="DG357" i="3"/>
  <c r="DI357" i="3"/>
  <c r="DF357" i="3"/>
  <c r="DJ357" i="3" s="1"/>
  <c r="DI355" i="3"/>
  <c r="DG355" i="3"/>
  <c r="DH355" i="3"/>
  <c r="DF354" i="3"/>
  <c r="DJ354" i="3" s="1"/>
  <c r="DH354" i="3"/>
  <c r="DI354" i="3"/>
  <c r="DG353" i="3"/>
  <c r="DI353" i="3"/>
  <c r="DF353" i="3"/>
  <c r="DJ353" i="3" s="1"/>
  <c r="DH352" i="3"/>
  <c r="DF352" i="3"/>
  <c r="DG352" i="3"/>
  <c r="DJ352" i="3" s="1"/>
  <c r="DI350" i="3"/>
  <c r="DJ350" i="3" s="1"/>
  <c r="DF350" i="3"/>
  <c r="DG350" i="3"/>
  <c r="DH350" i="3"/>
  <c r="DF345" i="3"/>
  <c r="DJ345" i="3" s="1"/>
  <c r="DG345" i="3"/>
  <c r="DH345" i="3"/>
  <c r="DI345" i="3"/>
  <c r="DI342" i="3"/>
  <c r="DF342" i="3"/>
  <c r="DJ342" i="3" s="1"/>
  <c r="DG342" i="3"/>
  <c r="DH342" i="3"/>
  <c r="DI334" i="3"/>
  <c r="DF334" i="3"/>
  <c r="DJ334" i="3" s="1"/>
  <c r="DG334" i="3"/>
  <c r="DH334" i="3"/>
  <c r="DH330" i="3"/>
  <c r="DI330" i="3"/>
  <c r="DJ330" i="3" s="1"/>
  <c r="DF330" i="3"/>
  <c r="DG330" i="3"/>
  <c r="DI327" i="3"/>
  <c r="DJ327" i="3" s="1"/>
  <c r="DF327" i="3"/>
  <c r="DG327" i="3"/>
  <c r="DH327" i="3"/>
  <c r="DF319" i="3"/>
  <c r="DJ319" i="3" s="1"/>
  <c r="DG319" i="3"/>
  <c r="DH319" i="3"/>
  <c r="DI319" i="3"/>
  <c r="DI293" i="3"/>
  <c r="DF293" i="3"/>
  <c r="DJ293" i="3" s="1"/>
  <c r="DG293" i="3"/>
  <c r="DH293" i="3"/>
  <c r="DI287" i="3"/>
  <c r="DF287" i="3"/>
  <c r="DJ287" i="3" s="1"/>
  <c r="DG287" i="3"/>
  <c r="DH287" i="3"/>
  <c r="DF249" i="3"/>
  <c r="DJ249" i="3" s="1"/>
  <c r="DI249" i="3"/>
  <c r="DG249" i="3"/>
  <c r="DH249" i="3"/>
  <c r="DF234" i="3"/>
  <c r="DJ234" i="3" s="1"/>
  <c r="DI234" i="3"/>
  <c r="DG234" i="3"/>
  <c r="DH234" i="3"/>
  <c r="DF230" i="3"/>
  <c r="DJ230" i="3" s="1"/>
  <c r="DI230" i="3"/>
  <c r="DG230" i="3"/>
  <c r="DH230" i="3"/>
  <c r="DG472" i="3"/>
  <c r="DG470" i="3"/>
  <c r="DG468" i="3"/>
  <c r="CX467" i="3"/>
  <c r="DG466" i="3"/>
  <c r="DH460" i="3"/>
  <c r="DH459" i="3"/>
  <c r="DG452" i="3"/>
  <c r="DJ452" i="3" s="1"/>
  <c r="DI448" i="3"/>
  <c r="CX441" i="3"/>
  <c r="DG436" i="3"/>
  <c r="DH431" i="3"/>
  <c r="DH430" i="3"/>
  <c r="DI427" i="3"/>
  <c r="DJ427" i="3" s="1"/>
  <c r="DG425" i="3"/>
  <c r="DF425" i="3"/>
  <c r="DJ425" i="3" s="1"/>
  <c r="DG421" i="3"/>
  <c r="DF421" i="3"/>
  <c r="DJ421" i="3" s="1"/>
  <c r="DG417" i="3"/>
  <c r="DF417" i="3"/>
  <c r="DJ417" i="3" s="1"/>
  <c r="DG413" i="3"/>
  <c r="DF413" i="3"/>
  <c r="DH412" i="3"/>
  <c r="DH408" i="3"/>
  <c r="DH404" i="3"/>
  <c r="DH400" i="3"/>
  <c r="DF398" i="3"/>
  <c r="DJ398" i="3" s="1"/>
  <c r="DI398" i="3"/>
  <c r="DF394" i="3"/>
  <c r="DJ394" i="3" s="1"/>
  <c r="DI394" i="3"/>
  <c r="DF390" i="3"/>
  <c r="DJ390" i="3" s="1"/>
  <c r="DI390" i="3"/>
  <c r="DI387" i="3"/>
  <c r="DI382" i="3"/>
  <c r="DI380" i="3"/>
  <c r="DH380" i="3"/>
  <c r="DI378" i="3"/>
  <c r="DI377" i="3"/>
  <c r="DJ377" i="3" s="1"/>
  <c r="DH377" i="3"/>
  <c r="DH373" i="3"/>
  <c r="DF367" i="3"/>
  <c r="DI346" i="3"/>
  <c r="DF346" i="3"/>
  <c r="DJ346" i="3" s="1"/>
  <c r="DG346" i="3"/>
  <c r="DH346" i="3"/>
  <c r="DF339" i="3"/>
  <c r="DJ339" i="3" s="1"/>
  <c r="DG339" i="3"/>
  <c r="DH339" i="3"/>
  <c r="DI339" i="3"/>
  <c r="DI325" i="3"/>
  <c r="DF325" i="3"/>
  <c r="DJ325" i="3" s="1"/>
  <c r="DG325" i="3"/>
  <c r="DH325" i="3"/>
  <c r="DI320" i="3"/>
  <c r="DF320" i="3"/>
  <c r="DJ320" i="3" s="1"/>
  <c r="DG320" i="3"/>
  <c r="DH320" i="3"/>
  <c r="DI303" i="3"/>
  <c r="DF303" i="3"/>
  <c r="DJ303" i="3" s="1"/>
  <c r="DG303" i="3"/>
  <c r="DH303" i="3"/>
  <c r="DF294" i="3"/>
  <c r="DI294" i="3"/>
  <c r="DJ294" i="3" s="1"/>
  <c r="DG294" i="3"/>
  <c r="DH294" i="3"/>
  <c r="DF292" i="3"/>
  <c r="DG292" i="3"/>
  <c r="DH292" i="3"/>
  <c r="DI292" i="3"/>
  <c r="DJ292" i="3" s="1"/>
  <c r="DG461" i="3"/>
  <c r="DG460" i="3"/>
  <c r="DF459" i="3"/>
  <c r="DJ459" i="3" s="1"/>
  <c r="DH456" i="3"/>
  <c r="DI453" i="3"/>
  <c r="DF452" i="3"/>
  <c r="DH451" i="3"/>
  <c r="DH450" i="3"/>
  <c r="DH449" i="3"/>
  <c r="DG448" i="3"/>
  <c r="DI437" i="3"/>
  <c r="DF436" i="3"/>
  <c r="DJ436" i="3" s="1"/>
  <c r="DG432" i="3"/>
  <c r="DG431" i="3"/>
  <c r="DF430" i="3"/>
  <c r="DJ430" i="3" s="1"/>
  <c r="DH427" i="3"/>
  <c r="DI425" i="3"/>
  <c r="DI423" i="3"/>
  <c r="DH423" i="3"/>
  <c r="DI421" i="3"/>
  <c r="DI419" i="3"/>
  <c r="DH419" i="3"/>
  <c r="DI417" i="3"/>
  <c r="DI415" i="3"/>
  <c r="DH415" i="3"/>
  <c r="DI413" i="3"/>
  <c r="DJ413" i="3" s="1"/>
  <c r="DG412" i="3"/>
  <c r="DG411" i="3"/>
  <c r="DF411" i="3"/>
  <c r="DJ411" i="3" s="1"/>
  <c r="DG408" i="3"/>
  <c r="DG407" i="3"/>
  <c r="DF407" i="3"/>
  <c r="DJ407" i="3" s="1"/>
  <c r="DG404" i="3"/>
  <c r="DG403" i="3"/>
  <c r="DF403" i="3"/>
  <c r="DJ403" i="3" s="1"/>
  <c r="DG400" i="3"/>
  <c r="CX399" i="3"/>
  <c r="DH398" i="3"/>
  <c r="DG395" i="3"/>
  <c r="DH394" i="3"/>
  <c r="DG391" i="3"/>
  <c r="DH390" i="3"/>
  <c r="DF388" i="3"/>
  <c r="DJ388" i="3" s="1"/>
  <c r="DI388" i="3"/>
  <c r="DH387" i="3"/>
  <c r="DI385" i="3"/>
  <c r="DH385" i="3"/>
  <c r="DF383" i="3"/>
  <c r="DJ383" i="3" s="1"/>
  <c r="DI383" i="3"/>
  <c r="DH382" i="3"/>
  <c r="DF379" i="3"/>
  <c r="DJ379" i="3" s="1"/>
  <c r="DI379" i="3"/>
  <c r="DH378" i="3"/>
  <c r="DF377" i="3"/>
  <c r="CX376" i="3"/>
  <c r="CW376" i="3"/>
  <c r="DG373" i="3"/>
  <c r="DG372" i="3"/>
  <c r="DJ372" i="3" s="1"/>
  <c r="DF372" i="3"/>
  <c r="DI371" i="3"/>
  <c r="DJ371" i="3" s="1"/>
  <c r="DG371" i="3"/>
  <c r="DH371" i="3"/>
  <c r="CX363" i="3"/>
  <c r="CV363" i="3"/>
  <c r="DG362" i="3"/>
  <c r="DI362" i="3"/>
  <c r="DF362" i="3"/>
  <c r="DJ362" i="3" s="1"/>
  <c r="CW360" i="3"/>
  <c r="CX360" i="3"/>
  <c r="DG359" i="3"/>
  <c r="DI359" i="3"/>
  <c r="DJ359" i="3" s="1"/>
  <c r="DF359" i="3"/>
  <c r="DG358" i="3"/>
  <c r="DH357" i="3"/>
  <c r="DG354" i="3"/>
  <c r="DH353" i="3"/>
  <c r="DI340" i="3"/>
  <c r="DF340" i="3"/>
  <c r="DJ340" i="3" s="1"/>
  <c r="DG340" i="3"/>
  <c r="DH340" i="3"/>
  <c r="DF337" i="3"/>
  <c r="DJ337" i="3" s="1"/>
  <c r="DG337" i="3"/>
  <c r="DH337" i="3"/>
  <c r="DI337" i="3"/>
  <c r="DI332" i="3"/>
  <c r="DF332" i="3"/>
  <c r="DJ332" i="3" s="1"/>
  <c r="DG332" i="3"/>
  <c r="DH332" i="3"/>
  <c r="DI281" i="3"/>
  <c r="DF281" i="3"/>
  <c r="DJ281" i="3" s="1"/>
  <c r="DG281" i="3"/>
  <c r="DH281" i="3"/>
  <c r="DF279" i="3"/>
  <c r="DJ279" i="3" s="1"/>
  <c r="DI279" i="3"/>
  <c r="DG279" i="3"/>
  <c r="DH279" i="3"/>
  <c r="DF266" i="3"/>
  <c r="DJ266" i="3" s="1"/>
  <c r="DI266" i="3"/>
  <c r="DG266" i="3"/>
  <c r="DH266" i="3"/>
  <c r="DI364" i="3"/>
  <c r="CW352" i="3"/>
  <c r="DI351" i="3"/>
  <c r="DJ351" i="3" s="1"/>
  <c r="CV349" i="3"/>
  <c r="DF348" i="3"/>
  <c r="DJ348" i="3" s="1"/>
  <c r="DF344" i="3"/>
  <c r="DI343" i="3"/>
  <c r="DJ343" i="3" s="1"/>
  <c r="DI341" i="3"/>
  <c r="DJ341" i="3" s="1"/>
  <c r="DF338" i="3"/>
  <c r="DF336" i="3"/>
  <c r="DJ336" i="3" s="1"/>
  <c r="DI333" i="3"/>
  <c r="DJ333" i="3" s="1"/>
  <c r="DI331" i="3"/>
  <c r="CV330" i="3"/>
  <c r="DF329" i="3"/>
  <c r="DJ329" i="3" s="1"/>
  <c r="DI324" i="3"/>
  <c r="CV323" i="3"/>
  <c r="DF322" i="3"/>
  <c r="DJ322" i="3" s="1"/>
  <c r="DF318" i="3"/>
  <c r="DJ318" i="3" s="1"/>
  <c r="CW317" i="3"/>
  <c r="DI316" i="3"/>
  <c r="DJ316" i="3" s="1"/>
  <c r="DG315" i="3"/>
  <c r="DG314" i="3"/>
  <c r="DF313" i="3"/>
  <c r="DF312" i="3"/>
  <c r="DI311" i="3"/>
  <c r="DF310" i="3"/>
  <c r="DJ310" i="3" s="1"/>
  <c r="DF308" i="3"/>
  <c r="DF307" i="3"/>
  <c r="DJ307" i="3" s="1"/>
  <c r="DF306" i="3"/>
  <c r="DF305" i="3"/>
  <c r="DJ305" i="3" s="1"/>
  <c r="DF304" i="3"/>
  <c r="DJ304" i="3" s="1"/>
  <c r="DH302" i="3"/>
  <c r="DI301" i="3"/>
  <c r="DJ301" i="3" s="1"/>
  <c r="DI299" i="3"/>
  <c r="DF298" i="3"/>
  <c r="DJ298" i="3" s="1"/>
  <c r="CW295" i="3"/>
  <c r="CV294" i="3"/>
  <c r="DF291" i="3"/>
  <c r="DJ291" i="3" s="1"/>
  <c r="DG289" i="3"/>
  <c r="DG288" i="3"/>
  <c r="DH286" i="3"/>
  <c r="DH284" i="3"/>
  <c r="DH283" i="3"/>
  <c r="DG282" i="3"/>
  <c r="DI274" i="3"/>
  <c r="DH274" i="3"/>
  <c r="DG270" i="3"/>
  <c r="DF270" i="3"/>
  <c r="DJ270" i="3" s="1"/>
  <c r="DF262" i="3"/>
  <c r="DI262" i="3"/>
  <c r="CX261" i="3"/>
  <c r="CV261" i="3"/>
  <c r="DG257" i="3"/>
  <c r="DG252" i="3"/>
  <c r="CX247" i="3"/>
  <c r="CW247" i="3"/>
  <c r="DG243" i="3"/>
  <c r="DF243" i="3"/>
  <c r="DJ243" i="3" s="1"/>
  <c r="CW236" i="3"/>
  <c r="DI231" i="3"/>
  <c r="DH231" i="3"/>
  <c r="DI226" i="3"/>
  <c r="DF226" i="3"/>
  <c r="DJ226" i="3" s="1"/>
  <c r="DH226" i="3"/>
  <c r="DF225" i="3"/>
  <c r="DG225" i="3"/>
  <c r="DJ225" i="3" s="1"/>
  <c r="DI225" i="3"/>
  <c r="DI216" i="3"/>
  <c r="DF216" i="3"/>
  <c r="DJ216" i="3" s="1"/>
  <c r="DG216" i="3"/>
  <c r="DH216" i="3"/>
  <c r="DI213" i="3"/>
  <c r="DJ213" i="3" s="1"/>
  <c r="DF213" i="3"/>
  <c r="DG213" i="3"/>
  <c r="DH213" i="3"/>
  <c r="DF201" i="3"/>
  <c r="DG201" i="3"/>
  <c r="DH201" i="3"/>
  <c r="DI201" i="3"/>
  <c r="DJ201" i="3" s="1"/>
  <c r="DI164" i="3"/>
  <c r="DF164" i="3"/>
  <c r="DJ164" i="3" s="1"/>
  <c r="DG164" i="3"/>
  <c r="DH164" i="3"/>
  <c r="DF163" i="3"/>
  <c r="DI163" i="3"/>
  <c r="DJ163" i="3" s="1"/>
  <c r="DG163" i="3"/>
  <c r="DH163" i="3"/>
  <c r="DF161" i="3"/>
  <c r="DJ161" i="3" s="1"/>
  <c r="DG161" i="3"/>
  <c r="DH161" i="3"/>
  <c r="DI161" i="3"/>
  <c r="DF138" i="3"/>
  <c r="DJ138" i="3" s="1"/>
  <c r="DG138" i="3"/>
  <c r="DI138" i="3"/>
  <c r="DH138" i="3"/>
  <c r="DI348" i="3"/>
  <c r="DI344" i="3"/>
  <c r="DJ344" i="3" s="1"/>
  <c r="DI338" i="3"/>
  <c r="DJ338" i="3" s="1"/>
  <c r="DI336" i="3"/>
  <c r="DI329" i="3"/>
  <c r="DI322" i="3"/>
  <c r="DI318" i="3"/>
  <c r="DF282" i="3"/>
  <c r="DJ282" i="3" s="1"/>
  <c r="DF273" i="3"/>
  <c r="DI273" i="3"/>
  <c r="DJ273" i="3" s="1"/>
  <c r="DI272" i="3"/>
  <c r="DH272" i="3"/>
  <c r="DG260" i="3"/>
  <c r="DJ260" i="3" s="1"/>
  <c r="DF260" i="3"/>
  <c r="DG255" i="3"/>
  <c r="DJ255" i="3" s="1"/>
  <c r="DF255" i="3"/>
  <c r="DF246" i="3"/>
  <c r="DI246" i="3"/>
  <c r="DJ246" i="3" s="1"/>
  <c r="DI245" i="3"/>
  <c r="DH245" i="3"/>
  <c r="DI241" i="3"/>
  <c r="DH241" i="3"/>
  <c r="DI236" i="3"/>
  <c r="DH236" i="3"/>
  <c r="DI211" i="3"/>
  <c r="DF211" i="3"/>
  <c r="DJ211" i="3" s="1"/>
  <c r="DG211" i="3"/>
  <c r="DH211" i="3"/>
  <c r="DI206" i="3"/>
  <c r="DF206" i="3"/>
  <c r="DJ206" i="3" s="1"/>
  <c r="DG206" i="3"/>
  <c r="DH206" i="3"/>
  <c r="DF151" i="3"/>
  <c r="DJ151" i="3" s="1"/>
  <c r="DG151" i="3"/>
  <c r="DH151" i="3"/>
  <c r="DI151" i="3"/>
  <c r="CX277" i="3"/>
  <c r="CV277" i="3"/>
  <c r="DF271" i="3"/>
  <c r="DJ271" i="3" s="1"/>
  <c r="DI271" i="3"/>
  <c r="CX269" i="3"/>
  <c r="CW269" i="3"/>
  <c r="DG265" i="3"/>
  <c r="DF265" i="3"/>
  <c r="DJ265" i="3" s="1"/>
  <c r="DI259" i="3"/>
  <c r="DJ259" i="3" s="1"/>
  <c r="DH259" i="3"/>
  <c r="DI257" i="3"/>
  <c r="DH257" i="3"/>
  <c r="DI254" i="3"/>
  <c r="DJ254" i="3" s="1"/>
  <c r="DH254" i="3"/>
  <c r="DI252" i="3"/>
  <c r="DH252" i="3"/>
  <c r="DG248" i="3"/>
  <c r="DF248" i="3"/>
  <c r="DJ248" i="3" s="1"/>
  <c r="DF244" i="3"/>
  <c r="DJ244" i="3" s="1"/>
  <c r="DI244" i="3"/>
  <c r="DF240" i="3"/>
  <c r="DI240" i="3"/>
  <c r="CX239" i="3"/>
  <c r="CV239" i="3"/>
  <c r="DG235" i="3"/>
  <c r="DF235" i="3"/>
  <c r="DI228" i="3"/>
  <c r="DJ228" i="3" s="1"/>
  <c r="DF228" i="3"/>
  <c r="DH228" i="3"/>
  <c r="DI221" i="3"/>
  <c r="DF221" i="3"/>
  <c r="DJ221" i="3" s="1"/>
  <c r="DG221" i="3"/>
  <c r="DH221" i="3"/>
  <c r="DH209" i="3"/>
  <c r="DI209" i="3"/>
  <c r="DJ209" i="3" s="1"/>
  <c r="DF209" i="3"/>
  <c r="DG209" i="3"/>
  <c r="DF203" i="3"/>
  <c r="DI203" i="3"/>
  <c r="DJ203" i="3" s="1"/>
  <c r="DG203" i="3"/>
  <c r="DH203" i="3"/>
  <c r="DF153" i="3"/>
  <c r="DJ153" i="3" s="1"/>
  <c r="DI153" i="3"/>
  <c r="DG153" i="3"/>
  <c r="DH153" i="3"/>
  <c r="DH314" i="3"/>
  <c r="DH313" i="3"/>
  <c r="DG312" i="3"/>
  <c r="DG310" i="3"/>
  <c r="DG309" i="3"/>
  <c r="DJ309" i="3" s="1"/>
  <c r="DH307" i="3"/>
  <c r="DH305" i="3"/>
  <c r="DG304" i="3"/>
  <c r="CV301" i="3"/>
  <c r="DG298" i="3"/>
  <c r="DF296" i="3"/>
  <c r="DJ296" i="3" s="1"/>
  <c r="DF295" i="3"/>
  <c r="DG291" i="3"/>
  <c r="DG290" i="3"/>
  <c r="DH288" i="3"/>
  <c r="CX285" i="3"/>
  <c r="DI282" i="3"/>
  <c r="DG278" i="3"/>
  <c r="DF278" i="3"/>
  <c r="DJ278" i="3" s="1"/>
  <c r="DG276" i="3"/>
  <c r="DF276" i="3"/>
  <c r="DJ276" i="3" s="1"/>
  <c r="DG273" i="3"/>
  <c r="DG272" i="3"/>
  <c r="DH271" i="3"/>
  <c r="DF268" i="3"/>
  <c r="DI268" i="3"/>
  <c r="DJ268" i="3" s="1"/>
  <c r="DI267" i="3"/>
  <c r="DH267" i="3"/>
  <c r="DI265" i="3"/>
  <c r="DI263" i="3"/>
  <c r="DH263" i="3"/>
  <c r="DH260" i="3"/>
  <c r="DF259" i="3"/>
  <c r="DF256" i="3"/>
  <c r="DJ256" i="3" s="1"/>
  <c r="DI256" i="3"/>
  <c r="DH255" i="3"/>
  <c r="DF254" i="3"/>
  <c r="DF251" i="3"/>
  <c r="DI251" i="3"/>
  <c r="DJ251" i="3" s="1"/>
  <c r="DI250" i="3"/>
  <c r="DH250" i="3"/>
  <c r="DI248" i="3"/>
  <c r="DG246" i="3"/>
  <c r="DG245" i="3"/>
  <c r="DH244" i="3"/>
  <c r="DG241" i="3"/>
  <c r="DH240" i="3"/>
  <c r="DG238" i="3"/>
  <c r="DF238" i="3"/>
  <c r="DJ238" i="3" s="1"/>
  <c r="DF236" i="3"/>
  <c r="DI235" i="3"/>
  <c r="DJ235" i="3" s="1"/>
  <c r="DG233" i="3"/>
  <c r="DF233" i="3"/>
  <c r="DJ233" i="3" s="1"/>
  <c r="DG228" i="3"/>
  <c r="DH224" i="3"/>
  <c r="DI224" i="3"/>
  <c r="DJ224" i="3" s="1"/>
  <c r="DG224" i="3"/>
  <c r="DH218" i="3"/>
  <c r="DI218" i="3"/>
  <c r="DF218" i="3"/>
  <c r="DG218" i="3"/>
  <c r="DJ218" i="3" s="1"/>
  <c r="DF179" i="3"/>
  <c r="DJ179" i="3" s="1"/>
  <c r="DG179" i="3"/>
  <c r="DH179" i="3"/>
  <c r="DI179" i="3"/>
  <c r="DF229" i="3"/>
  <c r="CV224" i="3"/>
  <c r="DF223" i="3"/>
  <c r="DJ223" i="3" s="1"/>
  <c r="DI220" i="3"/>
  <c r="DF219" i="3"/>
  <c r="DJ219" i="3" s="1"/>
  <c r="CW218" i="3"/>
  <c r="DI217" i="3"/>
  <c r="DJ217" i="3" s="1"/>
  <c r="DI215" i="3"/>
  <c r="DF214" i="3"/>
  <c r="DI210" i="3"/>
  <c r="CV209" i="3"/>
  <c r="DF208" i="3"/>
  <c r="DJ208" i="3" s="1"/>
  <c r="DH205" i="3"/>
  <c r="CV203" i="3"/>
  <c r="DF200" i="3"/>
  <c r="DJ200" i="3" s="1"/>
  <c r="CV195" i="3"/>
  <c r="DG192" i="3"/>
  <c r="DG191" i="3"/>
  <c r="DF190" i="3"/>
  <c r="DG189" i="3"/>
  <c r="DF188" i="3"/>
  <c r="DF187" i="3"/>
  <c r="DI186" i="3"/>
  <c r="DF185" i="3"/>
  <c r="DH183" i="3"/>
  <c r="DH182" i="3"/>
  <c r="DG181" i="3"/>
  <c r="DI177" i="3"/>
  <c r="DF176" i="3"/>
  <c r="DJ176" i="3" s="1"/>
  <c r="DG172" i="3"/>
  <c r="DG171" i="3"/>
  <c r="DF170" i="3"/>
  <c r="DG169" i="3"/>
  <c r="DF168" i="3"/>
  <c r="DJ168" i="3" s="1"/>
  <c r="DF167" i="3"/>
  <c r="DF166" i="3"/>
  <c r="CV163" i="3"/>
  <c r="DI159" i="3"/>
  <c r="DF158" i="3"/>
  <c r="DJ158" i="3" s="1"/>
  <c r="DG154" i="3"/>
  <c r="CX148" i="3"/>
  <c r="CW148" i="3"/>
  <c r="DI141" i="3"/>
  <c r="DJ141" i="3" s="1"/>
  <c r="DG141" i="3"/>
  <c r="DF141" i="3"/>
  <c r="DI139" i="3"/>
  <c r="DG139" i="3"/>
  <c r="DF139" i="3"/>
  <c r="DJ139" i="3" s="1"/>
  <c r="DG137" i="3"/>
  <c r="DF137" i="3"/>
  <c r="DI132" i="3"/>
  <c r="DF132" i="3"/>
  <c r="DJ132" i="3" s="1"/>
  <c r="DG132" i="3"/>
  <c r="DH132" i="3"/>
  <c r="DI112" i="3"/>
  <c r="DF112" i="3"/>
  <c r="DJ112" i="3" s="1"/>
  <c r="DG112" i="3"/>
  <c r="DH112" i="3"/>
  <c r="CX95" i="3"/>
  <c r="CV147" i="3"/>
  <c r="CX147" i="3"/>
  <c r="CX144" i="3"/>
  <c r="CV144" i="3"/>
  <c r="DF133" i="3"/>
  <c r="DI133" i="3"/>
  <c r="DJ133" i="3" s="1"/>
  <c r="DG133" i="3"/>
  <c r="DH133" i="3"/>
  <c r="DF113" i="3"/>
  <c r="DI113" i="3"/>
  <c r="DJ113" i="3" s="1"/>
  <c r="DG113" i="3"/>
  <c r="DH113" i="3"/>
  <c r="CX106" i="3"/>
  <c r="DG220" i="3"/>
  <c r="DG217" i="3"/>
  <c r="DG215" i="3"/>
  <c r="DG210" i="3"/>
  <c r="DJ210" i="3" s="1"/>
  <c r="DG202" i="3"/>
  <c r="DH199" i="3"/>
  <c r="DH198" i="3"/>
  <c r="DH197" i="3"/>
  <c r="DG180" i="3"/>
  <c r="DH175" i="3"/>
  <c r="DH174" i="3"/>
  <c r="CX165" i="3"/>
  <c r="DG162" i="3"/>
  <c r="DH157" i="3"/>
  <c r="DH156" i="3"/>
  <c r="DG155" i="3"/>
  <c r="DG152" i="3"/>
  <c r="DF152" i="3"/>
  <c r="DJ152" i="3" s="1"/>
  <c r="DG150" i="3"/>
  <c r="DF150" i="3"/>
  <c r="DJ150" i="3" s="1"/>
  <c r="DF146" i="3"/>
  <c r="DJ146" i="3" s="1"/>
  <c r="DI146" i="3"/>
  <c r="CX107" i="3"/>
  <c r="CX204" i="3"/>
  <c r="DF202" i="3"/>
  <c r="DJ202" i="3" s="1"/>
  <c r="DG200" i="3"/>
  <c r="DG199" i="3"/>
  <c r="DF198" i="3"/>
  <c r="DG197" i="3"/>
  <c r="DF196" i="3"/>
  <c r="DJ196" i="3" s="1"/>
  <c r="DF195" i="3"/>
  <c r="DF194" i="3"/>
  <c r="DJ194" i="3" s="1"/>
  <c r="DH191" i="3"/>
  <c r="DH190" i="3"/>
  <c r="DH189" i="3"/>
  <c r="DH188" i="3"/>
  <c r="DG187" i="3"/>
  <c r="DG185" i="3"/>
  <c r="DJ185" i="3" s="1"/>
  <c r="CX184" i="3"/>
  <c r="DI181" i="3"/>
  <c r="DF180" i="3"/>
  <c r="DJ180" i="3" s="1"/>
  <c r="DG176" i="3"/>
  <c r="DG175" i="3"/>
  <c r="DF174" i="3"/>
  <c r="DJ174" i="3" s="1"/>
  <c r="DH171" i="3"/>
  <c r="DH170" i="3"/>
  <c r="DH169" i="3"/>
  <c r="DH168" i="3"/>
  <c r="DH166" i="3"/>
  <c r="DF162" i="3"/>
  <c r="DJ162" i="3" s="1"/>
  <c r="DG158" i="3"/>
  <c r="DG157" i="3"/>
  <c r="DF156" i="3"/>
  <c r="DF155" i="3"/>
  <c r="DI154" i="3"/>
  <c r="DI152" i="3"/>
  <c r="DI150" i="3"/>
  <c r="DH146" i="3"/>
  <c r="DF136" i="3"/>
  <c r="DJ136" i="3" s="1"/>
  <c r="DG136" i="3"/>
  <c r="DF131" i="3"/>
  <c r="DJ131" i="3" s="1"/>
  <c r="DG131" i="3"/>
  <c r="DH131" i="3"/>
  <c r="DI131" i="3"/>
  <c r="DI127" i="3"/>
  <c r="DF127" i="3"/>
  <c r="DJ127" i="3" s="1"/>
  <c r="DG127" i="3"/>
  <c r="DH127" i="3"/>
  <c r="DF116" i="3"/>
  <c r="DJ116" i="3" s="1"/>
  <c r="DG116" i="3"/>
  <c r="DH116" i="3"/>
  <c r="DI116" i="3"/>
  <c r="DF111" i="3"/>
  <c r="DJ111" i="3" s="1"/>
  <c r="DG111" i="3"/>
  <c r="DH111" i="3"/>
  <c r="DI111" i="3"/>
  <c r="CX105" i="3"/>
  <c r="CX94" i="3"/>
  <c r="DI142" i="3"/>
  <c r="DI140" i="3"/>
  <c r="CW134" i="3"/>
  <c r="CV133" i="3"/>
  <c r="CX130" i="3"/>
  <c r="DF128" i="3"/>
  <c r="DJ128" i="3" s="1"/>
  <c r="DH126" i="3"/>
  <c r="DH125" i="3"/>
  <c r="DG124" i="3"/>
  <c r="DG122" i="3"/>
  <c r="DG121" i="3"/>
  <c r="DF120" i="3"/>
  <c r="DJ120" i="3" s="1"/>
  <c r="DF119" i="3"/>
  <c r="DJ119" i="3" s="1"/>
  <c r="CX118" i="3"/>
  <c r="CW114" i="3"/>
  <c r="CV113" i="3"/>
  <c r="CX110" i="3"/>
  <c r="CV106" i="3"/>
  <c r="DI90" i="3"/>
  <c r="DJ90" i="3" s="1"/>
  <c r="DG79" i="3"/>
  <c r="DF56" i="3"/>
  <c r="DJ56" i="3" s="1"/>
  <c r="DH56" i="3"/>
  <c r="DG56" i="3"/>
  <c r="CX108" i="3"/>
  <c r="CX92" i="3"/>
  <c r="DH85" i="3"/>
  <c r="DG85" i="3"/>
  <c r="DG83" i="3"/>
  <c r="DH83" i="3"/>
  <c r="DF83" i="3"/>
  <c r="DG81" i="3"/>
  <c r="DH81" i="3"/>
  <c r="DF81" i="3"/>
  <c r="DJ81" i="3" s="1"/>
  <c r="DF73" i="3"/>
  <c r="DH73" i="3"/>
  <c r="DG73" i="3"/>
  <c r="DI42" i="3"/>
  <c r="DF42" i="3"/>
  <c r="DJ42" i="3" s="1"/>
  <c r="DG42" i="3"/>
  <c r="DH42" i="3"/>
  <c r="CX102" i="3"/>
  <c r="CX100" i="3"/>
  <c r="CX98" i="3"/>
  <c r="CX96" i="3"/>
  <c r="DI84" i="3"/>
  <c r="DF84" i="3"/>
  <c r="DH80" i="3"/>
  <c r="DG80" i="3"/>
  <c r="DF80" i="3"/>
  <c r="DJ80" i="3" s="1"/>
  <c r="DI79" i="3"/>
  <c r="DH79" i="3"/>
  <c r="CX72" i="3"/>
  <c r="DF135" i="3"/>
  <c r="DJ135" i="3" s="1"/>
  <c r="DF134" i="3"/>
  <c r="DG128" i="3"/>
  <c r="DH121" i="3"/>
  <c r="DH120" i="3"/>
  <c r="DG119" i="3"/>
  <c r="DF117" i="3"/>
  <c r="DF115" i="3"/>
  <c r="DJ115" i="3" s="1"/>
  <c r="DF114" i="3"/>
  <c r="CV92" i="3"/>
  <c r="CV90" i="3"/>
  <c r="CX88" i="3"/>
  <c r="DG86" i="3"/>
  <c r="DH86" i="3"/>
  <c r="DI85" i="3"/>
  <c r="DH84" i="3"/>
  <c r="DI83" i="3"/>
  <c r="DJ83" i="3" s="1"/>
  <c r="DF82" i="3"/>
  <c r="DJ82" i="3" s="1"/>
  <c r="DH82" i="3"/>
  <c r="DG82" i="3"/>
  <c r="DI81" i="3"/>
  <c r="DI73" i="3"/>
  <c r="DJ73" i="3" s="1"/>
  <c r="DH63" i="3"/>
  <c r="DI63" i="3"/>
  <c r="DF63" i="3"/>
  <c r="DJ63" i="3" s="1"/>
  <c r="DG63" i="3"/>
  <c r="DI62" i="3"/>
  <c r="DF62" i="3"/>
  <c r="DJ62" i="3" s="1"/>
  <c r="DH62" i="3"/>
  <c r="CX60" i="3"/>
  <c r="CV60" i="3"/>
  <c r="DH78" i="3"/>
  <c r="DH77" i="3"/>
  <c r="DG76" i="3"/>
  <c r="DG74" i="3"/>
  <c r="CW70" i="3"/>
  <c r="CX68" i="3"/>
  <c r="CX65" i="3"/>
  <c r="DH64" i="3"/>
  <c r="DG57" i="3"/>
  <c r="DF55" i="3"/>
  <c r="DJ55" i="3" s="1"/>
  <c r="DF54" i="3"/>
  <c r="CX53" i="3"/>
  <c r="CX50" i="3"/>
  <c r="CV50" i="3"/>
  <c r="DG47" i="3"/>
  <c r="DH36" i="3"/>
  <c r="DI36" i="3"/>
  <c r="DG36" i="3"/>
  <c r="CW54" i="3"/>
  <c r="DG51" i="3"/>
  <c r="DF51" i="3"/>
  <c r="DJ51" i="3" s="1"/>
  <c r="DG49" i="3"/>
  <c r="DF49" i="3"/>
  <c r="DJ49" i="3" s="1"/>
  <c r="CX4" i="3"/>
  <c r="DI47" i="3"/>
  <c r="DH47" i="3"/>
  <c r="DF17" i="3"/>
  <c r="DJ17" i="3" s="1"/>
  <c r="DG17" i="3"/>
  <c r="DH17" i="3"/>
  <c r="DI17" i="3"/>
  <c r="DF12" i="3"/>
  <c r="DG12" i="3"/>
  <c r="DH12" i="3"/>
  <c r="DI12" i="3"/>
  <c r="DJ12" i="3" s="1"/>
  <c r="CX10" i="3"/>
  <c r="CX5" i="3"/>
  <c r="CW2" i="3"/>
  <c r="DF59" i="3"/>
  <c r="DJ59" i="3" s="1"/>
  <c r="DH55" i="3"/>
  <c r="DG54" i="3"/>
  <c r="DJ54" i="3" s="1"/>
  <c r="DF52" i="3"/>
  <c r="DJ52" i="3" s="1"/>
  <c r="DI52" i="3"/>
  <c r="DH51" i="3"/>
  <c r="DH49" i="3"/>
  <c r="CX46" i="3"/>
  <c r="CV46" i="3"/>
  <c r="CW45" i="3"/>
  <c r="CX45" i="3"/>
  <c r="DH38" i="3"/>
  <c r="DI38" i="3"/>
  <c r="DJ38" i="3" s="1"/>
  <c r="DF38" i="3"/>
  <c r="DH43" i="3"/>
  <c r="DI43" i="3"/>
  <c r="DH40" i="3"/>
  <c r="DI40" i="3"/>
  <c r="DJ40" i="3" s="1"/>
  <c r="DF31" i="3"/>
  <c r="DJ31" i="3" s="1"/>
  <c r="DG31" i="3"/>
  <c r="DH31" i="3"/>
  <c r="DI31" i="3"/>
  <c r="DF26" i="3"/>
  <c r="DJ26" i="3" s="1"/>
  <c r="DG26" i="3"/>
  <c r="DH26" i="3"/>
  <c r="DI26" i="3"/>
  <c r="DF21" i="3"/>
  <c r="DJ21" i="3" s="1"/>
  <c r="DG21" i="3"/>
  <c r="DH21" i="3"/>
  <c r="DI21" i="3"/>
  <c r="DF41" i="3"/>
  <c r="DG41" i="3"/>
  <c r="DJ41" i="3" s="1"/>
  <c r="DI35" i="3"/>
  <c r="DF35" i="3"/>
  <c r="DG30" i="3"/>
  <c r="DH30" i="3"/>
  <c r="DI30" i="3"/>
  <c r="DF30" i="3"/>
  <c r="DJ30" i="3" s="1"/>
  <c r="DG25" i="3"/>
  <c r="DH25" i="3"/>
  <c r="DI25" i="3"/>
  <c r="DF25" i="3"/>
  <c r="DJ25" i="3" s="1"/>
  <c r="DG20" i="3"/>
  <c r="DH20" i="3"/>
  <c r="DI20" i="3"/>
  <c r="DF20" i="3"/>
  <c r="DJ20" i="3" s="1"/>
  <c r="DH14" i="3"/>
  <c r="DI14" i="3"/>
  <c r="DF14" i="3"/>
  <c r="DJ14" i="3" s="1"/>
  <c r="DG14" i="3"/>
  <c r="CV8" i="3"/>
  <c r="CX34" i="3"/>
  <c r="DG33" i="3"/>
  <c r="DG29" i="3"/>
  <c r="CX28" i="3"/>
  <c r="DF27" i="3"/>
  <c r="DG24" i="3"/>
  <c r="CX23" i="3"/>
  <c r="DF22" i="3"/>
  <c r="DG19" i="3"/>
  <c r="DF16" i="3"/>
  <c r="CX15" i="3"/>
  <c r="CX8" i="3"/>
  <c r="CX2" i="3"/>
  <c r="DI27" i="3"/>
  <c r="DJ27" i="3" s="1"/>
  <c r="DI22" i="3"/>
  <c r="DJ22" i="3" s="1"/>
  <c r="E417" i="9" l="1"/>
  <c r="E421" i="9" s="1"/>
  <c r="E407" i="9"/>
  <c r="E411" i="9" s="1"/>
  <c r="E26" i="9"/>
  <c r="E416" i="9"/>
  <c r="E405" i="9"/>
  <c r="E415" i="9"/>
  <c r="E406" i="9"/>
  <c r="E222" i="9"/>
  <c r="I1290" i="6"/>
  <c r="I2006" i="6"/>
  <c r="I381" i="6"/>
  <c r="I1713" i="6"/>
  <c r="I196" i="6"/>
  <c r="I425" i="6"/>
  <c r="I1136" i="6"/>
  <c r="I1732" i="6"/>
  <c r="I428" i="6"/>
  <c r="I1253" i="6"/>
  <c r="I2142" i="6"/>
  <c r="I1895" i="6"/>
  <c r="I2106" i="6"/>
  <c r="I897" i="6"/>
  <c r="I1735" i="6"/>
  <c r="I1608" i="6"/>
  <c r="I900" i="6"/>
  <c r="I630" i="6"/>
  <c r="BC995" i="1"/>
  <c r="F1205" i="1"/>
  <c r="X542" i="1"/>
  <c r="AK530" i="1"/>
  <c r="AL876" i="1"/>
  <c r="Y896" i="1"/>
  <c r="AD306" i="1"/>
  <c r="Q320" i="1"/>
  <c r="AF814" i="1"/>
  <c r="S844" i="1"/>
  <c r="AQ810" i="1"/>
  <c r="F973" i="1"/>
  <c r="DI2" i="3"/>
  <c r="DF2" i="3"/>
  <c r="DG2" i="3"/>
  <c r="DJ2" i="3" s="1"/>
  <c r="DH2" i="3"/>
  <c r="DH50" i="3"/>
  <c r="DG50" i="3"/>
  <c r="DF50" i="3"/>
  <c r="DI50" i="3"/>
  <c r="DJ50" i="3" s="1"/>
  <c r="DF94" i="3"/>
  <c r="DJ94" i="3" s="1"/>
  <c r="DG94" i="3"/>
  <c r="DH94" i="3"/>
  <c r="DI94" i="3"/>
  <c r="DG45" i="3"/>
  <c r="DJ45" i="3" s="1"/>
  <c r="DI45" i="3"/>
  <c r="DF45" i="3"/>
  <c r="DH45" i="3"/>
  <c r="DF53" i="3"/>
  <c r="DG53" i="3"/>
  <c r="DH53" i="3"/>
  <c r="DI53" i="3"/>
  <c r="DJ53" i="3" s="1"/>
  <c r="DI15" i="3"/>
  <c r="DJ15" i="3" s="1"/>
  <c r="DF15" i="3"/>
  <c r="DG15" i="3"/>
  <c r="DH15" i="3"/>
  <c r="DI23" i="3"/>
  <c r="DF23" i="3"/>
  <c r="DG23" i="3"/>
  <c r="DJ23" i="3" s="1"/>
  <c r="DH23" i="3"/>
  <c r="DF10" i="3"/>
  <c r="DJ10" i="3" s="1"/>
  <c r="DG10" i="3"/>
  <c r="DH10" i="3"/>
  <c r="DI10" i="3"/>
  <c r="DH65" i="3"/>
  <c r="DI65" i="3"/>
  <c r="DJ65" i="3" s="1"/>
  <c r="DF65" i="3"/>
  <c r="DG65" i="3"/>
  <c r="DH60" i="3"/>
  <c r="DF60" i="3"/>
  <c r="DI60" i="3"/>
  <c r="DJ60" i="3" s="1"/>
  <c r="DG60" i="3"/>
  <c r="DH100" i="3"/>
  <c r="DI100" i="3"/>
  <c r="DF100" i="3"/>
  <c r="DJ100" i="3" s="1"/>
  <c r="DG100" i="3"/>
  <c r="DI118" i="3"/>
  <c r="DF118" i="3"/>
  <c r="DG118" i="3"/>
  <c r="DJ118" i="3" s="1"/>
  <c r="DH118" i="3"/>
  <c r="DG204" i="3"/>
  <c r="DI204" i="3"/>
  <c r="DJ204" i="3" s="1"/>
  <c r="DF204" i="3"/>
  <c r="DH204" i="3"/>
  <c r="DF165" i="3"/>
  <c r="DH165" i="3"/>
  <c r="DI165" i="3"/>
  <c r="DJ165" i="3" s="1"/>
  <c r="DG165" i="3"/>
  <c r="DF106" i="3"/>
  <c r="DI106" i="3"/>
  <c r="DJ106" i="3" s="1"/>
  <c r="DG106" i="3"/>
  <c r="DH106" i="3"/>
  <c r="DI360" i="3"/>
  <c r="DG360" i="3"/>
  <c r="DJ360" i="3" s="1"/>
  <c r="DH360" i="3"/>
  <c r="DF360" i="3"/>
  <c r="DG399" i="3"/>
  <c r="DF399" i="3"/>
  <c r="DH399" i="3"/>
  <c r="DI399" i="3"/>
  <c r="DJ399" i="3" s="1"/>
  <c r="DF441" i="3"/>
  <c r="DH441" i="3"/>
  <c r="DI441" i="3"/>
  <c r="DJ441" i="3" s="1"/>
  <c r="DG441" i="3"/>
  <c r="DG389" i="3"/>
  <c r="DF389" i="3"/>
  <c r="DH389" i="3"/>
  <c r="DI389" i="3"/>
  <c r="DJ389" i="3" s="1"/>
  <c r="DG519" i="3"/>
  <c r="DF519" i="3"/>
  <c r="DH519" i="3"/>
  <c r="DI519" i="3"/>
  <c r="DJ519" i="3" s="1"/>
  <c r="DH530" i="3"/>
  <c r="DG530" i="3"/>
  <c r="DF530" i="3"/>
  <c r="DI530" i="3"/>
  <c r="DJ530" i="3" s="1"/>
  <c r="DG559" i="3"/>
  <c r="DF559" i="3"/>
  <c r="DH559" i="3"/>
  <c r="DI559" i="3"/>
  <c r="DJ559" i="3" s="1"/>
  <c r="DH709" i="3"/>
  <c r="DG709" i="3"/>
  <c r="DF709" i="3"/>
  <c r="DI709" i="3"/>
  <c r="DJ709" i="3" s="1"/>
  <c r="DH715" i="3"/>
  <c r="DG715" i="3"/>
  <c r="DJ715" i="3" s="1"/>
  <c r="DF715" i="3"/>
  <c r="DI715" i="3"/>
  <c r="DH684" i="3"/>
  <c r="DG684" i="3"/>
  <c r="DJ684" i="3" s="1"/>
  <c r="DF684" i="3"/>
  <c r="DI684" i="3"/>
  <c r="DG843" i="3"/>
  <c r="DH843" i="3"/>
  <c r="DI843" i="3"/>
  <c r="DJ843" i="3" s="1"/>
  <c r="DF843" i="3"/>
  <c r="DG851" i="3"/>
  <c r="DH851" i="3"/>
  <c r="DI851" i="3"/>
  <c r="DJ851" i="3" s="1"/>
  <c r="DF851" i="3"/>
  <c r="DH894" i="3"/>
  <c r="DG894" i="3"/>
  <c r="DF894" i="3"/>
  <c r="DI894" i="3"/>
  <c r="DJ894" i="3" s="1"/>
  <c r="DH891" i="3"/>
  <c r="DG891" i="3"/>
  <c r="DJ891" i="3" s="1"/>
  <c r="DF891" i="3"/>
  <c r="DI891" i="3"/>
  <c r="DH903" i="3"/>
  <c r="DG903" i="3"/>
  <c r="DJ903" i="3" s="1"/>
  <c r="DF903" i="3"/>
  <c r="DI903" i="3"/>
  <c r="DG878" i="3"/>
  <c r="DH878" i="3"/>
  <c r="DF878" i="3"/>
  <c r="DI878" i="3"/>
  <c r="DJ878" i="3" s="1"/>
  <c r="DH882" i="3"/>
  <c r="DG882" i="3"/>
  <c r="DF882" i="3"/>
  <c r="DI882" i="3"/>
  <c r="DJ882" i="3" s="1"/>
  <c r="DF959" i="3"/>
  <c r="DH959" i="3"/>
  <c r="DI959" i="3"/>
  <c r="DG959" i="3"/>
  <c r="DJ959" i="3" s="1"/>
  <c r="DH983" i="3"/>
  <c r="DI983" i="3"/>
  <c r="DF983" i="3"/>
  <c r="DJ983" i="3" s="1"/>
  <c r="DG983" i="3"/>
  <c r="DF998" i="3"/>
  <c r="DG998" i="3"/>
  <c r="DH998" i="3"/>
  <c r="DI998" i="3"/>
  <c r="DJ998" i="3" s="1"/>
  <c r="DI6" i="3"/>
  <c r="DF6" i="3"/>
  <c r="DJ6" i="3" s="1"/>
  <c r="DG6" i="3"/>
  <c r="DH6" i="3"/>
  <c r="DH3" i="3"/>
  <c r="DI3" i="3"/>
  <c r="DF3" i="3"/>
  <c r="DJ3" i="3" s="1"/>
  <c r="DG3" i="3"/>
  <c r="DG9" i="3"/>
  <c r="DJ9" i="3" s="1"/>
  <c r="DH9" i="3"/>
  <c r="DI9" i="3"/>
  <c r="DF9" i="3"/>
  <c r="F68" i="1"/>
  <c r="AT30" i="1"/>
  <c r="AT212" i="1"/>
  <c r="DG103" i="3"/>
  <c r="DI103" i="3"/>
  <c r="DF103" i="3"/>
  <c r="DJ103" i="3" s="1"/>
  <c r="DH103" i="3"/>
  <c r="DF964" i="3"/>
  <c r="DJ964" i="3" s="1"/>
  <c r="DH964" i="3"/>
  <c r="DI964" i="3"/>
  <c r="DG964" i="3"/>
  <c r="DG973" i="3"/>
  <c r="DH973" i="3"/>
  <c r="DF973" i="3"/>
  <c r="DI973" i="3"/>
  <c r="DJ973" i="3" s="1"/>
  <c r="F60" i="1"/>
  <c r="AQ30" i="1"/>
  <c r="AQ212" i="1"/>
  <c r="DG89" i="3"/>
  <c r="DF89" i="3"/>
  <c r="DJ89" i="3" s="1"/>
  <c r="DH89" i="3"/>
  <c r="DI89" i="3"/>
  <c r="DF953" i="3"/>
  <c r="DJ953" i="3" s="1"/>
  <c r="DH953" i="3"/>
  <c r="DI953" i="3"/>
  <c r="DG953" i="3"/>
  <c r="DG70" i="3"/>
  <c r="DJ70" i="3" s="1"/>
  <c r="DI70" i="3"/>
  <c r="DF70" i="3"/>
  <c r="DH70" i="3"/>
  <c r="CI30" i="1"/>
  <c r="AZ50" i="1"/>
  <c r="DI97" i="3"/>
  <c r="DJ97" i="3" s="1"/>
  <c r="DF97" i="3"/>
  <c r="DG97" i="3"/>
  <c r="DH97" i="3"/>
  <c r="AT82" i="1"/>
  <c r="F114" i="1"/>
  <c r="DI1041" i="3"/>
  <c r="DF1041" i="3"/>
  <c r="DJ1041" i="3" s="1"/>
  <c r="DG1041" i="3"/>
  <c r="DH1041" i="3"/>
  <c r="GM36" i="1"/>
  <c r="GP36" i="1" s="1"/>
  <c r="GM44" i="1"/>
  <c r="GP44" i="1" s="1"/>
  <c r="GM91" i="1"/>
  <c r="GP91" i="1" s="1"/>
  <c r="GM131" i="1"/>
  <c r="GP131" i="1" s="1"/>
  <c r="BB173" i="1"/>
  <c r="F195" i="1"/>
  <c r="V50" i="1"/>
  <c r="AI30" i="1"/>
  <c r="AC96" i="1"/>
  <c r="GM87" i="1"/>
  <c r="GP87" i="1" s="1"/>
  <c r="GM93" i="1"/>
  <c r="GP93" i="1" s="1"/>
  <c r="AL141" i="1"/>
  <c r="AF128" i="1"/>
  <c r="S141" i="1"/>
  <c r="AQ128" i="1"/>
  <c r="F151" i="1"/>
  <c r="DH1039" i="3"/>
  <c r="DI1039" i="3"/>
  <c r="DJ1039" i="3" s="1"/>
  <c r="DF1039" i="3"/>
  <c r="DG1039" i="3"/>
  <c r="AI82" i="1"/>
  <c r="V96" i="1"/>
  <c r="BA96" i="1"/>
  <c r="CJ82" i="1"/>
  <c r="GK175" i="1"/>
  <c r="GM175" i="1" s="1"/>
  <c r="AE182" i="1"/>
  <c r="AO248" i="1"/>
  <c r="F278" i="1"/>
  <c r="AO441" i="1"/>
  <c r="S182" i="1"/>
  <c r="AF173" i="1"/>
  <c r="AQ173" i="1"/>
  <c r="F192" i="1"/>
  <c r="CJ248" i="1"/>
  <c r="BA274" i="1"/>
  <c r="GM262" i="1"/>
  <c r="GP262" i="1" s="1"/>
  <c r="GM266" i="1"/>
  <c r="GP266" i="1" s="1"/>
  <c r="AD128" i="1"/>
  <c r="Q141" i="1"/>
  <c r="AC141" i="1"/>
  <c r="GM271" i="1"/>
  <c r="GP271" i="1" s="1"/>
  <c r="AX411" i="1"/>
  <c r="CG404" i="1"/>
  <c r="CI128" i="1"/>
  <c r="AZ141" i="1"/>
  <c r="AB182" i="1"/>
  <c r="GM311" i="1"/>
  <c r="GP311" i="1" s="1"/>
  <c r="BD352" i="1"/>
  <c r="F397" i="1"/>
  <c r="F507" i="1"/>
  <c r="AP477" i="1"/>
  <c r="AP660" i="1"/>
  <c r="GM135" i="1"/>
  <c r="GP135" i="1" s="1"/>
  <c r="GM139" i="1"/>
  <c r="GP139" i="1" s="1"/>
  <c r="AL274" i="1"/>
  <c r="AL320" i="1"/>
  <c r="CP312" i="1"/>
  <c r="O312" i="1" s="1"/>
  <c r="GM312" i="1" s="1"/>
  <c r="GP312" i="1" s="1"/>
  <c r="CY318" i="1"/>
  <c r="X318" i="1" s="1"/>
  <c r="CZ318" i="1"/>
  <c r="Y318" i="1" s="1"/>
  <c r="AS306" i="1"/>
  <c r="F337" i="1"/>
  <c r="CJ352" i="1"/>
  <c r="BA372" i="1"/>
  <c r="AJ404" i="1"/>
  <c r="W411" i="1"/>
  <c r="AE498" i="1"/>
  <c r="CI477" i="1"/>
  <c r="AZ498" i="1"/>
  <c r="Q248" i="1"/>
  <c r="F286" i="1"/>
  <c r="W320" i="1"/>
  <c r="AJ306" i="1"/>
  <c r="AQ306" i="1"/>
  <c r="F330" i="1"/>
  <c r="T372" i="1"/>
  <c r="AG352" i="1"/>
  <c r="GM362" i="1"/>
  <c r="GP362" i="1" s="1"/>
  <c r="GM370" i="1"/>
  <c r="GP370" i="1" s="1"/>
  <c r="AC411" i="1"/>
  <c r="GM409" i="1"/>
  <c r="GP409" i="1" s="1"/>
  <c r="GM480" i="1"/>
  <c r="GP480" i="1" s="1"/>
  <c r="GM484" i="1"/>
  <c r="GP484" i="1" s="1"/>
  <c r="P542" i="1"/>
  <c r="CE542" i="1"/>
  <c r="AC530" i="1"/>
  <c r="CH542" i="1"/>
  <c r="CF542" i="1"/>
  <c r="AQ530" i="1"/>
  <c r="F552" i="1"/>
  <c r="AO574" i="1"/>
  <c r="F594" i="1"/>
  <c r="AQ739" i="1"/>
  <c r="F758" i="1"/>
  <c r="W372" i="1"/>
  <c r="AJ352" i="1"/>
  <c r="U498" i="1"/>
  <c r="AH477" i="1"/>
  <c r="CZ580" i="1"/>
  <c r="Y580" i="1" s="1"/>
  <c r="CY580" i="1"/>
  <c r="X580" i="1" s="1"/>
  <c r="CG574" i="1"/>
  <c r="AX590" i="1"/>
  <c r="CG622" i="1"/>
  <c r="AX630" i="1"/>
  <c r="F773" i="1"/>
  <c r="BD739" i="1"/>
  <c r="GM832" i="1"/>
  <c r="GP832" i="1" s="1"/>
  <c r="GM840" i="1"/>
  <c r="GP840" i="1" s="1"/>
  <c r="AH306" i="1"/>
  <c r="U320" i="1"/>
  <c r="GM356" i="1"/>
  <c r="GP356" i="1" s="1"/>
  <c r="AX372" i="1"/>
  <c r="CG352" i="1"/>
  <c r="AP404" i="1"/>
  <c r="F420" i="1"/>
  <c r="GM408" i="1"/>
  <c r="GP408" i="1" s="1"/>
  <c r="GM481" i="1"/>
  <c r="GP481" i="1" s="1"/>
  <c r="GM489" i="1"/>
  <c r="GP489" i="1" s="1"/>
  <c r="F515" i="1"/>
  <c r="AS477" i="1"/>
  <c r="AS660" i="1"/>
  <c r="F555" i="1"/>
  <c r="BB530" i="1"/>
  <c r="AO739" i="1"/>
  <c r="F752" i="1"/>
  <c r="AT530" i="1"/>
  <c r="F560" i="1"/>
  <c r="V630" i="1"/>
  <c r="AI622" i="1"/>
  <c r="AF707" i="1"/>
  <c r="AP692" i="1"/>
  <c r="F787" i="1"/>
  <c r="GM838" i="1"/>
  <c r="GP838" i="1" s="1"/>
  <c r="DG952" i="3"/>
  <c r="DI952" i="3"/>
  <c r="DF952" i="3"/>
  <c r="DJ952" i="3" s="1"/>
  <c r="DH952" i="3"/>
  <c r="DI982" i="3"/>
  <c r="DF982" i="3"/>
  <c r="DG982" i="3"/>
  <c r="DJ982" i="3" s="1"/>
  <c r="DH982" i="3"/>
  <c r="DF1015" i="3"/>
  <c r="DG1015" i="3"/>
  <c r="DJ1015" i="3" s="1"/>
  <c r="DH1015" i="3"/>
  <c r="DI1015" i="3"/>
  <c r="AX1159" i="1"/>
  <c r="CG1153" i="1"/>
  <c r="BA530" i="1"/>
  <c r="F562" i="1"/>
  <c r="BA574" i="1"/>
  <c r="F610" i="1"/>
  <c r="F599" i="1"/>
  <c r="AP574" i="1"/>
  <c r="AX707" i="1"/>
  <c r="CG696" i="1"/>
  <c r="AD814" i="1"/>
  <c r="Q844" i="1"/>
  <c r="T814" i="1"/>
  <c r="F865" i="1"/>
  <c r="AT876" i="1"/>
  <c r="F914" i="1"/>
  <c r="AQ928" i="1"/>
  <c r="F943" i="1"/>
  <c r="DF986" i="3"/>
  <c r="DG986" i="3"/>
  <c r="DJ986" i="3" s="1"/>
  <c r="DH986" i="3"/>
  <c r="DI986" i="3"/>
  <c r="AE574" i="1"/>
  <c r="R590" i="1"/>
  <c r="AI574" i="1"/>
  <c r="V590" i="1"/>
  <c r="R630" i="1"/>
  <c r="AE622" i="1"/>
  <c r="F771" i="1"/>
  <c r="V739" i="1"/>
  <c r="F755" i="1"/>
  <c r="AX739" i="1"/>
  <c r="AZ844" i="1"/>
  <c r="CI814" i="1"/>
  <c r="BC876" i="1"/>
  <c r="BC963" i="1"/>
  <c r="F912" i="1"/>
  <c r="AC1022" i="1"/>
  <c r="CP1001" i="1"/>
  <c r="O1001" i="1" s="1"/>
  <c r="GM1009" i="1"/>
  <c r="GP1009" i="1" s="1"/>
  <c r="F640" i="1"/>
  <c r="AQ622" i="1"/>
  <c r="AI696" i="1"/>
  <c r="V707" i="1"/>
  <c r="GM702" i="1"/>
  <c r="GP702" i="1" s="1"/>
  <c r="W748" i="1"/>
  <c r="AJ739" i="1"/>
  <c r="AE844" i="1"/>
  <c r="GM822" i="1"/>
  <c r="GP822" i="1" s="1"/>
  <c r="CI876" i="1"/>
  <c r="AZ896" i="1"/>
  <c r="CG999" i="1"/>
  <c r="AX1022" i="1"/>
  <c r="DI965" i="3"/>
  <c r="DG965" i="3"/>
  <c r="DH965" i="3"/>
  <c r="DF965" i="3"/>
  <c r="DJ965" i="3" s="1"/>
  <c r="DG993" i="3"/>
  <c r="DH993" i="3"/>
  <c r="DI993" i="3"/>
  <c r="DF993" i="3"/>
  <c r="DJ993" i="3" s="1"/>
  <c r="AK933" i="1"/>
  <c r="F940" i="1"/>
  <c r="AX928" i="1"/>
  <c r="AJ999" i="1"/>
  <c r="W1022" i="1"/>
  <c r="F1031" i="1"/>
  <c r="AP999" i="1"/>
  <c r="AP1189" i="1"/>
  <c r="GM1016" i="1"/>
  <c r="GP1016" i="1" s="1"/>
  <c r="AC1072" i="1"/>
  <c r="AQ1189" i="1"/>
  <c r="F1032" i="1"/>
  <c r="AQ999" i="1"/>
  <c r="GM1015" i="1"/>
  <c r="GP1015" i="1" s="1"/>
  <c r="AE1121" i="1"/>
  <c r="AK1022" i="1"/>
  <c r="W1072" i="1"/>
  <c r="AJ1054" i="1"/>
  <c r="CJ1054" i="1"/>
  <c r="BA1072" i="1"/>
  <c r="AQ1054" i="1"/>
  <c r="F1082" i="1"/>
  <c r="GM891" i="1"/>
  <c r="GP891" i="1" s="1"/>
  <c r="CJ928" i="1"/>
  <c r="BA933" i="1"/>
  <c r="GM1004" i="1"/>
  <c r="GP1004" i="1" s="1"/>
  <c r="T1072" i="1"/>
  <c r="AG1054" i="1"/>
  <c r="CI1054" i="1"/>
  <c r="AZ1072" i="1"/>
  <c r="GM1066" i="1"/>
  <c r="GP1066" i="1" s="1"/>
  <c r="AF1104" i="1"/>
  <c r="S1121" i="1"/>
  <c r="F1130" i="1"/>
  <c r="AP1104" i="1"/>
  <c r="GM1108" i="1"/>
  <c r="GP1108" i="1" s="1"/>
  <c r="AT1104" i="1"/>
  <c r="F1139" i="1"/>
  <c r="DH46" i="3"/>
  <c r="DI46" i="3"/>
  <c r="DJ46" i="3" s="1"/>
  <c r="DF46" i="3"/>
  <c r="DG46" i="3"/>
  <c r="DH88" i="3"/>
  <c r="DF88" i="3"/>
  <c r="DJ88" i="3" s="1"/>
  <c r="DG88" i="3"/>
  <c r="DI88" i="3"/>
  <c r="DH96" i="3"/>
  <c r="DI96" i="3"/>
  <c r="DF96" i="3"/>
  <c r="DJ96" i="3" s="1"/>
  <c r="DG96" i="3"/>
  <c r="DH108" i="3"/>
  <c r="DG108" i="3"/>
  <c r="DI108" i="3"/>
  <c r="DF108" i="3"/>
  <c r="DJ108" i="3" s="1"/>
  <c r="DI8" i="3"/>
  <c r="DJ8" i="3" s="1"/>
  <c r="DF8" i="3"/>
  <c r="DG8" i="3"/>
  <c r="DH8" i="3"/>
  <c r="DI28" i="3"/>
  <c r="DF28" i="3"/>
  <c r="DG28" i="3"/>
  <c r="DJ28" i="3" s="1"/>
  <c r="DH28" i="3"/>
  <c r="DG4" i="3"/>
  <c r="DH4" i="3"/>
  <c r="DI4" i="3"/>
  <c r="DF4" i="3"/>
  <c r="DJ4" i="3" s="1"/>
  <c r="DH68" i="3"/>
  <c r="DF68" i="3"/>
  <c r="DJ68" i="3" s="1"/>
  <c r="DI68" i="3"/>
  <c r="DG68" i="3"/>
  <c r="DH102" i="3"/>
  <c r="DI102" i="3"/>
  <c r="DF102" i="3"/>
  <c r="DJ102" i="3" s="1"/>
  <c r="DG102" i="3"/>
  <c r="DH92" i="3"/>
  <c r="DF92" i="3"/>
  <c r="DG92" i="3"/>
  <c r="DI92" i="3"/>
  <c r="DJ92" i="3" s="1"/>
  <c r="DG110" i="3"/>
  <c r="DJ110" i="3" s="1"/>
  <c r="DF110" i="3"/>
  <c r="DH110" i="3"/>
  <c r="DI110" i="3"/>
  <c r="DG130" i="3"/>
  <c r="DJ130" i="3" s="1"/>
  <c r="DF130" i="3"/>
  <c r="DH130" i="3"/>
  <c r="DI130" i="3"/>
  <c r="DG184" i="3"/>
  <c r="DI184" i="3"/>
  <c r="DJ184" i="3" s="1"/>
  <c r="DF184" i="3"/>
  <c r="DH184" i="3"/>
  <c r="DI107" i="3"/>
  <c r="DF107" i="3"/>
  <c r="DJ107" i="3" s="1"/>
  <c r="DG107" i="3"/>
  <c r="DH107" i="3"/>
  <c r="DI95" i="3"/>
  <c r="DF95" i="3"/>
  <c r="DJ95" i="3" s="1"/>
  <c r="DG95" i="3"/>
  <c r="DH95" i="3"/>
  <c r="DG285" i="3"/>
  <c r="DI285" i="3"/>
  <c r="DJ285" i="3" s="1"/>
  <c r="DF285" i="3"/>
  <c r="DH285" i="3"/>
  <c r="DH269" i="3"/>
  <c r="DG269" i="3"/>
  <c r="DJ269" i="3" s="1"/>
  <c r="DF269" i="3"/>
  <c r="DI269" i="3"/>
  <c r="DH277" i="3"/>
  <c r="DG277" i="3"/>
  <c r="DI277" i="3"/>
  <c r="DJ277" i="3" s="1"/>
  <c r="DF277" i="3"/>
  <c r="DG476" i="3"/>
  <c r="DH476" i="3"/>
  <c r="DF476" i="3"/>
  <c r="DI476" i="3"/>
  <c r="DJ476" i="3" s="1"/>
  <c r="DI588" i="3"/>
  <c r="DF588" i="3"/>
  <c r="DG588" i="3"/>
  <c r="DJ588" i="3" s="1"/>
  <c r="DH588" i="3"/>
  <c r="DI632" i="3"/>
  <c r="DF632" i="3"/>
  <c r="DG632" i="3"/>
  <c r="DJ632" i="3" s="1"/>
  <c r="DH632" i="3"/>
  <c r="DI650" i="3"/>
  <c r="DG650" i="3"/>
  <c r="DJ650" i="3" s="1"/>
  <c r="DH650" i="3"/>
  <c r="DF650" i="3"/>
  <c r="DG674" i="3"/>
  <c r="DF674" i="3"/>
  <c r="DH674" i="3"/>
  <c r="DI674" i="3"/>
  <c r="DJ674" i="3" s="1"/>
  <c r="DH689" i="3"/>
  <c r="DG689" i="3"/>
  <c r="DJ689" i="3" s="1"/>
  <c r="DF689" i="3"/>
  <c r="DI689" i="3"/>
  <c r="DH870" i="3"/>
  <c r="DI870" i="3"/>
  <c r="DG870" i="3"/>
  <c r="DJ870" i="3" s="1"/>
  <c r="DF870" i="3"/>
  <c r="DG928" i="3"/>
  <c r="DF928" i="3"/>
  <c r="DI928" i="3"/>
  <c r="DJ928" i="3" s="1"/>
  <c r="DH928" i="3"/>
  <c r="DH990" i="3"/>
  <c r="DI990" i="3"/>
  <c r="DF990" i="3"/>
  <c r="DJ990" i="3" s="1"/>
  <c r="DG990" i="3"/>
  <c r="AX30" i="1"/>
  <c r="F57" i="1"/>
  <c r="DI101" i="3"/>
  <c r="DJ101" i="3" s="1"/>
  <c r="DF101" i="3"/>
  <c r="DG101" i="3"/>
  <c r="DH101" i="3"/>
  <c r="DH968" i="3"/>
  <c r="DI968" i="3"/>
  <c r="DJ968" i="3" s="1"/>
  <c r="DF968" i="3"/>
  <c r="DG968" i="3"/>
  <c r="DI67" i="3"/>
  <c r="DH67" i="3"/>
  <c r="DF67" i="3"/>
  <c r="DJ67" i="3" s="1"/>
  <c r="DG67" i="3"/>
  <c r="BC30" i="1"/>
  <c r="F66" i="1"/>
  <c r="BC212" i="1"/>
  <c r="DG93" i="3"/>
  <c r="DF93" i="3"/>
  <c r="DJ93" i="3" s="1"/>
  <c r="DH93" i="3"/>
  <c r="DI93" i="3"/>
  <c r="DI955" i="3"/>
  <c r="DG955" i="3"/>
  <c r="DJ955" i="3" s="1"/>
  <c r="DH955" i="3"/>
  <c r="DF955" i="3"/>
  <c r="DG987" i="3"/>
  <c r="DH987" i="3"/>
  <c r="DF987" i="3"/>
  <c r="DI987" i="3"/>
  <c r="DJ987" i="3" s="1"/>
  <c r="DG1006" i="3"/>
  <c r="DF1006" i="3"/>
  <c r="DH1006" i="3"/>
  <c r="DI1006" i="3"/>
  <c r="DJ1006" i="3" s="1"/>
  <c r="CP32" i="1"/>
  <c r="O32" i="1" s="1"/>
  <c r="AC50" i="1"/>
  <c r="DI69" i="3"/>
  <c r="DJ69" i="3" s="1"/>
  <c r="DH69" i="3"/>
  <c r="DF69" i="3"/>
  <c r="DG69" i="3"/>
  <c r="AX82" i="1"/>
  <c r="F103" i="1"/>
  <c r="U50" i="1"/>
  <c r="AH30" i="1"/>
  <c r="GM37" i="1"/>
  <c r="GP37" i="1" s="1"/>
  <c r="GM45" i="1"/>
  <c r="GP45" i="1" s="1"/>
  <c r="GM132" i="1"/>
  <c r="GP132" i="1" s="1"/>
  <c r="DH1014" i="3"/>
  <c r="DI1014" i="3"/>
  <c r="DJ1014" i="3" s="1"/>
  <c r="DF1014" i="3"/>
  <c r="DG1014" i="3"/>
  <c r="GM47" i="1"/>
  <c r="GP47" i="1" s="1"/>
  <c r="AB96" i="1"/>
  <c r="BB128" i="1"/>
  <c r="F154" i="1"/>
  <c r="DI1016" i="3"/>
  <c r="DF1016" i="3"/>
  <c r="DJ1016" i="3" s="1"/>
  <c r="DG1016" i="3"/>
  <c r="DH1016" i="3"/>
  <c r="AE50" i="1"/>
  <c r="AD82" i="1"/>
  <c r="Q96" i="1"/>
  <c r="GM130" i="1"/>
  <c r="BC128" i="1"/>
  <c r="F157" i="1"/>
  <c r="AK50" i="1"/>
  <c r="GM48" i="1"/>
  <c r="GP48" i="1" s="1"/>
  <c r="S96" i="1"/>
  <c r="AF82" i="1"/>
  <c r="GM90" i="1"/>
  <c r="GP90" i="1" s="1"/>
  <c r="GM137" i="1"/>
  <c r="GP137" i="1" s="1"/>
  <c r="GM177" i="1"/>
  <c r="GP177" i="1" s="1"/>
  <c r="GM261" i="1"/>
  <c r="GP261" i="1" s="1"/>
  <c r="AH128" i="1"/>
  <c r="U141" i="1"/>
  <c r="V182" i="1"/>
  <c r="AI173" i="1"/>
  <c r="CJ173" i="1"/>
  <c r="BA182" i="1"/>
  <c r="AC274" i="1"/>
  <c r="GM308" i="1"/>
  <c r="AT306" i="1"/>
  <c r="F338" i="1"/>
  <c r="GM133" i="1"/>
  <c r="GP133" i="1" s="1"/>
  <c r="GM134" i="1"/>
  <c r="GP134" i="1" s="1"/>
  <c r="AO477" i="1"/>
  <c r="F502" i="1"/>
  <c r="AO660" i="1"/>
  <c r="AP128" i="1"/>
  <c r="F150" i="1"/>
  <c r="AH173" i="1"/>
  <c r="U182" i="1"/>
  <c r="AT173" i="1"/>
  <c r="F200" i="1"/>
  <c r="AE274" i="1"/>
  <c r="GM267" i="1"/>
  <c r="GP267" i="1" s="1"/>
  <c r="F421" i="1"/>
  <c r="AQ404" i="1"/>
  <c r="F516" i="1"/>
  <c r="AT477" i="1"/>
  <c r="AT660" i="1"/>
  <c r="GM136" i="1"/>
  <c r="GP136" i="1" s="1"/>
  <c r="AK274" i="1"/>
  <c r="AT274" i="1"/>
  <c r="CC248" i="1"/>
  <c r="GM268" i="1"/>
  <c r="GP268" i="1" s="1"/>
  <c r="AK320" i="1"/>
  <c r="CP479" i="1"/>
  <c r="O479" i="1" s="1"/>
  <c r="AC498" i="1"/>
  <c r="GM487" i="1"/>
  <c r="GP487" i="1" s="1"/>
  <c r="GM495" i="1"/>
  <c r="GP495" i="1" s="1"/>
  <c r="AF404" i="1"/>
  <c r="S411" i="1"/>
  <c r="AG404" i="1"/>
  <c r="T411" i="1"/>
  <c r="AJ477" i="1"/>
  <c r="W498" i="1"/>
  <c r="BD574" i="1"/>
  <c r="F615" i="1"/>
  <c r="CI306" i="1"/>
  <c r="AZ320" i="1"/>
  <c r="CG306" i="1"/>
  <c r="AX320" i="1"/>
  <c r="AD352" i="1"/>
  <c r="Q372" i="1"/>
  <c r="GM357" i="1"/>
  <c r="GP357" i="1" s="1"/>
  <c r="GM365" i="1"/>
  <c r="GP365" i="1" s="1"/>
  <c r="AH404" i="1"/>
  <c r="U411" i="1"/>
  <c r="AK498" i="1"/>
  <c r="AQ477" i="1"/>
  <c r="F508" i="1"/>
  <c r="AQ660" i="1"/>
  <c r="GM532" i="1"/>
  <c r="AB542" i="1"/>
  <c r="AZ542" i="1"/>
  <c r="CI530" i="1"/>
  <c r="F607" i="1"/>
  <c r="AS574" i="1"/>
  <c r="F764" i="1"/>
  <c r="BC739" i="1"/>
  <c r="CJ306" i="1"/>
  <c r="BA320" i="1"/>
  <c r="AD404" i="1"/>
  <c r="Q411" i="1"/>
  <c r="AT404" i="1"/>
  <c r="F429" i="1"/>
  <c r="CJ477" i="1"/>
  <c r="BA498" i="1"/>
  <c r="CZ584" i="1"/>
  <c r="Y584" i="1" s="1"/>
  <c r="CY584" i="1"/>
  <c r="X584" i="1" s="1"/>
  <c r="CP624" i="1"/>
  <c r="O624" i="1" s="1"/>
  <c r="AC630" i="1"/>
  <c r="AE707" i="1"/>
  <c r="GK698" i="1"/>
  <c r="CZ703" i="1"/>
  <c r="Y703" i="1" s="1"/>
  <c r="CY703" i="1"/>
  <c r="X703" i="1" s="1"/>
  <c r="CZ743" i="1"/>
  <c r="Y743" i="1" s="1"/>
  <c r="CY743" i="1"/>
  <c r="X743" i="1" s="1"/>
  <c r="CP816" i="1"/>
  <c r="O816" i="1" s="1"/>
  <c r="AC844" i="1"/>
  <c r="CZ827" i="1"/>
  <c r="Y827" i="1" s="1"/>
  <c r="CY827" i="1"/>
  <c r="X827" i="1" s="1"/>
  <c r="AG306" i="1"/>
  <c r="T320" i="1"/>
  <c r="AK372" i="1"/>
  <c r="GM360" i="1"/>
  <c r="GP360" i="1" s="1"/>
  <c r="CI352" i="1"/>
  <c r="AZ372" i="1"/>
  <c r="GM364" i="1"/>
  <c r="GP364" i="1" s="1"/>
  <c r="AE411" i="1"/>
  <c r="BA411" i="1"/>
  <c r="CJ404" i="1"/>
  <c r="T498" i="1"/>
  <c r="AG477" i="1"/>
  <c r="GM482" i="1"/>
  <c r="GP482" i="1" s="1"/>
  <c r="GM490" i="1"/>
  <c r="GP490" i="1" s="1"/>
  <c r="BC574" i="1"/>
  <c r="F606" i="1"/>
  <c r="BD778" i="1"/>
  <c r="GM826" i="1"/>
  <c r="GP826" i="1" s="1"/>
  <c r="AO876" i="1"/>
  <c r="F900" i="1"/>
  <c r="AD1153" i="1"/>
  <c r="Q1159" i="1"/>
  <c r="AC590" i="1"/>
  <c r="CI574" i="1"/>
  <c r="AZ590" i="1"/>
  <c r="Q622" i="1"/>
  <c r="F642" i="1"/>
  <c r="GM626" i="1"/>
  <c r="GP626" i="1" s="1"/>
  <c r="AS778" i="1"/>
  <c r="AS696" i="1"/>
  <c r="F724" i="1"/>
  <c r="AH739" i="1"/>
  <c r="U748" i="1"/>
  <c r="GM745" i="1"/>
  <c r="GP745" i="1" s="1"/>
  <c r="CJ814" i="1"/>
  <c r="BA844" i="1"/>
  <c r="AS814" i="1"/>
  <c r="F861" i="1"/>
  <c r="AS963" i="1"/>
  <c r="GM830" i="1"/>
  <c r="GP830" i="1" s="1"/>
  <c r="AX876" i="1"/>
  <c r="F903" i="1"/>
  <c r="F949" i="1"/>
  <c r="BC928" i="1"/>
  <c r="DH956" i="3"/>
  <c r="DF956" i="3"/>
  <c r="DJ956" i="3" s="1"/>
  <c r="DG956" i="3"/>
  <c r="DI956" i="3"/>
  <c r="DG969" i="3"/>
  <c r="DH969" i="3"/>
  <c r="DF969" i="3"/>
  <c r="DJ969" i="3" s="1"/>
  <c r="DI969" i="3"/>
  <c r="DG1019" i="3"/>
  <c r="DJ1019" i="3" s="1"/>
  <c r="DH1019" i="3"/>
  <c r="DI1019" i="3"/>
  <c r="DF1019" i="3"/>
  <c r="GM698" i="1"/>
  <c r="AE748" i="1"/>
  <c r="AG739" i="1"/>
  <c r="T748" i="1"/>
  <c r="AK896" i="1"/>
  <c r="GM1061" i="1"/>
  <c r="GP1061" i="1" s="1"/>
  <c r="DI960" i="3"/>
  <c r="DG960" i="3"/>
  <c r="DH960" i="3"/>
  <c r="DF960" i="3"/>
  <c r="DJ960" i="3" s="1"/>
  <c r="GM540" i="1"/>
  <c r="GP540" i="1" s="1"/>
  <c r="AL630" i="1"/>
  <c r="AZ630" i="1"/>
  <c r="CI622" i="1"/>
  <c r="BA707" i="1"/>
  <c r="CJ696" i="1"/>
  <c r="CP703" i="1"/>
  <c r="O703" i="1" s="1"/>
  <c r="GM703" i="1" s="1"/>
  <c r="GP703" i="1" s="1"/>
  <c r="AL748" i="1"/>
  <c r="CJ739" i="1"/>
  <c r="BA748" i="1"/>
  <c r="GM886" i="1"/>
  <c r="GP886" i="1" s="1"/>
  <c r="AO928" i="1"/>
  <c r="F937" i="1"/>
  <c r="DF1040" i="3"/>
  <c r="DG1040" i="3"/>
  <c r="DJ1040" i="3" s="1"/>
  <c r="DH1040" i="3"/>
  <c r="DI1040" i="3"/>
  <c r="S933" i="1"/>
  <c r="AF928" i="1"/>
  <c r="AT999" i="1"/>
  <c r="F1040" i="1"/>
  <c r="AT1189" i="1"/>
  <c r="AZ1022" i="1"/>
  <c r="CI999" i="1"/>
  <c r="GM1019" i="1"/>
  <c r="GP1019" i="1" s="1"/>
  <c r="AE1072" i="1"/>
  <c r="GM1059" i="1"/>
  <c r="GP1059" i="1" s="1"/>
  <c r="GM1068" i="1"/>
  <c r="GP1068" i="1" s="1"/>
  <c r="AG1104" i="1"/>
  <c r="T1121" i="1"/>
  <c r="GM1113" i="1"/>
  <c r="GP1113" i="1" s="1"/>
  <c r="AH876" i="1"/>
  <c r="U896" i="1"/>
  <c r="BA876" i="1"/>
  <c r="F916" i="1"/>
  <c r="GM931" i="1"/>
  <c r="GP931" i="1" s="1"/>
  <c r="AH999" i="1"/>
  <c r="U1022" i="1"/>
  <c r="GM1018" i="1"/>
  <c r="GP1018" i="1" s="1"/>
  <c r="GM1069" i="1"/>
  <c r="GP1069" i="1" s="1"/>
  <c r="V1153" i="1"/>
  <c r="F1182" i="1"/>
  <c r="CI1153" i="1"/>
  <c r="AZ1159" i="1"/>
  <c r="AC896" i="1"/>
  <c r="F957" i="1"/>
  <c r="W928" i="1"/>
  <c r="CJ999" i="1"/>
  <c r="BA1022" i="1"/>
  <c r="S1072" i="1"/>
  <c r="AF1054" i="1"/>
  <c r="AI1054" i="1"/>
  <c r="V1072" i="1"/>
  <c r="AL1159" i="1"/>
  <c r="GM894" i="1"/>
  <c r="GP894" i="1" s="1"/>
  <c r="AS928" i="1"/>
  <c r="F950" i="1"/>
  <c r="GM1007" i="1"/>
  <c r="GP1007" i="1" s="1"/>
  <c r="Q1072" i="1"/>
  <c r="AD1054" i="1"/>
  <c r="GM1060" i="1"/>
  <c r="GP1060" i="1" s="1"/>
  <c r="AL1121" i="1"/>
  <c r="GM1114" i="1"/>
  <c r="GP1114" i="1" s="1"/>
  <c r="F1128" i="1"/>
  <c r="AX1104" i="1"/>
  <c r="AH1153" i="1"/>
  <c r="U1159" i="1"/>
  <c r="CJ1153" i="1"/>
  <c r="BA1159" i="1"/>
  <c r="DI72" i="3"/>
  <c r="DG72" i="3"/>
  <c r="DH72" i="3"/>
  <c r="DF72" i="3"/>
  <c r="DJ72" i="3" s="1"/>
  <c r="DH247" i="3"/>
  <c r="DG247" i="3"/>
  <c r="DJ247" i="3" s="1"/>
  <c r="DF247" i="3"/>
  <c r="DI247" i="3"/>
  <c r="DH261" i="3"/>
  <c r="DG261" i="3"/>
  <c r="DF261" i="3"/>
  <c r="DI261" i="3"/>
  <c r="DJ261" i="3" s="1"/>
  <c r="DH363" i="3"/>
  <c r="DF363" i="3"/>
  <c r="DG363" i="3"/>
  <c r="DI363" i="3"/>
  <c r="DJ363" i="3" s="1"/>
  <c r="DH376" i="3"/>
  <c r="DG376" i="3"/>
  <c r="DJ376" i="3" s="1"/>
  <c r="DF376" i="3"/>
  <c r="DI376" i="3"/>
  <c r="DG467" i="3"/>
  <c r="DH467" i="3"/>
  <c r="DI467" i="3"/>
  <c r="DJ467" i="3" s="1"/>
  <c r="DF467" i="3"/>
  <c r="DH514" i="3"/>
  <c r="DG514" i="3"/>
  <c r="DF514" i="3"/>
  <c r="DI514" i="3"/>
  <c r="DJ514" i="3" s="1"/>
  <c r="DI638" i="3"/>
  <c r="DF638" i="3"/>
  <c r="DG638" i="3"/>
  <c r="DJ638" i="3" s="1"/>
  <c r="DH638" i="3"/>
  <c r="DH675" i="3"/>
  <c r="DG675" i="3"/>
  <c r="DF675" i="3"/>
  <c r="DI675" i="3"/>
  <c r="DJ675" i="3" s="1"/>
  <c r="DH695" i="3"/>
  <c r="DG695" i="3"/>
  <c r="DF695" i="3"/>
  <c r="DI695" i="3"/>
  <c r="DJ695" i="3" s="1"/>
  <c r="DH722" i="3"/>
  <c r="DG722" i="3"/>
  <c r="DI722" i="3"/>
  <c r="DJ722" i="3" s="1"/>
  <c r="DF722" i="3"/>
  <c r="DG773" i="3"/>
  <c r="DH773" i="3"/>
  <c r="DI773" i="3"/>
  <c r="DJ773" i="3" s="1"/>
  <c r="DF773" i="3"/>
  <c r="DG813" i="3"/>
  <c r="DH813" i="3"/>
  <c r="DI813" i="3"/>
  <c r="DJ813" i="3" s="1"/>
  <c r="DF813" i="3"/>
  <c r="DG708" i="3"/>
  <c r="DF708" i="3"/>
  <c r="DH708" i="3"/>
  <c r="DI708" i="3"/>
  <c r="DJ708" i="3" s="1"/>
  <c r="DH896" i="3"/>
  <c r="DG896" i="3"/>
  <c r="DF896" i="3"/>
  <c r="DI896" i="3"/>
  <c r="DJ896" i="3" s="1"/>
  <c r="DH912" i="3"/>
  <c r="DG912" i="3"/>
  <c r="DI912" i="3"/>
  <c r="DJ912" i="3" s="1"/>
  <c r="DF912" i="3"/>
  <c r="DG1" i="3"/>
  <c r="DH1" i="3"/>
  <c r="DI1" i="3"/>
  <c r="DJ1" i="3" s="1"/>
  <c r="DF1" i="3"/>
  <c r="DI99" i="3"/>
  <c r="DJ99" i="3" s="1"/>
  <c r="DF99" i="3"/>
  <c r="DG99" i="3"/>
  <c r="DH99" i="3"/>
  <c r="DH992" i="3"/>
  <c r="DI992" i="3"/>
  <c r="DF992" i="3"/>
  <c r="DJ992" i="3" s="1"/>
  <c r="DG992" i="3"/>
  <c r="BB30" i="1"/>
  <c r="F63" i="1"/>
  <c r="BB212" i="1"/>
  <c r="AZ96" i="1"/>
  <c r="CI82" i="1"/>
  <c r="DH985" i="3"/>
  <c r="DI985" i="3"/>
  <c r="DJ985" i="3" s="1"/>
  <c r="DF985" i="3"/>
  <c r="DG985" i="3"/>
  <c r="DI87" i="3"/>
  <c r="DJ87" i="3" s="1"/>
  <c r="DG87" i="3"/>
  <c r="DH87" i="3"/>
  <c r="DF87" i="3"/>
  <c r="BB82" i="1"/>
  <c r="F109" i="1"/>
  <c r="BA50" i="1"/>
  <c r="CJ30" i="1"/>
  <c r="AE128" i="1"/>
  <c r="R141" i="1"/>
  <c r="AG30" i="1"/>
  <c r="T50" i="1"/>
  <c r="AH82" i="1"/>
  <c r="U96" i="1"/>
  <c r="CG128" i="1"/>
  <c r="AX141" i="1"/>
  <c r="DI1018" i="3"/>
  <c r="DJ1018" i="3" s="1"/>
  <c r="DF1018" i="3"/>
  <c r="DG1018" i="3"/>
  <c r="DH1018" i="3"/>
  <c r="W50" i="1"/>
  <c r="AJ30" i="1"/>
  <c r="W96" i="1"/>
  <c r="AJ82" i="1"/>
  <c r="F207" i="1"/>
  <c r="BD173" i="1"/>
  <c r="S50" i="1"/>
  <c r="AF30" i="1"/>
  <c r="AL96" i="1"/>
  <c r="AL173" i="1"/>
  <c r="Y182" i="1"/>
  <c r="CI173" i="1"/>
  <c r="AZ182" i="1"/>
  <c r="CG173" i="1"/>
  <c r="AX182" i="1"/>
  <c r="AB274" i="1"/>
  <c r="GM250" i="1"/>
  <c r="AQ248" i="1"/>
  <c r="F284" i="1"/>
  <c r="AQ441" i="1"/>
  <c r="BB306" i="1"/>
  <c r="BB441" i="1"/>
  <c r="F333" i="1"/>
  <c r="AT128" i="1"/>
  <c r="F159" i="1"/>
  <c r="AG128" i="1"/>
  <c r="T141" i="1"/>
  <c r="AG173" i="1"/>
  <c r="T182" i="1"/>
  <c r="BC306" i="1"/>
  <c r="F336" i="1"/>
  <c r="BC441" i="1"/>
  <c r="CJ128" i="1"/>
  <c r="BA141" i="1"/>
  <c r="CB248" i="1"/>
  <c r="AS274" i="1"/>
  <c r="BC404" i="1"/>
  <c r="F427" i="1"/>
  <c r="F511" i="1"/>
  <c r="BB477" i="1"/>
  <c r="BB660" i="1"/>
  <c r="AS128" i="1"/>
  <c r="AS212" i="1"/>
  <c r="F158" i="1"/>
  <c r="AD173" i="1"/>
  <c r="Q182" i="1"/>
  <c r="AF248" i="1"/>
  <c r="S274" i="1"/>
  <c r="AC372" i="1"/>
  <c r="CP355" i="1"/>
  <c r="O355" i="1" s="1"/>
  <c r="BC477" i="1"/>
  <c r="F514" i="1"/>
  <c r="BC660" i="1"/>
  <c r="AL404" i="1"/>
  <c r="Y411" i="1"/>
  <c r="AE542" i="1"/>
  <c r="BB739" i="1"/>
  <c r="F761" i="1"/>
  <c r="V306" i="1"/>
  <c r="F343" i="1"/>
  <c r="AP306" i="1"/>
  <c r="F329" i="1"/>
  <c r="V372" i="1"/>
  <c r="AI352" i="1"/>
  <c r="GM358" i="1"/>
  <c r="GP358" i="1" s="1"/>
  <c r="GM366" i="1"/>
  <c r="GP366" i="1" s="1"/>
  <c r="AF477" i="1"/>
  <c r="S498" i="1"/>
  <c r="AH530" i="1"/>
  <c r="U542" i="1"/>
  <c r="F551" i="1"/>
  <c r="AP530" i="1"/>
  <c r="AO622" i="1"/>
  <c r="F634" i="1"/>
  <c r="S320" i="1"/>
  <c r="AF306" i="1"/>
  <c r="AE372" i="1"/>
  <c r="AT352" i="1"/>
  <c r="F390" i="1"/>
  <c r="V404" i="1"/>
  <c r="F434" i="1"/>
  <c r="T542" i="1"/>
  <c r="AG530" i="1"/>
  <c r="F559" i="1"/>
  <c r="AS530" i="1"/>
  <c r="CZ699" i="1"/>
  <c r="Y699" i="1" s="1"/>
  <c r="AL707" i="1" s="1"/>
  <c r="CY699" i="1"/>
  <c r="X699" i="1" s="1"/>
  <c r="GM699" i="1" s="1"/>
  <c r="GP699" i="1" s="1"/>
  <c r="CZ823" i="1"/>
  <c r="Y823" i="1" s="1"/>
  <c r="CY823" i="1"/>
  <c r="X823" i="1" s="1"/>
  <c r="GM823" i="1" s="1"/>
  <c r="GP823" i="1" s="1"/>
  <c r="S372" i="1"/>
  <c r="AF352" i="1"/>
  <c r="AP352" i="1"/>
  <c r="F381" i="1"/>
  <c r="GM368" i="1"/>
  <c r="GP368" i="1" s="1"/>
  <c r="CI404" i="1"/>
  <c r="AZ411" i="1"/>
  <c r="Q498" i="1"/>
  <c r="AD477" i="1"/>
  <c r="GM485" i="1"/>
  <c r="GP485" i="1" s="1"/>
  <c r="GM493" i="1"/>
  <c r="GP493" i="1" s="1"/>
  <c r="AL530" i="1"/>
  <c r="Y542" i="1"/>
  <c r="CI696" i="1"/>
  <c r="AZ707" i="1"/>
  <c r="AO814" i="1"/>
  <c r="F848" i="1"/>
  <c r="AO963" i="1"/>
  <c r="AJ574" i="1"/>
  <c r="W590" i="1"/>
  <c r="GM580" i="1"/>
  <c r="GP580" i="1" s="1"/>
  <c r="AK707" i="1"/>
  <c r="AC748" i="1"/>
  <c r="AT739" i="1"/>
  <c r="F766" i="1"/>
  <c r="GM827" i="1"/>
  <c r="GP827" i="1" s="1"/>
  <c r="AB896" i="1"/>
  <c r="AT928" i="1"/>
  <c r="F951" i="1"/>
  <c r="DG967" i="3"/>
  <c r="DH967" i="3"/>
  <c r="DF967" i="3"/>
  <c r="DJ967" i="3" s="1"/>
  <c r="DI967" i="3"/>
  <c r="AQ1153" i="1"/>
  <c r="F1169" i="1"/>
  <c r="AF530" i="1"/>
  <c r="S542" i="1"/>
  <c r="AJ622" i="1"/>
  <c r="W630" i="1"/>
  <c r="AG696" i="1"/>
  <c r="T707" i="1"/>
  <c r="AT778" i="1"/>
  <c r="AD739" i="1"/>
  <c r="Q748" i="1"/>
  <c r="GM821" i="1"/>
  <c r="GP821" i="1" s="1"/>
  <c r="AT814" i="1"/>
  <c r="F862" i="1"/>
  <c r="AT963" i="1"/>
  <c r="BB876" i="1"/>
  <c r="F909" i="1"/>
  <c r="BB963" i="1"/>
  <c r="DG954" i="3"/>
  <c r="DI954" i="3"/>
  <c r="DJ954" i="3" s="1"/>
  <c r="DF954" i="3"/>
  <c r="DH954" i="3"/>
  <c r="BD1054" i="1"/>
  <c r="F1097" i="1"/>
  <c r="BD1189" i="1"/>
  <c r="DH1026" i="3"/>
  <c r="DI1026" i="3"/>
  <c r="DF1026" i="3"/>
  <c r="DJ1026" i="3" s="1"/>
  <c r="DG1026" i="3"/>
  <c r="AQ574" i="1"/>
  <c r="F600" i="1"/>
  <c r="AC707" i="1"/>
  <c r="BB778" i="1"/>
  <c r="AH814" i="1"/>
  <c r="U844" i="1"/>
  <c r="AP814" i="1"/>
  <c r="F853" i="1"/>
  <c r="AP963" i="1"/>
  <c r="F958" i="1"/>
  <c r="BD928" i="1"/>
  <c r="F1026" i="1"/>
  <c r="AO999" i="1"/>
  <c r="AO1189" i="1"/>
  <c r="F1076" i="1"/>
  <c r="AO1054" i="1"/>
  <c r="DF988" i="3"/>
  <c r="DJ988" i="3" s="1"/>
  <c r="DG988" i="3"/>
  <c r="DH988" i="3"/>
  <c r="DI988" i="3"/>
  <c r="BD1104" i="1"/>
  <c r="F1146" i="1"/>
  <c r="GM577" i="1"/>
  <c r="GP577" i="1" s="1"/>
  <c r="CP584" i="1"/>
  <c r="O584" i="1" s="1"/>
  <c r="GM584" i="1" s="1"/>
  <c r="GP584" i="1" s="1"/>
  <c r="AF622" i="1"/>
  <c r="S630" i="1"/>
  <c r="CJ622" i="1"/>
  <c r="BA630" i="1"/>
  <c r="AK748" i="1"/>
  <c r="CI739" i="1"/>
  <c r="AZ748" i="1"/>
  <c r="V844" i="1"/>
  <c r="AI814" i="1"/>
  <c r="GM829" i="1"/>
  <c r="GP829" i="1" s="1"/>
  <c r="GM879" i="1"/>
  <c r="GP879" i="1" s="1"/>
  <c r="DG947" i="3"/>
  <c r="DI947" i="3"/>
  <c r="DJ947" i="3" s="1"/>
  <c r="DF947" i="3"/>
  <c r="DH947" i="3"/>
  <c r="DG963" i="3"/>
  <c r="DJ963" i="3" s="1"/>
  <c r="DI963" i="3"/>
  <c r="DF963" i="3"/>
  <c r="DH963" i="3"/>
  <c r="F1085" i="1"/>
  <c r="BB1054" i="1"/>
  <c r="F1125" i="1"/>
  <c r="AO1104" i="1"/>
  <c r="AG876" i="1"/>
  <c r="T896" i="1"/>
  <c r="T963" i="1" s="1"/>
  <c r="F956" i="1"/>
  <c r="V928" i="1"/>
  <c r="AG999" i="1"/>
  <c r="T1022" i="1"/>
  <c r="AS999" i="1"/>
  <c r="F1039" i="1"/>
  <c r="AS1189" i="1"/>
  <c r="AD1104" i="1"/>
  <c r="Q1121" i="1"/>
  <c r="F1176" i="1"/>
  <c r="AS1153" i="1"/>
  <c r="V896" i="1"/>
  <c r="AI876" i="1"/>
  <c r="CI928" i="1"/>
  <c r="AZ933" i="1"/>
  <c r="AE1022" i="1"/>
  <c r="U1072" i="1"/>
  <c r="AH1054" i="1"/>
  <c r="F1089" i="1"/>
  <c r="AS1054" i="1"/>
  <c r="GM1106" i="1"/>
  <c r="AB1121" i="1"/>
  <c r="CJ1104" i="1"/>
  <c r="BA1121" i="1"/>
  <c r="AP1153" i="1"/>
  <c r="F1168" i="1"/>
  <c r="AC928" i="1"/>
  <c r="CH933" i="1"/>
  <c r="P933" i="1"/>
  <c r="CE933" i="1"/>
  <c r="CF933" i="1"/>
  <c r="AF999" i="1"/>
  <c r="S1022" i="1"/>
  <c r="AK1072" i="1"/>
  <c r="AH1104" i="1"/>
  <c r="U1121" i="1"/>
  <c r="S1159" i="1"/>
  <c r="AF1153" i="1"/>
  <c r="AH928" i="1"/>
  <c r="U933" i="1"/>
  <c r="GM1010" i="1"/>
  <c r="GP1010" i="1" s="1"/>
  <c r="F1081" i="1"/>
  <c r="AP1054" i="1"/>
  <c r="AJ1104" i="1"/>
  <c r="W1121" i="1"/>
  <c r="CI1104" i="1"/>
  <c r="AZ1121" i="1"/>
  <c r="GM1117" i="1"/>
  <c r="GP1117" i="1" s="1"/>
  <c r="CP1155" i="1"/>
  <c r="O1155" i="1" s="1"/>
  <c r="GM1112" i="1"/>
  <c r="GP1112" i="1" s="1"/>
  <c r="DF34" i="3"/>
  <c r="DG34" i="3"/>
  <c r="DH34" i="3"/>
  <c r="DI34" i="3"/>
  <c r="DJ34" i="3" s="1"/>
  <c r="DH144" i="3"/>
  <c r="DI144" i="3"/>
  <c r="DJ144" i="3" s="1"/>
  <c r="DF144" i="3"/>
  <c r="DG144" i="3"/>
  <c r="DF5" i="3"/>
  <c r="DJ5" i="3" s="1"/>
  <c r="DG5" i="3"/>
  <c r="DH5" i="3"/>
  <c r="DI5" i="3"/>
  <c r="DH98" i="3"/>
  <c r="DI98" i="3"/>
  <c r="DF98" i="3"/>
  <c r="DJ98" i="3" s="1"/>
  <c r="DG98" i="3"/>
  <c r="DI105" i="3"/>
  <c r="DF105" i="3"/>
  <c r="DJ105" i="3" s="1"/>
  <c r="DG105" i="3"/>
  <c r="DH105" i="3"/>
  <c r="DG147" i="3"/>
  <c r="DI147" i="3"/>
  <c r="DJ147" i="3" s="1"/>
  <c r="DF147" i="3"/>
  <c r="DH147" i="3"/>
  <c r="DI148" i="3"/>
  <c r="DH148" i="3"/>
  <c r="DG148" i="3"/>
  <c r="DJ148" i="3" s="1"/>
  <c r="DF148" i="3"/>
  <c r="DH239" i="3"/>
  <c r="DG239" i="3"/>
  <c r="DI239" i="3"/>
  <c r="DJ239" i="3" s="1"/>
  <c r="DF239" i="3"/>
  <c r="DG384" i="3"/>
  <c r="DF384" i="3"/>
  <c r="DH384" i="3"/>
  <c r="DI384" i="3"/>
  <c r="DJ384" i="3" s="1"/>
  <c r="DH473" i="3"/>
  <c r="DI473" i="3"/>
  <c r="DG473" i="3"/>
  <c r="DJ473" i="3" s="1"/>
  <c r="DF473" i="3"/>
  <c r="DH504" i="3"/>
  <c r="DG504" i="3"/>
  <c r="DF504" i="3"/>
  <c r="DI504" i="3"/>
  <c r="DJ504" i="3" s="1"/>
  <c r="DH498" i="3"/>
  <c r="DG498" i="3"/>
  <c r="DJ498" i="3" s="1"/>
  <c r="DF498" i="3"/>
  <c r="DI498" i="3"/>
  <c r="DG485" i="3"/>
  <c r="DH485" i="3"/>
  <c r="DF485" i="3"/>
  <c r="DI485" i="3"/>
  <c r="DJ485" i="3" s="1"/>
  <c r="DG517" i="3"/>
  <c r="DF517" i="3"/>
  <c r="DH517" i="3"/>
  <c r="DI517" i="3"/>
  <c r="DJ517" i="3" s="1"/>
  <c r="DH700" i="3"/>
  <c r="DG700" i="3"/>
  <c r="DI700" i="3"/>
  <c r="DJ700" i="3" s="1"/>
  <c r="DF700" i="3"/>
  <c r="DG742" i="3"/>
  <c r="DH742" i="3"/>
  <c r="DI742" i="3"/>
  <c r="DJ742" i="3" s="1"/>
  <c r="DF742" i="3"/>
  <c r="DG756" i="3"/>
  <c r="DH756" i="3"/>
  <c r="DI756" i="3"/>
  <c r="DJ756" i="3" s="1"/>
  <c r="DF756" i="3"/>
  <c r="DG829" i="3"/>
  <c r="DH829" i="3"/>
  <c r="DI829" i="3"/>
  <c r="DJ829" i="3" s="1"/>
  <c r="DF829" i="3"/>
  <c r="DH667" i="3"/>
  <c r="DF667" i="3"/>
  <c r="DG667" i="3"/>
  <c r="DI667" i="3"/>
  <c r="DJ667" i="3" s="1"/>
  <c r="DH653" i="3"/>
  <c r="DF653" i="3"/>
  <c r="DG653" i="3"/>
  <c r="DI653" i="3"/>
  <c r="DJ653" i="3" s="1"/>
  <c r="DG718" i="3"/>
  <c r="DF718" i="3"/>
  <c r="DH718" i="3"/>
  <c r="DI718" i="3"/>
  <c r="DJ718" i="3" s="1"/>
  <c r="DG923" i="3"/>
  <c r="DF923" i="3"/>
  <c r="DH923" i="3"/>
  <c r="DI923" i="3"/>
  <c r="DJ923" i="3" s="1"/>
  <c r="DI962" i="3"/>
  <c r="DJ962" i="3" s="1"/>
  <c r="DG962" i="3"/>
  <c r="DH962" i="3"/>
  <c r="DF962" i="3"/>
  <c r="DH958" i="3"/>
  <c r="DF958" i="3"/>
  <c r="DG958" i="3"/>
  <c r="DI958" i="3"/>
  <c r="DJ958" i="3" s="1"/>
  <c r="DH7" i="3"/>
  <c r="DI7" i="3"/>
  <c r="DF7" i="3"/>
  <c r="DJ7" i="3" s="1"/>
  <c r="DG7" i="3"/>
  <c r="DG933" i="3"/>
  <c r="DF933" i="3"/>
  <c r="DI933" i="3"/>
  <c r="DJ933" i="3" s="1"/>
  <c r="DH933" i="3"/>
  <c r="DF966" i="3"/>
  <c r="DH966" i="3"/>
  <c r="DI966" i="3"/>
  <c r="DJ966" i="3" s="1"/>
  <c r="DG966" i="3"/>
  <c r="DG996" i="3"/>
  <c r="DH996" i="3"/>
  <c r="DI996" i="3"/>
  <c r="DJ996" i="3" s="1"/>
  <c r="DF996" i="3"/>
  <c r="DI11" i="3"/>
  <c r="DF11" i="3"/>
  <c r="DJ11" i="3" s="1"/>
  <c r="DG11" i="3"/>
  <c r="DH11" i="3"/>
  <c r="AP30" i="1"/>
  <c r="F59" i="1"/>
  <c r="AP212" i="1"/>
  <c r="DF104" i="3"/>
  <c r="DJ104" i="3" s="1"/>
  <c r="DI104" i="3"/>
  <c r="DG104" i="3"/>
  <c r="DH104" i="3"/>
  <c r="DF950" i="3"/>
  <c r="DH950" i="3"/>
  <c r="DI950" i="3"/>
  <c r="DJ950" i="3" s="1"/>
  <c r="DG950" i="3"/>
  <c r="DF66" i="3"/>
  <c r="DH66" i="3"/>
  <c r="DG66" i="3"/>
  <c r="DJ66" i="3" s="1"/>
  <c r="DI66" i="3"/>
  <c r="DF948" i="3"/>
  <c r="DJ948" i="3" s="1"/>
  <c r="DH948" i="3"/>
  <c r="DI948" i="3"/>
  <c r="DG948" i="3"/>
  <c r="DG981" i="3"/>
  <c r="DH981" i="3"/>
  <c r="DF981" i="3"/>
  <c r="DI981" i="3"/>
  <c r="DJ981" i="3" s="1"/>
  <c r="DF71" i="3"/>
  <c r="DJ71" i="3" s="1"/>
  <c r="DI71" i="3"/>
  <c r="DG71" i="3"/>
  <c r="DH71" i="3"/>
  <c r="BD30" i="1"/>
  <c r="F75" i="1"/>
  <c r="BD212" i="1"/>
  <c r="GK84" i="1"/>
  <c r="GM84" i="1" s="1"/>
  <c r="AE96" i="1"/>
  <c r="AP82" i="1"/>
  <c r="F105" i="1"/>
  <c r="DI1025" i="3"/>
  <c r="DJ1025" i="3" s="1"/>
  <c r="DF1025" i="3"/>
  <c r="DG1025" i="3"/>
  <c r="DH1025" i="3"/>
  <c r="AG82" i="1"/>
  <c r="T96" i="1"/>
  <c r="AO128" i="1"/>
  <c r="F145" i="1"/>
  <c r="AO212" i="1"/>
  <c r="Q50" i="1"/>
  <c r="AD30" i="1"/>
  <c r="GM85" i="1"/>
  <c r="GP85" i="1" s="1"/>
  <c r="AK128" i="1"/>
  <c r="X141" i="1"/>
  <c r="AB128" i="1"/>
  <c r="O141" i="1"/>
  <c r="F198" i="1"/>
  <c r="BC173" i="1"/>
  <c r="DI1021" i="3"/>
  <c r="DF1021" i="3"/>
  <c r="DJ1021" i="3" s="1"/>
  <c r="DG1021" i="3"/>
  <c r="DH1021" i="3"/>
  <c r="AL50" i="1"/>
  <c r="AK96" i="1"/>
  <c r="BD128" i="1"/>
  <c r="F166" i="1"/>
  <c r="AO173" i="1"/>
  <c r="F186" i="1"/>
  <c r="GM257" i="1"/>
  <c r="GP257" i="1" s="1"/>
  <c r="GM265" i="1"/>
  <c r="GP265" i="1" s="1"/>
  <c r="AK182" i="1"/>
  <c r="AP173" i="1"/>
  <c r="F191" i="1"/>
  <c r="GM178" i="1"/>
  <c r="GP178" i="1" s="1"/>
  <c r="AG248" i="1"/>
  <c r="T274" i="1"/>
  <c r="AP274" i="1"/>
  <c r="BY248" i="1"/>
  <c r="CI274" i="1"/>
  <c r="GM258" i="1"/>
  <c r="GP258" i="1" s="1"/>
  <c r="AX274" i="1"/>
  <c r="CG248" i="1"/>
  <c r="F523" i="1"/>
  <c r="BD477" i="1"/>
  <c r="BD660" i="1"/>
  <c r="GM138" i="1"/>
  <c r="GP138" i="1" s="1"/>
  <c r="V274" i="1"/>
  <c r="AI248" i="1"/>
  <c r="CP309" i="1"/>
  <c r="O309" i="1" s="1"/>
  <c r="GM309" i="1" s="1"/>
  <c r="GP309" i="1" s="1"/>
  <c r="AC320" i="1"/>
  <c r="BC352" i="1"/>
  <c r="F388" i="1"/>
  <c r="AI128" i="1"/>
  <c r="V141" i="1"/>
  <c r="AC173" i="1"/>
  <c r="CH182" i="1"/>
  <c r="P182" i="1"/>
  <c r="CE182" i="1"/>
  <c r="CF182" i="1"/>
  <c r="AS173" i="1"/>
  <c r="F199" i="1"/>
  <c r="AJ248" i="1"/>
  <c r="W274" i="1"/>
  <c r="BD306" i="1"/>
  <c r="F345" i="1"/>
  <c r="BD441" i="1"/>
  <c r="AJ128" i="1"/>
  <c r="W141" i="1"/>
  <c r="W182" i="1"/>
  <c r="AJ173" i="1"/>
  <c r="GM483" i="1"/>
  <c r="GP483" i="1" s="1"/>
  <c r="AH352" i="1"/>
  <c r="U372" i="1"/>
  <c r="AK404" i="1"/>
  <c r="X411" i="1"/>
  <c r="AO530" i="1"/>
  <c r="F546" i="1"/>
  <c r="AH248" i="1"/>
  <c r="U274" i="1"/>
  <c r="GM354" i="1"/>
  <c r="GP354" i="1" s="1"/>
  <c r="F389" i="1"/>
  <c r="AS352" i="1"/>
  <c r="GM406" i="1"/>
  <c r="AB411" i="1"/>
  <c r="AS404" i="1"/>
  <c r="F428" i="1"/>
  <c r="AL498" i="1"/>
  <c r="CG477" i="1"/>
  <c r="AX498" i="1"/>
  <c r="AD542" i="1"/>
  <c r="AX530" i="1"/>
  <c r="F549" i="1"/>
  <c r="F647" i="1"/>
  <c r="AS622" i="1"/>
  <c r="AE320" i="1"/>
  <c r="GM318" i="1"/>
  <c r="GP318" i="1" s="1"/>
  <c r="GM537" i="1"/>
  <c r="GP537" i="1" s="1"/>
  <c r="CZ576" i="1"/>
  <c r="Y576" i="1" s="1"/>
  <c r="AL590" i="1" s="1"/>
  <c r="CY576" i="1"/>
  <c r="X576" i="1" s="1"/>
  <c r="AK590" i="1" s="1"/>
  <c r="AF590" i="1"/>
  <c r="BB574" i="1"/>
  <c r="F603" i="1"/>
  <c r="BC778" i="1"/>
  <c r="BC696" i="1"/>
  <c r="F723" i="1"/>
  <c r="CZ819" i="1"/>
  <c r="Y819" i="1" s="1"/>
  <c r="AL844" i="1" s="1"/>
  <c r="CY819" i="1"/>
  <c r="X819" i="1" s="1"/>
  <c r="AK844" i="1" s="1"/>
  <c r="AL372" i="1"/>
  <c r="AQ352" i="1"/>
  <c r="F382" i="1"/>
  <c r="AI477" i="1"/>
  <c r="V498" i="1"/>
  <c r="AI530" i="1"/>
  <c r="V542" i="1"/>
  <c r="AD590" i="1"/>
  <c r="AJ696" i="1"/>
  <c r="W707" i="1"/>
  <c r="AB748" i="1"/>
  <c r="GM741" i="1"/>
  <c r="AX844" i="1"/>
  <c r="CG814" i="1"/>
  <c r="BB928" i="1"/>
  <c r="F946" i="1"/>
  <c r="DH951" i="3"/>
  <c r="DF951" i="3"/>
  <c r="DG951" i="3"/>
  <c r="DJ951" i="3" s="1"/>
  <c r="DI951" i="3"/>
  <c r="DG984" i="3"/>
  <c r="DH984" i="3"/>
  <c r="DF984" i="3"/>
  <c r="DJ984" i="3" s="1"/>
  <c r="DI984" i="3"/>
  <c r="DH1017" i="3"/>
  <c r="DI1017" i="3"/>
  <c r="DF1017" i="3"/>
  <c r="DJ1017" i="3" s="1"/>
  <c r="DG1017" i="3"/>
  <c r="AJ530" i="1"/>
  <c r="W542" i="1"/>
  <c r="T590" i="1"/>
  <c r="AG574" i="1"/>
  <c r="T630" i="1"/>
  <c r="AG622" i="1"/>
  <c r="F648" i="1"/>
  <c r="AT622" i="1"/>
  <c r="AD696" i="1"/>
  <c r="Q707" i="1"/>
  <c r="F717" i="1"/>
  <c r="AQ778" i="1"/>
  <c r="AQ696" i="1"/>
  <c r="AS739" i="1"/>
  <c r="F765" i="1"/>
  <c r="AP876" i="1"/>
  <c r="F905" i="1"/>
  <c r="DG957" i="3"/>
  <c r="DI957" i="3"/>
  <c r="DF957" i="3"/>
  <c r="DJ957" i="3" s="1"/>
  <c r="DH957" i="3"/>
  <c r="DF1020" i="3"/>
  <c r="DJ1020" i="3" s="1"/>
  <c r="DG1020" i="3"/>
  <c r="DH1020" i="3"/>
  <c r="DI1020" i="3"/>
  <c r="BC1153" i="1"/>
  <c r="F1175" i="1"/>
  <c r="U630" i="1"/>
  <c r="AH622" i="1"/>
  <c r="AH696" i="1"/>
  <c r="U707" i="1"/>
  <c r="CP743" i="1"/>
  <c r="O743" i="1" s="1"/>
  <c r="GM743" i="1" s="1"/>
  <c r="GP743" i="1" s="1"/>
  <c r="CP819" i="1"/>
  <c r="O819" i="1" s="1"/>
  <c r="GK882" i="1"/>
  <c r="GM882" i="1" s="1"/>
  <c r="AE896" i="1"/>
  <c r="F906" i="1"/>
  <c r="AQ876" i="1"/>
  <c r="DH961" i="3"/>
  <c r="DF961" i="3"/>
  <c r="DJ961" i="3" s="1"/>
  <c r="DG961" i="3"/>
  <c r="DI961" i="3"/>
  <c r="DI989" i="3"/>
  <c r="DF989" i="3"/>
  <c r="DJ989" i="3" s="1"/>
  <c r="DG989" i="3"/>
  <c r="DH989" i="3"/>
  <c r="GK1155" i="1"/>
  <c r="AE1159" i="1"/>
  <c r="AH574" i="1"/>
  <c r="U590" i="1"/>
  <c r="AT574" i="1"/>
  <c r="F608" i="1"/>
  <c r="AK630" i="1"/>
  <c r="F639" i="1"/>
  <c r="AP622" i="1"/>
  <c r="AO778" i="1"/>
  <c r="S748" i="1"/>
  <c r="AF739" i="1"/>
  <c r="AP739" i="1"/>
  <c r="F757" i="1"/>
  <c r="GM746" i="1"/>
  <c r="GP746" i="1" s="1"/>
  <c r="AJ814" i="1"/>
  <c r="W844" i="1"/>
  <c r="GM835" i="1"/>
  <c r="GP835" i="1" s="1"/>
  <c r="GM884" i="1"/>
  <c r="GP884" i="1" s="1"/>
  <c r="BD876" i="1"/>
  <c r="BD963" i="1"/>
  <c r="F921" i="1"/>
  <c r="F1035" i="1"/>
  <c r="BB999" i="1"/>
  <c r="BB1189" i="1"/>
  <c r="DI949" i="3"/>
  <c r="DG949" i="3"/>
  <c r="DH949" i="3"/>
  <c r="DF949" i="3"/>
  <c r="DJ949" i="3" s="1"/>
  <c r="CG1054" i="1"/>
  <c r="AX1072" i="1"/>
  <c r="DI991" i="3"/>
  <c r="DJ991" i="3" s="1"/>
  <c r="DF991" i="3"/>
  <c r="DG991" i="3"/>
  <c r="DH991" i="3"/>
  <c r="AF876" i="1"/>
  <c r="S896" i="1"/>
  <c r="AE933" i="1"/>
  <c r="AL933" i="1"/>
  <c r="AD999" i="1"/>
  <c r="Q1022" i="1"/>
  <c r="GM1003" i="1"/>
  <c r="GP1003" i="1" s="1"/>
  <c r="GM1056" i="1"/>
  <c r="AB1072" i="1"/>
  <c r="F1090" i="1"/>
  <c r="AT1054" i="1"/>
  <c r="F1183" i="1"/>
  <c r="W1153" i="1"/>
  <c r="AJ876" i="1"/>
  <c r="W896" i="1"/>
  <c r="AS876" i="1"/>
  <c r="F913" i="1"/>
  <c r="F954" i="1"/>
  <c r="T928" i="1"/>
  <c r="AP928" i="1"/>
  <c r="F942" i="1"/>
  <c r="AC1121" i="1"/>
  <c r="GM1109" i="1"/>
  <c r="GP1109" i="1" s="1"/>
  <c r="AB933" i="1"/>
  <c r="GM930" i="1"/>
  <c r="AL1022" i="1"/>
  <c r="AL1072" i="1"/>
  <c r="AS1104" i="1"/>
  <c r="F1138" i="1"/>
  <c r="X1159" i="1"/>
  <c r="AK1153" i="1"/>
  <c r="AD876" i="1"/>
  <c r="Q896" i="1"/>
  <c r="AD928" i="1"/>
  <c r="Q933" i="1"/>
  <c r="AI999" i="1"/>
  <c r="V1022" i="1"/>
  <c r="GM1020" i="1"/>
  <c r="GP1020" i="1" s="1"/>
  <c r="AK1121" i="1"/>
  <c r="AI1104" i="1"/>
  <c r="V1121" i="1"/>
  <c r="GM1119" i="1"/>
  <c r="GP1119" i="1" s="1"/>
  <c r="CH1159" i="1"/>
  <c r="P1159" i="1"/>
  <c r="CE1159" i="1"/>
  <c r="AC1153" i="1"/>
  <c r="CF1159" i="1"/>
  <c r="AT1153" i="1"/>
  <c r="F1177" i="1"/>
  <c r="T1159" i="1"/>
  <c r="AG1153" i="1"/>
  <c r="AK814" i="1" l="1"/>
  <c r="X844" i="1"/>
  <c r="AL814" i="1"/>
  <c r="Y844" i="1"/>
  <c r="AL696" i="1"/>
  <c r="Y707" i="1"/>
  <c r="GP882" i="1"/>
  <c r="CD896" i="1" s="1"/>
  <c r="CA896" i="1"/>
  <c r="GP84" i="1"/>
  <c r="CD96" i="1" s="1"/>
  <c r="CA96" i="1"/>
  <c r="T810" i="1"/>
  <c r="F984" i="1"/>
  <c r="GP175" i="1"/>
  <c r="CD182" i="1" s="1"/>
  <c r="CA182" i="1"/>
  <c r="CF1153" i="1"/>
  <c r="AW1159" i="1"/>
  <c r="AE876" i="1"/>
  <c r="R896" i="1"/>
  <c r="AQ692" i="1"/>
  <c r="F788" i="1"/>
  <c r="GP741" i="1"/>
  <c r="CD748" i="1" s="1"/>
  <c r="CA748" i="1"/>
  <c r="Q590" i="1"/>
  <c r="AD574" i="1"/>
  <c r="F794" i="1"/>
  <c r="BC692" i="1"/>
  <c r="X590" i="1"/>
  <c r="AK574" i="1"/>
  <c r="AE306" i="1"/>
  <c r="R320" i="1"/>
  <c r="Y498" i="1"/>
  <c r="AL477" i="1"/>
  <c r="GP406" i="1"/>
  <c r="CD411" i="1" s="1"/>
  <c r="CA411" i="1"/>
  <c r="U248" i="1"/>
  <c r="F296" i="1"/>
  <c r="U441" i="1"/>
  <c r="F437" i="1"/>
  <c r="X404" i="1"/>
  <c r="F298" i="1"/>
  <c r="W248" i="1"/>
  <c r="W441" i="1"/>
  <c r="CF173" i="1"/>
  <c r="AW182" i="1"/>
  <c r="F297" i="1"/>
  <c r="V248" i="1"/>
  <c r="V441" i="1"/>
  <c r="CI248" i="1"/>
  <c r="AZ274" i="1"/>
  <c r="AK173" i="1"/>
  <c r="X182" i="1"/>
  <c r="Y50" i="1"/>
  <c r="AL30" i="1"/>
  <c r="F1132" i="1"/>
  <c r="AZ1104" i="1"/>
  <c r="CF928" i="1"/>
  <c r="AW933" i="1"/>
  <c r="F944" i="1"/>
  <c r="AZ928" i="1"/>
  <c r="AS995" i="1"/>
  <c r="F1206" i="1"/>
  <c r="F867" i="1"/>
  <c r="V814" i="1"/>
  <c r="V963" i="1"/>
  <c r="BA622" i="1"/>
  <c r="F650" i="1"/>
  <c r="BB692" i="1"/>
  <c r="F791" i="1"/>
  <c r="BD995" i="1"/>
  <c r="F1214" i="1"/>
  <c r="AT692" i="1"/>
  <c r="F796" i="1"/>
  <c r="AB876" i="1"/>
  <c r="O896" i="1"/>
  <c r="AC739" i="1"/>
  <c r="CH748" i="1"/>
  <c r="P748" i="1"/>
  <c r="CE748" i="1"/>
  <c r="CF748" i="1"/>
  <c r="F718" i="1"/>
  <c r="AZ778" i="1"/>
  <c r="AZ696" i="1"/>
  <c r="F422" i="1"/>
  <c r="AZ404" i="1"/>
  <c r="S477" i="1"/>
  <c r="F513" i="1"/>
  <c r="AE530" i="1"/>
  <c r="R542" i="1"/>
  <c r="F289" i="1"/>
  <c r="S248" i="1"/>
  <c r="S441" i="1"/>
  <c r="AS248" i="1"/>
  <c r="F291" i="1"/>
  <c r="AS441" i="1"/>
  <c r="BC244" i="1"/>
  <c r="F457" i="1"/>
  <c r="AQ244" i="1"/>
  <c r="F451" i="1"/>
  <c r="AB248" i="1"/>
  <c r="O274" i="1"/>
  <c r="AX128" i="1"/>
  <c r="F148" i="1"/>
  <c r="T30" i="1"/>
  <c r="F71" i="1"/>
  <c r="T212" i="1"/>
  <c r="AL1104" i="1"/>
  <c r="Y1121" i="1"/>
  <c r="AL1153" i="1"/>
  <c r="Y1159" i="1"/>
  <c r="S1054" i="1"/>
  <c r="F1087" i="1"/>
  <c r="U999" i="1"/>
  <c r="F1044" i="1"/>
  <c r="U1189" i="1"/>
  <c r="T1104" i="1"/>
  <c r="F1142" i="1"/>
  <c r="AE1054" i="1"/>
  <c r="R1072" i="1"/>
  <c r="F1207" i="1"/>
  <c r="AT995" i="1"/>
  <c r="F948" i="1"/>
  <c r="S928" i="1"/>
  <c r="BA739" i="1"/>
  <c r="F768" i="1"/>
  <c r="Y630" i="1"/>
  <c r="AL622" i="1"/>
  <c r="F769" i="1"/>
  <c r="T739" i="1"/>
  <c r="GP698" i="1"/>
  <c r="CD707" i="1" s="1"/>
  <c r="CA707" i="1"/>
  <c r="U739" i="1"/>
  <c r="F770" i="1"/>
  <c r="AS692" i="1"/>
  <c r="F795" i="1"/>
  <c r="AZ574" i="1"/>
  <c r="F601" i="1"/>
  <c r="F803" i="1"/>
  <c r="BD692" i="1"/>
  <c r="F383" i="1"/>
  <c r="AZ352" i="1"/>
  <c r="T306" i="1"/>
  <c r="F341" i="1"/>
  <c r="AC814" i="1"/>
  <c r="P844" i="1"/>
  <c r="CE844" i="1"/>
  <c r="CF844" i="1"/>
  <c r="CH844" i="1"/>
  <c r="P630" i="1"/>
  <c r="CE630" i="1"/>
  <c r="AC622" i="1"/>
  <c r="CF630" i="1"/>
  <c r="CH630" i="1"/>
  <c r="BA477" i="1"/>
  <c r="F518" i="1"/>
  <c r="BA660" i="1"/>
  <c r="F423" i="1"/>
  <c r="Q404" i="1"/>
  <c r="AQ473" i="1"/>
  <c r="F670" i="1"/>
  <c r="F433" i="1"/>
  <c r="U404" i="1"/>
  <c r="F384" i="1"/>
  <c r="Q352" i="1"/>
  <c r="AZ306" i="1"/>
  <c r="F331" i="1"/>
  <c r="W477" i="1"/>
  <c r="F522" i="1"/>
  <c r="W660" i="1"/>
  <c r="S404" i="1"/>
  <c r="F426" i="1"/>
  <c r="P498" i="1"/>
  <c r="CE498" i="1"/>
  <c r="CF498" i="1"/>
  <c r="AC477" i="1"/>
  <c r="CH498" i="1"/>
  <c r="AT473" i="1"/>
  <c r="F678" i="1"/>
  <c r="AB320" i="1"/>
  <c r="AK30" i="1"/>
  <c r="X50" i="1"/>
  <c r="Q82" i="1"/>
  <c r="F108" i="1"/>
  <c r="U30" i="1"/>
  <c r="F72" i="1"/>
  <c r="U212" i="1"/>
  <c r="GM32" i="1"/>
  <c r="AB50" i="1"/>
  <c r="AX212" i="1"/>
  <c r="S1104" i="1"/>
  <c r="F1136" i="1"/>
  <c r="BA928" i="1"/>
  <c r="F953" i="1"/>
  <c r="W1054" i="1"/>
  <c r="F1096" i="1"/>
  <c r="F1046" i="1"/>
  <c r="W999" i="1"/>
  <c r="W1189" i="1"/>
  <c r="AK928" i="1"/>
  <c r="X933" i="1"/>
  <c r="F772" i="1"/>
  <c r="W739" i="1"/>
  <c r="CH1022" i="1"/>
  <c r="AC999" i="1"/>
  <c r="P1022" i="1"/>
  <c r="CE1022" i="1"/>
  <c r="CF1022" i="1"/>
  <c r="F644" i="1"/>
  <c r="R622" i="1"/>
  <c r="Q814" i="1"/>
  <c r="F856" i="1"/>
  <c r="Q963" i="1"/>
  <c r="AS473" i="1"/>
  <c r="F677" i="1"/>
  <c r="F520" i="1"/>
  <c r="U477" i="1"/>
  <c r="U660" i="1"/>
  <c r="AV542" i="1"/>
  <c r="CE530" i="1"/>
  <c r="W404" i="1"/>
  <c r="F435" i="1"/>
  <c r="O182" i="1"/>
  <c r="AB173" i="1"/>
  <c r="AX404" i="1"/>
  <c r="F418" i="1"/>
  <c r="F197" i="1"/>
  <c r="S173" i="1"/>
  <c r="R182" i="1"/>
  <c r="AE173" i="1"/>
  <c r="V82" i="1"/>
  <c r="F119" i="1"/>
  <c r="S128" i="1"/>
  <c r="F156" i="1"/>
  <c r="F61" i="1"/>
  <c r="AZ30" i="1"/>
  <c r="AZ212" i="1"/>
  <c r="AB590" i="1"/>
  <c r="Y876" i="1"/>
  <c r="F923" i="1"/>
  <c r="AK1104" i="1"/>
  <c r="X1121" i="1"/>
  <c r="Q928" i="1"/>
  <c r="F945" i="1"/>
  <c r="R1159" i="1"/>
  <c r="AE1153" i="1"/>
  <c r="U622" i="1"/>
  <c r="F652" i="1"/>
  <c r="T1153" i="1"/>
  <c r="F1180" i="1"/>
  <c r="X1153" i="1"/>
  <c r="F1185" i="1"/>
  <c r="F1034" i="1"/>
  <c r="Q999" i="1"/>
  <c r="Q1189" i="1"/>
  <c r="S876" i="1"/>
  <c r="F911" i="1"/>
  <c r="BB995" i="1"/>
  <c r="F1202" i="1"/>
  <c r="BD810" i="1"/>
  <c r="F988" i="1"/>
  <c r="W814" i="1"/>
  <c r="F868" i="1"/>
  <c r="W963" i="1"/>
  <c r="F729" i="1"/>
  <c r="U778" i="1"/>
  <c r="U696" i="1"/>
  <c r="T574" i="1"/>
  <c r="F611" i="1"/>
  <c r="O748" i="1"/>
  <c r="AB739" i="1"/>
  <c r="V530" i="1"/>
  <c r="F565" i="1"/>
  <c r="Y590" i="1"/>
  <c r="AL574" i="1"/>
  <c r="AD530" i="1"/>
  <c r="Q542" i="1"/>
  <c r="BD244" i="1"/>
  <c r="F466" i="1"/>
  <c r="CE173" i="1"/>
  <c r="AV182" i="1"/>
  <c r="V128" i="1"/>
  <c r="F164" i="1"/>
  <c r="AC306" i="1"/>
  <c r="CH320" i="1"/>
  <c r="P320" i="1"/>
  <c r="CE320" i="1"/>
  <c r="CF320" i="1"/>
  <c r="X128" i="1"/>
  <c r="F167" i="1"/>
  <c r="Q30" i="1"/>
  <c r="F62" i="1"/>
  <c r="Q212" i="1"/>
  <c r="F117" i="1"/>
  <c r="T82" i="1"/>
  <c r="AE82" i="1"/>
  <c r="R96" i="1"/>
  <c r="X1072" i="1"/>
  <c r="AK1054" i="1"/>
  <c r="CE928" i="1"/>
  <c r="AV933" i="1"/>
  <c r="AB1104" i="1"/>
  <c r="O1121" i="1"/>
  <c r="F759" i="1"/>
  <c r="AZ739" i="1"/>
  <c r="CF707" i="1"/>
  <c r="CH707" i="1"/>
  <c r="AC696" i="1"/>
  <c r="P707" i="1"/>
  <c r="CE707" i="1"/>
  <c r="T778" i="1"/>
  <c r="T696" i="1"/>
  <c r="F728" i="1"/>
  <c r="S530" i="1"/>
  <c r="F557" i="1"/>
  <c r="AK696" i="1"/>
  <c r="X707" i="1"/>
  <c r="AO810" i="1"/>
  <c r="F967" i="1"/>
  <c r="S306" i="1"/>
  <c r="F335" i="1"/>
  <c r="V352" i="1"/>
  <c r="F395" i="1"/>
  <c r="F438" i="1"/>
  <c r="Y404" i="1"/>
  <c r="AS26" i="1"/>
  <c r="F229" i="1"/>
  <c r="AS1219" i="1"/>
  <c r="T128" i="1"/>
  <c r="F162" i="1"/>
  <c r="F189" i="1"/>
  <c r="AX173" i="1"/>
  <c r="Y173" i="1"/>
  <c r="F209" i="1"/>
  <c r="F65" i="1"/>
  <c r="S30" i="1"/>
  <c r="S212" i="1"/>
  <c r="F120" i="1"/>
  <c r="W82" i="1"/>
  <c r="BA30" i="1"/>
  <c r="F70" i="1"/>
  <c r="BA212" i="1"/>
  <c r="AZ82" i="1"/>
  <c r="F107" i="1"/>
  <c r="F1179" i="1"/>
  <c r="BA1153" i="1"/>
  <c r="V1054" i="1"/>
  <c r="F1095" i="1"/>
  <c r="F1042" i="1"/>
  <c r="BA999" i="1"/>
  <c r="BA1189" i="1"/>
  <c r="AC876" i="1"/>
  <c r="CF896" i="1"/>
  <c r="CH896" i="1"/>
  <c r="P896" i="1"/>
  <c r="CE896" i="1"/>
  <c r="U876" i="1"/>
  <c r="F918" i="1"/>
  <c r="F727" i="1"/>
  <c r="BA778" i="1"/>
  <c r="BA696" i="1"/>
  <c r="BA814" i="1"/>
  <c r="F864" i="1"/>
  <c r="BA963" i="1"/>
  <c r="F431" i="1"/>
  <c r="BA404" i="1"/>
  <c r="AB844" i="1"/>
  <c r="GM816" i="1"/>
  <c r="AB630" i="1"/>
  <c r="GM624" i="1"/>
  <c r="AZ530" i="1"/>
  <c r="F553" i="1"/>
  <c r="GM479" i="1"/>
  <c r="AB498" i="1"/>
  <c r="AT248" i="1"/>
  <c r="F292" i="1"/>
  <c r="AT441" i="1"/>
  <c r="U173" i="1"/>
  <c r="F204" i="1"/>
  <c r="AO473" i="1"/>
  <c r="F664" i="1"/>
  <c r="GP308" i="1"/>
  <c r="CD320" i="1" s="1"/>
  <c r="CA320" i="1"/>
  <c r="O96" i="1"/>
  <c r="AB82" i="1"/>
  <c r="BC26" i="1"/>
  <c r="F228" i="1"/>
  <c r="BC1219" i="1"/>
  <c r="F1092" i="1"/>
  <c r="BA1054" i="1"/>
  <c r="AK999" i="1"/>
  <c r="X1022" i="1"/>
  <c r="AP995" i="1"/>
  <c r="F1198" i="1"/>
  <c r="AX999" i="1"/>
  <c r="F1029" i="1"/>
  <c r="AX1189" i="1"/>
  <c r="AZ814" i="1"/>
  <c r="F855" i="1"/>
  <c r="AZ963" i="1"/>
  <c r="V574" i="1"/>
  <c r="F613" i="1"/>
  <c r="V622" i="1"/>
  <c r="F653" i="1"/>
  <c r="AX352" i="1"/>
  <c r="F379" i="1"/>
  <c r="AX622" i="1"/>
  <c r="F637" i="1"/>
  <c r="CF530" i="1"/>
  <c r="AW542" i="1"/>
  <c r="P530" i="1"/>
  <c r="F545" i="1"/>
  <c r="CF411" i="1"/>
  <c r="CH411" i="1"/>
  <c r="AC404" i="1"/>
  <c r="P411" i="1"/>
  <c r="CE411" i="1"/>
  <c r="T352" i="1"/>
  <c r="F393" i="1"/>
  <c r="W306" i="1"/>
  <c r="F344" i="1"/>
  <c r="AZ477" i="1"/>
  <c r="F509" i="1"/>
  <c r="AZ660" i="1"/>
  <c r="AL306" i="1"/>
  <c r="Y320" i="1"/>
  <c r="AP473" i="1"/>
  <c r="F669" i="1"/>
  <c r="AZ128" i="1"/>
  <c r="F152" i="1"/>
  <c r="AO244" i="1"/>
  <c r="F445" i="1"/>
  <c r="AC82" i="1"/>
  <c r="CH96" i="1"/>
  <c r="P96" i="1"/>
  <c r="CE96" i="1"/>
  <c r="CF96" i="1"/>
  <c r="AT26" i="1"/>
  <c r="F230" i="1"/>
  <c r="AT1219" i="1"/>
  <c r="GM576" i="1"/>
  <c r="CH1153" i="1"/>
  <c r="AY1159" i="1"/>
  <c r="W876" i="1"/>
  <c r="F920" i="1"/>
  <c r="AO692" i="1"/>
  <c r="F782" i="1"/>
  <c r="CH1121" i="1"/>
  <c r="AC1104" i="1"/>
  <c r="P1121" i="1"/>
  <c r="CE1121" i="1"/>
  <c r="CF1121" i="1"/>
  <c r="F1144" i="1"/>
  <c r="V1104" i="1"/>
  <c r="Q876" i="1"/>
  <c r="F908" i="1"/>
  <c r="O1072" i="1"/>
  <c r="AB1054" i="1"/>
  <c r="U574" i="1"/>
  <c r="F612" i="1"/>
  <c r="GM819" i="1"/>
  <c r="GP819" i="1" s="1"/>
  <c r="Q778" i="1"/>
  <c r="F719" i="1"/>
  <c r="Q696" i="1"/>
  <c r="W530" i="1"/>
  <c r="F566" i="1"/>
  <c r="W696" i="1"/>
  <c r="F731" i="1"/>
  <c r="W778" i="1"/>
  <c r="F505" i="1"/>
  <c r="AX477" i="1"/>
  <c r="AX660" i="1"/>
  <c r="U352" i="1"/>
  <c r="F394" i="1"/>
  <c r="F206" i="1"/>
  <c r="W173" i="1"/>
  <c r="F185" i="1"/>
  <c r="P173" i="1"/>
  <c r="BD473" i="1"/>
  <c r="F685" i="1"/>
  <c r="F281" i="1"/>
  <c r="AX248" i="1"/>
  <c r="AX441" i="1"/>
  <c r="AP248" i="1"/>
  <c r="AP441" i="1"/>
  <c r="F283" i="1"/>
  <c r="AO26" i="1"/>
  <c r="F216" i="1"/>
  <c r="AO1219" i="1"/>
  <c r="AP26" i="1"/>
  <c r="F221" i="1"/>
  <c r="AP1219" i="1"/>
  <c r="AB1159" i="1"/>
  <c r="GM1155" i="1"/>
  <c r="W1104" i="1"/>
  <c r="F1145" i="1"/>
  <c r="F1174" i="1"/>
  <c r="S1153" i="1"/>
  <c r="S999" i="1"/>
  <c r="F1037" i="1"/>
  <c r="S1189" i="1"/>
  <c r="F936" i="1"/>
  <c r="P928" i="1"/>
  <c r="CA1121" i="1"/>
  <c r="GP1106" i="1"/>
  <c r="CD1121" i="1" s="1"/>
  <c r="U1054" i="1"/>
  <c r="F1094" i="1"/>
  <c r="F1133" i="1"/>
  <c r="Q1104" i="1"/>
  <c r="F645" i="1"/>
  <c r="S622" i="1"/>
  <c r="F1193" i="1"/>
  <c r="AO995" i="1"/>
  <c r="U814" i="1"/>
  <c r="F866" i="1"/>
  <c r="U963" i="1"/>
  <c r="AT810" i="1"/>
  <c r="F981" i="1"/>
  <c r="Q739" i="1"/>
  <c r="F760" i="1"/>
  <c r="Y530" i="1"/>
  <c r="F569" i="1"/>
  <c r="F387" i="1"/>
  <c r="S352" i="1"/>
  <c r="T530" i="1"/>
  <c r="F563" i="1"/>
  <c r="U530" i="1"/>
  <c r="F564" i="1"/>
  <c r="GM355" i="1"/>
  <c r="AB372" i="1"/>
  <c r="Q173" i="1"/>
  <c r="F194" i="1"/>
  <c r="BA128" i="1"/>
  <c r="F161" i="1"/>
  <c r="BB244" i="1"/>
  <c r="F454" i="1"/>
  <c r="U82" i="1"/>
  <c r="F118" i="1"/>
  <c r="R128" i="1"/>
  <c r="F155" i="1"/>
  <c r="BB26" i="1"/>
  <c r="F225" i="1"/>
  <c r="BB1219" i="1"/>
  <c r="F1170" i="1"/>
  <c r="AZ1153" i="1"/>
  <c r="AL739" i="1"/>
  <c r="Y748" i="1"/>
  <c r="R748" i="1"/>
  <c r="AE739" i="1"/>
  <c r="AS810" i="1"/>
  <c r="F980" i="1"/>
  <c r="P590" i="1"/>
  <c r="CE590" i="1"/>
  <c r="AC574" i="1"/>
  <c r="CF590" i="1"/>
  <c r="CH590" i="1"/>
  <c r="AE404" i="1"/>
  <c r="R411" i="1"/>
  <c r="BA306" i="1"/>
  <c r="F340" i="1"/>
  <c r="AB530" i="1"/>
  <c r="O542" i="1"/>
  <c r="AX306" i="1"/>
  <c r="F327" i="1"/>
  <c r="T404" i="1"/>
  <c r="F432" i="1"/>
  <c r="AK306" i="1"/>
  <c r="X320" i="1"/>
  <c r="AK248" i="1"/>
  <c r="X274" i="1"/>
  <c r="R274" i="1"/>
  <c r="AE248" i="1"/>
  <c r="AC248" i="1"/>
  <c r="CH274" i="1"/>
  <c r="CF274" i="1"/>
  <c r="P274" i="1"/>
  <c r="CE274" i="1"/>
  <c r="F205" i="1"/>
  <c r="V173" i="1"/>
  <c r="S82" i="1"/>
  <c r="F111" i="1"/>
  <c r="R50" i="1"/>
  <c r="AE30" i="1"/>
  <c r="T1054" i="1"/>
  <c r="F1093" i="1"/>
  <c r="AE1104" i="1"/>
  <c r="R1121" i="1"/>
  <c r="AQ995" i="1"/>
  <c r="F1199" i="1"/>
  <c r="R844" i="1"/>
  <c r="AE814" i="1"/>
  <c r="V696" i="1"/>
  <c r="F730" i="1"/>
  <c r="V778" i="1"/>
  <c r="BC810" i="1"/>
  <c r="F979" i="1"/>
  <c r="W352" i="1"/>
  <c r="F396" i="1"/>
  <c r="CH530" i="1"/>
  <c r="AY542" i="1"/>
  <c r="Q441" i="1"/>
  <c r="F392" i="1"/>
  <c r="BA352" i="1"/>
  <c r="AL248" i="1"/>
  <c r="Y274" i="1"/>
  <c r="AC128" i="1"/>
  <c r="CF141" i="1"/>
  <c r="CH141" i="1"/>
  <c r="P141" i="1"/>
  <c r="CE141" i="1"/>
  <c r="AL128" i="1"/>
  <c r="Y141" i="1"/>
  <c r="AQ26" i="1"/>
  <c r="F222" i="1"/>
  <c r="AQ1219" i="1"/>
  <c r="F859" i="1"/>
  <c r="S814" i="1"/>
  <c r="S963" i="1"/>
  <c r="Q306" i="1"/>
  <c r="F332" i="1"/>
  <c r="Y1072" i="1"/>
  <c r="AL1054" i="1"/>
  <c r="R933" i="1"/>
  <c r="AE928" i="1"/>
  <c r="AL999" i="1"/>
  <c r="Y1022" i="1"/>
  <c r="CE1153" i="1"/>
  <c r="AV1159" i="1"/>
  <c r="V999" i="1"/>
  <c r="V1189" i="1"/>
  <c r="F1045" i="1"/>
  <c r="GP930" i="1"/>
  <c r="CD933" i="1" s="1"/>
  <c r="CA933" i="1"/>
  <c r="F1162" i="1"/>
  <c r="P1153" i="1"/>
  <c r="O933" i="1"/>
  <c r="AB928" i="1"/>
  <c r="CA1072" i="1"/>
  <c r="GP1056" i="1"/>
  <c r="CD1072" i="1" s="1"/>
  <c r="AL928" i="1"/>
  <c r="Y933" i="1"/>
  <c r="AX1054" i="1"/>
  <c r="F1079" i="1"/>
  <c r="F763" i="1"/>
  <c r="S739" i="1"/>
  <c r="X630" i="1"/>
  <c r="AK622" i="1"/>
  <c r="T622" i="1"/>
  <c r="F651" i="1"/>
  <c r="F851" i="1"/>
  <c r="AX814" i="1"/>
  <c r="AX963" i="1"/>
  <c r="F521" i="1"/>
  <c r="V477" i="1"/>
  <c r="V660" i="1"/>
  <c r="AL352" i="1"/>
  <c r="Y372" i="1"/>
  <c r="AF574" i="1"/>
  <c r="S590" i="1"/>
  <c r="S660" i="1" s="1"/>
  <c r="AB404" i="1"/>
  <c r="O411" i="1"/>
  <c r="W128" i="1"/>
  <c r="F165" i="1"/>
  <c r="CH173" i="1"/>
  <c r="AY182" i="1"/>
  <c r="T248" i="1"/>
  <c r="F295" i="1"/>
  <c r="T441" i="1"/>
  <c r="AK82" i="1"/>
  <c r="X96" i="1"/>
  <c r="O128" i="1"/>
  <c r="F143" i="1"/>
  <c r="BD26" i="1"/>
  <c r="F237" i="1"/>
  <c r="BD1219" i="1"/>
  <c r="U928" i="1"/>
  <c r="F955" i="1"/>
  <c r="U1104" i="1"/>
  <c r="F1143" i="1"/>
  <c r="CH928" i="1"/>
  <c r="AY933" i="1"/>
  <c r="F1141" i="1"/>
  <c r="BA1104" i="1"/>
  <c r="AE999" i="1"/>
  <c r="R1022" i="1"/>
  <c r="V876" i="1"/>
  <c r="F919" i="1"/>
  <c r="T999" i="1"/>
  <c r="T1189" i="1"/>
  <c r="F1043" i="1"/>
  <c r="T876" i="1"/>
  <c r="F917" i="1"/>
  <c r="AK739" i="1"/>
  <c r="X748" i="1"/>
  <c r="AP810" i="1"/>
  <c r="F972" i="1"/>
  <c r="BB810" i="1"/>
  <c r="F976" i="1"/>
  <c r="W622" i="1"/>
  <c r="F654" i="1"/>
  <c r="W574" i="1"/>
  <c r="F614" i="1"/>
  <c r="Q477" i="1"/>
  <c r="F510" i="1"/>
  <c r="Q660" i="1"/>
  <c r="R372" i="1"/>
  <c r="AE352" i="1"/>
  <c r="BC473" i="1"/>
  <c r="F676" i="1"/>
  <c r="CH372" i="1"/>
  <c r="P372" i="1"/>
  <c r="CE372" i="1"/>
  <c r="AC352" i="1"/>
  <c r="CF372" i="1"/>
  <c r="BB473" i="1"/>
  <c r="F673" i="1"/>
  <c r="F203" i="1"/>
  <c r="T173" i="1"/>
  <c r="GP250" i="1"/>
  <c r="CD274" i="1" s="1"/>
  <c r="CA274" i="1"/>
  <c r="F193" i="1"/>
  <c r="AZ173" i="1"/>
  <c r="AL82" i="1"/>
  <c r="Y96" i="1"/>
  <c r="W30" i="1"/>
  <c r="F74" i="1"/>
  <c r="W212" i="1"/>
  <c r="U1153" i="1"/>
  <c r="F1181" i="1"/>
  <c r="F1084" i="1"/>
  <c r="Q1054" i="1"/>
  <c r="AZ999" i="1"/>
  <c r="F1033" i="1"/>
  <c r="AZ1189" i="1"/>
  <c r="AZ622" i="1"/>
  <c r="F641" i="1"/>
  <c r="AK876" i="1"/>
  <c r="X896" i="1"/>
  <c r="AB707" i="1"/>
  <c r="F1171" i="1"/>
  <c r="Q1153" i="1"/>
  <c r="F519" i="1"/>
  <c r="T477" i="1"/>
  <c r="T660" i="1"/>
  <c r="X372" i="1"/>
  <c r="AK352" i="1"/>
  <c r="AE696" i="1"/>
  <c r="R707" i="1"/>
  <c r="CA542" i="1"/>
  <c r="GP532" i="1"/>
  <c r="CD542" i="1" s="1"/>
  <c r="X498" i="1"/>
  <c r="AK477" i="1"/>
  <c r="BA173" i="1"/>
  <c r="F202" i="1"/>
  <c r="U128" i="1"/>
  <c r="F163" i="1"/>
  <c r="GP130" i="1"/>
  <c r="CD141" i="1" s="1"/>
  <c r="CA141" i="1"/>
  <c r="AC30" i="1"/>
  <c r="CF50" i="1"/>
  <c r="CH50" i="1"/>
  <c r="P50" i="1"/>
  <c r="CE50" i="1"/>
  <c r="AZ1054" i="1"/>
  <c r="F1083" i="1"/>
  <c r="CH1072" i="1"/>
  <c r="P1072" i="1"/>
  <c r="CE1072" i="1"/>
  <c r="AC1054" i="1"/>
  <c r="CF1072" i="1"/>
  <c r="AZ876" i="1"/>
  <c r="F907" i="1"/>
  <c r="GM1001" i="1"/>
  <c r="AB1022" i="1"/>
  <c r="F604" i="1"/>
  <c r="R574" i="1"/>
  <c r="AX696" i="1"/>
  <c r="F714" i="1"/>
  <c r="AX778" i="1"/>
  <c r="AX1153" i="1"/>
  <c r="F1166" i="1"/>
  <c r="AF696" i="1"/>
  <c r="S707" i="1"/>
  <c r="U306" i="1"/>
  <c r="F342" i="1"/>
  <c r="AX574" i="1"/>
  <c r="F597" i="1"/>
  <c r="AE477" i="1"/>
  <c r="R498" i="1"/>
  <c r="Q128" i="1"/>
  <c r="F153" i="1"/>
  <c r="BA248" i="1"/>
  <c r="F294" i="1"/>
  <c r="BA441" i="1"/>
  <c r="BA82" i="1"/>
  <c r="F116" i="1"/>
  <c r="V30" i="1"/>
  <c r="F73" i="1"/>
  <c r="V212" i="1"/>
  <c r="X530" i="1"/>
  <c r="F568" i="1"/>
  <c r="S473" i="1" l="1"/>
  <c r="F675" i="1"/>
  <c r="F512" i="1"/>
  <c r="R477" i="1"/>
  <c r="R660" i="1"/>
  <c r="CH30" i="1"/>
  <c r="AY50" i="1"/>
  <c r="CD128" i="1"/>
  <c r="AU141" i="1"/>
  <c r="AR542" i="1"/>
  <c r="CA530" i="1"/>
  <c r="X352" i="1"/>
  <c r="F398" i="1"/>
  <c r="Q473" i="1"/>
  <c r="F672" i="1"/>
  <c r="T995" i="1"/>
  <c r="F1210" i="1"/>
  <c r="R999" i="1"/>
  <c r="F1036" i="1"/>
  <c r="R1189" i="1"/>
  <c r="F941" i="1"/>
  <c r="AY928" i="1"/>
  <c r="F190" i="1"/>
  <c r="AY173" i="1"/>
  <c r="F413" i="1"/>
  <c r="O404" i="1"/>
  <c r="F399" i="1"/>
  <c r="Y352" i="1"/>
  <c r="Y928" i="1"/>
  <c r="F960" i="1"/>
  <c r="CA928" i="1"/>
  <c r="AR933" i="1"/>
  <c r="Y1054" i="1"/>
  <c r="F1099" i="1"/>
  <c r="P128" i="1"/>
  <c r="F144" i="1"/>
  <c r="F301" i="1"/>
  <c r="Y248" i="1"/>
  <c r="Y441" i="1"/>
  <c r="Q244" i="1"/>
  <c r="F453" i="1"/>
  <c r="CE248" i="1"/>
  <c r="AV274" i="1"/>
  <c r="CE574" i="1"/>
  <c r="AV590" i="1"/>
  <c r="CA372" i="1"/>
  <c r="GP355" i="1"/>
  <c r="CD372" i="1" s="1"/>
  <c r="AU1121" i="1"/>
  <c r="CD1104" i="1"/>
  <c r="S995" i="1"/>
  <c r="F1204" i="1"/>
  <c r="AB1153" i="1"/>
  <c r="O1159" i="1"/>
  <c r="AO22" i="1"/>
  <c r="F1223" i="1"/>
  <c r="AO1249" i="1"/>
  <c r="AP244" i="1"/>
  <c r="F450" i="1"/>
  <c r="F802" i="1"/>
  <c r="W692" i="1"/>
  <c r="O1054" i="1"/>
  <c r="F1074" i="1"/>
  <c r="GP576" i="1"/>
  <c r="CD590" i="1" s="1"/>
  <c r="CA590" i="1"/>
  <c r="AW96" i="1"/>
  <c r="CF82" i="1"/>
  <c r="CE404" i="1"/>
  <c r="AV411" i="1"/>
  <c r="AW411" i="1"/>
  <c r="CF404" i="1"/>
  <c r="AX995" i="1"/>
  <c r="F1196" i="1"/>
  <c r="AT244" i="1"/>
  <c r="F459" i="1"/>
  <c r="CA498" i="1"/>
  <c r="GP479" i="1"/>
  <c r="CD498" i="1" s="1"/>
  <c r="AB622" i="1"/>
  <c r="O630" i="1"/>
  <c r="CF876" i="1"/>
  <c r="AW896" i="1"/>
  <c r="S26" i="1"/>
  <c r="F227" i="1"/>
  <c r="S1219" i="1"/>
  <c r="F733" i="1"/>
  <c r="X778" i="1"/>
  <c r="X696" i="1"/>
  <c r="P778" i="1"/>
  <c r="F710" i="1"/>
  <c r="P696" i="1"/>
  <c r="F938" i="1"/>
  <c r="AV928" i="1"/>
  <c r="R82" i="1"/>
  <c r="F110" i="1"/>
  <c r="Q26" i="1"/>
  <c r="F224" i="1"/>
  <c r="Q1219" i="1"/>
  <c r="CH306" i="1"/>
  <c r="AY320" i="1"/>
  <c r="F187" i="1"/>
  <c r="AV173" i="1"/>
  <c r="Q530" i="1"/>
  <c r="F554" i="1"/>
  <c r="R1153" i="1"/>
  <c r="F1173" i="1"/>
  <c r="AZ26" i="1"/>
  <c r="F223" i="1"/>
  <c r="R173" i="1"/>
  <c r="F196" i="1"/>
  <c r="Q810" i="1"/>
  <c r="F975" i="1"/>
  <c r="X928" i="1"/>
  <c r="F959" i="1"/>
  <c r="O50" i="1"/>
  <c r="AB30" i="1"/>
  <c r="CH477" i="1"/>
  <c r="AY498" i="1"/>
  <c r="P477" i="1"/>
  <c r="F501" i="1"/>
  <c r="P660" i="1"/>
  <c r="BA473" i="1"/>
  <c r="F680" i="1"/>
  <c r="CF622" i="1"/>
  <c r="AW630" i="1"/>
  <c r="CH814" i="1"/>
  <c r="AY844" i="1"/>
  <c r="F1148" i="1"/>
  <c r="Y1104" i="1"/>
  <c r="S244" i="1"/>
  <c r="F456" i="1"/>
  <c r="CH739" i="1"/>
  <c r="AY748" i="1"/>
  <c r="V810" i="1"/>
  <c r="F986" i="1"/>
  <c r="Y30" i="1"/>
  <c r="F77" i="1"/>
  <c r="Y212" i="1"/>
  <c r="AW173" i="1"/>
  <c r="F188" i="1"/>
  <c r="AW1153" i="1"/>
  <c r="F1165" i="1"/>
  <c r="CA876" i="1"/>
  <c r="AR896" i="1"/>
  <c r="F871" i="1"/>
  <c r="Y814" i="1"/>
  <c r="Y963" i="1"/>
  <c r="AW50" i="1"/>
  <c r="CF30" i="1"/>
  <c r="T473" i="1"/>
  <c r="F681" i="1"/>
  <c r="CA248" i="1"/>
  <c r="AR274" i="1"/>
  <c r="CE352" i="1"/>
  <c r="AV372" i="1"/>
  <c r="T244" i="1"/>
  <c r="F462" i="1"/>
  <c r="AX810" i="1"/>
  <c r="F970" i="1"/>
  <c r="O928" i="1"/>
  <c r="F935" i="1"/>
  <c r="CD928" i="1"/>
  <c r="AU933" i="1"/>
  <c r="AV1153" i="1"/>
  <c r="F1164" i="1"/>
  <c r="Y128" i="1"/>
  <c r="F168" i="1"/>
  <c r="CH128" i="1"/>
  <c r="AY141" i="1"/>
  <c r="AY530" i="1"/>
  <c r="F550" i="1"/>
  <c r="P248" i="1"/>
  <c r="F277" i="1"/>
  <c r="P441" i="1"/>
  <c r="X306" i="1"/>
  <c r="F346" i="1"/>
  <c r="CH574" i="1"/>
  <c r="AY590" i="1"/>
  <c r="P574" i="1"/>
  <c r="F593" i="1"/>
  <c r="R739" i="1"/>
  <c r="F762" i="1"/>
  <c r="U810" i="1"/>
  <c r="F985" i="1"/>
  <c r="CA1104" i="1"/>
  <c r="AR1121" i="1"/>
  <c r="AP22" i="1"/>
  <c r="F1228" i="1"/>
  <c r="G16" i="2" s="1"/>
  <c r="G18" i="2" s="1"/>
  <c r="AP1249" i="1"/>
  <c r="AX473" i="1"/>
  <c r="F667" i="1"/>
  <c r="CF1104" i="1"/>
  <c r="AW1121" i="1"/>
  <c r="AY1121" i="1"/>
  <c r="CH1104" i="1"/>
  <c r="AT22" i="1"/>
  <c r="F1237" i="1"/>
  <c r="F16" i="2" s="1"/>
  <c r="F18" i="2" s="1"/>
  <c r="AT1249" i="1"/>
  <c r="AV96" i="1"/>
  <c r="CE82" i="1"/>
  <c r="AZ473" i="1"/>
  <c r="F671" i="1"/>
  <c r="F414" i="1"/>
  <c r="P404" i="1"/>
  <c r="AZ810" i="1"/>
  <c r="F974" i="1"/>
  <c r="X999" i="1"/>
  <c r="X1189" i="1"/>
  <c r="F1048" i="1"/>
  <c r="BC22" i="1"/>
  <c r="BC1249" i="1"/>
  <c r="F1235" i="1"/>
  <c r="O82" i="1"/>
  <c r="F98" i="1"/>
  <c r="GP816" i="1"/>
  <c r="CD844" i="1" s="1"/>
  <c r="CA844" i="1"/>
  <c r="BA810" i="1"/>
  <c r="F983" i="1"/>
  <c r="BA692" i="1"/>
  <c r="F798" i="1"/>
  <c r="CE876" i="1"/>
  <c r="AV896" i="1"/>
  <c r="AS22" i="1"/>
  <c r="F1236" i="1"/>
  <c r="E16" i="2" s="1"/>
  <c r="AS1249" i="1"/>
  <c r="CF306" i="1"/>
  <c r="AW320" i="1"/>
  <c r="W810" i="1"/>
  <c r="F987" i="1"/>
  <c r="CF999" i="1"/>
  <c r="AW1022" i="1"/>
  <c r="AY1022" i="1"/>
  <c r="CH999" i="1"/>
  <c r="GP32" i="1"/>
  <c r="CD50" i="1" s="1"/>
  <c r="CA50" i="1"/>
  <c r="AB306" i="1"/>
  <c r="O320" i="1"/>
  <c r="CF814" i="1"/>
  <c r="AW844" i="1"/>
  <c r="CA696" i="1"/>
  <c r="AR707" i="1"/>
  <c r="F1086" i="1"/>
  <c r="R1054" i="1"/>
  <c r="U995" i="1"/>
  <c r="F1211" i="1"/>
  <c r="AS244" i="1"/>
  <c r="F458" i="1"/>
  <c r="CF739" i="1"/>
  <c r="AW748" i="1"/>
  <c r="X173" i="1"/>
  <c r="F208" i="1"/>
  <c r="V244" i="1"/>
  <c r="F464" i="1"/>
  <c r="Y477" i="1"/>
  <c r="F525" i="1"/>
  <c r="Y660" i="1"/>
  <c r="X574" i="1"/>
  <c r="F616" i="1"/>
  <c r="Q574" i="1"/>
  <c r="F602" i="1"/>
  <c r="CD876" i="1"/>
  <c r="AU896" i="1"/>
  <c r="BA244" i="1"/>
  <c r="F461" i="1"/>
  <c r="CA1022" i="1"/>
  <c r="GP1001" i="1"/>
  <c r="CD1022" i="1" s="1"/>
  <c r="CE1054" i="1"/>
  <c r="AV1072" i="1"/>
  <c r="R696" i="1"/>
  <c r="F721" i="1"/>
  <c r="R778" i="1"/>
  <c r="Y82" i="1"/>
  <c r="F123" i="1"/>
  <c r="V26" i="1"/>
  <c r="F235" i="1"/>
  <c r="V1219" i="1"/>
  <c r="S696" i="1"/>
  <c r="F722" i="1"/>
  <c r="S778" i="1"/>
  <c r="AX692" i="1"/>
  <c r="F785" i="1"/>
  <c r="P1054" i="1"/>
  <c r="F1075" i="1"/>
  <c r="CE30" i="1"/>
  <c r="AV50" i="1"/>
  <c r="X477" i="1"/>
  <c r="F524" i="1"/>
  <c r="X660" i="1"/>
  <c r="AB696" i="1"/>
  <c r="O707" i="1"/>
  <c r="W26" i="1"/>
  <c r="F236" i="1"/>
  <c r="W1219" i="1"/>
  <c r="AU274" i="1"/>
  <c r="CD248" i="1"/>
  <c r="F375" i="1"/>
  <c r="P352" i="1"/>
  <c r="BD22" i="1"/>
  <c r="BD1249" i="1"/>
  <c r="F1244" i="1"/>
  <c r="S574" i="1"/>
  <c r="F605" i="1"/>
  <c r="V473" i="1"/>
  <c r="F683" i="1"/>
  <c r="AU1072" i="1"/>
  <c r="CD1054" i="1"/>
  <c r="R928" i="1"/>
  <c r="F947" i="1"/>
  <c r="AQ22" i="1"/>
  <c r="AQ1249" i="1"/>
  <c r="F1229" i="1"/>
  <c r="CF128" i="1"/>
  <c r="AW141" i="1"/>
  <c r="R1104" i="1"/>
  <c r="F1135" i="1"/>
  <c r="CF248" i="1"/>
  <c r="AW274" i="1"/>
  <c r="R248" i="1"/>
  <c r="F288" i="1"/>
  <c r="R441" i="1"/>
  <c r="CF574" i="1"/>
  <c r="AW590" i="1"/>
  <c r="Y739" i="1"/>
  <c r="F775" i="1"/>
  <c r="BB22" i="1"/>
  <c r="F1232" i="1"/>
  <c r="BB1249" i="1"/>
  <c r="AX244" i="1"/>
  <c r="F448" i="1"/>
  <c r="CE1104" i="1"/>
  <c r="AV1121" i="1"/>
  <c r="AY1153" i="1"/>
  <c r="F1167" i="1"/>
  <c r="P82" i="1"/>
  <c r="F99" i="1"/>
  <c r="CA306" i="1"/>
  <c r="AR320" i="1"/>
  <c r="AB814" i="1"/>
  <c r="O844" i="1"/>
  <c r="P876" i="1"/>
  <c r="F899" i="1"/>
  <c r="BA995" i="1"/>
  <c r="F1209" i="1"/>
  <c r="F799" i="1"/>
  <c r="T692" i="1"/>
  <c r="CH696" i="1"/>
  <c r="AY707" i="1"/>
  <c r="O1104" i="1"/>
  <c r="F1123" i="1"/>
  <c r="CE306" i="1"/>
  <c r="AV320" i="1"/>
  <c r="F1201" i="1"/>
  <c r="Q995" i="1"/>
  <c r="O173" i="1"/>
  <c r="F184" i="1"/>
  <c r="AV530" i="1"/>
  <c r="F547" i="1"/>
  <c r="AV1022" i="1"/>
  <c r="CE999" i="1"/>
  <c r="W995" i="1"/>
  <c r="F1213" i="1"/>
  <c r="U26" i="1"/>
  <c r="F234" i="1"/>
  <c r="U1219" i="1"/>
  <c r="CF477" i="1"/>
  <c r="AW498" i="1"/>
  <c r="AV630" i="1"/>
  <c r="CE622" i="1"/>
  <c r="AV844" i="1"/>
  <c r="CE814" i="1"/>
  <c r="CD696" i="1"/>
  <c r="AU707" i="1"/>
  <c r="Y622" i="1"/>
  <c r="F657" i="1"/>
  <c r="F1186" i="1"/>
  <c r="Y1153" i="1"/>
  <c r="T26" i="1"/>
  <c r="F233" i="1"/>
  <c r="T1219" i="1"/>
  <c r="CE739" i="1"/>
  <c r="AV748" i="1"/>
  <c r="O876" i="1"/>
  <c r="F898" i="1"/>
  <c r="W244" i="1"/>
  <c r="F465" i="1"/>
  <c r="CA404" i="1"/>
  <c r="AR411" i="1"/>
  <c r="R306" i="1"/>
  <c r="F334" i="1"/>
  <c r="CA739" i="1"/>
  <c r="AR748" i="1"/>
  <c r="R876" i="1"/>
  <c r="F910" i="1"/>
  <c r="CA173" i="1"/>
  <c r="AR182" i="1"/>
  <c r="AR96" i="1"/>
  <c r="CA82" i="1"/>
  <c r="F734" i="1"/>
  <c r="Y778" i="1"/>
  <c r="Y696" i="1"/>
  <c r="X814" i="1"/>
  <c r="F870" i="1"/>
  <c r="X963" i="1"/>
  <c r="AB999" i="1"/>
  <c r="O1022" i="1"/>
  <c r="CF1054" i="1"/>
  <c r="AW1072" i="1"/>
  <c r="AY1072" i="1"/>
  <c r="CH1054" i="1"/>
  <c r="F53" i="1"/>
  <c r="P30" i="1"/>
  <c r="P212" i="1"/>
  <c r="CA128" i="1"/>
  <c r="AR141" i="1"/>
  <c r="CD530" i="1"/>
  <c r="AU542" i="1"/>
  <c r="X876" i="1"/>
  <c r="F922" i="1"/>
  <c r="AZ995" i="1"/>
  <c r="F1200" i="1"/>
  <c r="CF352" i="1"/>
  <c r="AW372" i="1"/>
  <c r="CH352" i="1"/>
  <c r="AY372" i="1"/>
  <c r="R352" i="1"/>
  <c r="F386" i="1"/>
  <c r="X739" i="1"/>
  <c r="F774" i="1"/>
  <c r="F122" i="1"/>
  <c r="X82" i="1"/>
  <c r="X622" i="1"/>
  <c r="F656" i="1"/>
  <c r="CA1054" i="1"/>
  <c r="AR1072" i="1"/>
  <c r="V995" i="1"/>
  <c r="F1212" i="1"/>
  <c r="Y999" i="1"/>
  <c r="F1049" i="1"/>
  <c r="Y1189" i="1"/>
  <c r="S810" i="1"/>
  <c r="F978" i="1"/>
  <c r="CE128" i="1"/>
  <c r="AV141" i="1"/>
  <c r="V692" i="1"/>
  <c r="F801" i="1"/>
  <c r="R814" i="1"/>
  <c r="F858" i="1"/>
  <c r="R963" i="1"/>
  <c r="F64" i="1"/>
  <c r="R30" i="1"/>
  <c r="R212" i="1"/>
  <c r="AY274" i="1"/>
  <c r="CH248" i="1"/>
  <c r="X248" i="1"/>
  <c r="F300" i="1"/>
  <c r="X441" i="1"/>
  <c r="O530" i="1"/>
  <c r="F544" i="1"/>
  <c r="R404" i="1"/>
  <c r="F425" i="1"/>
  <c r="O372" i="1"/>
  <c r="AB352" i="1"/>
  <c r="GP1155" i="1"/>
  <c r="CD1159" i="1" s="1"/>
  <c r="CA1159" i="1"/>
  <c r="Q692" i="1"/>
  <c r="F790" i="1"/>
  <c r="F1124" i="1"/>
  <c r="P1104" i="1"/>
  <c r="AY96" i="1"/>
  <c r="CH82" i="1"/>
  <c r="Y306" i="1"/>
  <c r="F347" i="1"/>
  <c r="CH404" i="1"/>
  <c r="AY411" i="1"/>
  <c r="AW530" i="1"/>
  <c r="F548" i="1"/>
  <c r="CD306" i="1"/>
  <c r="AU320" i="1"/>
  <c r="AB477" i="1"/>
  <c r="O498" i="1"/>
  <c r="CA630" i="1"/>
  <c r="GP624" i="1"/>
  <c r="CD630" i="1" s="1"/>
  <c r="CH876" i="1"/>
  <c r="AY896" i="1"/>
  <c r="BA26" i="1"/>
  <c r="F232" i="1"/>
  <c r="BA1219" i="1"/>
  <c r="CE696" i="1"/>
  <c r="AV707" i="1"/>
  <c r="AW707" i="1"/>
  <c r="CF696" i="1"/>
  <c r="X1054" i="1"/>
  <c r="F1098" i="1"/>
  <c r="P306" i="1"/>
  <c r="F323" i="1"/>
  <c r="Y574" i="1"/>
  <c r="F617" i="1"/>
  <c r="O739" i="1"/>
  <c r="F750" i="1"/>
  <c r="U692" i="1"/>
  <c r="F800" i="1"/>
  <c r="X1104" i="1"/>
  <c r="F1147" i="1"/>
  <c r="AB574" i="1"/>
  <c r="O590" i="1"/>
  <c r="U473" i="1"/>
  <c r="F682" i="1"/>
  <c r="P999" i="1"/>
  <c r="P1189" i="1"/>
  <c r="F1025" i="1"/>
  <c r="AX26" i="1"/>
  <c r="F219" i="1"/>
  <c r="AX1219" i="1"/>
  <c r="F76" i="1"/>
  <c r="X30" i="1"/>
  <c r="X212" i="1"/>
  <c r="CE477" i="1"/>
  <c r="AV498" i="1"/>
  <c r="W473" i="1"/>
  <c r="F684" i="1"/>
  <c r="CH622" i="1"/>
  <c r="AY630" i="1"/>
  <c r="P622" i="1"/>
  <c r="F633" i="1"/>
  <c r="P814" i="1"/>
  <c r="F847" i="1"/>
  <c r="P963" i="1"/>
  <c r="O248" i="1"/>
  <c r="F276" i="1"/>
  <c r="O441" i="1"/>
  <c r="R530" i="1"/>
  <c r="F556" i="1"/>
  <c r="AZ692" i="1"/>
  <c r="F789" i="1"/>
  <c r="F751" i="1"/>
  <c r="P739" i="1"/>
  <c r="AW928" i="1"/>
  <c r="F939" i="1"/>
  <c r="AZ248" i="1"/>
  <c r="F285" i="1"/>
  <c r="AZ441" i="1"/>
  <c r="U244" i="1"/>
  <c r="F463" i="1"/>
  <c r="CD404" i="1"/>
  <c r="AU411" i="1"/>
  <c r="CD739" i="1"/>
  <c r="AU748" i="1"/>
  <c r="CD173" i="1"/>
  <c r="AU182" i="1"/>
  <c r="AU96" i="1"/>
  <c r="CD82" i="1"/>
  <c r="X26" i="1" l="1"/>
  <c r="F238" i="1"/>
  <c r="X1219" i="1"/>
  <c r="O477" i="1"/>
  <c r="F500" i="1"/>
  <c r="O660" i="1"/>
  <c r="CA1153" i="1"/>
  <c r="AR1159" i="1"/>
  <c r="X244" i="1"/>
  <c r="F467" i="1"/>
  <c r="F282" i="1"/>
  <c r="AY248" i="1"/>
  <c r="AY441" i="1"/>
  <c r="R810" i="1"/>
  <c r="F977" i="1"/>
  <c r="AY352" i="1"/>
  <c r="F380" i="1"/>
  <c r="AU530" i="1"/>
  <c r="F561" i="1"/>
  <c r="P26" i="1"/>
  <c r="F215" i="1"/>
  <c r="P1219" i="1"/>
  <c r="AY1054" i="1"/>
  <c r="F1080" i="1"/>
  <c r="F124" i="1"/>
  <c r="AR82" i="1"/>
  <c r="AU778" i="1"/>
  <c r="AU696" i="1"/>
  <c r="F726" i="1"/>
  <c r="U22" i="1"/>
  <c r="U1249" i="1"/>
  <c r="F1241" i="1"/>
  <c r="AU82" i="1"/>
  <c r="F115" i="1"/>
  <c r="O244" i="1"/>
  <c r="F443" i="1"/>
  <c r="AY622" i="1"/>
  <c r="F638" i="1"/>
  <c r="F503" i="1"/>
  <c r="AV477" i="1"/>
  <c r="AV660" i="1"/>
  <c r="F713" i="1"/>
  <c r="AW778" i="1"/>
  <c r="AW696" i="1"/>
  <c r="CD622" i="1"/>
  <c r="AU630" i="1"/>
  <c r="AU306" i="1"/>
  <c r="F339" i="1"/>
  <c r="AY404" i="1"/>
  <c r="F419" i="1"/>
  <c r="F1100" i="1"/>
  <c r="AR1054" i="1"/>
  <c r="AW352" i="1"/>
  <c r="F378" i="1"/>
  <c r="AR128" i="1"/>
  <c r="F169" i="1"/>
  <c r="F504" i="1"/>
  <c r="AW477" i="1"/>
  <c r="AW660" i="1"/>
  <c r="AV999" i="1"/>
  <c r="F1027" i="1"/>
  <c r="AV1189" i="1"/>
  <c r="AW574" i="1"/>
  <c r="F596" i="1"/>
  <c r="AQ18" i="1"/>
  <c r="F1259" i="1"/>
  <c r="F293" i="1"/>
  <c r="AU248" i="1"/>
  <c r="F709" i="1"/>
  <c r="O696" i="1"/>
  <c r="O778" i="1"/>
  <c r="AU1022" i="1"/>
  <c r="CD999" i="1"/>
  <c r="F915" i="1"/>
  <c r="AU876" i="1"/>
  <c r="CD30" i="1"/>
  <c r="AU50" i="1"/>
  <c r="AV876" i="1"/>
  <c r="F901" i="1"/>
  <c r="AT18" i="1"/>
  <c r="F1267" i="1"/>
  <c r="AY1104" i="1"/>
  <c r="F1129" i="1"/>
  <c r="AR1104" i="1"/>
  <c r="F1149" i="1"/>
  <c r="AY574" i="1"/>
  <c r="F598" i="1"/>
  <c r="P244" i="1"/>
  <c r="F444" i="1"/>
  <c r="Y26" i="1"/>
  <c r="F239" i="1"/>
  <c r="Y1219" i="1"/>
  <c r="AY477" i="1"/>
  <c r="F506" i="1"/>
  <c r="AY660" i="1"/>
  <c r="F804" i="1"/>
  <c r="X692" i="1"/>
  <c r="F417" i="1"/>
  <c r="AW404" i="1"/>
  <c r="AW82" i="1"/>
  <c r="F102" i="1"/>
  <c r="O1153" i="1"/>
  <c r="F1161" i="1"/>
  <c r="AV574" i="1"/>
  <c r="F595" i="1"/>
  <c r="F201" i="1"/>
  <c r="AU173" i="1"/>
  <c r="AU404" i="1"/>
  <c r="F430" i="1"/>
  <c r="AZ244" i="1"/>
  <c r="F452" i="1"/>
  <c r="AX22" i="1"/>
  <c r="F1226" i="1"/>
  <c r="AX1249" i="1"/>
  <c r="P995" i="1"/>
  <c r="F1192" i="1"/>
  <c r="O574" i="1"/>
  <c r="F592" i="1"/>
  <c r="AV778" i="1"/>
  <c r="AV696" i="1"/>
  <c r="F712" i="1"/>
  <c r="AR630" i="1"/>
  <c r="CA622" i="1"/>
  <c r="F104" i="1"/>
  <c r="AY82" i="1"/>
  <c r="O352" i="1"/>
  <c r="F374" i="1"/>
  <c r="F1024" i="1"/>
  <c r="O999" i="1"/>
  <c r="O1189" i="1"/>
  <c r="F753" i="1"/>
  <c r="AV739" i="1"/>
  <c r="AV814" i="1"/>
  <c r="F849" i="1"/>
  <c r="AV963" i="1"/>
  <c r="F348" i="1"/>
  <c r="AR306" i="1"/>
  <c r="AW248" i="1"/>
  <c r="F280" i="1"/>
  <c r="AW441" i="1"/>
  <c r="AW128" i="1"/>
  <c r="F147" i="1"/>
  <c r="AU1054" i="1"/>
  <c r="F1091" i="1"/>
  <c r="W22" i="1"/>
  <c r="F1243" i="1"/>
  <c r="W1249" i="1"/>
  <c r="AV30" i="1"/>
  <c r="F55" i="1"/>
  <c r="AV212" i="1"/>
  <c r="AR1022" i="1"/>
  <c r="CA999" i="1"/>
  <c r="AW739" i="1"/>
  <c r="F754" i="1"/>
  <c r="AR778" i="1"/>
  <c r="AR696" i="1"/>
  <c r="F735" i="1"/>
  <c r="O306" i="1"/>
  <c r="F322" i="1"/>
  <c r="AS18" i="1"/>
  <c r="F1266" i="1"/>
  <c r="AW1104" i="1"/>
  <c r="F1127" i="1"/>
  <c r="AP18" i="1"/>
  <c r="F1258" i="1"/>
  <c r="AY128" i="1"/>
  <c r="F149" i="1"/>
  <c r="AR248" i="1"/>
  <c r="F302" i="1"/>
  <c r="F756" i="1"/>
  <c r="AY739" i="1"/>
  <c r="AW622" i="1"/>
  <c r="F636" i="1"/>
  <c r="P473" i="1"/>
  <c r="F663" i="1"/>
  <c r="Q22" i="1"/>
  <c r="F1231" i="1"/>
  <c r="Q1249" i="1"/>
  <c r="AW876" i="1"/>
  <c r="F902" i="1"/>
  <c r="CD477" i="1"/>
  <c r="AU498" i="1"/>
  <c r="AV404" i="1"/>
  <c r="F416" i="1"/>
  <c r="CA574" i="1"/>
  <c r="AR590" i="1"/>
  <c r="AO18" i="1"/>
  <c r="F1253" i="1"/>
  <c r="AU1104" i="1"/>
  <c r="F1140" i="1"/>
  <c r="F961" i="1"/>
  <c r="AR928" i="1"/>
  <c r="F1203" i="1"/>
  <c r="R995" i="1"/>
  <c r="AV248" i="1"/>
  <c r="F279" i="1"/>
  <c r="AV441" i="1"/>
  <c r="Y244" i="1"/>
  <c r="F468" i="1"/>
  <c r="AY30" i="1"/>
  <c r="F58" i="1"/>
  <c r="AY212" i="1"/>
  <c r="F904" i="1"/>
  <c r="AY876" i="1"/>
  <c r="R244" i="1"/>
  <c r="F455" i="1"/>
  <c r="X473" i="1"/>
  <c r="F686" i="1"/>
  <c r="V22" i="1"/>
  <c r="F1242" i="1"/>
  <c r="V1249" i="1"/>
  <c r="AV1054" i="1"/>
  <c r="F1077" i="1"/>
  <c r="Y473" i="1"/>
  <c r="F687" i="1"/>
  <c r="F1030" i="1"/>
  <c r="AY1189" i="1"/>
  <c r="AY999" i="1"/>
  <c r="E18" i="2"/>
  <c r="AR844" i="1"/>
  <c r="CA814" i="1"/>
  <c r="X995" i="1"/>
  <c r="F1215" i="1"/>
  <c r="AW30" i="1"/>
  <c r="F56" i="1"/>
  <c r="AW212" i="1"/>
  <c r="AR876" i="1"/>
  <c r="F924" i="1"/>
  <c r="AZ1219" i="1"/>
  <c r="P692" i="1"/>
  <c r="F781" i="1"/>
  <c r="S22" i="1"/>
  <c r="F1234" i="1"/>
  <c r="S1249" i="1"/>
  <c r="CA477" i="1"/>
  <c r="AR498" i="1"/>
  <c r="CD574" i="1"/>
  <c r="AU590" i="1"/>
  <c r="CD352" i="1"/>
  <c r="AU372" i="1"/>
  <c r="F767" i="1"/>
  <c r="AU739" i="1"/>
  <c r="P810" i="1"/>
  <c r="F966" i="1"/>
  <c r="BA22" i="1"/>
  <c r="F1239" i="1"/>
  <c r="BA1249" i="1"/>
  <c r="CD1153" i="1"/>
  <c r="AU1159" i="1"/>
  <c r="R26" i="1"/>
  <c r="F226" i="1"/>
  <c r="R1219" i="1"/>
  <c r="AV128" i="1"/>
  <c r="F146" i="1"/>
  <c r="Y995" i="1"/>
  <c r="F1216" i="1"/>
  <c r="AW1054" i="1"/>
  <c r="F1078" i="1"/>
  <c r="X810" i="1"/>
  <c r="F989" i="1"/>
  <c r="Y692" i="1"/>
  <c r="F805" i="1"/>
  <c r="F210" i="1"/>
  <c r="AR173" i="1"/>
  <c r="F776" i="1"/>
  <c r="AR739" i="1"/>
  <c r="AR404" i="1"/>
  <c r="F439" i="1"/>
  <c r="T22" i="1"/>
  <c r="T1249" i="1"/>
  <c r="F1240" i="1"/>
  <c r="AV622" i="1"/>
  <c r="F635" i="1"/>
  <c r="F325" i="1"/>
  <c r="AV306" i="1"/>
  <c r="AY778" i="1"/>
  <c r="AY696" i="1"/>
  <c r="F715" i="1"/>
  <c r="O814" i="1"/>
  <c r="F846" i="1"/>
  <c r="O963" i="1"/>
  <c r="AV1104" i="1"/>
  <c r="F1126" i="1"/>
  <c r="BB18" i="1"/>
  <c r="F1262" i="1"/>
  <c r="BD18" i="1"/>
  <c r="F1274" i="1"/>
  <c r="S692" i="1"/>
  <c r="F793" i="1"/>
  <c r="R692" i="1"/>
  <c r="F792" i="1"/>
  <c r="AW814" i="1"/>
  <c r="F850" i="1"/>
  <c r="AW963" i="1"/>
  <c r="CA30" i="1"/>
  <c r="AR50" i="1"/>
  <c r="AW999" i="1"/>
  <c r="F1028" i="1"/>
  <c r="AW1189" i="1"/>
  <c r="AW306" i="1"/>
  <c r="F326" i="1"/>
  <c r="CD814" i="1"/>
  <c r="AU844" i="1"/>
  <c r="BC18" i="1"/>
  <c r="F1265" i="1"/>
  <c r="F101" i="1"/>
  <c r="AV82" i="1"/>
  <c r="F952" i="1"/>
  <c r="AU928" i="1"/>
  <c r="AV352" i="1"/>
  <c r="F377" i="1"/>
  <c r="Y810" i="1"/>
  <c r="F990" i="1"/>
  <c r="AY814" i="1"/>
  <c r="AY963" i="1"/>
  <c r="F852" i="1"/>
  <c r="F52" i="1"/>
  <c r="O30" i="1"/>
  <c r="O212" i="1"/>
  <c r="AY306" i="1"/>
  <c r="F328" i="1"/>
  <c r="F632" i="1"/>
  <c r="O622" i="1"/>
  <c r="CA352" i="1"/>
  <c r="AR372" i="1"/>
  <c r="AR530" i="1"/>
  <c r="F570" i="1"/>
  <c r="AU128" i="1"/>
  <c r="F160" i="1"/>
  <c r="R473" i="1"/>
  <c r="F674" i="1"/>
  <c r="F1178" i="1" l="1"/>
  <c r="AU1153" i="1"/>
  <c r="AR574" i="1"/>
  <c r="F618" i="1"/>
  <c r="O692" i="1"/>
  <c r="F780" i="1"/>
  <c r="R22" i="1"/>
  <c r="R1249" i="1"/>
  <c r="F1233" i="1"/>
  <c r="AR477" i="1"/>
  <c r="F526" i="1"/>
  <c r="AR660" i="1"/>
  <c r="AR814" i="1"/>
  <c r="F872" i="1"/>
  <c r="AR963" i="1"/>
  <c r="AV26" i="1"/>
  <c r="F217" i="1"/>
  <c r="AV1219" i="1"/>
  <c r="O995" i="1"/>
  <c r="F1191" i="1"/>
  <c r="AW692" i="1"/>
  <c r="F784" i="1"/>
  <c r="U18" i="1"/>
  <c r="F1271" i="1"/>
  <c r="AU692" i="1"/>
  <c r="F797" i="1"/>
  <c r="X22" i="1"/>
  <c r="X1249" i="1"/>
  <c r="F1245" i="1"/>
  <c r="F400" i="1"/>
  <c r="AR352" i="1"/>
  <c r="O810" i="1"/>
  <c r="F965" i="1"/>
  <c r="J16" i="2"/>
  <c r="J18" i="2" s="1"/>
  <c r="AY26" i="1"/>
  <c r="F220" i="1"/>
  <c r="AY1219" i="1"/>
  <c r="Q18" i="1"/>
  <c r="F1261" i="1"/>
  <c r="F806" i="1"/>
  <c r="AR692" i="1"/>
  <c r="W18" i="1"/>
  <c r="F1273" i="1"/>
  <c r="AY473" i="1"/>
  <c r="F668" i="1"/>
  <c r="F786" i="1"/>
  <c r="AY692" i="1"/>
  <c r="F391" i="1"/>
  <c r="AU352" i="1"/>
  <c r="AY995" i="1"/>
  <c r="F1197" i="1"/>
  <c r="AV244" i="1"/>
  <c r="F446" i="1"/>
  <c r="AW473" i="1"/>
  <c r="F666" i="1"/>
  <c r="O26" i="1"/>
  <c r="F214" i="1"/>
  <c r="O1219" i="1"/>
  <c r="F863" i="1"/>
  <c r="AU814" i="1"/>
  <c r="AU963" i="1"/>
  <c r="BA18" i="1"/>
  <c r="F1269" i="1"/>
  <c r="F69" i="1"/>
  <c r="AU30" i="1"/>
  <c r="AU212" i="1"/>
  <c r="AV995" i="1"/>
  <c r="F1194" i="1"/>
  <c r="F649" i="1"/>
  <c r="AU622" i="1"/>
  <c r="P22" i="1"/>
  <c r="F1222" i="1"/>
  <c r="P1249" i="1"/>
  <c r="O473" i="1"/>
  <c r="F662" i="1"/>
  <c r="AZ22" i="1"/>
  <c r="F1230" i="1"/>
  <c r="AZ1249" i="1"/>
  <c r="AU477" i="1"/>
  <c r="F517" i="1"/>
  <c r="AU660" i="1"/>
  <c r="AR999" i="1"/>
  <c r="F1050" i="1"/>
  <c r="AR1189" i="1"/>
  <c r="AV810" i="1"/>
  <c r="F968" i="1"/>
  <c r="F783" i="1"/>
  <c r="AV692" i="1"/>
  <c r="AR1153" i="1"/>
  <c r="F1187" i="1"/>
  <c r="F78" i="1"/>
  <c r="AR30" i="1"/>
  <c r="AR212" i="1"/>
  <c r="AR441" i="1"/>
  <c r="AR622" i="1"/>
  <c r="F658" i="1"/>
  <c r="AX18" i="1"/>
  <c r="F1256" i="1"/>
  <c r="AY810" i="1"/>
  <c r="F971" i="1"/>
  <c r="AW995" i="1"/>
  <c r="F1195" i="1"/>
  <c r="AW810" i="1"/>
  <c r="F969" i="1"/>
  <c r="T18" i="1"/>
  <c r="F1270" i="1"/>
  <c r="AU574" i="1"/>
  <c r="F609" i="1"/>
  <c r="S18" i="1"/>
  <c r="F1264" i="1"/>
  <c r="AW26" i="1"/>
  <c r="F218" i="1"/>
  <c r="AW1219" i="1"/>
  <c r="V18" i="1"/>
  <c r="F1272" i="1"/>
  <c r="AW244" i="1"/>
  <c r="F447" i="1"/>
  <c r="Y22" i="1"/>
  <c r="F1246" i="1"/>
  <c r="Y1249" i="1"/>
  <c r="AU1189" i="1"/>
  <c r="AU999" i="1"/>
  <c r="F1041" i="1"/>
  <c r="AU441" i="1"/>
  <c r="AV473" i="1"/>
  <c r="F665" i="1"/>
  <c r="AY244" i="1"/>
  <c r="F449" i="1"/>
  <c r="Y18" i="1" l="1"/>
  <c r="F1276" i="1"/>
  <c r="F1217" i="1"/>
  <c r="AR995" i="1"/>
  <c r="AR810" i="1"/>
  <c r="F991" i="1"/>
  <c r="X18" i="1"/>
  <c r="F1275" i="1"/>
  <c r="R18" i="1"/>
  <c r="F1263" i="1"/>
  <c r="AR244" i="1"/>
  <c r="F469" i="1"/>
  <c r="AU26" i="1"/>
  <c r="F231" i="1"/>
  <c r="AU1219" i="1"/>
  <c r="O22" i="1"/>
  <c r="O1249" i="1"/>
  <c r="F1221" i="1"/>
  <c r="AV22" i="1"/>
  <c r="AV1249" i="1"/>
  <c r="F1224" i="1"/>
  <c r="AU244" i="1"/>
  <c r="F460" i="1"/>
  <c r="AR473" i="1"/>
  <c r="F688" i="1"/>
  <c r="AZ18" i="1"/>
  <c r="F1260" i="1"/>
  <c r="AU995" i="1"/>
  <c r="F1208" i="1"/>
  <c r="AW22" i="1"/>
  <c r="AW1249" i="1"/>
  <c r="F1225" i="1"/>
  <c r="AR26" i="1"/>
  <c r="F240" i="1"/>
  <c r="AR1219" i="1"/>
  <c r="AU473" i="1"/>
  <c r="F679" i="1"/>
  <c r="P18" i="1"/>
  <c r="F1252" i="1"/>
  <c r="AU810" i="1"/>
  <c r="F982" i="1"/>
  <c r="AY22" i="1"/>
  <c r="AY1249" i="1"/>
  <c r="F1227" i="1"/>
  <c r="AR22" i="1" l="1"/>
  <c r="F1247" i="1"/>
  <c r="AR1249" i="1"/>
  <c r="AU22" i="1"/>
  <c r="F1238" i="1"/>
  <c r="H16" i="2" s="1"/>
  <c r="AU1249" i="1"/>
  <c r="AV18" i="1"/>
  <c r="F1254" i="1"/>
  <c r="AY18" i="1"/>
  <c r="F1257" i="1"/>
  <c r="AW18" i="1"/>
  <c r="F1255" i="1"/>
  <c r="O18" i="1"/>
  <c r="F1251" i="1"/>
  <c r="AR18" i="1" l="1"/>
  <c r="F1277" i="1"/>
  <c r="F1278" i="1" s="1"/>
  <c r="AU18" i="1"/>
  <c r="F1268" i="1"/>
  <c r="H18" i="2"/>
  <c r="I16" i="2"/>
  <c r="I18" i="2" s="1"/>
  <c r="F1279" i="1" l="1"/>
  <c r="F1280" i="1" s="1"/>
</calcChain>
</file>

<file path=xl/sharedStrings.xml><?xml version="1.0" encoding="utf-8"?>
<sst xmlns="http://schemas.openxmlformats.org/spreadsheetml/2006/main" count="35797" uniqueCount="1029">
  <si>
    <t>Smeta.RU  (495) 974-1589</t>
  </si>
  <si>
    <t>_PS_</t>
  </si>
  <si>
    <t>Smeta.RU</t>
  </si>
  <si>
    <t/>
  </si>
  <si>
    <t>Новый объект</t>
  </si>
  <si>
    <t>Техническое обслуживание ГБУЗ "ГП №6 ДЗМ"</t>
  </si>
  <si>
    <t>Сметные нормы списания</t>
  </si>
  <si>
    <t>Коды ОКП для СН-2012 - 2024 г. (в ценах на 01.01.2024 г)</t>
  </si>
  <si>
    <t>Типовой расчет для СН-2012 - 2022 г</t>
  </si>
  <si>
    <t>СН-2012-2024 г. База данных "Сборник стоимостных нормативов" (в ценах на 01.01.2024 г)</t>
  </si>
  <si>
    <t>Поправки для СН-2012-2024 г. (в ценах на 01.01.2024 г) И0 (05.03.2024)</t>
  </si>
  <si>
    <t>Новая локальная смета</t>
  </si>
  <si>
    <t>Новый раздел</t>
  </si>
  <si>
    <t>г. Москва, 3-й Михалковский пер., д.22</t>
  </si>
  <si>
    <t>Новый подраздел</t>
  </si>
  <si>
    <t>АПС</t>
  </si>
  <si>
    <t>1</t>
  </si>
  <si>
    <t>3.1-2203-26-1/1</t>
  </si>
  <si>
    <t>Техническое обслуживание прибора приемно-контрольного "Сигнал-20П" (ППКОПУ R3-Рубеж-2ОП (R3-Link), ППКОПУ Рубеж-2ОП (RS-485))</t>
  </si>
  <si>
    <t>шт.</t>
  </si>
  <si>
    <t>СН-2012-2024.3. Доп.1. Сб.1-2203-26-1/1</t>
  </si>
  <si>
    <t>)*1</t>
  </si>
  <si>
    <t>)*0,70</t>
  </si>
  <si>
    <t>СН-2012</t>
  </si>
  <si>
    <t>Подрядные работы, гл. 1-5,7</t>
  </si>
  <si>
    <t>работа</t>
  </si>
  <si>
    <t>Поправка: СН-2012. Гл.1 Сб.22 п.3.6.2</t>
  </si>
  <si>
    <t>2</t>
  </si>
  <si>
    <t>3.1-2201-25-1/1</t>
  </si>
  <si>
    <t>Технический осмотр прибора приемно-контрольного "Сигнал-20П" (ППКОПУ R3-Рубеж-2ОП (R3-Link), ППКОПУ Рубеж-2ОП (RS-485))</t>
  </si>
  <si>
    <t>СН-2012-2024.3. Доп.1. Сб.1-2201-25-1/1</t>
  </si>
  <si>
    <t>)*1)*11</t>
  </si>
  <si>
    <t>)*0,75)*11</t>
  </si>
  <si>
    <t>)*11</t>
  </si>
  <si>
    <t>Поправка: СН-2012. Гл.1 Сб.22 п.3.6.1</t>
  </si>
  <si>
    <t>3</t>
  </si>
  <si>
    <t>1.22-2203-104-6/1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</si>
  <si>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 (R3-Рубеж-БИУ (R3-LINK), Рубеж-БИУ (RS-485))</t>
  </si>
  <si>
    <t>СН-2012-2024.1. Доп.1. Сб.22-2203-104-6/1</t>
  </si>
  <si>
    <t>4</t>
  </si>
  <si>
    <t>3.1-2203-17-1/1</t>
  </si>
  <si>
    <t>Техническое обслуживание источника вторичного электропитания резервированного "ИБП 1200\2400"</t>
  </si>
  <si>
    <t>СН-2012-2024.3. Доп.1. Сб.1-2203-17-1/1</t>
  </si>
  <si>
    <t>5</t>
  </si>
  <si>
    <t>3.1-2201-16-1/1</t>
  </si>
  <si>
    <t>Технический осмотр Источник вторичного электропитания резервированного "ИБП 1200\2400"</t>
  </si>
  <si>
    <t>СН-2012-2024.3. Доп.1. Сб.1-2201-16-1/1</t>
  </si>
  <si>
    <t>6</t>
  </si>
  <si>
    <t>3.1-2203-52-1/1</t>
  </si>
  <si>
    <t>Техническое обслуживание сетевого контроллера шлейфов сигнализации "СКШС-01" (ИЗ-1-R3)</t>
  </si>
  <si>
    <t>СН-2012-2024.3. Доп.1. Сб.1-2203-52-1/1</t>
  </si>
  <si>
    <t>7</t>
  </si>
  <si>
    <t>3.1-2201-50-1/1</t>
  </si>
  <si>
    <t>Технический осмотр сетевого контроллера шлейфов сигнализации "СКШС-01" (ИЗ-1-R3)</t>
  </si>
  <si>
    <t>СН-2012-2024.3. Доп.1. Сб.1-2201-50-1/1</t>
  </si>
  <si>
    <t>8</t>
  </si>
  <si>
    <t>1.22-2203-106-1/1</t>
  </si>
  <si>
    <t>Техническое обслуживание извещателя пожарного дымового оптико-электронного адресно-аналогового ИП 212-34А "ДИП-34А" - годовое</t>
  </si>
  <si>
    <t>СН-2012-2024.1. Доп.1. Сб.22-2203-106-1/1</t>
  </si>
  <si>
    <t>9</t>
  </si>
  <si>
    <t>3.1-2203-32-1/1</t>
  </si>
  <si>
    <t>Техническое обслуживание извещателя пожарного ручного адресного "ИПР513-3А"</t>
  </si>
  <si>
    <t>СН-2012-2024.3. Доп.1. Сб.1-2203-32-1/1</t>
  </si>
  <si>
    <t>10</t>
  </si>
  <si>
    <t>3.1-2201-30-1/1</t>
  </si>
  <si>
    <t>Технический осмотр извещателя пожарного ручного адресного "ИПР513-3А"</t>
  </si>
  <si>
    <t>СН-2012-2024.3. Доп.1. Сб.1-2201-30-1/1</t>
  </si>
  <si>
    <t>)*0,75</t>
  </si>
  <si>
    <t>11</t>
  </si>
  <si>
    <t>1.22-2203-89-1/1</t>
  </si>
  <si>
    <t>Техническое обслуживание устройства сигнально-пускового пожарного адресуемого типа УСПП 01041-2-1 "Гамма-А"  Устройство дистанционного пуска адресное УДП513-11</t>
  </si>
  <si>
    <t>СН-2012-2024.1. Доп.1. Сб.22-2203-89-1/1</t>
  </si>
  <si>
    <t>12</t>
  </si>
  <si>
    <t>1.22-2201-76-1/1</t>
  </si>
  <si>
    <t>Технический осмотр устройства сигнально-пускового пожарного адресуемого типа УСПП 01041-2-1 "Гамма-А"  Устройство дистанционного пуска адресное УДП513-11</t>
  </si>
  <si>
    <t>СН-2012-2024.1. Доп.1. Сб.22-2201-76-1/1</t>
  </si>
  <si>
    <t>13</t>
  </si>
  <si>
    <t>3.1-2203-20-1/1</t>
  </si>
  <si>
    <t>Техническое обслуживание источника резервного питания "СКАТ-1200Р\20" или "СКАТ-2400Р\20"</t>
  </si>
  <si>
    <t>СН-2012-2024.3. Доп.1. Сб.1-2203-20-1/1</t>
  </si>
  <si>
    <t>14</t>
  </si>
  <si>
    <t>3.1-2201-19-1/1</t>
  </si>
  <si>
    <t>Технический осмотр Источник резервного питания "СКАТ-1200Р\20" или "СКАТ-2400Р\20"</t>
  </si>
  <si>
    <t>СН-2012-2024.3. Доп.1. Сб.1-2201-19-1/1</t>
  </si>
  <si>
    <t>15</t>
  </si>
  <si>
    <t>3.1-2203-19-1/1</t>
  </si>
  <si>
    <t>Техническое обслуживание релейного модуля "РМ-1" (РМ-1-R3, РМ-4-R3, РМ-4К)</t>
  </si>
  <si>
    <t>СН-2012-2024.3. Доп.1. Сб.1-2203-19-1/1</t>
  </si>
  <si>
    <t>16</t>
  </si>
  <si>
    <t>3.1-2201-18-1/1</t>
  </si>
  <si>
    <t>Технический осмотр Релейный модуль "РМ-1" (РМ-1-R3, РМ-4-R3, РМ-4К)</t>
  </si>
  <si>
    <t>СН-2012-2024.3. Доп.1. Сб.1-2201-18-1/1</t>
  </si>
  <si>
    <t>17</t>
  </si>
  <si>
    <t>1.22-2203-107-1/1</t>
  </si>
  <si>
    <t>Техническое обслуживание приборов системы охранно-пожарной сигнализации, резервированный источник питания "РИП-24" - годовое</t>
  </si>
  <si>
    <t>СН-2012-2024.1. Доп.1. Сб.22-2203-107-1/1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</si>
  <si>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</si>
  <si>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</si>
  <si>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</si>
  <si>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</si>
  <si>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</si>
  <si>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</si>
  <si>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</si>
  <si>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</si>
  <si>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</si>
  <si>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</si>
  <si>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</si>
  <si>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</si>
  <si>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</si>
  <si>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</si>
  <si>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</si>
  <si>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</si>
  <si>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</si>
  <si>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</si>
  <si>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</si>
  <si>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</si>
  <si>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</si>
  <si>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</si>
  <si>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</si>
  <si>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</si>
  <si>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</si>
  <si>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</si>
  <si>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</si>
  <si>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</si>
  <si>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</si>
  <si>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</si>
  <si>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</si>
  <si>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</si>
  <si>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</si>
  <si>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</si>
  <si>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</si>
  <si>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</si>
  <si>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</si>
  <si>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</si>
  <si>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</si>
  <si>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</si>
  <si>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</si>
  <si>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</si>
  <si>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</si>
  <si>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</si>
  <si>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</si>
  <si>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</si>
  <si>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</si>
  <si>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</si>
  <si>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</si>
  <si>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</si>
  <si>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</si>
  <si>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</si>
  <si>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</si>
  <si>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</si>
  <si>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Система оповещения</t>
  </si>
  <si>
    <t>18</t>
  </si>
  <si>
    <t>Техническое обслуживание прибора приемно-контрольного "Сигнал-20П"</t>
  </si>
  <si>
    <t>19</t>
  </si>
  <si>
    <t>Технический осмотр прибора приемно-контрольного "Сигнал-20П"</t>
  </si>
  <si>
    <t>20</t>
  </si>
  <si>
    <t>1.22-2203-109-1/1</t>
  </si>
  <si>
    <t>Техническое обслуживание приборов системы оповещения, громкоговоритель настенный типа SWS-03 - годовое</t>
  </si>
  <si>
    <t>СН-2012-2024.1. Доп.1. Сб.22-2203-109-1/1</t>
  </si>
  <si>
    <t>21</t>
  </si>
  <si>
    <t>1.22-2203-118-4/1</t>
  </si>
  <si>
    <t>Техническое обслуживание системы оповещения и управления эвакуацией (СОУЭ) на базе оборудования типа "Сонар", микрофонная консоль - ежемесячное</t>
  </si>
  <si>
    <t>СН-2012-2024.1. Доп.1. Сб.22-2203-118-4/1</t>
  </si>
  <si>
    <t>)*12</t>
  </si>
  <si>
    <t>1.22-2203-77-1/1</t>
  </si>
  <si>
    <t>Техническое обслуживание оповещателя пожарного светового типа "Гамма-С"</t>
  </si>
  <si>
    <t>10 шт.</t>
  </si>
  <si>
    <t>СН-2012-2024.1. Доп.1. Сб.22-2203-77-1/1</t>
  </si>
  <si>
    <t>22</t>
  </si>
  <si>
    <t>1.22-2201-80-2/1</t>
  </si>
  <si>
    <t>Технический осмотр приборов системы оповещения и управления эвакуацией людей (СОУЭ), оповещатель световой - ежемесячный</t>
  </si>
  <si>
    <t>СН-2012-2024.1. Доп.1. Сб.22-2201-80-2/1</t>
  </si>
  <si>
    <t>23</t>
  </si>
  <si>
    <t>1.22-2201-80-3/1</t>
  </si>
  <si>
    <t>Технический осмотр приборов системы оповещения и управления эвакуацией людей (СОУЭ), оповещатель световой пульсирующий типа строб - ежемесячный</t>
  </si>
  <si>
    <t>СН-2012-2024.1. Доп.1. Сб.22-2201-80-3/1</t>
  </si>
  <si>
    <t>24</t>
  </si>
  <si>
    <t>25</t>
  </si>
  <si>
    <t>1.22-2201-66-1/1</t>
  </si>
  <si>
    <t>Технический осмотр оповещателя пожарного светового типа "Гамма-С"</t>
  </si>
  <si>
    <t>СН-2012-2024.1. Доп.1. Сб.22-2201-66-1/1</t>
  </si>
  <si>
    <t>26</t>
  </si>
  <si>
    <t>27</t>
  </si>
  <si>
    <t>Система пожаротушения</t>
  </si>
  <si>
    <t>28</t>
  </si>
  <si>
    <t>29</t>
  </si>
  <si>
    <t>30</t>
  </si>
  <si>
    <t>31</t>
  </si>
  <si>
    <t>32</t>
  </si>
  <si>
    <t>Техническое обслуживание устройства сигнально-пускового пожарного адресуемого типа УСПП 01041-2-1 "Гамма-А"  Устройство дистанционного пуска адресное</t>
  </si>
  <si>
    <t>33</t>
  </si>
  <si>
    <t>Технический осмотр устройства сигнально-пускового пожарного адресуемого типа УСПП 01041-2-1 "Гамма-А"  Устройство дистанционного пуска адресное</t>
  </si>
  <si>
    <t>34</t>
  </si>
  <si>
    <t>1.22-2203-79-1/1</t>
  </si>
  <si>
    <t>Техническое обслуживание оповещателя охранно-пожарного звукового типа "Свирель"</t>
  </si>
  <si>
    <t>СН-2012-2024.1. Доп.1. Сб.22-2203-79-1/1</t>
  </si>
  <si>
    <t>)*4</t>
  </si>
  <si>
    <t>35</t>
  </si>
  <si>
    <t>1.22-2203-71-1/1</t>
  </si>
  <si>
    <t>Техническое обслуживание звукового табло оповещения "Газ! Уходи!", "Газ! Не входи!"</t>
  </si>
  <si>
    <t>СН-2012-2024.1. Доп.1. Сб.22-2203-71-1/1</t>
  </si>
  <si>
    <t>36</t>
  </si>
  <si>
    <t>1.22-2203-72-1/1</t>
  </si>
  <si>
    <t>Техническое обслуживание извещателя магнитоконтактного типа СМК</t>
  </si>
  <si>
    <t>СН-2012-2024.1. Доп.1. Сб.22-2203-72-1/1</t>
  </si>
  <si>
    <t>)*2</t>
  </si>
  <si>
    <t>37</t>
  </si>
  <si>
    <t>1.24-2303-18-1/1</t>
  </si>
  <si>
    <t>Техническое обслуживание системы газового пожаротушения, модуль типа MX-1230 - ежемесячное</t>
  </si>
  <si>
    <t>1 модуль</t>
  </si>
  <si>
    <t>СН-2012-2024.1. Доп.1. Сб.24-2303-18-1/1</t>
  </si>
  <si>
    <t>Система дымоудаления</t>
  </si>
  <si>
    <t>38</t>
  </si>
  <si>
    <t>1.18-2303-3-1/1</t>
  </si>
  <si>
    <t>Техническое обслуживание канального вентилятора - ежемесячное</t>
  </si>
  <si>
    <t>СН-2012-2024.1. Доп.1. Сб.18-2303-3-1/1</t>
  </si>
  <si>
    <t>)*8</t>
  </si>
  <si>
    <t>39</t>
  </si>
  <si>
    <t>1.18-2303-3-2/1</t>
  </si>
  <si>
    <t>Техническое обслуживание канального вентилятора - ежеквартальное</t>
  </si>
  <si>
    <t>СН-2012-2024.1. Доп.1. Сб.18-2303-3-2/1</t>
  </si>
  <si>
    <t>1.18-2303-3-3/1</t>
  </si>
  <si>
    <t>Техническое обслуживание канального вентилятора - ежегодное</t>
  </si>
  <si>
    <t>СН-2012-2024.1. Доп.1. Сб.18-2303-3-3/1</t>
  </si>
  <si>
    <t>40</t>
  </si>
  <si>
    <t>1.18-2403-5-1/1</t>
  </si>
  <si>
    <t>Техническое обслуживание и ремонт в течение года приточных установок с автоматикой, производительностью по воздуху до 5000 м3/ч</t>
  </si>
  <si>
    <t>установка</t>
  </si>
  <si>
    <t>СН-2012-2024.1. Доп.1. Сб.18-2403-5-1/1</t>
  </si>
  <si>
    <t>41</t>
  </si>
  <si>
    <t>1.18-2203-2-3/1</t>
  </si>
  <si>
    <t>Техническое обслуживание клапанов огнезадерживающих двустворчатых с электромагнитным приводом</t>
  </si>
  <si>
    <t>СН-2012-2024.1. Доп.1. Сб.18-2203-2-3/1</t>
  </si>
  <si>
    <t>42</t>
  </si>
  <si>
    <t>1.18-2203-3-1/1</t>
  </si>
  <si>
    <t>Техническое обслуживание клапанов обратных воздушных диаметром/периметром до 560/1600 мм</t>
  </si>
  <si>
    <t>СН-2012-2024.1. Доп.1. Сб.18-2203-3-1/1</t>
  </si>
  <si>
    <t>г. Москва, ул. Квесисская 1-Я, д.8</t>
  </si>
  <si>
    <t>43</t>
  </si>
  <si>
    <t>1.22-2203-93-1/1</t>
  </si>
  <si>
    <t>Техническое обслуживание прибора приемно-контрольного охранно-пожарного "ВЭРС-ПК" ("Рубеж-2 ОП" прот. R3)</t>
  </si>
  <si>
    <t>СН-2012-2024.1. Доп.1. Сб.22-2203-93-1/1</t>
  </si>
  <si>
    <t>44</t>
  </si>
  <si>
    <t>1.22-2201-79-1/1</t>
  </si>
  <si>
    <t>Технический осмотр прибора приемно-контрольного охранно-пожарного "ВЭРС-ПК" ("Рубеж-2 ОП" прот. R3)</t>
  </si>
  <si>
    <t>СН-2012-2024.1. Доп.1. Сб.22-2201-79-1/1</t>
  </si>
  <si>
    <t>45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</si>
  <si>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 (RЗ-Рубеж-БИУ)</t>
  </si>
  <si>
    <t>46</t>
  </si>
  <si>
    <t>47</t>
  </si>
  <si>
    <t>1.22-2203-106-2/1</t>
  </si>
  <si>
    <t>Техническое обслуживание извещателя пожарного дымового оптико-электронного адресно-аналогового ИП 212-34А "ДИП-34А" - испытания извещателя</t>
  </si>
  <si>
    <t>СН-2012-2024.1. Доп.1. Сб.22-2203-106-2/1</t>
  </si>
  <si>
    <t>48</t>
  </si>
  <si>
    <t>1.22-2203-106-3/1</t>
  </si>
  <si>
    <t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t>
  </si>
  <si>
    <t>СН-2012-2024.1. Доп.1. Сб.22-2203-106-3/1</t>
  </si>
  <si>
    <t>49</t>
  </si>
  <si>
    <t>3.1-2203-31-1/1</t>
  </si>
  <si>
    <t>Техническое обслуживание извещателя пожарного ручного адресный "ИПР"</t>
  </si>
  <si>
    <t>СН-2012-2024.3. Доп.1. Сб.1-2203-31-1/1</t>
  </si>
  <si>
    <t>50</t>
  </si>
  <si>
    <t>3.1-2201-29-1/1</t>
  </si>
  <si>
    <t>Технический осмотр извещателя пожарного ручного адресного "ИПР"</t>
  </si>
  <si>
    <t>СН-2012-2024.3. Доп.1. Сб.1-2201-29-1/1</t>
  </si>
  <si>
    <t>51</t>
  </si>
  <si>
    <t>3.1-2203-44-1/1</t>
  </si>
  <si>
    <t>Техническое обслуживание блока контроля зоны "БКЗ" (ИЗ-1Б-RЗ)</t>
  </si>
  <si>
    <t>СН-2012-2024.3. Доп.1. Сб.1-2203-44-1/1</t>
  </si>
  <si>
    <t>52</t>
  </si>
  <si>
    <t>3.1-2201-42-1/1</t>
  </si>
  <si>
    <t>Технический осмотр блока контроля зоны "БКЗ" (ИЗ-1Б-RЗ)</t>
  </si>
  <si>
    <t>СН-2012-2024.3. Доп.1. Сб.1-2201-42-1/1</t>
  </si>
  <si>
    <t>53</t>
  </si>
  <si>
    <t>3.1-2203-46-1/1</t>
  </si>
  <si>
    <t>Техническое обслуживание блока релейного адресного "БРА-03-4"</t>
  </si>
  <si>
    <t>СН-2012-2024.3. Доп.1. Сб.1-2203-46-1/1</t>
  </si>
  <si>
    <t>54</t>
  </si>
  <si>
    <t>3.1-2201-44-1/1</t>
  </si>
  <si>
    <t>Технический осмотр блока релейного адресного "БРА-03-4"</t>
  </si>
  <si>
    <t>СН-2012-2024.3. Доп.1. Сб.1-2201-44-1/1</t>
  </si>
  <si>
    <t>55</t>
  </si>
  <si>
    <t>56</t>
  </si>
  <si>
    <t>57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</si>
  <si>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 ("Рубеж-АРМ", ЦПИУ "Рубеж" исп.1)</t>
  </si>
  <si>
    <t>58</t>
  </si>
  <si>
    <t>3.1-2303-6-1/1</t>
  </si>
  <si>
    <t>Техническое обслуживание монитора</t>
  </si>
  <si>
    <t>СН-2012-2024.3. Доп.1. Сб.1-2303-6-1/1</t>
  </si>
  <si>
    <t>59</t>
  </si>
  <si>
    <t>3.1-2301-5-1/1</t>
  </si>
  <si>
    <t>Осмотр монитор</t>
  </si>
  <si>
    <t>СН-2012-2024.3. Доп.1. Сб.1-2301-5-1/1</t>
  </si>
  <si>
    <t>60</t>
  </si>
  <si>
    <t>61</t>
  </si>
  <si>
    <t>62</t>
  </si>
  <si>
    <t>1.22-2203-75-1/1</t>
  </si>
  <si>
    <t>Техническое обслуживание прибора управления пожарного (ПУ 2) типа "Гамма-П" (Адресный модуль управления пожаротушением МПТ-1-R3)</t>
  </si>
  <si>
    <t>СН-2012-2024.1. Доп.1. Сб.22-2203-75-1/1</t>
  </si>
  <si>
    <t>63</t>
  </si>
  <si>
    <t>1.22-2201-64-1/1</t>
  </si>
  <si>
    <t>Технический осмотр прибора управления пожарного (ПУ 2) типа "Гамма-П" (Адресный модуль управления пожаротушением МПТ-1-R3)</t>
  </si>
  <si>
    <t>СН-2012-2024.1. Доп.1. Сб.22-2201-64-1/1</t>
  </si>
  <si>
    <t>64</t>
  </si>
  <si>
    <t>Техническое обслуживание прибора приемно-контрольного охранно-пожарного "ВЭРС-ПК" (Модуль управления клапаном дымоудаления МДУ-1- R3)</t>
  </si>
  <si>
    <t>65</t>
  </si>
  <si>
    <t>Технический осмотр прибора приемно-контрольного охранно-пожарного "ВЭРС-ПК" (Модуль управления клапаном дымоудаления МДУ-1- R3)</t>
  </si>
  <si>
    <t>СОУЭ</t>
  </si>
  <si>
    <t>66</t>
  </si>
  <si>
    <t>1.22-2203-90-1/1</t>
  </si>
  <si>
    <t>Техническое обслуживание пульта охранно-пожарной сигнализации (ОПП) (SONAR SPM-20)</t>
  </si>
  <si>
    <t>СН-2012-2024.1. Доп.1. Сб.22-2203-90-1/1</t>
  </si>
  <si>
    <t>67</t>
  </si>
  <si>
    <t>1.22-2201-77-1/1</t>
  </si>
  <si>
    <t>Технический осмотр пульт охранно-пожарной сигнализации (ОПП) (SONAR SPM-20)</t>
  </si>
  <si>
    <t>СН-2012-2024.1. Доп.1. Сб.22-2201-77-1/1</t>
  </si>
  <si>
    <t>68</t>
  </si>
  <si>
    <t>)*3</t>
  </si>
  <si>
    <t>69</t>
  </si>
  <si>
    <t>Техническое обслуживание источника резервного питания "СКАТ-1200Р\20" или "СКАТ-2400Р\20" (Рубеж БР 24 исп. 2Х40 )</t>
  </si>
  <si>
    <t>70</t>
  </si>
  <si>
    <t>Технический осмотр Источник резервного питания "СКАТ-1200Р\20" или "СКАТ-2400Р\20" (Рубеж БР 24 исп. 2Х40 )</t>
  </si>
  <si>
    <t>71</t>
  </si>
  <si>
    <t>Технический осмотр приборов системы оповещения и управления эвакуацией людей (СОУЭ), оповещатель световой - ежемесячный ("Выход")</t>
  </si>
  <si>
    <t>72</t>
  </si>
  <si>
    <t>3.1-2203-2-1/1</t>
  </si>
  <si>
    <t>Техническое обслуживание оповещателя пожарного комбинированного светозвукового "HE-8S/STW"</t>
  </si>
  <si>
    <t>СН-2012-2024.3. Доп.1. Сб.1-2203-2-1/1</t>
  </si>
  <si>
    <t>73</t>
  </si>
  <si>
    <t>3.1-2201-2-1/1</t>
  </si>
  <si>
    <t>Технический осмотр оповещателя пожарного комбинированного светозвукового "HE-8S/STW"</t>
  </si>
  <si>
    <t>СН-2012-2024.3. Доп.1. Сб.1-2201-2-1/1</t>
  </si>
  <si>
    <t>74</t>
  </si>
  <si>
    <t>75</t>
  </si>
  <si>
    <t>Технический осмотр блока контроля зоны "БКЗ" )ИЗ-1Б-RЗ)</t>
  </si>
  <si>
    <t>76</t>
  </si>
  <si>
    <t>АГПТ</t>
  </si>
  <si>
    <t>1.21-2203-11-1/1</t>
  </si>
  <si>
    <t>Техническое обслуживание шкафов управления технологическим оборудованием</t>
  </si>
  <si>
    <t>100 шт.</t>
  </si>
  <si>
    <t>СН-2012-2024.1. Доп.1. Сб.21-2203-11-1/1</t>
  </si>
  <si>
    <t>77</t>
  </si>
  <si>
    <t>Техническое обслуживание прибора приемно-контрольного охранно-пожарного "ВЭРС-ПК" (РУБЕЖ-ПДУ-ПТ прот. R3)</t>
  </si>
  <si>
    <t>78</t>
  </si>
  <si>
    <t>Технический осмотр прибора приемно-контрольного охранно-пожарного "ВЭРС-ПК" (РУБЕЖ-ПДУ-ПТ прот. R3)</t>
  </si>
  <si>
    <t>79</t>
  </si>
  <si>
    <t>80</t>
  </si>
  <si>
    <t>81</t>
  </si>
  <si>
    <t>82</t>
  </si>
  <si>
    <t>1.21-2303-15-2/1</t>
  </si>
  <si>
    <t>Техническое обслуживание кнопки управления, число кнопок до 9 (Элемент дистанционного управления)</t>
  </si>
  <si>
    <t>СН-2012-2024.1. Доп.1. Сб.21-2303-15-2/1</t>
  </si>
  <si>
    <t>83</t>
  </si>
  <si>
    <t>1.21-2301-15-2/1</t>
  </si>
  <si>
    <t>Технический осмотр кнопки управления, число кнопок до 9 (Элемент дистанционного управления)</t>
  </si>
  <si>
    <t>СН-2012-2024.1. Доп.1. Сб.21-2301-15-2/1</t>
  </si>
  <si>
    <t>84</t>
  </si>
  <si>
    <t>Техническое обслуживание извещателя магнитоконтактного типа СМК (ИО 102-51, ИО 102-2)</t>
  </si>
  <si>
    <t>85</t>
  </si>
  <si>
    <t>Техническое обслуживание оповещателя пожарного комбинированного светозвукового "HE-8S/STW" (Маяк-24-3М)</t>
  </si>
  <si>
    <t>86</t>
  </si>
  <si>
    <t>Технический осмотр оповещателя пожарного комбинированного светозвукового "HE-8S/STW" (Маяк-24-3М)</t>
  </si>
  <si>
    <t>87</t>
  </si>
  <si>
    <t>Технический осмотр приборов системы оповещения и управления эвакуацией людей (СОУЭ), оповещатель световой - ежемесячный (Молния-12 СН)</t>
  </si>
  <si>
    <t>88</t>
  </si>
  <si>
    <t>Техническое обслуживание системы газового пожаротушения, модуль типа MX-1230 - ежемесячное (7 Заря-22, ЛПТ-2, МГП (55-120-55))</t>
  </si>
  <si>
    <t>89</t>
  </si>
  <si>
    <t>3.1-2203-30-1/1</t>
  </si>
  <si>
    <t>Техническое обслуживание извещателя пожарного ручного "MS" (Электромагнитный активатор пуска с возможность ручного пуска)</t>
  </si>
  <si>
    <t>СН-2012-2024.3. Доп.1. Сб.1-2203-30-1/1</t>
  </si>
  <si>
    <t>90</t>
  </si>
  <si>
    <t>3.1-2201-28-1/1</t>
  </si>
  <si>
    <t>Технический осмотр извещателя пожарного ручного "MS" (Электромагнитный активатор пуска с возможность ручного пуска)</t>
  </si>
  <si>
    <t>СН-2012-2024.3. Доп.1. Сб.1-2201-28-1/1</t>
  </si>
  <si>
    <t>91</t>
  </si>
  <si>
    <t>3.1-2203-21-1/1</t>
  </si>
  <si>
    <t>Техническое обслуживание источника бесперебойного питания "800VA\1000VA\1500VA\2200VA" (ИВЭПР 12/5)</t>
  </si>
  <si>
    <t>СН-2012-2024.3. Доп.1. Сб.1-2203-21-1/1</t>
  </si>
  <si>
    <t>92</t>
  </si>
  <si>
    <t>3.1-2201-20-1/1</t>
  </si>
  <si>
    <t>Технический осмотр Источники бесперебойного питания "800VA\1000VA\1500VA\2200VA" (ИВЭПР 12/5)</t>
  </si>
  <si>
    <t>СН-2012-2024.3. Доп.1. Сб.1-2201-20-1/1</t>
  </si>
  <si>
    <t>Дымоудаление</t>
  </si>
  <si>
    <t>93</t>
  </si>
  <si>
    <t>1.18-2403-8-4/1</t>
  </si>
  <si>
    <t>Техническое обслуживание и ремонт в течение года вытяжных установок производительностью по воздуху до 20000 м3/ч</t>
  </si>
  <si>
    <t>СН-2012-2024.1. Доп.1. Сб.18-2403-8-4/1</t>
  </si>
  <si>
    <t>94</t>
  </si>
  <si>
    <t>95</t>
  </si>
  <si>
    <t>1.18-2403-5-2/1</t>
  </si>
  <si>
    <t>Техническое обслуживание и ремонт в течение года приточных установок с автоматикой, производительностью по воздуху до 10000 м3/ч</t>
  </si>
  <si>
    <t>СН-2012-2024.1. Доп.1. Сб.18-2403-5-2/1</t>
  </si>
  <si>
    <t>96</t>
  </si>
  <si>
    <t>1.18-2403-5-3/1</t>
  </si>
  <si>
    <t>СН-2012-2024.1. Доп.1. Сб.18-2403-5-3/1</t>
  </si>
  <si>
    <t>г. Москва, ул. Немчинова, д.14</t>
  </si>
  <si>
    <t>Автоматическая пожарная сигнализация</t>
  </si>
  <si>
    <t>97</t>
  </si>
  <si>
    <t>1.22-2203-104-1/1</t>
  </si>
  <si>
    <t>Техническое обслуживание приборов системы охранно-пожарной сигнализации на базе оборудования С2000, пульт контроля и управления С2000М - годовое</t>
  </si>
  <si>
    <t>СН-2012-2024.1. Доп.1. Сб.22-2203-104-1/1</t>
  </si>
  <si>
    <t>98</t>
  </si>
  <si>
    <t>99</t>
  </si>
  <si>
    <t>100</t>
  </si>
  <si>
    <t>101</t>
  </si>
  <si>
    <t>102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</si>
  <si>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</t>
  </si>
  <si>
    <t>103</t>
  </si>
  <si>
    <t>104</t>
  </si>
  <si>
    <t>105</t>
  </si>
  <si>
    <t>106</t>
  </si>
  <si>
    <t>Техническое обслуживание устройства сигнально-пускового пожарного адресуемого типа УСПП 01041-2-1 "Гамма-А"</t>
  </si>
  <si>
    <t>107</t>
  </si>
  <si>
    <t>Технический осмотр устройства сигнально-пускового пожарного адресуемого типа УСПП 01041-2-1 "Гамма-А"</t>
  </si>
  <si>
    <t>108</t>
  </si>
  <si>
    <t>Техническое обслуживание релейного модуля "РМ-1"</t>
  </si>
  <si>
    <t>109</t>
  </si>
  <si>
    <t>Технический осмотр Релейный модуль "РМ-1"</t>
  </si>
  <si>
    <t>110</t>
  </si>
  <si>
    <t>Технический осмотр сетевого контроллера шлейфов сигнализации "СКШС-01"</t>
  </si>
  <si>
    <t>111</t>
  </si>
  <si>
    <t>Техническое обслуживание сетевого контроллера шлейфов сигнализации "СКШС-01"</t>
  </si>
  <si>
    <t>112</t>
  </si>
  <si>
    <t>1.22-2203-78-1/1</t>
  </si>
  <si>
    <t>Техническое обслуживание блока питания типа БРП-12-01Л</t>
  </si>
  <si>
    <t>СН-2012-2024.1. Доп.1. Сб.22-2203-78-1/1</t>
  </si>
  <si>
    <t>113</t>
  </si>
  <si>
    <t>1.22-2201-67-1/1</t>
  </si>
  <si>
    <t>Технический осмотр блока питания типа БРП-12-01Л</t>
  </si>
  <si>
    <t>СН-2012-2024.1. Доп.1. Сб.22-2201-67-1/1</t>
  </si>
  <si>
    <t>114</t>
  </si>
  <si>
    <t>1.22-2203-105-1/1</t>
  </si>
  <si>
    <t>Техническое обслуживание приборов системы охранно-пожарной сигнализации, устройство коммутационное типа "УК-ВК" - годовое</t>
  </si>
  <si>
    <t>СН-2012-2024.1. Доп.1. Сб.22-2203-105-1/1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</si>
  <si>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</si>
  <si>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</si>
  <si>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</si>
  <si>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</si>
  <si>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</si>
  <si>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</si>
  <si>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</si>
  <si>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</si>
  <si>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</si>
  <si>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</si>
  <si>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</si>
  <si>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</si>
  <si>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</si>
  <si>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</si>
  <si>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</si>
  <si>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</si>
  <si>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</si>
  <si>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</si>
  <si>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СН-2012-2024.3. Доп.2. Сб.1-2201-50-1/1</t>
  </si>
  <si>
    <t>133</t>
  </si>
  <si>
    <t>134</t>
  </si>
  <si>
    <t>135</t>
  </si>
  <si>
    <t>136</t>
  </si>
  <si>
    <t>137</t>
  </si>
  <si>
    <t>138</t>
  </si>
  <si>
    <t>139</t>
  </si>
  <si>
    <t>140</t>
  </si>
  <si>
    <t>1.18-2203-2-1/1</t>
  </si>
  <si>
    <t>Техническое обслуживание клапанов огнезадерживающих одностворчатых с электромагнитным приводом периметром до 3200 мм</t>
  </si>
  <si>
    <t>СН-2012-2024.1. Доп.1. Сб.18-2203-2-1/1</t>
  </si>
  <si>
    <t>г. Москва, ул. Бутырская 65/68</t>
  </si>
  <si>
    <t>141</t>
  </si>
  <si>
    <t>Техническое обслуживание прибора приемно-контрольного охранно-пожарного "ВЭРС-ПК"</t>
  </si>
  <si>
    <t>142</t>
  </si>
  <si>
    <t>Технический осмотр прибора приемно-контрольного охранно-пожарного "ВЭРС-ПК"</t>
  </si>
  <si>
    <t>1.22-2203-69-1/1</t>
  </si>
  <si>
    <t>Техническое обслуживание извещателя дымового ИП</t>
  </si>
  <si>
    <t>СН-2012-2024.1. Доп.1. Сб.22-2203-69-1/1</t>
  </si>
  <si>
    <t>143</t>
  </si>
  <si>
    <t>3.1-2203-38-1/1</t>
  </si>
  <si>
    <t>Техническое обслуживание извещателя пожарного дымового "ИП212-3СУ"</t>
  </si>
  <si>
    <t>СН-2012-2024.3. Доп.1. Сб.1-2203-38-1/1</t>
  </si>
  <si>
    <t>144</t>
  </si>
  <si>
    <t>3.1-2201-36-1/1</t>
  </si>
  <si>
    <t>Технический осмотр извещателя пожарного дымового "ИП212-3СУ"</t>
  </si>
  <si>
    <t>СН-2012-2024.3. Доп.1. Сб.1-2201-36-1/1</t>
  </si>
  <si>
    <t>145</t>
  </si>
  <si>
    <t>1.22-2203-98-1/1</t>
  </si>
  <si>
    <t>Техническое обслуживание извещателя ручного тип WR7</t>
  </si>
  <si>
    <t>СН-2012-2024.1. Доп.1. Сб.22-2203-98-1/1</t>
  </si>
  <si>
    <t>146</t>
  </si>
  <si>
    <t>3.1-2203-28-1/1</t>
  </si>
  <si>
    <t>Техническое обслуживание извещателя пожарного теплового "XP95 55000-400"</t>
  </si>
  <si>
    <t>СН-2012-2024.3. Доп.1. Сб.1-2203-28-1/1</t>
  </si>
  <si>
    <t>147</t>
  </si>
  <si>
    <t>3.1-2201-27-1/1</t>
  </si>
  <si>
    <t>Технический осмотр извещателя пожарного теплового "XP95 55000-400"</t>
  </si>
  <si>
    <t>СН-2012-2024.3. Доп.1. Сб.1-2201-27-1/1</t>
  </si>
  <si>
    <t>148</t>
  </si>
  <si>
    <t>1.22-2203-108-2/1</t>
  </si>
  <si>
    <t>Техническое обслуживание приборов системы автоматического речевого пожарного оповещения типа РЕЧОР, выносной пульт речевого пожарного оповещения - годовое</t>
  </si>
  <si>
    <t>СН-2012-2024.1. Доп.1. Сб.22-2203-108-2/1</t>
  </si>
  <si>
    <t>149</t>
  </si>
  <si>
    <t>3.1-2201-55-1/1</t>
  </si>
  <si>
    <t>Технический осмотр светового табло ТВ-1</t>
  </si>
  <si>
    <t>СН-2012-2024.3. Доп.1. Сб.1-2201-55-1/1</t>
  </si>
  <si>
    <t>)*1)*8</t>
  </si>
  <si>
    <t>)*0,75)*8</t>
  </si>
  <si>
    <t>150</t>
  </si>
  <si>
    <t>1.22-2201-80-4/1</t>
  </si>
  <si>
    <t>Технический осмотр приборов системы оповещения и управления эвакуацией людей (СОУЭ), громкоговоритель корпусного типа LB1-UM06E - ежемесячный</t>
  </si>
  <si>
    <t>СН-2012-2024.1. Доп.1. Сб.22-2201-80-4/1</t>
  </si>
  <si>
    <t>1.22-2201-69-1/1</t>
  </si>
  <si>
    <t>Технический осмотр оповещателя речевого типа E90-W</t>
  </si>
  <si>
    <t>СН-2012-2024.1. Доп.1. Сб.22-2201-69-1/1</t>
  </si>
  <si>
    <t>151</t>
  </si>
  <si>
    <t>Филиал № 3 ГБУЗ "ГП № 6 ДЗМ", по адресу: 125008, г. Москва, 3-й Новомихалковский проезд, д.3А, стр.1</t>
  </si>
  <si>
    <t>152</t>
  </si>
  <si>
    <t>Технический осмотр прибора приемно-контрольного охранно-пожарного "ВЭРС-ПК" ("РУБЕЖ -2 ОП")</t>
  </si>
  <si>
    <t>153</t>
  </si>
  <si>
    <t>Техническое обслуживание прибора приемно-контрольного охранно-пожарного "ВЭРС-ПК" ("РУБЕЖ -2 ОП")</t>
  </si>
  <si>
    <t>154</t>
  </si>
  <si>
    <t>155</t>
  </si>
  <si>
    <t>156</t>
  </si>
  <si>
    <t>157</t>
  </si>
  <si>
    <t>1.27-2103-1-1/1</t>
  </si>
  <si>
    <t>Техническое обслуживание компьютерного оборудования, настройка программного обеспечения</t>
  </si>
  <si>
    <t>СН-2012-2024.1. Доп.1. Сб.27-2103-1-1/1</t>
  </si>
  <si>
    <t>158</t>
  </si>
  <si>
    <t>1.27-2103-1-2/1</t>
  </si>
  <si>
    <t>Техническое обслуживание компьютерного оборудования, профилактика электронных составляющих ПК</t>
  </si>
  <si>
    <t>СН-2012-2024.1. Доп.1. Сб.27-2103-1-2/1</t>
  </si>
  <si>
    <t>159</t>
  </si>
  <si>
    <t>1.27-2103-1-3/1</t>
  </si>
  <si>
    <t>Техническое обслуживание компьютерного оборудования, профилактика программного обеспечения ПК</t>
  </si>
  <si>
    <t>СН-2012-2024.1. Доп.1. Сб.27-2103-1-3/1</t>
  </si>
  <si>
    <t>160</t>
  </si>
  <si>
    <t>161</t>
  </si>
  <si>
    <t>162</t>
  </si>
  <si>
    <t>Технический осмотр Источник резервного питания "СКАТ-1200Р\20" или "СКАТ-2400Р\20" (прим. Блок питания)</t>
  </si>
  <si>
    <t>163</t>
  </si>
  <si>
    <t>Техническое обслуживание источника резервного питания "СКАТ-1200Р\20" или "СКАТ-2400Р\20" (прим. Блок питания)</t>
  </si>
  <si>
    <t>164</t>
  </si>
  <si>
    <t>3.1-2201-17-1/1</t>
  </si>
  <si>
    <t>Технический осмотр Блоки бесперебойного питания "ББП" (прим. аккумуляторы)</t>
  </si>
  <si>
    <t>СН-2012-2024.3. Доп.1. Сб.1-2201-17-1/1</t>
  </si>
  <si>
    <t>165</t>
  </si>
  <si>
    <t>3.1-2203-18-1/1</t>
  </si>
  <si>
    <t>Техническое обслуживание блока бесперебойного питания "ББП" (прим. аккумуляторы)</t>
  </si>
  <si>
    <t>СН-2012-2024.3. Доп.1. Сб.1-2203-18-1/1</t>
  </si>
  <si>
    <t>Технический осмотр кнопки управления, число кнопок до 9 (прим. пульт дистанционный "Рубеж")</t>
  </si>
  <si>
    <t>Техническое обслуживание кнопки управления, число кнопок до 9 (прим. пульт дистанционный "Рубеж")</t>
  </si>
  <si>
    <t>166</t>
  </si>
  <si>
    <t>1.23-2303-5-4/1</t>
  </si>
  <si>
    <t>Комплекс работ по техническому обслуживанию оборудования, автоматизированных систем и исполнительных механизмов, исполнительные механизмы (прим. Модуль управления клапаном дымоудаления или огнезадерживающим клапаном)</t>
  </si>
  <si>
    <t>СН-2012-2024.1. Доп.1. Сб.23-2303-5-4/1</t>
  </si>
  <si>
    <t>167</t>
  </si>
  <si>
    <t>168</t>
  </si>
  <si>
    <t>169</t>
  </si>
  <si>
    <t>3.1-2201-54-1/1</t>
  </si>
  <si>
    <t>Технический осмотр преобразователя интерфейсов ПИ-01</t>
  </si>
  <si>
    <t>СН-2012-2024.3. Доп.1. Сб.1-2201-54-1/1</t>
  </si>
  <si>
    <t>170</t>
  </si>
  <si>
    <t>3.1-2203-56-1/1</t>
  </si>
  <si>
    <t>Техническое обслуживание преобразователя интерфейсов ПИ-01</t>
  </si>
  <si>
    <t>СН-2012-2024.3. Доп.1. Сб.1-2203-56-1/1</t>
  </si>
  <si>
    <t>171</t>
  </si>
  <si>
    <t>172</t>
  </si>
  <si>
    <t>173</t>
  </si>
  <si>
    <t>Технический осмотр сетевого контроллера шлейфов сигнализации "СКШС-01" (прим. изолятор шлейфа)</t>
  </si>
  <si>
    <t>174</t>
  </si>
  <si>
    <t>Техническое обслуживание сетевого контроллера шлейфов сигнализации "СКШС-01" (прим. изолятор шлейфа)</t>
  </si>
  <si>
    <t>175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</si>
  <si>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 (прим. Блок индикации и управления "Рубеж")</t>
  </si>
  <si>
    <t>1.22-2203-73-1/1</t>
  </si>
  <si>
    <t>Техническое обслуживание кабеля экранированного типа CAB 4*1.5</t>
  </si>
  <si>
    <t>100 м</t>
  </si>
  <si>
    <t>СН-2012-2024.1. Доп.1. Сб.22-2203-73-1/1</t>
  </si>
  <si>
    <t>Система оповещения и управления эвакуацией</t>
  </si>
  <si>
    <t>Технический осмотр кнопки управления, число кнопок до 9 (прим. Настенный моноблок ППУ -2. Доп . функции : вход DAP для ВПУ "Sonar")</t>
  </si>
  <si>
    <t>Техническое обслуживание кнопки управления, число кнопок до 9 (прим. Настенный моноблок ППУ -2. Доп . функции : вход DAP для ВПУ "Sonar")</t>
  </si>
  <si>
    <t>176</t>
  </si>
  <si>
    <t>3.1-2201-10-1/1</t>
  </si>
  <si>
    <t>Технический осмотр ресивер-микшера "RM8080" (прим. Пульт микрофонный СОУЭ "Sonar")</t>
  </si>
  <si>
    <t>СН-2012-2024.3. Доп.1. Сб.1-2201-10-1/1</t>
  </si>
  <si>
    <t>177</t>
  </si>
  <si>
    <t>3.1-2203-10-1/1</t>
  </si>
  <si>
    <t>Техническое обслуживание ресивер-микшера "RM8080" (прим. Пульт микрофонный СОУЭ "Sonar")</t>
  </si>
  <si>
    <t>СН-2012-2024.3. Доп.1. Сб.1-2203-10-1/1</t>
  </si>
  <si>
    <t>)*1)*2</t>
  </si>
  <si>
    <t>)*0,75)*2</t>
  </si>
  <si>
    <t>178</t>
  </si>
  <si>
    <t>179</t>
  </si>
  <si>
    <t>180</t>
  </si>
  <si>
    <t>181</t>
  </si>
  <si>
    <t>182</t>
  </si>
  <si>
    <t>183</t>
  </si>
  <si>
    <t>1.22-2203-81-1/1</t>
  </si>
  <si>
    <t>Техническое обслуживание оповещателя речевого типа E90-W</t>
  </si>
  <si>
    <t>СН-2012-2024.1. Доп.1. Сб.22-2203-81-1/1</t>
  </si>
  <si>
    <t>184</t>
  </si>
  <si>
    <t>185</t>
  </si>
  <si>
    <t>Противопожарная система</t>
  </si>
  <si>
    <t>186</t>
  </si>
  <si>
    <t>1.18-2403-9-2/1</t>
  </si>
  <si>
    <t>Техническое обслуживание в течение года вытяжных установок с крышными вентиляторами производительностью по воздуху до 10000 м3/ч</t>
  </si>
  <si>
    <t>СН-2012-2024.1. Доп.1. Сб.18-2403-9-2/1</t>
  </si>
  <si>
    <t>187</t>
  </si>
  <si>
    <t>Филиал № 4 ГБУЗ "ГП № 6 ДЗМ", по адресу: г. Москва, ул. Вучетича, д.7Б</t>
  </si>
  <si>
    <t>188</t>
  </si>
  <si>
    <t>Технический осмотр прибора приемно-контрольного охранно-пожарного "ВЭРС-ПК" ("РУБЕЖ -2 ОП" прот.R3)</t>
  </si>
  <si>
    <t>189</t>
  </si>
  <si>
    <t>Техническое обслуживание прибора приемно-контрольного охранно-пожарного "ВЭРС-ПК" ("РУБЕЖ -2 ОП" прот.R3)</t>
  </si>
  <si>
    <t>190</t>
  </si>
  <si>
    <t>Техническое обслуживание приборов системы охранно-пожарной сигнализации на базе оборудования С2000, блок индикации С2000-БКИ (С2000-БИ) - годовое (R3-Рубеж-БИУ)</t>
  </si>
  <si>
    <t>СН-2012-2024.1. Доп.2. Сб.22-2203-104-6/1</t>
  </si>
  <si>
    <t>191</t>
  </si>
  <si>
    <t>Техническое обслуживание блока контроля зоны "БКЗ" (МС-1 прот. R3)</t>
  </si>
  <si>
    <t>СН-2012-2024.3. Доп.2. Сб.1-2203-44-1/1</t>
  </si>
  <si>
    <t>192</t>
  </si>
  <si>
    <t>Технический осмотр блока контроля зоны "БКЗ" (МС-1 прот. R3)</t>
  </si>
  <si>
    <t>СН-2012-2024.3. Доп.2. Сб.1-2201-42-1/1</t>
  </si>
  <si>
    <t>193</t>
  </si>
  <si>
    <t>Техническое обслуживание извещателя пожарного ручного "MS" (Рубеж-ПДУ)</t>
  </si>
  <si>
    <t>СН-2012-2024.3. Доп.2. Сб.1-2203-30-1/1</t>
  </si>
  <si>
    <t>194</t>
  </si>
  <si>
    <t>Технический осмотр извещателя пожарного ручного "MS" (Рубеж-ПДУ)</t>
  </si>
  <si>
    <t>СН-2012-2024.3. Доп.2. Сб.1-2201-28-1/1</t>
  </si>
  <si>
    <t>195</t>
  </si>
  <si>
    <t>Техническое обслуживание сетевого контроллера шлейфов сигнализации "СКШС-01" (ИЗ-1 прот. R3)</t>
  </si>
  <si>
    <t>СН-2012-2024.3. Доп.2. Сб.1-2203-52-1/1</t>
  </si>
  <si>
    <t>196</t>
  </si>
  <si>
    <t>Технический осмотр сетевого контроллера шлейфов сигнализации "СКШС-01" (ИЗ-1 прот. R3)</t>
  </si>
  <si>
    <t>197</t>
  </si>
  <si>
    <t>Техническое обслуживание релейного модуля "РМ-1" (РМ-4-R3, РМ-4к-R3)</t>
  </si>
  <si>
    <t>СН-2012-2024.3. Доп.2. Сб.1-2203-19-1/1</t>
  </si>
  <si>
    <t>198</t>
  </si>
  <si>
    <t>Технический осмотр Релейный модуль "РМ-1" (РМ-4-R3, РМ-4к-R3)</t>
  </si>
  <si>
    <t>СН-2012-2024.3. Доп.2. Сб.1-2201-18-1/1</t>
  </si>
  <si>
    <t>СН-2012-2024.3. Доп.2. Сб.1-2203-38-1/1</t>
  </si>
  <si>
    <t>СН-2012-2024.3. Доп.2. Сб.1-2201-36-1/1</t>
  </si>
  <si>
    <t>199</t>
  </si>
  <si>
    <t>200</t>
  </si>
  <si>
    <t>201</t>
  </si>
  <si>
    <t>202</t>
  </si>
  <si>
    <t>СН-2012-2024.3. Доп.2. Сб.1-2203-32-1/1</t>
  </si>
  <si>
    <t>203</t>
  </si>
  <si>
    <t>СН-2012-2024.3. Доп.2. Сб.1-2201-30-1/1</t>
  </si>
  <si>
    <t>204</t>
  </si>
  <si>
    <t>Техническое обслуживание блока питания типа БРП-12-01Л (ИВЭПР 12/5 исп. 2х17-Р-БР)</t>
  </si>
  <si>
    <t>205</t>
  </si>
  <si>
    <t>Технический осмотр блока питания типа БРП-12-01Л (ИВЭПР 12/5 исп. 2х17-Р-БР)</t>
  </si>
  <si>
    <t>206</t>
  </si>
  <si>
    <t>Технический осмотр прибора приемно-контрольного охранно-пожарного "ВЭРС-ПК" (Тромбон ПУ-8)</t>
  </si>
  <si>
    <t>207</t>
  </si>
  <si>
    <t>Техническое обслуживание прибора приемно-контрольного охранно-пожарного "ВЭРС-ПК" (Тромбон ПУ-8)</t>
  </si>
  <si>
    <t>208</t>
  </si>
  <si>
    <t>3.1-2203-13-1/1</t>
  </si>
  <si>
    <t>Техническое обслуживание усилителя мощности "SM2хххх" и "SM6хххх" (Тромбон- УМ480)</t>
  </si>
  <si>
    <t>СН-2012-2024.3. Доп.2. Сб.1-2203-13-1/1</t>
  </si>
  <si>
    <t>209</t>
  </si>
  <si>
    <t>3.1-2201-13-1/1</t>
  </si>
  <si>
    <t>Технический осмотр усилителя мощности "SM2хххх" и "SM6хххх" (Тромбон- УМ480)</t>
  </si>
  <si>
    <t>СН-2012-2024.3. Доп.2. Сб.1-2201-13-1/1</t>
  </si>
  <si>
    <t>210</t>
  </si>
  <si>
    <t>Техническое обслуживание источника резервного питания "СКАТ-1200Р\20" или "СКАТ-2400Р\20" (Тромбон БП-21)</t>
  </si>
  <si>
    <t>СН-2012-2024.3. Доп.2. Сб.1-2203-20-1/1</t>
  </si>
  <si>
    <t>211</t>
  </si>
  <si>
    <t>Технический осмотр Источник резервного питания "СКАТ-1200Р\20" или "СКАТ-2400Р\20" (Тромбон БП-21)</t>
  </si>
  <si>
    <t>СН-2012-2024.3. Доп.2. Сб.1-2201-19-1/1</t>
  </si>
  <si>
    <t>212</t>
  </si>
  <si>
    <t>Техническое обслуживание системы оповещения и управления эвакуацией (СОУЭ) на базе оборудования типа "Сонар", микрофонная консоль - ежемесячное (ТРОМБОН - УК для ПУ-16)</t>
  </si>
  <si>
    <t>СН-2012-2024.1. Доп.2. Сб.22-2203-118-4/1</t>
  </si>
  <si>
    <t>Техническое обслуживание оповещателя охранно-пожарного звукового типа "Свирель" (АСР-06.3.0, АСР-06.1.2)</t>
  </si>
  <si>
    <t>СН-2012-2024.1. Доп.2. Сб.22-2203-79-1/1</t>
  </si>
  <si>
    <t>213</t>
  </si>
  <si>
    <t>Технический осмотр оповещателя речевого типа E90-W (АСР-06.3.0, АСР-06.1.2)</t>
  </si>
  <si>
    <t>214</t>
  </si>
  <si>
    <t>Техническое обслуживание оповещателя речевого типа E90-W (АСР-06.3.0, АСР-06.1.2)</t>
  </si>
  <si>
    <t>3.1-2203-57-1/1</t>
  </si>
  <si>
    <t>Техническое обслуживание светового табло ТВ-1 (Люкс-12, Маяк-24-СТ)</t>
  </si>
  <si>
    <t>СН-2012-2024.3. Доп.2. Сб.1-2203-57-1/1</t>
  </si>
  <si>
    <t>Технический осмотр светового табло ТВ-1 (Люкс-12, Маяк-24-СТ)</t>
  </si>
  <si>
    <t>СН-2012-2024.3. Доп.2. Сб.1-2201-55-1/1</t>
  </si>
  <si>
    <t>215</t>
  </si>
  <si>
    <t>216</t>
  </si>
  <si>
    <t>217</t>
  </si>
  <si>
    <t>Техническое обслуживание оповещателя охранно-пожарного звукового типа "Свирель" (Люкс-12, АСР-06.1.2)</t>
  </si>
  <si>
    <t>218</t>
  </si>
  <si>
    <t>219</t>
  </si>
  <si>
    <t>220</t>
  </si>
  <si>
    <t>Техническое обслуживание извещателя пожарного ручного "MS" (Рубеж-ПДУ, УДП 513-11 ИКЗ-R3)</t>
  </si>
  <si>
    <t>221</t>
  </si>
  <si>
    <t>Технический осмотр извещателя пожарного ручного "MS" (Рубеж-ПДУ, УДП 513-11 ИКЗ-R3)</t>
  </si>
  <si>
    <t>222</t>
  </si>
  <si>
    <t>Техническое обслуживание блока питания типа БРП-12-01Л (ИВЭПР 12/2 RS-R3 2x17 прот. R3, ИВЭПР 12/2 RS-R3 2x7 БР прот. R3, УДП 513-11 ИКЗ-R3)</t>
  </si>
  <si>
    <t>223</t>
  </si>
  <si>
    <t>Технический осмотр блока питания типа БРП-12-01Л (ИВЭПР 12/2 RS-R3 2x17 прот. R3, ИВЭПР 12/2 RS-R3 2x7 БР прот. R3)</t>
  </si>
  <si>
    <t>224</t>
  </si>
  <si>
    <t>Техническое обслуживание извещателя пожарного дымового "ИП212-3СУ" (ИП 212-64-R3 )</t>
  </si>
  <si>
    <t>)*1,0)*0,70</t>
  </si>
  <si>
    <t>Поправка: СН-2012. Гл.3 Сб.1 п.3. 1  Поправка: СН-2012. Гл.1 Сб.22 п.3.6.2</t>
  </si>
  <si>
    <t>Технический осмотр извещателя пожарного дымового "ИП212-3СУ" (ИП 212-64-R3 )</t>
  </si>
  <si>
    <t>225</t>
  </si>
  <si>
    <t>Техническое обслуживание извещателя магнитоконтактного типа СМК (ИО 102-20/Б2П)</t>
  </si>
  <si>
    <t>СН-2012-2024.1. Доп.2. Сб.22-2203-72-1/1</t>
  </si>
  <si>
    <t>226</t>
  </si>
  <si>
    <t>Техническое обслуживание звукового табло оповещения "Газ! Уходи!", "Газ! Не входи!" (Сфера 12В СН)</t>
  </si>
  <si>
    <t>Техническое обслуживание светового табло ТВ-1 (Сфера 12В СН)</t>
  </si>
  <si>
    <t>Технический осмотр светового табло ТВ-1 (Сфера 12В СН)</t>
  </si>
  <si>
    <t>227</t>
  </si>
  <si>
    <t>Техническое обслуживание оповещателя охранно-пожарного звукового типа "Свирель" (Маяк-12ЗМ)</t>
  </si>
  <si>
    <t>228</t>
  </si>
  <si>
    <t>Техническое обслуживание системы газового пожаротушения, модуль типа MX-1230 - ежемесячное (Заря-22 (30-22,5-18))</t>
  </si>
  <si>
    <t>СН-2012-2024.1. Доп.2. Сб.24-2303-18-1/1</t>
  </si>
  <si>
    <t>229</t>
  </si>
  <si>
    <t>1.18-2403-9-1/1</t>
  </si>
  <si>
    <t>Техническое обслуживание в течение года вытяжных установок с крышными вентиляторами производительностью по воздуху до 5000 м3/ч</t>
  </si>
  <si>
    <t>СН-2012-2024.1. Доп.2. Сб.18-2403-9-1/1</t>
  </si>
  <si>
    <t>230</t>
  </si>
  <si>
    <t>СН-2012-2024.1. Доп.2. Сб.18-2203-3-1/1</t>
  </si>
  <si>
    <t>231</t>
  </si>
  <si>
    <t>и1</t>
  </si>
  <si>
    <t>Итого</t>
  </si>
  <si>
    <t>и2</t>
  </si>
  <si>
    <t>НДС 20%</t>
  </si>
  <si>
    <t>Новая переменная</t>
  </si>
  <si>
    <t>Переменная</t>
  </si>
  <si>
    <t>Переменная1</t>
  </si>
  <si>
    <t>Переменная_1</t>
  </si>
  <si>
    <t>Переменная_2</t>
  </si>
  <si>
    <t>Уровень цен на 01.01.2024 г</t>
  </si>
  <si>
    <t>_OBSM_</t>
  </si>
  <si>
    <t>9999990008</t>
  </si>
  <si>
    <t>Трудозатраты рабочих</t>
  </si>
  <si>
    <t>чел.-ч.</t>
  </si>
  <si>
    <t>22.1-18-24</t>
  </si>
  <si>
    <t>СН-2012-2024.22. Доп.1. п.1-18-24 (183102)</t>
  </si>
  <si>
    <t>Автомобили полупассажирские типа ГАЗ, грузоподъемность до 2 т</t>
  </si>
  <si>
    <t>маш.-ч</t>
  </si>
  <si>
    <t>21.1-15-46</t>
  </si>
  <si>
    <t>СН-2012-2024.21. Доп.1. Р.1, о.15, поз.46</t>
  </si>
  <si>
    <t>Припои оловянно-свинцовые в прутках, размеры 8-10х10-15х250-500 мм, марка ПОС-61</t>
  </si>
  <si>
    <t>т</t>
  </si>
  <si>
    <t>21.1-16-104</t>
  </si>
  <si>
    <t>СН-2012-2024.21. Доп.1. Р.1, о.16, поз.104</t>
  </si>
  <si>
    <t>Спирт этиловый технический</t>
  </si>
  <si>
    <t>кг</t>
  </si>
  <si>
    <t>21.1-16-11</t>
  </si>
  <si>
    <t>СН-2012-2024.21. Доп.1. Р.1, о.16, поз.11</t>
  </si>
  <si>
    <t>Ацетон химически чистый</t>
  </si>
  <si>
    <t>21.1-16-41</t>
  </si>
  <si>
    <t>СН-2012-2024.21. Доп.1. Р.1, о.16, поз.41</t>
  </si>
  <si>
    <t>Канифоль</t>
  </si>
  <si>
    <t>21.1-20-1</t>
  </si>
  <si>
    <t>СН-2012-2024.21. Доп.1. Р.1, о.20, поз.1</t>
  </si>
  <si>
    <t>Бязь</t>
  </si>
  <si>
    <t>м2</t>
  </si>
  <si>
    <t>21.1-20-7</t>
  </si>
  <si>
    <t>СН-2012-2024.21. Доп.1. Р.1, о.20, поз.7</t>
  </si>
  <si>
    <t>Ветошь</t>
  </si>
  <si>
    <t>21.1-4-7</t>
  </si>
  <si>
    <t>СН-2012-2024.21. Доп.1. Р.1, о.4, поз.7</t>
  </si>
  <si>
    <t>Газ негорючий жидкий (воздух сжатый) Clean 360</t>
  </si>
  <si>
    <t>л</t>
  </si>
  <si>
    <t>21.1-16-103</t>
  </si>
  <si>
    <t>СН-2012-2024.21. Доп.1. Р.1, о.16, поз.103</t>
  </si>
  <si>
    <t>Спирт этиловый ректификат</t>
  </si>
  <si>
    <t>21.1-25-389</t>
  </si>
  <si>
    <t>СН-2012-2024.21. Доп.1. Р.1, о.25, поз.389</t>
  </si>
  <si>
    <t>Шкурка шлифовальная на тканевой основе водостойкая</t>
  </si>
  <si>
    <t>21.1-6-139</t>
  </si>
  <si>
    <t>СН-2012-2024.21. Доп.1. Р.1, о.6, поз.139</t>
  </si>
  <si>
    <t>Эмаль, марка ПФ-115 (цветная), пентафталевая</t>
  </si>
  <si>
    <t>21.1-24-14</t>
  </si>
  <si>
    <t>СН-2012-2024.21. Доп.1. Р.1, о.24, поз.14</t>
  </si>
  <si>
    <t>Средство моющее</t>
  </si>
  <si>
    <t>21.1-25-388</t>
  </si>
  <si>
    <t>СН-2012-2024.21. Доп.1. Р.1, о.25, поз.388</t>
  </si>
  <si>
    <t>Шкурка шлифовальная на бумажной основе</t>
  </si>
  <si>
    <t>21.1-6-114</t>
  </si>
  <si>
    <t>СН-2012-2024.21. Доп.1. Р.1, о.6, поз.114</t>
  </si>
  <si>
    <t>Растворитель "Уайт-спирит"</t>
  </si>
  <si>
    <t>21.1-6-46</t>
  </si>
  <si>
    <t>СН-2012-2024.21. Доп.1. Р.1, о.6, поз.46</t>
  </si>
  <si>
    <t>Краски масляные жидкотертые цветные (готовые к употреблению) для наружных и внутренних работ, марка МА-15, сурик железный для окраски по металлу</t>
  </si>
  <si>
    <t>21.1-11-21</t>
  </si>
  <si>
    <t>СН-2012-2024.21. Доп.1. Р.1, о.11, поз.21</t>
  </si>
  <si>
    <t>Болты строительные черные с гайками и шайбами (10х100мм)</t>
  </si>
  <si>
    <t>21.1-11-95</t>
  </si>
  <si>
    <t>СН-2012-2024.21. Доп.1. Р.1, о.11, поз.95</t>
  </si>
  <si>
    <t>Шайбы для болтов черные</t>
  </si>
  <si>
    <t>21.1-23-9</t>
  </si>
  <si>
    <t>СН-2012-2024.21. Доп.1. Р.1, о.23, поз.9</t>
  </si>
  <si>
    <t>Электроды, тип Э-42, 46, 50, диаметр 4 - 6 мм</t>
  </si>
  <si>
    <t>21.1-25-284</t>
  </si>
  <si>
    <t>СН-2012-2024.21. Доп.1. Р.1, о.25, поз.284</t>
  </si>
  <si>
    <t>Прокладки резиновые, уплотнительные, диаметр 30-40 мм, марка 7057-3</t>
  </si>
  <si>
    <t>21.1-25-399</t>
  </si>
  <si>
    <t>СН-2012-2024.21. Доп.1. Р.1, о.25, поз.399</t>
  </si>
  <si>
    <t>Шнур асбестовый, общего назначения, марка ШАОН-1, диаметр 0,75 мм,</t>
  </si>
  <si>
    <t>21.1-4-10</t>
  </si>
  <si>
    <t>СН-2012-2024.21. Доп.1. Р.1, о.4, поз.10</t>
  </si>
  <si>
    <t>Кислород технический газообразный</t>
  </si>
  <si>
    <t>м3</t>
  </si>
  <si>
    <t>21.1-4-2</t>
  </si>
  <si>
    <t>СН-2012-2024.21. Доп.1. Р.1, о.4, поз.2</t>
  </si>
  <si>
    <t>Ацетилен технический</t>
  </si>
  <si>
    <t>21.1-4-46</t>
  </si>
  <si>
    <t>СН-2012-2024.21. Доп.1. Р.1, о.4, поз.46</t>
  </si>
  <si>
    <t>Солидол жировой</t>
  </si>
  <si>
    <t>21.1-4-9</t>
  </si>
  <si>
    <t>СН-2012-2024.21. Доп.1. Р.1, о.4, поз.9</t>
  </si>
  <si>
    <t>Керосин</t>
  </si>
  <si>
    <t>21.1-6-48</t>
  </si>
  <si>
    <t>СН-2012-2024.21. Доп.1. Р.1, о.6, поз.48</t>
  </si>
  <si>
    <t>Краски масляные жидкотертые цветные (готовые к употреблению) для наружных и внутренних работ, марка МА-25</t>
  </si>
  <si>
    <t>21.1-6-68</t>
  </si>
  <si>
    <t>СН-2012-2024.21. Доп.1. Р.1, о.6, поз.68</t>
  </si>
  <si>
    <t>Лак битумный, марка БТ-577</t>
  </si>
  <si>
    <t>21.1-6-90</t>
  </si>
  <si>
    <t>СН-2012-2024.21. Доп.1. Р.1, о.6, поз.90</t>
  </si>
  <si>
    <t>Олифа для окраски комбинированная "Оксоль"</t>
  </si>
  <si>
    <t>21.18-7-2</t>
  </si>
  <si>
    <t>СН-2012-2024.21. Доп.1. Р.18, о.7, поз.2</t>
  </si>
  <si>
    <t>Прокладка уплотнительная паронитовая, толщина 0,5-2,5 мм</t>
  </si>
  <si>
    <t>21.1-20-2</t>
  </si>
  <si>
    <t>СН-2012-2024.21. Доп.1. Р.1, о.20, поз.2</t>
  </si>
  <si>
    <t>Вата белая</t>
  </si>
  <si>
    <t>21.26-2-21</t>
  </si>
  <si>
    <t>СН-2012-2024.21. Доп.1. Р.26, о.2, поз.21</t>
  </si>
  <si>
    <t>Аэрозоль (спрей) антистатический мгновенного высыхания для технического обслуживания приборов и оборудования</t>
  </si>
  <si>
    <t>21.1-20-23</t>
  </si>
  <si>
    <t>СН-2012-2024.21. Доп.1. Р.1, о.20, поз.23</t>
  </si>
  <si>
    <t>Парусина (брезент)</t>
  </si>
  <si>
    <t>СН-2012-2024.22. Доп.2. п.1-18-24 (183102)</t>
  </si>
  <si>
    <t>СН-2012-2024.21. Доп.2. Р.1, о.16, поз.104</t>
  </si>
  <si>
    <t>СН-2012-2024.21. Доп.2. Р.1, о.20, поз.1</t>
  </si>
  <si>
    <t>21.1-25-191</t>
  </si>
  <si>
    <t>СН-2012-2024.21. Доп.1. Р.1, о.25, поз.191</t>
  </si>
  <si>
    <t>Мыло жидкое (мыловар)</t>
  </si>
  <si>
    <t>СН-2012-2024.21. Доп.2. Р.1, о.20, поз.7</t>
  </si>
  <si>
    <t>СН-2012-2024.21. Доп.2. Р.1, о.4, поз.7</t>
  </si>
  <si>
    <t>СН-2012-2024.21. Доп.2. Р.1, о.16, поз.11</t>
  </si>
  <si>
    <t>СН-2012-2024.21. Доп.2. Р.1, о.16, поз.41</t>
  </si>
  <si>
    <t>СН-2012-2024.21. Доп.2. Р.1, о.16, поз.103</t>
  </si>
  <si>
    <t>СН-2012-2024.21. Доп.2. Р.1, о.25, поз.388</t>
  </si>
  <si>
    <t>СН-2012-2024.21. Доп.2. Р.1, о.6, поз.139</t>
  </si>
  <si>
    <t>СН-2012-2024.21. Доп.2. Р.1, о.11, поз.21</t>
  </si>
  <si>
    <t>СН-2012-2024.21. Доп.2. Р.1, о.11, поз.95</t>
  </si>
  <si>
    <t>СН-2012-2024.21. Доп.2. Р.1, о.4, поз.10</t>
  </si>
  <si>
    <t>СН-2012-2024.21. Доп.2. Р.1, о.4, поз.2</t>
  </si>
  <si>
    <t>СН-2012-2024.21. Доп.2. Р.1, о.4, поз.46</t>
  </si>
  <si>
    <t>СН-2012-2024.21. Доп.2. Р.1, о.4, поз.9</t>
  </si>
  <si>
    <t>СН-2012-2024.21. Доп.2. Р.1, о.6, поз.48</t>
  </si>
  <si>
    <t>г</t>
  </si>
  <si>
    <t>Поправка: СН-2012. Гл.1 Сб.22 п.3.6.2  Наименование: При применении стоимостных нормативов для сетей и приборов, расположенных в транспортных развязках, в том числе на 3-ем транспортном кольце, для выполнения аналогичных работ в административных и общественных зданиях, по: техническому обслуживанию</t>
  </si>
  <si>
    <t>Поправка: СН-2012. Гл.1 Сб.22 п.3.6.1  Наименование: При применении стоимостных нормативов для сетей и приборов, расположенных в транспортных развязках, в том числе на 3-ем транспортном кольце, для выполнения аналогичных работ в административных и общественных зданиях, по: техническому осмотру</t>
  </si>
  <si>
    <t>Поправка: СН-2012. Гл.3 Сб.1 п.3. 1  Наименование: Для разрезных балочных пролетных строений  Поправка: СН-2012. Гл.1 Сб.22 п.3.6.2  Наименование: При применении стоимостных нормативов для сетей и приборов, расположенных в транспортных развязках, в том числе на 3-ем транспортном кольце, для выполнения аналогичных работ в административных и общественных зданиях, по: техническому обслуживанию</t>
  </si>
  <si>
    <t>"СОГЛАСОВАНО"</t>
  </si>
  <si>
    <t>"УТВЕРЖДАЮ"</t>
  </si>
  <si>
    <t>Форма № 1а (глава 1-5)</t>
  </si>
  <si>
    <t>"_____"________________ 2024 г.</t>
  </si>
  <si>
    <t>(локальный сметный расчет)</t>
  </si>
  <si>
    <t>(наименование работ и затрат, наименование объекта)</t>
  </si>
  <si>
    <t>Сметная стоимость</t>
  </si>
  <si>
    <t>тыс.руб</t>
  </si>
  <si>
    <t>Строительные работы</t>
  </si>
  <si>
    <t>Монтажные работы</t>
  </si>
  <si>
    <t>Оборудование</t>
  </si>
  <si>
    <t>Прочие работы</t>
  </si>
  <si>
    <t>Средства на оплату труда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</si>
  <si>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</si>
  <si>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</si>
  <si>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</si>
  <si>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</si>
  <si>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</si>
  <si>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</si>
  <si>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</si>
  <si>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</si>
  <si>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Коэфф. пересчета</t>
  </si>
  <si>
    <t>ВСЕГО затрат, руб.</t>
  </si>
  <si>
    <t>Справочно</t>
  </si>
  <si>
    <t>ЗТР, всего чел.-час</t>
  </si>
  <si>
    <t>Ст-ть ед. с начислен.</t>
  </si>
  <si>
    <t>Составлен(а) в уровне текущих (прогнозных) цен на январь 2024 года</t>
  </si>
  <si>
    <r>
      <t>3.1-2203-26-1/1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</si>
  <si>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t>ЗП</t>
  </si>
  <si>
    <t>ЭМ</t>
  </si>
  <si>
    <t>в т.ч. ЗПМ</t>
  </si>
  <si>
    <t>МР</t>
  </si>
  <si>
    <t>НР от ЗП</t>
  </si>
  <si>
    <t>%</t>
  </si>
  <si>
    <t>СП от ЗП</t>
  </si>
  <si>
    <t>НР и СП от ЗПМ</t>
  </si>
  <si>
    <t>ЗТР</t>
  </si>
  <si>
    <t>чел-ч</t>
  </si>
  <si>
    <r>
      <t>3.1-2201-25-1/1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</si>
  <si>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3.1-2203-17-1/1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</si>
  <si>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3.1-2201-16-1/1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</si>
  <si>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3.1-2203-52-1/1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</si>
  <si>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3.1-2201-50-1/1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</si>
  <si>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3.1-2203-32-1/1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</si>
  <si>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3.1-2201-30-1/1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</si>
  <si>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3.1-2203-20-1/1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</si>
  <si>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3.1-2201-19-1/1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</si>
  <si>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3.1-2203-19-1/1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</si>
  <si>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3.1-2201-18-1/1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</si>
  <si>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3.1-2203-31-1/1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</si>
  <si>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3.1-2201-29-1/1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</si>
  <si>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3.1-2203-44-1/1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</si>
  <si>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3.1-2201-42-1/1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</si>
  <si>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3.1-2203-46-1/1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</si>
  <si>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3.1-2201-44-1/1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</si>
  <si>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3.1-2303-6-1/1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</si>
  <si>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3.1-2301-5-1/1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</si>
  <si>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3.1-2203-2-1/1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</si>
  <si>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3.1-2201-2-1/1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</si>
  <si>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3.1-2203-30-1/1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</si>
  <si>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3.1-2201-28-1/1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</si>
  <si>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3.1-2203-21-1/1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</si>
  <si>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3.1-2201-20-1/1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</si>
  <si>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3.1-2203-38-1/1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</si>
  <si>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3.1-2201-36-1/1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</si>
  <si>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3.1-2203-28-1/1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</si>
  <si>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3.1-2201-27-1/1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</si>
  <si>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3.1-2201-17-1/1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</si>
  <si>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3.1-2203-18-1/1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</si>
  <si>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3.1-2201-54-1/1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</si>
  <si>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3.1-2203-56-1/1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</si>
  <si>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3.1-2201-10-1/1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</si>
  <si>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3.1-2203-10-1/1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</si>
  <si>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1.22-2201-69-1/1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</si>
  <si>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3.1-2203-13-1/1</t>
    </r>
    <r>
      <rPr>
        <i/>
        <sz val="10"/>
        <rFont val="Arial"/>
        <family val="2"/>
        <charset val="204"/>
      </rPr>
      <t xml:space="preserve">
Поправка: СН-2012. Гл.1 Сб.22 п.3.6.2</t>
    </r>
  </si>
  <si>
    <r>
      <t>3.1-2201-13-1/1</t>
    </r>
    <r>
      <rPr>
        <i/>
        <sz val="10"/>
        <rFont val="Arial"/>
        <family val="2"/>
        <charset val="204"/>
      </rPr>
      <t xml:space="preserve">
Поправка: СН-2012. Гл.1 Сб.22 п.3.6.1</t>
    </r>
  </si>
  <si>
    <r>
      <t>3.1-2203-38-1/1</t>
    </r>
    <r>
      <rPr>
        <i/>
        <sz val="10"/>
        <rFont val="Arial"/>
        <family val="2"/>
        <charset val="204"/>
      </rPr>
      <t xml:space="preserve">
Поправка: СН-2012. Гл.3 Сб.1 п.3. 1  Поправка: СН-2012. Гл.1 Сб.22 п.3.6.2</t>
    </r>
  </si>
  <si>
    <t xml:space="preserve">Составил   </t>
  </si>
  <si>
    <t>[должность,подпись(инициалы,фамилия)]</t>
  </si>
  <si>
    <t xml:space="preserve">Проверил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</si>
  <si>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</si>
  <si>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</si>
  <si>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</si>
  <si>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</si>
  <si>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</si>
  <si>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№ п/п</t>
  </si>
  <si>
    <t>Количество</t>
  </si>
  <si>
    <t>Примечание</t>
  </si>
  <si>
    <t>Заказчик _________________</t>
  </si>
  <si>
    <t>Подрядчик _________________</t>
  </si>
  <si>
    <t>Форма 3</t>
  </si>
  <si>
    <t>(Наименование стройки)</t>
  </si>
  <si>
    <t>(объектная смета)</t>
  </si>
  <si>
    <t xml:space="preserve">Средства на оплату труда  </t>
  </si>
  <si>
    <t xml:space="preserve">Расчетный измеритель единичной стоимости  </t>
  </si>
  <si>
    <t>Номера сметных расчетов (смет)</t>
  </si>
  <si>
    <t>Показатели единичной стоимости</t>
  </si>
  <si>
    <t>строите-льных работ</t>
  </si>
  <si>
    <t>монтажных работ</t>
  </si>
  <si>
    <t>оборудо-вания, мебели, инвентаря</t>
  </si>
  <si>
    <t>прочих затрат</t>
  </si>
  <si>
    <t>Составлен(а) в базисном уровне цен</t>
  </si>
  <si>
    <t>руб.</t>
  </si>
  <si>
    <t>Сметная стоимость, руб.</t>
  </si>
  <si>
    <t xml:space="preserve">ИТОГО: </t>
  </si>
  <si>
    <t>в том числе</t>
  </si>
  <si>
    <t>Главный инженер проекта</t>
  </si>
  <si>
    <t>[подпись(инициалы,фамилия)]</t>
  </si>
  <si>
    <t xml:space="preserve">Начальник  </t>
  </si>
  <si>
    <t>отдела</t>
  </si>
  <si>
    <t xml:space="preserve">   (наименование)</t>
  </si>
  <si>
    <t xml:space="preserve">Составил  </t>
  </si>
  <si>
    <t xml:space="preserve">Проверил:  </t>
  </si>
  <si>
    <t>TYPE</t>
  </si>
  <si>
    <t>SOURCE_LINK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</si>
  <si>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</si>
  <si>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</si>
  <si>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</si>
  <si>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</si>
  <si>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</si>
  <si>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</si>
  <si>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</si>
  <si>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</si>
  <si>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</si>
  <si>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PRICE_ED</t>
  </si>
  <si>
    <t>STOIM_B</t>
  </si>
  <si>
    <t>PRICE_C</t>
  </si>
  <si>
    <t>STOIM_C</t>
  </si>
  <si>
    <t>ZPM_B</t>
  </si>
  <si>
    <t>ZPM_ED</t>
  </si>
  <si>
    <t>STOIM_ZPM_B</t>
  </si>
  <si>
    <t>ZPM_C</t>
  </si>
  <si>
    <t>STOIM_ZPM_C</t>
  </si>
  <si>
    <t>CRC_GR_RES</t>
  </si>
  <si>
    <t>CRC_B</t>
  </si>
  <si>
    <t>CRC_C</t>
  </si>
  <si>
    <t>RABMAT</t>
  </si>
  <si>
    <t>WBS</t>
  </si>
  <si>
    <t>CBSI</t>
  </si>
  <si>
    <t>CBSII</t>
  </si>
  <si>
    <t>TechSpecCVORPP</t>
  </si>
  <si>
    <t>BuildingFinished</t>
  </si>
  <si>
    <t>PEREVOZKA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</si>
  <si>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</si>
  <si>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</si>
  <si>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</si>
  <si>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</si>
  <si>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</si>
  <si>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</si>
  <si>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</si>
  <si>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</si>
  <si>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</si>
  <si>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UnionOneUchRes</t>
  </si>
  <si>
    <t>IdLevel</t>
  </si>
  <si>
    <t>ViewCodes</t>
  </si>
  <si>
    <t>UnionCodes</t>
  </si>
  <si>
    <t>Ресурсная ведомость на</t>
  </si>
  <si>
    <t>Объект: Техническое обслуживание ГБУЗ "ГП №6 ДЗМ"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</si>
  <si>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</si>
  <si>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</si>
  <si>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</si>
  <si>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</si>
  <si>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</si>
  <si>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</si>
  <si>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Трудовые ресурсы </t>
  </si>
  <si>
    <t xml:space="preserve">Итого трудовые ресурсы </t>
  </si>
  <si>
    <t xml:space="preserve">Машины и механизмы </t>
  </si>
  <si>
    <t xml:space="preserve">Итого машины и механизмы </t>
  </si>
  <si>
    <t xml:space="preserve">Материальные ресурсы </t>
  </si>
  <si>
    <t xml:space="preserve">Итого материальные ресурсы </t>
  </si>
  <si>
    <t>Раздел: Филиал № 3 ГБУЗ "ГП № 6 ДЗМ", по адресу: 125008, г. Москва, 3-й Новомихалковский проезд, д.3А, стр.1</t>
  </si>
  <si>
    <t>Раздел: Филиал № 4 ГБУЗ "ГП № 6 ДЗМ", по адресу: г. Москва, ул. Вучетича, д.7Б</t>
  </si>
  <si>
    <t xml:space="preserve">Итого материалы заказчика </t>
  </si>
  <si>
    <t xml:space="preserve">Итого оборудование </t>
  </si>
  <si>
    <t xml:space="preserve">Итого оборудование заказчика </t>
  </si>
  <si>
    <t>Итого материальных ресурсов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</si>
</sst>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#,##0.00;[Red]\-\ #,##0.00"/>
    <numFmt numFmtId="166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b/>
      <sz val="10"/>
      <color indexed="14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sz val="13"/>
      <name val="Arial"/>
      <family val="2"/>
      <charset val="204"/>
    </font>
    <font>
      <i/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Alignment="1">
      <alignment horizontal="right"/>
    </xf>
    <xf numFmtId="0" fontId="12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0" fillId="0" borderId="0" xfId="0" applyAlignment="1"/>
    <xf numFmtId="0" fontId="10" fillId="0" borderId="0" xfId="0" applyFont="1" applyAlignment="1">
      <alignment horizontal="left" wrapText="1"/>
    </xf>
    <xf numFmtId="164" fontId="10" fillId="0" borderId="0" xfId="0" applyNumberFormat="1" applyFont="1"/>
    <xf numFmtId="1" fontId="10" fillId="0" borderId="0" xfId="0" applyNumberFormat="1" applyFont="1"/>
    <xf numFmtId="0" fontId="10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165" fontId="10" fillId="0" borderId="0" xfId="0" applyNumberFormat="1" applyFont="1" applyAlignment="1">
      <alignment horizontal="right"/>
    </xf>
    <xf numFmtId="0" fontId="8" fillId="0" borderId="0" xfId="0" applyFont="1" applyAlignment="1">
      <alignment vertical="top" wrapText="1"/>
    </xf>
    <xf numFmtId="165" fontId="15" fillId="0" borderId="0" xfId="0" applyNumberFormat="1" applyFont="1" applyAlignment="1">
      <alignment horizontal="right"/>
    </xf>
    <xf numFmtId="165" fontId="0" fillId="0" borderId="0" xfId="0" applyNumberFormat="1"/>
    <xf numFmtId="165" fontId="10" fillId="0" borderId="0" xfId="0" applyNumberFormat="1" applyFont="1" applyAlignment="1">
      <alignment horizontal="right"/>
    </xf>
    <xf numFmtId="165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0" fillId="0" borderId="6" xfId="0" applyBorder="1"/>
    <xf numFmtId="165" fontId="18" fillId="0" borderId="6" xfId="0" applyNumberFormat="1" applyFont="1" applyBorder="1" applyAlignment="1">
      <alignment horizontal="right"/>
    </xf>
    <xf numFmtId="165" fontId="18" fillId="0" borderId="6" xfId="0" applyNumberFormat="1" applyFont="1" applyBorder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18" fillId="0" borderId="0" xfId="0" applyFont="1" applyAlignment="1">
      <alignment horizontal="left" wrapText="1"/>
    </xf>
    <xf numFmtId="0" fontId="10" fillId="0" borderId="0" xfId="0" applyFont="1" applyAlignment="1">
      <alignment horizontal="right" vertical="center"/>
    </xf>
    <xf numFmtId="0" fontId="10" fillId="0" borderId="1" xfId="0" applyFont="1" applyBorder="1"/>
    <xf numFmtId="0" fontId="9" fillId="0" borderId="5" xfId="0" applyFont="1" applyBorder="1" applyAlignment="1">
      <alignment horizontal="center"/>
    </xf>
    <xf numFmtId="0" fontId="18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vertical="top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wrapText="1"/>
    </xf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horizontal="right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5" xfId="0" applyFont="1" applyBorder="1" applyAlignment="1">
      <alignment horizontal="center" wrapText="1"/>
    </xf>
    <xf numFmtId="0" fontId="9" fillId="0" borderId="0" xfId="0" applyFont="1"/>
    <xf numFmtId="0" fontId="18" fillId="0" borderId="0" xfId="0" applyFont="1" applyAlignme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12" fillId="0" borderId="0" xfId="0" applyNumberFormat="1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" fontId="18" fillId="0" borderId="0" xfId="0" applyNumberFormat="1" applyFont="1" applyAlignment="1">
      <alignment vertical="center" wrapText="1"/>
    </xf>
    <xf numFmtId="0" fontId="10" fillId="0" borderId="0" xfId="0" applyFont="1" applyBorder="1" applyAlignment="1"/>
    <xf numFmtId="1" fontId="10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 indent="1"/>
    </xf>
    <xf numFmtId="165" fontId="10" fillId="0" borderId="0" xfId="0" applyNumberFormat="1" applyFont="1" applyBorder="1" applyAlignment="1"/>
    <xf numFmtId="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165" fontId="10" fillId="0" borderId="1" xfId="0" applyNumberFormat="1" applyFont="1" applyBorder="1" applyAlignment="1">
      <alignment horizontal="right" vertical="center"/>
    </xf>
    <xf numFmtId="1" fontId="10" fillId="0" borderId="2" xfId="0" applyNumberFormat="1" applyFont="1" applyBorder="1" applyAlignment="1">
      <alignment horizontal="center"/>
    </xf>
    <xf numFmtId="0" fontId="10" fillId="0" borderId="3" xfId="0" applyFont="1" applyBorder="1" applyAlignment="1">
      <alignment horizontal="left" wrapText="1"/>
    </xf>
    <xf numFmtId="165" fontId="10" fillId="0" borderId="3" xfId="0" applyNumberFormat="1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 wrapText="1"/>
    </xf>
    <xf numFmtId="165" fontId="10" fillId="0" borderId="3" xfId="0" applyNumberFormat="1" applyFont="1" applyBorder="1" applyAlignment="1">
      <alignment horizontal="right" wrapText="1"/>
    </xf>
    <xf numFmtId="0" fontId="18" fillId="0" borderId="3" xfId="0" applyFont="1" applyBorder="1" applyAlignment="1">
      <alignment horizontal="center" wrapText="1"/>
    </xf>
    <xf numFmtId="0" fontId="18" fillId="0" borderId="3" xfId="0" applyFont="1" applyBorder="1" applyAlignment="1">
      <alignment horizontal="left" wrapText="1"/>
    </xf>
    <xf numFmtId="165" fontId="18" fillId="0" borderId="3" xfId="0" applyNumberFormat="1" applyFont="1" applyBorder="1" applyAlignment="1">
      <alignment horizontal="right" wrapText="1"/>
    </xf>
    <xf numFmtId="0" fontId="0" fillId="0" borderId="3" xfId="0" applyBorder="1"/>
    <xf numFmtId="0" fontId="0" fillId="0" borderId="3" xfId="0" applyBorder="1" applyAlignment="1">
      <alignment horizontal="left" wrapText="1"/>
    </xf>
    <xf numFmtId="0" fontId="10" fillId="0" borderId="3" xfId="0" applyFont="1" applyBorder="1"/>
    <xf numFmtId="1" fontId="10" fillId="0" borderId="0" xfId="0" applyNumberFormat="1" applyFont="1" applyAlignment="1">
      <alignment vertical="center" wrapText="1"/>
    </xf>
    <xf numFmtId="1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9" fillId="0" borderId="0" xfId="0" applyFont="1" applyBorder="1" applyAlignment="1"/>
    <xf numFmtId="0" fontId="2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" fontId="10" fillId="0" borderId="0" xfId="0" applyNumberFormat="1" applyFont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left" vertical="top" wrapText="1"/>
    </xf>
    <xf numFmtId="0" fontId="18" fillId="0" borderId="3" xfId="0" applyFont="1" applyBorder="1" applyAlignment="1">
      <alignment horizontal="right"/>
    </xf>
    <xf numFmtId="165" fontId="18" fillId="0" borderId="3" xfId="0" applyNumberFormat="1" applyFont="1" applyBorder="1" applyAlignment="1">
      <alignment horizontal="right"/>
    </xf>
    <xf numFmtId="0" fontId="11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8BD0-A2F6-459D-9BE5-8B209AA3AE99}">
  <sheetPr>
    <pageSetUpPr fitToPage="1"/>
  </sheetPr>
  <dimension ref="A1:AF2158"/>
  <sheetViews>
    <sheetView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9" max="11" width="12.7109375" customWidth="1"/>
    <col min="15" max="30" width="0" hidden="1" customWidth="1"/>
    <col min="31" max="31" width="149.140625" hidden="1" customWidth="1"/>
    <col min="32" max="32" width="113.140625" hidden="1" customWidth="1"/>
    <col min="33" max="36" width="0" hidden="1" customWidth="1"/>
  </cols>
  <sheetData>
    <row r="1" spans="1:11" x14ac:dyDescent="0.2">
      <c r="A1" s="8" t="str">
        <f>CONCATENATE(Source!B1, "     СН-2012 (© ОАО МЦЦС 'Мосстройцены', ", "2024", ")")</f>
        <v>Smeta.RU  (495) 974-1589     СН-2012 (© ОАО МЦЦС 'Мосстройцены', 2024)</v>
      </c>
    </row>
    <row r="2" spans="1:11" ht="14.25" x14ac:dyDescent="0.2">
      <c r="A2" s="9"/>
      <c r="B2" s="9"/>
      <c r="C2" s="9"/>
      <c r="D2" s="9"/>
      <c r="E2" s="9"/>
      <c r="F2" s="9"/>
      <c r="G2" s="9"/>
      <c r="H2" s="9"/>
      <c r="I2" s="9"/>
      <c r="J2" s="19" t="s">
        <v>855</v>
      </c>
      <c r="K2" s="19"/>
    </row>
    <row r="3" spans="1:11" ht="16.5" x14ac:dyDescent="0.25">
      <c r="A3" s="11"/>
      <c r="B3" s="12" t="s">
        <v>853</v>
      </c>
      <c r="C3" s="12"/>
      <c r="D3" s="12"/>
      <c r="E3" s="12"/>
      <c r="F3" s="10"/>
      <c r="G3" s="12" t="s">
        <v>854</v>
      </c>
      <c r="H3" s="12"/>
      <c r="I3" s="12"/>
      <c r="J3" s="12"/>
      <c r="K3" s="12"/>
    </row>
    <row r="4" spans="1:11" ht="14.25" x14ac:dyDescent="0.2">
      <c r="A4" s="10"/>
      <c r="B4" s="13"/>
      <c r="C4" s="13"/>
      <c r="D4" s="13"/>
      <c r="E4" s="13"/>
      <c r="F4" s="10"/>
      <c r="G4" s="13"/>
      <c r="H4" s="13"/>
      <c r="I4" s="13"/>
      <c r="J4" s="13"/>
      <c r="K4" s="13"/>
    </row>
    <row r="5" spans="1:11" ht="14.25" x14ac:dyDescent="0.2">
      <c r="A5" s="14"/>
      <c r="B5" s="14"/>
      <c r="C5" s="15"/>
      <c r="D5" s="15"/>
      <c r="E5" s="15"/>
      <c r="F5" s="10"/>
      <c r="G5" s="16"/>
      <c r="H5" s="15"/>
      <c r="I5" s="15"/>
      <c r="J5" s="15"/>
      <c r="K5" s="16"/>
    </row>
    <row r="6" spans="1:11" ht="14.25" x14ac:dyDescent="0.2">
      <c r="A6" s="16"/>
      <c r="B6" s="13" t="str">
        <f>CONCATENATE("______________________ ", IF(Source!AL12&lt;&gt;"", Source!AL12, ""))</f>
        <v xml:space="preserve">______________________ </v>
      </c>
      <c r="C6" s="13"/>
      <c r="D6" s="13"/>
      <c r="E6" s="13"/>
      <c r="F6" s="10"/>
      <c r="G6" s="13" t="str">
        <f>CONCATENATE("______________________ ", IF(Source!AH12&lt;&gt;"", Source!AH12, ""))</f>
        <v xml:space="preserve">______________________ </v>
      </c>
      <c r="H6" s="13"/>
      <c r="I6" s="13"/>
      <c r="J6" s="13"/>
      <c r="K6" s="13"/>
    </row>
    <row r="7" spans="1:11" ht="14.25" x14ac:dyDescent="0.2">
      <c r="A7" s="17"/>
      <c r="B7" s="18" t="s">
        <v>856</v>
      </c>
      <c r="C7" s="18"/>
      <c r="D7" s="18"/>
      <c r="E7" s="18"/>
      <c r="F7" s="10"/>
      <c r="G7" s="18" t="s">
        <v>856</v>
      </c>
      <c r="H7" s="18"/>
      <c r="I7" s="18"/>
      <c r="J7" s="18"/>
      <c r="K7" s="18"/>
    </row>
    <row r="9" spans="1:11" ht="14.25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5.75" x14ac:dyDescent="0.25">
      <c r="A10" s="20" t="str">
        <f>CONCATENATE( "ЛОКАЛЬНАЯ СМЕТА № ",IF(Source!F12&lt;&gt;"Новый объект", Source!F12, ""))</f>
        <v xml:space="preserve">ЛОКАЛЬНАЯ СМЕТА № 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x14ac:dyDescent="0.2">
      <c r="A11" s="22" t="s">
        <v>857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11" ht="14.25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8" hidden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11" ht="14.25" hidden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18" x14ac:dyDescent="0.25">
      <c r="A15" s="24" t="str">
        <f>IF(Source!G12&lt;&gt;"Новый объект", Source!G12, "")</f>
        <v>Техническое обслуживание ГБУЗ "ГП №6 ДЗМ"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">
      <c r="A16" s="22" t="s">
        <v>858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ht="14.25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4.25" x14ac:dyDescent="0.2">
      <c r="A18" s="26" t="str">
        <f>CONCATENATE( "Основание: чертежи № ", Source!J12)</f>
        <v xml:space="preserve">Основание: чертежи № 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1" ht="14.25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4.25" x14ac:dyDescent="0.2">
      <c r="A20" s="10"/>
      <c r="B20" s="10"/>
      <c r="C20" s="10"/>
      <c r="D20" s="10"/>
      <c r="E20" s="10"/>
      <c r="F20" s="13" t="s">
        <v>859</v>
      </c>
      <c r="G20" s="13"/>
      <c r="H20" s="13"/>
      <c r="I20" s="41">
        <f>I21+I22+I23+I24</f>
        <v>5869.03</v>
      </c>
      <c r="J20" s="19"/>
      <c r="K20" s="10" t="s">
        <v>860</v>
      </c>
    </row>
    <row r="21" spans="1:11" ht="14.25" hidden="1" x14ac:dyDescent="0.2">
      <c r="A21" s="10"/>
      <c r="B21" s="10"/>
      <c r="C21" s="10"/>
      <c r="D21" s="10"/>
      <c r="E21" s="10"/>
      <c r="F21" s="13" t="s">
        <v>861</v>
      </c>
      <c r="G21" s="13"/>
      <c r="H21" s="13"/>
      <c r="I21" s="41">
        <f>ROUND((Source!F1266)/1000, 2)</f>
        <v>0</v>
      </c>
      <c r="J21" s="19"/>
      <c r="K21" s="10" t="s">
        <v>860</v>
      </c>
    </row>
    <row r="22" spans="1:11" ht="14.25" hidden="1" x14ac:dyDescent="0.2">
      <c r="A22" s="10"/>
      <c r="B22" s="10"/>
      <c r="C22" s="10"/>
      <c r="D22" s="10"/>
      <c r="E22" s="10"/>
      <c r="F22" s="13" t="s">
        <v>862</v>
      </c>
      <c r="G22" s="13"/>
      <c r="H22" s="13"/>
      <c r="I22" s="41">
        <f>ROUND((Source!F1267)/1000, 2)</f>
        <v>0</v>
      </c>
      <c r="J22" s="19"/>
      <c r="K22" s="10" t="s">
        <v>860</v>
      </c>
    </row>
    <row r="23" spans="1:11" ht="14.25" hidden="1" x14ac:dyDescent="0.2">
      <c r="A23" s="10"/>
      <c r="B23" s="10"/>
      <c r="C23" s="10"/>
      <c r="D23" s="10"/>
      <c r="E23" s="10"/>
      <c r="F23" s="13" t="s">
        <v>863</v>
      </c>
      <c r="G23" s="13"/>
      <c r="H23" s="13"/>
      <c r="I23" s="41">
        <f>ROUND((Source!F1258)/1000, 2)</f>
        <v>0</v>
      </c>
      <c r="J23" s="19"/>
      <c r="K23" s="10" t="s">
        <v>860</v>
      </c>
    </row>
    <row r="24" spans="1:11" ht="14.25" hidden="1" x14ac:dyDescent="0.2">
      <c r="A24" s="10"/>
      <c r="B24" s="10"/>
      <c r="C24" s="10"/>
      <c r="D24" s="10"/>
      <c r="E24" s="10"/>
      <c r="F24" s="13" t="s">
        <v>864</v>
      </c>
      <c r="G24" s="13"/>
      <c r="H24" s="13"/>
      <c r="I24" s="41">
        <f>ROUND((Source!F1268+Source!F1269)/1000, 2)</f>
        <v>5869.03</v>
      </c>
      <c r="J24" s="19"/>
      <c r="K24" s="10" t="s">
        <v>860</v>
      </c>
    </row>
    <row r="25" spans="1:11" ht="14.25" x14ac:dyDescent="0.2">
      <c r="A25" s="10"/>
      <c r="B25" s="10"/>
      <c r="C25" s="10"/>
      <c r="D25" s="10"/>
      <c r="E25" s="10"/>
      <c r="F25" s="13" t="s">
        <v>865</v>
      </c>
      <c r="G25" s="13"/>
      <c r="H25" s="13"/>
      <c r="I25" s="41">
        <f>(Source!F1264+ Source!F1263)/1000</f>
        <v>3077.9839400000005</v>
      </c>
      <c r="J25" s="19"/>
      <c r="K25" s="10" t="s">
        <v>860</v>
      </c>
    </row>
    <row r="26" spans="1:11" ht="14.25" x14ac:dyDescent="0.2">
      <c r="A26" s="10" t="s">
        <v>879</v>
      </c>
      <c r="B26" s="10"/>
      <c r="C26" s="10"/>
      <c r="D26" s="27"/>
      <c r="E26" s="28"/>
      <c r="F26" s="10"/>
      <c r="G26" s="10"/>
      <c r="H26" s="10"/>
      <c r="I26" s="10"/>
      <c r="J26" s="10"/>
      <c r="K26" s="10"/>
    </row>
    <row r="27" spans="1:11" ht="14.25" x14ac:dyDescent="0.2">
      <c r="A27" s="29" t="s">
        <v>866</v>
      </c>
      <c r="B27" s="29" t="s">
        <v>867</v>
      </c>
      <c r="C27" s="29" t="s">
        <v>868</v>
      </c>
      <c r="D27" s="29" t="s">
        <v>869</v>
      </c>
      <c r="E27" s="29" t="s">
        <v>870</v>
      </c>
      <c r="F27" s="29" t="s">
        <v>871</v>
      </c>
      <c r="G27" s="29" t="s">
        <v>872</v>
      </c>
      <c r="H27" s="29" t="s">
        <v>873</v>
      </c>
      <c r="I27" s="29" t="s">
        <v>874</v>
      </c>
      <c r="J27" s="29" t="s">
        <v>875</v>
      </c>
      <c r="K27" s="30" t="s">
        <v>876</v>
      </c>
    </row>
    <row r="28" spans="1:11" ht="28.5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2" t="s">
        <v>877</v>
      </c>
    </row>
    <row r="29" spans="1:11" ht="28.5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2" t="s">
        <v>878</v>
      </c>
    </row>
    <row r="30" spans="1:11" ht="14.25" x14ac:dyDescent="0.2">
      <c r="A30" s="32">
        <v>1</v>
      </c>
      <c r="B30" s="32">
        <v>2</v>
      </c>
      <c r="C30" s="32">
        <v>3</v>
      </c>
      <c r="D30" s="32">
        <v>4</v>
      </c>
      <c r="E30" s="32">
        <v>5</v>
      </c>
      <c r="F30" s="32">
        <v>6</v>
      </c>
      <c r="G30" s="32">
        <v>7</v>
      </c>
      <c r="H30" s="32">
        <v>8</v>
      </c>
      <c r="I30" s="32">
        <v>9</v>
      </c>
      <c r="J30" s="32">
        <v>10</v>
      </c>
      <c r="K30" s="32">
        <v>11</v>
      </c>
    </row>
    <row r="32" spans="1:11" ht="16.5" x14ac:dyDescent="0.25">
      <c r="A32" s="33" t="str">
        <f>CONCATENATE("Локальная смета: ",IF(Source!G20&lt;&gt;"Новая локальная смета", Source!G20, ""))</f>
        <v xml:space="preserve">Локальная смета: 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1:22" ht="16.5" x14ac:dyDescent="0.25">
      <c r="A34" s="33" t="str">
        <f>CONCATENATE("Раздел: ",IF(Source!G24&lt;&gt;"Новый раздел", Source!G24, ""))</f>
        <v>Раздел: г. Москва, 3-й Михалковский пер., д.22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</row>
    <row r="36" spans="1:22" ht="16.5" x14ac:dyDescent="0.25">
      <c r="A36" s="33" t="str">
        <f>CONCATENATE("Подраздел: ",IF(Source!G28&lt;&gt;"Новый подраздел", Source!G28, ""))</f>
        <v>Подраздел: АПС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22" ht="79.5" x14ac:dyDescent="0.2">
      <c r="A37" s="34">
        <v>1</v>
      </c>
      <c r="B37" s="34" t="s">
        <v>880</v>
      </c>
      <c r="C37" s="34" t="str">
        <f>Source!G32</f>
        <v>Техническое обслуживание прибора приемно-контрольного "Сигнал-20П" (ППКОПУ R3-Рубеж-2ОП (R3-Link), ППКОПУ Рубеж-2ОП (RS-485))</v>
      </c>
      <c r="D37" s="35" t="str">
        <f>Source!H32</f>
        <v>шт.</v>
      </c>
      <c r="E37" s="9">
        <f>Source!I32</f>
        <v>6</v>
      </c>
      <c r="F37" s="37"/>
      <c r="G37" s="36"/>
      <c r="H37" s="9"/>
      <c r="I37" s="9"/>
      <c r="J37" s="37"/>
      <c r="K37" s="37"/>
      <c r="Q37">
        <f>ROUND((Source!BZ32/100)*ROUND((Source!AF32*Source!AV32)*Source!I32, 2), 2)</f>
        <v>1563.96</v>
      </c>
      <c r="R37">
        <f>Source!X32</f>
        <v>1563.96</v>
      </c>
      <c r="S37">
        <f>ROUND((Source!CA32/100)*ROUND((Source!AF32*Source!AV32)*Source!I32, 2), 2)</f>
        <v>223.42</v>
      </c>
      <c r="T37">
        <f>Source!Y32</f>
        <v>223.42</v>
      </c>
      <c r="U37">
        <f>ROUND((175/100)*ROUND((Source!AE32*Source!AV32)*Source!I32, 2), 2)</f>
        <v>606.24</v>
      </c>
      <c r="V37">
        <f>ROUND((108/100)*ROUND(Source!CS32*Source!I32, 2), 2)</f>
        <v>374.13</v>
      </c>
    </row>
    <row r="38" spans="1:22" x14ac:dyDescent="0.2">
      <c r="C38" s="38" t="str">
        <f>"Объем: "&amp;Source!I32&amp;"=4+"&amp;"2"</f>
        <v>Объем: 6=4+2</v>
      </c>
    </row>
    <row r="39" spans="1:22" ht="14.25" x14ac:dyDescent="0.2">
      <c r="A39" s="34"/>
      <c r="B39" s="34"/>
      <c r="C39" s="34" t="s">
        <v>881</v>
      </c>
      <c r="D39" s="35"/>
      <c r="E39" s="9"/>
      <c r="F39" s="37">
        <f>Source!AO32</f>
        <v>531.96</v>
      </c>
      <c r="G39" s="36" t="str">
        <f>Source!DG32</f>
        <v>)*0,70</v>
      </c>
      <c r="H39" s="9">
        <f>Source!AV32</f>
        <v>1</v>
      </c>
      <c r="I39" s="9">
        <f>IF(Source!BA32&lt;&gt; 0, Source!BA32, 1)</f>
        <v>1</v>
      </c>
      <c r="J39" s="37">
        <f>Source!S32</f>
        <v>2234.23</v>
      </c>
      <c r="K39" s="37"/>
    </row>
    <row r="40" spans="1:22" ht="14.25" x14ac:dyDescent="0.2">
      <c r="A40" s="34"/>
      <c r="B40" s="34"/>
      <c r="C40" s="34" t="s">
        <v>882</v>
      </c>
      <c r="D40" s="35"/>
      <c r="E40" s="9"/>
      <c r="F40" s="37">
        <f>Source!AM32</f>
        <v>126.38</v>
      </c>
      <c r="G40" s="36" t="str">
        <f>Source!DE32</f>
        <v>)*0,70</v>
      </c>
      <c r="H40" s="9">
        <f>Source!AV32</f>
        <v>1</v>
      </c>
      <c r="I40" s="9">
        <f>IF(Source!BB32&lt;&gt; 0, Source!BB32, 1)</f>
        <v>1</v>
      </c>
      <c r="J40" s="37">
        <f>Source!Q32</f>
        <v>530.79999999999995</v>
      </c>
      <c r="K40" s="37"/>
    </row>
    <row r="41" spans="1:22" ht="14.25" x14ac:dyDescent="0.2">
      <c r="A41" s="34"/>
      <c r="B41" s="34"/>
      <c r="C41" s="34" t="s">
        <v>883</v>
      </c>
      <c r="D41" s="35"/>
      <c r="E41" s="9"/>
      <c r="F41" s="37">
        <f>Source!AN32</f>
        <v>82.48</v>
      </c>
      <c r="G41" s="36" t="str">
        <f>Source!DF32</f>
        <v>)*0,70</v>
      </c>
      <c r="H41" s="9">
        <f>Source!AV32</f>
        <v>1</v>
      </c>
      <c r="I41" s="9">
        <f>IF(Source!BS32&lt;&gt; 0, Source!BS32, 1)</f>
        <v>1</v>
      </c>
      <c r="J41" s="39">
        <f>Source!R32</f>
        <v>346.42</v>
      </c>
      <c r="K41" s="37"/>
    </row>
    <row r="42" spans="1:22" ht="14.25" x14ac:dyDescent="0.2">
      <c r="A42" s="34"/>
      <c r="B42" s="34"/>
      <c r="C42" s="34" t="s">
        <v>884</v>
      </c>
      <c r="D42" s="35"/>
      <c r="E42" s="9"/>
      <c r="F42" s="37">
        <f>Source!AL32</f>
        <v>8.4600000000000009</v>
      </c>
      <c r="G42" s="36" t="str">
        <f>Source!DD32</f>
        <v>)*1</v>
      </c>
      <c r="H42" s="9">
        <f>Source!AW32</f>
        <v>1</v>
      </c>
      <c r="I42" s="9">
        <f>IF(Source!BC32&lt;&gt; 0, Source!BC32, 1)</f>
        <v>1</v>
      </c>
      <c r="J42" s="37">
        <f>Source!P32</f>
        <v>50.76</v>
      </c>
      <c r="K42" s="37"/>
    </row>
    <row r="43" spans="1:22" ht="14.25" x14ac:dyDescent="0.2">
      <c r="A43" s="34"/>
      <c r="B43" s="34"/>
      <c r="C43" s="34" t="s">
        <v>885</v>
      </c>
      <c r="D43" s="35" t="s">
        <v>886</v>
      </c>
      <c r="E43" s="9">
        <f>Source!AT32</f>
        <v>70</v>
      </c>
      <c r="F43" s="37"/>
      <c r="G43" s="36"/>
      <c r="H43" s="9"/>
      <c r="I43" s="9"/>
      <c r="J43" s="37">
        <f>SUM(R37:R42)</f>
        <v>1563.96</v>
      </c>
      <c r="K43" s="37"/>
    </row>
    <row r="44" spans="1:22" ht="14.25" x14ac:dyDescent="0.2">
      <c r="A44" s="34"/>
      <c r="B44" s="34"/>
      <c r="C44" s="34" t="s">
        <v>887</v>
      </c>
      <c r="D44" s="35" t="s">
        <v>886</v>
      </c>
      <c r="E44" s="9">
        <f>Source!AU32</f>
        <v>10</v>
      </c>
      <c r="F44" s="37"/>
      <c r="G44" s="36"/>
      <c r="H44" s="9"/>
      <c r="I44" s="9"/>
      <c r="J44" s="37">
        <f>SUM(T37:T43)</f>
        <v>223.42</v>
      </c>
      <c r="K44" s="37"/>
    </row>
    <row r="45" spans="1:22" ht="14.25" x14ac:dyDescent="0.2">
      <c r="A45" s="34"/>
      <c r="B45" s="34"/>
      <c r="C45" s="34" t="s">
        <v>888</v>
      </c>
      <c r="D45" s="35" t="s">
        <v>886</v>
      </c>
      <c r="E45" s="9">
        <f>108</f>
        <v>108</v>
      </c>
      <c r="F45" s="37"/>
      <c r="G45" s="36"/>
      <c r="H45" s="9"/>
      <c r="I45" s="9"/>
      <c r="J45" s="37">
        <f>SUM(V37:V44)</f>
        <v>374.13</v>
      </c>
      <c r="K45" s="37"/>
    </row>
    <row r="46" spans="1:22" ht="14.25" x14ac:dyDescent="0.2">
      <c r="A46" s="34"/>
      <c r="B46" s="34"/>
      <c r="C46" s="34" t="s">
        <v>889</v>
      </c>
      <c r="D46" s="35" t="s">
        <v>890</v>
      </c>
      <c r="E46" s="9">
        <f>Source!AQ32</f>
        <v>1.37</v>
      </c>
      <c r="F46" s="37"/>
      <c r="G46" s="36" t="str">
        <f>Source!DI32</f>
        <v>)*0,70</v>
      </c>
      <c r="H46" s="9">
        <f>Source!AV32</f>
        <v>1</v>
      </c>
      <c r="I46" s="9"/>
      <c r="J46" s="37"/>
      <c r="K46" s="37">
        <f>Source!U32</f>
        <v>5.7539999999999996</v>
      </c>
    </row>
    <row r="47" spans="1:22" ht="15" x14ac:dyDescent="0.25">
      <c r="A47" s="44"/>
      <c r="B47" s="44"/>
      <c r="C47" s="44"/>
      <c r="D47" s="44"/>
      <c r="E47" s="44"/>
      <c r="F47" s="44"/>
      <c r="G47" s="44"/>
      <c r="H47" s="44"/>
      <c r="I47" s="45">
        <f>J39+J40+J42+J43+J44+J45</f>
        <v>4977.3</v>
      </c>
      <c r="J47" s="45"/>
      <c r="K47" s="46">
        <f>IF(Source!I32&lt;&gt;0, ROUND(I47/Source!I32, 2), 0)</f>
        <v>829.55</v>
      </c>
      <c r="P47" s="40">
        <f>I47</f>
        <v>4977.3</v>
      </c>
    </row>
    <row r="48" spans="1:22" ht="79.5" x14ac:dyDescent="0.2">
      <c r="A48" s="34">
        <v>2</v>
      </c>
      <c r="B48" s="34" t="s">
        <v>891</v>
      </c>
      <c r="C48" s="34" t="str">
        <f>Source!G33</f>
        <v>Технический осмотр прибора приемно-контрольного "Сигнал-20П" (ППКОПУ R3-Рубеж-2ОП (R3-Link), ППКОПУ Рубеж-2ОП (RS-485))</v>
      </c>
      <c r="D48" s="35" t="str">
        <f>Source!H33</f>
        <v>шт.</v>
      </c>
      <c r="E48" s="9">
        <f>Source!I33</f>
        <v>6</v>
      </c>
      <c r="F48" s="37"/>
      <c r="G48" s="36"/>
      <c r="H48" s="9"/>
      <c r="I48" s="9"/>
      <c r="J48" s="37"/>
      <c r="K48" s="37"/>
      <c r="Q48">
        <f>ROUND((Source!BZ33/100)*ROUND((Source!AF33*Source!AV33)*Source!I33, 2), 2)</f>
        <v>1076.23</v>
      </c>
      <c r="R48">
        <f>Source!X33</f>
        <v>1076.23</v>
      </c>
      <c r="S48">
        <f>ROUND((Source!CA33/100)*ROUND((Source!AF33*Source!AV33)*Source!I33, 2), 2)</f>
        <v>153.75</v>
      </c>
      <c r="T48">
        <f>Source!Y33</f>
        <v>153.75</v>
      </c>
      <c r="U48">
        <f>ROUND((175/100)*ROUND((Source!AE33*Source!AV33)*Source!I33, 2), 2)</f>
        <v>446.99</v>
      </c>
      <c r="V48">
        <f>ROUND((108/100)*ROUND(Source!CS33*Source!I33, 2), 2)</f>
        <v>275.85000000000002</v>
      </c>
    </row>
    <row r="49" spans="1:22" x14ac:dyDescent="0.2">
      <c r="C49" s="38" t="str">
        <f>"Объем: "&amp;Source!I33&amp;"=4+"&amp;"2"</f>
        <v>Объем: 6=4+2</v>
      </c>
    </row>
    <row r="50" spans="1:22" ht="14.25" x14ac:dyDescent="0.2">
      <c r="A50" s="34"/>
      <c r="B50" s="34"/>
      <c r="C50" s="34" t="s">
        <v>881</v>
      </c>
      <c r="D50" s="35"/>
      <c r="E50" s="9"/>
      <c r="F50" s="37">
        <f>Source!AO33</f>
        <v>31.06</v>
      </c>
      <c r="G50" s="36" t="str">
        <f>Source!DG33</f>
        <v>)*0,75)*11</v>
      </c>
      <c r="H50" s="9">
        <f>Source!AV33</f>
        <v>1</v>
      </c>
      <c r="I50" s="9">
        <f>IF(Source!BA33&lt;&gt; 0, Source!BA33, 1)</f>
        <v>1</v>
      </c>
      <c r="J50" s="37">
        <f>Source!S33</f>
        <v>1537.47</v>
      </c>
      <c r="K50" s="37"/>
    </row>
    <row r="51" spans="1:22" ht="14.25" x14ac:dyDescent="0.2">
      <c r="A51" s="34"/>
      <c r="B51" s="34"/>
      <c r="C51" s="34" t="s">
        <v>882</v>
      </c>
      <c r="D51" s="35"/>
      <c r="E51" s="9"/>
      <c r="F51" s="37">
        <f>Source!AM33</f>
        <v>7.9</v>
      </c>
      <c r="G51" s="36" t="str">
        <f>Source!DE33</f>
        <v>)*0,75)*11</v>
      </c>
      <c r="H51" s="9">
        <f>Source!AV33</f>
        <v>1</v>
      </c>
      <c r="I51" s="9">
        <f>IF(Source!BB33&lt;&gt; 0, Source!BB33, 1)</f>
        <v>1</v>
      </c>
      <c r="J51" s="37">
        <f>Source!Q33</f>
        <v>391.05</v>
      </c>
      <c r="K51" s="37"/>
    </row>
    <row r="52" spans="1:22" ht="14.25" x14ac:dyDescent="0.2">
      <c r="A52" s="34"/>
      <c r="B52" s="34"/>
      <c r="C52" s="34" t="s">
        <v>883</v>
      </c>
      <c r="D52" s="35"/>
      <c r="E52" s="9"/>
      <c r="F52" s="37">
        <f>Source!AN33</f>
        <v>5.16</v>
      </c>
      <c r="G52" s="36" t="str">
        <f>Source!DF33</f>
        <v>)*0,75)*11</v>
      </c>
      <c r="H52" s="9">
        <f>Source!AV33</f>
        <v>1</v>
      </c>
      <c r="I52" s="9">
        <f>IF(Source!BS33&lt;&gt; 0, Source!BS33, 1)</f>
        <v>1</v>
      </c>
      <c r="J52" s="39">
        <f>Source!R33</f>
        <v>255.42</v>
      </c>
      <c r="K52" s="37"/>
    </row>
    <row r="53" spans="1:22" ht="14.25" x14ac:dyDescent="0.2">
      <c r="A53" s="34"/>
      <c r="B53" s="34"/>
      <c r="C53" s="34" t="s">
        <v>884</v>
      </c>
      <c r="D53" s="35"/>
      <c r="E53" s="9"/>
      <c r="F53" s="37">
        <f>Source!AL33</f>
        <v>1.79</v>
      </c>
      <c r="G53" s="36" t="str">
        <f>Source!DD33</f>
        <v>)*1)*11</v>
      </c>
      <c r="H53" s="9">
        <f>Source!AW33</f>
        <v>1</v>
      </c>
      <c r="I53" s="9">
        <f>IF(Source!BC33&lt;&gt; 0, Source!BC33, 1)</f>
        <v>1</v>
      </c>
      <c r="J53" s="37">
        <f>Source!P33</f>
        <v>118.14</v>
      </c>
      <c r="K53" s="37"/>
    </row>
    <row r="54" spans="1:22" ht="14.25" x14ac:dyDescent="0.2">
      <c r="A54" s="34"/>
      <c r="B54" s="34"/>
      <c r="C54" s="34" t="s">
        <v>885</v>
      </c>
      <c r="D54" s="35" t="s">
        <v>886</v>
      </c>
      <c r="E54" s="9">
        <f>Source!AT33</f>
        <v>70</v>
      </c>
      <c r="F54" s="37"/>
      <c r="G54" s="36"/>
      <c r="H54" s="9"/>
      <c r="I54" s="9"/>
      <c r="J54" s="37">
        <f>SUM(R48:R53)</f>
        <v>1076.23</v>
      </c>
      <c r="K54" s="37"/>
    </row>
    <row r="55" spans="1:22" ht="14.25" x14ac:dyDescent="0.2">
      <c r="A55" s="34"/>
      <c r="B55" s="34"/>
      <c r="C55" s="34" t="s">
        <v>887</v>
      </c>
      <c r="D55" s="35" t="s">
        <v>886</v>
      </c>
      <c r="E55" s="9">
        <f>Source!AU33</f>
        <v>10</v>
      </c>
      <c r="F55" s="37"/>
      <c r="G55" s="36"/>
      <c r="H55" s="9"/>
      <c r="I55" s="9"/>
      <c r="J55" s="37">
        <f>SUM(T48:T54)</f>
        <v>153.75</v>
      </c>
      <c r="K55" s="37"/>
    </row>
    <row r="56" spans="1:22" ht="14.25" x14ac:dyDescent="0.2">
      <c r="A56" s="34"/>
      <c r="B56" s="34"/>
      <c r="C56" s="34" t="s">
        <v>888</v>
      </c>
      <c r="D56" s="35" t="s">
        <v>886</v>
      </c>
      <c r="E56" s="9">
        <f>108</f>
        <v>108</v>
      </c>
      <c r="F56" s="37"/>
      <c r="G56" s="36"/>
      <c r="H56" s="9"/>
      <c r="I56" s="9"/>
      <c r="J56" s="37">
        <f>SUM(V48:V55)</f>
        <v>275.85000000000002</v>
      </c>
      <c r="K56" s="37"/>
    </row>
    <row r="57" spans="1:22" ht="14.25" x14ac:dyDescent="0.2">
      <c r="A57" s="34"/>
      <c r="B57" s="34"/>
      <c r="C57" s="34" t="s">
        <v>889</v>
      </c>
      <c r="D57" s="35" t="s">
        <v>890</v>
      </c>
      <c r="E57" s="9">
        <f>Source!AQ33</f>
        <v>0.08</v>
      </c>
      <c r="F57" s="37"/>
      <c r="G57" s="36" t="str">
        <f>Source!DI33</f>
        <v>)*0,75)*11</v>
      </c>
      <c r="H57" s="9">
        <f>Source!AV33</f>
        <v>1</v>
      </c>
      <c r="I57" s="9"/>
      <c r="J57" s="37"/>
      <c r="K57" s="37">
        <f>Source!U33</f>
        <v>3.9599999999999995</v>
      </c>
    </row>
    <row r="58" spans="1:22" ht="15" x14ac:dyDescent="0.25">
      <c r="A58" s="44"/>
      <c r="B58" s="44"/>
      <c r="C58" s="44"/>
      <c r="D58" s="44"/>
      <c r="E58" s="44"/>
      <c r="F58" s="44"/>
      <c r="G58" s="44"/>
      <c r="H58" s="44"/>
      <c r="I58" s="45">
        <f>J50+J51+J53+J54+J55+J56</f>
        <v>3552.4900000000002</v>
      </c>
      <c r="J58" s="45"/>
      <c r="K58" s="46">
        <f>IF(Source!I33&lt;&gt;0, ROUND(I58/Source!I33, 2), 0)</f>
        <v>592.08000000000004</v>
      </c>
      <c r="P58" s="40">
        <f>I58</f>
        <v>3552.4900000000002</v>
      </c>
    </row>
    <row r="59" spans="1:22" ht="85.5" x14ac:dyDescent="0.2">
      <c r="A59" s="34">
        <v>3</v>
      </c>
      <c r="B59" s="34" t="str">
        <f>Source!F34</f>
        <v>1.22-2203-104-6/1</v>
      </c>
      <c r="C59" s="34" t="str">
        <f>Source!G34</f>
        <v>Техническое обслуживание приборов системы охранно-пожарной сигнализации на базе оборудования С2000, блок индикации С2000-БКИ (С2000-БИ) - годовое (R3-Рубеж-БИУ (R3-LINK), Рубеж-БИУ (RS-485))</v>
      </c>
      <c r="D59" s="35" t="str">
        <f>Source!H34</f>
        <v>шт.</v>
      </c>
      <c r="E59" s="9">
        <f>Source!I34</f>
        <v>2</v>
      </c>
      <c r="F59" s="37"/>
      <c r="G59" s="36"/>
      <c r="H59" s="9"/>
      <c r="I59" s="9"/>
      <c r="J59" s="37"/>
      <c r="K59" s="37"/>
      <c r="Q59">
        <f>ROUND((Source!BZ34/100)*ROUND((Source!AF34*Source!AV34)*Source!I34, 2), 2)</f>
        <v>152.49</v>
      </c>
      <c r="R59">
        <f>Source!X34</f>
        <v>152.49</v>
      </c>
      <c r="S59">
        <f>ROUND((Source!CA34/100)*ROUND((Source!AF34*Source!AV34)*Source!I34, 2), 2)</f>
        <v>21.78</v>
      </c>
      <c r="T59">
        <f>Source!Y34</f>
        <v>21.78</v>
      </c>
      <c r="U59">
        <f>ROUND((175/100)*ROUND((Source!AE34*Source!AV34)*Source!I34, 2), 2)</f>
        <v>0</v>
      </c>
      <c r="V59">
        <f>ROUND((108/100)*ROUND(Source!CS34*Source!I34, 2), 2)</f>
        <v>0</v>
      </c>
    </row>
    <row r="60" spans="1:22" ht="14.25" x14ac:dyDescent="0.2">
      <c r="A60" s="34"/>
      <c r="B60" s="34"/>
      <c r="C60" s="34" t="s">
        <v>881</v>
      </c>
      <c r="D60" s="35"/>
      <c r="E60" s="9"/>
      <c r="F60" s="37">
        <f>Source!AO34</f>
        <v>108.92</v>
      </c>
      <c r="G60" s="36" t="str">
        <f>Source!DG34</f>
        <v/>
      </c>
      <c r="H60" s="9">
        <f>Source!AV34</f>
        <v>1</v>
      </c>
      <c r="I60" s="9">
        <f>IF(Source!BA34&lt;&gt; 0, Source!BA34, 1)</f>
        <v>1</v>
      </c>
      <c r="J60" s="37">
        <f>Source!S34</f>
        <v>217.84</v>
      </c>
      <c r="K60" s="37"/>
    </row>
    <row r="61" spans="1:22" ht="14.25" x14ac:dyDescent="0.2">
      <c r="A61" s="34"/>
      <c r="B61" s="34"/>
      <c r="C61" s="34" t="s">
        <v>884</v>
      </c>
      <c r="D61" s="35"/>
      <c r="E61" s="9"/>
      <c r="F61" s="37">
        <f>Source!AL34</f>
        <v>41.66</v>
      </c>
      <c r="G61" s="36" t="str">
        <f>Source!DD34</f>
        <v/>
      </c>
      <c r="H61" s="9">
        <f>Source!AW34</f>
        <v>1</v>
      </c>
      <c r="I61" s="9">
        <f>IF(Source!BC34&lt;&gt; 0, Source!BC34, 1)</f>
        <v>1</v>
      </c>
      <c r="J61" s="37">
        <f>Source!P34</f>
        <v>83.32</v>
      </c>
      <c r="K61" s="37"/>
    </row>
    <row r="62" spans="1:22" ht="14.25" x14ac:dyDescent="0.2">
      <c r="A62" s="34"/>
      <c r="B62" s="34"/>
      <c r="C62" s="34" t="s">
        <v>885</v>
      </c>
      <c r="D62" s="35" t="s">
        <v>886</v>
      </c>
      <c r="E62" s="9">
        <f>Source!AT34</f>
        <v>70</v>
      </c>
      <c r="F62" s="37"/>
      <c r="G62" s="36"/>
      <c r="H62" s="9"/>
      <c r="I62" s="9"/>
      <c r="J62" s="37">
        <f>SUM(R59:R61)</f>
        <v>152.49</v>
      </c>
      <c r="K62" s="37"/>
    </row>
    <row r="63" spans="1:22" ht="14.25" x14ac:dyDescent="0.2">
      <c r="A63" s="34"/>
      <c r="B63" s="34"/>
      <c r="C63" s="34" t="s">
        <v>887</v>
      </c>
      <c r="D63" s="35" t="s">
        <v>886</v>
      </c>
      <c r="E63" s="9">
        <f>Source!AU34</f>
        <v>10</v>
      </c>
      <c r="F63" s="37"/>
      <c r="G63" s="36"/>
      <c r="H63" s="9"/>
      <c r="I63" s="9"/>
      <c r="J63" s="37">
        <f>SUM(T59:T62)</f>
        <v>21.78</v>
      </c>
      <c r="K63" s="37"/>
    </row>
    <row r="64" spans="1:22" ht="14.25" x14ac:dyDescent="0.2">
      <c r="A64" s="34"/>
      <c r="B64" s="34"/>
      <c r="C64" s="34" t="s">
        <v>889</v>
      </c>
      <c r="D64" s="35" t="s">
        <v>890</v>
      </c>
      <c r="E64" s="9">
        <f>Source!AQ34</f>
        <v>0.3</v>
      </c>
      <c r="F64" s="37"/>
      <c r="G64" s="36" t="str">
        <f>Source!DI34</f>
        <v/>
      </c>
      <c r="H64" s="9">
        <f>Source!AV34</f>
        <v>1</v>
      </c>
      <c r="I64" s="9"/>
      <c r="J64" s="37"/>
      <c r="K64" s="37">
        <f>Source!U34</f>
        <v>0.6</v>
      </c>
    </row>
    <row r="65" spans="1:22" ht="15" x14ac:dyDescent="0.25">
      <c r="A65" s="44"/>
      <c r="B65" s="44"/>
      <c r="C65" s="44"/>
      <c r="D65" s="44"/>
      <c r="E65" s="44"/>
      <c r="F65" s="44"/>
      <c r="G65" s="44"/>
      <c r="H65" s="44"/>
      <c r="I65" s="45">
        <f>J60+J61+J62+J63</f>
        <v>475.42999999999995</v>
      </c>
      <c r="J65" s="45"/>
      <c r="K65" s="46">
        <f>IF(Source!I34&lt;&gt;0, ROUND(I65/Source!I34, 2), 0)</f>
        <v>237.72</v>
      </c>
      <c r="P65" s="40">
        <f>I65</f>
        <v>475.42999999999995</v>
      </c>
    </row>
    <row r="66" spans="1:22" ht="79.5" x14ac:dyDescent="0.2">
      <c r="A66" s="34">
        <v>4</v>
      </c>
      <c r="B66" s="34" t="s">
        <v>892</v>
      </c>
      <c r="C66" s="34" t="str">
        <f>Source!G35</f>
        <v>Техническое обслуживание источника вторичного электропитания резервированного "ИБП 1200\2400"</v>
      </c>
      <c r="D66" s="35" t="str">
        <f>Source!H35</f>
        <v>шт.</v>
      </c>
      <c r="E66" s="9">
        <f>Source!I35</f>
        <v>4</v>
      </c>
      <c r="F66" s="37"/>
      <c r="G66" s="36"/>
      <c r="H66" s="9"/>
      <c r="I66" s="9"/>
      <c r="J66" s="37"/>
      <c r="K66" s="37"/>
      <c r="Q66">
        <f>ROUND((Source!BZ35/100)*ROUND((Source!AF35*Source!AV35)*Source!I35, 2), 2)</f>
        <v>266.36</v>
      </c>
      <c r="R66">
        <f>Source!X35</f>
        <v>266.36</v>
      </c>
      <c r="S66">
        <f>ROUND((Source!CA35/100)*ROUND((Source!AF35*Source!AV35)*Source!I35, 2), 2)</f>
        <v>38.049999999999997</v>
      </c>
      <c r="T66">
        <f>Source!Y35</f>
        <v>38.049999999999997</v>
      </c>
      <c r="U66">
        <f>ROUND((175/100)*ROUND((Source!AE35*Source!AV35)*Source!I35, 2), 2)</f>
        <v>101.05</v>
      </c>
      <c r="V66">
        <f>ROUND((108/100)*ROUND(Source!CS35*Source!I35, 2), 2)</f>
        <v>62.36</v>
      </c>
    </row>
    <row r="67" spans="1:22" ht="14.25" x14ac:dyDescent="0.2">
      <c r="A67" s="34"/>
      <c r="B67" s="34"/>
      <c r="C67" s="34" t="s">
        <v>881</v>
      </c>
      <c r="D67" s="35"/>
      <c r="E67" s="9"/>
      <c r="F67" s="37">
        <f>Source!AO35</f>
        <v>135.9</v>
      </c>
      <c r="G67" s="36" t="str">
        <f>Source!DG35</f>
        <v>)*0,70</v>
      </c>
      <c r="H67" s="9">
        <f>Source!AV35</f>
        <v>1</v>
      </c>
      <c r="I67" s="9">
        <f>IF(Source!BA35&lt;&gt; 0, Source!BA35, 1)</f>
        <v>1</v>
      </c>
      <c r="J67" s="37">
        <f>Source!S35</f>
        <v>380.52</v>
      </c>
      <c r="K67" s="37"/>
    </row>
    <row r="68" spans="1:22" ht="14.25" x14ac:dyDescent="0.2">
      <c r="A68" s="34"/>
      <c r="B68" s="34"/>
      <c r="C68" s="34" t="s">
        <v>882</v>
      </c>
      <c r="D68" s="35"/>
      <c r="E68" s="9"/>
      <c r="F68" s="37">
        <f>Source!AM35</f>
        <v>31.59</v>
      </c>
      <c r="G68" s="36" t="str">
        <f>Source!DE35</f>
        <v>)*0,70</v>
      </c>
      <c r="H68" s="9">
        <f>Source!AV35</f>
        <v>1</v>
      </c>
      <c r="I68" s="9">
        <f>IF(Source!BB35&lt;&gt; 0, Source!BB35, 1)</f>
        <v>1</v>
      </c>
      <c r="J68" s="37">
        <f>Source!Q35</f>
        <v>88.45</v>
      </c>
      <c r="K68" s="37"/>
    </row>
    <row r="69" spans="1:22" ht="14.25" x14ac:dyDescent="0.2">
      <c r="A69" s="34"/>
      <c r="B69" s="34"/>
      <c r="C69" s="34" t="s">
        <v>883</v>
      </c>
      <c r="D69" s="35"/>
      <c r="E69" s="9"/>
      <c r="F69" s="37">
        <f>Source!AN35</f>
        <v>20.62</v>
      </c>
      <c r="G69" s="36" t="str">
        <f>Source!DF35</f>
        <v>)*0,70</v>
      </c>
      <c r="H69" s="9">
        <f>Source!AV35</f>
        <v>1</v>
      </c>
      <c r="I69" s="9">
        <f>IF(Source!BS35&lt;&gt; 0, Source!BS35, 1)</f>
        <v>1</v>
      </c>
      <c r="J69" s="39">
        <f>Source!R35</f>
        <v>57.74</v>
      </c>
      <c r="K69" s="37"/>
    </row>
    <row r="70" spans="1:22" ht="14.25" x14ac:dyDescent="0.2">
      <c r="A70" s="34"/>
      <c r="B70" s="34"/>
      <c r="C70" s="34" t="s">
        <v>884</v>
      </c>
      <c r="D70" s="35"/>
      <c r="E70" s="9"/>
      <c r="F70" s="37">
        <f>Source!AL35</f>
        <v>8.4600000000000009</v>
      </c>
      <c r="G70" s="36" t="str">
        <f>Source!DD35</f>
        <v>)*1</v>
      </c>
      <c r="H70" s="9">
        <f>Source!AW35</f>
        <v>1</v>
      </c>
      <c r="I70" s="9">
        <f>IF(Source!BC35&lt;&gt; 0, Source!BC35, 1)</f>
        <v>1</v>
      </c>
      <c r="J70" s="37">
        <f>Source!P35</f>
        <v>33.840000000000003</v>
      </c>
      <c r="K70" s="37"/>
    </row>
    <row r="71" spans="1:22" ht="14.25" x14ac:dyDescent="0.2">
      <c r="A71" s="34"/>
      <c r="B71" s="34"/>
      <c r="C71" s="34" t="s">
        <v>885</v>
      </c>
      <c r="D71" s="35" t="s">
        <v>886</v>
      </c>
      <c r="E71" s="9">
        <f>Source!AT35</f>
        <v>70</v>
      </c>
      <c r="F71" s="37"/>
      <c r="G71" s="36"/>
      <c r="H71" s="9"/>
      <c r="I71" s="9"/>
      <c r="J71" s="37">
        <f>SUM(R66:R70)</f>
        <v>266.36</v>
      </c>
      <c r="K71" s="37"/>
    </row>
    <row r="72" spans="1:22" ht="14.25" x14ac:dyDescent="0.2">
      <c r="A72" s="34"/>
      <c r="B72" s="34"/>
      <c r="C72" s="34" t="s">
        <v>887</v>
      </c>
      <c r="D72" s="35" t="s">
        <v>886</v>
      </c>
      <c r="E72" s="9">
        <f>Source!AU35</f>
        <v>10</v>
      </c>
      <c r="F72" s="37"/>
      <c r="G72" s="36"/>
      <c r="H72" s="9"/>
      <c r="I72" s="9"/>
      <c r="J72" s="37">
        <f>SUM(T66:T71)</f>
        <v>38.049999999999997</v>
      </c>
      <c r="K72" s="37"/>
    </row>
    <row r="73" spans="1:22" ht="14.25" x14ac:dyDescent="0.2">
      <c r="A73" s="34"/>
      <c r="B73" s="34"/>
      <c r="C73" s="34" t="s">
        <v>888</v>
      </c>
      <c r="D73" s="35" t="s">
        <v>886</v>
      </c>
      <c r="E73" s="9">
        <f>108</f>
        <v>108</v>
      </c>
      <c r="F73" s="37"/>
      <c r="G73" s="36"/>
      <c r="H73" s="9"/>
      <c r="I73" s="9"/>
      <c r="J73" s="37">
        <f>SUM(V66:V72)</f>
        <v>62.36</v>
      </c>
      <c r="K73" s="37"/>
    </row>
    <row r="74" spans="1:22" ht="14.25" x14ac:dyDescent="0.2">
      <c r="A74" s="34"/>
      <c r="B74" s="34"/>
      <c r="C74" s="34" t="s">
        <v>889</v>
      </c>
      <c r="D74" s="35" t="s">
        <v>890</v>
      </c>
      <c r="E74" s="9">
        <f>Source!AQ35</f>
        <v>0.35</v>
      </c>
      <c r="F74" s="37"/>
      <c r="G74" s="36" t="str">
        <f>Source!DI35</f>
        <v>)*0,70</v>
      </c>
      <c r="H74" s="9">
        <f>Source!AV35</f>
        <v>1</v>
      </c>
      <c r="I74" s="9"/>
      <c r="J74" s="37"/>
      <c r="K74" s="37">
        <f>Source!U35</f>
        <v>0.97999999999999987</v>
      </c>
    </row>
    <row r="75" spans="1:22" ht="15" x14ac:dyDescent="0.25">
      <c r="A75" s="44"/>
      <c r="B75" s="44"/>
      <c r="C75" s="44"/>
      <c r="D75" s="44"/>
      <c r="E75" s="44"/>
      <c r="F75" s="44"/>
      <c r="G75" s="44"/>
      <c r="H75" s="44"/>
      <c r="I75" s="45">
        <f>J67+J68+J70+J71+J72+J73</f>
        <v>869.57999999999993</v>
      </c>
      <c r="J75" s="45"/>
      <c r="K75" s="46">
        <f>IF(Source!I35&lt;&gt;0, ROUND(I75/Source!I35, 2), 0)</f>
        <v>217.4</v>
      </c>
      <c r="P75" s="40">
        <f>I75</f>
        <v>869.57999999999993</v>
      </c>
    </row>
    <row r="76" spans="1:22" ht="79.5" x14ac:dyDescent="0.2">
      <c r="A76" s="34">
        <v>5</v>
      </c>
      <c r="B76" s="34" t="s">
        <v>893</v>
      </c>
      <c r="C76" s="34" t="str">
        <f>Source!G36</f>
        <v>Технический осмотр Источник вторичного электропитания резервированного "ИБП 1200\2400"</v>
      </c>
      <c r="D76" s="35" t="str">
        <f>Source!H36</f>
        <v>шт.</v>
      </c>
      <c r="E76" s="9">
        <f>Source!I36</f>
        <v>4</v>
      </c>
      <c r="F76" s="37"/>
      <c r="G76" s="36"/>
      <c r="H76" s="9"/>
      <c r="I76" s="9"/>
      <c r="J76" s="37"/>
      <c r="K76" s="37"/>
      <c r="Q76">
        <f>ROUND((Source!BZ36/100)*ROUND((Source!AF36*Source!AV36)*Source!I36, 2), 2)</f>
        <v>538.23</v>
      </c>
      <c r="R76">
        <f>Source!X36</f>
        <v>538.23</v>
      </c>
      <c r="S76">
        <f>ROUND((Source!CA36/100)*ROUND((Source!AF36*Source!AV36)*Source!I36, 2), 2)</f>
        <v>76.89</v>
      </c>
      <c r="T76">
        <f>Source!Y36</f>
        <v>76.89</v>
      </c>
      <c r="U76">
        <f>ROUND((175/100)*ROUND((Source!AE36*Source!AV36)*Source!I36, 2), 2)</f>
        <v>297.99</v>
      </c>
      <c r="V76">
        <f>ROUND((108/100)*ROUND(Source!CS36*Source!I36, 2), 2)</f>
        <v>183.9</v>
      </c>
    </row>
    <row r="77" spans="1:22" ht="14.25" x14ac:dyDescent="0.2">
      <c r="A77" s="34"/>
      <c r="B77" s="34"/>
      <c r="C77" s="34" t="s">
        <v>881</v>
      </c>
      <c r="D77" s="35"/>
      <c r="E77" s="9"/>
      <c r="F77" s="37">
        <f>Source!AO36</f>
        <v>23.3</v>
      </c>
      <c r="G77" s="36" t="str">
        <f>Source!DG36</f>
        <v>)*0,75)*11</v>
      </c>
      <c r="H77" s="9">
        <f>Source!AV36</f>
        <v>1</v>
      </c>
      <c r="I77" s="9">
        <f>IF(Source!BA36&lt;&gt; 0, Source!BA36, 1)</f>
        <v>1</v>
      </c>
      <c r="J77" s="37">
        <f>Source!S36</f>
        <v>768.9</v>
      </c>
      <c r="K77" s="37"/>
    </row>
    <row r="78" spans="1:22" ht="14.25" x14ac:dyDescent="0.2">
      <c r="A78" s="34"/>
      <c r="B78" s="34"/>
      <c r="C78" s="34" t="s">
        <v>882</v>
      </c>
      <c r="D78" s="35"/>
      <c r="E78" s="9"/>
      <c r="F78" s="37">
        <f>Source!AM36</f>
        <v>7.9</v>
      </c>
      <c r="G78" s="36" t="str">
        <f>Source!DE36</f>
        <v>)*0,75)*11</v>
      </c>
      <c r="H78" s="9">
        <f>Source!AV36</f>
        <v>1</v>
      </c>
      <c r="I78" s="9">
        <f>IF(Source!BB36&lt;&gt; 0, Source!BB36, 1)</f>
        <v>1</v>
      </c>
      <c r="J78" s="37">
        <f>Source!Q36</f>
        <v>260.7</v>
      </c>
      <c r="K78" s="37"/>
    </row>
    <row r="79" spans="1:22" ht="14.25" x14ac:dyDescent="0.2">
      <c r="A79" s="34"/>
      <c r="B79" s="34"/>
      <c r="C79" s="34" t="s">
        <v>883</v>
      </c>
      <c r="D79" s="35"/>
      <c r="E79" s="9"/>
      <c r="F79" s="37">
        <f>Source!AN36</f>
        <v>5.16</v>
      </c>
      <c r="G79" s="36" t="str">
        <f>Source!DF36</f>
        <v>)*0,75)*11</v>
      </c>
      <c r="H79" s="9">
        <f>Source!AV36</f>
        <v>1</v>
      </c>
      <c r="I79" s="9">
        <f>IF(Source!BS36&lt;&gt; 0, Source!BS36, 1)</f>
        <v>1</v>
      </c>
      <c r="J79" s="39">
        <f>Source!R36</f>
        <v>170.28</v>
      </c>
      <c r="K79" s="37"/>
    </row>
    <row r="80" spans="1:22" ht="14.25" x14ac:dyDescent="0.2">
      <c r="A80" s="34"/>
      <c r="B80" s="34"/>
      <c r="C80" s="34" t="s">
        <v>884</v>
      </c>
      <c r="D80" s="35"/>
      <c r="E80" s="9"/>
      <c r="F80" s="37">
        <f>Source!AL36</f>
        <v>2.06</v>
      </c>
      <c r="G80" s="36" t="str">
        <f>Source!DD36</f>
        <v>)*1)*11</v>
      </c>
      <c r="H80" s="9">
        <f>Source!AW36</f>
        <v>1</v>
      </c>
      <c r="I80" s="9">
        <f>IF(Source!BC36&lt;&gt; 0, Source!BC36, 1)</f>
        <v>1</v>
      </c>
      <c r="J80" s="37">
        <f>Source!P36</f>
        <v>90.64</v>
      </c>
      <c r="K80" s="37"/>
    </row>
    <row r="81" spans="1:22" ht="14.25" x14ac:dyDescent="0.2">
      <c r="A81" s="34"/>
      <c r="B81" s="34"/>
      <c r="C81" s="34" t="s">
        <v>885</v>
      </c>
      <c r="D81" s="35" t="s">
        <v>886</v>
      </c>
      <c r="E81" s="9">
        <f>Source!AT36</f>
        <v>70</v>
      </c>
      <c r="F81" s="37"/>
      <c r="G81" s="36"/>
      <c r="H81" s="9"/>
      <c r="I81" s="9"/>
      <c r="J81" s="37">
        <f>SUM(R76:R80)</f>
        <v>538.23</v>
      </c>
      <c r="K81" s="37"/>
    </row>
    <row r="82" spans="1:22" ht="14.25" x14ac:dyDescent="0.2">
      <c r="A82" s="34"/>
      <c r="B82" s="34"/>
      <c r="C82" s="34" t="s">
        <v>887</v>
      </c>
      <c r="D82" s="35" t="s">
        <v>886</v>
      </c>
      <c r="E82" s="9">
        <f>Source!AU36</f>
        <v>10</v>
      </c>
      <c r="F82" s="37"/>
      <c r="G82" s="36"/>
      <c r="H82" s="9"/>
      <c r="I82" s="9"/>
      <c r="J82" s="37">
        <f>SUM(T76:T81)</f>
        <v>76.89</v>
      </c>
      <c r="K82" s="37"/>
    </row>
    <row r="83" spans="1:22" ht="14.25" x14ac:dyDescent="0.2">
      <c r="A83" s="34"/>
      <c r="B83" s="34"/>
      <c r="C83" s="34" t="s">
        <v>888</v>
      </c>
      <c r="D83" s="35" t="s">
        <v>886</v>
      </c>
      <c r="E83" s="9">
        <f>108</f>
        <v>108</v>
      </c>
      <c r="F83" s="37"/>
      <c r="G83" s="36"/>
      <c r="H83" s="9"/>
      <c r="I83" s="9"/>
      <c r="J83" s="37">
        <f>SUM(V76:V82)</f>
        <v>183.9</v>
      </c>
      <c r="K83" s="37"/>
    </row>
    <row r="84" spans="1:22" ht="14.25" x14ac:dyDescent="0.2">
      <c r="A84" s="34"/>
      <c r="B84" s="34"/>
      <c r="C84" s="34" t="s">
        <v>889</v>
      </c>
      <c r="D84" s="35" t="s">
        <v>890</v>
      </c>
      <c r="E84" s="9">
        <f>Source!AQ36</f>
        <v>0.06</v>
      </c>
      <c r="F84" s="37"/>
      <c r="G84" s="36" t="str">
        <f>Source!DI36</f>
        <v>)*0,75)*11</v>
      </c>
      <c r="H84" s="9">
        <f>Source!AV36</f>
        <v>1</v>
      </c>
      <c r="I84" s="9"/>
      <c r="J84" s="37"/>
      <c r="K84" s="37">
        <f>Source!U36</f>
        <v>1.98</v>
      </c>
    </row>
    <row r="85" spans="1:22" ht="15" x14ac:dyDescent="0.25">
      <c r="A85" s="44"/>
      <c r="B85" s="44"/>
      <c r="C85" s="44"/>
      <c r="D85" s="44"/>
      <c r="E85" s="44"/>
      <c r="F85" s="44"/>
      <c r="G85" s="44"/>
      <c r="H85" s="44"/>
      <c r="I85" s="45">
        <f>J77+J78+J80+J81+J82+J83</f>
        <v>1919.2600000000002</v>
      </c>
      <c r="J85" s="45"/>
      <c r="K85" s="46">
        <f>IF(Source!I36&lt;&gt;0, ROUND(I85/Source!I36, 2), 0)</f>
        <v>479.82</v>
      </c>
      <c r="P85" s="40">
        <f>I85</f>
        <v>1919.2600000000002</v>
      </c>
    </row>
    <row r="86" spans="1:22" ht="79.5" x14ac:dyDescent="0.2">
      <c r="A86" s="34">
        <v>6</v>
      </c>
      <c r="B86" s="34" t="s">
        <v>894</v>
      </c>
      <c r="C86" s="34" t="str">
        <f>Source!G37</f>
        <v>Техническое обслуживание сетевого контроллера шлейфов сигнализации "СКШС-01" (ИЗ-1-R3)</v>
      </c>
      <c r="D86" s="35" t="str">
        <f>Source!H37</f>
        <v>шт.</v>
      </c>
      <c r="E86" s="9">
        <f>Source!I37</f>
        <v>45</v>
      </c>
      <c r="F86" s="37"/>
      <c r="G86" s="36"/>
      <c r="H86" s="9"/>
      <c r="I86" s="9"/>
      <c r="J86" s="37"/>
      <c r="K86" s="37"/>
      <c r="Q86">
        <f>ROUND((Source!BZ37/100)*ROUND((Source!AF37*Source!AV37)*Source!I37, 2), 2)</f>
        <v>20291.52</v>
      </c>
      <c r="R86">
        <f>Source!X37</f>
        <v>20291.52</v>
      </c>
      <c r="S86">
        <f>ROUND((Source!CA37/100)*ROUND((Source!AF37*Source!AV37)*Source!I37, 2), 2)</f>
        <v>2898.79</v>
      </c>
      <c r="T86">
        <f>Source!Y37</f>
        <v>2898.79</v>
      </c>
      <c r="U86">
        <f>ROUND((175/100)*ROUND((Source!AE37*Source!AV37)*Source!I37, 2), 2)</f>
        <v>7956.74</v>
      </c>
      <c r="V86">
        <f>ROUND((108/100)*ROUND(Source!CS37*Source!I37, 2), 2)</f>
        <v>4910.45</v>
      </c>
    </row>
    <row r="87" spans="1:22" ht="14.25" x14ac:dyDescent="0.2">
      <c r="A87" s="34"/>
      <c r="B87" s="34"/>
      <c r="C87" s="34" t="s">
        <v>881</v>
      </c>
      <c r="D87" s="35"/>
      <c r="E87" s="9"/>
      <c r="F87" s="37">
        <f>Source!AO37</f>
        <v>920.25</v>
      </c>
      <c r="G87" s="36" t="str">
        <f>Source!DG37</f>
        <v>)*0,70</v>
      </c>
      <c r="H87" s="9">
        <f>Source!AV37</f>
        <v>1</v>
      </c>
      <c r="I87" s="9">
        <f>IF(Source!BA37&lt;&gt; 0, Source!BA37, 1)</f>
        <v>1</v>
      </c>
      <c r="J87" s="37">
        <f>Source!S37</f>
        <v>28987.88</v>
      </c>
      <c r="K87" s="37"/>
    </row>
    <row r="88" spans="1:22" ht="14.25" x14ac:dyDescent="0.2">
      <c r="A88" s="34"/>
      <c r="B88" s="34"/>
      <c r="C88" s="34" t="s">
        <v>882</v>
      </c>
      <c r="D88" s="35"/>
      <c r="E88" s="9"/>
      <c r="F88" s="37">
        <f>Source!AM37</f>
        <v>221.16</v>
      </c>
      <c r="G88" s="36" t="str">
        <f>Source!DE37</f>
        <v>)*0,70</v>
      </c>
      <c r="H88" s="9">
        <f>Source!AV37</f>
        <v>1</v>
      </c>
      <c r="I88" s="9">
        <f>IF(Source!BB37&lt;&gt; 0, Source!BB37, 1)</f>
        <v>1</v>
      </c>
      <c r="J88" s="37">
        <f>Source!Q37</f>
        <v>6966.54</v>
      </c>
      <c r="K88" s="37"/>
    </row>
    <row r="89" spans="1:22" ht="14.25" x14ac:dyDescent="0.2">
      <c r="A89" s="34"/>
      <c r="B89" s="34"/>
      <c r="C89" s="34" t="s">
        <v>883</v>
      </c>
      <c r="D89" s="35"/>
      <c r="E89" s="9"/>
      <c r="F89" s="37">
        <f>Source!AN37</f>
        <v>144.34</v>
      </c>
      <c r="G89" s="36" t="str">
        <f>Source!DF37</f>
        <v>)*0,70</v>
      </c>
      <c r="H89" s="9">
        <f>Source!AV37</f>
        <v>1</v>
      </c>
      <c r="I89" s="9">
        <f>IF(Source!BS37&lt;&gt; 0, Source!BS37, 1)</f>
        <v>1</v>
      </c>
      <c r="J89" s="39">
        <f>Source!R37</f>
        <v>4546.71</v>
      </c>
      <c r="K89" s="37"/>
    </row>
    <row r="90" spans="1:22" ht="14.25" x14ac:dyDescent="0.2">
      <c r="A90" s="34"/>
      <c r="B90" s="34"/>
      <c r="C90" s="34" t="s">
        <v>884</v>
      </c>
      <c r="D90" s="35"/>
      <c r="E90" s="9"/>
      <c r="F90" s="37">
        <f>Source!AL37</f>
        <v>8.4600000000000009</v>
      </c>
      <c r="G90" s="36" t="str">
        <f>Source!DD37</f>
        <v>)*1</v>
      </c>
      <c r="H90" s="9">
        <f>Source!AW37</f>
        <v>1</v>
      </c>
      <c r="I90" s="9">
        <f>IF(Source!BC37&lt;&gt; 0, Source!BC37, 1)</f>
        <v>1</v>
      </c>
      <c r="J90" s="37">
        <f>Source!P37</f>
        <v>380.7</v>
      </c>
      <c r="K90" s="37"/>
    </row>
    <row r="91" spans="1:22" ht="14.25" x14ac:dyDescent="0.2">
      <c r="A91" s="34"/>
      <c r="B91" s="34"/>
      <c r="C91" s="34" t="s">
        <v>885</v>
      </c>
      <c r="D91" s="35" t="s">
        <v>886</v>
      </c>
      <c r="E91" s="9">
        <f>Source!AT37</f>
        <v>70</v>
      </c>
      <c r="F91" s="37"/>
      <c r="G91" s="36"/>
      <c r="H91" s="9"/>
      <c r="I91" s="9"/>
      <c r="J91" s="37">
        <f>SUM(R86:R90)</f>
        <v>20291.52</v>
      </c>
      <c r="K91" s="37"/>
    </row>
    <row r="92" spans="1:22" ht="14.25" x14ac:dyDescent="0.2">
      <c r="A92" s="34"/>
      <c r="B92" s="34"/>
      <c r="C92" s="34" t="s">
        <v>887</v>
      </c>
      <c r="D92" s="35" t="s">
        <v>886</v>
      </c>
      <c r="E92" s="9">
        <f>Source!AU37</f>
        <v>10</v>
      </c>
      <c r="F92" s="37"/>
      <c r="G92" s="36"/>
      <c r="H92" s="9"/>
      <c r="I92" s="9"/>
      <c r="J92" s="37">
        <f>SUM(T86:T91)</f>
        <v>2898.79</v>
      </c>
      <c r="K92" s="37"/>
    </row>
    <row r="93" spans="1:22" ht="14.25" x14ac:dyDescent="0.2">
      <c r="A93" s="34"/>
      <c r="B93" s="34"/>
      <c r="C93" s="34" t="s">
        <v>888</v>
      </c>
      <c r="D93" s="35" t="s">
        <v>886</v>
      </c>
      <c r="E93" s="9">
        <f>108</f>
        <v>108</v>
      </c>
      <c r="F93" s="37"/>
      <c r="G93" s="36"/>
      <c r="H93" s="9"/>
      <c r="I93" s="9"/>
      <c r="J93" s="37">
        <f>SUM(V86:V92)</f>
        <v>4910.45</v>
      </c>
      <c r="K93" s="37"/>
    </row>
    <row r="94" spans="1:22" ht="14.25" x14ac:dyDescent="0.2">
      <c r="A94" s="34"/>
      <c r="B94" s="34"/>
      <c r="C94" s="34" t="s">
        <v>889</v>
      </c>
      <c r="D94" s="35" t="s">
        <v>890</v>
      </c>
      <c r="E94" s="9">
        <f>Source!AQ37</f>
        <v>2.37</v>
      </c>
      <c r="F94" s="37"/>
      <c r="G94" s="36" t="str">
        <f>Source!DI37</f>
        <v>)*0,70</v>
      </c>
      <c r="H94" s="9">
        <f>Source!AV37</f>
        <v>1</v>
      </c>
      <c r="I94" s="9"/>
      <c r="J94" s="37"/>
      <c r="K94" s="37">
        <f>Source!U37</f>
        <v>74.655000000000001</v>
      </c>
    </row>
    <row r="95" spans="1:22" ht="15" x14ac:dyDescent="0.25">
      <c r="A95" s="44"/>
      <c r="B95" s="44"/>
      <c r="C95" s="44"/>
      <c r="D95" s="44"/>
      <c r="E95" s="44"/>
      <c r="F95" s="44"/>
      <c r="G95" s="44"/>
      <c r="H95" s="44"/>
      <c r="I95" s="45">
        <f>J87+J88+J90+J91+J92+J93</f>
        <v>64435.88</v>
      </c>
      <c r="J95" s="45"/>
      <c r="K95" s="46">
        <f>IF(Source!I37&lt;&gt;0, ROUND(I95/Source!I37, 2), 0)</f>
        <v>1431.91</v>
      </c>
      <c r="P95" s="40">
        <f>I95</f>
        <v>64435.88</v>
      </c>
    </row>
    <row r="96" spans="1:22" ht="79.5" x14ac:dyDescent="0.2">
      <c r="A96" s="34">
        <v>7</v>
      </c>
      <c r="B96" s="34" t="s">
        <v>895</v>
      </c>
      <c r="C96" s="34" t="str">
        <f>Source!G38</f>
        <v>Технический осмотр сетевого контроллера шлейфов сигнализации "СКШС-01" (ИЗ-1-R3)</v>
      </c>
      <c r="D96" s="35" t="str">
        <f>Source!H38</f>
        <v>шт.</v>
      </c>
      <c r="E96" s="9">
        <f>Source!I38</f>
        <v>45</v>
      </c>
      <c r="F96" s="37"/>
      <c r="G96" s="36"/>
      <c r="H96" s="9"/>
      <c r="I96" s="9"/>
      <c r="J96" s="37"/>
      <c r="K96" s="37"/>
      <c r="Q96">
        <f>ROUND((Source!BZ38/100)*ROUND((Source!AF38*Source!AV38)*Source!I38, 2), 2)</f>
        <v>8071.72</v>
      </c>
      <c r="R96">
        <f>Source!X38</f>
        <v>8071.72</v>
      </c>
      <c r="S96">
        <f>ROUND((Source!CA38/100)*ROUND((Source!AF38*Source!AV38)*Source!I38, 2), 2)</f>
        <v>1153.0999999999999</v>
      </c>
      <c r="T96">
        <f>Source!Y38</f>
        <v>1153.0999999999999</v>
      </c>
      <c r="U96">
        <f>ROUND((175/100)*ROUND((Source!AE38*Source!AV38)*Source!I38, 2), 2)</f>
        <v>3352.39</v>
      </c>
      <c r="V96">
        <f>ROUND((108/100)*ROUND(Source!CS38*Source!I38, 2), 2)</f>
        <v>2068.9</v>
      </c>
    </row>
    <row r="97" spans="1:22" ht="14.25" x14ac:dyDescent="0.2">
      <c r="A97" s="34"/>
      <c r="B97" s="34"/>
      <c r="C97" s="34" t="s">
        <v>881</v>
      </c>
      <c r="D97" s="35"/>
      <c r="E97" s="9"/>
      <c r="F97" s="37">
        <f>Source!AO38</f>
        <v>31.06</v>
      </c>
      <c r="G97" s="36" t="str">
        <f>Source!DG38</f>
        <v>)*0,75)*11</v>
      </c>
      <c r="H97" s="9">
        <f>Source!AV38</f>
        <v>1</v>
      </c>
      <c r="I97" s="9">
        <f>IF(Source!BA38&lt;&gt; 0, Source!BA38, 1)</f>
        <v>1</v>
      </c>
      <c r="J97" s="37">
        <f>Source!S38</f>
        <v>11531.03</v>
      </c>
      <c r="K97" s="37"/>
    </row>
    <row r="98" spans="1:22" ht="14.25" x14ac:dyDescent="0.2">
      <c r="A98" s="34"/>
      <c r="B98" s="34"/>
      <c r="C98" s="34" t="s">
        <v>882</v>
      </c>
      <c r="D98" s="35"/>
      <c r="E98" s="9"/>
      <c r="F98" s="37">
        <f>Source!AM38</f>
        <v>7.9</v>
      </c>
      <c r="G98" s="36" t="str">
        <f>Source!DE38</f>
        <v>)*0,75)*11</v>
      </c>
      <c r="H98" s="9">
        <f>Source!AV38</f>
        <v>1</v>
      </c>
      <c r="I98" s="9">
        <f>IF(Source!BB38&lt;&gt; 0, Source!BB38, 1)</f>
        <v>1</v>
      </c>
      <c r="J98" s="37">
        <f>Source!Q38</f>
        <v>2932.88</v>
      </c>
      <c r="K98" s="37"/>
    </row>
    <row r="99" spans="1:22" ht="14.25" x14ac:dyDescent="0.2">
      <c r="A99" s="34"/>
      <c r="B99" s="34"/>
      <c r="C99" s="34" t="s">
        <v>883</v>
      </c>
      <c r="D99" s="35"/>
      <c r="E99" s="9"/>
      <c r="F99" s="37">
        <f>Source!AN38</f>
        <v>5.16</v>
      </c>
      <c r="G99" s="36" t="str">
        <f>Source!DF38</f>
        <v>)*0,75)*11</v>
      </c>
      <c r="H99" s="9">
        <f>Source!AV38</f>
        <v>1</v>
      </c>
      <c r="I99" s="9">
        <f>IF(Source!BS38&lt;&gt; 0, Source!BS38, 1)</f>
        <v>1</v>
      </c>
      <c r="J99" s="39">
        <f>Source!R38</f>
        <v>1915.65</v>
      </c>
      <c r="K99" s="37"/>
    </row>
    <row r="100" spans="1:22" ht="14.25" x14ac:dyDescent="0.2">
      <c r="A100" s="34"/>
      <c r="B100" s="34"/>
      <c r="C100" s="34" t="s">
        <v>884</v>
      </c>
      <c r="D100" s="35"/>
      <c r="E100" s="9"/>
      <c r="F100" s="37">
        <f>Source!AL38</f>
        <v>1.79</v>
      </c>
      <c r="G100" s="36" t="str">
        <f>Source!DD38</f>
        <v>)*1)*11</v>
      </c>
      <c r="H100" s="9">
        <f>Source!AW38</f>
        <v>1</v>
      </c>
      <c r="I100" s="9">
        <f>IF(Source!BC38&lt;&gt; 0, Source!BC38, 1)</f>
        <v>1</v>
      </c>
      <c r="J100" s="37">
        <f>Source!P38</f>
        <v>886.05</v>
      </c>
      <c r="K100" s="37"/>
    </row>
    <row r="101" spans="1:22" ht="14.25" x14ac:dyDescent="0.2">
      <c r="A101" s="34"/>
      <c r="B101" s="34"/>
      <c r="C101" s="34" t="s">
        <v>885</v>
      </c>
      <c r="D101" s="35" t="s">
        <v>886</v>
      </c>
      <c r="E101" s="9">
        <f>Source!AT38</f>
        <v>70</v>
      </c>
      <c r="F101" s="37"/>
      <c r="G101" s="36"/>
      <c r="H101" s="9"/>
      <c r="I101" s="9"/>
      <c r="J101" s="37">
        <f>SUM(R96:R100)</f>
        <v>8071.72</v>
      </c>
      <c r="K101" s="37"/>
    </row>
    <row r="102" spans="1:22" ht="14.25" x14ac:dyDescent="0.2">
      <c r="A102" s="34"/>
      <c r="B102" s="34"/>
      <c r="C102" s="34" t="s">
        <v>887</v>
      </c>
      <c r="D102" s="35" t="s">
        <v>886</v>
      </c>
      <c r="E102" s="9">
        <f>Source!AU38</f>
        <v>10</v>
      </c>
      <c r="F102" s="37"/>
      <c r="G102" s="36"/>
      <c r="H102" s="9"/>
      <c r="I102" s="9"/>
      <c r="J102" s="37">
        <f>SUM(T96:T101)</f>
        <v>1153.0999999999999</v>
      </c>
      <c r="K102" s="37"/>
    </row>
    <row r="103" spans="1:22" ht="14.25" x14ac:dyDescent="0.2">
      <c r="A103" s="34"/>
      <c r="B103" s="34"/>
      <c r="C103" s="34" t="s">
        <v>888</v>
      </c>
      <c r="D103" s="35" t="s">
        <v>886</v>
      </c>
      <c r="E103" s="9">
        <f>108</f>
        <v>108</v>
      </c>
      <c r="F103" s="37"/>
      <c r="G103" s="36"/>
      <c r="H103" s="9"/>
      <c r="I103" s="9"/>
      <c r="J103" s="37">
        <f>SUM(V96:V102)</f>
        <v>2068.9</v>
      </c>
      <c r="K103" s="37"/>
    </row>
    <row r="104" spans="1:22" ht="14.25" x14ac:dyDescent="0.2">
      <c r="A104" s="34"/>
      <c r="B104" s="34"/>
      <c r="C104" s="34" t="s">
        <v>889</v>
      </c>
      <c r="D104" s="35" t="s">
        <v>890</v>
      </c>
      <c r="E104" s="9">
        <f>Source!AQ38</f>
        <v>0.08</v>
      </c>
      <c r="F104" s="37"/>
      <c r="G104" s="36" t="str">
        <f>Source!DI38</f>
        <v>)*0,75)*11</v>
      </c>
      <c r="H104" s="9">
        <f>Source!AV38</f>
        <v>1</v>
      </c>
      <c r="I104" s="9"/>
      <c r="J104" s="37"/>
      <c r="K104" s="37">
        <f>Source!U38</f>
        <v>29.699999999999996</v>
      </c>
    </row>
    <row r="105" spans="1:22" ht="15" x14ac:dyDescent="0.25">
      <c r="A105" s="44"/>
      <c r="B105" s="44"/>
      <c r="C105" s="44"/>
      <c r="D105" s="44"/>
      <c r="E105" s="44"/>
      <c r="F105" s="44"/>
      <c r="G105" s="44"/>
      <c r="H105" s="44"/>
      <c r="I105" s="45">
        <f>J97+J98+J100+J101+J102+J103</f>
        <v>26643.68</v>
      </c>
      <c r="J105" s="45"/>
      <c r="K105" s="46">
        <f>IF(Source!I38&lt;&gt;0, ROUND(I105/Source!I38, 2), 0)</f>
        <v>592.08000000000004</v>
      </c>
      <c r="P105" s="40">
        <f>I105</f>
        <v>26643.68</v>
      </c>
    </row>
    <row r="106" spans="1:22" ht="71.25" x14ac:dyDescent="0.2">
      <c r="A106" s="34">
        <v>8</v>
      </c>
      <c r="B106" s="34" t="str">
        <f>Source!F39</f>
        <v>1.22-2203-106-1/1</v>
      </c>
      <c r="C106" s="34" t="str">
        <f>Source!G39</f>
        <v>Техническое обслуживание извещателя пожарного дымового оптико-электронного адресно-аналогового ИП 212-34А "ДИП-34А" - годовое</v>
      </c>
      <c r="D106" s="35" t="str">
        <f>Source!H39</f>
        <v>шт.</v>
      </c>
      <c r="E106" s="9">
        <f>Source!I39</f>
        <v>561</v>
      </c>
      <c r="F106" s="37"/>
      <c r="G106" s="36"/>
      <c r="H106" s="9"/>
      <c r="I106" s="9"/>
      <c r="J106" s="37"/>
      <c r="K106" s="37"/>
      <c r="Q106">
        <f>ROUND((Source!BZ39/100)*ROUND((Source!AF39*Source!AV39)*Source!I39, 2), 2)</f>
        <v>22811.94</v>
      </c>
      <c r="R106">
        <f>Source!X39</f>
        <v>22811.94</v>
      </c>
      <c r="S106">
        <f>ROUND((Source!CA39/100)*ROUND((Source!AF39*Source!AV39)*Source!I39, 2), 2)</f>
        <v>3258.85</v>
      </c>
      <c r="T106">
        <f>Source!Y39</f>
        <v>3258.85</v>
      </c>
      <c r="U106">
        <f>ROUND((175/100)*ROUND((Source!AE39*Source!AV39)*Source!I39, 2), 2)</f>
        <v>0</v>
      </c>
      <c r="V106">
        <f>ROUND((108/100)*ROUND(Source!CS39*Source!I39, 2), 2)</f>
        <v>0</v>
      </c>
    </row>
    <row r="107" spans="1:22" ht="14.25" x14ac:dyDescent="0.2">
      <c r="A107" s="34"/>
      <c r="B107" s="34"/>
      <c r="C107" s="34" t="s">
        <v>881</v>
      </c>
      <c r="D107" s="35"/>
      <c r="E107" s="9"/>
      <c r="F107" s="37">
        <f>Source!AO39</f>
        <v>58.09</v>
      </c>
      <c r="G107" s="36" t="str">
        <f>Source!DG39</f>
        <v/>
      </c>
      <c r="H107" s="9">
        <f>Source!AV39</f>
        <v>1</v>
      </c>
      <c r="I107" s="9">
        <f>IF(Source!BA39&lt;&gt; 0, Source!BA39, 1)</f>
        <v>1</v>
      </c>
      <c r="J107" s="37">
        <f>Source!S39</f>
        <v>32588.49</v>
      </c>
      <c r="K107" s="37"/>
    </row>
    <row r="108" spans="1:22" ht="14.25" x14ac:dyDescent="0.2">
      <c r="A108" s="34"/>
      <c r="B108" s="34"/>
      <c r="C108" s="34" t="s">
        <v>884</v>
      </c>
      <c r="D108" s="35"/>
      <c r="E108" s="9"/>
      <c r="F108" s="37">
        <f>Source!AL39</f>
        <v>0.06</v>
      </c>
      <c r="G108" s="36" t="str">
        <f>Source!DD39</f>
        <v/>
      </c>
      <c r="H108" s="9">
        <f>Source!AW39</f>
        <v>1</v>
      </c>
      <c r="I108" s="9">
        <f>IF(Source!BC39&lt;&gt; 0, Source!BC39, 1)</f>
        <v>1</v>
      </c>
      <c r="J108" s="37">
        <f>Source!P39</f>
        <v>33.659999999999997</v>
      </c>
      <c r="K108" s="37"/>
    </row>
    <row r="109" spans="1:22" ht="14.25" x14ac:dyDescent="0.2">
      <c r="A109" s="34"/>
      <c r="B109" s="34"/>
      <c r="C109" s="34" t="s">
        <v>885</v>
      </c>
      <c r="D109" s="35" t="s">
        <v>886</v>
      </c>
      <c r="E109" s="9">
        <f>Source!AT39</f>
        <v>70</v>
      </c>
      <c r="F109" s="37"/>
      <c r="G109" s="36"/>
      <c r="H109" s="9"/>
      <c r="I109" s="9"/>
      <c r="J109" s="37">
        <f>SUM(R106:R108)</f>
        <v>22811.94</v>
      </c>
      <c r="K109" s="37"/>
    </row>
    <row r="110" spans="1:22" ht="14.25" x14ac:dyDescent="0.2">
      <c r="A110" s="34"/>
      <c r="B110" s="34"/>
      <c r="C110" s="34" t="s">
        <v>887</v>
      </c>
      <c r="D110" s="35" t="s">
        <v>886</v>
      </c>
      <c r="E110" s="9">
        <f>Source!AU39</f>
        <v>10</v>
      </c>
      <c r="F110" s="37"/>
      <c r="G110" s="36"/>
      <c r="H110" s="9"/>
      <c r="I110" s="9"/>
      <c r="J110" s="37">
        <f>SUM(T106:T109)</f>
        <v>3258.85</v>
      </c>
      <c r="K110" s="37"/>
    </row>
    <row r="111" spans="1:22" ht="14.25" x14ac:dyDescent="0.2">
      <c r="A111" s="34"/>
      <c r="B111" s="34"/>
      <c r="C111" s="34" t="s">
        <v>889</v>
      </c>
      <c r="D111" s="35" t="s">
        <v>890</v>
      </c>
      <c r="E111" s="9">
        <f>Source!AQ39</f>
        <v>0.16</v>
      </c>
      <c r="F111" s="37"/>
      <c r="G111" s="36" t="str">
        <f>Source!DI39</f>
        <v/>
      </c>
      <c r="H111" s="9">
        <f>Source!AV39</f>
        <v>1</v>
      </c>
      <c r="I111" s="9"/>
      <c r="J111" s="37"/>
      <c r="K111" s="37">
        <f>Source!U39</f>
        <v>89.76</v>
      </c>
    </row>
    <row r="112" spans="1:22" ht="15" x14ac:dyDescent="0.25">
      <c r="A112" s="44"/>
      <c r="B112" s="44"/>
      <c r="C112" s="44"/>
      <c r="D112" s="44"/>
      <c r="E112" s="44"/>
      <c r="F112" s="44"/>
      <c r="G112" s="44"/>
      <c r="H112" s="44"/>
      <c r="I112" s="45">
        <f>J107+J108+J109+J110</f>
        <v>58692.939999999995</v>
      </c>
      <c r="J112" s="45"/>
      <c r="K112" s="46">
        <f>IF(Source!I39&lt;&gt;0, ROUND(I112/Source!I39, 2), 0)</f>
        <v>104.62</v>
      </c>
      <c r="P112" s="40">
        <f>I112</f>
        <v>58692.939999999995</v>
      </c>
    </row>
    <row r="113" spans="1:22" ht="79.5" x14ac:dyDescent="0.2">
      <c r="A113" s="34">
        <v>9</v>
      </c>
      <c r="B113" s="34" t="s">
        <v>896</v>
      </c>
      <c r="C113" s="34" t="str">
        <f>Source!G40</f>
        <v>Техническое обслуживание извещателя пожарного ручного адресного "ИПР513-3А"</v>
      </c>
      <c r="D113" s="35" t="str">
        <f>Source!H40</f>
        <v>шт.</v>
      </c>
      <c r="E113" s="9">
        <f>Source!I40</f>
        <v>14</v>
      </c>
      <c r="F113" s="37"/>
      <c r="G113" s="36"/>
      <c r="H113" s="9"/>
      <c r="I113" s="9"/>
      <c r="J113" s="37"/>
      <c r="K113" s="37"/>
      <c r="Q113">
        <f>ROUND((Source!BZ40/100)*ROUND((Source!AF40*Source!AV40)*Source!I40, 2), 2)</f>
        <v>1225.27</v>
      </c>
      <c r="R113">
        <f>Source!X40</f>
        <v>1225.27</v>
      </c>
      <c r="S113">
        <f>ROUND((Source!CA40/100)*ROUND((Source!AF40*Source!AV40)*Source!I40, 2), 2)</f>
        <v>175.04</v>
      </c>
      <c r="T113">
        <f>Source!Y40</f>
        <v>175.04</v>
      </c>
      <c r="U113">
        <f>ROUND((175/100)*ROUND((Source!AE40*Source!AV40)*Source!I40, 2), 2)</f>
        <v>176.82</v>
      </c>
      <c r="V113">
        <f>ROUND((108/100)*ROUND(Source!CS40*Source!I40, 2), 2)</f>
        <v>109.12</v>
      </c>
    </row>
    <row r="114" spans="1:22" ht="14.25" x14ac:dyDescent="0.2">
      <c r="A114" s="34"/>
      <c r="B114" s="34"/>
      <c r="C114" s="34" t="s">
        <v>881</v>
      </c>
      <c r="D114" s="35"/>
      <c r="E114" s="9"/>
      <c r="F114" s="37">
        <f>Source!AO40</f>
        <v>178.61</v>
      </c>
      <c r="G114" s="36" t="str">
        <f>Source!DG40</f>
        <v>)*0,70</v>
      </c>
      <c r="H114" s="9">
        <f>Source!AV40</f>
        <v>1</v>
      </c>
      <c r="I114" s="9">
        <f>IF(Source!BA40&lt;&gt; 0, Source!BA40, 1)</f>
        <v>1</v>
      </c>
      <c r="J114" s="37">
        <f>Source!S40</f>
        <v>1750.38</v>
      </c>
      <c r="K114" s="37"/>
    </row>
    <row r="115" spans="1:22" ht="14.25" x14ac:dyDescent="0.2">
      <c r="A115" s="34"/>
      <c r="B115" s="34"/>
      <c r="C115" s="34" t="s">
        <v>882</v>
      </c>
      <c r="D115" s="35"/>
      <c r="E115" s="9"/>
      <c r="F115" s="37">
        <f>Source!AM40</f>
        <v>15.8</v>
      </c>
      <c r="G115" s="36" t="str">
        <f>Source!DE40</f>
        <v>)*0,70</v>
      </c>
      <c r="H115" s="9">
        <f>Source!AV40</f>
        <v>1</v>
      </c>
      <c r="I115" s="9">
        <f>IF(Source!BB40&lt;&gt; 0, Source!BB40, 1)</f>
        <v>1</v>
      </c>
      <c r="J115" s="37">
        <f>Source!Q40</f>
        <v>154.84</v>
      </c>
      <c r="K115" s="37"/>
    </row>
    <row r="116" spans="1:22" ht="14.25" x14ac:dyDescent="0.2">
      <c r="A116" s="34"/>
      <c r="B116" s="34"/>
      <c r="C116" s="34" t="s">
        <v>883</v>
      </c>
      <c r="D116" s="35"/>
      <c r="E116" s="9"/>
      <c r="F116" s="37">
        <f>Source!AN40</f>
        <v>10.31</v>
      </c>
      <c r="G116" s="36" t="str">
        <f>Source!DF40</f>
        <v>)*0,70</v>
      </c>
      <c r="H116" s="9">
        <f>Source!AV40</f>
        <v>1</v>
      </c>
      <c r="I116" s="9">
        <f>IF(Source!BS40&lt;&gt; 0, Source!BS40, 1)</f>
        <v>1</v>
      </c>
      <c r="J116" s="39">
        <f>Source!R40</f>
        <v>101.04</v>
      </c>
      <c r="K116" s="37"/>
    </row>
    <row r="117" spans="1:22" ht="14.25" x14ac:dyDescent="0.2">
      <c r="A117" s="34"/>
      <c r="B117" s="34"/>
      <c r="C117" s="34" t="s">
        <v>884</v>
      </c>
      <c r="D117" s="35"/>
      <c r="E117" s="9"/>
      <c r="F117" s="37">
        <f>Source!AL40</f>
        <v>0.49</v>
      </c>
      <c r="G117" s="36" t="str">
        <f>Source!DD40</f>
        <v>)*1</v>
      </c>
      <c r="H117" s="9">
        <f>Source!AW40</f>
        <v>1</v>
      </c>
      <c r="I117" s="9">
        <f>IF(Source!BC40&lt;&gt; 0, Source!BC40, 1)</f>
        <v>1</v>
      </c>
      <c r="J117" s="37">
        <f>Source!P40</f>
        <v>6.86</v>
      </c>
      <c r="K117" s="37"/>
    </row>
    <row r="118" spans="1:22" ht="14.25" x14ac:dyDescent="0.2">
      <c r="A118" s="34"/>
      <c r="B118" s="34"/>
      <c r="C118" s="34" t="s">
        <v>885</v>
      </c>
      <c r="D118" s="35" t="s">
        <v>886</v>
      </c>
      <c r="E118" s="9">
        <f>Source!AT40</f>
        <v>70</v>
      </c>
      <c r="F118" s="37"/>
      <c r="G118" s="36"/>
      <c r="H118" s="9"/>
      <c r="I118" s="9"/>
      <c r="J118" s="37">
        <f>SUM(R113:R117)</f>
        <v>1225.27</v>
      </c>
      <c r="K118" s="37"/>
    </row>
    <row r="119" spans="1:22" ht="14.25" x14ac:dyDescent="0.2">
      <c r="A119" s="34"/>
      <c r="B119" s="34"/>
      <c r="C119" s="34" t="s">
        <v>887</v>
      </c>
      <c r="D119" s="35" t="s">
        <v>886</v>
      </c>
      <c r="E119" s="9">
        <f>Source!AU40</f>
        <v>10</v>
      </c>
      <c r="F119" s="37"/>
      <c r="G119" s="36"/>
      <c r="H119" s="9"/>
      <c r="I119" s="9"/>
      <c r="J119" s="37">
        <f>SUM(T113:T118)</f>
        <v>175.04</v>
      </c>
      <c r="K119" s="37"/>
    </row>
    <row r="120" spans="1:22" ht="14.25" x14ac:dyDescent="0.2">
      <c r="A120" s="34"/>
      <c r="B120" s="34"/>
      <c r="C120" s="34" t="s">
        <v>888</v>
      </c>
      <c r="D120" s="35" t="s">
        <v>886</v>
      </c>
      <c r="E120" s="9">
        <f>108</f>
        <v>108</v>
      </c>
      <c r="F120" s="37"/>
      <c r="G120" s="36"/>
      <c r="H120" s="9"/>
      <c r="I120" s="9"/>
      <c r="J120" s="37">
        <f>SUM(V113:V119)</f>
        <v>109.12</v>
      </c>
      <c r="K120" s="37"/>
    </row>
    <row r="121" spans="1:22" ht="14.25" x14ac:dyDescent="0.2">
      <c r="A121" s="34"/>
      <c r="B121" s="34"/>
      <c r="C121" s="34" t="s">
        <v>889</v>
      </c>
      <c r="D121" s="35" t="s">
        <v>890</v>
      </c>
      <c r="E121" s="9">
        <f>Source!AQ40</f>
        <v>0.46</v>
      </c>
      <c r="F121" s="37"/>
      <c r="G121" s="36" t="str">
        <f>Source!DI40</f>
        <v>)*0,70</v>
      </c>
      <c r="H121" s="9">
        <f>Source!AV40</f>
        <v>1</v>
      </c>
      <c r="I121" s="9"/>
      <c r="J121" s="37"/>
      <c r="K121" s="37">
        <f>Source!U40</f>
        <v>4.508</v>
      </c>
    </row>
    <row r="122" spans="1:22" ht="15" x14ac:dyDescent="0.25">
      <c r="A122" s="44"/>
      <c r="B122" s="44"/>
      <c r="C122" s="44"/>
      <c r="D122" s="44"/>
      <c r="E122" s="44"/>
      <c r="F122" s="44"/>
      <c r="G122" s="44"/>
      <c r="H122" s="44"/>
      <c r="I122" s="45">
        <f>J114+J115+J117+J118+J119+J120</f>
        <v>3421.5099999999998</v>
      </c>
      <c r="J122" s="45"/>
      <c r="K122" s="46">
        <f>IF(Source!I40&lt;&gt;0, ROUND(I122/Source!I40, 2), 0)</f>
        <v>244.39</v>
      </c>
      <c r="P122" s="40">
        <f>I122</f>
        <v>3421.5099999999998</v>
      </c>
    </row>
    <row r="123" spans="1:22" ht="79.5" x14ac:dyDescent="0.2">
      <c r="A123" s="34">
        <v>10</v>
      </c>
      <c r="B123" s="34" t="s">
        <v>897</v>
      </c>
      <c r="C123" s="34" t="str">
        <f>Source!G41</f>
        <v>Технический осмотр извещателя пожарного ручного адресного "ИПР513-3А"</v>
      </c>
      <c r="D123" s="35" t="str">
        <f>Source!H41</f>
        <v>шт.</v>
      </c>
      <c r="E123" s="9">
        <f>Source!I41</f>
        <v>14</v>
      </c>
      <c r="F123" s="37"/>
      <c r="G123" s="36"/>
      <c r="H123" s="9"/>
      <c r="I123" s="9"/>
      <c r="J123" s="37"/>
      <c r="K123" s="37"/>
      <c r="Q123">
        <f>ROUND((Source!BZ41/100)*ROUND((Source!AF41*Source!AV41)*Source!I41, 2), 2)</f>
        <v>171.26</v>
      </c>
      <c r="R123">
        <f>Source!X41</f>
        <v>171.26</v>
      </c>
      <c r="S123">
        <f>ROUND((Source!CA41/100)*ROUND((Source!AF41*Source!AV41)*Source!I41, 2), 2)</f>
        <v>24.47</v>
      </c>
      <c r="T123">
        <f>Source!Y41</f>
        <v>24.47</v>
      </c>
      <c r="U123">
        <f>ROUND((175/100)*ROUND((Source!AE41*Source!AV41)*Source!I41, 2), 2)</f>
        <v>28.49</v>
      </c>
      <c r="V123">
        <f>ROUND((108/100)*ROUND(Source!CS41*Source!I41, 2), 2)</f>
        <v>17.579999999999998</v>
      </c>
    </row>
    <row r="124" spans="1:22" ht="14.25" x14ac:dyDescent="0.2">
      <c r="A124" s="34"/>
      <c r="B124" s="34"/>
      <c r="C124" s="34" t="s">
        <v>881</v>
      </c>
      <c r="D124" s="35"/>
      <c r="E124" s="9"/>
      <c r="F124" s="37">
        <f>Source!AO41</f>
        <v>23.3</v>
      </c>
      <c r="G124" s="36" t="str">
        <f>Source!DG41</f>
        <v>)*0,75</v>
      </c>
      <c r="H124" s="9">
        <f>Source!AV41</f>
        <v>1</v>
      </c>
      <c r="I124" s="9">
        <f>IF(Source!BA41&lt;&gt; 0, Source!BA41, 1)</f>
        <v>1</v>
      </c>
      <c r="J124" s="37">
        <f>Source!S41</f>
        <v>244.65</v>
      </c>
      <c r="K124" s="37"/>
    </row>
    <row r="125" spans="1:22" ht="14.25" x14ac:dyDescent="0.2">
      <c r="A125" s="34"/>
      <c r="B125" s="34"/>
      <c r="C125" s="34" t="s">
        <v>882</v>
      </c>
      <c r="D125" s="35"/>
      <c r="E125" s="9"/>
      <c r="F125" s="37">
        <f>Source!AM41</f>
        <v>2.37</v>
      </c>
      <c r="G125" s="36" t="str">
        <f>Source!DE41</f>
        <v>)*0,75</v>
      </c>
      <c r="H125" s="9">
        <f>Source!AV41</f>
        <v>1</v>
      </c>
      <c r="I125" s="9">
        <f>IF(Source!BB41&lt;&gt; 0, Source!BB41, 1)</f>
        <v>1</v>
      </c>
      <c r="J125" s="37">
        <f>Source!Q41</f>
        <v>24.89</v>
      </c>
      <c r="K125" s="37"/>
    </row>
    <row r="126" spans="1:22" ht="14.25" x14ac:dyDescent="0.2">
      <c r="A126" s="34"/>
      <c r="B126" s="34"/>
      <c r="C126" s="34" t="s">
        <v>883</v>
      </c>
      <c r="D126" s="35"/>
      <c r="E126" s="9"/>
      <c r="F126" s="37">
        <f>Source!AN41</f>
        <v>1.55</v>
      </c>
      <c r="G126" s="36" t="str">
        <f>Source!DF41</f>
        <v>)*0,75</v>
      </c>
      <c r="H126" s="9">
        <f>Source!AV41</f>
        <v>1</v>
      </c>
      <c r="I126" s="9">
        <f>IF(Source!BS41&lt;&gt; 0, Source!BS41, 1)</f>
        <v>1</v>
      </c>
      <c r="J126" s="39">
        <f>Source!R41</f>
        <v>16.28</v>
      </c>
      <c r="K126" s="37"/>
    </row>
    <row r="127" spans="1:22" ht="14.25" x14ac:dyDescent="0.2">
      <c r="A127" s="34"/>
      <c r="B127" s="34"/>
      <c r="C127" s="34" t="s">
        <v>885</v>
      </c>
      <c r="D127" s="35" t="s">
        <v>886</v>
      </c>
      <c r="E127" s="9">
        <f>Source!AT41</f>
        <v>70</v>
      </c>
      <c r="F127" s="37"/>
      <c r="G127" s="36"/>
      <c r="H127" s="9"/>
      <c r="I127" s="9"/>
      <c r="J127" s="37">
        <f>SUM(R123:R126)</f>
        <v>171.26</v>
      </c>
      <c r="K127" s="37"/>
    </row>
    <row r="128" spans="1:22" ht="14.25" x14ac:dyDescent="0.2">
      <c r="A128" s="34"/>
      <c r="B128" s="34"/>
      <c r="C128" s="34" t="s">
        <v>887</v>
      </c>
      <c r="D128" s="35" t="s">
        <v>886</v>
      </c>
      <c r="E128" s="9">
        <f>Source!AU41</f>
        <v>10</v>
      </c>
      <c r="F128" s="37"/>
      <c r="G128" s="36"/>
      <c r="H128" s="9"/>
      <c r="I128" s="9"/>
      <c r="J128" s="37">
        <f>SUM(T123:T127)</f>
        <v>24.47</v>
      </c>
      <c r="K128" s="37"/>
    </row>
    <row r="129" spans="1:22" ht="14.25" x14ac:dyDescent="0.2">
      <c r="A129" s="34"/>
      <c r="B129" s="34"/>
      <c r="C129" s="34" t="s">
        <v>888</v>
      </c>
      <c r="D129" s="35" t="s">
        <v>886</v>
      </c>
      <c r="E129" s="9">
        <f>108</f>
        <v>108</v>
      </c>
      <c r="F129" s="37"/>
      <c r="G129" s="36"/>
      <c r="H129" s="9"/>
      <c r="I129" s="9"/>
      <c r="J129" s="37">
        <f>SUM(V123:V128)</f>
        <v>17.579999999999998</v>
      </c>
      <c r="K129" s="37"/>
    </row>
    <row r="130" spans="1:22" ht="14.25" x14ac:dyDescent="0.2">
      <c r="A130" s="34"/>
      <c r="B130" s="34"/>
      <c r="C130" s="34" t="s">
        <v>889</v>
      </c>
      <c r="D130" s="35" t="s">
        <v>890</v>
      </c>
      <c r="E130" s="9">
        <f>Source!AQ41</f>
        <v>0.06</v>
      </c>
      <c r="F130" s="37"/>
      <c r="G130" s="36" t="str">
        <f>Source!DI41</f>
        <v>)*0,75</v>
      </c>
      <c r="H130" s="9">
        <f>Source!AV41</f>
        <v>1</v>
      </c>
      <c r="I130" s="9"/>
      <c r="J130" s="37"/>
      <c r="K130" s="37">
        <f>Source!U41</f>
        <v>0.63</v>
      </c>
    </row>
    <row r="131" spans="1:22" ht="15" x14ac:dyDescent="0.25">
      <c r="A131" s="44"/>
      <c r="B131" s="44"/>
      <c r="C131" s="44"/>
      <c r="D131" s="44"/>
      <c r="E131" s="44"/>
      <c r="F131" s="44"/>
      <c r="G131" s="44"/>
      <c r="H131" s="44"/>
      <c r="I131" s="45">
        <f>J124+J125+J127+J128+J129</f>
        <v>482.84999999999997</v>
      </c>
      <c r="J131" s="45"/>
      <c r="K131" s="46">
        <f>IF(Source!I41&lt;&gt;0, ROUND(I131/Source!I41, 2), 0)</f>
        <v>34.49</v>
      </c>
      <c r="P131" s="40">
        <f>I131</f>
        <v>482.84999999999997</v>
      </c>
    </row>
    <row r="132" spans="1:22" ht="71.25" x14ac:dyDescent="0.2">
      <c r="A132" s="34">
        <v>11</v>
      </c>
      <c r="B132" s="34" t="str">
        <f>Source!F42</f>
        <v>1.22-2203-89-1/1</v>
      </c>
      <c r="C132" s="34" t="str">
        <f>Source!G42</f>
        <v>Техническое обслуживание устройства сигнально-пускового пожарного адресуемого типа УСПП 01041-2-1 "Гамма-А"  Устройство дистанционного пуска адресное УДП513-11</v>
      </c>
      <c r="D132" s="35" t="str">
        <f>Source!H42</f>
        <v>шт.</v>
      </c>
      <c r="E132" s="9">
        <f>Source!I42</f>
        <v>40</v>
      </c>
      <c r="F132" s="37"/>
      <c r="G132" s="36"/>
      <c r="H132" s="9"/>
      <c r="I132" s="9"/>
      <c r="J132" s="37"/>
      <c r="K132" s="37"/>
      <c r="Q132">
        <f>ROUND((Source!BZ42/100)*ROUND((Source!AF42*Source!AV42)*Source!I42, 2), 2)</f>
        <v>7726.32</v>
      </c>
      <c r="R132">
        <f>Source!X42</f>
        <v>7726.32</v>
      </c>
      <c r="S132">
        <f>ROUND((Source!CA42/100)*ROUND((Source!AF42*Source!AV42)*Source!I42, 2), 2)</f>
        <v>1103.76</v>
      </c>
      <c r="T132">
        <f>Source!Y42</f>
        <v>1103.76</v>
      </c>
      <c r="U132">
        <f>ROUND((175/100)*ROUND((Source!AE42*Source!AV42)*Source!I42, 2), 2)</f>
        <v>0</v>
      </c>
      <c r="V132">
        <f>ROUND((108/100)*ROUND(Source!CS42*Source!I42, 2), 2)</f>
        <v>0</v>
      </c>
    </row>
    <row r="133" spans="1:22" ht="14.25" x14ac:dyDescent="0.2">
      <c r="A133" s="34"/>
      <c r="B133" s="34"/>
      <c r="C133" s="34" t="s">
        <v>881</v>
      </c>
      <c r="D133" s="35"/>
      <c r="E133" s="9"/>
      <c r="F133" s="37">
        <f>Source!AO42</f>
        <v>275.94</v>
      </c>
      <c r="G133" s="36" t="str">
        <f>Source!DG42</f>
        <v/>
      </c>
      <c r="H133" s="9">
        <f>Source!AV42</f>
        <v>1</v>
      </c>
      <c r="I133" s="9">
        <f>IF(Source!BA42&lt;&gt; 0, Source!BA42, 1)</f>
        <v>1</v>
      </c>
      <c r="J133" s="37">
        <f>Source!S42</f>
        <v>11037.6</v>
      </c>
      <c r="K133" s="37"/>
    </row>
    <row r="134" spans="1:22" ht="14.25" x14ac:dyDescent="0.2">
      <c r="A134" s="34"/>
      <c r="B134" s="34"/>
      <c r="C134" s="34" t="s">
        <v>884</v>
      </c>
      <c r="D134" s="35"/>
      <c r="E134" s="9"/>
      <c r="F134" s="37">
        <f>Source!AL42</f>
        <v>4.07</v>
      </c>
      <c r="G134" s="36" t="str">
        <f>Source!DD42</f>
        <v/>
      </c>
      <c r="H134" s="9">
        <f>Source!AW42</f>
        <v>1</v>
      </c>
      <c r="I134" s="9">
        <f>IF(Source!BC42&lt;&gt; 0, Source!BC42, 1)</f>
        <v>1</v>
      </c>
      <c r="J134" s="37">
        <f>Source!P42</f>
        <v>162.80000000000001</v>
      </c>
      <c r="K134" s="37"/>
    </row>
    <row r="135" spans="1:22" ht="14.25" x14ac:dyDescent="0.2">
      <c r="A135" s="34"/>
      <c r="B135" s="34"/>
      <c r="C135" s="34" t="s">
        <v>885</v>
      </c>
      <c r="D135" s="35" t="s">
        <v>886</v>
      </c>
      <c r="E135" s="9">
        <f>Source!AT42</f>
        <v>70</v>
      </c>
      <c r="F135" s="37"/>
      <c r="G135" s="36"/>
      <c r="H135" s="9"/>
      <c r="I135" s="9"/>
      <c r="J135" s="37">
        <f>SUM(R132:R134)</f>
        <v>7726.32</v>
      </c>
      <c r="K135" s="37"/>
    </row>
    <row r="136" spans="1:22" ht="14.25" x14ac:dyDescent="0.2">
      <c r="A136" s="34"/>
      <c r="B136" s="34"/>
      <c r="C136" s="34" t="s">
        <v>887</v>
      </c>
      <c r="D136" s="35" t="s">
        <v>886</v>
      </c>
      <c r="E136" s="9">
        <f>Source!AU42</f>
        <v>10</v>
      </c>
      <c r="F136" s="37"/>
      <c r="G136" s="36"/>
      <c r="H136" s="9"/>
      <c r="I136" s="9"/>
      <c r="J136" s="37">
        <f>SUM(T132:T135)</f>
        <v>1103.76</v>
      </c>
      <c r="K136" s="37"/>
    </row>
    <row r="137" spans="1:22" ht="14.25" x14ac:dyDescent="0.2">
      <c r="A137" s="34"/>
      <c r="B137" s="34"/>
      <c r="C137" s="34" t="s">
        <v>889</v>
      </c>
      <c r="D137" s="35" t="s">
        <v>890</v>
      </c>
      <c r="E137" s="9">
        <f>Source!AQ42</f>
        <v>0.76</v>
      </c>
      <c r="F137" s="37"/>
      <c r="G137" s="36" t="str">
        <f>Source!DI42</f>
        <v/>
      </c>
      <c r="H137" s="9">
        <f>Source!AV42</f>
        <v>1</v>
      </c>
      <c r="I137" s="9"/>
      <c r="J137" s="37"/>
      <c r="K137" s="37">
        <f>Source!U42</f>
        <v>30.4</v>
      </c>
    </row>
    <row r="138" spans="1:22" ht="15" x14ac:dyDescent="0.25">
      <c r="A138" s="44"/>
      <c r="B138" s="44"/>
      <c r="C138" s="44"/>
      <c r="D138" s="44"/>
      <c r="E138" s="44"/>
      <c r="F138" s="44"/>
      <c r="G138" s="44"/>
      <c r="H138" s="44"/>
      <c r="I138" s="45">
        <f>J133+J134+J135+J136</f>
        <v>20030.48</v>
      </c>
      <c r="J138" s="45"/>
      <c r="K138" s="46">
        <f>IF(Source!I42&lt;&gt;0, ROUND(I138/Source!I42, 2), 0)</f>
        <v>500.76</v>
      </c>
      <c r="P138" s="40">
        <f>I138</f>
        <v>20030.48</v>
      </c>
    </row>
    <row r="139" spans="1:22" ht="71.25" x14ac:dyDescent="0.2">
      <c r="A139" s="34">
        <v>12</v>
      </c>
      <c r="B139" s="34" t="str">
        <f>Source!F43</f>
        <v>1.22-2201-76-1/1</v>
      </c>
      <c r="C139" s="34" t="str">
        <f>Source!G43</f>
        <v>Технический осмотр устройства сигнально-пускового пожарного адресуемого типа УСПП 01041-2-1 "Гамма-А"  Устройство дистанционного пуска адресное УДП513-11</v>
      </c>
      <c r="D139" s="35" t="str">
        <f>Source!H43</f>
        <v>шт.</v>
      </c>
      <c r="E139" s="9">
        <f>Source!I43</f>
        <v>40</v>
      </c>
      <c r="F139" s="37"/>
      <c r="G139" s="36"/>
      <c r="H139" s="9"/>
      <c r="I139" s="9"/>
      <c r="J139" s="37"/>
      <c r="K139" s="37"/>
      <c r="Q139">
        <f>ROUND((Source!BZ43/100)*ROUND((Source!AF43*Source!AV43)*Source!I43, 2), 2)</f>
        <v>20130.88</v>
      </c>
      <c r="R139">
        <f>Source!X43</f>
        <v>20130.88</v>
      </c>
      <c r="S139">
        <f>ROUND((Source!CA43/100)*ROUND((Source!AF43*Source!AV43)*Source!I43, 2), 2)</f>
        <v>2875.84</v>
      </c>
      <c r="T139">
        <f>Source!Y43</f>
        <v>2875.84</v>
      </c>
      <c r="U139">
        <f>ROUND((175/100)*ROUND((Source!AE43*Source!AV43)*Source!I43, 2), 2)</f>
        <v>0</v>
      </c>
      <c r="V139">
        <f>ROUND((108/100)*ROUND(Source!CS43*Source!I43, 2), 2)</f>
        <v>0</v>
      </c>
    </row>
    <row r="140" spans="1:22" ht="14.25" x14ac:dyDescent="0.2">
      <c r="A140" s="34"/>
      <c r="B140" s="34"/>
      <c r="C140" s="34" t="s">
        <v>881</v>
      </c>
      <c r="D140" s="35"/>
      <c r="E140" s="9"/>
      <c r="F140" s="37">
        <f>Source!AO43</f>
        <v>65.36</v>
      </c>
      <c r="G140" s="36" t="str">
        <f>Source!DG43</f>
        <v>)*11</v>
      </c>
      <c r="H140" s="9">
        <f>Source!AV43</f>
        <v>1</v>
      </c>
      <c r="I140" s="9">
        <f>IF(Source!BA43&lt;&gt; 0, Source!BA43, 1)</f>
        <v>1</v>
      </c>
      <c r="J140" s="37">
        <f>Source!S43</f>
        <v>28758.400000000001</v>
      </c>
      <c r="K140" s="37"/>
    </row>
    <row r="141" spans="1:22" ht="14.25" x14ac:dyDescent="0.2">
      <c r="A141" s="34"/>
      <c r="B141" s="34"/>
      <c r="C141" s="34" t="s">
        <v>884</v>
      </c>
      <c r="D141" s="35"/>
      <c r="E141" s="9"/>
      <c r="F141" s="37">
        <f>Source!AL43</f>
        <v>7.74</v>
      </c>
      <c r="G141" s="36" t="str">
        <f>Source!DD43</f>
        <v>)*11</v>
      </c>
      <c r="H141" s="9">
        <f>Source!AW43</f>
        <v>1</v>
      </c>
      <c r="I141" s="9">
        <f>IF(Source!BC43&lt;&gt; 0, Source!BC43, 1)</f>
        <v>1</v>
      </c>
      <c r="J141" s="37">
        <f>Source!P43</f>
        <v>3405.6</v>
      </c>
      <c r="K141" s="37"/>
    </row>
    <row r="142" spans="1:22" ht="14.25" x14ac:dyDescent="0.2">
      <c r="A142" s="34"/>
      <c r="B142" s="34"/>
      <c r="C142" s="34" t="s">
        <v>885</v>
      </c>
      <c r="D142" s="35" t="s">
        <v>886</v>
      </c>
      <c r="E142" s="9">
        <f>Source!AT43</f>
        <v>70</v>
      </c>
      <c r="F142" s="37"/>
      <c r="G142" s="36"/>
      <c r="H142" s="9"/>
      <c r="I142" s="9"/>
      <c r="J142" s="37">
        <f>SUM(R139:R141)</f>
        <v>20130.88</v>
      </c>
      <c r="K142" s="37"/>
    </row>
    <row r="143" spans="1:22" ht="14.25" x14ac:dyDescent="0.2">
      <c r="A143" s="34"/>
      <c r="B143" s="34"/>
      <c r="C143" s="34" t="s">
        <v>887</v>
      </c>
      <c r="D143" s="35" t="s">
        <v>886</v>
      </c>
      <c r="E143" s="9">
        <f>Source!AU43</f>
        <v>10</v>
      </c>
      <c r="F143" s="37"/>
      <c r="G143" s="36"/>
      <c r="H143" s="9"/>
      <c r="I143" s="9"/>
      <c r="J143" s="37">
        <f>SUM(T139:T142)</f>
        <v>2875.84</v>
      </c>
      <c r="K143" s="37"/>
    </row>
    <row r="144" spans="1:22" ht="14.25" x14ac:dyDescent="0.2">
      <c r="A144" s="34"/>
      <c r="B144" s="34"/>
      <c r="C144" s="34" t="s">
        <v>889</v>
      </c>
      <c r="D144" s="35" t="s">
        <v>890</v>
      </c>
      <c r="E144" s="9">
        <f>Source!AQ43</f>
        <v>0.18</v>
      </c>
      <c r="F144" s="37"/>
      <c r="G144" s="36" t="str">
        <f>Source!DI43</f>
        <v>)*11</v>
      </c>
      <c r="H144" s="9">
        <f>Source!AV43</f>
        <v>1</v>
      </c>
      <c r="I144" s="9"/>
      <c r="J144" s="37"/>
      <c r="K144" s="37">
        <f>Source!U43</f>
        <v>79.2</v>
      </c>
    </row>
    <row r="145" spans="1:22" ht="15" x14ac:dyDescent="0.25">
      <c r="A145" s="44"/>
      <c r="B145" s="44"/>
      <c r="C145" s="44"/>
      <c r="D145" s="44"/>
      <c r="E145" s="44"/>
      <c r="F145" s="44"/>
      <c r="G145" s="44"/>
      <c r="H145" s="44"/>
      <c r="I145" s="45">
        <f>J140+J141+J142+J143</f>
        <v>55170.720000000001</v>
      </c>
      <c r="J145" s="45"/>
      <c r="K145" s="46">
        <f>IF(Source!I43&lt;&gt;0, ROUND(I145/Source!I43, 2), 0)</f>
        <v>1379.27</v>
      </c>
      <c r="P145" s="40">
        <f>I145</f>
        <v>55170.720000000001</v>
      </c>
    </row>
    <row r="146" spans="1:22" ht="79.5" x14ac:dyDescent="0.2">
      <c r="A146" s="34">
        <v>13</v>
      </c>
      <c r="B146" s="34" t="s">
        <v>898</v>
      </c>
      <c r="C146" s="34" t="str">
        <f>Source!G44</f>
        <v>Техническое обслуживание источника резервного питания "СКАТ-1200Р\20" или "СКАТ-2400Р\20"</v>
      </c>
      <c r="D146" s="35" t="str">
        <f>Source!H44</f>
        <v>шт.</v>
      </c>
      <c r="E146" s="9">
        <f>Source!I44</f>
        <v>1</v>
      </c>
      <c r="F146" s="37"/>
      <c r="G146" s="36"/>
      <c r="H146" s="9"/>
      <c r="I146" s="9"/>
      <c r="J146" s="37"/>
      <c r="K146" s="37"/>
      <c r="Q146">
        <f>ROUND((Source!BZ44/100)*ROUND((Source!AF44*Source!AV44)*Source!I44, 2), 2)</f>
        <v>66.59</v>
      </c>
      <c r="R146">
        <f>Source!X44</f>
        <v>66.59</v>
      </c>
      <c r="S146">
        <f>ROUND((Source!CA44/100)*ROUND((Source!AF44*Source!AV44)*Source!I44, 2), 2)</f>
        <v>9.51</v>
      </c>
      <c r="T146">
        <f>Source!Y44</f>
        <v>9.51</v>
      </c>
      <c r="U146">
        <f>ROUND((175/100)*ROUND((Source!AE44*Source!AV44)*Source!I44, 2), 2)</f>
        <v>25.25</v>
      </c>
      <c r="V146">
        <f>ROUND((108/100)*ROUND(Source!CS44*Source!I44, 2), 2)</f>
        <v>15.58</v>
      </c>
    </row>
    <row r="147" spans="1:22" ht="14.25" x14ac:dyDescent="0.2">
      <c r="A147" s="34"/>
      <c r="B147" s="34"/>
      <c r="C147" s="34" t="s">
        <v>881</v>
      </c>
      <c r="D147" s="35"/>
      <c r="E147" s="9"/>
      <c r="F147" s="37">
        <f>Source!AO44</f>
        <v>135.9</v>
      </c>
      <c r="G147" s="36" t="str">
        <f>Source!DG44</f>
        <v>)*0,70</v>
      </c>
      <c r="H147" s="9">
        <f>Source!AV44</f>
        <v>1</v>
      </c>
      <c r="I147" s="9">
        <f>IF(Source!BA44&lt;&gt; 0, Source!BA44, 1)</f>
        <v>1</v>
      </c>
      <c r="J147" s="37">
        <f>Source!S44</f>
        <v>95.13</v>
      </c>
      <c r="K147" s="37"/>
    </row>
    <row r="148" spans="1:22" ht="14.25" x14ac:dyDescent="0.2">
      <c r="A148" s="34"/>
      <c r="B148" s="34"/>
      <c r="C148" s="34" t="s">
        <v>882</v>
      </c>
      <c r="D148" s="35"/>
      <c r="E148" s="9"/>
      <c r="F148" s="37">
        <f>Source!AM44</f>
        <v>31.59</v>
      </c>
      <c r="G148" s="36" t="str">
        <f>Source!DE44</f>
        <v>)*0,70</v>
      </c>
      <c r="H148" s="9">
        <f>Source!AV44</f>
        <v>1</v>
      </c>
      <c r="I148" s="9">
        <f>IF(Source!BB44&lt;&gt; 0, Source!BB44, 1)</f>
        <v>1</v>
      </c>
      <c r="J148" s="37">
        <f>Source!Q44</f>
        <v>22.11</v>
      </c>
      <c r="K148" s="37"/>
    </row>
    <row r="149" spans="1:22" ht="14.25" x14ac:dyDescent="0.2">
      <c r="A149" s="34"/>
      <c r="B149" s="34"/>
      <c r="C149" s="34" t="s">
        <v>883</v>
      </c>
      <c r="D149" s="35"/>
      <c r="E149" s="9"/>
      <c r="F149" s="37">
        <f>Source!AN44</f>
        <v>20.62</v>
      </c>
      <c r="G149" s="36" t="str">
        <f>Source!DF44</f>
        <v>)*0,70</v>
      </c>
      <c r="H149" s="9">
        <f>Source!AV44</f>
        <v>1</v>
      </c>
      <c r="I149" s="9">
        <f>IF(Source!BS44&lt;&gt; 0, Source!BS44, 1)</f>
        <v>1</v>
      </c>
      <c r="J149" s="39">
        <f>Source!R44</f>
        <v>14.43</v>
      </c>
      <c r="K149" s="37"/>
    </row>
    <row r="150" spans="1:22" ht="14.25" x14ac:dyDescent="0.2">
      <c r="A150" s="34"/>
      <c r="B150" s="34"/>
      <c r="C150" s="34" t="s">
        <v>884</v>
      </c>
      <c r="D150" s="35"/>
      <c r="E150" s="9"/>
      <c r="F150" s="37">
        <f>Source!AL44</f>
        <v>8.4600000000000009</v>
      </c>
      <c r="G150" s="36" t="str">
        <f>Source!DD44</f>
        <v>)*1</v>
      </c>
      <c r="H150" s="9">
        <f>Source!AW44</f>
        <v>1</v>
      </c>
      <c r="I150" s="9">
        <f>IF(Source!BC44&lt;&gt; 0, Source!BC44, 1)</f>
        <v>1</v>
      </c>
      <c r="J150" s="37">
        <f>Source!P44</f>
        <v>8.4600000000000009</v>
      </c>
      <c r="K150" s="37"/>
    </row>
    <row r="151" spans="1:22" ht="14.25" x14ac:dyDescent="0.2">
      <c r="A151" s="34"/>
      <c r="B151" s="34"/>
      <c r="C151" s="34" t="s">
        <v>885</v>
      </c>
      <c r="D151" s="35" t="s">
        <v>886</v>
      </c>
      <c r="E151" s="9">
        <f>Source!AT44</f>
        <v>70</v>
      </c>
      <c r="F151" s="37"/>
      <c r="G151" s="36"/>
      <c r="H151" s="9"/>
      <c r="I151" s="9"/>
      <c r="J151" s="37">
        <f>SUM(R146:R150)</f>
        <v>66.59</v>
      </c>
      <c r="K151" s="37"/>
    </row>
    <row r="152" spans="1:22" ht="14.25" x14ac:dyDescent="0.2">
      <c r="A152" s="34"/>
      <c r="B152" s="34"/>
      <c r="C152" s="34" t="s">
        <v>887</v>
      </c>
      <c r="D152" s="35" t="s">
        <v>886</v>
      </c>
      <c r="E152" s="9">
        <f>Source!AU44</f>
        <v>10</v>
      </c>
      <c r="F152" s="37"/>
      <c r="G152" s="36"/>
      <c r="H152" s="9"/>
      <c r="I152" s="9"/>
      <c r="J152" s="37">
        <f>SUM(T146:T151)</f>
        <v>9.51</v>
      </c>
      <c r="K152" s="37"/>
    </row>
    <row r="153" spans="1:22" ht="14.25" x14ac:dyDescent="0.2">
      <c r="A153" s="34"/>
      <c r="B153" s="34"/>
      <c r="C153" s="34" t="s">
        <v>888</v>
      </c>
      <c r="D153" s="35" t="s">
        <v>886</v>
      </c>
      <c r="E153" s="9">
        <f>108</f>
        <v>108</v>
      </c>
      <c r="F153" s="37"/>
      <c r="G153" s="36"/>
      <c r="H153" s="9"/>
      <c r="I153" s="9"/>
      <c r="J153" s="37">
        <f>SUM(V146:V152)</f>
        <v>15.58</v>
      </c>
      <c r="K153" s="37"/>
    </row>
    <row r="154" spans="1:22" ht="14.25" x14ac:dyDescent="0.2">
      <c r="A154" s="34"/>
      <c r="B154" s="34"/>
      <c r="C154" s="34" t="s">
        <v>889</v>
      </c>
      <c r="D154" s="35" t="s">
        <v>890</v>
      </c>
      <c r="E154" s="9">
        <f>Source!AQ44</f>
        <v>0.35</v>
      </c>
      <c r="F154" s="37"/>
      <c r="G154" s="36" t="str">
        <f>Source!DI44</f>
        <v>)*0,70</v>
      </c>
      <c r="H154" s="9">
        <f>Source!AV44</f>
        <v>1</v>
      </c>
      <c r="I154" s="9"/>
      <c r="J154" s="37"/>
      <c r="K154" s="37">
        <f>Source!U44</f>
        <v>0.24499999999999997</v>
      </c>
    </row>
    <row r="155" spans="1:22" ht="15" x14ac:dyDescent="0.25">
      <c r="A155" s="44"/>
      <c r="B155" s="44"/>
      <c r="C155" s="44"/>
      <c r="D155" s="44"/>
      <c r="E155" s="44"/>
      <c r="F155" s="44"/>
      <c r="G155" s="44"/>
      <c r="H155" s="44"/>
      <c r="I155" s="45">
        <f>J147+J148+J150+J151+J152+J153</f>
        <v>217.38</v>
      </c>
      <c r="J155" s="45"/>
      <c r="K155" s="46">
        <f>IF(Source!I44&lt;&gt;0, ROUND(I155/Source!I44, 2), 0)</f>
        <v>217.38</v>
      </c>
      <c r="P155" s="40">
        <f>I155</f>
        <v>217.38</v>
      </c>
    </row>
    <row r="156" spans="1:22" ht="79.5" x14ac:dyDescent="0.2">
      <c r="A156" s="34">
        <v>14</v>
      </c>
      <c r="B156" s="34" t="s">
        <v>899</v>
      </c>
      <c r="C156" s="34" t="str">
        <f>Source!G45</f>
        <v>Технический осмотр Источник резервного питания "СКАТ-1200Р\20" или "СКАТ-2400Р\20"</v>
      </c>
      <c r="D156" s="35" t="str">
        <f>Source!H45</f>
        <v>шт.</v>
      </c>
      <c r="E156" s="9">
        <f>Source!I45</f>
        <v>1</v>
      </c>
      <c r="F156" s="37"/>
      <c r="G156" s="36"/>
      <c r="H156" s="9"/>
      <c r="I156" s="9"/>
      <c r="J156" s="37"/>
      <c r="K156" s="37"/>
      <c r="Q156">
        <f>ROUND((Source!BZ45/100)*ROUND((Source!AF45*Source!AV45)*Source!I45, 2), 2)</f>
        <v>134.56</v>
      </c>
      <c r="R156">
        <f>Source!X45</f>
        <v>134.56</v>
      </c>
      <c r="S156">
        <f>ROUND((Source!CA45/100)*ROUND((Source!AF45*Source!AV45)*Source!I45, 2), 2)</f>
        <v>19.22</v>
      </c>
      <c r="T156">
        <f>Source!Y45</f>
        <v>19.22</v>
      </c>
      <c r="U156">
        <f>ROUND((175/100)*ROUND((Source!AE45*Source!AV45)*Source!I45, 2), 2)</f>
        <v>74.5</v>
      </c>
      <c r="V156">
        <f>ROUND((108/100)*ROUND(Source!CS45*Source!I45, 2), 2)</f>
        <v>45.98</v>
      </c>
    </row>
    <row r="157" spans="1:22" ht="14.25" x14ac:dyDescent="0.2">
      <c r="A157" s="34"/>
      <c r="B157" s="34"/>
      <c r="C157" s="34" t="s">
        <v>881</v>
      </c>
      <c r="D157" s="35"/>
      <c r="E157" s="9"/>
      <c r="F157" s="37">
        <f>Source!AO45</f>
        <v>23.3</v>
      </c>
      <c r="G157" s="36" t="str">
        <f>Source!DG45</f>
        <v>)*0,75)*11</v>
      </c>
      <c r="H157" s="9">
        <f>Source!AV45</f>
        <v>1</v>
      </c>
      <c r="I157" s="9">
        <f>IF(Source!BA45&lt;&gt; 0, Source!BA45, 1)</f>
        <v>1</v>
      </c>
      <c r="J157" s="37">
        <f>Source!S45</f>
        <v>192.23</v>
      </c>
      <c r="K157" s="37"/>
    </row>
    <row r="158" spans="1:22" ht="14.25" x14ac:dyDescent="0.2">
      <c r="A158" s="34"/>
      <c r="B158" s="34"/>
      <c r="C158" s="34" t="s">
        <v>882</v>
      </c>
      <c r="D158" s="35"/>
      <c r="E158" s="9"/>
      <c r="F158" s="37">
        <f>Source!AM45</f>
        <v>7.9</v>
      </c>
      <c r="G158" s="36" t="str">
        <f>Source!DE45</f>
        <v>)*0,75)*11</v>
      </c>
      <c r="H158" s="9">
        <f>Source!AV45</f>
        <v>1</v>
      </c>
      <c r="I158" s="9">
        <f>IF(Source!BB45&lt;&gt; 0, Source!BB45, 1)</f>
        <v>1</v>
      </c>
      <c r="J158" s="37">
        <f>Source!Q45</f>
        <v>65.180000000000007</v>
      </c>
      <c r="K158" s="37"/>
    </row>
    <row r="159" spans="1:22" ht="14.25" x14ac:dyDescent="0.2">
      <c r="A159" s="34"/>
      <c r="B159" s="34"/>
      <c r="C159" s="34" t="s">
        <v>883</v>
      </c>
      <c r="D159" s="35"/>
      <c r="E159" s="9"/>
      <c r="F159" s="37">
        <f>Source!AN45</f>
        <v>5.16</v>
      </c>
      <c r="G159" s="36" t="str">
        <f>Source!DF45</f>
        <v>)*0,75)*11</v>
      </c>
      <c r="H159" s="9">
        <f>Source!AV45</f>
        <v>1</v>
      </c>
      <c r="I159" s="9">
        <f>IF(Source!BS45&lt;&gt; 0, Source!BS45, 1)</f>
        <v>1</v>
      </c>
      <c r="J159" s="39">
        <f>Source!R45</f>
        <v>42.57</v>
      </c>
      <c r="K159" s="37"/>
    </row>
    <row r="160" spans="1:22" ht="14.25" x14ac:dyDescent="0.2">
      <c r="A160" s="34"/>
      <c r="B160" s="34"/>
      <c r="C160" s="34" t="s">
        <v>884</v>
      </c>
      <c r="D160" s="35"/>
      <c r="E160" s="9"/>
      <c r="F160" s="37">
        <f>Source!AL45</f>
        <v>2.06</v>
      </c>
      <c r="G160" s="36" t="str">
        <f>Source!DD45</f>
        <v>)*1)*11</v>
      </c>
      <c r="H160" s="9">
        <f>Source!AW45</f>
        <v>1</v>
      </c>
      <c r="I160" s="9">
        <f>IF(Source!BC45&lt;&gt; 0, Source!BC45, 1)</f>
        <v>1</v>
      </c>
      <c r="J160" s="37">
        <f>Source!P45</f>
        <v>22.66</v>
      </c>
      <c r="K160" s="37"/>
    </row>
    <row r="161" spans="1:22" ht="14.25" x14ac:dyDescent="0.2">
      <c r="A161" s="34"/>
      <c r="B161" s="34"/>
      <c r="C161" s="34" t="s">
        <v>885</v>
      </c>
      <c r="D161" s="35" t="s">
        <v>886</v>
      </c>
      <c r="E161" s="9">
        <f>Source!AT45</f>
        <v>70</v>
      </c>
      <c r="F161" s="37"/>
      <c r="G161" s="36"/>
      <c r="H161" s="9"/>
      <c r="I161" s="9"/>
      <c r="J161" s="37">
        <f>SUM(R156:R160)</f>
        <v>134.56</v>
      </c>
      <c r="K161" s="37"/>
    </row>
    <row r="162" spans="1:22" ht="14.25" x14ac:dyDescent="0.2">
      <c r="A162" s="34"/>
      <c r="B162" s="34"/>
      <c r="C162" s="34" t="s">
        <v>887</v>
      </c>
      <c r="D162" s="35" t="s">
        <v>886</v>
      </c>
      <c r="E162" s="9">
        <f>Source!AU45</f>
        <v>10</v>
      </c>
      <c r="F162" s="37"/>
      <c r="G162" s="36"/>
      <c r="H162" s="9"/>
      <c r="I162" s="9"/>
      <c r="J162" s="37">
        <f>SUM(T156:T161)</f>
        <v>19.22</v>
      </c>
      <c r="K162" s="37"/>
    </row>
    <row r="163" spans="1:22" ht="14.25" x14ac:dyDescent="0.2">
      <c r="A163" s="34"/>
      <c r="B163" s="34"/>
      <c r="C163" s="34" t="s">
        <v>888</v>
      </c>
      <c r="D163" s="35" t="s">
        <v>886</v>
      </c>
      <c r="E163" s="9">
        <f>108</f>
        <v>108</v>
      </c>
      <c r="F163" s="37"/>
      <c r="G163" s="36"/>
      <c r="H163" s="9"/>
      <c r="I163" s="9"/>
      <c r="J163" s="37">
        <f>SUM(V156:V162)</f>
        <v>45.98</v>
      </c>
      <c r="K163" s="37"/>
    </row>
    <row r="164" spans="1:22" ht="14.25" x14ac:dyDescent="0.2">
      <c r="A164" s="34"/>
      <c r="B164" s="34"/>
      <c r="C164" s="34" t="s">
        <v>889</v>
      </c>
      <c r="D164" s="35" t="s">
        <v>890</v>
      </c>
      <c r="E164" s="9">
        <f>Source!AQ45</f>
        <v>0.06</v>
      </c>
      <c r="F164" s="37"/>
      <c r="G164" s="36" t="str">
        <f>Source!DI45</f>
        <v>)*0,75)*11</v>
      </c>
      <c r="H164" s="9">
        <f>Source!AV45</f>
        <v>1</v>
      </c>
      <c r="I164" s="9"/>
      <c r="J164" s="37"/>
      <c r="K164" s="37">
        <f>Source!U45</f>
        <v>0.495</v>
      </c>
    </row>
    <row r="165" spans="1:22" ht="15" x14ac:dyDescent="0.25">
      <c r="A165" s="44"/>
      <c r="B165" s="44"/>
      <c r="C165" s="44"/>
      <c r="D165" s="44"/>
      <c r="E165" s="44"/>
      <c r="F165" s="44"/>
      <c r="G165" s="44"/>
      <c r="H165" s="44"/>
      <c r="I165" s="45">
        <f>J157+J158+J160+J161+J162+J163</f>
        <v>479.83000000000004</v>
      </c>
      <c r="J165" s="45"/>
      <c r="K165" s="46">
        <f>IF(Source!I45&lt;&gt;0, ROUND(I165/Source!I45, 2), 0)</f>
        <v>479.83</v>
      </c>
      <c r="P165" s="40">
        <f>I165</f>
        <v>479.83000000000004</v>
      </c>
    </row>
    <row r="166" spans="1:22" ht="79.5" x14ac:dyDescent="0.2">
      <c r="A166" s="34">
        <v>15</v>
      </c>
      <c r="B166" s="34" t="s">
        <v>900</v>
      </c>
      <c r="C166" s="34" t="str">
        <f>Source!G46</f>
        <v>Техническое обслуживание релейного модуля "РМ-1" (РМ-1-R3, РМ-4-R3, РМ-4К)</v>
      </c>
      <c r="D166" s="35" t="str">
        <f>Source!H46</f>
        <v>шт.</v>
      </c>
      <c r="E166" s="9">
        <f>Source!I46</f>
        <v>38</v>
      </c>
      <c r="F166" s="37"/>
      <c r="G166" s="36"/>
      <c r="H166" s="9"/>
      <c r="I166" s="9"/>
      <c r="J166" s="37"/>
      <c r="K166" s="37"/>
      <c r="Q166">
        <f>ROUND((Source!BZ46/100)*ROUND((Source!AF46*Source!AV46)*Source!I46, 2), 2)</f>
        <v>1156.8599999999999</v>
      </c>
      <c r="R166">
        <f>Source!X46</f>
        <v>1156.8599999999999</v>
      </c>
      <c r="S166">
        <f>ROUND((Source!CA46/100)*ROUND((Source!AF46*Source!AV46)*Source!I46, 2), 2)</f>
        <v>165.27</v>
      </c>
      <c r="T166">
        <f>Source!Y46</f>
        <v>165.27</v>
      </c>
      <c r="U166">
        <f>ROUND((175/100)*ROUND((Source!AE46*Source!AV46)*Source!I46, 2), 2)</f>
        <v>479.94</v>
      </c>
      <c r="V166">
        <f>ROUND((108/100)*ROUND(Source!CS46*Source!I46, 2), 2)</f>
        <v>296.19</v>
      </c>
    </row>
    <row r="167" spans="1:22" x14ac:dyDescent="0.2">
      <c r="C167" s="38" t="str">
        <f>"Объем: "&amp;Source!I46&amp;"=34+"&amp;"3+"&amp;"1"</f>
        <v>Объем: 38=34+3+1</v>
      </c>
    </row>
    <row r="168" spans="1:22" ht="14.25" x14ac:dyDescent="0.2">
      <c r="A168" s="34"/>
      <c r="B168" s="34"/>
      <c r="C168" s="34" t="s">
        <v>881</v>
      </c>
      <c r="D168" s="35"/>
      <c r="E168" s="9"/>
      <c r="F168" s="37">
        <f>Source!AO46</f>
        <v>62.13</v>
      </c>
      <c r="G168" s="36" t="str">
        <f>Source!DG46</f>
        <v>)*0,70</v>
      </c>
      <c r="H168" s="9">
        <f>Source!AV46</f>
        <v>1</v>
      </c>
      <c r="I168" s="9">
        <f>IF(Source!BA46&lt;&gt; 0, Source!BA46, 1)</f>
        <v>1</v>
      </c>
      <c r="J168" s="37">
        <f>Source!S46</f>
        <v>1652.66</v>
      </c>
      <c r="K168" s="37"/>
    </row>
    <row r="169" spans="1:22" ht="14.25" x14ac:dyDescent="0.2">
      <c r="A169" s="34"/>
      <c r="B169" s="34"/>
      <c r="C169" s="34" t="s">
        <v>882</v>
      </c>
      <c r="D169" s="35"/>
      <c r="E169" s="9"/>
      <c r="F169" s="37">
        <f>Source!AM46</f>
        <v>15.8</v>
      </c>
      <c r="G169" s="36" t="str">
        <f>Source!DE46</f>
        <v>)*0,70</v>
      </c>
      <c r="H169" s="9">
        <f>Source!AV46</f>
        <v>1</v>
      </c>
      <c r="I169" s="9">
        <f>IF(Source!BB46&lt;&gt; 0, Source!BB46, 1)</f>
        <v>1</v>
      </c>
      <c r="J169" s="37">
        <f>Source!Q46</f>
        <v>420.28</v>
      </c>
      <c r="K169" s="37"/>
    </row>
    <row r="170" spans="1:22" ht="14.25" x14ac:dyDescent="0.2">
      <c r="A170" s="34"/>
      <c r="B170" s="34"/>
      <c r="C170" s="34" t="s">
        <v>883</v>
      </c>
      <c r="D170" s="35"/>
      <c r="E170" s="9"/>
      <c r="F170" s="37">
        <f>Source!AN46</f>
        <v>10.31</v>
      </c>
      <c r="G170" s="36" t="str">
        <f>Source!DF46</f>
        <v>)*0,70</v>
      </c>
      <c r="H170" s="9">
        <f>Source!AV46</f>
        <v>1</v>
      </c>
      <c r="I170" s="9">
        <f>IF(Source!BS46&lt;&gt; 0, Source!BS46, 1)</f>
        <v>1</v>
      </c>
      <c r="J170" s="39">
        <f>Source!R46</f>
        <v>274.25</v>
      </c>
      <c r="K170" s="37"/>
    </row>
    <row r="171" spans="1:22" ht="14.25" x14ac:dyDescent="0.2">
      <c r="A171" s="34"/>
      <c r="B171" s="34"/>
      <c r="C171" s="34" t="s">
        <v>884</v>
      </c>
      <c r="D171" s="35"/>
      <c r="E171" s="9"/>
      <c r="F171" s="37">
        <f>Source!AL46</f>
        <v>0.49</v>
      </c>
      <c r="G171" s="36" t="str">
        <f>Source!DD46</f>
        <v>)*1</v>
      </c>
      <c r="H171" s="9">
        <f>Source!AW46</f>
        <v>1</v>
      </c>
      <c r="I171" s="9">
        <f>IF(Source!BC46&lt;&gt; 0, Source!BC46, 1)</f>
        <v>1</v>
      </c>
      <c r="J171" s="37">
        <f>Source!P46</f>
        <v>18.62</v>
      </c>
      <c r="K171" s="37"/>
    </row>
    <row r="172" spans="1:22" ht="14.25" x14ac:dyDescent="0.2">
      <c r="A172" s="34"/>
      <c r="B172" s="34"/>
      <c r="C172" s="34" t="s">
        <v>885</v>
      </c>
      <c r="D172" s="35" t="s">
        <v>886</v>
      </c>
      <c r="E172" s="9">
        <f>Source!AT46</f>
        <v>70</v>
      </c>
      <c r="F172" s="37"/>
      <c r="G172" s="36"/>
      <c r="H172" s="9"/>
      <c r="I172" s="9"/>
      <c r="J172" s="37">
        <f>SUM(R166:R171)</f>
        <v>1156.8599999999999</v>
      </c>
      <c r="K172" s="37"/>
    </row>
    <row r="173" spans="1:22" ht="14.25" x14ac:dyDescent="0.2">
      <c r="A173" s="34"/>
      <c r="B173" s="34"/>
      <c r="C173" s="34" t="s">
        <v>887</v>
      </c>
      <c r="D173" s="35" t="s">
        <v>886</v>
      </c>
      <c r="E173" s="9">
        <f>Source!AU46</f>
        <v>10</v>
      </c>
      <c r="F173" s="37"/>
      <c r="G173" s="36"/>
      <c r="H173" s="9"/>
      <c r="I173" s="9"/>
      <c r="J173" s="37">
        <f>SUM(T166:T172)</f>
        <v>165.27</v>
      </c>
      <c r="K173" s="37"/>
    </row>
    <row r="174" spans="1:22" ht="14.25" x14ac:dyDescent="0.2">
      <c r="A174" s="34"/>
      <c r="B174" s="34"/>
      <c r="C174" s="34" t="s">
        <v>888</v>
      </c>
      <c r="D174" s="35" t="s">
        <v>886</v>
      </c>
      <c r="E174" s="9">
        <f>108</f>
        <v>108</v>
      </c>
      <c r="F174" s="37"/>
      <c r="G174" s="36"/>
      <c r="H174" s="9"/>
      <c r="I174" s="9"/>
      <c r="J174" s="37">
        <f>SUM(V166:V173)</f>
        <v>296.19</v>
      </c>
      <c r="K174" s="37"/>
    </row>
    <row r="175" spans="1:22" ht="14.25" x14ac:dyDescent="0.2">
      <c r="A175" s="34"/>
      <c r="B175" s="34"/>
      <c r="C175" s="34" t="s">
        <v>889</v>
      </c>
      <c r="D175" s="35" t="s">
        <v>890</v>
      </c>
      <c r="E175" s="9">
        <f>Source!AQ46</f>
        <v>0.16</v>
      </c>
      <c r="F175" s="37"/>
      <c r="G175" s="36" t="str">
        <f>Source!DI46</f>
        <v>)*0,70</v>
      </c>
      <c r="H175" s="9">
        <f>Source!AV46</f>
        <v>1</v>
      </c>
      <c r="I175" s="9"/>
      <c r="J175" s="37"/>
      <c r="K175" s="37">
        <f>Source!U46</f>
        <v>4.2559999999999993</v>
      </c>
    </row>
    <row r="176" spans="1:22" ht="15" x14ac:dyDescent="0.25">
      <c r="A176" s="44"/>
      <c r="B176" s="44"/>
      <c r="C176" s="44"/>
      <c r="D176" s="44"/>
      <c r="E176" s="44"/>
      <c r="F176" s="44"/>
      <c r="G176" s="44"/>
      <c r="H176" s="44"/>
      <c r="I176" s="45">
        <f>J168+J169+J171+J172+J173+J174</f>
        <v>3709.88</v>
      </c>
      <c r="J176" s="45"/>
      <c r="K176" s="46">
        <f>IF(Source!I46&lt;&gt;0, ROUND(I176/Source!I46, 2), 0)</f>
        <v>97.63</v>
      </c>
      <c r="P176" s="40">
        <f>I176</f>
        <v>3709.88</v>
      </c>
    </row>
    <row r="177" spans="1:22" ht="79.5" x14ac:dyDescent="0.2">
      <c r="A177" s="34">
        <v>16</v>
      </c>
      <c r="B177" s="34" t="s">
        <v>901</v>
      </c>
      <c r="C177" s="34" t="str">
        <f>Source!G47</f>
        <v>Технический осмотр Релейный модуль "РМ-1" (РМ-1-R3, РМ-4-R3, РМ-4К)</v>
      </c>
      <c r="D177" s="35" t="str">
        <f>Source!H47</f>
        <v>шт.</v>
      </c>
      <c r="E177" s="9">
        <f>Source!I47</f>
        <v>38</v>
      </c>
      <c r="F177" s="37"/>
      <c r="G177" s="36"/>
      <c r="H177" s="9"/>
      <c r="I177" s="9"/>
      <c r="J177" s="37"/>
      <c r="K177" s="37"/>
      <c r="Q177">
        <f>ROUND((Source!BZ47/100)*ROUND((Source!AF47*Source!AV47)*Source!I47, 2), 2)</f>
        <v>3408.06</v>
      </c>
      <c r="R177">
        <f>Source!X47</f>
        <v>3408.06</v>
      </c>
      <c r="S177">
        <f>ROUND((Source!CA47/100)*ROUND((Source!AF47*Source!AV47)*Source!I47, 2), 2)</f>
        <v>486.87</v>
      </c>
      <c r="T177">
        <f>Source!Y47</f>
        <v>486.87</v>
      </c>
      <c r="U177">
        <f>ROUND((175/100)*ROUND((Source!AE47*Source!AV47)*Source!I47, 2), 2)</f>
        <v>1415.45</v>
      </c>
      <c r="V177">
        <f>ROUND((108/100)*ROUND(Source!CS47*Source!I47, 2), 2)</f>
        <v>873.54</v>
      </c>
    </row>
    <row r="178" spans="1:22" x14ac:dyDescent="0.2">
      <c r="C178" s="38" t="str">
        <f>"Объем: "&amp;Source!I47&amp;"=34+"&amp;"3+"&amp;"1"</f>
        <v>Объем: 38=34+3+1</v>
      </c>
    </row>
    <row r="179" spans="1:22" ht="14.25" x14ac:dyDescent="0.2">
      <c r="A179" s="34"/>
      <c r="B179" s="34"/>
      <c r="C179" s="34" t="s">
        <v>881</v>
      </c>
      <c r="D179" s="35"/>
      <c r="E179" s="9"/>
      <c r="F179" s="37">
        <f>Source!AO47</f>
        <v>15.53</v>
      </c>
      <c r="G179" s="36" t="str">
        <f>Source!DG47</f>
        <v>)*0,75)*11</v>
      </c>
      <c r="H179" s="9">
        <f>Source!AV47</f>
        <v>1</v>
      </c>
      <c r="I179" s="9">
        <f>IF(Source!BA47&lt;&gt; 0, Source!BA47, 1)</f>
        <v>1</v>
      </c>
      <c r="J179" s="37">
        <f>Source!S47</f>
        <v>4868.66</v>
      </c>
      <c r="K179" s="37"/>
    </row>
    <row r="180" spans="1:22" ht="14.25" x14ac:dyDescent="0.2">
      <c r="A180" s="34"/>
      <c r="B180" s="34"/>
      <c r="C180" s="34" t="s">
        <v>882</v>
      </c>
      <c r="D180" s="35"/>
      <c r="E180" s="9"/>
      <c r="F180" s="37">
        <f>Source!AM47</f>
        <v>3.95</v>
      </c>
      <c r="G180" s="36" t="str">
        <f>Source!DE47</f>
        <v>)*0,75)*11</v>
      </c>
      <c r="H180" s="9">
        <f>Source!AV47</f>
        <v>1</v>
      </c>
      <c r="I180" s="9">
        <f>IF(Source!BB47&lt;&gt; 0, Source!BB47, 1)</f>
        <v>1</v>
      </c>
      <c r="J180" s="37">
        <f>Source!Q47</f>
        <v>1238.33</v>
      </c>
      <c r="K180" s="37"/>
    </row>
    <row r="181" spans="1:22" ht="14.25" x14ac:dyDescent="0.2">
      <c r="A181" s="34"/>
      <c r="B181" s="34"/>
      <c r="C181" s="34" t="s">
        <v>883</v>
      </c>
      <c r="D181" s="35"/>
      <c r="E181" s="9"/>
      <c r="F181" s="37">
        <f>Source!AN47</f>
        <v>2.58</v>
      </c>
      <c r="G181" s="36" t="str">
        <f>Source!DF47</f>
        <v>)*0,75)*11</v>
      </c>
      <c r="H181" s="9">
        <f>Source!AV47</f>
        <v>1</v>
      </c>
      <c r="I181" s="9">
        <f>IF(Source!BS47&lt;&gt; 0, Source!BS47, 1)</f>
        <v>1</v>
      </c>
      <c r="J181" s="39">
        <f>Source!R47</f>
        <v>808.83</v>
      </c>
      <c r="K181" s="37"/>
    </row>
    <row r="182" spans="1:22" ht="14.25" x14ac:dyDescent="0.2">
      <c r="A182" s="34"/>
      <c r="B182" s="34"/>
      <c r="C182" s="34" t="s">
        <v>884</v>
      </c>
      <c r="D182" s="35"/>
      <c r="E182" s="9"/>
      <c r="F182" s="37">
        <f>Source!AL47</f>
        <v>0.49</v>
      </c>
      <c r="G182" s="36" t="str">
        <f>Source!DD47</f>
        <v>)*1)*11</v>
      </c>
      <c r="H182" s="9">
        <f>Source!AW47</f>
        <v>1</v>
      </c>
      <c r="I182" s="9">
        <f>IF(Source!BC47&lt;&gt; 0, Source!BC47, 1)</f>
        <v>1</v>
      </c>
      <c r="J182" s="37">
        <f>Source!P47</f>
        <v>204.82</v>
      </c>
      <c r="K182" s="37"/>
    </row>
    <row r="183" spans="1:22" ht="14.25" x14ac:dyDescent="0.2">
      <c r="A183" s="34"/>
      <c r="B183" s="34"/>
      <c r="C183" s="34" t="s">
        <v>885</v>
      </c>
      <c r="D183" s="35" t="s">
        <v>886</v>
      </c>
      <c r="E183" s="9">
        <f>Source!AT47</f>
        <v>70</v>
      </c>
      <c r="F183" s="37"/>
      <c r="G183" s="36"/>
      <c r="H183" s="9"/>
      <c r="I183" s="9"/>
      <c r="J183" s="37">
        <f>SUM(R177:R182)</f>
        <v>3408.06</v>
      </c>
      <c r="K183" s="37"/>
    </row>
    <row r="184" spans="1:22" ht="14.25" x14ac:dyDescent="0.2">
      <c r="A184" s="34"/>
      <c r="B184" s="34"/>
      <c r="C184" s="34" t="s">
        <v>887</v>
      </c>
      <c r="D184" s="35" t="s">
        <v>886</v>
      </c>
      <c r="E184" s="9">
        <f>Source!AU47</f>
        <v>10</v>
      </c>
      <c r="F184" s="37"/>
      <c r="G184" s="36"/>
      <c r="H184" s="9"/>
      <c r="I184" s="9"/>
      <c r="J184" s="37">
        <f>SUM(T177:T183)</f>
        <v>486.87</v>
      </c>
      <c r="K184" s="37"/>
    </row>
    <row r="185" spans="1:22" ht="14.25" x14ac:dyDescent="0.2">
      <c r="A185" s="34"/>
      <c r="B185" s="34"/>
      <c r="C185" s="34" t="s">
        <v>888</v>
      </c>
      <c r="D185" s="35" t="s">
        <v>886</v>
      </c>
      <c r="E185" s="9">
        <f>108</f>
        <v>108</v>
      </c>
      <c r="F185" s="37"/>
      <c r="G185" s="36"/>
      <c r="H185" s="9"/>
      <c r="I185" s="9"/>
      <c r="J185" s="37">
        <f>SUM(V177:V184)</f>
        <v>873.54</v>
      </c>
      <c r="K185" s="37"/>
    </row>
    <row r="186" spans="1:22" ht="14.25" x14ac:dyDescent="0.2">
      <c r="A186" s="34"/>
      <c r="B186" s="34"/>
      <c r="C186" s="34" t="s">
        <v>889</v>
      </c>
      <c r="D186" s="35" t="s">
        <v>890</v>
      </c>
      <c r="E186" s="9">
        <f>Source!AQ47</f>
        <v>0.04</v>
      </c>
      <c r="F186" s="37"/>
      <c r="G186" s="36" t="str">
        <f>Source!DI47</f>
        <v>)*0,75)*11</v>
      </c>
      <c r="H186" s="9">
        <f>Source!AV47</f>
        <v>1</v>
      </c>
      <c r="I186" s="9"/>
      <c r="J186" s="37"/>
      <c r="K186" s="37">
        <f>Source!U47</f>
        <v>12.54</v>
      </c>
    </row>
    <row r="187" spans="1:22" ht="15" x14ac:dyDescent="0.25">
      <c r="A187" s="44"/>
      <c r="B187" s="44"/>
      <c r="C187" s="44"/>
      <c r="D187" s="44"/>
      <c r="E187" s="44"/>
      <c r="F187" s="44"/>
      <c r="G187" s="44"/>
      <c r="H187" s="44"/>
      <c r="I187" s="45">
        <f>J179+J180+J182+J183+J184+J185</f>
        <v>11080.279999999999</v>
      </c>
      <c r="J187" s="45"/>
      <c r="K187" s="46">
        <f>IF(Source!I47&lt;&gt;0, ROUND(I187/Source!I47, 2), 0)</f>
        <v>291.58999999999997</v>
      </c>
      <c r="P187" s="40">
        <f>I187</f>
        <v>11080.279999999999</v>
      </c>
    </row>
    <row r="188" spans="1:22" ht="57" x14ac:dyDescent="0.2">
      <c r="A188" s="34">
        <v>17</v>
      </c>
      <c r="B188" s="34" t="str">
        <f>Source!F48</f>
        <v>1.22-2203-107-1/1</v>
      </c>
      <c r="C188" s="34" t="str">
        <f>Source!G48</f>
        <v>Техническое обслуживание приборов системы охранно-пожарной сигнализации, резервированный источник питания "РИП-24" - годовое</v>
      </c>
      <c r="D188" s="35" t="str">
        <f>Source!H48</f>
        <v>шт.</v>
      </c>
      <c r="E188" s="9">
        <f>Source!I48</f>
        <v>1</v>
      </c>
      <c r="F188" s="37"/>
      <c r="G188" s="36"/>
      <c r="H188" s="9"/>
      <c r="I188" s="9"/>
      <c r="J188" s="37"/>
      <c r="K188" s="37"/>
      <c r="Q188">
        <f>ROUND((Source!BZ48/100)*ROUND((Source!AF48*Source!AV48)*Source!I48, 2), 2)</f>
        <v>81.33</v>
      </c>
      <c r="R188">
        <f>Source!X48</f>
        <v>81.33</v>
      </c>
      <c r="S188">
        <f>ROUND((Source!CA48/100)*ROUND((Source!AF48*Source!AV48)*Source!I48, 2), 2)</f>
        <v>11.62</v>
      </c>
      <c r="T188">
        <f>Source!Y48</f>
        <v>11.62</v>
      </c>
      <c r="U188">
        <f>ROUND((175/100)*ROUND((Source!AE48*Source!AV48)*Source!I48, 2), 2)</f>
        <v>0</v>
      </c>
      <c r="V188">
        <f>ROUND((108/100)*ROUND(Source!CS48*Source!I48, 2), 2)</f>
        <v>0</v>
      </c>
    </row>
    <row r="189" spans="1:22" ht="14.25" x14ac:dyDescent="0.2">
      <c r="A189" s="34"/>
      <c r="B189" s="34"/>
      <c r="C189" s="34" t="s">
        <v>881</v>
      </c>
      <c r="D189" s="35"/>
      <c r="E189" s="9"/>
      <c r="F189" s="37">
        <f>Source!AO48</f>
        <v>116.19</v>
      </c>
      <c r="G189" s="36" t="str">
        <f>Source!DG48</f>
        <v/>
      </c>
      <c r="H189" s="9">
        <f>Source!AV48</f>
        <v>1</v>
      </c>
      <c r="I189" s="9">
        <f>IF(Source!BA48&lt;&gt; 0, Source!BA48, 1)</f>
        <v>1</v>
      </c>
      <c r="J189" s="37">
        <f>Source!S48</f>
        <v>116.19</v>
      </c>
      <c r="K189" s="37"/>
    </row>
    <row r="190" spans="1:22" ht="14.25" x14ac:dyDescent="0.2">
      <c r="A190" s="34"/>
      <c r="B190" s="34"/>
      <c r="C190" s="34" t="s">
        <v>884</v>
      </c>
      <c r="D190" s="35"/>
      <c r="E190" s="9"/>
      <c r="F190" s="37">
        <f>Source!AL48</f>
        <v>41.6</v>
      </c>
      <c r="G190" s="36" t="str">
        <f>Source!DD48</f>
        <v/>
      </c>
      <c r="H190" s="9">
        <f>Source!AW48</f>
        <v>1</v>
      </c>
      <c r="I190" s="9">
        <f>IF(Source!BC48&lt;&gt; 0, Source!BC48, 1)</f>
        <v>1</v>
      </c>
      <c r="J190" s="37">
        <f>Source!P48</f>
        <v>41.6</v>
      </c>
      <c r="K190" s="37"/>
    </row>
    <row r="191" spans="1:22" ht="14.25" x14ac:dyDescent="0.2">
      <c r="A191" s="34"/>
      <c r="B191" s="34"/>
      <c r="C191" s="34" t="s">
        <v>885</v>
      </c>
      <c r="D191" s="35" t="s">
        <v>886</v>
      </c>
      <c r="E191" s="9">
        <f>Source!AT48</f>
        <v>70</v>
      </c>
      <c r="F191" s="37"/>
      <c r="G191" s="36"/>
      <c r="H191" s="9"/>
      <c r="I191" s="9"/>
      <c r="J191" s="37">
        <f>SUM(R188:R190)</f>
        <v>81.33</v>
      </c>
      <c r="K191" s="37"/>
    </row>
    <row r="192" spans="1:22" ht="14.25" x14ac:dyDescent="0.2">
      <c r="A192" s="34"/>
      <c r="B192" s="34"/>
      <c r="C192" s="34" t="s">
        <v>887</v>
      </c>
      <c r="D192" s="35" t="s">
        <v>886</v>
      </c>
      <c r="E192" s="9">
        <f>Source!AU48</f>
        <v>10</v>
      </c>
      <c r="F192" s="37"/>
      <c r="G192" s="36"/>
      <c r="H192" s="9"/>
      <c r="I192" s="9"/>
      <c r="J192" s="37">
        <f>SUM(T188:T191)</f>
        <v>11.62</v>
      </c>
      <c r="K192" s="37"/>
    </row>
    <row r="193" spans="1:22" ht="14.25" x14ac:dyDescent="0.2">
      <c r="A193" s="34"/>
      <c r="B193" s="34"/>
      <c r="C193" s="34" t="s">
        <v>889</v>
      </c>
      <c r="D193" s="35" t="s">
        <v>890</v>
      </c>
      <c r="E193" s="9">
        <f>Source!AQ48</f>
        <v>0.32</v>
      </c>
      <c r="F193" s="37"/>
      <c r="G193" s="36" t="str">
        <f>Source!DI48</f>
        <v/>
      </c>
      <c r="H193" s="9">
        <f>Source!AV48</f>
        <v>1</v>
      </c>
      <c r="I193" s="9"/>
      <c r="J193" s="37"/>
      <c r="K193" s="37">
        <f>Source!U48</f>
        <v>0.32</v>
      </c>
    </row>
    <row r="194" spans="1:22" ht="15" x14ac:dyDescent="0.25">
      <c r="A194" s="44"/>
      <c r="B194" s="44"/>
      <c r="C194" s="44"/>
      <c r="D194" s="44"/>
      <c r="E194" s="44"/>
      <c r="F194" s="44"/>
      <c r="G194" s="44"/>
      <c r="H194" s="44"/>
      <c r="I194" s="45">
        <f>J189+J190+J191+J192</f>
        <v>250.74</v>
      </c>
      <c r="J194" s="45"/>
      <c r="K194" s="46">
        <f>IF(Source!I48&lt;&gt;0, ROUND(I194/Source!I48, 2), 0)</f>
        <v>250.74</v>
      </c>
      <c r="P194" s="40">
        <f>I194</f>
        <v>250.74</v>
      </c>
    </row>
    <row r="196" spans="1:22" ht="15" x14ac:dyDescent="0.25">
      <c r="A196" s="49" t="str">
        <f>CONCATENATE("Итого по подразделу: ",IF(Source!G50&lt;&gt;"Новый подраздел", Source!G50, ""))</f>
        <v>Итого по подразделу: АПС</v>
      </c>
      <c r="B196" s="49"/>
      <c r="C196" s="49"/>
      <c r="D196" s="49"/>
      <c r="E196" s="49"/>
      <c r="F196" s="49"/>
      <c r="G196" s="49"/>
      <c r="H196" s="49"/>
      <c r="I196" s="42">
        <f>SUM(P36:P195)</f>
        <v>256410.23</v>
      </c>
      <c r="J196" s="48"/>
      <c r="K196" s="47"/>
    </row>
    <row r="199" spans="1:22" ht="16.5" x14ac:dyDescent="0.25">
      <c r="A199" s="33" t="str">
        <f>CONCATENATE("Подраздел: ",IF(Source!G80&lt;&gt;"Новый подраздел", Source!G80, ""))</f>
        <v>Подраздел: Система оповещения</v>
      </c>
      <c r="B199" s="33"/>
      <c r="C199" s="33"/>
      <c r="D199" s="33"/>
      <c r="E199" s="33"/>
      <c r="F199" s="33"/>
      <c r="G199" s="33"/>
      <c r="H199" s="33"/>
      <c r="I199" s="33"/>
      <c r="J199" s="33"/>
      <c r="K199" s="33"/>
    </row>
    <row r="200" spans="1:22" ht="79.5" x14ac:dyDescent="0.2">
      <c r="A200" s="34">
        <v>18</v>
      </c>
      <c r="B200" s="34" t="s">
        <v>880</v>
      </c>
      <c r="C200" s="34" t="str">
        <f>Source!G84</f>
        <v>Техническое обслуживание прибора приемно-контрольного "Сигнал-20П"</v>
      </c>
      <c r="D200" s="35" t="str">
        <f>Source!H84</f>
        <v>шт.</v>
      </c>
      <c r="E200" s="9">
        <f>Source!I84</f>
        <v>1</v>
      </c>
      <c r="F200" s="37"/>
      <c r="G200" s="36"/>
      <c r="H200" s="9"/>
      <c r="I200" s="9"/>
      <c r="J200" s="37"/>
      <c r="K200" s="37"/>
      <c r="Q200">
        <f>ROUND((Source!BZ84/100)*ROUND((Source!AF84*Source!AV84)*Source!I84, 2), 2)</f>
        <v>260.66000000000003</v>
      </c>
      <c r="R200">
        <f>Source!X84</f>
        <v>260.66000000000003</v>
      </c>
      <c r="S200">
        <f>ROUND((Source!CA84/100)*ROUND((Source!AF84*Source!AV84)*Source!I84, 2), 2)</f>
        <v>37.24</v>
      </c>
      <c r="T200">
        <f>Source!Y84</f>
        <v>37.24</v>
      </c>
      <c r="U200">
        <f>ROUND((175/100)*ROUND((Source!AE84*Source!AV84)*Source!I84, 2), 2)</f>
        <v>101.05</v>
      </c>
      <c r="V200">
        <f>ROUND((108/100)*ROUND(Source!CS84*Source!I84, 2), 2)</f>
        <v>62.36</v>
      </c>
    </row>
    <row r="201" spans="1:22" ht="14.25" x14ac:dyDescent="0.2">
      <c r="A201" s="34"/>
      <c r="B201" s="34"/>
      <c r="C201" s="34" t="s">
        <v>881</v>
      </c>
      <c r="D201" s="35"/>
      <c r="E201" s="9"/>
      <c r="F201" s="37">
        <f>Source!AO84</f>
        <v>531.96</v>
      </c>
      <c r="G201" s="36" t="str">
        <f>Source!DG84</f>
        <v>)*0,70</v>
      </c>
      <c r="H201" s="9">
        <f>Source!AV84</f>
        <v>1</v>
      </c>
      <c r="I201" s="9">
        <f>IF(Source!BA84&lt;&gt; 0, Source!BA84, 1)</f>
        <v>1</v>
      </c>
      <c r="J201" s="37">
        <f>Source!S84</f>
        <v>372.37</v>
      </c>
      <c r="K201" s="37"/>
    </row>
    <row r="202" spans="1:22" ht="14.25" x14ac:dyDescent="0.2">
      <c r="A202" s="34"/>
      <c r="B202" s="34"/>
      <c r="C202" s="34" t="s">
        <v>882</v>
      </c>
      <c r="D202" s="35"/>
      <c r="E202" s="9"/>
      <c r="F202" s="37">
        <f>Source!AM84</f>
        <v>126.38</v>
      </c>
      <c r="G202" s="36" t="str">
        <f>Source!DE84</f>
        <v>)*0,70</v>
      </c>
      <c r="H202" s="9">
        <f>Source!AV84</f>
        <v>1</v>
      </c>
      <c r="I202" s="9">
        <f>IF(Source!BB84&lt;&gt; 0, Source!BB84, 1)</f>
        <v>1</v>
      </c>
      <c r="J202" s="37">
        <f>Source!Q84</f>
        <v>88.47</v>
      </c>
      <c r="K202" s="37"/>
    </row>
    <row r="203" spans="1:22" ht="14.25" x14ac:dyDescent="0.2">
      <c r="A203" s="34"/>
      <c r="B203" s="34"/>
      <c r="C203" s="34" t="s">
        <v>883</v>
      </c>
      <c r="D203" s="35"/>
      <c r="E203" s="9"/>
      <c r="F203" s="37">
        <f>Source!AN84</f>
        <v>82.48</v>
      </c>
      <c r="G203" s="36" t="str">
        <f>Source!DF84</f>
        <v>)*0,70</v>
      </c>
      <c r="H203" s="9">
        <f>Source!AV84</f>
        <v>1</v>
      </c>
      <c r="I203" s="9">
        <f>IF(Source!BS84&lt;&gt; 0, Source!BS84, 1)</f>
        <v>1</v>
      </c>
      <c r="J203" s="39">
        <f>Source!R84</f>
        <v>57.74</v>
      </c>
      <c r="K203" s="37"/>
    </row>
    <row r="204" spans="1:22" ht="14.25" x14ac:dyDescent="0.2">
      <c r="A204" s="34"/>
      <c r="B204" s="34"/>
      <c r="C204" s="34" t="s">
        <v>884</v>
      </c>
      <c r="D204" s="35"/>
      <c r="E204" s="9"/>
      <c r="F204" s="37">
        <f>Source!AL84</f>
        <v>8.4600000000000009</v>
      </c>
      <c r="G204" s="36" t="str">
        <f>Source!DD84</f>
        <v>)*1</v>
      </c>
      <c r="H204" s="9">
        <f>Source!AW84</f>
        <v>1</v>
      </c>
      <c r="I204" s="9">
        <f>IF(Source!BC84&lt;&gt; 0, Source!BC84, 1)</f>
        <v>1</v>
      </c>
      <c r="J204" s="37">
        <f>Source!P84</f>
        <v>8.4600000000000009</v>
      </c>
      <c r="K204" s="37"/>
    </row>
    <row r="205" spans="1:22" ht="14.25" x14ac:dyDescent="0.2">
      <c r="A205" s="34"/>
      <c r="B205" s="34"/>
      <c r="C205" s="34" t="s">
        <v>885</v>
      </c>
      <c r="D205" s="35" t="s">
        <v>886</v>
      </c>
      <c r="E205" s="9">
        <f>Source!AT84</f>
        <v>70</v>
      </c>
      <c r="F205" s="37"/>
      <c r="G205" s="36"/>
      <c r="H205" s="9"/>
      <c r="I205" s="9"/>
      <c r="J205" s="37">
        <f>SUM(R200:R204)</f>
        <v>260.66000000000003</v>
      </c>
      <c r="K205" s="37"/>
    </row>
    <row r="206" spans="1:22" ht="14.25" x14ac:dyDescent="0.2">
      <c r="A206" s="34"/>
      <c r="B206" s="34"/>
      <c r="C206" s="34" t="s">
        <v>887</v>
      </c>
      <c r="D206" s="35" t="s">
        <v>886</v>
      </c>
      <c r="E206" s="9">
        <f>Source!AU84</f>
        <v>10</v>
      </c>
      <c r="F206" s="37"/>
      <c r="G206" s="36"/>
      <c r="H206" s="9"/>
      <c r="I206" s="9"/>
      <c r="J206" s="37">
        <f>SUM(T200:T205)</f>
        <v>37.24</v>
      </c>
      <c r="K206" s="37"/>
    </row>
    <row r="207" spans="1:22" ht="14.25" x14ac:dyDescent="0.2">
      <c r="A207" s="34"/>
      <c r="B207" s="34"/>
      <c r="C207" s="34" t="s">
        <v>888</v>
      </c>
      <c r="D207" s="35" t="s">
        <v>886</v>
      </c>
      <c r="E207" s="9">
        <f>108</f>
        <v>108</v>
      </c>
      <c r="F207" s="37"/>
      <c r="G207" s="36"/>
      <c r="H207" s="9"/>
      <c r="I207" s="9"/>
      <c r="J207" s="37">
        <f>SUM(V200:V206)</f>
        <v>62.36</v>
      </c>
      <c r="K207" s="37"/>
    </row>
    <row r="208" spans="1:22" ht="14.25" x14ac:dyDescent="0.2">
      <c r="A208" s="34"/>
      <c r="B208" s="34"/>
      <c r="C208" s="34" t="s">
        <v>889</v>
      </c>
      <c r="D208" s="35" t="s">
        <v>890</v>
      </c>
      <c r="E208" s="9">
        <f>Source!AQ84</f>
        <v>1.37</v>
      </c>
      <c r="F208" s="37"/>
      <c r="G208" s="36" t="str">
        <f>Source!DI84</f>
        <v>)*0,70</v>
      </c>
      <c r="H208" s="9">
        <f>Source!AV84</f>
        <v>1</v>
      </c>
      <c r="I208" s="9"/>
      <c r="J208" s="37"/>
      <c r="K208" s="37">
        <f>Source!U84</f>
        <v>0.95899999999999996</v>
      </c>
    </row>
    <row r="209" spans="1:22" ht="15" x14ac:dyDescent="0.25">
      <c r="A209" s="44"/>
      <c r="B209" s="44"/>
      <c r="C209" s="44"/>
      <c r="D209" s="44"/>
      <c r="E209" s="44"/>
      <c r="F209" s="44"/>
      <c r="G209" s="44"/>
      <c r="H209" s="44"/>
      <c r="I209" s="45">
        <f>J201+J202+J204+J205+J206+J207</f>
        <v>829.56000000000006</v>
      </c>
      <c r="J209" s="45"/>
      <c r="K209" s="46">
        <f>IF(Source!I84&lt;&gt;0, ROUND(I209/Source!I84, 2), 0)</f>
        <v>829.56</v>
      </c>
      <c r="P209" s="40">
        <f>I209</f>
        <v>829.56000000000006</v>
      </c>
    </row>
    <row r="210" spans="1:22" ht="79.5" x14ac:dyDescent="0.2">
      <c r="A210" s="34">
        <v>19</v>
      </c>
      <c r="B210" s="34" t="s">
        <v>891</v>
      </c>
      <c r="C210" s="34" t="str">
        <f>Source!G85</f>
        <v>Технический осмотр прибора приемно-контрольного "Сигнал-20П"</v>
      </c>
      <c r="D210" s="35" t="str">
        <f>Source!H85</f>
        <v>шт.</v>
      </c>
      <c r="E210" s="9">
        <f>Source!I85</f>
        <v>1</v>
      </c>
      <c r="F210" s="37"/>
      <c r="G210" s="36"/>
      <c r="H210" s="9"/>
      <c r="I210" s="9"/>
      <c r="J210" s="37"/>
      <c r="K210" s="37"/>
      <c r="Q210">
        <f>ROUND((Source!BZ85/100)*ROUND((Source!AF85*Source!AV85)*Source!I85, 2), 2)</f>
        <v>16.309999999999999</v>
      </c>
      <c r="R210">
        <f>Source!X85</f>
        <v>16.309999999999999</v>
      </c>
      <c r="S210">
        <f>ROUND((Source!CA85/100)*ROUND((Source!AF85*Source!AV85)*Source!I85, 2), 2)</f>
        <v>2.33</v>
      </c>
      <c r="T210">
        <f>Source!Y85</f>
        <v>2.33</v>
      </c>
      <c r="U210">
        <f>ROUND((175/100)*ROUND((Source!AE85*Source!AV85)*Source!I85, 2), 2)</f>
        <v>6.77</v>
      </c>
      <c r="V210">
        <f>ROUND((108/100)*ROUND(Source!CS85*Source!I85, 2), 2)</f>
        <v>4.18</v>
      </c>
    </row>
    <row r="211" spans="1:22" ht="14.25" x14ac:dyDescent="0.2">
      <c r="A211" s="34"/>
      <c r="B211" s="34"/>
      <c r="C211" s="34" t="s">
        <v>881</v>
      </c>
      <c r="D211" s="35"/>
      <c r="E211" s="9"/>
      <c r="F211" s="37">
        <f>Source!AO85</f>
        <v>31.06</v>
      </c>
      <c r="G211" s="36" t="str">
        <f>Source!DG85</f>
        <v>)*0,75</v>
      </c>
      <c r="H211" s="9">
        <f>Source!AV85</f>
        <v>1</v>
      </c>
      <c r="I211" s="9">
        <f>IF(Source!BA85&lt;&gt; 0, Source!BA85, 1)</f>
        <v>1</v>
      </c>
      <c r="J211" s="37">
        <f>Source!S85</f>
        <v>23.3</v>
      </c>
      <c r="K211" s="37"/>
    </row>
    <row r="212" spans="1:22" ht="14.25" x14ac:dyDescent="0.2">
      <c r="A212" s="34"/>
      <c r="B212" s="34"/>
      <c r="C212" s="34" t="s">
        <v>882</v>
      </c>
      <c r="D212" s="35"/>
      <c r="E212" s="9"/>
      <c r="F212" s="37">
        <f>Source!AM85</f>
        <v>7.9</v>
      </c>
      <c r="G212" s="36" t="str">
        <f>Source!DE85</f>
        <v>)*0,75</v>
      </c>
      <c r="H212" s="9">
        <f>Source!AV85</f>
        <v>1</v>
      </c>
      <c r="I212" s="9">
        <f>IF(Source!BB85&lt;&gt; 0, Source!BB85, 1)</f>
        <v>1</v>
      </c>
      <c r="J212" s="37">
        <f>Source!Q85</f>
        <v>5.93</v>
      </c>
      <c r="K212" s="37"/>
    </row>
    <row r="213" spans="1:22" ht="14.25" x14ac:dyDescent="0.2">
      <c r="A213" s="34"/>
      <c r="B213" s="34"/>
      <c r="C213" s="34" t="s">
        <v>883</v>
      </c>
      <c r="D213" s="35"/>
      <c r="E213" s="9"/>
      <c r="F213" s="37">
        <f>Source!AN85</f>
        <v>5.16</v>
      </c>
      <c r="G213" s="36" t="str">
        <f>Source!DF85</f>
        <v>)*0,75</v>
      </c>
      <c r="H213" s="9">
        <f>Source!AV85</f>
        <v>1</v>
      </c>
      <c r="I213" s="9">
        <f>IF(Source!BS85&lt;&gt; 0, Source!BS85, 1)</f>
        <v>1</v>
      </c>
      <c r="J213" s="39">
        <f>Source!R85</f>
        <v>3.87</v>
      </c>
      <c r="K213" s="37"/>
    </row>
    <row r="214" spans="1:22" ht="14.25" x14ac:dyDescent="0.2">
      <c r="A214" s="34"/>
      <c r="B214" s="34"/>
      <c r="C214" s="34" t="s">
        <v>884</v>
      </c>
      <c r="D214" s="35"/>
      <c r="E214" s="9"/>
      <c r="F214" s="37">
        <f>Source!AL85</f>
        <v>1.79</v>
      </c>
      <c r="G214" s="36" t="str">
        <f>Source!DD85</f>
        <v>)*1</v>
      </c>
      <c r="H214" s="9">
        <f>Source!AW85</f>
        <v>1</v>
      </c>
      <c r="I214" s="9">
        <f>IF(Source!BC85&lt;&gt; 0, Source!BC85, 1)</f>
        <v>1</v>
      </c>
      <c r="J214" s="37">
        <f>Source!P85</f>
        <v>1.79</v>
      </c>
      <c r="K214" s="37"/>
    </row>
    <row r="215" spans="1:22" ht="14.25" x14ac:dyDescent="0.2">
      <c r="A215" s="34"/>
      <c r="B215" s="34"/>
      <c r="C215" s="34" t="s">
        <v>885</v>
      </c>
      <c r="D215" s="35" t="s">
        <v>886</v>
      </c>
      <c r="E215" s="9">
        <f>Source!AT85</f>
        <v>70</v>
      </c>
      <c r="F215" s="37"/>
      <c r="G215" s="36"/>
      <c r="H215" s="9"/>
      <c r="I215" s="9"/>
      <c r="J215" s="37">
        <f>SUM(R210:R214)</f>
        <v>16.309999999999999</v>
      </c>
      <c r="K215" s="37"/>
    </row>
    <row r="216" spans="1:22" ht="14.25" x14ac:dyDescent="0.2">
      <c r="A216" s="34"/>
      <c r="B216" s="34"/>
      <c r="C216" s="34" t="s">
        <v>887</v>
      </c>
      <c r="D216" s="35" t="s">
        <v>886</v>
      </c>
      <c r="E216" s="9">
        <f>Source!AU85</f>
        <v>10</v>
      </c>
      <c r="F216" s="37"/>
      <c r="G216" s="36"/>
      <c r="H216" s="9"/>
      <c r="I216" s="9"/>
      <c r="J216" s="37">
        <f>SUM(T210:T215)</f>
        <v>2.33</v>
      </c>
      <c r="K216" s="37"/>
    </row>
    <row r="217" spans="1:22" ht="14.25" x14ac:dyDescent="0.2">
      <c r="A217" s="34"/>
      <c r="B217" s="34"/>
      <c r="C217" s="34" t="s">
        <v>888</v>
      </c>
      <c r="D217" s="35" t="s">
        <v>886</v>
      </c>
      <c r="E217" s="9">
        <f>108</f>
        <v>108</v>
      </c>
      <c r="F217" s="37"/>
      <c r="G217" s="36"/>
      <c r="H217" s="9"/>
      <c r="I217" s="9"/>
      <c r="J217" s="37">
        <f>SUM(V210:V216)</f>
        <v>4.18</v>
      </c>
      <c r="K217" s="37"/>
    </row>
    <row r="218" spans="1:22" ht="14.25" x14ac:dyDescent="0.2">
      <c r="A218" s="34"/>
      <c r="B218" s="34"/>
      <c r="C218" s="34" t="s">
        <v>889</v>
      </c>
      <c r="D218" s="35" t="s">
        <v>890</v>
      </c>
      <c r="E218" s="9">
        <f>Source!AQ85</f>
        <v>0.08</v>
      </c>
      <c r="F218" s="37"/>
      <c r="G218" s="36" t="str">
        <f>Source!DI85</f>
        <v>)*0,75</v>
      </c>
      <c r="H218" s="9">
        <f>Source!AV85</f>
        <v>1</v>
      </c>
      <c r="I218" s="9"/>
      <c r="J218" s="37"/>
      <c r="K218" s="37">
        <f>Source!U85</f>
        <v>0.06</v>
      </c>
    </row>
    <row r="219" spans="1:22" ht="15" x14ac:dyDescent="0.25">
      <c r="A219" s="44"/>
      <c r="B219" s="44"/>
      <c r="C219" s="44"/>
      <c r="D219" s="44"/>
      <c r="E219" s="44"/>
      <c r="F219" s="44"/>
      <c r="G219" s="44"/>
      <c r="H219" s="44"/>
      <c r="I219" s="45">
        <f>J211+J212+J214+J215+J216+J217</f>
        <v>53.839999999999996</v>
      </c>
      <c r="J219" s="45"/>
      <c r="K219" s="46">
        <f>IF(Source!I85&lt;&gt;0, ROUND(I219/Source!I85, 2), 0)</f>
        <v>53.84</v>
      </c>
      <c r="P219" s="40">
        <f>I219</f>
        <v>53.839999999999996</v>
      </c>
    </row>
    <row r="220" spans="1:22" ht="57" x14ac:dyDescent="0.2">
      <c r="A220" s="34">
        <v>20</v>
      </c>
      <c r="B220" s="34" t="str">
        <f>Source!F86</f>
        <v>1.22-2203-109-1/1</v>
      </c>
      <c r="C220" s="34" t="str">
        <f>Source!G86</f>
        <v>Техническое обслуживание приборов системы оповещения, громкоговоритель настенный типа SWS-03 - годовое</v>
      </c>
      <c r="D220" s="35" t="str">
        <f>Source!H86</f>
        <v>шт.</v>
      </c>
      <c r="E220" s="9">
        <f>Source!I86</f>
        <v>280</v>
      </c>
      <c r="F220" s="37"/>
      <c r="G220" s="36"/>
      <c r="H220" s="9"/>
      <c r="I220" s="9"/>
      <c r="J220" s="37"/>
      <c r="K220" s="37"/>
      <c r="Q220">
        <f>ROUND((Source!BZ86/100)*ROUND((Source!AF86*Source!AV86)*Source!I86, 2), 2)</f>
        <v>25617.200000000001</v>
      </c>
      <c r="R220">
        <f>Source!X86</f>
        <v>25617.200000000001</v>
      </c>
      <c r="S220">
        <f>ROUND((Source!CA86/100)*ROUND((Source!AF86*Source!AV86)*Source!I86, 2), 2)</f>
        <v>3659.6</v>
      </c>
      <c r="T220">
        <f>Source!Y86</f>
        <v>3659.6</v>
      </c>
      <c r="U220">
        <f>ROUND((175/100)*ROUND((Source!AE86*Source!AV86)*Source!I86, 2), 2)</f>
        <v>0</v>
      </c>
      <c r="V220">
        <f>ROUND((108/100)*ROUND(Source!CS86*Source!I86, 2), 2)</f>
        <v>0</v>
      </c>
    </row>
    <row r="221" spans="1:22" x14ac:dyDescent="0.2">
      <c r="C221" s="38" t="str">
        <f>"Объем: "&amp;Source!I86&amp;"=111+"&amp;"12+"&amp;"26+"&amp;"131"</f>
        <v>Объем: 280=111+12+26+131</v>
      </c>
    </row>
    <row r="222" spans="1:22" ht="14.25" x14ac:dyDescent="0.2">
      <c r="A222" s="34"/>
      <c r="B222" s="34"/>
      <c r="C222" s="34" t="s">
        <v>881</v>
      </c>
      <c r="D222" s="35"/>
      <c r="E222" s="9"/>
      <c r="F222" s="37">
        <f>Source!AO86</f>
        <v>130.69999999999999</v>
      </c>
      <c r="G222" s="36" t="str">
        <f>Source!DG86</f>
        <v/>
      </c>
      <c r="H222" s="9">
        <f>Source!AV86</f>
        <v>1</v>
      </c>
      <c r="I222" s="9">
        <f>IF(Source!BA86&lt;&gt; 0, Source!BA86, 1)</f>
        <v>1</v>
      </c>
      <c r="J222" s="37">
        <f>Source!S86</f>
        <v>36596</v>
      </c>
      <c r="K222" s="37"/>
    </row>
    <row r="223" spans="1:22" ht="14.25" x14ac:dyDescent="0.2">
      <c r="A223" s="34"/>
      <c r="B223" s="34"/>
      <c r="C223" s="34" t="s">
        <v>884</v>
      </c>
      <c r="D223" s="35"/>
      <c r="E223" s="9"/>
      <c r="F223" s="37">
        <f>Source!AL86</f>
        <v>27.74</v>
      </c>
      <c r="G223" s="36" t="str">
        <f>Source!DD86</f>
        <v/>
      </c>
      <c r="H223" s="9">
        <f>Source!AW86</f>
        <v>1</v>
      </c>
      <c r="I223" s="9">
        <f>IF(Source!BC86&lt;&gt; 0, Source!BC86, 1)</f>
        <v>1</v>
      </c>
      <c r="J223" s="37">
        <f>Source!P86</f>
        <v>7767.2</v>
      </c>
      <c r="K223" s="37"/>
    </row>
    <row r="224" spans="1:22" ht="14.25" x14ac:dyDescent="0.2">
      <c r="A224" s="34"/>
      <c r="B224" s="34"/>
      <c r="C224" s="34" t="s">
        <v>885</v>
      </c>
      <c r="D224" s="35" t="s">
        <v>886</v>
      </c>
      <c r="E224" s="9">
        <f>Source!AT86</f>
        <v>70</v>
      </c>
      <c r="F224" s="37"/>
      <c r="G224" s="36"/>
      <c r="H224" s="9"/>
      <c r="I224" s="9"/>
      <c r="J224" s="37">
        <f>SUM(R220:R223)</f>
        <v>25617.200000000001</v>
      </c>
      <c r="K224" s="37"/>
    </row>
    <row r="225" spans="1:22" ht="14.25" x14ac:dyDescent="0.2">
      <c r="A225" s="34"/>
      <c r="B225" s="34"/>
      <c r="C225" s="34" t="s">
        <v>887</v>
      </c>
      <c r="D225" s="35" t="s">
        <v>886</v>
      </c>
      <c r="E225" s="9">
        <f>Source!AU86</f>
        <v>10</v>
      </c>
      <c r="F225" s="37"/>
      <c r="G225" s="36"/>
      <c r="H225" s="9"/>
      <c r="I225" s="9"/>
      <c r="J225" s="37">
        <f>SUM(T220:T224)</f>
        <v>3659.6</v>
      </c>
      <c r="K225" s="37"/>
    </row>
    <row r="226" spans="1:22" ht="14.25" x14ac:dyDescent="0.2">
      <c r="A226" s="34"/>
      <c r="B226" s="34"/>
      <c r="C226" s="34" t="s">
        <v>889</v>
      </c>
      <c r="D226" s="35" t="s">
        <v>890</v>
      </c>
      <c r="E226" s="9">
        <f>Source!AQ86</f>
        <v>0.36</v>
      </c>
      <c r="F226" s="37"/>
      <c r="G226" s="36" t="str">
        <f>Source!DI86</f>
        <v/>
      </c>
      <c r="H226" s="9">
        <f>Source!AV86</f>
        <v>1</v>
      </c>
      <c r="I226" s="9"/>
      <c r="J226" s="37"/>
      <c r="K226" s="37">
        <f>Source!U86</f>
        <v>100.8</v>
      </c>
    </row>
    <row r="227" spans="1:22" ht="15" x14ac:dyDescent="0.25">
      <c r="A227" s="44"/>
      <c r="B227" s="44"/>
      <c r="C227" s="44"/>
      <c r="D227" s="44"/>
      <c r="E227" s="44"/>
      <c r="F227" s="44"/>
      <c r="G227" s="44"/>
      <c r="H227" s="44"/>
      <c r="I227" s="45">
        <f>J222+J223+J224+J225</f>
        <v>73640</v>
      </c>
      <c r="J227" s="45"/>
      <c r="K227" s="46">
        <f>IF(Source!I86&lt;&gt;0, ROUND(I227/Source!I86, 2), 0)</f>
        <v>263</v>
      </c>
      <c r="P227" s="40">
        <f>I227</f>
        <v>73640</v>
      </c>
    </row>
    <row r="228" spans="1:22" ht="71.25" x14ac:dyDescent="0.2">
      <c r="A228" s="34">
        <v>21</v>
      </c>
      <c r="B228" s="34" t="str">
        <f>Source!F87</f>
        <v>1.22-2203-118-4/1</v>
      </c>
      <c r="C228" s="34" t="str">
        <f>Source!G87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D228" s="35" t="str">
        <f>Source!H87</f>
        <v>шт.</v>
      </c>
      <c r="E228" s="9">
        <f>Source!I87</f>
        <v>1</v>
      </c>
      <c r="F228" s="37"/>
      <c r="G228" s="36"/>
      <c r="H228" s="9"/>
      <c r="I228" s="9"/>
      <c r="J228" s="37"/>
      <c r="K228" s="37"/>
      <c r="Q228">
        <f>ROUND((Source!BZ87/100)*ROUND((Source!AF87*Source!AV87)*Source!I87, 2), 2)</f>
        <v>610.01</v>
      </c>
      <c r="R228">
        <f>Source!X87</f>
        <v>610.01</v>
      </c>
      <c r="S228">
        <f>ROUND((Source!CA87/100)*ROUND((Source!AF87*Source!AV87)*Source!I87, 2), 2)</f>
        <v>87.14</v>
      </c>
      <c r="T228">
        <f>Source!Y87</f>
        <v>87.14</v>
      </c>
      <c r="U228">
        <f>ROUND((175/100)*ROUND((Source!AE87*Source!AV87)*Source!I87, 2), 2)</f>
        <v>0</v>
      </c>
      <c r="V228">
        <f>ROUND((108/100)*ROUND(Source!CS87*Source!I87, 2), 2)</f>
        <v>0</v>
      </c>
    </row>
    <row r="229" spans="1:22" ht="14.25" x14ac:dyDescent="0.2">
      <c r="A229" s="34"/>
      <c r="B229" s="34"/>
      <c r="C229" s="34" t="s">
        <v>881</v>
      </c>
      <c r="D229" s="35"/>
      <c r="E229" s="9"/>
      <c r="F229" s="37">
        <f>Source!AO87</f>
        <v>72.62</v>
      </c>
      <c r="G229" s="36" t="str">
        <f>Source!DG87</f>
        <v>)*12</v>
      </c>
      <c r="H229" s="9">
        <f>Source!AV87</f>
        <v>1</v>
      </c>
      <c r="I229" s="9">
        <f>IF(Source!BA87&lt;&gt; 0, Source!BA87, 1)</f>
        <v>1</v>
      </c>
      <c r="J229" s="37">
        <f>Source!S87</f>
        <v>871.44</v>
      </c>
      <c r="K229" s="37"/>
    </row>
    <row r="230" spans="1:22" ht="14.25" x14ac:dyDescent="0.2">
      <c r="A230" s="34"/>
      <c r="B230" s="34"/>
      <c r="C230" s="34" t="s">
        <v>884</v>
      </c>
      <c r="D230" s="35"/>
      <c r="E230" s="9"/>
      <c r="F230" s="37">
        <f>Source!AL87</f>
        <v>0.28999999999999998</v>
      </c>
      <c r="G230" s="36" t="str">
        <f>Source!DD87</f>
        <v>)*12</v>
      </c>
      <c r="H230" s="9">
        <f>Source!AW87</f>
        <v>1</v>
      </c>
      <c r="I230" s="9">
        <f>IF(Source!BC87&lt;&gt; 0, Source!BC87, 1)</f>
        <v>1</v>
      </c>
      <c r="J230" s="37">
        <f>Source!P87</f>
        <v>3.48</v>
      </c>
      <c r="K230" s="37"/>
    </row>
    <row r="231" spans="1:22" ht="14.25" x14ac:dyDescent="0.2">
      <c r="A231" s="34"/>
      <c r="B231" s="34"/>
      <c r="C231" s="34" t="s">
        <v>885</v>
      </c>
      <c r="D231" s="35" t="s">
        <v>886</v>
      </c>
      <c r="E231" s="9">
        <f>Source!AT87</f>
        <v>70</v>
      </c>
      <c r="F231" s="37"/>
      <c r="G231" s="36"/>
      <c r="H231" s="9"/>
      <c r="I231" s="9"/>
      <c r="J231" s="37">
        <f>SUM(R228:R230)</f>
        <v>610.01</v>
      </c>
      <c r="K231" s="37"/>
    </row>
    <row r="232" spans="1:22" ht="14.25" x14ac:dyDescent="0.2">
      <c r="A232" s="34"/>
      <c r="B232" s="34"/>
      <c r="C232" s="34" t="s">
        <v>887</v>
      </c>
      <c r="D232" s="35" t="s">
        <v>886</v>
      </c>
      <c r="E232" s="9">
        <f>Source!AU87</f>
        <v>10</v>
      </c>
      <c r="F232" s="37"/>
      <c r="G232" s="36"/>
      <c r="H232" s="9"/>
      <c r="I232" s="9"/>
      <c r="J232" s="37">
        <f>SUM(T228:T231)</f>
        <v>87.14</v>
      </c>
      <c r="K232" s="37"/>
    </row>
    <row r="233" spans="1:22" ht="14.25" x14ac:dyDescent="0.2">
      <c r="A233" s="34"/>
      <c r="B233" s="34"/>
      <c r="C233" s="34" t="s">
        <v>889</v>
      </c>
      <c r="D233" s="35" t="s">
        <v>890</v>
      </c>
      <c r="E233" s="9">
        <f>Source!AQ87</f>
        <v>0.2</v>
      </c>
      <c r="F233" s="37"/>
      <c r="G233" s="36" t="str">
        <f>Source!DI87</f>
        <v>)*12</v>
      </c>
      <c r="H233" s="9">
        <f>Source!AV87</f>
        <v>1</v>
      </c>
      <c r="I233" s="9"/>
      <c r="J233" s="37"/>
      <c r="K233" s="37">
        <f>Source!U87</f>
        <v>2.4000000000000004</v>
      </c>
    </row>
    <row r="234" spans="1:22" ht="15" x14ac:dyDescent="0.25">
      <c r="A234" s="44"/>
      <c r="B234" s="44"/>
      <c r="C234" s="44"/>
      <c r="D234" s="44"/>
      <c r="E234" s="44"/>
      <c r="F234" s="44"/>
      <c r="G234" s="44"/>
      <c r="H234" s="44"/>
      <c r="I234" s="45">
        <f>J229+J230+J231+J232</f>
        <v>1572.0700000000002</v>
      </c>
      <c r="J234" s="45"/>
      <c r="K234" s="46">
        <f>IF(Source!I87&lt;&gt;0, ROUND(I234/Source!I87, 2), 0)</f>
        <v>1572.07</v>
      </c>
      <c r="P234" s="40">
        <f>I234</f>
        <v>1572.0700000000002</v>
      </c>
    </row>
    <row r="235" spans="1:22" ht="57" x14ac:dyDescent="0.2">
      <c r="A235" s="34">
        <v>22</v>
      </c>
      <c r="B235" s="34" t="str">
        <f>Source!F89</f>
        <v>1.22-2201-80-2/1</v>
      </c>
      <c r="C235" s="34" t="str">
        <f>Source!G89</f>
        <v>Технический осмотр приборов системы оповещения и управления эвакуацией людей (СОУЭ), оповещатель световой - ежемесячный</v>
      </c>
      <c r="D235" s="35" t="str">
        <f>Source!H89</f>
        <v>10 шт.</v>
      </c>
      <c r="E235" s="9">
        <f>Source!I89</f>
        <v>4.7</v>
      </c>
      <c r="F235" s="37"/>
      <c r="G235" s="36"/>
      <c r="H235" s="9"/>
      <c r="I235" s="9"/>
      <c r="J235" s="37"/>
      <c r="K235" s="37"/>
      <c r="Q235">
        <f>ROUND((Source!BZ89/100)*ROUND((Source!AF89*Source!AV89)*Source!I89, 2), 2)</f>
        <v>13030.37</v>
      </c>
      <c r="R235">
        <f>Source!X89</f>
        <v>13030.37</v>
      </c>
      <c r="S235">
        <f>ROUND((Source!CA89/100)*ROUND((Source!AF89*Source!AV89)*Source!I89, 2), 2)</f>
        <v>1861.48</v>
      </c>
      <c r="T235">
        <f>Source!Y89</f>
        <v>1861.48</v>
      </c>
      <c r="U235">
        <f>ROUND((175/100)*ROUND((Source!AE89*Source!AV89)*Source!I89, 2), 2)</f>
        <v>0</v>
      </c>
      <c r="V235">
        <f>ROUND((108/100)*ROUND(Source!CS89*Source!I89, 2), 2)</f>
        <v>0</v>
      </c>
    </row>
    <row r="236" spans="1:22" x14ac:dyDescent="0.2">
      <c r="C236" s="38" t="str">
        <f>"Объем: "&amp;Source!I89&amp;"=47/"&amp;"10"</f>
        <v>Объем: 4,7=47/10</v>
      </c>
    </row>
    <row r="237" spans="1:22" ht="14.25" x14ac:dyDescent="0.2">
      <c r="A237" s="34"/>
      <c r="B237" s="34"/>
      <c r="C237" s="34" t="s">
        <v>881</v>
      </c>
      <c r="D237" s="35"/>
      <c r="E237" s="9"/>
      <c r="F237" s="37">
        <f>Source!AO89</f>
        <v>330.05</v>
      </c>
      <c r="G237" s="36" t="str">
        <f>Source!DG89</f>
        <v>)*12</v>
      </c>
      <c r="H237" s="9">
        <f>Source!AV89</f>
        <v>1</v>
      </c>
      <c r="I237" s="9">
        <f>IF(Source!BA89&lt;&gt; 0, Source!BA89, 1)</f>
        <v>1</v>
      </c>
      <c r="J237" s="37">
        <f>Source!S89</f>
        <v>18614.82</v>
      </c>
      <c r="K237" s="37"/>
    </row>
    <row r="238" spans="1:22" ht="14.25" x14ac:dyDescent="0.2">
      <c r="A238" s="34"/>
      <c r="B238" s="34"/>
      <c r="C238" s="34" t="s">
        <v>884</v>
      </c>
      <c r="D238" s="35"/>
      <c r="E238" s="9"/>
      <c r="F238" s="37">
        <f>Source!AL89</f>
        <v>1.46</v>
      </c>
      <c r="G238" s="36" t="str">
        <f>Source!DD89</f>
        <v>)*12</v>
      </c>
      <c r="H238" s="9">
        <f>Source!AW89</f>
        <v>1</v>
      </c>
      <c r="I238" s="9">
        <f>IF(Source!BC89&lt;&gt; 0, Source!BC89, 1)</f>
        <v>1</v>
      </c>
      <c r="J238" s="37">
        <f>Source!P89</f>
        <v>82.34</v>
      </c>
      <c r="K238" s="37"/>
    </row>
    <row r="239" spans="1:22" ht="14.25" x14ac:dyDescent="0.2">
      <c r="A239" s="34"/>
      <c r="B239" s="34"/>
      <c r="C239" s="34" t="s">
        <v>885</v>
      </c>
      <c r="D239" s="35" t="s">
        <v>886</v>
      </c>
      <c r="E239" s="9">
        <f>Source!AT89</f>
        <v>70</v>
      </c>
      <c r="F239" s="37"/>
      <c r="G239" s="36"/>
      <c r="H239" s="9"/>
      <c r="I239" s="9"/>
      <c r="J239" s="37">
        <f>SUM(R235:R238)</f>
        <v>13030.37</v>
      </c>
      <c r="K239" s="37"/>
    </row>
    <row r="240" spans="1:22" ht="14.25" x14ac:dyDescent="0.2">
      <c r="A240" s="34"/>
      <c r="B240" s="34"/>
      <c r="C240" s="34" t="s">
        <v>887</v>
      </c>
      <c r="D240" s="35" t="s">
        <v>886</v>
      </c>
      <c r="E240" s="9">
        <f>Source!AU89</f>
        <v>10</v>
      </c>
      <c r="F240" s="37"/>
      <c r="G240" s="36"/>
      <c r="H240" s="9"/>
      <c r="I240" s="9"/>
      <c r="J240" s="37">
        <f>SUM(T235:T239)</f>
        <v>1861.48</v>
      </c>
      <c r="K240" s="37"/>
    </row>
    <row r="241" spans="1:22" ht="14.25" x14ac:dyDescent="0.2">
      <c r="A241" s="34"/>
      <c r="B241" s="34"/>
      <c r="C241" s="34" t="s">
        <v>889</v>
      </c>
      <c r="D241" s="35" t="s">
        <v>890</v>
      </c>
      <c r="E241" s="9">
        <f>Source!AQ89</f>
        <v>0.85</v>
      </c>
      <c r="F241" s="37"/>
      <c r="G241" s="36" t="str">
        <f>Source!DI89</f>
        <v>)*12</v>
      </c>
      <c r="H241" s="9">
        <f>Source!AV89</f>
        <v>1</v>
      </c>
      <c r="I241" s="9"/>
      <c r="J241" s="37"/>
      <c r="K241" s="37">
        <f>Source!U89</f>
        <v>47.94</v>
      </c>
    </row>
    <row r="242" spans="1:22" ht="15" x14ac:dyDescent="0.25">
      <c r="A242" s="44"/>
      <c r="B242" s="44"/>
      <c r="C242" s="44"/>
      <c r="D242" s="44"/>
      <c r="E242" s="44"/>
      <c r="F242" s="44"/>
      <c r="G242" s="44"/>
      <c r="H242" s="44"/>
      <c r="I242" s="45">
        <f>J237+J238+J239+J240</f>
        <v>33589.01</v>
      </c>
      <c r="J242" s="45"/>
      <c r="K242" s="46">
        <f>IF(Source!I89&lt;&gt;0, ROUND(I242/Source!I89, 2), 0)</f>
        <v>7146.6</v>
      </c>
      <c r="P242" s="40">
        <f>I242</f>
        <v>33589.01</v>
      </c>
    </row>
    <row r="243" spans="1:22" ht="71.25" x14ac:dyDescent="0.2">
      <c r="A243" s="34">
        <v>23</v>
      </c>
      <c r="B243" s="34" t="str">
        <f>Source!F90</f>
        <v>1.22-2201-80-3/1</v>
      </c>
      <c r="C243" s="34" t="str">
        <f>Source!G90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D243" s="35" t="str">
        <f>Source!H90</f>
        <v>10 шт.</v>
      </c>
      <c r="E243" s="9">
        <f>Source!I90</f>
        <v>10.3</v>
      </c>
      <c r="F243" s="37"/>
      <c r="G243" s="36"/>
      <c r="H243" s="9"/>
      <c r="I243" s="9"/>
      <c r="J243" s="37"/>
      <c r="K243" s="37"/>
      <c r="Q243">
        <f>ROUND((Source!BZ90/100)*ROUND((Source!AF90*Source!AV90)*Source!I90, 2), 2)</f>
        <v>25196.35</v>
      </c>
      <c r="R243">
        <f>Source!X90</f>
        <v>25196.35</v>
      </c>
      <c r="S243">
        <f>ROUND((Source!CA90/100)*ROUND((Source!AF90*Source!AV90)*Source!I90, 2), 2)</f>
        <v>3599.48</v>
      </c>
      <c r="T243">
        <f>Source!Y90</f>
        <v>3599.48</v>
      </c>
      <c r="U243">
        <f>ROUND((175/100)*ROUND((Source!AE90*Source!AV90)*Source!I90, 2), 2)</f>
        <v>0</v>
      </c>
      <c r="V243">
        <f>ROUND((108/100)*ROUND(Source!CS90*Source!I90, 2), 2)</f>
        <v>0</v>
      </c>
    </row>
    <row r="244" spans="1:22" x14ac:dyDescent="0.2">
      <c r="C244" s="38" t="str">
        <f>"Объем: "&amp;Source!I90&amp;"=103/"&amp;"10"</f>
        <v>Объем: 10,3=103/10</v>
      </c>
    </row>
    <row r="245" spans="1:22" ht="14.25" x14ac:dyDescent="0.2">
      <c r="A245" s="34"/>
      <c r="B245" s="34"/>
      <c r="C245" s="34" t="s">
        <v>881</v>
      </c>
      <c r="D245" s="35"/>
      <c r="E245" s="9"/>
      <c r="F245" s="37">
        <f>Source!AO90</f>
        <v>291.22000000000003</v>
      </c>
      <c r="G245" s="36" t="str">
        <f>Source!DG90</f>
        <v>)*12</v>
      </c>
      <c r="H245" s="9">
        <f>Source!AV90</f>
        <v>1</v>
      </c>
      <c r="I245" s="9">
        <f>IF(Source!BA90&lt;&gt; 0, Source!BA90, 1)</f>
        <v>1</v>
      </c>
      <c r="J245" s="37">
        <f>Source!S90</f>
        <v>35994.79</v>
      </c>
      <c r="K245" s="37"/>
    </row>
    <row r="246" spans="1:22" ht="14.25" x14ac:dyDescent="0.2">
      <c r="A246" s="34"/>
      <c r="B246" s="34"/>
      <c r="C246" s="34" t="s">
        <v>884</v>
      </c>
      <c r="D246" s="35"/>
      <c r="E246" s="9"/>
      <c r="F246" s="37">
        <f>Source!AL90</f>
        <v>0.88</v>
      </c>
      <c r="G246" s="36" t="str">
        <f>Source!DD90</f>
        <v>)*12</v>
      </c>
      <c r="H246" s="9">
        <f>Source!AW90</f>
        <v>1</v>
      </c>
      <c r="I246" s="9">
        <f>IF(Source!BC90&lt;&gt; 0, Source!BC90, 1)</f>
        <v>1</v>
      </c>
      <c r="J246" s="37">
        <f>Source!P90</f>
        <v>108.77</v>
      </c>
      <c r="K246" s="37"/>
    </row>
    <row r="247" spans="1:22" ht="14.25" x14ac:dyDescent="0.2">
      <c r="A247" s="34"/>
      <c r="B247" s="34"/>
      <c r="C247" s="34" t="s">
        <v>885</v>
      </c>
      <c r="D247" s="35" t="s">
        <v>886</v>
      </c>
      <c r="E247" s="9">
        <f>Source!AT90</f>
        <v>70</v>
      </c>
      <c r="F247" s="37"/>
      <c r="G247" s="36"/>
      <c r="H247" s="9"/>
      <c r="I247" s="9"/>
      <c r="J247" s="37">
        <f>SUM(R243:R246)</f>
        <v>25196.35</v>
      </c>
      <c r="K247" s="37"/>
    </row>
    <row r="248" spans="1:22" ht="14.25" x14ac:dyDescent="0.2">
      <c r="A248" s="34"/>
      <c r="B248" s="34"/>
      <c r="C248" s="34" t="s">
        <v>887</v>
      </c>
      <c r="D248" s="35" t="s">
        <v>886</v>
      </c>
      <c r="E248" s="9">
        <f>Source!AU90</f>
        <v>10</v>
      </c>
      <c r="F248" s="37"/>
      <c r="G248" s="36"/>
      <c r="H248" s="9"/>
      <c r="I248" s="9"/>
      <c r="J248" s="37">
        <f>SUM(T243:T247)</f>
        <v>3599.48</v>
      </c>
      <c r="K248" s="37"/>
    </row>
    <row r="249" spans="1:22" ht="14.25" x14ac:dyDescent="0.2">
      <c r="A249" s="34"/>
      <c r="B249" s="34"/>
      <c r="C249" s="34" t="s">
        <v>889</v>
      </c>
      <c r="D249" s="35" t="s">
        <v>890</v>
      </c>
      <c r="E249" s="9">
        <f>Source!AQ90</f>
        <v>0.75</v>
      </c>
      <c r="F249" s="37"/>
      <c r="G249" s="36" t="str">
        <f>Source!DI90</f>
        <v>)*12</v>
      </c>
      <c r="H249" s="9">
        <f>Source!AV90</f>
        <v>1</v>
      </c>
      <c r="I249" s="9"/>
      <c r="J249" s="37"/>
      <c r="K249" s="37">
        <f>Source!U90</f>
        <v>92.7</v>
      </c>
    </row>
    <row r="250" spans="1:22" ht="15" x14ac:dyDescent="0.25">
      <c r="A250" s="44"/>
      <c r="B250" s="44"/>
      <c r="C250" s="44"/>
      <c r="D250" s="44"/>
      <c r="E250" s="44"/>
      <c r="F250" s="44"/>
      <c r="G250" s="44"/>
      <c r="H250" s="44"/>
      <c r="I250" s="45">
        <f>J245+J246+J247+J248</f>
        <v>64899.39</v>
      </c>
      <c r="J250" s="45"/>
      <c r="K250" s="46">
        <f>IF(Source!I90&lt;&gt;0, ROUND(I250/Source!I90, 2), 0)</f>
        <v>6300.91</v>
      </c>
      <c r="P250" s="40">
        <f>I250</f>
        <v>64899.39</v>
      </c>
    </row>
    <row r="251" spans="1:22" ht="42.75" x14ac:dyDescent="0.2">
      <c r="A251" s="34">
        <v>24</v>
      </c>
      <c r="B251" s="34" t="str">
        <f>Source!F91</f>
        <v>1.22-2203-77-1/1</v>
      </c>
      <c r="C251" s="34" t="str">
        <f>Source!G91</f>
        <v>Техническое обслуживание оповещателя пожарного светового типа "Гамма-С"</v>
      </c>
      <c r="D251" s="35" t="str">
        <f>Source!H91</f>
        <v>10 шт.</v>
      </c>
      <c r="E251" s="9">
        <f>Source!I91</f>
        <v>1.5</v>
      </c>
      <c r="F251" s="37"/>
      <c r="G251" s="36"/>
      <c r="H251" s="9"/>
      <c r="I251" s="9"/>
      <c r="J251" s="37"/>
      <c r="K251" s="37"/>
      <c r="Q251">
        <f>ROUND((Source!BZ91/100)*ROUND((Source!AF91*Source!AV91)*Source!I91, 2), 2)</f>
        <v>2031.69</v>
      </c>
      <c r="R251">
        <f>Source!X91</f>
        <v>2031.69</v>
      </c>
      <c r="S251">
        <f>ROUND((Source!CA91/100)*ROUND((Source!AF91*Source!AV91)*Source!I91, 2), 2)</f>
        <v>290.24</v>
      </c>
      <c r="T251">
        <f>Source!Y91</f>
        <v>290.24</v>
      </c>
      <c r="U251">
        <f>ROUND((175/100)*ROUND((Source!AE91*Source!AV91)*Source!I91, 2), 2)</f>
        <v>0</v>
      </c>
      <c r="V251">
        <f>ROUND((108/100)*ROUND(Source!CS91*Source!I91, 2), 2)</f>
        <v>0</v>
      </c>
    </row>
    <row r="252" spans="1:22" x14ac:dyDescent="0.2">
      <c r="C252" s="38" t="str">
        <f>"Объем: "&amp;Source!I91&amp;"=150/"&amp;"100"</f>
        <v>Объем: 1,5=150/100</v>
      </c>
    </row>
    <row r="253" spans="1:22" ht="14.25" x14ac:dyDescent="0.2">
      <c r="A253" s="34"/>
      <c r="B253" s="34"/>
      <c r="C253" s="34" t="s">
        <v>881</v>
      </c>
      <c r="D253" s="35"/>
      <c r="E253" s="9"/>
      <c r="F253" s="37">
        <f>Source!AO91</f>
        <v>1934.94</v>
      </c>
      <c r="G253" s="36" t="str">
        <f>Source!DG91</f>
        <v/>
      </c>
      <c r="H253" s="9">
        <f>Source!AV91</f>
        <v>1</v>
      </c>
      <c r="I253" s="9">
        <f>IF(Source!BA91&lt;&gt; 0, Source!BA91, 1)</f>
        <v>1</v>
      </c>
      <c r="J253" s="37">
        <f>Source!S91</f>
        <v>2902.41</v>
      </c>
      <c r="K253" s="37"/>
    </row>
    <row r="254" spans="1:22" ht="14.25" x14ac:dyDescent="0.2">
      <c r="A254" s="34"/>
      <c r="B254" s="34"/>
      <c r="C254" s="34" t="s">
        <v>884</v>
      </c>
      <c r="D254" s="35"/>
      <c r="E254" s="9"/>
      <c r="F254" s="37">
        <f>Source!AL91</f>
        <v>98.18</v>
      </c>
      <c r="G254" s="36" t="str">
        <f>Source!DD91</f>
        <v/>
      </c>
      <c r="H254" s="9">
        <f>Source!AW91</f>
        <v>1</v>
      </c>
      <c r="I254" s="9">
        <f>IF(Source!BC91&lt;&gt; 0, Source!BC91, 1)</f>
        <v>1</v>
      </c>
      <c r="J254" s="37">
        <f>Source!P91</f>
        <v>147.27000000000001</v>
      </c>
      <c r="K254" s="37"/>
    </row>
    <row r="255" spans="1:22" ht="14.25" x14ac:dyDescent="0.2">
      <c r="A255" s="34"/>
      <c r="B255" s="34"/>
      <c r="C255" s="34" t="s">
        <v>885</v>
      </c>
      <c r="D255" s="35" t="s">
        <v>886</v>
      </c>
      <c r="E255" s="9">
        <f>Source!AT91</f>
        <v>70</v>
      </c>
      <c r="F255" s="37"/>
      <c r="G255" s="36"/>
      <c r="H255" s="9"/>
      <c r="I255" s="9"/>
      <c r="J255" s="37">
        <f>SUM(R251:R254)</f>
        <v>2031.69</v>
      </c>
      <c r="K255" s="37"/>
    </row>
    <row r="256" spans="1:22" ht="14.25" x14ac:dyDescent="0.2">
      <c r="A256" s="34"/>
      <c r="B256" s="34"/>
      <c r="C256" s="34" t="s">
        <v>887</v>
      </c>
      <c r="D256" s="35" t="s">
        <v>886</v>
      </c>
      <c r="E256" s="9">
        <f>Source!AU91</f>
        <v>10</v>
      </c>
      <c r="F256" s="37"/>
      <c r="G256" s="36"/>
      <c r="H256" s="9"/>
      <c r="I256" s="9"/>
      <c r="J256" s="37">
        <f>SUM(T251:T255)</f>
        <v>290.24</v>
      </c>
      <c r="K256" s="37"/>
    </row>
    <row r="257" spans="1:22" ht="14.25" x14ac:dyDescent="0.2">
      <c r="A257" s="34"/>
      <c r="B257" s="34"/>
      <c r="C257" s="34" t="s">
        <v>889</v>
      </c>
      <c r="D257" s="35" t="s">
        <v>890</v>
      </c>
      <c r="E257" s="9">
        <f>Source!AQ91</f>
        <v>5.33</v>
      </c>
      <c r="F257" s="37"/>
      <c r="G257" s="36" t="str">
        <f>Source!DI91</f>
        <v/>
      </c>
      <c r="H257" s="9">
        <f>Source!AV91</f>
        <v>1</v>
      </c>
      <c r="I257" s="9"/>
      <c r="J257" s="37"/>
      <c r="K257" s="37">
        <f>Source!U91</f>
        <v>7.9950000000000001</v>
      </c>
    </row>
    <row r="258" spans="1:22" ht="15" x14ac:dyDescent="0.25">
      <c r="A258" s="44"/>
      <c r="B258" s="44"/>
      <c r="C258" s="44"/>
      <c r="D258" s="44"/>
      <c r="E258" s="44"/>
      <c r="F258" s="44"/>
      <c r="G258" s="44"/>
      <c r="H258" s="44"/>
      <c r="I258" s="45">
        <f>J253+J254+J255+J256</f>
        <v>5371.61</v>
      </c>
      <c r="J258" s="45"/>
      <c r="K258" s="46">
        <f>IF(Source!I91&lt;&gt;0, ROUND(I258/Source!I91, 2), 0)</f>
        <v>3581.07</v>
      </c>
      <c r="P258" s="40">
        <f>I258</f>
        <v>5371.61</v>
      </c>
    </row>
    <row r="259" spans="1:22" ht="28.5" x14ac:dyDescent="0.2">
      <c r="A259" s="34">
        <v>25</v>
      </c>
      <c r="B259" s="34" t="str">
        <f>Source!F92</f>
        <v>1.22-2201-66-1/1</v>
      </c>
      <c r="C259" s="34" t="str">
        <f>Source!G92</f>
        <v>Технический осмотр оповещателя пожарного светового типа "Гамма-С"</v>
      </c>
      <c r="D259" s="35" t="str">
        <f>Source!H92</f>
        <v>10 шт.</v>
      </c>
      <c r="E259" s="9">
        <f>Source!I92</f>
        <v>15</v>
      </c>
      <c r="F259" s="37"/>
      <c r="G259" s="36"/>
      <c r="H259" s="9"/>
      <c r="I259" s="9"/>
      <c r="J259" s="37"/>
      <c r="K259" s="37"/>
      <c r="Q259">
        <f>ROUND((Source!BZ92/100)*ROUND((Source!AF92*Source!AV92)*Source!I92, 2), 2)</f>
        <v>78389.850000000006</v>
      </c>
      <c r="R259">
        <f>Source!X92</f>
        <v>78389.850000000006</v>
      </c>
      <c r="S259">
        <f>ROUND((Source!CA92/100)*ROUND((Source!AF92*Source!AV92)*Source!I92, 2), 2)</f>
        <v>11198.55</v>
      </c>
      <c r="T259">
        <f>Source!Y92</f>
        <v>11198.55</v>
      </c>
      <c r="U259">
        <f>ROUND((175/100)*ROUND((Source!AE92*Source!AV92)*Source!I92, 2), 2)</f>
        <v>0</v>
      </c>
      <c r="V259">
        <f>ROUND((108/100)*ROUND(Source!CS92*Source!I92, 2), 2)</f>
        <v>0</v>
      </c>
    </row>
    <row r="260" spans="1:22" x14ac:dyDescent="0.2">
      <c r="C260" s="38" t="str">
        <f>"Объем: "&amp;Source!I92&amp;"=(103+"&amp;"3+"&amp;"3+"&amp;"38+"&amp;"3)/"&amp;"10"</f>
        <v>Объем: 15=(103+3+3+38+3)/10</v>
      </c>
    </row>
    <row r="261" spans="1:22" ht="14.25" x14ac:dyDescent="0.2">
      <c r="A261" s="34"/>
      <c r="B261" s="34"/>
      <c r="C261" s="34" t="s">
        <v>881</v>
      </c>
      <c r="D261" s="35"/>
      <c r="E261" s="9"/>
      <c r="F261" s="37">
        <f>Source!AO92</f>
        <v>678.7</v>
      </c>
      <c r="G261" s="36" t="str">
        <f>Source!DG92</f>
        <v>)*11</v>
      </c>
      <c r="H261" s="9">
        <f>Source!AV92</f>
        <v>1</v>
      </c>
      <c r="I261" s="9">
        <f>IF(Source!BA92&lt;&gt; 0, Source!BA92, 1)</f>
        <v>1</v>
      </c>
      <c r="J261" s="37">
        <f>Source!S92</f>
        <v>111985.5</v>
      </c>
      <c r="K261" s="37"/>
    </row>
    <row r="262" spans="1:22" ht="14.25" x14ac:dyDescent="0.2">
      <c r="A262" s="34"/>
      <c r="B262" s="34"/>
      <c r="C262" s="34" t="s">
        <v>884</v>
      </c>
      <c r="D262" s="35"/>
      <c r="E262" s="9"/>
      <c r="F262" s="37">
        <f>Source!AL92</f>
        <v>38.69</v>
      </c>
      <c r="G262" s="36" t="str">
        <f>Source!DD92</f>
        <v>)*11</v>
      </c>
      <c r="H262" s="9">
        <f>Source!AW92</f>
        <v>1</v>
      </c>
      <c r="I262" s="9">
        <f>IF(Source!BC92&lt;&gt; 0, Source!BC92, 1)</f>
        <v>1</v>
      </c>
      <c r="J262" s="37">
        <f>Source!P92</f>
        <v>6383.85</v>
      </c>
      <c r="K262" s="37"/>
    </row>
    <row r="263" spans="1:22" ht="14.25" x14ac:dyDescent="0.2">
      <c r="A263" s="34"/>
      <c r="B263" s="34"/>
      <c r="C263" s="34" t="s">
        <v>885</v>
      </c>
      <c r="D263" s="35" t="s">
        <v>886</v>
      </c>
      <c r="E263" s="9">
        <f>Source!AT92</f>
        <v>70</v>
      </c>
      <c r="F263" s="37"/>
      <c r="G263" s="36"/>
      <c r="H263" s="9"/>
      <c r="I263" s="9"/>
      <c r="J263" s="37">
        <f>SUM(R259:R262)</f>
        <v>78389.850000000006</v>
      </c>
      <c r="K263" s="37"/>
    </row>
    <row r="264" spans="1:22" ht="14.25" x14ac:dyDescent="0.2">
      <c r="A264" s="34"/>
      <c r="B264" s="34"/>
      <c r="C264" s="34" t="s">
        <v>887</v>
      </c>
      <c r="D264" s="35" t="s">
        <v>886</v>
      </c>
      <c r="E264" s="9">
        <f>Source!AU92</f>
        <v>10</v>
      </c>
      <c r="F264" s="37"/>
      <c r="G264" s="36"/>
      <c r="H264" s="9"/>
      <c r="I264" s="9"/>
      <c r="J264" s="37">
        <f>SUM(T259:T263)</f>
        <v>11198.55</v>
      </c>
      <c r="K264" s="37"/>
    </row>
    <row r="265" spans="1:22" ht="14.25" x14ac:dyDescent="0.2">
      <c r="A265" s="34"/>
      <c r="B265" s="34"/>
      <c r="C265" s="34" t="s">
        <v>889</v>
      </c>
      <c r="D265" s="35" t="s">
        <v>890</v>
      </c>
      <c r="E265" s="9">
        <f>Source!AQ92</f>
        <v>1.87</v>
      </c>
      <c r="F265" s="37"/>
      <c r="G265" s="36" t="str">
        <f>Source!DI92</f>
        <v>)*11</v>
      </c>
      <c r="H265" s="9">
        <f>Source!AV92</f>
        <v>1</v>
      </c>
      <c r="I265" s="9"/>
      <c r="J265" s="37"/>
      <c r="K265" s="37">
        <f>Source!U92</f>
        <v>308.55</v>
      </c>
    </row>
    <row r="266" spans="1:22" ht="15" x14ac:dyDescent="0.25">
      <c r="A266" s="44"/>
      <c r="B266" s="44"/>
      <c r="C266" s="44"/>
      <c r="D266" s="44"/>
      <c r="E266" s="44"/>
      <c r="F266" s="44"/>
      <c r="G266" s="44"/>
      <c r="H266" s="44"/>
      <c r="I266" s="45">
        <f>J261+J262+J263+J264</f>
        <v>207957.75</v>
      </c>
      <c r="J266" s="45"/>
      <c r="K266" s="46">
        <f>IF(Source!I92&lt;&gt;0, ROUND(I266/Source!I92, 2), 0)</f>
        <v>13863.85</v>
      </c>
      <c r="P266" s="40">
        <f>I266</f>
        <v>207957.75</v>
      </c>
    </row>
    <row r="267" spans="1:22" ht="79.5" x14ac:dyDescent="0.2">
      <c r="A267" s="34">
        <v>26</v>
      </c>
      <c r="B267" s="34" t="s">
        <v>900</v>
      </c>
      <c r="C267" s="34" t="str">
        <f>Source!G93</f>
        <v>Техническое обслуживание релейного модуля "РМ-1" (РМ-1-R3, РМ-4-R3, РМ-4К)</v>
      </c>
      <c r="D267" s="35" t="str">
        <f>Source!H93</f>
        <v>шт.</v>
      </c>
      <c r="E267" s="9">
        <f>Source!I93</f>
        <v>2</v>
      </c>
      <c r="F267" s="37"/>
      <c r="G267" s="36"/>
      <c r="H267" s="9"/>
      <c r="I267" s="9"/>
      <c r="J267" s="37"/>
      <c r="K267" s="37"/>
      <c r="Q267">
        <f>ROUND((Source!BZ93/100)*ROUND((Source!AF93*Source!AV93)*Source!I93, 2), 2)</f>
        <v>60.89</v>
      </c>
      <c r="R267">
        <f>Source!X93</f>
        <v>60.89</v>
      </c>
      <c r="S267">
        <f>ROUND((Source!CA93/100)*ROUND((Source!AF93*Source!AV93)*Source!I93, 2), 2)</f>
        <v>8.6999999999999993</v>
      </c>
      <c r="T267">
        <f>Source!Y93</f>
        <v>8.6999999999999993</v>
      </c>
      <c r="U267">
        <f>ROUND((175/100)*ROUND((Source!AE93*Source!AV93)*Source!I93, 2), 2)</f>
        <v>25.25</v>
      </c>
      <c r="V267">
        <f>ROUND((108/100)*ROUND(Source!CS93*Source!I93, 2), 2)</f>
        <v>15.58</v>
      </c>
    </row>
    <row r="268" spans="1:22" ht="14.25" x14ac:dyDescent="0.2">
      <c r="A268" s="34"/>
      <c r="B268" s="34"/>
      <c r="C268" s="34" t="s">
        <v>881</v>
      </c>
      <c r="D268" s="35"/>
      <c r="E268" s="9"/>
      <c r="F268" s="37">
        <f>Source!AO93</f>
        <v>62.13</v>
      </c>
      <c r="G268" s="36" t="str">
        <f>Source!DG93</f>
        <v>)*0,70</v>
      </c>
      <c r="H268" s="9">
        <f>Source!AV93</f>
        <v>1</v>
      </c>
      <c r="I268" s="9">
        <f>IF(Source!BA93&lt;&gt; 0, Source!BA93, 1)</f>
        <v>1</v>
      </c>
      <c r="J268" s="37">
        <f>Source!S93</f>
        <v>86.98</v>
      </c>
      <c r="K268" s="37"/>
    </row>
    <row r="269" spans="1:22" ht="14.25" x14ac:dyDescent="0.2">
      <c r="A269" s="34"/>
      <c r="B269" s="34"/>
      <c r="C269" s="34" t="s">
        <v>882</v>
      </c>
      <c r="D269" s="35"/>
      <c r="E269" s="9"/>
      <c r="F269" s="37">
        <f>Source!AM93</f>
        <v>15.8</v>
      </c>
      <c r="G269" s="36" t="str">
        <f>Source!DE93</f>
        <v>)*0,70</v>
      </c>
      <c r="H269" s="9">
        <f>Source!AV93</f>
        <v>1</v>
      </c>
      <c r="I269" s="9">
        <f>IF(Source!BB93&lt;&gt; 0, Source!BB93, 1)</f>
        <v>1</v>
      </c>
      <c r="J269" s="37">
        <f>Source!Q93</f>
        <v>22.12</v>
      </c>
      <c r="K269" s="37"/>
    </row>
    <row r="270" spans="1:22" ht="14.25" x14ac:dyDescent="0.2">
      <c r="A270" s="34"/>
      <c r="B270" s="34"/>
      <c r="C270" s="34" t="s">
        <v>883</v>
      </c>
      <c r="D270" s="35"/>
      <c r="E270" s="9"/>
      <c r="F270" s="37">
        <f>Source!AN93</f>
        <v>10.31</v>
      </c>
      <c r="G270" s="36" t="str">
        <f>Source!DF93</f>
        <v>)*0,70</v>
      </c>
      <c r="H270" s="9">
        <f>Source!AV93</f>
        <v>1</v>
      </c>
      <c r="I270" s="9">
        <f>IF(Source!BS93&lt;&gt; 0, Source!BS93, 1)</f>
        <v>1</v>
      </c>
      <c r="J270" s="39">
        <f>Source!R93</f>
        <v>14.43</v>
      </c>
      <c r="K270" s="37"/>
    </row>
    <row r="271" spans="1:22" ht="14.25" x14ac:dyDescent="0.2">
      <c r="A271" s="34"/>
      <c r="B271" s="34"/>
      <c r="C271" s="34" t="s">
        <v>884</v>
      </c>
      <c r="D271" s="35"/>
      <c r="E271" s="9"/>
      <c r="F271" s="37">
        <f>Source!AL93</f>
        <v>0.49</v>
      </c>
      <c r="G271" s="36" t="str">
        <f>Source!DD93</f>
        <v>)*1</v>
      </c>
      <c r="H271" s="9">
        <f>Source!AW93</f>
        <v>1</v>
      </c>
      <c r="I271" s="9">
        <f>IF(Source!BC93&lt;&gt; 0, Source!BC93, 1)</f>
        <v>1</v>
      </c>
      <c r="J271" s="37">
        <f>Source!P93</f>
        <v>0.98</v>
      </c>
      <c r="K271" s="37"/>
    </row>
    <row r="272" spans="1:22" ht="14.25" x14ac:dyDescent="0.2">
      <c r="A272" s="34"/>
      <c r="B272" s="34"/>
      <c r="C272" s="34" t="s">
        <v>885</v>
      </c>
      <c r="D272" s="35" t="s">
        <v>886</v>
      </c>
      <c r="E272" s="9">
        <f>Source!AT93</f>
        <v>70</v>
      </c>
      <c r="F272" s="37"/>
      <c r="G272" s="36"/>
      <c r="H272" s="9"/>
      <c r="I272" s="9"/>
      <c r="J272" s="37">
        <f>SUM(R267:R271)</f>
        <v>60.89</v>
      </c>
      <c r="K272" s="37"/>
    </row>
    <row r="273" spans="1:22" ht="14.25" x14ac:dyDescent="0.2">
      <c r="A273" s="34"/>
      <c r="B273" s="34"/>
      <c r="C273" s="34" t="s">
        <v>887</v>
      </c>
      <c r="D273" s="35" t="s">
        <v>886</v>
      </c>
      <c r="E273" s="9">
        <f>Source!AU93</f>
        <v>10</v>
      </c>
      <c r="F273" s="37"/>
      <c r="G273" s="36"/>
      <c r="H273" s="9"/>
      <c r="I273" s="9"/>
      <c r="J273" s="37">
        <f>SUM(T267:T272)</f>
        <v>8.6999999999999993</v>
      </c>
      <c r="K273" s="37"/>
    </row>
    <row r="274" spans="1:22" ht="14.25" x14ac:dyDescent="0.2">
      <c r="A274" s="34"/>
      <c r="B274" s="34"/>
      <c r="C274" s="34" t="s">
        <v>888</v>
      </c>
      <c r="D274" s="35" t="s">
        <v>886</v>
      </c>
      <c r="E274" s="9">
        <f>108</f>
        <v>108</v>
      </c>
      <c r="F274" s="37"/>
      <c r="G274" s="36"/>
      <c r="H274" s="9"/>
      <c r="I274" s="9"/>
      <c r="J274" s="37">
        <f>SUM(V267:V273)</f>
        <v>15.58</v>
      </c>
      <c r="K274" s="37"/>
    </row>
    <row r="275" spans="1:22" ht="14.25" x14ac:dyDescent="0.2">
      <c r="A275" s="34"/>
      <c r="B275" s="34"/>
      <c r="C275" s="34" t="s">
        <v>889</v>
      </c>
      <c r="D275" s="35" t="s">
        <v>890</v>
      </c>
      <c r="E275" s="9">
        <f>Source!AQ93</f>
        <v>0.16</v>
      </c>
      <c r="F275" s="37"/>
      <c r="G275" s="36" t="str">
        <f>Source!DI93</f>
        <v>)*0,70</v>
      </c>
      <c r="H275" s="9">
        <f>Source!AV93</f>
        <v>1</v>
      </c>
      <c r="I275" s="9"/>
      <c r="J275" s="37"/>
      <c r="K275" s="37">
        <f>Source!U93</f>
        <v>0.22399999999999998</v>
      </c>
    </row>
    <row r="276" spans="1:22" ht="15" x14ac:dyDescent="0.25">
      <c r="A276" s="44"/>
      <c r="B276" s="44"/>
      <c r="C276" s="44"/>
      <c r="D276" s="44"/>
      <c r="E276" s="44"/>
      <c r="F276" s="44"/>
      <c r="G276" s="44"/>
      <c r="H276" s="44"/>
      <c r="I276" s="45">
        <f>J268+J269+J271+J272+J273+J274</f>
        <v>195.25000000000003</v>
      </c>
      <c r="J276" s="45"/>
      <c r="K276" s="46">
        <f>IF(Source!I93&lt;&gt;0, ROUND(I276/Source!I93, 2), 0)</f>
        <v>97.63</v>
      </c>
      <c r="P276" s="40">
        <f>I276</f>
        <v>195.25000000000003</v>
      </c>
    </row>
    <row r="277" spans="1:22" ht="79.5" x14ac:dyDescent="0.2">
      <c r="A277" s="34">
        <v>27</v>
      </c>
      <c r="B277" s="34" t="s">
        <v>901</v>
      </c>
      <c r="C277" s="34" t="str">
        <f>Source!G94</f>
        <v>Технический осмотр Релейный модуль "РМ-1" (РМ-1-R3, РМ-4-R3, РМ-4К)</v>
      </c>
      <c r="D277" s="35" t="str">
        <f>Source!H94</f>
        <v>шт.</v>
      </c>
      <c r="E277" s="9">
        <f>Source!I94</f>
        <v>2</v>
      </c>
      <c r="F277" s="37"/>
      <c r="G277" s="36"/>
      <c r="H277" s="9"/>
      <c r="I277" s="9"/>
      <c r="J277" s="37"/>
      <c r="K277" s="37"/>
      <c r="Q277">
        <f>ROUND((Source!BZ94/100)*ROUND((Source!AF94*Source!AV94)*Source!I94, 2), 2)</f>
        <v>179.38</v>
      </c>
      <c r="R277">
        <f>Source!X94</f>
        <v>179.38</v>
      </c>
      <c r="S277">
        <f>ROUND((Source!CA94/100)*ROUND((Source!AF94*Source!AV94)*Source!I94, 2), 2)</f>
        <v>25.63</v>
      </c>
      <c r="T277">
        <f>Source!Y94</f>
        <v>25.63</v>
      </c>
      <c r="U277">
        <f>ROUND((175/100)*ROUND((Source!AE94*Source!AV94)*Source!I94, 2), 2)</f>
        <v>74.5</v>
      </c>
      <c r="V277">
        <f>ROUND((108/100)*ROUND(Source!CS94*Source!I94, 2), 2)</f>
        <v>45.98</v>
      </c>
    </row>
    <row r="278" spans="1:22" ht="14.25" x14ac:dyDescent="0.2">
      <c r="A278" s="34"/>
      <c r="B278" s="34"/>
      <c r="C278" s="34" t="s">
        <v>881</v>
      </c>
      <c r="D278" s="35"/>
      <c r="E278" s="9"/>
      <c r="F278" s="37">
        <f>Source!AO94</f>
        <v>15.53</v>
      </c>
      <c r="G278" s="36" t="str">
        <f>Source!DG94</f>
        <v>)*0,75)*11</v>
      </c>
      <c r="H278" s="9">
        <f>Source!AV94</f>
        <v>1</v>
      </c>
      <c r="I278" s="9">
        <f>IF(Source!BA94&lt;&gt; 0, Source!BA94, 1)</f>
        <v>1</v>
      </c>
      <c r="J278" s="37">
        <f>Source!S94</f>
        <v>256.25</v>
      </c>
      <c r="K278" s="37"/>
    </row>
    <row r="279" spans="1:22" ht="14.25" x14ac:dyDescent="0.2">
      <c r="A279" s="34"/>
      <c r="B279" s="34"/>
      <c r="C279" s="34" t="s">
        <v>882</v>
      </c>
      <c r="D279" s="35"/>
      <c r="E279" s="9"/>
      <c r="F279" s="37">
        <f>Source!AM94</f>
        <v>3.95</v>
      </c>
      <c r="G279" s="36" t="str">
        <f>Source!DE94</f>
        <v>)*0,75)*11</v>
      </c>
      <c r="H279" s="9">
        <f>Source!AV94</f>
        <v>1</v>
      </c>
      <c r="I279" s="9">
        <f>IF(Source!BB94&lt;&gt; 0, Source!BB94, 1)</f>
        <v>1</v>
      </c>
      <c r="J279" s="37">
        <f>Source!Q94</f>
        <v>65.180000000000007</v>
      </c>
      <c r="K279" s="37"/>
    </row>
    <row r="280" spans="1:22" ht="14.25" x14ac:dyDescent="0.2">
      <c r="A280" s="34"/>
      <c r="B280" s="34"/>
      <c r="C280" s="34" t="s">
        <v>883</v>
      </c>
      <c r="D280" s="35"/>
      <c r="E280" s="9"/>
      <c r="F280" s="37">
        <f>Source!AN94</f>
        <v>2.58</v>
      </c>
      <c r="G280" s="36" t="str">
        <f>Source!DF94</f>
        <v>)*0,75)*11</v>
      </c>
      <c r="H280" s="9">
        <f>Source!AV94</f>
        <v>1</v>
      </c>
      <c r="I280" s="9">
        <f>IF(Source!BS94&lt;&gt; 0, Source!BS94, 1)</f>
        <v>1</v>
      </c>
      <c r="J280" s="39">
        <f>Source!R94</f>
        <v>42.57</v>
      </c>
      <c r="K280" s="37"/>
    </row>
    <row r="281" spans="1:22" ht="14.25" x14ac:dyDescent="0.2">
      <c r="A281" s="34"/>
      <c r="B281" s="34"/>
      <c r="C281" s="34" t="s">
        <v>884</v>
      </c>
      <c r="D281" s="35"/>
      <c r="E281" s="9"/>
      <c r="F281" s="37">
        <f>Source!AL94</f>
        <v>0.49</v>
      </c>
      <c r="G281" s="36" t="str">
        <f>Source!DD94</f>
        <v>)*1)*11</v>
      </c>
      <c r="H281" s="9">
        <f>Source!AW94</f>
        <v>1</v>
      </c>
      <c r="I281" s="9">
        <f>IF(Source!BC94&lt;&gt; 0, Source!BC94, 1)</f>
        <v>1</v>
      </c>
      <c r="J281" s="37">
        <f>Source!P94</f>
        <v>10.78</v>
      </c>
      <c r="K281" s="37"/>
    </row>
    <row r="282" spans="1:22" ht="14.25" x14ac:dyDescent="0.2">
      <c r="A282" s="34"/>
      <c r="B282" s="34"/>
      <c r="C282" s="34" t="s">
        <v>885</v>
      </c>
      <c r="D282" s="35" t="s">
        <v>886</v>
      </c>
      <c r="E282" s="9">
        <f>Source!AT94</f>
        <v>70</v>
      </c>
      <c r="F282" s="37"/>
      <c r="G282" s="36"/>
      <c r="H282" s="9"/>
      <c r="I282" s="9"/>
      <c r="J282" s="37">
        <f>SUM(R277:R281)</f>
        <v>179.38</v>
      </c>
      <c r="K282" s="37"/>
    </row>
    <row r="283" spans="1:22" ht="14.25" x14ac:dyDescent="0.2">
      <c r="A283" s="34"/>
      <c r="B283" s="34"/>
      <c r="C283" s="34" t="s">
        <v>887</v>
      </c>
      <c r="D283" s="35" t="s">
        <v>886</v>
      </c>
      <c r="E283" s="9">
        <f>Source!AU94</f>
        <v>10</v>
      </c>
      <c r="F283" s="37"/>
      <c r="G283" s="36"/>
      <c r="H283" s="9"/>
      <c r="I283" s="9"/>
      <c r="J283" s="37">
        <f>SUM(T277:T282)</f>
        <v>25.63</v>
      </c>
      <c r="K283" s="37"/>
    </row>
    <row r="284" spans="1:22" ht="14.25" x14ac:dyDescent="0.2">
      <c r="A284" s="34"/>
      <c r="B284" s="34"/>
      <c r="C284" s="34" t="s">
        <v>888</v>
      </c>
      <c r="D284" s="35" t="s">
        <v>886</v>
      </c>
      <c r="E284" s="9">
        <f>108</f>
        <v>108</v>
      </c>
      <c r="F284" s="37"/>
      <c r="G284" s="36"/>
      <c r="H284" s="9"/>
      <c r="I284" s="9"/>
      <c r="J284" s="37">
        <f>SUM(V277:V283)</f>
        <v>45.98</v>
      </c>
      <c r="K284" s="37"/>
    </row>
    <row r="285" spans="1:22" ht="14.25" x14ac:dyDescent="0.2">
      <c r="A285" s="34"/>
      <c r="B285" s="34"/>
      <c r="C285" s="34" t="s">
        <v>889</v>
      </c>
      <c r="D285" s="35" t="s">
        <v>890</v>
      </c>
      <c r="E285" s="9">
        <f>Source!AQ94</f>
        <v>0.04</v>
      </c>
      <c r="F285" s="37"/>
      <c r="G285" s="36" t="str">
        <f>Source!DI94</f>
        <v>)*0,75)*11</v>
      </c>
      <c r="H285" s="9">
        <f>Source!AV94</f>
        <v>1</v>
      </c>
      <c r="I285" s="9"/>
      <c r="J285" s="37"/>
      <c r="K285" s="37">
        <f>Source!U94</f>
        <v>0.65999999999999992</v>
      </c>
    </row>
    <row r="286" spans="1:22" ht="15" x14ac:dyDescent="0.25">
      <c r="A286" s="44"/>
      <c r="B286" s="44"/>
      <c r="C286" s="44"/>
      <c r="D286" s="44"/>
      <c r="E286" s="44"/>
      <c r="F286" s="44"/>
      <c r="G286" s="44"/>
      <c r="H286" s="44"/>
      <c r="I286" s="45">
        <f>J278+J279+J281+J282+J283+J284</f>
        <v>583.20000000000005</v>
      </c>
      <c r="J286" s="45"/>
      <c r="K286" s="46">
        <f>IF(Source!I94&lt;&gt;0, ROUND(I286/Source!I94, 2), 0)</f>
        <v>291.60000000000002</v>
      </c>
      <c r="P286" s="40">
        <f>I286</f>
        <v>583.20000000000005</v>
      </c>
    </row>
    <row r="288" spans="1:22" ht="15" x14ac:dyDescent="0.25">
      <c r="A288" s="49" t="str">
        <f>CONCATENATE("Итого по подразделу: ",IF(Source!G96&lt;&gt;"Новый подраздел", Source!G96, ""))</f>
        <v>Итого по подразделу: Система оповещения</v>
      </c>
      <c r="B288" s="49"/>
      <c r="C288" s="49"/>
      <c r="D288" s="49"/>
      <c r="E288" s="49"/>
      <c r="F288" s="49"/>
      <c r="G288" s="49"/>
      <c r="H288" s="49"/>
      <c r="I288" s="42">
        <f>SUM(P199:P287)</f>
        <v>388691.68</v>
      </c>
      <c r="J288" s="48"/>
      <c r="K288" s="47"/>
    </row>
    <row r="291" spans="1:22" ht="16.5" x14ac:dyDescent="0.25">
      <c r="A291" s="33" t="str">
        <f>CONCATENATE("Подраздел: ",IF(Source!G126&lt;&gt;"Новый подраздел", Source!G126, ""))</f>
        <v>Подраздел: Система пожаротушения</v>
      </c>
      <c r="B291" s="33"/>
      <c r="C291" s="33"/>
      <c r="D291" s="33"/>
      <c r="E291" s="33"/>
      <c r="F291" s="33"/>
      <c r="G291" s="33"/>
      <c r="H291" s="33"/>
      <c r="I291" s="33"/>
      <c r="J291" s="33"/>
      <c r="K291" s="33"/>
    </row>
    <row r="292" spans="1:22" ht="79.5" x14ac:dyDescent="0.2">
      <c r="A292" s="34">
        <v>28</v>
      </c>
      <c r="B292" s="34" t="s">
        <v>892</v>
      </c>
      <c r="C292" s="34" t="str">
        <f>Source!G130</f>
        <v>Техническое обслуживание источника вторичного электропитания резервированного "ИБП 1200\2400"</v>
      </c>
      <c r="D292" s="35" t="str">
        <f>Source!H130</f>
        <v>шт.</v>
      </c>
      <c r="E292" s="9">
        <f>Source!I130</f>
        <v>3</v>
      </c>
      <c r="F292" s="37"/>
      <c r="G292" s="36"/>
      <c r="H292" s="9"/>
      <c r="I292" s="9"/>
      <c r="J292" s="37"/>
      <c r="K292" s="37"/>
      <c r="Q292">
        <f>ROUND((Source!BZ130/100)*ROUND((Source!AF130*Source!AV130)*Source!I130, 2), 2)</f>
        <v>199.77</v>
      </c>
      <c r="R292">
        <f>Source!X130</f>
        <v>199.77</v>
      </c>
      <c r="S292">
        <f>ROUND((Source!CA130/100)*ROUND((Source!AF130*Source!AV130)*Source!I130, 2), 2)</f>
        <v>28.54</v>
      </c>
      <c r="T292">
        <f>Source!Y130</f>
        <v>28.54</v>
      </c>
      <c r="U292">
        <f>ROUND((175/100)*ROUND((Source!AE130*Source!AV130)*Source!I130, 2), 2)</f>
        <v>75.78</v>
      </c>
      <c r="V292">
        <f>ROUND((108/100)*ROUND(Source!CS130*Source!I130, 2), 2)</f>
        <v>46.76</v>
      </c>
    </row>
    <row r="293" spans="1:22" ht="14.25" x14ac:dyDescent="0.2">
      <c r="A293" s="34"/>
      <c r="B293" s="34"/>
      <c r="C293" s="34" t="s">
        <v>881</v>
      </c>
      <c r="D293" s="35"/>
      <c r="E293" s="9"/>
      <c r="F293" s="37">
        <f>Source!AO130</f>
        <v>135.9</v>
      </c>
      <c r="G293" s="36" t="str">
        <f>Source!DG130</f>
        <v>)*0,70</v>
      </c>
      <c r="H293" s="9">
        <f>Source!AV130</f>
        <v>1</v>
      </c>
      <c r="I293" s="9">
        <f>IF(Source!BA130&lt;&gt; 0, Source!BA130, 1)</f>
        <v>1</v>
      </c>
      <c r="J293" s="37">
        <f>Source!S130</f>
        <v>285.39</v>
      </c>
      <c r="K293" s="37"/>
    </row>
    <row r="294" spans="1:22" ht="14.25" x14ac:dyDescent="0.2">
      <c r="A294" s="34"/>
      <c r="B294" s="34"/>
      <c r="C294" s="34" t="s">
        <v>882</v>
      </c>
      <c r="D294" s="35"/>
      <c r="E294" s="9"/>
      <c r="F294" s="37">
        <f>Source!AM130</f>
        <v>31.59</v>
      </c>
      <c r="G294" s="36" t="str">
        <f>Source!DE130</f>
        <v>)*0,70</v>
      </c>
      <c r="H294" s="9">
        <f>Source!AV130</f>
        <v>1</v>
      </c>
      <c r="I294" s="9">
        <f>IF(Source!BB130&lt;&gt; 0, Source!BB130, 1)</f>
        <v>1</v>
      </c>
      <c r="J294" s="37">
        <f>Source!Q130</f>
        <v>66.34</v>
      </c>
      <c r="K294" s="37"/>
    </row>
    <row r="295" spans="1:22" ht="14.25" x14ac:dyDescent="0.2">
      <c r="A295" s="34"/>
      <c r="B295" s="34"/>
      <c r="C295" s="34" t="s">
        <v>883</v>
      </c>
      <c r="D295" s="35"/>
      <c r="E295" s="9"/>
      <c r="F295" s="37">
        <f>Source!AN130</f>
        <v>20.62</v>
      </c>
      <c r="G295" s="36" t="str">
        <f>Source!DF130</f>
        <v>)*0,70</v>
      </c>
      <c r="H295" s="9">
        <f>Source!AV130</f>
        <v>1</v>
      </c>
      <c r="I295" s="9">
        <f>IF(Source!BS130&lt;&gt; 0, Source!BS130, 1)</f>
        <v>1</v>
      </c>
      <c r="J295" s="39">
        <f>Source!R130</f>
        <v>43.3</v>
      </c>
      <c r="K295" s="37"/>
    </row>
    <row r="296" spans="1:22" ht="14.25" x14ac:dyDescent="0.2">
      <c r="A296" s="34"/>
      <c r="B296" s="34"/>
      <c r="C296" s="34" t="s">
        <v>884</v>
      </c>
      <c r="D296" s="35"/>
      <c r="E296" s="9"/>
      <c r="F296" s="37">
        <f>Source!AL130</f>
        <v>8.4600000000000009</v>
      </c>
      <c r="G296" s="36" t="str">
        <f>Source!DD130</f>
        <v>)*1</v>
      </c>
      <c r="H296" s="9">
        <f>Source!AW130</f>
        <v>1</v>
      </c>
      <c r="I296" s="9">
        <f>IF(Source!BC130&lt;&gt; 0, Source!BC130, 1)</f>
        <v>1</v>
      </c>
      <c r="J296" s="37">
        <f>Source!P130</f>
        <v>25.38</v>
      </c>
      <c r="K296" s="37"/>
    </row>
    <row r="297" spans="1:22" ht="14.25" x14ac:dyDescent="0.2">
      <c r="A297" s="34"/>
      <c r="B297" s="34"/>
      <c r="C297" s="34" t="s">
        <v>885</v>
      </c>
      <c r="D297" s="35" t="s">
        <v>886</v>
      </c>
      <c r="E297" s="9">
        <f>Source!AT130</f>
        <v>70</v>
      </c>
      <c r="F297" s="37"/>
      <c r="G297" s="36"/>
      <c r="H297" s="9"/>
      <c r="I297" s="9"/>
      <c r="J297" s="37">
        <f>SUM(R292:R296)</f>
        <v>199.77</v>
      </c>
      <c r="K297" s="37"/>
    </row>
    <row r="298" spans="1:22" ht="14.25" x14ac:dyDescent="0.2">
      <c r="A298" s="34"/>
      <c r="B298" s="34"/>
      <c r="C298" s="34" t="s">
        <v>887</v>
      </c>
      <c r="D298" s="35" t="s">
        <v>886</v>
      </c>
      <c r="E298" s="9">
        <f>Source!AU130</f>
        <v>10</v>
      </c>
      <c r="F298" s="37"/>
      <c r="G298" s="36"/>
      <c r="H298" s="9"/>
      <c r="I298" s="9"/>
      <c r="J298" s="37">
        <f>SUM(T292:T297)</f>
        <v>28.54</v>
      </c>
      <c r="K298" s="37"/>
    </row>
    <row r="299" spans="1:22" ht="14.25" x14ac:dyDescent="0.2">
      <c r="A299" s="34"/>
      <c r="B299" s="34"/>
      <c r="C299" s="34" t="s">
        <v>888</v>
      </c>
      <c r="D299" s="35" t="s">
        <v>886</v>
      </c>
      <c r="E299" s="9">
        <f>108</f>
        <v>108</v>
      </c>
      <c r="F299" s="37"/>
      <c r="G299" s="36"/>
      <c r="H299" s="9"/>
      <c r="I299" s="9"/>
      <c r="J299" s="37">
        <f>SUM(V292:V298)</f>
        <v>46.76</v>
      </c>
      <c r="K299" s="37"/>
    </row>
    <row r="300" spans="1:22" ht="14.25" x14ac:dyDescent="0.2">
      <c r="A300" s="34"/>
      <c r="B300" s="34"/>
      <c r="C300" s="34" t="s">
        <v>889</v>
      </c>
      <c r="D300" s="35" t="s">
        <v>890</v>
      </c>
      <c r="E300" s="9">
        <f>Source!AQ130</f>
        <v>0.35</v>
      </c>
      <c r="F300" s="37"/>
      <c r="G300" s="36" t="str">
        <f>Source!DI130</f>
        <v>)*0,70</v>
      </c>
      <c r="H300" s="9">
        <f>Source!AV130</f>
        <v>1</v>
      </c>
      <c r="I300" s="9"/>
      <c r="J300" s="37"/>
      <c r="K300" s="37">
        <f>Source!U130</f>
        <v>0.73499999999999988</v>
      </c>
    </row>
    <row r="301" spans="1:22" ht="15" x14ac:dyDescent="0.25">
      <c r="A301" s="44"/>
      <c r="B301" s="44"/>
      <c r="C301" s="44"/>
      <c r="D301" s="44"/>
      <c r="E301" s="44"/>
      <c r="F301" s="44"/>
      <c r="G301" s="44"/>
      <c r="H301" s="44"/>
      <c r="I301" s="45">
        <f>J293+J294+J296+J297+J298+J299</f>
        <v>652.17999999999995</v>
      </c>
      <c r="J301" s="45"/>
      <c r="K301" s="46">
        <f>IF(Source!I130&lt;&gt;0, ROUND(I301/Source!I130, 2), 0)</f>
        <v>217.39</v>
      </c>
      <c r="P301" s="40">
        <f>I301</f>
        <v>652.17999999999995</v>
      </c>
    </row>
    <row r="302" spans="1:22" ht="79.5" x14ac:dyDescent="0.2">
      <c r="A302" s="34">
        <v>29</v>
      </c>
      <c r="B302" s="34" t="s">
        <v>893</v>
      </c>
      <c r="C302" s="34" t="str">
        <f>Source!G131</f>
        <v>Технический осмотр Источник вторичного электропитания резервированного "ИБП 1200\2400"</v>
      </c>
      <c r="D302" s="35" t="str">
        <f>Source!H131</f>
        <v>шт.</v>
      </c>
      <c r="E302" s="9">
        <f>Source!I131</f>
        <v>3</v>
      </c>
      <c r="F302" s="37"/>
      <c r="G302" s="36"/>
      <c r="H302" s="9"/>
      <c r="I302" s="9"/>
      <c r="J302" s="37"/>
      <c r="K302" s="37"/>
      <c r="Q302">
        <f>ROUND((Source!BZ131/100)*ROUND((Source!AF131*Source!AV131)*Source!I131, 2), 2)</f>
        <v>403.68</v>
      </c>
      <c r="R302">
        <f>Source!X131</f>
        <v>403.68</v>
      </c>
      <c r="S302">
        <f>ROUND((Source!CA131/100)*ROUND((Source!AF131*Source!AV131)*Source!I131, 2), 2)</f>
        <v>57.67</v>
      </c>
      <c r="T302">
        <f>Source!Y131</f>
        <v>57.67</v>
      </c>
      <c r="U302">
        <f>ROUND((175/100)*ROUND((Source!AE131*Source!AV131)*Source!I131, 2), 2)</f>
        <v>223.49</v>
      </c>
      <c r="V302">
        <f>ROUND((108/100)*ROUND(Source!CS131*Source!I131, 2), 2)</f>
        <v>137.93</v>
      </c>
    </row>
    <row r="303" spans="1:22" ht="14.25" x14ac:dyDescent="0.2">
      <c r="A303" s="34"/>
      <c r="B303" s="34"/>
      <c r="C303" s="34" t="s">
        <v>881</v>
      </c>
      <c r="D303" s="35"/>
      <c r="E303" s="9"/>
      <c r="F303" s="37">
        <f>Source!AO131</f>
        <v>23.3</v>
      </c>
      <c r="G303" s="36" t="str">
        <f>Source!DG131</f>
        <v>)*0,75)*11</v>
      </c>
      <c r="H303" s="9">
        <f>Source!AV131</f>
        <v>1</v>
      </c>
      <c r="I303" s="9">
        <f>IF(Source!BA131&lt;&gt; 0, Source!BA131, 1)</f>
        <v>1</v>
      </c>
      <c r="J303" s="37">
        <f>Source!S131</f>
        <v>576.67999999999995</v>
      </c>
      <c r="K303" s="37"/>
    </row>
    <row r="304" spans="1:22" ht="14.25" x14ac:dyDescent="0.2">
      <c r="A304" s="34"/>
      <c r="B304" s="34"/>
      <c r="C304" s="34" t="s">
        <v>882</v>
      </c>
      <c r="D304" s="35"/>
      <c r="E304" s="9"/>
      <c r="F304" s="37">
        <f>Source!AM131</f>
        <v>7.9</v>
      </c>
      <c r="G304" s="36" t="str">
        <f>Source!DE131</f>
        <v>)*0,75)*11</v>
      </c>
      <c r="H304" s="9">
        <f>Source!AV131</f>
        <v>1</v>
      </c>
      <c r="I304" s="9">
        <f>IF(Source!BB131&lt;&gt; 0, Source!BB131, 1)</f>
        <v>1</v>
      </c>
      <c r="J304" s="37">
        <f>Source!Q131</f>
        <v>195.53</v>
      </c>
      <c r="K304" s="37"/>
    </row>
    <row r="305" spans="1:22" ht="14.25" x14ac:dyDescent="0.2">
      <c r="A305" s="34"/>
      <c r="B305" s="34"/>
      <c r="C305" s="34" t="s">
        <v>883</v>
      </c>
      <c r="D305" s="35"/>
      <c r="E305" s="9"/>
      <c r="F305" s="37">
        <f>Source!AN131</f>
        <v>5.16</v>
      </c>
      <c r="G305" s="36" t="str">
        <f>Source!DF131</f>
        <v>)*0,75)*11</v>
      </c>
      <c r="H305" s="9">
        <f>Source!AV131</f>
        <v>1</v>
      </c>
      <c r="I305" s="9">
        <f>IF(Source!BS131&lt;&gt; 0, Source!BS131, 1)</f>
        <v>1</v>
      </c>
      <c r="J305" s="39">
        <f>Source!R131</f>
        <v>127.71</v>
      </c>
      <c r="K305" s="37"/>
    </row>
    <row r="306" spans="1:22" ht="14.25" x14ac:dyDescent="0.2">
      <c r="A306" s="34"/>
      <c r="B306" s="34"/>
      <c r="C306" s="34" t="s">
        <v>884</v>
      </c>
      <c r="D306" s="35"/>
      <c r="E306" s="9"/>
      <c r="F306" s="37">
        <f>Source!AL131</f>
        <v>2.06</v>
      </c>
      <c r="G306" s="36" t="str">
        <f>Source!DD131</f>
        <v>)*1)*11</v>
      </c>
      <c r="H306" s="9">
        <f>Source!AW131</f>
        <v>1</v>
      </c>
      <c r="I306" s="9">
        <f>IF(Source!BC131&lt;&gt; 0, Source!BC131, 1)</f>
        <v>1</v>
      </c>
      <c r="J306" s="37">
        <f>Source!P131</f>
        <v>67.98</v>
      </c>
      <c r="K306" s="37"/>
    </row>
    <row r="307" spans="1:22" ht="14.25" x14ac:dyDescent="0.2">
      <c r="A307" s="34"/>
      <c r="B307" s="34"/>
      <c r="C307" s="34" t="s">
        <v>885</v>
      </c>
      <c r="D307" s="35" t="s">
        <v>886</v>
      </c>
      <c r="E307" s="9">
        <f>Source!AT131</f>
        <v>70</v>
      </c>
      <c r="F307" s="37"/>
      <c r="G307" s="36"/>
      <c r="H307" s="9"/>
      <c r="I307" s="9"/>
      <c r="J307" s="37">
        <f>SUM(R302:R306)</f>
        <v>403.68</v>
      </c>
      <c r="K307" s="37"/>
    </row>
    <row r="308" spans="1:22" ht="14.25" x14ac:dyDescent="0.2">
      <c r="A308" s="34"/>
      <c r="B308" s="34"/>
      <c r="C308" s="34" t="s">
        <v>887</v>
      </c>
      <c r="D308" s="35" t="s">
        <v>886</v>
      </c>
      <c r="E308" s="9">
        <f>Source!AU131</f>
        <v>10</v>
      </c>
      <c r="F308" s="37"/>
      <c r="G308" s="36"/>
      <c r="H308" s="9"/>
      <c r="I308" s="9"/>
      <c r="J308" s="37">
        <f>SUM(T302:T307)</f>
        <v>57.67</v>
      </c>
      <c r="K308" s="37"/>
    </row>
    <row r="309" spans="1:22" ht="14.25" x14ac:dyDescent="0.2">
      <c r="A309" s="34"/>
      <c r="B309" s="34"/>
      <c r="C309" s="34" t="s">
        <v>888</v>
      </c>
      <c r="D309" s="35" t="s">
        <v>886</v>
      </c>
      <c r="E309" s="9">
        <f>108</f>
        <v>108</v>
      </c>
      <c r="F309" s="37"/>
      <c r="G309" s="36"/>
      <c r="H309" s="9"/>
      <c r="I309" s="9"/>
      <c r="J309" s="37">
        <f>SUM(V302:V308)</f>
        <v>137.93</v>
      </c>
      <c r="K309" s="37"/>
    </row>
    <row r="310" spans="1:22" ht="14.25" x14ac:dyDescent="0.2">
      <c r="A310" s="34"/>
      <c r="B310" s="34"/>
      <c r="C310" s="34" t="s">
        <v>889</v>
      </c>
      <c r="D310" s="35" t="s">
        <v>890</v>
      </c>
      <c r="E310" s="9">
        <f>Source!AQ131</f>
        <v>0.06</v>
      </c>
      <c r="F310" s="37"/>
      <c r="G310" s="36" t="str">
        <f>Source!DI131</f>
        <v>)*0,75)*11</v>
      </c>
      <c r="H310" s="9">
        <f>Source!AV131</f>
        <v>1</v>
      </c>
      <c r="I310" s="9"/>
      <c r="J310" s="37"/>
      <c r="K310" s="37">
        <f>Source!U131</f>
        <v>1.4849999999999999</v>
      </c>
    </row>
    <row r="311" spans="1:22" ht="15" x14ac:dyDescent="0.25">
      <c r="A311" s="44"/>
      <c r="B311" s="44"/>
      <c r="C311" s="44"/>
      <c r="D311" s="44"/>
      <c r="E311" s="44"/>
      <c r="F311" s="44"/>
      <c r="G311" s="44"/>
      <c r="H311" s="44"/>
      <c r="I311" s="45">
        <f>J303+J304+J306+J307+J308+J309</f>
        <v>1439.47</v>
      </c>
      <c r="J311" s="45"/>
      <c r="K311" s="46">
        <f>IF(Source!I131&lt;&gt;0, ROUND(I311/Source!I131, 2), 0)</f>
        <v>479.82</v>
      </c>
      <c r="P311" s="40">
        <f>I311</f>
        <v>1439.47</v>
      </c>
    </row>
    <row r="312" spans="1:22" ht="79.5" x14ac:dyDescent="0.2">
      <c r="A312" s="34">
        <v>30</v>
      </c>
      <c r="B312" s="34" t="s">
        <v>900</v>
      </c>
      <c r="C312" s="34" t="str">
        <f>Source!G132</f>
        <v>Техническое обслуживание релейного модуля "РМ-1" (РМ-1-R3, РМ-4-R3, РМ-4К)</v>
      </c>
      <c r="D312" s="35" t="str">
        <f>Source!H132</f>
        <v>шт.</v>
      </c>
      <c r="E312" s="9">
        <f>Source!I132</f>
        <v>2</v>
      </c>
      <c r="F312" s="37"/>
      <c r="G312" s="36"/>
      <c r="H312" s="9"/>
      <c r="I312" s="9"/>
      <c r="J312" s="37"/>
      <c r="K312" s="37"/>
      <c r="Q312">
        <f>ROUND((Source!BZ132/100)*ROUND((Source!AF132*Source!AV132)*Source!I132, 2), 2)</f>
        <v>60.89</v>
      </c>
      <c r="R312">
        <f>Source!X132</f>
        <v>60.89</v>
      </c>
      <c r="S312">
        <f>ROUND((Source!CA132/100)*ROUND((Source!AF132*Source!AV132)*Source!I132, 2), 2)</f>
        <v>8.6999999999999993</v>
      </c>
      <c r="T312">
        <f>Source!Y132</f>
        <v>8.6999999999999993</v>
      </c>
      <c r="U312">
        <f>ROUND((175/100)*ROUND((Source!AE132*Source!AV132)*Source!I132, 2), 2)</f>
        <v>25.25</v>
      </c>
      <c r="V312">
        <f>ROUND((108/100)*ROUND(Source!CS132*Source!I132, 2), 2)</f>
        <v>15.58</v>
      </c>
    </row>
    <row r="313" spans="1:22" ht="14.25" x14ac:dyDescent="0.2">
      <c r="A313" s="34"/>
      <c r="B313" s="34"/>
      <c r="C313" s="34" t="s">
        <v>881</v>
      </c>
      <c r="D313" s="35"/>
      <c r="E313" s="9"/>
      <c r="F313" s="37">
        <f>Source!AO132</f>
        <v>62.13</v>
      </c>
      <c r="G313" s="36" t="str">
        <f>Source!DG132</f>
        <v>)*0,70</v>
      </c>
      <c r="H313" s="9">
        <f>Source!AV132</f>
        <v>1</v>
      </c>
      <c r="I313" s="9">
        <f>IF(Source!BA132&lt;&gt; 0, Source!BA132, 1)</f>
        <v>1</v>
      </c>
      <c r="J313" s="37">
        <f>Source!S132</f>
        <v>86.98</v>
      </c>
      <c r="K313" s="37"/>
    </row>
    <row r="314" spans="1:22" ht="14.25" x14ac:dyDescent="0.2">
      <c r="A314" s="34"/>
      <c r="B314" s="34"/>
      <c r="C314" s="34" t="s">
        <v>882</v>
      </c>
      <c r="D314" s="35"/>
      <c r="E314" s="9"/>
      <c r="F314" s="37">
        <f>Source!AM132</f>
        <v>15.8</v>
      </c>
      <c r="G314" s="36" t="str">
        <f>Source!DE132</f>
        <v>)*0,70</v>
      </c>
      <c r="H314" s="9">
        <f>Source!AV132</f>
        <v>1</v>
      </c>
      <c r="I314" s="9">
        <f>IF(Source!BB132&lt;&gt; 0, Source!BB132, 1)</f>
        <v>1</v>
      </c>
      <c r="J314" s="37">
        <f>Source!Q132</f>
        <v>22.12</v>
      </c>
      <c r="K314" s="37"/>
    </row>
    <row r="315" spans="1:22" ht="14.25" x14ac:dyDescent="0.2">
      <c r="A315" s="34"/>
      <c r="B315" s="34"/>
      <c r="C315" s="34" t="s">
        <v>883</v>
      </c>
      <c r="D315" s="35"/>
      <c r="E315" s="9"/>
      <c r="F315" s="37">
        <f>Source!AN132</f>
        <v>10.31</v>
      </c>
      <c r="G315" s="36" t="str">
        <f>Source!DF132</f>
        <v>)*0,70</v>
      </c>
      <c r="H315" s="9">
        <f>Source!AV132</f>
        <v>1</v>
      </c>
      <c r="I315" s="9">
        <f>IF(Source!BS132&lt;&gt; 0, Source!BS132, 1)</f>
        <v>1</v>
      </c>
      <c r="J315" s="39">
        <f>Source!R132</f>
        <v>14.43</v>
      </c>
      <c r="K315" s="37"/>
    </row>
    <row r="316" spans="1:22" ht="14.25" x14ac:dyDescent="0.2">
      <c r="A316" s="34"/>
      <c r="B316" s="34"/>
      <c r="C316" s="34" t="s">
        <v>884</v>
      </c>
      <c r="D316" s="35"/>
      <c r="E316" s="9"/>
      <c r="F316" s="37">
        <f>Source!AL132</f>
        <v>0.49</v>
      </c>
      <c r="G316" s="36" t="str">
        <f>Source!DD132</f>
        <v>)*1</v>
      </c>
      <c r="H316" s="9">
        <f>Source!AW132</f>
        <v>1</v>
      </c>
      <c r="I316" s="9">
        <f>IF(Source!BC132&lt;&gt; 0, Source!BC132, 1)</f>
        <v>1</v>
      </c>
      <c r="J316" s="37">
        <f>Source!P132</f>
        <v>0.98</v>
      </c>
      <c r="K316" s="37"/>
    </row>
    <row r="317" spans="1:22" ht="14.25" x14ac:dyDescent="0.2">
      <c r="A317" s="34"/>
      <c r="B317" s="34"/>
      <c r="C317" s="34" t="s">
        <v>885</v>
      </c>
      <c r="D317" s="35" t="s">
        <v>886</v>
      </c>
      <c r="E317" s="9">
        <f>Source!AT132</f>
        <v>70</v>
      </c>
      <c r="F317" s="37"/>
      <c r="G317" s="36"/>
      <c r="H317" s="9"/>
      <c r="I317" s="9"/>
      <c r="J317" s="37">
        <f>SUM(R312:R316)</f>
        <v>60.89</v>
      </c>
      <c r="K317" s="37"/>
    </row>
    <row r="318" spans="1:22" ht="14.25" x14ac:dyDescent="0.2">
      <c r="A318" s="34"/>
      <c r="B318" s="34"/>
      <c r="C318" s="34" t="s">
        <v>887</v>
      </c>
      <c r="D318" s="35" t="s">
        <v>886</v>
      </c>
      <c r="E318" s="9">
        <f>Source!AU132</f>
        <v>10</v>
      </c>
      <c r="F318" s="37"/>
      <c r="G318" s="36"/>
      <c r="H318" s="9"/>
      <c r="I318" s="9"/>
      <c r="J318" s="37">
        <f>SUM(T312:T317)</f>
        <v>8.6999999999999993</v>
      </c>
      <c r="K318" s="37"/>
    </row>
    <row r="319" spans="1:22" ht="14.25" x14ac:dyDescent="0.2">
      <c r="A319" s="34"/>
      <c r="B319" s="34"/>
      <c r="C319" s="34" t="s">
        <v>888</v>
      </c>
      <c r="D319" s="35" t="s">
        <v>886</v>
      </c>
      <c r="E319" s="9">
        <f>108</f>
        <v>108</v>
      </c>
      <c r="F319" s="37"/>
      <c r="G319" s="36"/>
      <c r="H319" s="9"/>
      <c r="I319" s="9"/>
      <c r="J319" s="37">
        <f>SUM(V312:V318)</f>
        <v>15.58</v>
      </c>
      <c r="K319" s="37"/>
    </row>
    <row r="320" spans="1:22" ht="14.25" x14ac:dyDescent="0.2">
      <c r="A320" s="34"/>
      <c r="B320" s="34"/>
      <c r="C320" s="34" t="s">
        <v>889</v>
      </c>
      <c r="D320" s="35" t="s">
        <v>890</v>
      </c>
      <c r="E320" s="9">
        <f>Source!AQ132</f>
        <v>0.16</v>
      </c>
      <c r="F320" s="37"/>
      <c r="G320" s="36" t="str">
        <f>Source!DI132</f>
        <v>)*0,70</v>
      </c>
      <c r="H320" s="9">
        <f>Source!AV132</f>
        <v>1</v>
      </c>
      <c r="I320" s="9"/>
      <c r="J320" s="37"/>
      <c r="K320" s="37">
        <f>Source!U132</f>
        <v>0.22399999999999998</v>
      </c>
    </row>
    <row r="321" spans="1:22" ht="15" x14ac:dyDescent="0.25">
      <c r="A321" s="44"/>
      <c r="B321" s="44"/>
      <c r="C321" s="44"/>
      <c r="D321" s="44"/>
      <c r="E321" s="44"/>
      <c r="F321" s="44"/>
      <c r="G321" s="44"/>
      <c r="H321" s="44"/>
      <c r="I321" s="45">
        <f>J313+J314+J316+J317+J318+J319</f>
        <v>195.25000000000003</v>
      </c>
      <c r="J321" s="45"/>
      <c r="K321" s="46">
        <f>IF(Source!I132&lt;&gt;0, ROUND(I321/Source!I132, 2), 0)</f>
        <v>97.63</v>
      </c>
      <c r="P321" s="40">
        <f>I321</f>
        <v>195.25000000000003</v>
      </c>
    </row>
    <row r="322" spans="1:22" ht="79.5" x14ac:dyDescent="0.2">
      <c r="A322" s="34">
        <v>31</v>
      </c>
      <c r="B322" s="34" t="s">
        <v>901</v>
      </c>
      <c r="C322" s="34" t="str">
        <f>Source!G133</f>
        <v>Технический осмотр Релейный модуль "РМ-1" (РМ-1-R3, РМ-4-R3, РМ-4К)</v>
      </c>
      <c r="D322" s="35" t="str">
        <f>Source!H133</f>
        <v>шт.</v>
      </c>
      <c r="E322" s="9">
        <f>Source!I133</f>
        <v>2</v>
      </c>
      <c r="F322" s="37"/>
      <c r="G322" s="36"/>
      <c r="H322" s="9"/>
      <c r="I322" s="9"/>
      <c r="J322" s="37"/>
      <c r="K322" s="37"/>
      <c r="Q322">
        <f>ROUND((Source!BZ133/100)*ROUND((Source!AF133*Source!AV133)*Source!I133, 2), 2)</f>
        <v>179.38</v>
      </c>
      <c r="R322">
        <f>Source!X133</f>
        <v>179.38</v>
      </c>
      <c r="S322">
        <f>ROUND((Source!CA133/100)*ROUND((Source!AF133*Source!AV133)*Source!I133, 2), 2)</f>
        <v>25.63</v>
      </c>
      <c r="T322">
        <f>Source!Y133</f>
        <v>25.63</v>
      </c>
      <c r="U322">
        <f>ROUND((175/100)*ROUND((Source!AE133*Source!AV133)*Source!I133, 2), 2)</f>
        <v>74.5</v>
      </c>
      <c r="V322">
        <f>ROUND((108/100)*ROUND(Source!CS133*Source!I133, 2), 2)</f>
        <v>45.98</v>
      </c>
    </row>
    <row r="323" spans="1:22" ht="14.25" x14ac:dyDescent="0.2">
      <c r="A323" s="34"/>
      <c r="B323" s="34"/>
      <c r="C323" s="34" t="s">
        <v>881</v>
      </c>
      <c r="D323" s="35"/>
      <c r="E323" s="9"/>
      <c r="F323" s="37">
        <f>Source!AO133</f>
        <v>15.53</v>
      </c>
      <c r="G323" s="36" t="str">
        <f>Source!DG133</f>
        <v>)*0,75)*11</v>
      </c>
      <c r="H323" s="9">
        <f>Source!AV133</f>
        <v>1</v>
      </c>
      <c r="I323" s="9">
        <f>IF(Source!BA133&lt;&gt; 0, Source!BA133, 1)</f>
        <v>1</v>
      </c>
      <c r="J323" s="37">
        <f>Source!S133</f>
        <v>256.25</v>
      </c>
      <c r="K323" s="37"/>
    </row>
    <row r="324" spans="1:22" ht="14.25" x14ac:dyDescent="0.2">
      <c r="A324" s="34"/>
      <c r="B324" s="34"/>
      <c r="C324" s="34" t="s">
        <v>882</v>
      </c>
      <c r="D324" s="35"/>
      <c r="E324" s="9"/>
      <c r="F324" s="37">
        <f>Source!AM133</f>
        <v>3.95</v>
      </c>
      <c r="G324" s="36" t="str">
        <f>Source!DE133</f>
        <v>)*0,75)*11</v>
      </c>
      <c r="H324" s="9">
        <f>Source!AV133</f>
        <v>1</v>
      </c>
      <c r="I324" s="9">
        <f>IF(Source!BB133&lt;&gt; 0, Source!BB133, 1)</f>
        <v>1</v>
      </c>
      <c r="J324" s="37">
        <f>Source!Q133</f>
        <v>65.180000000000007</v>
      </c>
      <c r="K324" s="37"/>
    </row>
    <row r="325" spans="1:22" ht="14.25" x14ac:dyDescent="0.2">
      <c r="A325" s="34"/>
      <c r="B325" s="34"/>
      <c r="C325" s="34" t="s">
        <v>883</v>
      </c>
      <c r="D325" s="35"/>
      <c r="E325" s="9"/>
      <c r="F325" s="37">
        <f>Source!AN133</f>
        <v>2.58</v>
      </c>
      <c r="G325" s="36" t="str">
        <f>Source!DF133</f>
        <v>)*0,75)*11</v>
      </c>
      <c r="H325" s="9">
        <f>Source!AV133</f>
        <v>1</v>
      </c>
      <c r="I325" s="9">
        <f>IF(Source!BS133&lt;&gt; 0, Source!BS133, 1)</f>
        <v>1</v>
      </c>
      <c r="J325" s="39">
        <f>Source!R133</f>
        <v>42.57</v>
      </c>
      <c r="K325" s="37"/>
    </row>
    <row r="326" spans="1:22" ht="14.25" x14ac:dyDescent="0.2">
      <c r="A326" s="34"/>
      <c r="B326" s="34"/>
      <c r="C326" s="34" t="s">
        <v>884</v>
      </c>
      <c r="D326" s="35"/>
      <c r="E326" s="9"/>
      <c r="F326" s="37">
        <f>Source!AL133</f>
        <v>0.49</v>
      </c>
      <c r="G326" s="36" t="str">
        <f>Source!DD133</f>
        <v>)*1)*11</v>
      </c>
      <c r="H326" s="9">
        <f>Source!AW133</f>
        <v>1</v>
      </c>
      <c r="I326" s="9">
        <f>IF(Source!BC133&lt;&gt; 0, Source!BC133, 1)</f>
        <v>1</v>
      </c>
      <c r="J326" s="37">
        <f>Source!P133</f>
        <v>10.78</v>
      </c>
      <c r="K326" s="37"/>
    </row>
    <row r="327" spans="1:22" ht="14.25" x14ac:dyDescent="0.2">
      <c r="A327" s="34"/>
      <c r="B327" s="34"/>
      <c r="C327" s="34" t="s">
        <v>885</v>
      </c>
      <c r="D327" s="35" t="s">
        <v>886</v>
      </c>
      <c r="E327" s="9">
        <f>Source!AT133</f>
        <v>70</v>
      </c>
      <c r="F327" s="37"/>
      <c r="G327" s="36"/>
      <c r="H327" s="9"/>
      <c r="I327" s="9"/>
      <c r="J327" s="37">
        <f>SUM(R322:R326)</f>
        <v>179.38</v>
      </c>
      <c r="K327" s="37"/>
    </row>
    <row r="328" spans="1:22" ht="14.25" x14ac:dyDescent="0.2">
      <c r="A328" s="34"/>
      <c r="B328" s="34"/>
      <c r="C328" s="34" t="s">
        <v>887</v>
      </c>
      <c r="D328" s="35" t="s">
        <v>886</v>
      </c>
      <c r="E328" s="9">
        <f>Source!AU133</f>
        <v>10</v>
      </c>
      <c r="F328" s="37"/>
      <c r="G328" s="36"/>
      <c r="H328" s="9"/>
      <c r="I328" s="9"/>
      <c r="J328" s="37">
        <f>SUM(T322:T327)</f>
        <v>25.63</v>
      </c>
      <c r="K328" s="37"/>
    </row>
    <row r="329" spans="1:22" ht="14.25" x14ac:dyDescent="0.2">
      <c r="A329" s="34"/>
      <c r="B329" s="34"/>
      <c r="C329" s="34" t="s">
        <v>888</v>
      </c>
      <c r="D329" s="35" t="s">
        <v>886</v>
      </c>
      <c r="E329" s="9">
        <f>108</f>
        <v>108</v>
      </c>
      <c r="F329" s="37"/>
      <c r="G329" s="36"/>
      <c r="H329" s="9"/>
      <c r="I329" s="9"/>
      <c r="J329" s="37">
        <f>SUM(V322:V328)</f>
        <v>45.98</v>
      </c>
      <c r="K329" s="37"/>
    </row>
    <row r="330" spans="1:22" ht="14.25" x14ac:dyDescent="0.2">
      <c r="A330" s="34"/>
      <c r="B330" s="34"/>
      <c r="C330" s="34" t="s">
        <v>889</v>
      </c>
      <c r="D330" s="35" t="s">
        <v>890</v>
      </c>
      <c r="E330" s="9">
        <f>Source!AQ133</f>
        <v>0.04</v>
      </c>
      <c r="F330" s="37"/>
      <c r="G330" s="36" t="str">
        <f>Source!DI133</f>
        <v>)*0,75)*11</v>
      </c>
      <c r="H330" s="9">
        <f>Source!AV133</f>
        <v>1</v>
      </c>
      <c r="I330" s="9"/>
      <c r="J330" s="37"/>
      <c r="K330" s="37">
        <f>Source!U133</f>
        <v>0.65999999999999992</v>
      </c>
    </row>
    <row r="331" spans="1:22" ht="15" x14ac:dyDescent="0.25">
      <c r="A331" s="44"/>
      <c r="B331" s="44"/>
      <c r="C331" s="44"/>
      <c r="D331" s="44"/>
      <c r="E331" s="44"/>
      <c r="F331" s="44"/>
      <c r="G331" s="44"/>
      <c r="H331" s="44"/>
      <c r="I331" s="45">
        <f>J323+J324+J326+J327+J328+J329</f>
        <v>583.20000000000005</v>
      </c>
      <c r="J331" s="45"/>
      <c r="K331" s="46">
        <f>IF(Source!I133&lt;&gt;0, ROUND(I331/Source!I133, 2), 0)</f>
        <v>291.60000000000002</v>
      </c>
      <c r="P331" s="40">
        <f>I331</f>
        <v>583.20000000000005</v>
      </c>
    </row>
    <row r="332" spans="1:22" ht="71.25" x14ac:dyDescent="0.2">
      <c r="A332" s="34">
        <v>32</v>
      </c>
      <c r="B332" s="34" t="str">
        <f>Source!F134</f>
        <v>1.22-2203-89-1/1</v>
      </c>
      <c r="C332" s="34" t="str">
        <f>Source!G134</f>
        <v>Техническое обслуживание устройства сигнально-пускового пожарного адресуемого типа УСПП 01041-2-1 "Гамма-А"  Устройство дистанционного пуска адресное</v>
      </c>
      <c r="D332" s="35" t="str">
        <f>Source!H134</f>
        <v>шт.</v>
      </c>
      <c r="E332" s="9">
        <f>Source!I134</f>
        <v>3</v>
      </c>
      <c r="F332" s="37"/>
      <c r="G332" s="36"/>
      <c r="H332" s="9"/>
      <c r="I332" s="9"/>
      <c r="J332" s="37"/>
      <c r="K332" s="37"/>
      <c r="Q332">
        <f>ROUND((Source!BZ134/100)*ROUND((Source!AF134*Source!AV134)*Source!I134, 2), 2)</f>
        <v>579.47</v>
      </c>
      <c r="R332">
        <f>Source!X134</f>
        <v>579.47</v>
      </c>
      <c r="S332">
        <f>ROUND((Source!CA134/100)*ROUND((Source!AF134*Source!AV134)*Source!I134, 2), 2)</f>
        <v>82.78</v>
      </c>
      <c r="T332">
        <f>Source!Y134</f>
        <v>82.78</v>
      </c>
      <c r="U332">
        <f>ROUND((175/100)*ROUND((Source!AE134*Source!AV134)*Source!I134, 2), 2)</f>
        <v>0</v>
      </c>
      <c r="V332">
        <f>ROUND((108/100)*ROUND(Source!CS134*Source!I134, 2), 2)</f>
        <v>0</v>
      </c>
    </row>
    <row r="333" spans="1:22" ht="14.25" x14ac:dyDescent="0.2">
      <c r="A333" s="34"/>
      <c r="B333" s="34"/>
      <c r="C333" s="34" t="s">
        <v>881</v>
      </c>
      <c r="D333" s="35"/>
      <c r="E333" s="9"/>
      <c r="F333" s="37">
        <f>Source!AO134</f>
        <v>275.94</v>
      </c>
      <c r="G333" s="36" t="str">
        <f>Source!DG134</f>
        <v/>
      </c>
      <c r="H333" s="9">
        <f>Source!AV134</f>
        <v>1</v>
      </c>
      <c r="I333" s="9">
        <f>IF(Source!BA134&lt;&gt; 0, Source!BA134, 1)</f>
        <v>1</v>
      </c>
      <c r="J333" s="37">
        <f>Source!S134</f>
        <v>827.82</v>
      </c>
      <c r="K333" s="37"/>
    </row>
    <row r="334" spans="1:22" ht="14.25" x14ac:dyDescent="0.2">
      <c r="A334" s="34"/>
      <c r="B334" s="34"/>
      <c r="C334" s="34" t="s">
        <v>884</v>
      </c>
      <c r="D334" s="35"/>
      <c r="E334" s="9"/>
      <c r="F334" s="37">
        <f>Source!AL134</f>
        <v>4.07</v>
      </c>
      <c r="G334" s="36" t="str">
        <f>Source!DD134</f>
        <v/>
      </c>
      <c r="H334" s="9">
        <f>Source!AW134</f>
        <v>1</v>
      </c>
      <c r="I334" s="9">
        <f>IF(Source!BC134&lt;&gt; 0, Source!BC134, 1)</f>
        <v>1</v>
      </c>
      <c r="J334" s="37">
        <f>Source!P134</f>
        <v>12.21</v>
      </c>
      <c r="K334" s="37"/>
    </row>
    <row r="335" spans="1:22" ht="14.25" x14ac:dyDescent="0.2">
      <c r="A335" s="34"/>
      <c r="B335" s="34"/>
      <c r="C335" s="34" t="s">
        <v>885</v>
      </c>
      <c r="D335" s="35" t="s">
        <v>886</v>
      </c>
      <c r="E335" s="9">
        <f>Source!AT134</f>
        <v>70</v>
      </c>
      <c r="F335" s="37"/>
      <c r="G335" s="36"/>
      <c r="H335" s="9"/>
      <c r="I335" s="9"/>
      <c r="J335" s="37">
        <f>SUM(R332:R334)</f>
        <v>579.47</v>
      </c>
      <c r="K335" s="37"/>
    </row>
    <row r="336" spans="1:22" ht="14.25" x14ac:dyDescent="0.2">
      <c r="A336" s="34"/>
      <c r="B336" s="34"/>
      <c r="C336" s="34" t="s">
        <v>887</v>
      </c>
      <c r="D336" s="35" t="s">
        <v>886</v>
      </c>
      <c r="E336" s="9">
        <f>Source!AU134</f>
        <v>10</v>
      </c>
      <c r="F336" s="37"/>
      <c r="G336" s="36"/>
      <c r="H336" s="9"/>
      <c r="I336" s="9"/>
      <c r="J336" s="37">
        <f>SUM(T332:T335)</f>
        <v>82.78</v>
      </c>
      <c r="K336" s="37"/>
    </row>
    <row r="337" spans="1:22" ht="14.25" x14ac:dyDescent="0.2">
      <c r="A337" s="34"/>
      <c r="B337" s="34"/>
      <c r="C337" s="34" t="s">
        <v>889</v>
      </c>
      <c r="D337" s="35" t="s">
        <v>890</v>
      </c>
      <c r="E337" s="9">
        <f>Source!AQ134</f>
        <v>0.76</v>
      </c>
      <c r="F337" s="37"/>
      <c r="G337" s="36" t="str">
        <f>Source!DI134</f>
        <v/>
      </c>
      <c r="H337" s="9">
        <f>Source!AV134</f>
        <v>1</v>
      </c>
      <c r="I337" s="9"/>
      <c r="J337" s="37"/>
      <c r="K337" s="37">
        <f>Source!U134</f>
        <v>2.2800000000000002</v>
      </c>
    </row>
    <row r="338" spans="1:22" ht="15" x14ac:dyDescent="0.25">
      <c r="A338" s="44"/>
      <c r="B338" s="44"/>
      <c r="C338" s="44"/>
      <c r="D338" s="44"/>
      <c r="E338" s="44"/>
      <c r="F338" s="44"/>
      <c r="G338" s="44"/>
      <c r="H338" s="44"/>
      <c r="I338" s="45">
        <f>J333+J334+J335+J336</f>
        <v>1502.28</v>
      </c>
      <c r="J338" s="45"/>
      <c r="K338" s="46">
        <f>IF(Source!I134&lt;&gt;0, ROUND(I338/Source!I134, 2), 0)</f>
        <v>500.76</v>
      </c>
      <c r="P338" s="40">
        <f>I338</f>
        <v>1502.28</v>
      </c>
    </row>
    <row r="339" spans="1:22" ht="71.25" x14ac:dyDescent="0.2">
      <c r="A339" s="34">
        <v>33</v>
      </c>
      <c r="B339" s="34" t="str">
        <f>Source!F135</f>
        <v>1.22-2201-76-1/1</v>
      </c>
      <c r="C339" s="34" t="str">
        <f>Source!G135</f>
        <v>Технический осмотр устройства сигнально-пускового пожарного адресуемого типа УСПП 01041-2-1 "Гамма-А"  Устройство дистанционного пуска адресное</v>
      </c>
      <c r="D339" s="35" t="str">
        <f>Source!H135</f>
        <v>шт.</v>
      </c>
      <c r="E339" s="9">
        <f>Source!I135</f>
        <v>3</v>
      </c>
      <c r="F339" s="37"/>
      <c r="G339" s="36"/>
      <c r="H339" s="9"/>
      <c r="I339" s="9"/>
      <c r="J339" s="37"/>
      <c r="K339" s="37"/>
      <c r="Q339">
        <f>ROUND((Source!BZ135/100)*ROUND((Source!AF135*Source!AV135)*Source!I135, 2), 2)</f>
        <v>1509.82</v>
      </c>
      <c r="R339">
        <f>Source!X135</f>
        <v>1509.82</v>
      </c>
      <c r="S339">
        <f>ROUND((Source!CA135/100)*ROUND((Source!AF135*Source!AV135)*Source!I135, 2), 2)</f>
        <v>215.69</v>
      </c>
      <c r="T339">
        <f>Source!Y135</f>
        <v>215.69</v>
      </c>
      <c r="U339">
        <f>ROUND((175/100)*ROUND((Source!AE135*Source!AV135)*Source!I135, 2), 2)</f>
        <v>0</v>
      </c>
      <c r="V339">
        <f>ROUND((108/100)*ROUND(Source!CS135*Source!I135, 2), 2)</f>
        <v>0</v>
      </c>
    </row>
    <row r="340" spans="1:22" ht="14.25" x14ac:dyDescent="0.2">
      <c r="A340" s="34"/>
      <c r="B340" s="34"/>
      <c r="C340" s="34" t="s">
        <v>881</v>
      </c>
      <c r="D340" s="35"/>
      <c r="E340" s="9"/>
      <c r="F340" s="37">
        <f>Source!AO135</f>
        <v>65.36</v>
      </c>
      <c r="G340" s="36" t="str">
        <f>Source!DG135</f>
        <v>)*11</v>
      </c>
      <c r="H340" s="9">
        <f>Source!AV135</f>
        <v>1</v>
      </c>
      <c r="I340" s="9">
        <f>IF(Source!BA135&lt;&gt; 0, Source!BA135, 1)</f>
        <v>1</v>
      </c>
      <c r="J340" s="37">
        <f>Source!S135</f>
        <v>2156.88</v>
      </c>
      <c r="K340" s="37"/>
    </row>
    <row r="341" spans="1:22" ht="14.25" x14ac:dyDescent="0.2">
      <c r="A341" s="34"/>
      <c r="B341" s="34"/>
      <c r="C341" s="34" t="s">
        <v>884</v>
      </c>
      <c r="D341" s="35"/>
      <c r="E341" s="9"/>
      <c r="F341" s="37">
        <f>Source!AL135</f>
        <v>7.74</v>
      </c>
      <c r="G341" s="36" t="str">
        <f>Source!DD135</f>
        <v>)*11</v>
      </c>
      <c r="H341" s="9">
        <f>Source!AW135</f>
        <v>1</v>
      </c>
      <c r="I341" s="9">
        <f>IF(Source!BC135&lt;&gt; 0, Source!BC135, 1)</f>
        <v>1</v>
      </c>
      <c r="J341" s="37">
        <f>Source!P135</f>
        <v>255.42</v>
      </c>
      <c r="K341" s="37"/>
    </row>
    <row r="342" spans="1:22" ht="14.25" x14ac:dyDescent="0.2">
      <c r="A342" s="34"/>
      <c r="B342" s="34"/>
      <c r="C342" s="34" t="s">
        <v>885</v>
      </c>
      <c r="D342" s="35" t="s">
        <v>886</v>
      </c>
      <c r="E342" s="9">
        <f>Source!AT135</f>
        <v>70</v>
      </c>
      <c r="F342" s="37"/>
      <c r="G342" s="36"/>
      <c r="H342" s="9"/>
      <c r="I342" s="9"/>
      <c r="J342" s="37">
        <f>SUM(R339:R341)</f>
        <v>1509.82</v>
      </c>
      <c r="K342" s="37"/>
    </row>
    <row r="343" spans="1:22" ht="14.25" x14ac:dyDescent="0.2">
      <c r="A343" s="34"/>
      <c r="B343" s="34"/>
      <c r="C343" s="34" t="s">
        <v>887</v>
      </c>
      <c r="D343" s="35" t="s">
        <v>886</v>
      </c>
      <c r="E343" s="9">
        <f>Source!AU135</f>
        <v>10</v>
      </c>
      <c r="F343" s="37"/>
      <c r="G343" s="36"/>
      <c r="H343" s="9"/>
      <c r="I343" s="9"/>
      <c r="J343" s="37">
        <f>SUM(T339:T342)</f>
        <v>215.69</v>
      </c>
      <c r="K343" s="37"/>
    </row>
    <row r="344" spans="1:22" ht="14.25" x14ac:dyDescent="0.2">
      <c r="A344" s="34"/>
      <c r="B344" s="34"/>
      <c r="C344" s="34" t="s">
        <v>889</v>
      </c>
      <c r="D344" s="35" t="s">
        <v>890</v>
      </c>
      <c r="E344" s="9">
        <f>Source!AQ135</f>
        <v>0.18</v>
      </c>
      <c r="F344" s="37"/>
      <c r="G344" s="36" t="str">
        <f>Source!DI135</f>
        <v>)*11</v>
      </c>
      <c r="H344" s="9">
        <f>Source!AV135</f>
        <v>1</v>
      </c>
      <c r="I344" s="9"/>
      <c r="J344" s="37"/>
      <c r="K344" s="37">
        <f>Source!U135</f>
        <v>5.9399999999999995</v>
      </c>
    </row>
    <row r="345" spans="1:22" ht="15" x14ac:dyDescent="0.25">
      <c r="A345" s="44"/>
      <c r="B345" s="44"/>
      <c r="C345" s="44"/>
      <c r="D345" s="44"/>
      <c r="E345" s="44"/>
      <c r="F345" s="44"/>
      <c r="G345" s="44"/>
      <c r="H345" s="44"/>
      <c r="I345" s="45">
        <f>J340+J341+J342+J343</f>
        <v>4137.8099999999995</v>
      </c>
      <c r="J345" s="45"/>
      <c r="K345" s="46">
        <f>IF(Source!I135&lt;&gt;0, ROUND(I345/Source!I135, 2), 0)</f>
        <v>1379.27</v>
      </c>
      <c r="P345" s="40">
        <f>I345</f>
        <v>4137.8099999999995</v>
      </c>
    </row>
    <row r="346" spans="1:22" ht="42.75" x14ac:dyDescent="0.2">
      <c r="A346" s="34">
        <v>34</v>
      </c>
      <c r="B346" s="34" t="str">
        <f>Source!F136</f>
        <v>1.22-2203-79-1/1</v>
      </c>
      <c r="C346" s="34" t="str">
        <f>Source!G136</f>
        <v>Техническое обслуживание оповещателя охранно-пожарного звукового типа "Свирель"</v>
      </c>
      <c r="D346" s="35" t="str">
        <f>Source!H136</f>
        <v>шт.</v>
      </c>
      <c r="E346" s="9">
        <f>Source!I136</f>
        <v>3</v>
      </c>
      <c r="F346" s="37"/>
      <c r="G346" s="36"/>
      <c r="H346" s="9"/>
      <c r="I346" s="9"/>
      <c r="J346" s="37"/>
      <c r="K346" s="37"/>
      <c r="Q346">
        <f>ROUND((Source!BZ136/100)*ROUND((Source!AF136*Source!AV136)*Source!I136, 2), 2)</f>
        <v>2285.3000000000002</v>
      </c>
      <c r="R346">
        <f>Source!X136</f>
        <v>2285.3000000000002</v>
      </c>
      <c r="S346">
        <f>ROUND((Source!CA136/100)*ROUND((Source!AF136*Source!AV136)*Source!I136, 2), 2)</f>
        <v>326.47000000000003</v>
      </c>
      <c r="T346">
        <f>Source!Y136</f>
        <v>326.47000000000003</v>
      </c>
      <c r="U346">
        <f>ROUND((175/100)*ROUND((Source!AE136*Source!AV136)*Source!I136, 2), 2)</f>
        <v>0</v>
      </c>
      <c r="V346">
        <f>ROUND((108/100)*ROUND(Source!CS136*Source!I136, 2), 2)</f>
        <v>0</v>
      </c>
    </row>
    <row r="347" spans="1:22" ht="14.25" x14ac:dyDescent="0.2">
      <c r="A347" s="34"/>
      <c r="B347" s="34"/>
      <c r="C347" s="34" t="s">
        <v>881</v>
      </c>
      <c r="D347" s="35"/>
      <c r="E347" s="9"/>
      <c r="F347" s="37">
        <f>Source!AO136</f>
        <v>272.06</v>
      </c>
      <c r="G347" s="36" t="str">
        <f>Source!DG136</f>
        <v>)*4</v>
      </c>
      <c r="H347" s="9">
        <f>Source!AV136</f>
        <v>1</v>
      </c>
      <c r="I347" s="9">
        <f>IF(Source!BA136&lt;&gt; 0, Source!BA136, 1)</f>
        <v>1</v>
      </c>
      <c r="J347" s="37">
        <f>Source!S136</f>
        <v>3264.72</v>
      </c>
      <c r="K347" s="37"/>
    </row>
    <row r="348" spans="1:22" ht="14.25" x14ac:dyDescent="0.2">
      <c r="A348" s="34"/>
      <c r="B348" s="34"/>
      <c r="C348" s="34" t="s">
        <v>884</v>
      </c>
      <c r="D348" s="35"/>
      <c r="E348" s="9"/>
      <c r="F348" s="37">
        <f>Source!AL136</f>
        <v>3.87</v>
      </c>
      <c r="G348" s="36" t="str">
        <f>Source!DD136</f>
        <v>)*4</v>
      </c>
      <c r="H348" s="9">
        <f>Source!AW136</f>
        <v>1</v>
      </c>
      <c r="I348" s="9">
        <f>IF(Source!BC136&lt;&gt; 0, Source!BC136, 1)</f>
        <v>1</v>
      </c>
      <c r="J348" s="37">
        <f>Source!P136</f>
        <v>46.44</v>
      </c>
      <c r="K348" s="37"/>
    </row>
    <row r="349" spans="1:22" ht="14.25" x14ac:dyDescent="0.2">
      <c r="A349" s="34"/>
      <c r="B349" s="34"/>
      <c r="C349" s="34" t="s">
        <v>885</v>
      </c>
      <c r="D349" s="35" t="s">
        <v>886</v>
      </c>
      <c r="E349" s="9">
        <f>Source!AT136</f>
        <v>70</v>
      </c>
      <c r="F349" s="37"/>
      <c r="G349" s="36"/>
      <c r="H349" s="9"/>
      <c r="I349" s="9"/>
      <c r="J349" s="37">
        <f>SUM(R346:R348)</f>
        <v>2285.3000000000002</v>
      </c>
      <c r="K349" s="37"/>
    </row>
    <row r="350" spans="1:22" ht="14.25" x14ac:dyDescent="0.2">
      <c r="A350" s="34"/>
      <c r="B350" s="34"/>
      <c r="C350" s="34" t="s">
        <v>887</v>
      </c>
      <c r="D350" s="35" t="s">
        <v>886</v>
      </c>
      <c r="E350" s="9">
        <f>Source!AU136</f>
        <v>10</v>
      </c>
      <c r="F350" s="37"/>
      <c r="G350" s="36"/>
      <c r="H350" s="9"/>
      <c r="I350" s="9"/>
      <c r="J350" s="37">
        <f>SUM(T346:T349)</f>
        <v>326.47000000000003</v>
      </c>
      <c r="K350" s="37"/>
    </row>
    <row r="351" spans="1:22" ht="14.25" x14ac:dyDescent="0.2">
      <c r="A351" s="34"/>
      <c r="B351" s="34"/>
      <c r="C351" s="34" t="s">
        <v>889</v>
      </c>
      <c r="D351" s="35" t="s">
        <v>890</v>
      </c>
      <c r="E351" s="9">
        <f>Source!AQ136</f>
        <v>0.75</v>
      </c>
      <c r="F351" s="37"/>
      <c r="G351" s="36" t="str">
        <f>Source!DI136</f>
        <v>)*4</v>
      </c>
      <c r="H351" s="9">
        <f>Source!AV136</f>
        <v>1</v>
      </c>
      <c r="I351" s="9"/>
      <c r="J351" s="37"/>
      <c r="K351" s="37">
        <f>Source!U136</f>
        <v>9</v>
      </c>
    </row>
    <row r="352" spans="1:22" ht="15" x14ac:dyDescent="0.25">
      <c r="A352" s="44"/>
      <c r="B352" s="44"/>
      <c r="C352" s="44"/>
      <c r="D352" s="44"/>
      <c r="E352" s="44"/>
      <c r="F352" s="44"/>
      <c r="G352" s="44"/>
      <c r="H352" s="44"/>
      <c r="I352" s="45">
        <f>J347+J348+J349+J350</f>
        <v>5922.93</v>
      </c>
      <c r="J352" s="45"/>
      <c r="K352" s="46">
        <f>IF(Source!I136&lt;&gt;0, ROUND(I352/Source!I136, 2), 0)</f>
        <v>1974.31</v>
      </c>
      <c r="P352" s="40">
        <f>I352</f>
        <v>5922.93</v>
      </c>
    </row>
    <row r="353" spans="1:22" ht="42.75" x14ac:dyDescent="0.2">
      <c r="A353" s="34">
        <v>35</v>
      </c>
      <c r="B353" s="34" t="str">
        <f>Source!F137</f>
        <v>1.22-2203-71-1/1</v>
      </c>
      <c r="C353" s="34" t="str">
        <f>Source!G137</f>
        <v>Техническое обслуживание звукового табло оповещения "Газ! Уходи!", "Газ! Не входи!"</v>
      </c>
      <c r="D353" s="35" t="str">
        <f>Source!H137</f>
        <v>шт.</v>
      </c>
      <c r="E353" s="9">
        <f>Source!I137</f>
        <v>9</v>
      </c>
      <c r="F353" s="37"/>
      <c r="G353" s="36"/>
      <c r="H353" s="9"/>
      <c r="I353" s="9"/>
      <c r="J353" s="37"/>
      <c r="K353" s="37"/>
      <c r="Q353">
        <f>ROUND((Source!BZ137/100)*ROUND((Source!AF137*Source!AV137)*Source!I137, 2), 2)</f>
        <v>3907.01</v>
      </c>
      <c r="R353">
        <f>Source!X137</f>
        <v>3907.01</v>
      </c>
      <c r="S353">
        <f>ROUND((Source!CA137/100)*ROUND((Source!AF137*Source!AV137)*Source!I137, 2), 2)</f>
        <v>558.14</v>
      </c>
      <c r="T353">
        <f>Source!Y137</f>
        <v>558.14</v>
      </c>
      <c r="U353">
        <f>ROUND((175/100)*ROUND((Source!AE137*Source!AV137)*Source!I137, 2), 2)</f>
        <v>4222.26</v>
      </c>
      <c r="V353">
        <f>ROUND((108/100)*ROUND(Source!CS137*Source!I137, 2), 2)</f>
        <v>2605.7399999999998</v>
      </c>
    </row>
    <row r="354" spans="1:22" ht="14.25" x14ac:dyDescent="0.2">
      <c r="A354" s="34"/>
      <c r="B354" s="34"/>
      <c r="C354" s="34" t="s">
        <v>881</v>
      </c>
      <c r="D354" s="35"/>
      <c r="E354" s="9"/>
      <c r="F354" s="37">
        <f>Source!AO137</f>
        <v>155.04</v>
      </c>
      <c r="G354" s="36" t="str">
        <f>Source!DG137</f>
        <v>)*4</v>
      </c>
      <c r="H354" s="9">
        <f>Source!AV137</f>
        <v>1</v>
      </c>
      <c r="I354" s="9">
        <f>IF(Source!BA137&lt;&gt; 0, Source!BA137, 1)</f>
        <v>1</v>
      </c>
      <c r="J354" s="37">
        <f>Source!S137</f>
        <v>5581.44</v>
      </c>
      <c r="K354" s="37"/>
    </row>
    <row r="355" spans="1:22" ht="14.25" x14ac:dyDescent="0.2">
      <c r="A355" s="34"/>
      <c r="B355" s="34"/>
      <c r="C355" s="34" t="s">
        <v>882</v>
      </c>
      <c r="D355" s="35"/>
      <c r="E355" s="9"/>
      <c r="F355" s="37">
        <f>Source!AM137</f>
        <v>102.68</v>
      </c>
      <c r="G355" s="36" t="str">
        <f>Source!DE137</f>
        <v>)*4</v>
      </c>
      <c r="H355" s="9">
        <f>Source!AV137</f>
        <v>1</v>
      </c>
      <c r="I355" s="9">
        <f>IF(Source!BB137&lt;&gt; 0, Source!BB137, 1)</f>
        <v>1</v>
      </c>
      <c r="J355" s="37">
        <f>Source!Q137</f>
        <v>3696.48</v>
      </c>
      <c r="K355" s="37"/>
    </row>
    <row r="356" spans="1:22" ht="14.25" x14ac:dyDescent="0.2">
      <c r="A356" s="34"/>
      <c r="B356" s="34"/>
      <c r="C356" s="34" t="s">
        <v>883</v>
      </c>
      <c r="D356" s="35"/>
      <c r="E356" s="9"/>
      <c r="F356" s="37">
        <f>Source!AN137</f>
        <v>67.02</v>
      </c>
      <c r="G356" s="36" t="str">
        <f>Source!DF137</f>
        <v>)*4</v>
      </c>
      <c r="H356" s="9">
        <f>Source!AV137</f>
        <v>1</v>
      </c>
      <c r="I356" s="9">
        <f>IF(Source!BS137&lt;&gt; 0, Source!BS137, 1)</f>
        <v>1</v>
      </c>
      <c r="J356" s="39">
        <f>Source!R137</f>
        <v>2412.7199999999998</v>
      </c>
      <c r="K356" s="37"/>
    </row>
    <row r="357" spans="1:22" ht="14.25" x14ac:dyDescent="0.2">
      <c r="A357" s="34"/>
      <c r="B357" s="34"/>
      <c r="C357" s="34" t="s">
        <v>884</v>
      </c>
      <c r="D357" s="35"/>
      <c r="E357" s="9"/>
      <c r="F357" s="37">
        <f>Source!AL137</f>
        <v>9.18</v>
      </c>
      <c r="G357" s="36" t="str">
        <f>Source!DD137</f>
        <v>)*4</v>
      </c>
      <c r="H357" s="9">
        <f>Source!AW137</f>
        <v>1</v>
      </c>
      <c r="I357" s="9">
        <f>IF(Source!BC137&lt;&gt; 0, Source!BC137, 1)</f>
        <v>1</v>
      </c>
      <c r="J357" s="37">
        <f>Source!P137</f>
        <v>330.48</v>
      </c>
      <c r="K357" s="37"/>
    </row>
    <row r="358" spans="1:22" ht="14.25" x14ac:dyDescent="0.2">
      <c r="A358" s="34"/>
      <c r="B358" s="34"/>
      <c r="C358" s="34" t="s">
        <v>885</v>
      </c>
      <c r="D358" s="35" t="s">
        <v>886</v>
      </c>
      <c r="E358" s="9">
        <f>Source!AT137</f>
        <v>70</v>
      </c>
      <c r="F358" s="37"/>
      <c r="G358" s="36"/>
      <c r="H358" s="9"/>
      <c r="I358" s="9"/>
      <c r="J358" s="37">
        <f>SUM(R353:R357)</f>
        <v>3907.01</v>
      </c>
      <c r="K358" s="37"/>
    </row>
    <row r="359" spans="1:22" ht="14.25" x14ac:dyDescent="0.2">
      <c r="A359" s="34"/>
      <c r="B359" s="34"/>
      <c r="C359" s="34" t="s">
        <v>887</v>
      </c>
      <c r="D359" s="35" t="s">
        <v>886</v>
      </c>
      <c r="E359" s="9">
        <f>Source!AU137</f>
        <v>10</v>
      </c>
      <c r="F359" s="37"/>
      <c r="G359" s="36"/>
      <c r="H359" s="9"/>
      <c r="I359" s="9"/>
      <c r="J359" s="37">
        <f>SUM(T353:T358)</f>
        <v>558.14</v>
      </c>
      <c r="K359" s="37"/>
    </row>
    <row r="360" spans="1:22" ht="14.25" x14ac:dyDescent="0.2">
      <c r="A360" s="34"/>
      <c r="B360" s="34"/>
      <c r="C360" s="34" t="s">
        <v>888</v>
      </c>
      <c r="D360" s="35" t="s">
        <v>886</v>
      </c>
      <c r="E360" s="9">
        <f>108</f>
        <v>108</v>
      </c>
      <c r="F360" s="37"/>
      <c r="G360" s="36"/>
      <c r="H360" s="9"/>
      <c r="I360" s="9"/>
      <c r="J360" s="37">
        <f>SUM(V353:V359)</f>
        <v>2605.7399999999998</v>
      </c>
      <c r="K360" s="37"/>
    </row>
    <row r="361" spans="1:22" ht="14.25" x14ac:dyDescent="0.2">
      <c r="A361" s="34"/>
      <c r="B361" s="34"/>
      <c r="C361" s="34" t="s">
        <v>889</v>
      </c>
      <c r="D361" s="35" t="s">
        <v>890</v>
      </c>
      <c r="E361" s="9">
        <f>Source!AQ137</f>
        <v>0.43</v>
      </c>
      <c r="F361" s="37"/>
      <c r="G361" s="36" t="str">
        <f>Source!DI137</f>
        <v>)*4</v>
      </c>
      <c r="H361" s="9">
        <f>Source!AV137</f>
        <v>1</v>
      </c>
      <c r="I361" s="9"/>
      <c r="J361" s="37"/>
      <c r="K361" s="37">
        <f>Source!U137</f>
        <v>15.48</v>
      </c>
    </row>
    <row r="362" spans="1:22" ht="15" x14ac:dyDescent="0.25">
      <c r="A362" s="44"/>
      <c r="B362" s="44"/>
      <c r="C362" s="44"/>
      <c r="D362" s="44"/>
      <c r="E362" s="44"/>
      <c r="F362" s="44"/>
      <c r="G362" s="44"/>
      <c r="H362" s="44"/>
      <c r="I362" s="45">
        <f>J354+J355+J357+J358+J359+J360</f>
        <v>16679.29</v>
      </c>
      <c r="J362" s="45"/>
      <c r="K362" s="46">
        <f>IF(Source!I137&lt;&gt;0, ROUND(I362/Source!I137, 2), 0)</f>
        <v>1853.25</v>
      </c>
      <c r="P362" s="40">
        <f>I362</f>
        <v>16679.29</v>
      </c>
    </row>
    <row r="363" spans="1:22" ht="42.75" x14ac:dyDescent="0.2">
      <c r="A363" s="34">
        <v>36</v>
      </c>
      <c r="B363" s="34" t="str">
        <f>Source!F138</f>
        <v>1.22-2203-72-1/1</v>
      </c>
      <c r="C363" s="34" t="str">
        <f>Source!G138</f>
        <v>Техническое обслуживание извещателя магнитоконтактного типа СМК</v>
      </c>
      <c r="D363" s="35" t="str">
        <f>Source!H138</f>
        <v>шт.</v>
      </c>
      <c r="E363" s="9">
        <f>Source!I138</f>
        <v>3</v>
      </c>
      <c r="F363" s="37"/>
      <c r="G363" s="36"/>
      <c r="H363" s="9"/>
      <c r="I363" s="9"/>
      <c r="J363" s="37"/>
      <c r="K363" s="37"/>
      <c r="Q363">
        <f>ROUND((Source!BZ138/100)*ROUND((Source!AF138*Source!AV138)*Source!I138, 2), 2)</f>
        <v>547.47</v>
      </c>
      <c r="R363">
        <f>Source!X138</f>
        <v>547.47</v>
      </c>
      <c r="S363">
        <f>ROUND((Source!CA138/100)*ROUND((Source!AF138*Source!AV138)*Source!I138, 2), 2)</f>
        <v>78.209999999999994</v>
      </c>
      <c r="T363">
        <f>Source!Y138</f>
        <v>78.209999999999994</v>
      </c>
      <c r="U363">
        <f>ROUND((175/100)*ROUND((Source!AE138*Source!AV138)*Source!I138, 2), 2)</f>
        <v>649.53</v>
      </c>
      <c r="V363">
        <f>ROUND((108/100)*ROUND(Source!CS138*Source!I138, 2), 2)</f>
        <v>400.85</v>
      </c>
    </row>
    <row r="364" spans="1:22" ht="14.25" x14ac:dyDescent="0.2">
      <c r="A364" s="34"/>
      <c r="B364" s="34"/>
      <c r="C364" s="34" t="s">
        <v>881</v>
      </c>
      <c r="D364" s="35"/>
      <c r="E364" s="9"/>
      <c r="F364" s="37">
        <f>Source!AO138</f>
        <v>130.35</v>
      </c>
      <c r="G364" s="36" t="str">
        <f>Source!DG138</f>
        <v>)*2</v>
      </c>
      <c r="H364" s="9">
        <f>Source!AV138</f>
        <v>1</v>
      </c>
      <c r="I364" s="9">
        <f>IF(Source!BA138&lt;&gt; 0, Source!BA138, 1)</f>
        <v>1</v>
      </c>
      <c r="J364" s="37">
        <f>Source!S138</f>
        <v>782.1</v>
      </c>
      <c r="K364" s="37"/>
    </row>
    <row r="365" spans="1:22" ht="14.25" x14ac:dyDescent="0.2">
      <c r="A365" s="34"/>
      <c r="B365" s="34"/>
      <c r="C365" s="34" t="s">
        <v>882</v>
      </c>
      <c r="D365" s="35"/>
      <c r="E365" s="9"/>
      <c r="F365" s="37">
        <f>Source!AM138</f>
        <v>94.78</v>
      </c>
      <c r="G365" s="36" t="str">
        <f>Source!DE138</f>
        <v>)*2</v>
      </c>
      <c r="H365" s="9">
        <f>Source!AV138</f>
        <v>1</v>
      </c>
      <c r="I365" s="9">
        <f>IF(Source!BB138&lt;&gt; 0, Source!BB138, 1)</f>
        <v>1</v>
      </c>
      <c r="J365" s="37">
        <f>Source!Q138</f>
        <v>568.67999999999995</v>
      </c>
      <c r="K365" s="37"/>
    </row>
    <row r="366" spans="1:22" ht="14.25" x14ac:dyDescent="0.2">
      <c r="A366" s="34"/>
      <c r="B366" s="34"/>
      <c r="C366" s="34" t="s">
        <v>883</v>
      </c>
      <c r="D366" s="35"/>
      <c r="E366" s="9"/>
      <c r="F366" s="37">
        <f>Source!AN138</f>
        <v>61.86</v>
      </c>
      <c r="G366" s="36" t="str">
        <f>Source!DF138</f>
        <v>)*2</v>
      </c>
      <c r="H366" s="9">
        <f>Source!AV138</f>
        <v>1</v>
      </c>
      <c r="I366" s="9">
        <f>IF(Source!BS138&lt;&gt; 0, Source!BS138, 1)</f>
        <v>1</v>
      </c>
      <c r="J366" s="39">
        <f>Source!R138</f>
        <v>371.16</v>
      </c>
      <c r="K366" s="37"/>
    </row>
    <row r="367" spans="1:22" ht="14.25" x14ac:dyDescent="0.2">
      <c r="A367" s="34"/>
      <c r="B367" s="34"/>
      <c r="C367" s="34" t="s">
        <v>884</v>
      </c>
      <c r="D367" s="35"/>
      <c r="E367" s="9"/>
      <c r="F367" s="37">
        <f>Source!AL138</f>
        <v>13.08</v>
      </c>
      <c r="G367" s="36" t="str">
        <f>Source!DD138</f>
        <v>)*2</v>
      </c>
      <c r="H367" s="9">
        <f>Source!AW138</f>
        <v>1</v>
      </c>
      <c r="I367" s="9">
        <f>IF(Source!BC138&lt;&gt; 0, Source!BC138, 1)</f>
        <v>1</v>
      </c>
      <c r="J367" s="37">
        <f>Source!P138</f>
        <v>78.48</v>
      </c>
      <c r="K367" s="37"/>
    </row>
    <row r="368" spans="1:22" ht="14.25" x14ac:dyDescent="0.2">
      <c r="A368" s="34"/>
      <c r="B368" s="34"/>
      <c r="C368" s="34" t="s">
        <v>885</v>
      </c>
      <c r="D368" s="35" t="s">
        <v>886</v>
      </c>
      <c r="E368" s="9">
        <f>Source!AT138</f>
        <v>70</v>
      </c>
      <c r="F368" s="37"/>
      <c r="G368" s="36"/>
      <c r="H368" s="9"/>
      <c r="I368" s="9"/>
      <c r="J368" s="37">
        <f>SUM(R363:R367)</f>
        <v>547.47</v>
      </c>
      <c r="K368" s="37"/>
    </row>
    <row r="369" spans="1:22" ht="14.25" x14ac:dyDescent="0.2">
      <c r="A369" s="34"/>
      <c r="B369" s="34"/>
      <c r="C369" s="34" t="s">
        <v>887</v>
      </c>
      <c r="D369" s="35" t="s">
        <v>886</v>
      </c>
      <c r="E369" s="9">
        <f>Source!AU138</f>
        <v>10</v>
      </c>
      <c r="F369" s="37"/>
      <c r="G369" s="36"/>
      <c r="H369" s="9"/>
      <c r="I369" s="9"/>
      <c r="J369" s="37">
        <f>SUM(T363:T368)</f>
        <v>78.209999999999994</v>
      </c>
      <c r="K369" s="37"/>
    </row>
    <row r="370" spans="1:22" ht="14.25" x14ac:dyDescent="0.2">
      <c r="A370" s="34"/>
      <c r="B370" s="34"/>
      <c r="C370" s="34" t="s">
        <v>888</v>
      </c>
      <c r="D370" s="35" t="s">
        <v>886</v>
      </c>
      <c r="E370" s="9">
        <f>108</f>
        <v>108</v>
      </c>
      <c r="F370" s="37"/>
      <c r="G370" s="36"/>
      <c r="H370" s="9"/>
      <c r="I370" s="9"/>
      <c r="J370" s="37">
        <f>SUM(V363:V369)</f>
        <v>400.85</v>
      </c>
      <c r="K370" s="37"/>
    </row>
    <row r="371" spans="1:22" ht="14.25" x14ac:dyDescent="0.2">
      <c r="A371" s="34"/>
      <c r="B371" s="34"/>
      <c r="C371" s="34" t="s">
        <v>889</v>
      </c>
      <c r="D371" s="35" t="s">
        <v>890</v>
      </c>
      <c r="E371" s="9">
        <f>Source!AQ138</f>
        <v>0.36</v>
      </c>
      <c r="F371" s="37"/>
      <c r="G371" s="36" t="str">
        <f>Source!DI138</f>
        <v>)*2</v>
      </c>
      <c r="H371" s="9">
        <f>Source!AV138</f>
        <v>1</v>
      </c>
      <c r="I371" s="9"/>
      <c r="J371" s="37"/>
      <c r="K371" s="37">
        <f>Source!U138</f>
        <v>2.16</v>
      </c>
    </row>
    <row r="372" spans="1:22" ht="15" x14ac:dyDescent="0.25">
      <c r="A372" s="44"/>
      <c r="B372" s="44"/>
      <c r="C372" s="44"/>
      <c r="D372" s="44"/>
      <c r="E372" s="44"/>
      <c r="F372" s="44"/>
      <c r="G372" s="44"/>
      <c r="H372" s="44"/>
      <c r="I372" s="45">
        <f>J364+J365+J367+J368+J369+J370</f>
        <v>2455.79</v>
      </c>
      <c r="J372" s="45"/>
      <c r="K372" s="46">
        <f>IF(Source!I138&lt;&gt;0, ROUND(I372/Source!I138, 2), 0)</f>
        <v>818.6</v>
      </c>
      <c r="P372" s="40">
        <f>I372</f>
        <v>2455.79</v>
      </c>
    </row>
    <row r="373" spans="1:22" ht="42.75" x14ac:dyDescent="0.2">
      <c r="A373" s="34">
        <v>37</v>
      </c>
      <c r="B373" s="34" t="str">
        <f>Source!F139</f>
        <v>1.24-2303-18-1/1</v>
      </c>
      <c r="C373" s="34" t="str">
        <f>Source!G139</f>
        <v>Техническое обслуживание системы газового пожаротушения, модуль типа MX-1230 - ежемесячное</v>
      </c>
      <c r="D373" s="35" t="str">
        <f>Source!H139</f>
        <v>1 модуль</v>
      </c>
      <c r="E373" s="9">
        <f>Source!I139</f>
        <v>8</v>
      </c>
      <c r="F373" s="37"/>
      <c r="G373" s="36"/>
      <c r="H373" s="9"/>
      <c r="I373" s="9"/>
      <c r="J373" s="37"/>
      <c r="K373" s="37"/>
      <c r="Q373">
        <f>ROUND((Source!BZ139/100)*ROUND((Source!AF139*Source!AV139)*Source!I139, 2), 2)</f>
        <v>7278.43</v>
      </c>
      <c r="R373">
        <f>Source!X139</f>
        <v>7278.43</v>
      </c>
      <c r="S373">
        <f>ROUND((Source!CA139/100)*ROUND((Source!AF139*Source!AV139)*Source!I139, 2), 2)</f>
        <v>1039.78</v>
      </c>
      <c r="T373">
        <f>Source!Y139</f>
        <v>1039.78</v>
      </c>
      <c r="U373">
        <f>ROUND((175/100)*ROUND((Source!AE139*Source!AV139)*Source!I139, 2), 2)</f>
        <v>0</v>
      </c>
      <c r="V373">
        <f>ROUND((108/100)*ROUND(Source!CS139*Source!I139, 2), 2)</f>
        <v>0</v>
      </c>
    </row>
    <row r="374" spans="1:22" ht="14.25" x14ac:dyDescent="0.2">
      <c r="A374" s="34"/>
      <c r="B374" s="34"/>
      <c r="C374" s="34" t="s">
        <v>881</v>
      </c>
      <c r="D374" s="35"/>
      <c r="E374" s="9"/>
      <c r="F374" s="37">
        <f>Source!AO139</f>
        <v>108.31</v>
      </c>
      <c r="G374" s="36" t="str">
        <f>Source!DG139</f>
        <v>)*12</v>
      </c>
      <c r="H374" s="9">
        <f>Source!AV139</f>
        <v>1</v>
      </c>
      <c r="I374" s="9">
        <f>IF(Source!BA139&lt;&gt; 0, Source!BA139, 1)</f>
        <v>1</v>
      </c>
      <c r="J374" s="37">
        <f>Source!S139</f>
        <v>10397.76</v>
      </c>
      <c r="K374" s="37"/>
    </row>
    <row r="375" spans="1:22" ht="14.25" x14ac:dyDescent="0.2">
      <c r="A375" s="34"/>
      <c r="B375" s="34"/>
      <c r="C375" s="34" t="s">
        <v>884</v>
      </c>
      <c r="D375" s="35"/>
      <c r="E375" s="9"/>
      <c r="F375" s="37">
        <f>Source!AL139</f>
        <v>5.86</v>
      </c>
      <c r="G375" s="36" t="str">
        <f>Source!DD139</f>
        <v>)*12</v>
      </c>
      <c r="H375" s="9">
        <f>Source!AW139</f>
        <v>1</v>
      </c>
      <c r="I375" s="9">
        <f>IF(Source!BC139&lt;&gt; 0, Source!BC139, 1)</f>
        <v>1</v>
      </c>
      <c r="J375" s="37">
        <f>Source!P139</f>
        <v>562.55999999999995</v>
      </c>
      <c r="K375" s="37"/>
    </row>
    <row r="376" spans="1:22" ht="14.25" x14ac:dyDescent="0.2">
      <c r="A376" s="34"/>
      <c r="B376" s="34"/>
      <c r="C376" s="34" t="s">
        <v>885</v>
      </c>
      <c r="D376" s="35" t="s">
        <v>886</v>
      </c>
      <c r="E376" s="9">
        <f>Source!AT139</f>
        <v>70</v>
      </c>
      <c r="F376" s="37"/>
      <c r="G376" s="36"/>
      <c r="H376" s="9"/>
      <c r="I376" s="9"/>
      <c r="J376" s="37">
        <f>SUM(R373:R375)</f>
        <v>7278.43</v>
      </c>
      <c r="K376" s="37"/>
    </row>
    <row r="377" spans="1:22" ht="14.25" x14ac:dyDescent="0.2">
      <c r="A377" s="34"/>
      <c r="B377" s="34"/>
      <c r="C377" s="34" t="s">
        <v>887</v>
      </c>
      <c r="D377" s="35" t="s">
        <v>886</v>
      </c>
      <c r="E377" s="9">
        <f>Source!AU139</f>
        <v>10</v>
      </c>
      <c r="F377" s="37"/>
      <c r="G377" s="36"/>
      <c r="H377" s="9"/>
      <c r="I377" s="9"/>
      <c r="J377" s="37">
        <f>SUM(T373:T376)</f>
        <v>1039.78</v>
      </c>
      <c r="K377" s="37"/>
    </row>
    <row r="378" spans="1:22" ht="14.25" x14ac:dyDescent="0.2">
      <c r="A378" s="34"/>
      <c r="B378" s="34"/>
      <c r="C378" s="34" t="s">
        <v>889</v>
      </c>
      <c r="D378" s="35" t="s">
        <v>890</v>
      </c>
      <c r="E378" s="9">
        <f>Source!AQ139</f>
        <v>0.26</v>
      </c>
      <c r="F378" s="37"/>
      <c r="G378" s="36" t="str">
        <f>Source!DI139</f>
        <v>)*12</v>
      </c>
      <c r="H378" s="9">
        <f>Source!AV139</f>
        <v>1</v>
      </c>
      <c r="I378" s="9"/>
      <c r="J378" s="37"/>
      <c r="K378" s="37">
        <f>Source!U139</f>
        <v>24.96</v>
      </c>
    </row>
    <row r="379" spans="1:22" ht="15" x14ac:dyDescent="0.25">
      <c r="A379" s="44"/>
      <c r="B379" s="44"/>
      <c r="C379" s="44"/>
      <c r="D379" s="44"/>
      <c r="E379" s="44"/>
      <c r="F379" s="44"/>
      <c r="G379" s="44"/>
      <c r="H379" s="44"/>
      <c r="I379" s="45">
        <f>J374+J375+J376+J377</f>
        <v>19278.53</v>
      </c>
      <c r="J379" s="45"/>
      <c r="K379" s="46">
        <f>IF(Source!I139&lt;&gt;0, ROUND(I379/Source!I139, 2), 0)</f>
        <v>2409.8200000000002</v>
      </c>
      <c r="P379" s="40">
        <f>I379</f>
        <v>19278.53</v>
      </c>
    </row>
    <row r="381" spans="1:22" ht="15" x14ac:dyDescent="0.25">
      <c r="A381" s="49" t="str">
        <f>CONCATENATE("Итого по подразделу: ",IF(Source!G141&lt;&gt;"Новый подраздел", Source!G141, ""))</f>
        <v>Итого по подразделу: Система пожаротушения</v>
      </c>
      <c r="B381" s="49"/>
      <c r="C381" s="49"/>
      <c r="D381" s="49"/>
      <c r="E381" s="49"/>
      <c r="F381" s="49"/>
      <c r="G381" s="49"/>
      <c r="H381" s="49"/>
      <c r="I381" s="42">
        <f>SUM(P291:P380)</f>
        <v>52846.729999999996</v>
      </c>
      <c r="J381" s="48"/>
      <c r="K381" s="47"/>
    </row>
    <row r="384" spans="1:22" ht="16.5" x14ac:dyDescent="0.25">
      <c r="A384" s="33" t="str">
        <f>CONCATENATE("Подраздел: ",IF(Source!G171&lt;&gt;"Новый подраздел", Source!G171, ""))</f>
        <v>Подраздел: Система дымоудаления</v>
      </c>
      <c r="B384" s="33"/>
      <c r="C384" s="33"/>
      <c r="D384" s="33"/>
      <c r="E384" s="33"/>
      <c r="F384" s="33"/>
      <c r="G384" s="33"/>
      <c r="H384" s="33"/>
      <c r="I384" s="33"/>
      <c r="J384" s="33"/>
      <c r="K384" s="33"/>
    </row>
    <row r="385" spans="1:22" ht="28.5" x14ac:dyDescent="0.2">
      <c r="A385" s="34">
        <v>38</v>
      </c>
      <c r="B385" s="34" t="str">
        <f>Source!F175</f>
        <v>1.18-2303-3-1/1</v>
      </c>
      <c r="C385" s="34" t="str">
        <f>Source!G175</f>
        <v>Техническое обслуживание канального вентилятора - ежемесячное</v>
      </c>
      <c r="D385" s="35" t="str">
        <f>Source!H175</f>
        <v>шт.</v>
      </c>
      <c r="E385" s="9">
        <f>Source!I175</f>
        <v>5</v>
      </c>
      <c r="F385" s="37"/>
      <c r="G385" s="36"/>
      <c r="H385" s="9"/>
      <c r="I385" s="9"/>
      <c r="J385" s="37"/>
      <c r="K385" s="37"/>
      <c r="Q385">
        <f>ROUND((Source!BZ175/100)*ROUND((Source!AF175*Source!AV175)*Source!I175, 2), 2)</f>
        <v>4659.2</v>
      </c>
      <c r="R385">
        <f>Source!X175</f>
        <v>4659.2</v>
      </c>
      <c r="S385">
        <f>ROUND((Source!CA175/100)*ROUND((Source!AF175*Source!AV175)*Source!I175, 2), 2)</f>
        <v>665.6</v>
      </c>
      <c r="T385">
        <f>Source!Y175</f>
        <v>665.6</v>
      </c>
      <c r="U385">
        <f>ROUND((175/100)*ROUND((Source!AE175*Source!AV175)*Source!I175, 2), 2)</f>
        <v>0</v>
      </c>
      <c r="V385">
        <f>ROUND((108/100)*ROUND(Source!CS175*Source!I175, 2), 2)</f>
        <v>0</v>
      </c>
    </row>
    <row r="386" spans="1:22" ht="14.25" x14ac:dyDescent="0.2">
      <c r="A386" s="34"/>
      <c r="B386" s="34"/>
      <c r="C386" s="34" t="s">
        <v>881</v>
      </c>
      <c r="D386" s="35"/>
      <c r="E386" s="9"/>
      <c r="F386" s="37">
        <f>Source!AO175</f>
        <v>166.4</v>
      </c>
      <c r="G386" s="36" t="str">
        <f>Source!DG175</f>
        <v>)*8</v>
      </c>
      <c r="H386" s="9">
        <f>Source!AV175</f>
        <v>1</v>
      </c>
      <c r="I386" s="9">
        <f>IF(Source!BA175&lt;&gt; 0, Source!BA175, 1)</f>
        <v>1</v>
      </c>
      <c r="J386" s="37">
        <f>Source!S175</f>
        <v>6656</v>
      </c>
      <c r="K386" s="37"/>
    </row>
    <row r="387" spans="1:22" ht="14.25" x14ac:dyDescent="0.2">
      <c r="A387" s="34"/>
      <c r="B387" s="34"/>
      <c r="C387" s="34" t="s">
        <v>885</v>
      </c>
      <c r="D387" s="35" t="s">
        <v>886</v>
      </c>
      <c r="E387" s="9">
        <f>Source!AT175</f>
        <v>70</v>
      </c>
      <c r="F387" s="37"/>
      <c r="G387" s="36"/>
      <c r="H387" s="9"/>
      <c r="I387" s="9"/>
      <c r="J387" s="37">
        <f>SUM(R385:R386)</f>
        <v>4659.2</v>
      </c>
      <c r="K387" s="37"/>
    </row>
    <row r="388" spans="1:22" ht="14.25" x14ac:dyDescent="0.2">
      <c r="A388" s="34"/>
      <c r="B388" s="34"/>
      <c r="C388" s="34" t="s">
        <v>887</v>
      </c>
      <c r="D388" s="35" t="s">
        <v>886</v>
      </c>
      <c r="E388" s="9">
        <f>Source!AU175</f>
        <v>10</v>
      </c>
      <c r="F388" s="37"/>
      <c r="G388" s="36"/>
      <c r="H388" s="9"/>
      <c r="I388" s="9"/>
      <c r="J388" s="37">
        <f>SUM(T385:T387)</f>
        <v>665.6</v>
      </c>
      <c r="K388" s="37"/>
    </row>
    <row r="389" spans="1:22" ht="14.25" x14ac:dyDescent="0.2">
      <c r="A389" s="34"/>
      <c r="B389" s="34"/>
      <c r="C389" s="34" t="s">
        <v>889</v>
      </c>
      <c r="D389" s="35" t="s">
        <v>890</v>
      </c>
      <c r="E389" s="9">
        <f>Source!AQ175</f>
        <v>0.5</v>
      </c>
      <c r="F389" s="37"/>
      <c r="G389" s="36" t="str">
        <f>Source!DI175</f>
        <v>)*8</v>
      </c>
      <c r="H389" s="9">
        <f>Source!AV175</f>
        <v>1</v>
      </c>
      <c r="I389" s="9"/>
      <c r="J389" s="37"/>
      <c r="K389" s="37">
        <f>Source!U175</f>
        <v>20</v>
      </c>
    </row>
    <row r="390" spans="1:22" ht="15" x14ac:dyDescent="0.25">
      <c r="A390" s="44"/>
      <c r="B390" s="44"/>
      <c r="C390" s="44"/>
      <c r="D390" s="44"/>
      <c r="E390" s="44"/>
      <c r="F390" s="44"/>
      <c r="G390" s="44"/>
      <c r="H390" s="44"/>
      <c r="I390" s="45">
        <f>J386+J387+J388</f>
        <v>11980.800000000001</v>
      </c>
      <c r="J390" s="45"/>
      <c r="K390" s="46">
        <f>IF(Source!I175&lt;&gt;0, ROUND(I390/Source!I175, 2), 0)</f>
        <v>2396.16</v>
      </c>
      <c r="P390" s="40">
        <f>I390</f>
        <v>11980.800000000001</v>
      </c>
    </row>
    <row r="391" spans="1:22" ht="28.5" x14ac:dyDescent="0.2">
      <c r="A391" s="34">
        <v>39</v>
      </c>
      <c r="B391" s="34" t="str">
        <f>Source!F176</f>
        <v>1.18-2303-3-2/1</v>
      </c>
      <c r="C391" s="34" t="str">
        <f>Source!G176</f>
        <v>Техническое обслуживание канального вентилятора - ежеквартальное</v>
      </c>
      <c r="D391" s="35" t="str">
        <f>Source!H176</f>
        <v>шт.</v>
      </c>
      <c r="E391" s="9">
        <f>Source!I176</f>
        <v>5</v>
      </c>
      <c r="F391" s="37"/>
      <c r="G391" s="36"/>
      <c r="H391" s="9"/>
      <c r="I391" s="9"/>
      <c r="J391" s="37"/>
      <c r="K391" s="37"/>
      <c r="Q391">
        <f>ROUND((Source!BZ176/100)*ROUND((Source!AF176*Source!AV176)*Source!I176, 2), 2)</f>
        <v>8200.36</v>
      </c>
      <c r="R391">
        <f>Source!X176</f>
        <v>8200.36</v>
      </c>
      <c r="S391">
        <f>ROUND((Source!CA176/100)*ROUND((Source!AF176*Source!AV176)*Source!I176, 2), 2)</f>
        <v>1171.48</v>
      </c>
      <c r="T391">
        <f>Source!Y176</f>
        <v>1171.48</v>
      </c>
      <c r="U391">
        <f>ROUND((175/100)*ROUND((Source!AE176*Source!AV176)*Source!I176, 2), 2)</f>
        <v>0</v>
      </c>
      <c r="V391">
        <f>ROUND((108/100)*ROUND(Source!CS176*Source!I176, 2), 2)</f>
        <v>0</v>
      </c>
    </row>
    <row r="392" spans="1:22" ht="14.25" x14ac:dyDescent="0.2">
      <c r="A392" s="34"/>
      <c r="B392" s="34"/>
      <c r="C392" s="34" t="s">
        <v>881</v>
      </c>
      <c r="D392" s="35"/>
      <c r="E392" s="9"/>
      <c r="F392" s="37">
        <f>Source!AO176</f>
        <v>585.74</v>
      </c>
      <c r="G392" s="36" t="str">
        <f>Source!DG176</f>
        <v>)*4</v>
      </c>
      <c r="H392" s="9">
        <f>Source!AV176</f>
        <v>1</v>
      </c>
      <c r="I392" s="9">
        <f>IF(Source!BA176&lt;&gt; 0, Source!BA176, 1)</f>
        <v>1</v>
      </c>
      <c r="J392" s="37">
        <f>Source!S176</f>
        <v>11714.8</v>
      </c>
      <c r="K392" s="37"/>
    </row>
    <row r="393" spans="1:22" ht="14.25" x14ac:dyDescent="0.2">
      <c r="A393" s="34"/>
      <c r="B393" s="34"/>
      <c r="C393" s="34" t="s">
        <v>885</v>
      </c>
      <c r="D393" s="35" t="s">
        <v>886</v>
      </c>
      <c r="E393" s="9">
        <f>Source!AT176</f>
        <v>70</v>
      </c>
      <c r="F393" s="37"/>
      <c r="G393" s="36"/>
      <c r="H393" s="9"/>
      <c r="I393" s="9"/>
      <c r="J393" s="37">
        <f>SUM(R391:R392)</f>
        <v>8200.36</v>
      </c>
      <c r="K393" s="37"/>
    </row>
    <row r="394" spans="1:22" ht="14.25" x14ac:dyDescent="0.2">
      <c r="A394" s="34"/>
      <c r="B394" s="34"/>
      <c r="C394" s="34" t="s">
        <v>887</v>
      </c>
      <c r="D394" s="35" t="s">
        <v>886</v>
      </c>
      <c r="E394" s="9">
        <f>Source!AU176</f>
        <v>10</v>
      </c>
      <c r="F394" s="37"/>
      <c r="G394" s="36"/>
      <c r="H394" s="9"/>
      <c r="I394" s="9"/>
      <c r="J394" s="37">
        <f>SUM(T391:T393)</f>
        <v>1171.48</v>
      </c>
      <c r="K394" s="37"/>
    </row>
    <row r="395" spans="1:22" ht="14.25" x14ac:dyDescent="0.2">
      <c r="A395" s="34"/>
      <c r="B395" s="34"/>
      <c r="C395" s="34" t="s">
        <v>889</v>
      </c>
      <c r="D395" s="35" t="s">
        <v>890</v>
      </c>
      <c r="E395" s="9">
        <f>Source!AQ176</f>
        <v>1.76</v>
      </c>
      <c r="F395" s="37"/>
      <c r="G395" s="36" t="str">
        <f>Source!DI176</f>
        <v>)*4</v>
      </c>
      <c r="H395" s="9">
        <f>Source!AV176</f>
        <v>1</v>
      </c>
      <c r="I395" s="9"/>
      <c r="J395" s="37"/>
      <c r="K395" s="37">
        <f>Source!U176</f>
        <v>35.200000000000003</v>
      </c>
    </row>
    <row r="396" spans="1:22" ht="15" x14ac:dyDescent="0.25">
      <c r="A396" s="44"/>
      <c r="B396" s="44"/>
      <c r="C396" s="44"/>
      <c r="D396" s="44"/>
      <c r="E396" s="44"/>
      <c r="F396" s="44"/>
      <c r="G396" s="44"/>
      <c r="H396" s="44"/>
      <c r="I396" s="45">
        <f>J392+J393+J394</f>
        <v>21086.639999999999</v>
      </c>
      <c r="J396" s="45"/>
      <c r="K396" s="46">
        <f>IF(Source!I176&lt;&gt;0, ROUND(I396/Source!I176, 2), 0)</f>
        <v>4217.33</v>
      </c>
      <c r="P396" s="40">
        <f>I396</f>
        <v>21086.639999999999</v>
      </c>
    </row>
    <row r="397" spans="1:22" ht="57" x14ac:dyDescent="0.2">
      <c r="A397" s="34">
        <v>40</v>
      </c>
      <c r="B397" s="34" t="str">
        <f>Source!F178</f>
        <v>1.18-2403-5-1/1</v>
      </c>
      <c r="C397" s="34" t="str">
        <f>Source!G178</f>
        <v>Техническое обслуживание и ремонт в течение года приточных установок с автоматикой, производительностью по воздуху до 5000 м3/ч</v>
      </c>
      <c r="D397" s="35" t="str">
        <f>Source!H178</f>
        <v>установка</v>
      </c>
      <c r="E397" s="9">
        <f>Source!I178</f>
        <v>1</v>
      </c>
      <c r="F397" s="37"/>
      <c r="G397" s="36"/>
      <c r="H397" s="9"/>
      <c r="I397" s="9"/>
      <c r="J397" s="37"/>
      <c r="K397" s="37"/>
      <c r="Q397">
        <f>ROUND((Source!BZ178/100)*ROUND((Source!AF178*Source!AV178)*Source!I178, 2), 2)</f>
        <v>21349.1</v>
      </c>
      <c r="R397">
        <f>Source!X178</f>
        <v>21349.1</v>
      </c>
      <c r="S397">
        <f>ROUND((Source!CA178/100)*ROUND((Source!AF178*Source!AV178)*Source!I178, 2), 2)</f>
        <v>3049.87</v>
      </c>
      <c r="T397">
        <f>Source!Y178</f>
        <v>3049.87</v>
      </c>
      <c r="U397">
        <f>ROUND((175/100)*ROUND((Source!AE178*Source!AV178)*Source!I178, 2), 2)</f>
        <v>0</v>
      </c>
      <c r="V397">
        <f>ROUND((108/100)*ROUND(Source!CS178*Source!I178, 2), 2)</f>
        <v>0</v>
      </c>
    </row>
    <row r="398" spans="1:22" ht="14.25" x14ac:dyDescent="0.2">
      <c r="A398" s="34"/>
      <c r="B398" s="34"/>
      <c r="C398" s="34" t="s">
        <v>881</v>
      </c>
      <c r="D398" s="35"/>
      <c r="E398" s="9"/>
      <c r="F398" s="37">
        <f>Source!AO178</f>
        <v>30498.720000000001</v>
      </c>
      <c r="G398" s="36" t="str">
        <f>Source!DG178</f>
        <v/>
      </c>
      <c r="H398" s="9">
        <f>Source!AV178</f>
        <v>1</v>
      </c>
      <c r="I398" s="9">
        <f>IF(Source!BA178&lt;&gt; 0, Source!BA178, 1)</f>
        <v>1</v>
      </c>
      <c r="J398" s="37">
        <f>Source!S178</f>
        <v>30498.720000000001</v>
      </c>
      <c r="K398" s="37"/>
    </row>
    <row r="399" spans="1:22" ht="14.25" x14ac:dyDescent="0.2">
      <c r="A399" s="34"/>
      <c r="B399" s="34"/>
      <c r="C399" s="34" t="s">
        <v>884</v>
      </c>
      <c r="D399" s="35"/>
      <c r="E399" s="9"/>
      <c r="F399" s="37">
        <f>Source!AL178</f>
        <v>2656.32</v>
      </c>
      <c r="G399" s="36" t="str">
        <f>Source!DD178</f>
        <v/>
      </c>
      <c r="H399" s="9">
        <f>Source!AW178</f>
        <v>1</v>
      </c>
      <c r="I399" s="9">
        <f>IF(Source!BC178&lt;&gt; 0, Source!BC178, 1)</f>
        <v>1</v>
      </c>
      <c r="J399" s="37">
        <f>Source!P178</f>
        <v>2656.32</v>
      </c>
      <c r="K399" s="37"/>
    </row>
    <row r="400" spans="1:22" ht="14.25" x14ac:dyDescent="0.2">
      <c r="A400" s="34"/>
      <c r="B400" s="34"/>
      <c r="C400" s="34" t="s">
        <v>885</v>
      </c>
      <c r="D400" s="35" t="s">
        <v>886</v>
      </c>
      <c r="E400" s="9">
        <f>Source!AT178</f>
        <v>70</v>
      </c>
      <c r="F400" s="37"/>
      <c r="G400" s="36"/>
      <c r="H400" s="9"/>
      <c r="I400" s="9"/>
      <c r="J400" s="37">
        <f>SUM(R397:R399)</f>
        <v>21349.1</v>
      </c>
      <c r="K400" s="37"/>
    </row>
    <row r="401" spans="1:22" ht="14.25" x14ac:dyDescent="0.2">
      <c r="A401" s="34"/>
      <c r="B401" s="34"/>
      <c r="C401" s="34" t="s">
        <v>887</v>
      </c>
      <c r="D401" s="35" t="s">
        <v>886</v>
      </c>
      <c r="E401" s="9">
        <f>Source!AU178</f>
        <v>10</v>
      </c>
      <c r="F401" s="37"/>
      <c r="G401" s="36"/>
      <c r="H401" s="9"/>
      <c r="I401" s="9"/>
      <c r="J401" s="37">
        <f>SUM(T397:T400)</f>
        <v>3049.87</v>
      </c>
      <c r="K401" s="37"/>
    </row>
    <row r="402" spans="1:22" ht="14.25" x14ac:dyDescent="0.2">
      <c r="A402" s="34"/>
      <c r="B402" s="34"/>
      <c r="C402" s="34" t="s">
        <v>889</v>
      </c>
      <c r="D402" s="35" t="s">
        <v>890</v>
      </c>
      <c r="E402" s="9">
        <f>Source!AQ178</f>
        <v>84</v>
      </c>
      <c r="F402" s="37"/>
      <c r="G402" s="36" t="str">
        <f>Source!DI178</f>
        <v/>
      </c>
      <c r="H402" s="9">
        <f>Source!AV178</f>
        <v>1</v>
      </c>
      <c r="I402" s="9"/>
      <c r="J402" s="37"/>
      <c r="K402" s="37">
        <f>Source!U178</f>
        <v>84</v>
      </c>
    </row>
    <row r="403" spans="1:22" ht="15" x14ac:dyDescent="0.25">
      <c r="A403" s="44"/>
      <c r="B403" s="44"/>
      <c r="C403" s="44"/>
      <c r="D403" s="44"/>
      <c r="E403" s="44"/>
      <c r="F403" s="44"/>
      <c r="G403" s="44"/>
      <c r="H403" s="44"/>
      <c r="I403" s="45">
        <f>J398+J399+J400+J401</f>
        <v>57554.01</v>
      </c>
      <c r="J403" s="45"/>
      <c r="K403" s="46">
        <f>IF(Source!I178&lt;&gt;0, ROUND(I403/Source!I178, 2), 0)</f>
        <v>57554.01</v>
      </c>
      <c r="P403" s="40">
        <f>I403</f>
        <v>57554.01</v>
      </c>
    </row>
    <row r="404" spans="1:22" ht="42.75" x14ac:dyDescent="0.2">
      <c r="A404" s="34">
        <v>41</v>
      </c>
      <c r="B404" s="34" t="str">
        <f>Source!F179</f>
        <v>1.18-2203-2-3/1</v>
      </c>
      <c r="C404" s="34" t="str">
        <f>Source!G179</f>
        <v>Техническое обслуживание клапанов огнезадерживающих двустворчатых с электромагнитным приводом</v>
      </c>
      <c r="D404" s="35" t="str">
        <f>Source!H179</f>
        <v>шт.</v>
      </c>
      <c r="E404" s="9">
        <f>Source!I179</f>
        <v>12</v>
      </c>
      <c r="F404" s="37"/>
      <c r="G404" s="36"/>
      <c r="H404" s="9"/>
      <c r="I404" s="9"/>
      <c r="J404" s="37"/>
      <c r="K404" s="37"/>
      <c r="Q404">
        <f>ROUND((Source!BZ179/100)*ROUND((Source!AF179*Source!AV179)*Source!I179, 2), 2)</f>
        <v>14883.12</v>
      </c>
      <c r="R404">
        <f>Source!X179</f>
        <v>14883.12</v>
      </c>
      <c r="S404">
        <f>ROUND((Source!CA179/100)*ROUND((Source!AF179*Source!AV179)*Source!I179, 2), 2)</f>
        <v>2126.16</v>
      </c>
      <c r="T404">
        <f>Source!Y179</f>
        <v>2126.16</v>
      </c>
      <c r="U404">
        <f>ROUND((175/100)*ROUND((Source!AE179*Source!AV179)*Source!I179, 2), 2)</f>
        <v>3031.56</v>
      </c>
      <c r="V404">
        <f>ROUND((108/100)*ROUND(Source!CS179*Source!I179, 2), 2)</f>
        <v>1870.91</v>
      </c>
    </row>
    <row r="405" spans="1:22" ht="14.25" x14ac:dyDescent="0.2">
      <c r="A405" s="34"/>
      <c r="B405" s="34"/>
      <c r="C405" s="34" t="s">
        <v>881</v>
      </c>
      <c r="D405" s="35"/>
      <c r="E405" s="9"/>
      <c r="F405" s="37">
        <f>Source!AO179</f>
        <v>442.95</v>
      </c>
      <c r="G405" s="36" t="str">
        <f>Source!DG179</f>
        <v>)*4</v>
      </c>
      <c r="H405" s="9">
        <f>Source!AV179</f>
        <v>1</v>
      </c>
      <c r="I405" s="9">
        <f>IF(Source!BA179&lt;&gt; 0, Source!BA179, 1)</f>
        <v>1</v>
      </c>
      <c r="J405" s="37">
        <f>Source!S179</f>
        <v>21261.599999999999</v>
      </c>
      <c r="K405" s="37"/>
    </row>
    <row r="406" spans="1:22" ht="14.25" x14ac:dyDescent="0.2">
      <c r="A406" s="34"/>
      <c r="B406" s="34"/>
      <c r="C406" s="34" t="s">
        <v>882</v>
      </c>
      <c r="D406" s="35"/>
      <c r="E406" s="9"/>
      <c r="F406" s="37">
        <f>Source!AM179</f>
        <v>55.29</v>
      </c>
      <c r="G406" s="36" t="str">
        <f>Source!DE179</f>
        <v>)*4</v>
      </c>
      <c r="H406" s="9">
        <f>Source!AV179</f>
        <v>1</v>
      </c>
      <c r="I406" s="9">
        <f>IF(Source!BB179&lt;&gt; 0, Source!BB179, 1)</f>
        <v>1</v>
      </c>
      <c r="J406" s="37">
        <f>Source!Q179</f>
        <v>2653.92</v>
      </c>
      <c r="K406" s="37"/>
    </row>
    <row r="407" spans="1:22" ht="14.25" x14ac:dyDescent="0.2">
      <c r="A407" s="34"/>
      <c r="B407" s="34"/>
      <c r="C407" s="34" t="s">
        <v>883</v>
      </c>
      <c r="D407" s="35"/>
      <c r="E407" s="9"/>
      <c r="F407" s="37">
        <f>Source!AN179</f>
        <v>36.090000000000003</v>
      </c>
      <c r="G407" s="36" t="str">
        <f>Source!DF179</f>
        <v>)*4</v>
      </c>
      <c r="H407" s="9">
        <f>Source!AV179</f>
        <v>1</v>
      </c>
      <c r="I407" s="9">
        <f>IF(Source!BS179&lt;&gt; 0, Source!BS179, 1)</f>
        <v>1</v>
      </c>
      <c r="J407" s="39">
        <f>Source!R179</f>
        <v>1732.32</v>
      </c>
      <c r="K407" s="37"/>
    </row>
    <row r="408" spans="1:22" ht="14.25" x14ac:dyDescent="0.2">
      <c r="A408" s="34"/>
      <c r="B408" s="34"/>
      <c r="C408" s="34" t="s">
        <v>884</v>
      </c>
      <c r="D408" s="35"/>
      <c r="E408" s="9"/>
      <c r="F408" s="37">
        <f>Source!AL179</f>
        <v>1.46</v>
      </c>
      <c r="G408" s="36" t="str">
        <f>Source!DD179</f>
        <v>)*4</v>
      </c>
      <c r="H408" s="9">
        <f>Source!AW179</f>
        <v>1</v>
      </c>
      <c r="I408" s="9">
        <f>IF(Source!BC179&lt;&gt; 0, Source!BC179, 1)</f>
        <v>1</v>
      </c>
      <c r="J408" s="37">
        <f>Source!P179</f>
        <v>70.08</v>
      </c>
      <c r="K408" s="37"/>
    </row>
    <row r="409" spans="1:22" ht="14.25" x14ac:dyDescent="0.2">
      <c r="A409" s="34"/>
      <c r="B409" s="34"/>
      <c r="C409" s="34" t="s">
        <v>885</v>
      </c>
      <c r="D409" s="35" t="s">
        <v>886</v>
      </c>
      <c r="E409" s="9">
        <f>Source!AT179</f>
        <v>70</v>
      </c>
      <c r="F409" s="37"/>
      <c r="G409" s="36"/>
      <c r="H409" s="9"/>
      <c r="I409" s="9"/>
      <c r="J409" s="37">
        <f>SUM(R404:R408)</f>
        <v>14883.12</v>
      </c>
      <c r="K409" s="37"/>
    </row>
    <row r="410" spans="1:22" ht="14.25" x14ac:dyDescent="0.2">
      <c r="A410" s="34"/>
      <c r="B410" s="34"/>
      <c r="C410" s="34" t="s">
        <v>887</v>
      </c>
      <c r="D410" s="35" t="s">
        <v>886</v>
      </c>
      <c r="E410" s="9">
        <f>Source!AU179</f>
        <v>10</v>
      </c>
      <c r="F410" s="37"/>
      <c r="G410" s="36"/>
      <c r="H410" s="9"/>
      <c r="I410" s="9"/>
      <c r="J410" s="37">
        <f>SUM(T404:T409)</f>
        <v>2126.16</v>
      </c>
      <c r="K410" s="37"/>
    </row>
    <row r="411" spans="1:22" ht="14.25" x14ac:dyDescent="0.2">
      <c r="A411" s="34"/>
      <c r="B411" s="34"/>
      <c r="C411" s="34" t="s">
        <v>888</v>
      </c>
      <c r="D411" s="35" t="s">
        <v>886</v>
      </c>
      <c r="E411" s="9">
        <f>108</f>
        <v>108</v>
      </c>
      <c r="F411" s="37"/>
      <c r="G411" s="36"/>
      <c r="H411" s="9"/>
      <c r="I411" s="9"/>
      <c r="J411" s="37">
        <f>SUM(V404:V410)</f>
        <v>1870.91</v>
      </c>
      <c r="K411" s="37"/>
    </row>
    <row r="412" spans="1:22" ht="14.25" x14ac:dyDescent="0.2">
      <c r="A412" s="34"/>
      <c r="B412" s="34"/>
      <c r="C412" s="34" t="s">
        <v>889</v>
      </c>
      <c r="D412" s="35" t="s">
        <v>890</v>
      </c>
      <c r="E412" s="9">
        <f>Source!AQ179</f>
        <v>1.22</v>
      </c>
      <c r="F412" s="37"/>
      <c r="G412" s="36" t="str">
        <f>Source!DI179</f>
        <v>)*4</v>
      </c>
      <c r="H412" s="9">
        <f>Source!AV179</f>
        <v>1</v>
      </c>
      <c r="I412" s="9"/>
      <c r="J412" s="37"/>
      <c r="K412" s="37">
        <f>Source!U179</f>
        <v>58.56</v>
      </c>
    </row>
    <row r="413" spans="1:22" ht="15" x14ac:dyDescent="0.25">
      <c r="A413" s="44"/>
      <c r="B413" s="44"/>
      <c r="C413" s="44"/>
      <c r="D413" s="44"/>
      <c r="E413" s="44"/>
      <c r="F413" s="44"/>
      <c r="G413" s="44"/>
      <c r="H413" s="44"/>
      <c r="I413" s="45">
        <f>J405+J406+J408+J409+J410+J411</f>
        <v>42865.790000000008</v>
      </c>
      <c r="J413" s="45"/>
      <c r="K413" s="46">
        <f>IF(Source!I179&lt;&gt;0, ROUND(I413/Source!I179, 2), 0)</f>
        <v>3572.15</v>
      </c>
      <c r="P413" s="40">
        <f>I413</f>
        <v>42865.790000000008</v>
      </c>
    </row>
    <row r="414" spans="1:22" ht="57" x14ac:dyDescent="0.2">
      <c r="A414" s="34">
        <v>42</v>
      </c>
      <c r="B414" s="34" t="str">
        <f>Source!F180</f>
        <v>1.18-2203-3-1/1</v>
      </c>
      <c r="C414" s="34" t="str">
        <f>Source!G180</f>
        <v>Техническое обслуживание клапанов обратных воздушных диаметром/периметром до 560/1600 мм</v>
      </c>
      <c r="D414" s="35" t="str">
        <f>Source!H180</f>
        <v>шт.</v>
      </c>
      <c r="E414" s="9">
        <f>Source!I180</f>
        <v>2</v>
      </c>
      <c r="F414" s="37"/>
      <c r="G414" s="36"/>
      <c r="H414" s="9"/>
      <c r="I414" s="9"/>
      <c r="J414" s="37"/>
      <c r="K414" s="37"/>
      <c r="Q414">
        <f>ROUND((Source!BZ180/100)*ROUND((Source!AF180*Source!AV180)*Source!I180, 2), 2)</f>
        <v>378.39</v>
      </c>
      <c r="R414">
        <f>Source!X180</f>
        <v>378.39</v>
      </c>
      <c r="S414">
        <f>ROUND((Source!CA180/100)*ROUND((Source!AF180*Source!AV180)*Source!I180, 2), 2)</f>
        <v>54.06</v>
      </c>
      <c r="T414">
        <f>Source!Y180</f>
        <v>54.06</v>
      </c>
      <c r="U414">
        <f>ROUND((175/100)*ROUND((Source!AE180*Source!AV180)*Source!I180, 2), 2)</f>
        <v>144.34</v>
      </c>
      <c r="V414">
        <f>ROUND((108/100)*ROUND(Source!CS180*Source!I180, 2), 2)</f>
        <v>89.08</v>
      </c>
    </row>
    <row r="415" spans="1:22" ht="14.25" x14ac:dyDescent="0.2">
      <c r="A415" s="34"/>
      <c r="B415" s="34"/>
      <c r="C415" s="34" t="s">
        <v>881</v>
      </c>
      <c r="D415" s="35"/>
      <c r="E415" s="9"/>
      <c r="F415" s="37">
        <f>Source!AO180</f>
        <v>67.569999999999993</v>
      </c>
      <c r="G415" s="36" t="str">
        <f>Source!DG180</f>
        <v>)*4</v>
      </c>
      <c r="H415" s="9">
        <f>Source!AV180</f>
        <v>1</v>
      </c>
      <c r="I415" s="9">
        <f>IF(Source!BA180&lt;&gt; 0, Source!BA180, 1)</f>
        <v>1</v>
      </c>
      <c r="J415" s="37">
        <f>Source!S180</f>
        <v>540.55999999999995</v>
      </c>
      <c r="K415" s="37"/>
    </row>
    <row r="416" spans="1:22" ht="14.25" x14ac:dyDescent="0.2">
      <c r="A416" s="34"/>
      <c r="B416" s="34"/>
      <c r="C416" s="34" t="s">
        <v>882</v>
      </c>
      <c r="D416" s="35"/>
      <c r="E416" s="9"/>
      <c r="F416" s="37">
        <f>Source!AM180</f>
        <v>15.8</v>
      </c>
      <c r="G416" s="36" t="str">
        <f>Source!DE180</f>
        <v>)*4</v>
      </c>
      <c r="H416" s="9">
        <f>Source!AV180</f>
        <v>1</v>
      </c>
      <c r="I416" s="9">
        <f>IF(Source!BB180&lt;&gt; 0, Source!BB180, 1)</f>
        <v>1</v>
      </c>
      <c r="J416" s="37">
        <f>Source!Q180</f>
        <v>126.4</v>
      </c>
      <c r="K416" s="37"/>
    </row>
    <row r="417" spans="1:16" ht="14.25" x14ac:dyDescent="0.2">
      <c r="A417" s="34"/>
      <c r="B417" s="34"/>
      <c r="C417" s="34" t="s">
        <v>883</v>
      </c>
      <c r="D417" s="35"/>
      <c r="E417" s="9"/>
      <c r="F417" s="37">
        <f>Source!AN180</f>
        <v>10.31</v>
      </c>
      <c r="G417" s="36" t="str">
        <f>Source!DF180</f>
        <v>)*4</v>
      </c>
      <c r="H417" s="9">
        <f>Source!AV180</f>
        <v>1</v>
      </c>
      <c r="I417" s="9">
        <f>IF(Source!BS180&lt;&gt; 0, Source!BS180, 1)</f>
        <v>1</v>
      </c>
      <c r="J417" s="39">
        <f>Source!R180</f>
        <v>82.48</v>
      </c>
      <c r="K417" s="37"/>
    </row>
    <row r="418" spans="1:16" ht="14.25" x14ac:dyDescent="0.2">
      <c r="A418" s="34"/>
      <c r="B418" s="34"/>
      <c r="C418" s="34" t="s">
        <v>884</v>
      </c>
      <c r="D418" s="35"/>
      <c r="E418" s="9"/>
      <c r="F418" s="37">
        <f>Source!AL180</f>
        <v>0.44</v>
      </c>
      <c r="G418" s="36" t="str">
        <f>Source!DD180</f>
        <v>)*4</v>
      </c>
      <c r="H418" s="9">
        <f>Source!AW180</f>
        <v>1</v>
      </c>
      <c r="I418" s="9">
        <f>IF(Source!BC180&lt;&gt; 0, Source!BC180, 1)</f>
        <v>1</v>
      </c>
      <c r="J418" s="37">
        <f>Source!P180</f>
        <v>3.52</v>
      </c>
      <c r="K418" s="37"/>
    </row>
    <row r="419" spans="1:16" ht="14.25" x14ac:dyDescent="0.2">
      <c r="A419" s="34"/>
      <c r="B419" s="34"/>
      <c r="C419" s="34" t="s">
        <v>885</v>
      </c>
      <c r="D419" s="35" t="s">
        <v>886</v>
      </c>
      <c r="E419" s="9">
        <f>Source!AT180</f>
        <v>70</v>
      </c>
      <c r="F419" s="37"/>
      <c r="G419" s="36"/>
      <c r="H419" s="9"/>
      <c r="I419" s="9"/>
      <c r="J419" s="37">
        <f>SUM(R414:R418)</f>
        <v>378.39</v>
      </c>
      <c r="K419" s="37"/>
    </row>
    <row r="420" spans="1:16" ht="14.25" x14ac:dyDescent="0.2">
      <c r="A420" s="34"/>
      <c r="B420" s="34"/>
      <c r="C420" s="34" t="s">
        <v>887</v>
      </c>
      <c r="D420" s="35" t="s">
        <v>886</v>
      </c>
      <c r="E420" s="9">
        <f>Source!AU180</f>
        <v>10</v>
      </c>
      <c r="F420" s="37"/>
      <c r="G420" s="36"/>
      <c r="H420" s="9"/>
      <c r="I420" s="9"/>
      <c r="J420" s="37">
        <f>SUM(T414:T419)</f>
        <v>54.06</v>
      </c>
      <c r="K420" s="37"/>
    </row>
    <row r="421" spans="1:16" ht="14.25" x14ac:dyDescent="0.2">
      <c r="A421" s="34"/>
      <c r="B421" s="34"/>
      <c r="C421" s="34" t="s">
        <v>888</v>
      </c>
      <c r="D421" s="35" t="s">
        <v>886</v>
      </c>
      <c r="E421" s="9">
        <f>108</f>
        <v>108</v>
      </c>
      <c r="F421" s="37"/>
      <c r="G421" s="36"/>
      <c r="H421" s="9"/>
      <c r="I421" s="9"/>
      <c r="J421" s="37">
        <f>SUM(V414:V420)</f>
        <v>89.08</v>
      </c>
      <c r="K421" s="37"/>
    </row>
    <row r="422" spans="1:16" ht="14.25" x14ac:dyDescent="0.2">
      <c r="A422" s="34"/>
      <c r="B422" s="34"/>
      <c r="C422" s="34" t="s">
        <v>889</v>
      </c>
      <c r="D422" s="35" t="s">
        <v>890</v>
      </c>
      <c r="E422" s="9">
        <f>Source!AQ180</f>
        <v>0.2</v>
      </c>
      <c r="F422" s="37"/>
      <c r="G422" s="36" t="str">
        <f>Source!DI180</f>
        <v>)*4</v>
      </c>
      <c r="H422" s="9">
        <f>Source!AV180</f>
        <v>1</v>
      </c>
      <c r="I422" s="9"/>
      <c r="J422" s="37"/>
      <c r="K422" s="37">
        <f>Source!U180</f>
        <v>1.6</v>
      </c>
    </row>
    <row r="423" spans="1:16" ht="15" x14ac:dyDescent="0.25">
      <c r="A423" s="44"/>
      <c r="B423" s="44"/>
      <c r="C423" s="44"/>
      <c r="D423" s="44"/>
      <c r="E423" s="44"/>
      <c r="F423" s="44"/>
      <c r="G423" s="44"/>
      <c r="H423" s="44"/>
      <c r="I423" s="45">
        <f>J415+J416+J418+J419+J420+J421</f>
        <v>1192.0099999999998</v>
      </c>
      <c r="J423" s="45"/>
      <c r="K423" s="46">
        <f>IF(Source!I180&lt;&gt;0, ROUND(I423/Source!I180, 2), 0)</f>
        <v>596.01</v>
      </c>
      <c r="P423" s="40">
        <f>I423</f>
        <v>1192.0099999999998</v>
      </c>
    </row>
    <row r="425" spans="1:16" ht="15" x14ac:dyDescent="0.25">
      <c r="A425" s="49" t="str">
        <f>CONCATENATE("Итого по подразделу: ",IF(Source!G182&lt;&gt;"Новый подраздел", Source!G182, ""))</f>
        <v>Итого по подразделу: Система дымоудаления</v>
      </c>
      <c r="B425" s="49"/>
      <c r="C425" s="49"/>
      <c r="D425" s="49"/>
      <c r="E425" s="49"/>
      <c r="F425" s="49"/>
      <c r="G425" s="49"/>
      <c r="H425" s="49"/>
      <c r="I425" s="42">
        <f>SUM(P384:P424)</f>
        <v>134679.25000000003</v>
      </c>
      <c r="J425" s="48"/>
      <c r="K425" s="47"/>
    </row>
    <row r="428" spans="1:16" ht="15" x14ac:dyDescent="0.25">
      <c r="A428" s="49" t="str">
        <f>CONCATENATE("Итого по разделу: ",IF(Source!G212&lt;&gt;"Новый раздел", Source!G212, ""))</f>
        <v>Итого по разделу: г. Москва, 3-й Михалковский пер., д.22</v>
      </c>
      <c r="B428" s="49"/>
      <c r="C428" s="49"/>
      <c r="D428" s="49"/>
      <c r="E428" s="49"/>
      <c r="F428" s="49"/>
      <c r="G428" s="49"/>
      <c r="H428" s="49"/>
      <c r="I428" s="42">
        <f>SUM(P34:P427)</f>
        <v>832627.89000000025</v>
      </c>
      <c r="J428" s="48"/>
      <c r="K428" s="47"/>
    </row>
    <row r="431" spans="1:16" ht="16.5" x14ac:dyDescent="0.25">
      <c r="A431" s="33" t="str">
        <f>CONCATENATE("Раздел: ",IF(Source!G242&lt;&gt;"Новый раздел", Source!G242, ""))</f>
        <v>Раздел: г. Москва, ул. Квесисская 1-Я, д.8</v>
      </c>
      <c r="B431" s="33"/>
      <c r="C431" s="33"/>
      <c r="D431" s="33"/>
      <c r="E431" s="33"/>
      <c r="F431" s="33"/>
      <c r="G431" s="33"/>
      <c r="H431" s="33"/>
      <c r="I431" s="33"/>
      <c r="J431" s="33"/>
      <c r="K431" s="33"/>
    </row>
    <row r="433" spans="1:22" ht="16.5" x14ac:dyDescent="0.25">
      <c r="A433" s="33" t="str">
        <f>CONCATENATE("Подраздел: ",IF(Source!G246&lt;&gt;"Новый подраздел", Source!G246, ""))</f>
        <v>Подраздел: АПС</v>
      </c>
      <c r="B433" s="33"/>
      <c r="C433" s="33"/>
      <c r="D433" s="33"/>
      <c r="E433" s="33"/>
      <c r="F433" s="33"/>
      <c r="G433" s="33"/>
      <c r="H433" s="33"/>
      <c r="I433" s="33"/>
      <c r="J433" s="33"/>
      <c r="K433" s="33"/>
    </row>
    <row r="434" spans="1:22" ht="57" x14ac:dyDescent="0.2">
      <c r="A434" s="34">
        <v>43</v>
      </c>
      <c r="B434" s="34" t="str">
        <f>Source!F250</f>
        <v>1.22-2203-93-1/1</v>
      </c>
      <c r="C434" s="34" t="str">
        <f>Source!G250</f>
        <v>Техническое обслуживание прибора приемно-контрольного охранно-пожарного "ВЭРС-ПК" ("Рубеж-2 ОП" прот. R3)</v>
      </c>
      <c r="D434" s="35" t="str">
        <f>Source!H250</f>
        <v>шт.</v>
      </c>
      <c r="E434" s="9">
        <f>Source!I250</f>
        <v>3</v>
      </c>
      <c r="F434" s="37"/>
      <c r="G434" s="36"/>
      <c r="H434" s="9"/>
      <c r="I434" s="9"/>
      <c r="J434" s="37"/>
      <c r="K434" s="37"/>
      <c r="Q434">
        <f>ROUND((Source!BZ250/100)*ROUND((Source!AF250*Source!AV250)*Source!I250, 2), 2)</f>
        <v>167.73</v>
      </c>
      <c r="R434">
        <f>Source!X250</f>
        <v>167.73</v>
      </c>
      <c r="S434">
        <f>ROUND((Source!CA250/100)*ROUND((Source!AF250*Source!AV250)*Source!I250, 2), 2)</f>
        <v>23.96</v>
      </c>
      <c r="T434">
        <f>Source!Y250</f>
        <v>23.96</v>
      </c>
      <c r="U434">
        <f>ROUND((175/100)*ROUND((Source!AE250*Source!AV250)*Source!I250, 2), 2)</f>
        <v>0</v>
      </c>
      <c r="V434">
        <f>ROUND((108/100)*ROUND(Source!CS250*Source!I250, 2), 2)</f>
        <v>0</v>
      </c>
    </row>
    <row r="435" spans="1:22" ht="14.25" x14ac:dyDescent="0.2">
      <c r="A435" s="34"/>
      <c r="B435" s="34"/>
      <c r="C435" s="34" t="s">
        <v>881</v>
      </c>
      <c r="D435" s="35"/>
      <c r="E435" s="9"/>
      <c r="F435" s="37">
        <f>Source!AO250</f>
        <v>79.87</v>
      </c>
      <c r="G435" s="36" t="str">
        <f>Source!DG250</f>
        <v/>
      </c>
      <c r="H435" s="9">
        <f>Source!AV250</f>
        <v>1</v>
      </c>
      <c r="I435" s="9">
        <f>IF(Source!BA250&lt;&gt; 0, Source!BA250, 1)</f>
        <v>1</v>
      </c>
      <c r="J435" s="37">
        <f>Source!S250</f>
        <v>239.61</v>
      </c>
      <c r="K435" s="37"/>
    </row>
    <row r="436" spans="1:22" ht="14.25" x14ac:dyDescent="0.2">
      <c r="A436" s="34"/>
      <c r="B436" s="34"/>
      <c r="C436" s="34" t="s">
        <v>884</v>
      </c>
      <c r="D436" s="35"/>
      <c r="E436" s="9"/>
      <c r="F436" s="37">
        <f>Source!AL250</f>
        <v>10.77</v>
      </c>
      <c r="G436" s="36" t="str">
        <f>Source!DD250</f>
        <v/>
      </c>
      <c r="H436" s="9">
        <f>Source!AW250</f>
        <v>1</v>
      </c>
      <c r="I436" s="9">
        <f>IF(Source!BC250&lt;&gt; 0, Source!BC250, 1)</f>
        <v>1</v>
      </c>
      <c r="J436" s="37">
        <f>Source!P250</f>
        <v>32.31</v>
      </c>
      <c r="K436" s="37"/>
    </row>
    <row r="437" spans="1:22" ht="14.25" x14ac:dyDescent="0.2">
      <c r="A437" s="34"/>
      <c r="B437" s="34"/>
      <c r="C437" s="34" t="s">
        <v>885</v>
      </c>
      <c r="D437" s="35" t="s">
        <v>886</v>
      </c>
      <c r="E437" s="9">
        <f>Source!AT250</f>
        <v>70</v>
      </c>
      <c r="F437" s="37"/>
      <c r="G437" s="36"/>
      <c r="H437" s="9"/>
      <c r="I437" s="9"/>
      <c r="J437" s="37">
        <f>SUM(R434:R436)</f>
        <v>167.73</v>
      </c>
      <c r="K437" s="37"/>
    </row>
    <row r="438" spans="1:22" ht="14.25" x14ac:dyDescent="0.2">
      <c r="A438" s="34"/>
      <c r="B438" s="34"/>
      <c r="C438" s="34" t="s">
        <v>887</v>
      </c>
      <c r="D438" s="35" t="s">
        <v>886</v>
      </c>
      <c r="E438" s="9">
        <f>Source!AU250</f>
        <v>10</v>
      </c>
      <c r="F438" s="37"/>
      <c r="G438" s="36"/>
      <c r="H438" s="9"/>
      <c r="I438" s="9"/>
      <c r="J438" s="37">
        <f>SUM(T434:T437)</f>
        <v>23.96</v>
      </c>
      <c r="K438" s="37"/>
    </row>
    <row r="439" spans="1:22" ht="14.25" x14ac:dyDescent="0.2">
      <c r="A439" s="34"/>
      <c r="B439" s="34"/>
      <c r="C439" s="34" t="s">
        <v>889</v>
      </c>
      <c r="D439" s="35" t="s">
        <v>890</v>
      </c>
      <c r="E439" s="9">
        <f>Source!AQ250</f>
        <v>0.22</v>
      </c>
      <c r="F439" s="37"/>
      <c r="G439" s="36" t="str">
        <f>Source!DI250</f>
        <v/>
      </c>
      <c r="H439" s="9">
        <f>Source!AV250</f>
        <v>1</v>
      </c>
      <c r="I439" s="9"/>
      <c r="J439" s="37"/>
      <c r="K439" s="37">
        <f>Source!U250</f>
        <v>0.66</v>
      </c>
    </row>
    <row r="440" spans="1:22" ht="15" x14ac:dyDescent="0.25">
      <c r="A440" s="44"/>
      <c r="B440" s="44"/>
      <c r="C440" s="44"/>
      <c r="D440" s="44"/>
      <c r="E440" s="44"/>
      <c r="F440" s="44"/>
      <c r="G440" s="44"/>
      <c r="H440" s="44"/>
      <c r="I440" s="45">
        <f>J435+J436+J437+J438</f>
        <v>463.60999999999996</v>
      </c>
      <c r="J440" s="45"/>
      <c r="K440" s="46">
        <f>IF(Source!I250&lt;&gt;0, ROUND(I440/Source!I250, 2), 0)</f>
        <v>154.54</v>
      </c>
      <c r="P440" s="40">
        <f>I440</f>
        <v>463.60999999999996</v>
      </c>
    </row>
    <row r="441" spans="1:22" ht="42.75" x14ac:dyDescent="0.2">
      <c r="A441" s="34">
        <v>44</v>
      </c>
      <c r="B441" s="34" t="str">
        <f>Source!F251</f>
        <v>1.22-2201-79-1/1</v>
      </c>
      <c r="C441" s="34" t="str">
        <f>Source!G251</f>
        <v>Технический осмотр прибора приемно-контрольного охранно-пожарного "ВЭРС-ПК" ("Рубеж-2 ОП" прот. R3)</v>
      </c>
      <c r="D441" s="35" t="str">
        <f>Source!H251</f>
        <v>шт.</v>
      </c>
      <c r="E441" s="9">
        <f>Source!I251</f>
        <v>3</v>
      </c>
      <c r="F441" s="37"/>
      <c r="G441" s="36"/>
      <c r="H441" s="9"/>
      <c r="I441" s="9"/>
      <c r="J441" s="37"/>
      <c r="K441" s="37"/>
      <c r="Q441">
        <f>ROUND((Source!BZ251/100)*ROUND((Source!AF251*Source!AV251)*Source!I251, 2), 2)</f>
        <v>922.61</v>
      </c>
      <c r="R441">
        <f>Source!X251</f>
        <v>922.61</v>
      </c>
      <c r="S441">
        <f>ROUND((Source!CA251/100)*ROUND((Source!AF251*Source!AV251)*Source!I251, 2), 2)</f>
        <v>131.80000000000001</v>
      </c>
      <c r="T441">
        <f>Source!Y251</f>
        <v>131.80000000000001</v>
      </c>
      <c r="U441">
        <f>ROUND((175/100)*ROUND((Source!AE251*Source!AV251)*Source!I251, 2), 2)</f>
        <v>0</v>
      </c>
      <c r="V441">
        <f>ROUND((108/100)*ROUND(Source!CS251*Source!I251, 2), 2)</f>
        <v>0</v>
      </c>
    </row>
    <row r="442" spans="1:22" ht="14.25" x14ac:dyDescent="0.2">
      <c r="A442" s="34"/>
      <c r="B442" s="34"/>
      <c r="C442" s="34" t="s">
        <v>881</v>
      </c>
      <c r="D442" s="35"/>
      <c r="E442" s="9"/>
      <c r="F442" s="37">
        <f>Source!AO251</f>
        <v>39.94</v>
      </c>
      <c r="G442" s="36" t="str">
        <f>Source!DG251</f>
        <v>)*11</v>
      </c>
      <c r="H442" s="9">
        <f>Source!AV251</f>
        <v>1</v>
      </c>
      <c r="I442" s="9">
        <f>IF(Source!BA251&lt;&gt; 0, Source!BA251, 1)</f>
        <v>1</v>
      </c>
      <c r="J442" s="37">
        <f>Source!S251</f>
        <v>1318.02</v>
      </c>
      <c r="K442" s="37"/>
    </row>
    <row r="443" spans="1:22" ht="14.25" x14ac:dyDescent="0.2">
      <c r="A443" s="34"/>
      <c r="B443" s="34"/>
      <c r="C443" s="34" t="s">
        <v>884</v>
      </c>
      <c r="D443" s="35"/>
      <c r="E443" s="9"/>
      <c r="F443" s="37">
        <f>Source!AL251</f>
        <v>6.27</v>
      </c>
      <c r="G443" s="36" t="str">
        <f>Source!DD251</f>
        <v>)*11</v>
      </c>
      <c r="H443" s="9">
        <f>Source!AW251</f>
        <v>1</v>
      </c>
      <c r="I443" s="9">
        <f>IF(Source!BC251&lt;&gt; 0, Source!BC251, 1)</f>
        <v>1</v>
      </c>
      <c r="J443" s="37">
        <f>Source!P251</f>
        <v>206.91</v>
      </c>
      <c r="K443" s="37"/>
    </row>
    <row r="444" spans="1:22" ht="14.25" x14ac:dyDescent="0.2">
      <c r="A444" s="34"/>
      <c r="B444" s="34"/>
      <c r="C444" s="34" t="s">
        <v>885</v>
      </c>
      <c r="D444" s="35" t="s">
        <v>886</v>
      </c>
      <c r="E444" s="9">
        <f>Source!AT251</f>
        <v>70</v>
      </c>
      <c r="F444" s="37"/>
      <c r="G444" s="36"/>
      <c r="H444" s="9"/>
      <c r="I444" s="9"/>
      <c r="J444" s="37">
        <f>SUM(R441:R443)</f>
        <v>922.61</v>
      </c>
      <c r="K444" s="37"/>
    </row>
    <row r="445" spans="1:22" ht="14.25" x14ac:dyDescent="0.2">
      <c r="A445" s="34"/>
      <c r="B445" s="34"/>
      <c r="C445" s="34" t="s">
        <v>887</v>
      </c>
      <c r="D445" s="35" t="s">
        <v>886</v>
      </c>
      <c r="E445" s="9">
        <f>Source!AU251</f>
        <v>10</v>
      </c>
      <c r="F445" s="37"/>
      <c r="G445" s="36"/>
      <c r="H445" s="9"/>
      <c r="I445" s="9"/>
      <c r="J445" s="37">
        <f>SUM(T441:T444)</f>
        <v>131.80000000000001</v>
      </c>
      <c r="K445" s="37"/>
    </row>
    <row r="446" spans="1:22" ht="14.25" x14ac:dyDescent="0.2">
      <c r="A446" s="34"/>
      <c r="B446" s="34"/>
      <c r="C446" s="34" t="s">
        <v>889</v>
      </c>
      <c r="D446" s="35" t="s">
        <v>890</v>
      </c>
      <c r="E446" s="9">
        <f>Source!AQ251</f>
        <v>0.11</v>
      </c>
      <c r="F446" s="37"/>
      <c r="G446" s="36" t="str">
        <f>Source!DI251</f>
        <v>)*11</v>
      </c>
      <c r="H446" s="9">
        <f>Source!AV251</f>
        <v>1</v>
      </c>
      <c r="I446" s="9"/>
      <c r="J446" s="37"/>
      <c r="K446" s="37">
        <f>Source!U251</f>
        <v>3.63</v>
      </c>
    </row>
    <row r="447" spans="1:22" ht="15" x14ac:dyDescent="0.25">
      <c r="A447" s="44"/>
      <c r="B447" s="44"/>
      <c r="C447" s="44"/>
      <c r="D447" s="44"/>
      <c r="E447" s="44"/>
      <c r="F447" s="44"/>
      <c r="G447" s="44"/>
      <c r="H447" s="44"/>
      <c r="I447" s="45">
        <f>J442+J443+J444+J445</f>
        <v>2579.34</v>
      </c>
      <c r="J447" s="45"/>
      <c r="K447" s="46">
        <f>IF(Source!I251&lt;&gt;0, ROUND(I447/Source!I251, 2), 0)</f>
        <v>859.78</v>
      </c>
      <c r="P447" s="40">
        <f>I447</f>
        <v>2579.34</v>
      </c>
    </row>
    <row r="448" spans="1:22" ht="71.25" x14ac:dyDescent="0.2">
      <c r="A448" s="34">
        <v>45</v>
      </c>
      <c r="B448" s="34" t="str">
        <f>Source!F252</f>
        <v>1.22-2203-104-6/1</v>
      </c>
      <c r="C448" s="34" t="str">
        <f>Source!G252</f>
        <v>Техническое обслуживание приборов системы охранно-пожарной сигнализации на базе оборудования С2000, блок индикации С2000-БКИ (С2000-БИ) - годовое (RЗ-Рубеж-БИУ)</v>
      </c>
      <c r="D448" s="35" t="str">
        <f>Source!H252</f>
        <v>шт.</v>
      </c>
      <c r="E448" s="9">
        <f>Source!I252</f>
        <v>5</v>
      </c>
      <c r="F448" s="37"/>
      <c r="G448" s="36"/>
      <c r="H448" s="9"/>
      <c r="I448" s="9"/>
      <c r="J448" s="37"/>
      <c r="K448" s="37"/>
      <c r="Q448">
        <f>ROUND((Source!BZ252/100)*ROUND((Source!AF252*Source!AV252)*Source!I252, 2), 2)</f>
        <v>381.22</v>
      </c>
      <c r="R448">
        <f>Source!X252</f>
        <v>381.22</v>
      </c>
      <c r="S448">
        <f>ROUND((Source!CA252/100)*ROUND((Source!AF252*Source!AV252)*Source!I252, 2), 2)</f>
        <v>54.46</v>
      </c>
      <c r="T448">
        <f>Source!Y252</f>
        <v>54.46</v>
      </c>
      <c r="U448">
        <f>ROUND((175/100)*ROUND((Source!AE252*Source!AV252)*Source!I252, 2), 2)</f>
        <v>0</v>
      </c>
      <c r="V448">
        <f>ROUND((108/100)*ROUND(Source!CS252*Source!I252, 2), 2)</f>
        <v>0</v>
      </c>
    </row>
    <row r="449" spans="1:22" ht="14.25" x14ac:dyDescent="0.2">
      <c r="A449" s="34"/>
      <c r="B449" s="34"/>
      <c r="C449" s="34" t="s">
        <v>881</v>
      </c>
      <c r="D449" s="35"/>
      <c r="E449" s="9"/>
      <c r="F449" s="37">
        <f>Source!AO252</f>
        <v>108.92</v>
      </c>
      <c r="G449" s="36" t="str">
        <f>Source!DG252</f>
        <v/>
      </c>
      <c r="H449" s="9">
        <f>Source!AV252</f>
        <v>1</v>
      </c>
      <c r="I449" s="9">
        <f>IF(Source!BA252&lt;&gt; 0, Source!BA252, 1)</f>
        <v>1</v>
      </c>
      <c r="J449" s="37">
        <f>Source!S252</f>
        <v>544.6</v>
      </c>
      <c r="K449" s="37"/>
    </row>
    <row r="450" spans="1:22" ht="14.25" x14ac:dyDescent="0.2">
      <c r="A450" s="34"/>
      <c r="B450" s="34"/>
      <c r="C450" s="34" t="s">
        <v>884</v>
      </c>
      <c r="D450" s="35"/>
      <c r="E450" s="9"/>
      <c r="F450" s="37">
        <f>Source!AL252</f>
        <v>41.66</v>
      </c>
      <c r="G450" s="36" t="str">
        <f>Source!DD252</f>
        <v/>
      </c>
      <c r="H450" s="9">
        <f>Source!AW252</f>
        <v>1</v>
      </c>
      <c r="I450" s="9">
        <f>IF(Source!BC252&lt;&gt; 0, Source!BC252, 1)</f>
        <v>1</v>
      </c>
      <c r="J450" s="37">
        <f>Source!P252</f>
        <v>208.3</v>
      </c>
      <c r="K450" s="37"/>
    </row>
    <row r="451" spans="1:22" ht="14.25" x14ac:dyDescent="0.2">
      <c r="A451" s="34"/>
      <c r="B451" s="34"/>
      <c r="C451" s="34" t="s">
        <v>885</v>
      </c>
      <c r="D451" s="35" t="s">
        <v>886</v>
      </c>
      <c r="E451" s="9">
        <f>Source!AT252</f>
        <v>70</v>
      </c>
      <c r="F451" s="37"/>
      <c r="G451" s="36"/>
      <c r="H451" s="9"/>
      <c r="I451" s="9"/>
      <c r="J451" s="37">
        <f>SUM(R448:R450)</f>
        <v>381.22</v>
      </c>
      <c r="K451" s="37"/>
    </row>
    <row r="452" spans="1:22" ht="14.25" x14ac:dyDescent="0.2">
      <c r="A452" s="34"/>
      <c r="B452" s="34"/>
      <c r="C452" s="34" t="s">
        <v>887</v>
      </c>
      <c r="D452" s="35" t="s">
        <v>886</v>
      </c>
      <c r="E452" s="9">
        <f>Source!AU252</f>
        <v>10</v>
      </c>
      <c r="F452" s="37"/>
      <c r="G452" s="36"/>
      <c r="H452" s="9"/>
      <c r="I452" s="9"/>
      <c r="J452" s="37">
        <f>SUM(T448:T451)</f>
        <v>54.46</v>
      </c>
      <c r="K452" s="37"/>
    </row>
    <row r="453" spans="1:22" ht="14.25" x14ac:dyDescent="0.2">
      <c r="A453" s="34"/>
      <c r="B453" s="34"/>
      <c r="C453" s="34" t="s">
        <v>889</v>
      </c>
      <c r="D453" s="35" t="s">
        <v>890</v>
      </c>
      <c r="E453" s="9">
        <f>Source!AQ252</f>
        <v>0.3</v>
      </c>
      <c r="F453" s="37"/>
      <c r="G453" s="36" t="str">
        <f>Source!DI252</f>
        <v/>
      </c>
      <c r="H453" s="9">
        <f>Source!AV252</f>
        <v>1</v>
      </c>
      <c r="I453" s="9"/>
      <c r="J453" s="37"/>
      <c r="K453" s="37">
        <f>Source!U252</f>
        <v>1.5</v>
      </c>
    </row>
    <row r="454" spans="1:22" ht="15" x14ac:dyDescent="0.25">
      <c r="A454" s="44"/>
      <c r="B454" s="44"/>
      <c r="C454" s="44"/>
      <c r="D454" s="44"/>
      <c r="E454" s="44"/>
      <c r="F454" s="44"/>
      <c r="G454" s="44"/>
      <c r="H454" s="44"/>
      <c r="I454" s="45">
        <f>J449+J450+J451+J452</f>
        <v>1188.5800000000002</v>
      </c>
      <c r="J454" s="45"/>
      <c r="K454" s="46">
        <f>IF(Source!I252&lt;&gt;0, ROUND(I454/Source!I252, 2), 0)</f>
        <v>237.72</v>
      </c>
      <c r="P454" s="40">
        <f>I454</f>
        <v>1188.5800000000002</v>
      </c>
    </row>
    <row r="455" spans="1:22" ht="71.25" x14ac:dyDescent="0.2">
      <c r="A455" s="34">
        <v>46</v>
      </c>
      <c r="B455" s="34" t="str">
        <f>Source!F253</f>
        <v>1.22-2203-106-1/1</v>
      </c>
      <c r="C455" s="34" t="str">
        <f>Source!G253</f>
        <v>Техническое обслуживание извещателя пожарного дымового оптико-электронного адресно-аналогового ИП 212-34А "ДИП-34А" - годовое</v>
      </c>
      <c r="D455" s="35" t="str">
        <f>Source!H253</f>
        <v>шт.</v>
      </c>
      <c r="E455" s="9">
        <f>Source!I253</f>
        <v>395</v>
      </c>
      <c r="F455" s="37"/>
      <c r="G455" s="36"/>
      <c r="H455" s="9"/>
      <c r="I455" s="9"/>
      <c r="J455" s="37"/>
      <c r="K455" s="37"/>
      <c r="Q455">
        <f>ROUND((Source!BZ253/100)*ROUND((Source!AF253*Source!AV253)*Source!I253, 2), 2)</f>
        <v>16061.89</v>
      </c>
      <c r="R455">
        <f>Source!X253</f>
        <v>16061.89</v>
      </c>
      <c r="S455">
        <f>ROUND((Source!CA253/100)*ROUND((Source!AF253*Source!AV253)*Source!I253, 2), 2)</f>
        <v>2294.56</v>
      </c>
      <c r="T455">
        <f>Source!Y253</f>
        <v>2294.56</v>
      </c>
      <c r="U455">
        <f>ROUND((175/100)*ROUND((Source!AE253*Source!AV253)*Source!I253, 2), 2)</f>
        <v>0</v>
      </c>
      <c r="V455">
        <f>ROUND((108/100)*ROUND(Source!CS253*Source!I253, 2), 2)</f>
        <v>0</v>
      </c>
    </row>
    <row r="456" spans="1:22" ht="14.25" x14ac:dyDescent="0.2">
      <c r="A456" s="34"/>
      <c r="B456" s="34"/>
      <c r="C456" s="34" t="s">
        <v>881</v>
      </c>
      <c r="D456" s="35"/>
      <c r="E456" s="9"/>
      <c r="F456" s="37">
        <f>Source!AO253</f>
        <v>58.09</v>
      </c>
      <c r="G456" s="36" t="str">
        <f>Source!DG253</f>
        <v/>
      </c>
      <c r="H456" s="9">
        <f>Source!AV253</f>
        <v>1</v>
      </c>
      <c r="I456" s="9">
        <f>IF(Source!BA253&lt;&gt; 0, Source!BA253, 1)</f>
        <v>1</v>
      </c>
      <c r="J456" s="37">
        <f>Source!S253</f>
        <v>22945.55</v>
      </c>
      <c r="K456" s="37"/>
    </row>
    <row r="457" spans="1:22" ht="14.25" x14ac:dyDescent="0.2">
      <c r="A457" s="34"/>
      <c r="B457" s="34"/>
      <c r="C457" s="34" t="s">
        <v>884</v>
      </c>
      <c r="D457" s="35"/>
      <c r="E457" s="9"/>
      <c r="F457" s="37">
        <f>Source!AL253</f>
        <v>0.06</v>
      </c>
      <c r="G457" s="36" t="str">
        <f>Source!DD253</f>
        <v/>
      </c>
      <c r="H457" s="9">
        <f>Source!AW253</f>
        <v>1</v>
      </c>
      <c r="I457" s="9">
        <f>IF(Source!BC253&lt;&gt; 0, Source!BC253, 1)</f>
        <v>1</v>
      </c>
      <c r="J457" s="37">
        <f>Source!P253</f>
        <v>23.7</v>
      </c>
      <c r="K457" s="37"/>
    </row>
    <row r="458" spans="1:22" ht="14.25" x14ac:dyDescent="0.2">
      <c r="A458" s="34"/>
      <c r="B458" s="34"/>
      <c r="C458" s="34" t="s">
        <v>885</v>
      </c>
      <c r="D458" s="35" t="s">
        <v>886</v>
      </c>
      <c r="E458" s="9">
        <f>Source!AT253</f>
        <v>70</v>
      </c>
      <c r="F458" s="37"/>
      <c r="G458" s="36"/>
      <c r="H458" s="9"/>
      <c r="I458" s="9"/>
      <c r="J458" s="37">
        <f>SUM(R455:R457)</f>
        <v>16061.89</v>
      </c>
      <c r="K458" s="37"/>
    </row>
    <row r="459" spans="1:22" ht="14.25" x14ac:dyDescent="0.2">
      <c r="A459" s="34"/>
      <c r="B459" s="34"/>
      <c r="C459" s="34" t="s">
        <v>887</v>
      </c>
      <c r="D459" s="35" t="s">
        <v>886</v>
      </c>
      <c r="E459" s="9">
        <f>Source!AU253</f>
        <v>10</v>
      </c>
      <c r="F459" s="37"/>
      <c r="G459" s="36"/>
      <c r="H459" s="9"/>
      <c r="I459" s="9"/>
      <c r="J459" s="37">
        <f>SUM(T455:T458)</f>
        <v>2294.56</v>
      </c>
      <c r="K459" s="37"/>
    </row>
    <row r="460" spans="1:22" ht="14.25" x14ac:dyDescent="0.2">
      <c r="A460" s="34"/>
      <c r="B460" s="34"/>
      <c r="C460" s="34" t="s">
        <v>889</v>
      </c>
      <c r="D460" s="35" t="s">
        <v>890</v>
      </c>
      <c r="E460" s="9">
        <f>Source!AQ253</f>
        <v>0.16</v>
      </c>
      <c r="F460" s="37"/>
      <c r="G460" s="36" t="str">
        <f>Source!DI253</f>
        <v/>
      </c>
      <c r="H460" s="9">
        <f>Source!AV253</f>
        <v>1</v>
      </c>
      <c r="I460" s="9"/>
      <c r="J460" s="37"/>
      <c r="K460" s="37">
        <f>Source!U253</f>
        <v>63.2</v>
      </c>
    </row>
    <row r="461" spans="1:22" ht="15" x14ac:dyDescent="0.25">
      <c r="A461" s="44"/>
      <c r="B461" s="44"/>
      <c r="C461" s="44"/>
      <c r="D461" s="44"/>
      <c r="E461" s="44"/>
      <c r="F461" s="44"/>
      <c r="G461" s="44"/>
      <c r="H461" s="44"/>
      <c r="I461" s="45">
        <f>J456+J457+J458+J459</f>
        <v>41325.699999999997</v>
      </c>
      <c r="J461" s="45"/>
      <c r="K461" s="46">
        <f>IF(Source!I253&lt;&gt;0, ROUND(I461/Source!I253, 2), 0)</f>
        <v>104.62</v>
      </c>
      <c r="P461" s="40">
        <f>I461</f>
        <v>41325.699999999997</v>
      </c>
    </row>
    <row r="462" spans="1:22" ht="71.25" x14ac:dyDescent="0.2">
      <c r="A462" s="34">
        <v>47</v>
      </c>
      <c r="B462" s="34" t="str">
        <f>Source!F254</f>
        <v>1.22-2203-106-2/1</v>
      </c>
      <c r="C462" s="34" t="str">
        <f>Source!G254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D462" s="35" t="str">
        <f>Source!H254</f>
        <v>шт.</v>
      </c>
      <c r="E462" s="9">
        <f>Source!I254</f>
        <v>395</v>
      </c>
      <c r="F462" s="37"/>
      <c r="G462" s="36"/>
      <c r="H462" s="9"/>
      <c r="I462" s="9"/>
      <c r="J462" s="37"/>
      <c r="K462" s="37"/>
      <c r="Q462">
        <f>ROUND((Source!BZ254/100)*ROUND((Source!AF254*Source!AV254)*Source!I254, 2), 2)</f>
        <v>22084.06</v>
      </c>
      <c r="R462">
        <f>Source!X254</f>
        <v>22084.06</v>
      </c>
      <c r="S462">
        <f>ROUND((Source!CA254/100)*ROUND((Source!AF254*Source!AV254)*Source!I254, 2), 2)</f>
        <v>3154.87</v>
      </c>
      <c r="T462">
        <f>Source!Y254</f>
        <v>3154.87</v>
      </c>
      <c r="U462">
        <f>ROUND((175/100)*ROUND((Source!AE254*Source!AV254)*Source!I254, 2), 2)</f>
        <v>0</v>
      </c>
      <c r="V462">
        <f>ROUND((108/100)*ROUND(Source!CS254*Source!I254, 2), 2)</f>
        <v>0</v>
      </c>
    </row>
    <row r="463" spans="1:22" ht="14.25" x14ac:dyDescent="0.2">
      <c r="A463" s="34"/>
      <c r="B463" s="34"/>
      <c r="C463" s="34" t="s">
        <v>881</v>
      </c>
      <c r="D463" s="35"/>
      <c r="E463" s="9"/>
      <c r="F463" s="37">
        <f>Source!AO254</f>
        <v>79.87</v>
      </c>
      <c r="G463" s="36" t="str">
        <f>Source!DG254</f>
        <v/>
      </c>
      <c r="H463" s="9">
        <f>Source!AV254</f>
        <v>1</v>
      </c>
      <c r="I463" s="9">
        <f>IF(Source!BA254&lt;&gt; 0, Source!BA254, 1)</f>
        <v>1</v>
      </c>
      <c r="J463" s="37">
        <f>Source!S254</f>
        <v>31548.65</v>
      </c>
      <c r="K463" s="37"/>
    </row>
    <row r="464" spans="1:22" ht="14.25" x14ac:dyDescent="0.2">
      <c r="A464" s="34"/>
      <c r="B464" s="34"/>
      <c r="C464" s="34" t="s">
        <v>885</v>
      </c>
      <c r="D464" s="35" t="s">
        <v>886</v>
      </c>
      <c r="E464" s="9">
        <f>Source!AT254</f>
        <v>70</v>
      </c>
      <c r="F464" s="37"/>
      <c r="G464" s="36"/>
      <c r="H464" s="9"/>
      <c r="I464" s="9"/>
      <c r="J464" s="37">
        <f>SUM(R462:R463)</f>
        <v>22084.06</v>
      </c>
      <c r="K464" s="37"/>
    </row>
    <row r="465" spans="1:22" ht="14.25" x14ac:dyDescent="0.2">
      <c r="A465" s="34"/>
      <c r="B465" s="34"/>
      <c r="C465" s="34" t="s">
        <v>887</v>
      </c>
      <c r="D465" s="35" t="s">
        <v>886</v>
      </c>
      <c r="E465" s="9">
        <f>Source!AU254</f>
        <v>10</v>
      </c>
      <c r="F465" s="37"/>
      <c r="G465" s="36"/>
      <c r="H465" s="9"/>
      <c r="I465" s="9"/>
      <c r="J465" s="37">
        <f>SUM(T462:T464)</f>
        <v>3154.87</v>
      </c>
      <c r="K465" s="37"/>
    </row>
    <row r="466" spans="1:22" ht="14.25" x14ac:dyDescent="0.2">
      <c r="A466" s="34"/>
      <c r="B466" s="34"/>
      <c r="C466" s="34" t="s">
        <v>889</v>
      </c>
      <c r="D466" s="35" t="s">
        <v>890</v>
      </c>
      <c r="E466" s="9">
        <f>Source!AQ254</f>
        <v>0.22</v>
      </c>
      <c r="F466" s="37"/>
      <c r="G466" s="36" t="str">
        <f>Source!DI254</f>
        <v/>
      </c>
      <c r="H466" s="9">
        <f>Source!AV254</f>
        <v>1</v>
      </c>
      <c r="I466" s="9"/>
      <c r="J466" s="37"/>
      <c r="K466" s="37">
        <f>Source!U254</f>
        <v>86.9</v>
      </c>
    </row>
    <row r="467" spans="1:22" ht="15" x14ac:dyDescent="0.25">
      <c r="A467" s="44"/>
      <c r="B467" s="44"/>
      <c r="C467" s="44"/>
      <c r="D467" s="44"/>
      <c r="E467" s="44"/>
      <c r="F467" s="44"/>
      <c r="G467" s="44"/>
      <c r="H467" s="44"/>
      <c r="I467" s="45">
        <f>J463+J464+J465</f>
        <v>56787.580000000009</v>
      </c>
      <c r="J467" s="45"/>
      <c r="K467" s="46">
        <f>IF(Source!I254&lt;&gt;0, ROUND(I467/Source!I254, 2), 0)</f>
        <v>143.77000000000001</v>
      </c>
      <c r="P467" s="40">
        <f>I467</f>
        <v>56787.580000000009</v>
      </c>
    </row>
    <row r="468" spans="1:22" ht="85.5" x14ac:dyDescent="0.2">
      <c r="A468" s="34">
        <v>48</v>
      </c>
      <c r="B468" s="34" t="str">
        <f>Source!F255</f>
        <v>1.22-2203-106-3/1</v>
      </c>
      <c r="C468" s="34" t="str">
        <f>Source!G255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D468" s="35" t="str">
        <f>Source!H255</f>
        <v>шт.</v>
      </c>
      <c r="E468" s="9">
        <f>Source!I255</f>
        <v>395</v>
      </c>
      <c r="F468" s="37"/>
      <c r="G468" s="36"/>
      <c r="H468" s="9"/>
      <c r="I468" s="9"/>
      <c r="J468" s="37"/>
      <c r="K468" s="37"/>
      <c r="Q468">
        <f>ROUND((Source!BZ255/100)*ROUND((Source!AF255*Source!AV255)*Source!I255, 2), 2)</f>
        <v>44170.879999999997</v>
      </c>
      <c r="R468">
        <f>Source!X255</f>
        <v>44170.879999999997</v>
      </c>
      <c r="S468">
        <f>ROUND((Source!CA255/100)*ROUND((Source!AF255*Source!AV255)*Source!I255, 2), 2)</f>
        <v>6310.13</v>
      </c>
      <c r="T468">
        <f>Source!Y255</f>
        <v>6310.13</v>
      </c>
      <c r="U468">
        <f>ROUND((175/100)*ROUND((Source!AE255*Source!AV255)*Source!I255, 2), 2)</f>
        <v>0</v>
      </c>
      <c r="V468">
        <f>ROUND((108/100)*ROUND(Source!CS255*Source!I255, 2), 2)</f>
        <v>0</v>
      </c>
    </row>
    <row r="469" spans="1:22" ht="14.25" x14ac:dyDescent="0.2">
      <c r="A469" s="34"/>
      <c r="B469" s="34"/>
      <c r="C469" s="34" t="s">
        <v>881</v>
      </c>
      <c r="D469" s="35"/>
      <c r="E469" s="9"/>
      <c r="F469" s="37">
        <f>Source!AO255</f>
        <v>159.75</v>
      </c>
      <c r="G469" s="36" t="str">
        <f>Source!DG255</f>
        <v/>
      </c>
      <c r="H469" s="9">
        <f>Source!AV255</f>
        <v>1</v>
      </c>
      <c r="I469" s="9">
        <f>IF(Source!BA255&lt;&gt; 0, Source!BA255, 1)</f>
        <v>1</v>
      </c>
      <c r="J469" s="37">
        <f>Source!S255</f>
        <v>63101.25</v>
      </c>
      <c r="K469" s="37"/>
    </row>
    <row r="470" spans="1:22" ht="14.25" x14ac:dyDescent="0.2">
      <c r="A470" s="34"/>
      <c r="B470" s="34"/>
      <c r="C470" s="34" t="s">
        <v>884</v>
      </c>
      <c r="D470" s="35"/>
      <c r="E470" s="9"/>
      <c r="F470" s="37">
        <f>Source!AL255</f>
        <v>3.04</v>
      </c>
      <c r="G470" s="36" t="str">
        <f>Source!DD255</f>
        <v/>
      </c>
      <c r="H470" s="9">
        <f>Source!AW255</f>
        <v>1</v>
      </c>
      <c r="I470" s="9">
        <f>IF(Source!BC255&lt;&gt; 0, Source!BC255, 1)</f>
        <v>1</v>
      </c>
      <c r="J470" s="37">
        <f>Source!P255</f>
        <v>1200.8</v>
      </c>
      <c r="K470" s="37"/>
    </row>
    <row r="471" spans="1:22" ht="14.25" x14ac:dyDescent="0.2">
      <c r="A471" s="34"/>
      <c r="B471" s="34"/>
      <c r="C471" s="34" t="s">
        <v>885</v>
      </c>
      <c r="D471" s="35" t="s">
        <v>886</v>
      </c>
      <c r="E471" s="9">
        <f>Source!AT255</f>
        <v>70</v>
      </c>
      <c r="F471" s="37"/>
      <c r="G471" s="36"/>
      <c r="H471" s="9"/>
      <c r="I471" s="9"/>
      <c r="J471" s="37">
        <f>SUM(R468:R470)</f>
        <v>44170.879999999997</v>
      </c>
      <c r="K471" s="37"/>
    </row>
    <row r="472" spans="1:22" ht="14.25" x14ac:dyDescent="0.2">
      <c r="A472" s="34"/>
      <c r="B472" s="34"/>
      <c r="C472" s="34" t="s">
        <v>887</v>
      </c>
      <c r="D472" s="35" t="s">
        <v>886</v>
      </c>
      <c r="E472" s="9">
        <f>Source!AU255</f>
        <v>10</v>
      </c>
      <c r="F472" s="37"/>
      <c r="G472" s="36"/>
      <c r="H472" s="9"/>
      <c r="I472" s="9"/>
      <c r="J472" s="37">
        <f>SUM(T468:T471)</f>
        <v>6310.13</v>
      </c>
      <c r="K472" s="37"/>
    </row>
    <row r="473" spans="1:22" ht="14.25" x14ac:dyDescent="0.2">
      <c r="A473" s="34"/>
      <c r="B473" s="34"/>
      <c r="C473" s="34" t="s">
        <v>889</v>
      </c>
      <c r="D473" s="35" t="s">
        <v>890</v>
      </c>
      <c r="E473" s="9">
        <f>Source!AQ255</f>
        <v>0.44</v>
      </c>
      <c r="F473" s="37"/>
      <c r="G473" s="36" t="str">
        <f>Source!DI255</f>
        <v/>
      </c>
      <c r="H473" s="9">
        <f>Source!AV255</f>
        <v>1</v>
      </c>
      <c r="I473" s="9"/>
      <c r="J473" s="37"/>
      <c r="K473" s="37">
        <f>Source!U255</f>
        <v>173.8</v>
      </c>
    </row>
    <row r="474" spans="1:22" ht="15" x14ac:dyDescent="0.25">
      <c r="A474" s="44"/>
      <c r="B474" s="44"/>
      <c r="C474" s="44"/>
      <c r="D474" s="44"/>
      <c r="E474" s="44"/>
      <c r="F474" s="44"/>
      <c r="G474" s="44"/>
      <c r="H474" s="44"/>
      <c r="I474" s="45">
        <f>J469+J470+J471+J472</f>
        <v>114783.06</v>
      </c>
      <c r="J474" s="45"/>
      <c r="K474" s="46">
        <f>IF(Source!I255&lt;&gt;0, ROUND(I474/Source!I255, 2), 0)</f>
        <v>290.58999999999997</v>
      </c>
      <c r="P474" s="40">
        <f>I474</f>
        <v>114783.06</v>
      </c>
    </row>
    <row r="475" spans="1:22" ht="79.5" x14ac:dyDescent="0.2">
      <c r="A475" s="34">
        <v>49</v>
      </c>
      <c r="B475" s="34" t="s">
        <v>902</v>
      </c>
      <c r="C475" s="34" t="str">
        <f>Source!G256</f>
        <v>Техническое обслуживание извещателя пожарного ручного адресный "ИПР"</v>
      </c>
      <c r="D475" s="35" t="str">
        <f>Source!H256</f>
        <v>шт.</v>
      </c>
      <c r="E475" s="9">
        <f>Source!I256</f>
        <v>15</v>
      </c>
      <c r="F475" s="37"/>
      <c r="G475" s="36"/>
      <c r="H475" s="9"/>
      <c r="I475" s="9"/>
      <c r="J475" s="37"/>
      <c r="K475" s="37"/>
      <c r="Q475">
        <f>ROUND((Source!BZ256/100)*ROUND((Source!AF256*Source!AV256)*Source!I256, 2), 2)</f>
        <v>627.84</v>
      </c>
      <c r="R475">
        <f>Source!X256</f>
        <v>627.84</v>
      </c>
      <c r="S475">
        <f>ROUND((Source!CA256/100)*ROUND((Source!AF256*Source!AV256)*Source!I256, 2), 2)</f>
        <v>89.69</v>
      </c>
      <c r="T475">
        <f>Source!Y256</f>
        <v>89.69</v>
      </c>
      <c r="U475">
        <f>ROUND((175/100)*ROUND((Source!AE256*Source!AV256)*Source!I256, 2), 2)</f>
        <v>94.82</v>
      </c>
      <c r="V475">
        <f>ROUND((108/100)*ROUND(Source!CS256*Source!I256, 2), 2)</f>
        <v>58.51</v>
      </c>
    </row>
    <row r="476" spans="1:22" ht="14.25" x14ac:dyDescent="0.2">
      <c r="A476" s="34"/>
      <c r="B476" s="34"/>
      <c r="C476" s="34" t="s">
        <v>881</v>
      </c>
      <c r="D476" s="35"/>
      <c r="E476" s="9"/>
      <c r="F476" s="37">
        <f>Source!AO256</f>
        <v>85.42</v>
      </c>
      <c r="G476" s="36" t="str">
        <f>Source!DG256</f>
        <v>)*0,70</v>
      </c>
      <c r="H476" s="9">
        <f>Source!AV256</f>
        <v>1</v>
      </c>
      <c r="I476" s="9">
        <f>IF(Source!BA256&lt;&gt; 0, Source!BA256, 1)</f>
        <v>1</v>
      </c>
      <c r="J476" s="37">
        <f>Source!S256</f>
        <v>896.91</v>
      </c>
      <c r="K476" s="37"/>
    </row>
    <row r="477" spans="1:22" ht="14.25" x14ac:dyDescent="0.2">
      <c r="A477" s="34"/>
      <c r="B477" s="34"/>
      <c r="C477" s="34" t="s">
        <v>882</v>
      </c>
      <c r="D477" s="35"/>
      <c r="E477" s="9"/>
      <c r="F477" s="37">
        <f>Source!AM256</f>
        <v>7.9</v>
      </c>
      <c r="G477" s="36" t="str">
        <f>Source!DE256</f>
        <v>)*0,70</v>
      </c>
      <c r="H477" s="9">
        <f>Source!AV256</f>
        <v>1</v>
      </c>
      <c r="I477" s="9">
        <f>IF(Source!BB256&lt;&gt; 0, Source!BB256, 1)</f>
        <v>1</v>
      </c>
      <c r="J477" s="37">
        <f>Source!Q256</f>
        <v>82.95</v>
      </c>
      <c r="K477" s="37"/>
    </row>
    <row r="478" spans="1:22" ht="14.25" x14ac:dyDescent="0.2">
      <c r="A478" s="34"/>
      <c r="B478" s="34"/>
      <c r="C478" s="34" t="s">
        <v>883</v>
      </c>
      <c r="D478" s="35"/>
      <c r="E478" s="9"/>
      <c r="F478" s="37">
        <f>Source!AN256</f>
        <v>5.16</v>
      </c>
      <c r="G478" s="36" t="str">
        <f>Source!DF256</f>
        <v>)*0,70</v>
      </c>
      <c r="H478" s="9">
        <f>Source!AV256</f>
        <v>1</v>
      </c>
      <c r="I478" s="9">
        <f>IF(Source!BS256&lt;&gt; 0, Source!BS256, 1)</f>
        <v>1</v>
      </c>
      <c r="J478" s="39">
        <f>Source!R256</f>
        <v>54.18</v>
      </c>
      <c r="K478" s="37"/>
    </row>
    <row r="479" spans="1:22" ht="14.25" x14ac:dyDescent="0.2">
      <c r="A479" s="34"/>
      <c r="B479" s="34"/>
      <c r="C479" s="34" t="s">
        <v>884</v>
      </c>
      <c r="D479" s="35"/>
      <c r="E479" s="9"/>
      <c r="F479" s="37">
        <f>Source!AL256</f>
        <v>0.49</v>
      </c>
      <c r="G479" s="36" t="str">
        <f>Source!DD256</f>
        <v>)*1</v>
      </c>
      <c r="H479" s="9">
        <f>Source!AW256</f>
        <v>1</v>
      </c>
      <c r="I479" s="9">
        <f>IF(Source!BC256&lt;&gt; 0, Source!BC256, 1)</f>
        <v>1</v>
      </c>
      <c r="J479" s="37">
        <f>Source!P256</f>
        <v>7.35</v>
      </c>
      <c r="K479" s="37"/>
    </row>
    <row r="480" spans="1:22" ht="14.25" x14ac:dyDescent="0.2">
      <c r="A480" s="34"/>
      <c r="B480" s="34"/>
      <c r="C480" s="34" t="s">
        <v>885</v>
      </c>
      <c r="D480" s="35" t="s">
        <v>886</v>
      </c>
      <c r="E480" s="9">
        <f>Source!AT256</f>
        <v>70</v>
      </c>
      <c r="F480" s="37"/>
      <c r="G480" s="36"/>
      <c r="H480" s="9"/>
      <c r="I480" s="9"/>
      <c r="J480" s="37">
        <f>SUM(R475:R479)</f>
        <v>627.84</v>
      </c>
      <c r="K480" s="37"/>
    </row>
    <row r="481" spans="1:22" ht="14.25" x14ac:dyDescent="0.2">
      <c r="A481" s="34"/>
      <c r="B481" s="34"/>
      <c r="C481" s="34" t="s">
        <v>887</v>
      </c>
      <c r="D481" s="35" t="s">
        <v>886</v>
      </c>
      <c r="E481" s="9">
        <f>Source!AU256</f>
        <v>10</v>
      </c>
      <c r="F481" s="37"/>
      <c r="G481" s="36"/>
      <c r="H481" s="9"/>
      <c r="I481" s="9"/>
      <c r="J481" s="37">
        <f>SUM(T475:T480)</f>
        <v>89.69</v>
      </c>
      <c r="K481" s="37"/>
    </row>
    <row r="482" spans="1:22" ht="14.25" x14ac:dyDescent="0.2">
      <c r="A482" s="34"/>
      <c r="B482" s="34"/>
      <c r="C482" s="34" t="s">
        <v>888</v>
      </c>
      <c r="D482" s="35" t="s">
        <v>886</v>
      </c>
      <c r="E482" s="9">
        <f>108</f>
        <v>108</v>
      </c>
      <c r="F482" s="37"/>
      <c r="G482" s="36"/>
      <c r="H482" s="9"/>
      <c r="I482" s="9"/>
      <c r="J482" s="37">
        <f>SUM(V475:V481)</f>
        <v>58.51</v>
      </c>
      <c r="K482" s="37"/>
    </row>
    <row r="483" spans="1:22" ht="14.25" x14ac:dyDescent="0.2">
      <c r="A483" s="34"/>
      <c r="B483" s="34"/>
      <c r="C483" s="34" t="s">
        <v>889</v>
      </c>
      <c r="D483" s="35" t="s">
        <v>890</v>
      </c>
      <c r="E483" s="9">
        <f>Source!AQ256</f>
        <v>0.22</v>
      </c>
      <c r="F483" s="37"/>
      <c r="G483" s="36" t="str">
        <f>Source!DI256</f>
        <v>)*0,70</v>
      </c>
      <c r="H483" s="9">
        <f>Source!AV256</f>
        <v>1</v>
      </c>
      <c r="I483" s="9"/>
      <c r="J483" s="37"/>
      <c r="K483" s="37">
        <f>Source!U256</f>
        <v>2.31</v>
      </c>
    </row>
    <row r="484" spans="1:22" ht="15" x14ac:dyDescent="0.25">
      <c r="A484" s="44"/>
      <c r="B484" s="44"/>
      <c r="C484" s="44"/>
      <c r="D484" s="44"/>
      <c r="E484" s="44"/>
      <c r="F484" s="44"/>
      <c r="G484" s="44"/>
      <c r="H484" s="44"/>
      <c r="I484" s="45">
        <f>J476+J477+J479+J480+J481+J482</f>
        <v>1763.2500000000002</v>
      </c>
      <c r="J484" s="45"/>
      <c r="K484" s="46">
        <f>IF(Source!I256&lt;&gt;0, ROUND(I484/Source!I256, 2), 0)</f>
        <v>117.55</v>
      </c>
      <c r="P484" s="40">
        <f>I484</f>
        <v>1763.2500000000002</v>
      </c>
    </row>
    <row r="485" spans="1:22" ht="79.5" x14ac:dyDescent="0.2">
      <c r="A485" s="34">
        <v>50</v>
      </c>
      <c r="B485" s="34" t="s">
        <v>903</v>
      </c>
      <c r="C485" s="34" t="str">
        <f>Source!G257</f>
        <v>Технический осмотр извещателя пожарного ручного адресного "ИПР"</v>
      </c>
      <c r="D485" s="35" t="str">
        <f>Source!H257</f>
        <v>шт.</v>
      </c>
      <c r="E485" s="9">
        <f>Source!I257</f>
        <v>15</v>
      </c>
      <c r="F485" s="37"/>
      <c r="G485" s="36"/>
      <c r="H485" s="9"/>
      <c r="I485" s="9"/>
      <c r="J485" s="37"/>
      <c r="K485" s="37"/>
      <c r="Q485">
        <f>ROUND((Source!BZ257/100)*ROUND((Source!AF257*Source!AV257)*Source!I257, 2), 2)</f>
        <v>244.6</v>
      </c>
      <c r="R485">
        <f>Source!X257</f>
        <v>244.6</v>
      </c>
      <c r="S485">
        <f>ROUND((Source!CA257/100)*ROUND((Source!AF257*Source!AV257)*Source!I257, 2), 2)</f>
        <v>34.94</v>
      </c>
      <c r="T485">
        <f>Source!Y257</f>
        <v>34.94</v>
      </c>
      <c r="U485">
        <f>ROUND((175/100)*ROUND((Source!AE257*Source!AV257)*Source!I257, 2), 2)</f>
        <v>40.57</v>
      </c>
      <c r="V485">
        <f>ROUND((108/100)*ROUND(Source!CS257*Source!I257, 2), 2)</f>
        <v>25.03</v>
      </c>
    </row>
    <row r="486" spans="1:22" ht="14.25" x14ac:dyDescent="0.2">
      <c r="A486" s="34"/>
      <c r="B486" s="34"/>
      <c r="C486" s="34" t="s">
        <v>881</v>
      </c>
      <c r="D486" s="35"/>
      <c r="E486" s="9"/>
      <c r="F486" s="37">
        <f>Source!AO257</f>
        <v>31.06</v>
      </c>
      <c r="G486" s="36" t="str">
        <f>Source!DG257</f>
        <v>)*0,75</v>
      </c>
      <c r="H486" s="9">
        <f>Source!AV257</f>
        <v>1</v>
      </c>
      <c r="I486" s="9">
        <f>IF(Source!BA257&lt;&gt; 0, Source!BA257, 1)</f>
        <v>1</v>
      </c>
      <c r="J486" s="37">
        <f>Source!S257</f>
        <v>349.43</v>
      </c>
      <c r="K486" s="37"/>
    </row>
    <row r="487" spans="1:22" ht="14.25" x14ac:dyDescent="0.2">
      <c r="A487" s="34"/>
      <c r="B487" s="34"/>
      <c r="C487" s="34" t="s">
        <v>882</v>
      </c>
      <c r="D487" s="35"/>
      <c r="E487" s="9"/>
      <c r="F487" s="37">
        <f>Source!AM257</f>
        <v>3.16</v>
      </c>
      <c r="G487" s="36" t="str">
        <f>Source!DE257</f>
        <v>)*0,75</v>
      </c>
      <c r="H487" s="9">
        <f>Source!AV257</f>
        <v>1</v>
      </c>
      <c r="I487" s="9">
        <f>IF(Source!BB257&lt;&gt; 0, Source!BB257, 1)</f>
        <v>1</v>
      </c>
      <c r="J487" s="37">
        <f>Source!Q257</f>
        <v>35.549999999999997</v>
      </c>
      <c r="K487" s="37"/>
    </row>
    <row r="488" spans="1:22" ht="14.25" x14ac:dyDescent="0.2">
      <c r="A488" s="34"/>
      <c r="B488" s="34"/>
      <c r="C488" s="34" t="s">
        <v>883</v>
      </c>
      <c r="D488" s="35"/>
      <c r="E488" s="9"/>
      <c r="F488" s="37">
        <f>Source!AN257</f>
        <v>2.06</v>
      </c>
      <c r="G488" s="36" t="str">
        <f>Source!DF257</f>
        <v>)*0,75</v>
      </c>
      <c r="H488" s="9">
        <f>Source!AV257</f>
        <v>1</v>
      </c>
      <c r="I488" s="9">
        <f>IF(Source!BS257&lt;&gt; 0, Source!BS257, 1)</f>
        <v>1</v>
      </c>
      <c r="J488" s="39">
        <f>Source!R257</f>
        <v>23.18</v>
      </c>
      <c r="K488" s="37"/>
    </row>
    <row r="489" spans="1:22" ht="14.25" x14ac:dyDescent="0.2">
      <c r="A489" s="34"/>
      <c r="B489" s="34"/>
      <c r="C489" s="34" t="s">
        <v>884</v>
      </c>
      <c r="D489" s="35"/>
      <c r="E489" s="9"/>
      <c r="F489" s="37">
        <f>Source!AL257</f>
        <v>0.49</v>
      </c>
      <c r="G489" s="36" t="str">
        <f>Source!DD257</f>
        <v>)*1</v>
      </c>
      <c r="H489" s="9">
        <f>Source!AW257</f>
        <v>1</v>
      </c>
      <c r="I489" s="9">
        <f>IF(Source!BC257&lt;&gt; 0, Source!BC257, 1)</f>
        <v>1</v>
      </c>
      <c r="J489" s="37">
        <f>Source!P257</f>
        <v>7.35</v>
      </c>
      <c r="K489" s="37"/>
    </row>
    <row r="490" spans="1:22" ht="14.25" x14ac:dyDescent="0.2">
      <c r="A490" s="34"/>
      <c r="B490" s="34"/>
      <c r="C490" s="34" t="s">
        <v>885</v>
      </c>
      <c r="D490" s="35" t="s">
        <v>886</v>
      </c>
      <c r="E490" s="9">
        <f>Source!AT257</f>
        <v>70</v>
      </c>
      <c r="F490" s="37"/>
      <c r="G490" s="36"/>
      <c r="H490" s="9"/>
      <c r="I490" s="9"/>
      <c r="J490" s="37">
        <f>SUM(R485:R489)</f>
        <v>244.6</v>
      </c>
      <c r="K490" s="37"/>
    </row>
    <row r="491" spans="1:22" ht="14.25" x14ac:dyDescent="0.2">
      <c r="A491" s="34"/>
      <c r="B491" s="34"/>
      <c r="C491" s="34" t="s">
        <v>887</v>
      </c>
      <c r="D491" s="35" t="s">
        <v>886</v>
      </c>
      <c r="E491" s="9">
        <f>Source!AU257</f>
        <v>10</v>
      </c>
      <c r="F491" s="37"/>
      <c r="G491" s="36"/>
      <c r="H491" s="9"/>
      <c r="I491" s="9"/>
      <c r="J491" s="37">
        <f>SUM(T485:T490)</f>
        <v>34.94</v>
      </c>
      <c r="K491" s="37"/>
    </row>
    <row r="492" spans="1:22" ht="14.25" x14ac:dyDescent="0.2">
      <c r="A492" s="34"/>
      <c r="B492" s="34"/>
      <c r="C492" s="34" t="s">
        <v>888</v>
      </c>
      <c r="D492" s="35" t="s">
        <v>886</v>
      </c>
      <c r="E492" s="9">
        <f>108</f>
        <v>108</v>
      </c>
      <c r="F492" s="37"/>
      <c r="G492" s="36"/>
      <c r="H492" s="9"/>
      <c r="I492" s="9"/>
      <c r="J492" s="37">
        <f>SUM(V485:V491)</f>
        <v>25.03</v>
      </c>
      <c r="K492" s="37"/>
    </row>
    <row r="493" spans="1:22" ht="14.25" x14ac:dyDescent="0.2">
      <c r="A493" s="34"/>
      <c r="B493" s="34"/>
      <c r="C493" s="34" t="s">
        <v>889</v>
      </c>
      <c r="D493" s="35" t="s">
        <v>890</v>
      </c>
      <c r="E493" s="9">
        <f>Source!AQ257</f>
        <v>0.08</v>
      </c>
      <c r="F493" s="37"/>
      <c r="G493" s="36" t="str">
        <f>Source!DI257</f>
        <v>)*0,75</v>
      </c>
      <c r="H493" s="9">
        <f>Source!AV257</f>
        <v>1</v>
      </c>
      <c r="I493" s="9"/>
      <c r="J493" s="37"/>
      <c r="K493" s="37">
        <f>Source!U257</f>
        <v>0.89999999999999991</v>
      </c>
    </row>
    <row r="494" spans="1:22" ht="15" x14ac:dyDescent="0.25">
      <c r="A494" s="44"/>
      <c r="B494" s="44"/>
      <c r="C494" s="44"/>
      <c r="D494" s="44"/>
      <c r="E494" s="44"/>
      <c r="F494" s="44"/>
      <c r="G494" s="44"/>
      <c r="H494" s="44"/>
      <c r="I494" s="45">
        <f>J486+J487+J489+J490+J491+J492</f>
        <v>696.90000000000009</v>
      </c>
      <c r="J494" s="45"/>
      <c r="K494" s="46">
        <f>IF(Source!I257&lt;&gt;0, ROUND(I494/Source!I257, 2), 0)</f>
        <v>46.46</v>
      </c>
      <c r="P494" s="40">
        <f>I494</f>
        <v>696.90000000000009</v>
      </c>
    </row>
    <row r="495" spans="1:22" ht="79.5" x14ac:dyDescent="0.2">
      <c r="A495" s="34">
        <v>51</v>
      </c>
      <c r="B495" s="34" t="s">
        <v>904</v>
      </c>
      <c r="C495" s="34" t="str">
        <f>Source!G258</f>
        <v>Техническое обслуживание блока контроля зоны "БКЗ" (ИЗ-1Б-RЗ)</v>
      </c>
      <c r="D495" s="35" t="str">
        <f>Source!H258</f>
        <v>шт.</v>
      </c>
      <c r="E495" s="9">
        <f>Source!I258</f>
        <v>40</v>
      </c>
      <c r="F495" s="37"/>
      <c r="G495" s="36"/>
      <c r="H495" s="9"/>
      <c r="I495" s="9"/>
      <c r="J495" s="37"/>
      <c r="K495" s="37"/>
      <c r="Q495">
        <f>ROUND((Source!BZ258/100)*ROUND((Source!AF258*Source!AV258)*Source!I258, 2), 2)</f>
        <v>1369.84</v>
      </c>
      <c r="R495">
        <f>Source!X258</f>
        <v>1369.84</v>
      </c>
      <c r="S495">
        <f>ROUND((Source!CA258/100)*ROUND((Source!AF258*Source!AV258)*Source!I258, 2), 2)</f>
        <v>195.69</v>
      </c>
      <c r="T495">
        <f>Source!Y258</f>
        <v>195.69</v>
      </c>
      <c r="U495">
        <f>ROUND((175/100)*ROUND((Source!AE258*Source!AV258)*Source!I258, 2), 2)</f>
        <v>505.19</v>
      </c>
      <c r="V495">
        <f>ROUND((108/100)*ROUND(Source!CS258*Source!I258, 2), 2)</f>
        <v>311.77</v>
      </c>
    </row>
    <row r="496" spans="1:22" ht="14.25" x14ac:dyDescent="0.2">
      <c r="A496" s="34"/>
      <c r="B496" s="34"/>
      <c r="C496" s="34" t="s">
        <v>881</v>
      </c>
      <c r="D496" s="35"/>
      <c r="E496" s="9"/>
      <c r="F496" s="37">
        <f>Source!AO258</f>
        <v>69.89</v>
      </c>
      <c r="G496" s="36" t="str">
        <f>Source!DG258</f>
        <v>)*0,70</v>
      </c>
      <c r="H496" s="9">
        <f>Source!AV258</f>
        <v>1</v>
      </c>
      <c r="I496" s="9">
        <f>IF(Source!BA258&lt;&gt; 0, Source!BA258, 1)</f>
        <v>1</v>
      </c>
      <c r="J496" s="37">
        <f>Source!S258</f>
        <v>1956.92</v>
      </c>
      <c r="K496" s="37"/>
    </row>
    <row r="497" spans="1:22" ht="14.25" x14ac:dyDescent="0.2">
      <c r="A497" s="34"/>
      <c r="B497" s="34"/>
      <c r="C497" s="34" t="s">
        <v>882</v>
      </c>
      <c r="D497" s="35"/>
      <c r="E497" s="9"/>
      <c r="F497" s="37">
        <f>Source!AM258</f>
        <v>15.8</v>
      </c>
      <c r="G497" s="36" t="str">
        <f>Source!DE258</f>
        <v>)*0,70</v>
      </c>
      <c r="H497" s="9">
        <f>Source!AV258</f>
        <v>1</v>
      </c>
      <c r="I497" s="9">
        <f>IF(Source!BB258&lt;&gt; 0, Source!BB258, 1)</f>
        <v>1</v>
      </c>
      <c r="J497" s="37">
        <f>Source!Q258</f>
        <v>442.4</v>
      </c>
      <c r="K497" s="37"/>
    </row>
    <row r="498" spans="1:22" ht="14.25" x14ac:dyDescent="0.2">
      <c r="A498" s="34"/>
      <c r="B498" s="34"/>
      <c r="C498" s="34" t="s">
        <v>883</v>
      </c>
      <c r="D498" s="35"/>
      <c r="E498" s="9"/>
      <c r="F498" s="37">
        <f>Source!AN258</f>
        <v>10.31</v>
      </c>
      <c r="G498" s="36" t="str">
        <f>Source!DF258</f>
        <v>)*0,70</v>
      </c>
      <c r="H498" s="9">
        <f>Source!AV258</f>
        <v>1</v>
      </c>
      <c r="I498" s="9">
        <f>IF(Source!BS258&lt;&gt; 0, Source!BS258, 1)</f>
        <v>1</v>
      </c>
      <c r="J498" s="39">
        <f>Source!R258</f>
        <v>288.68</v>
      </c>
      <c r="K498" s="37"/>
    </row>
    <row r="499" spans="1:22" ht="14.25" x14ac:dyDescent="0.2">
      <c r="A499" s="34"/>
      <c r="B499" s="34"/>
      <c r="C499" s="34" t="s">
        <v>884</v>
      </c>
      <c r="D499" s="35"/>
      <c r="E499" s="9"/>
      <c r="F499" s="37">
        <f>Source!AL258</f>
        <v>8.4600000000000009</v>
      </c>
      <c r="G499" s="36" t="str">
        <f>Source!DD258</f>
        <v>)*1</v>
      </c>
      <c r="H499" s="9">
        <f>Source!AW258</f>
        <v>1</v>
      </c>
      <c r="I499" s="9">
        <f>IF(Source!BC258&lt;&gt; 0, Source!BC258, 1)</f>
        <v>1</v>
      </c>
      <c r="J499" s="37">
        <f>Source!P258</f>
        <v>338.4</v>
      </c>
      <c r="K499" s="37"/>
    </row>
    <row r="500" spans="1:22" ht="14.25" x14ac:dyDescent="0.2">
      <c r="A500" s="34"/>
      <c r="B500" s="34"/>
      <c r="C500" s="34" t="s">
        <v>885</v>
      </c>
      <c r="D500" s="35" t="s">
        <v>886</v>
      </c>
      <c r="E500" s="9">
        <f>Source!AT258</f>
        <v>70</v>
      </c>
      <c r="F500" s="37"/>
      <c r="G500" s="36"/>
      <c r="H500" s="9"/>
      <c r="I500" s="9"/>
      <c r="J500" s="37">
        <f>SUM(R495:R499)</f>
        <v>1369.84</v>
      </c>
      <c r="K500" s="37"/>
    </row>
    <row r="501" spans="1:22" ht="14.25" x14ac:dyDescent="0.2">
      <c r="A501" s="34"/>
      <c r="B501" s="34"/>
      <c r="C501" s="34" t="s">
        <v>887</v>
      </c>
      <c r="D501" s="35" t="s">
        <v>886</v>
      </c>
      <c r="E501" s="9">
        <f>Source!AU258</f>
        <v>10</v>
      </c>
      <c r="F501" s="37"/>
      <c r="G501" s="36"/>
      <c r="H501" s="9"/>
      <c r="I501" s="9"/>
      <c r="J501" s="37">
        <f>SUM(T495:T500)</f>
        <v>195.69</v>
      </c>
      <c r="K501" s="37"/>
    </row>
    <row r="502" spans="1:22" ht="14.25" x14ac:dyDescent="0.2">
      <c r="A502" s="34"/>
      <c r="B502" s="34"/>
      <c r="C502" s="34" t="s">
        <v>888</v>
      </c>
      <c r="D502" s="35" t="s">
        <v>886</v>
      </c>
      <c r="E502" s="9">
        <f>108</f>
        <v>108</v>
      </c>
      <c r="F502" s="37"/>
      <c r="G502" s="36"/>
      <c r="H502" s="9"/>
      <c r="I502" s="9"/>
      <c r="J502" s="37">
        <f>SUM(V495:V501)</f>
        <v>311.77</v>
      </c>
      <c r="K502" s="37"/>
    </row>
    <row r="503" spans="1:22" ht="14.25" x14ac:dyDescent="0.2">
      <c r="A503" s="34"/>
      <c r="B503" s="34"/>
      <c r="C503" s="34" t="s">
        <v>889</v>
      </c>
      <c r="D503" s="35" t="s">
        <v>890</v>
      </c>
      <c r="E503" s="9">
        <f>Source!AQ258</f>
        <v>0.18</v>
      </c>
      <c r="F503" s="37"/>
      <c r="G503" s="36" t="str">
        <f>Source!DI258</f>
        <v>)*0,70</v>
      </c>
      <c r="H503" s="9">
        <f>Source!AV258</f>
        <v>1</v>
      </c>
      <c r="I503" s="9"/>
      <c r="J503" s="37"/>
      <c r="K503" s="37">
        <f>Source!U258</f>
        <v>5.04</v>
      </c>
    </row>
    <row r="504" spans="1:22" ht="15" x14ac:dyDescent="0.25">
      <c r="A504" s="44"/>
      <c r="B504" s="44"/>
      <c r="C504" s="44"/>
      <c r="D504" s="44"/>
      <c r="E504" s="44"/>
      <c r="F504" s="44"/>
      <c r="G504" s="44"/>
      <c r="H504" s="44"/>
      <c r="I504" s="45">
        <f>J496+J497+J499+J500+J501+J502</f>
        <v>4615.0200000000004</v>
      </c>
      <c r="J504" s="45"/>
      <c r="K504" s="46">
        <f>IF(Source!I258&lt;&gt;0, ROUND(I504/Source!I258, 2), 0)</f>
        <v>115.38</v>
      </c>
      <c r="P504" s="40">
        <f>I504</f>
        <v>4615.0200000000004</v>
      </c>
    </row>
    <row r="505" spans="1:22" ht="79.5" x14ac:dyDescent="0.2">
      <c r="A505" s="34">
        <v>52</v>
      </c>
      <c r="B505" s="34" t="s">
        <v>905</v>
      </c>
      <c r="C505" s="34" t="str">
        <f>Source!G259</f>
        <v>Технический осмотр блока контроля зоны "БКЗ" (ИЗ-1Б-RЗ)</v>
      </c>
      <c r="D505" s="35" t="str">
        <f>Source!H259</f>
        <v>шт.</v>
      </c>
      <c r="E505" s="9">
        <f>Source!I259</f>
        <v>40</v>
      </c>
      <c r="F505" s="37"/>
      <c r="G505" s="36"/>
      <c r="H505" s="9"/>
      <c r="I505" s="9"/>
      <c r="J505" s="37"/>
      <c r="K505" s="37"/>
      <c r="Q505">
        <f>ROUND((Source!BZ259/100)*ROUND((Source!AF259*Source!AV259)*Source!I259, 2), 2)</f>
        <v>4483.71</v>
      </c>
      <c r="R505">
        <f>Source!X259</f>
        <v>4483.71</v>
      </c>
      <c r="S505">
        <f>ROUND((Source!CA259/100)*ROUND((Source!AF259*Source!AV259)*Source!I259, 2), 2)</f>
        <v>640.53</v>
      </c>
      <c r="T505">
        <f>Source!Y259</f>
        <v>640.53</v>
      </c>
      <c r="U505">
        <f>ROUND((175/100)*ROUND((Source!AE259*Source!AV259)*Source!I259, 2), 2)</f>
        <v>2979.9</v>
      </c>
      <c r="V505">
        <f>ROUND((108/100)*ROUND(Source!CS259*Source!I259, 2), 2)</f>
        <v>1839.02</v>
      </c>
    </row>
    <row r="506" spans="1:22" ht="14.25" x14ac:dyDescent="0.2">
      <c r="A506" s="34"/>
      <c r="B506" s="34"/>
      <c r="C506" s="34" t="s">
        <v>881</v>
      </c>
      <c r="D506" s="35"/>
      <c r="E506" s="9"/>
      <c r="F506" s="37">
        <f>Source!AO259</f>
        <v>19.41</v>
      </c>
      <c r="G506" s="36" t="str">
        <f>Source!DG259</f>
        <v>)*0,75)*11</v>
      </c>
      <c r="H506" s="9">
        <f>Source!AV259</f>
        <v>1</v>
      </c>
      <c r="I506" s="9">
        <f>IF(Source!BA259&lt;&gt; 0, Source!BA259, 1)</f>
        <v>1</v>
      </c>
      <c r="J506" s="37">
        <f>Source!S259</f>
        <v>6405.3</v>
      </c>
      <c r="K506" s="37"/>
    </row>
    <row r="507" spans="1:22" ht="14.25" x14ac:dyDescent="0.2">
      <c r="A507" s="34"/>
      <c r="B507" s="34"/>
      <c r="C507" s="34" t="s">
        <v>882</v>
      </c>
      <c r="D507" s="35"/>
      <c r="E507" s="9"/>
      <c r="F507" s="37">
        <f>Source!AM259</f>
        <v>7.9</v>
      </c>
      <c r="G507" s="36" t="str">
        <f>Source!DE259</f>
        <v>)*0,75)*11</v>
      </c>
      <c r="H507" s="9">
        <f>Source!AV259</f>
        <v>1</v>
      </c>
      <c r="I507" s="9">
        <f>IF(Source!BB259&lt;&gt; 0, Source!BB259, 1)</f>
        <v>1</v>
      </c>
      <c r="J507" s="37">
        <f>Source!Q259</f>
        <v>2607</v>
      </c>
      <c r="K507" s="37"/>
    </row>
    <row r="508" spans="1:22" ht="14.25" x14ac:dyDescent="0.2">
      <c r="A508" s="34"/>
      <c r="B508" s="34"/>
      <c r="C508" s="34" t="s">
        <v>883</v>
      </c>
      <c r="D508" s="35"/>
      <c r="E508" s="9"/>
      <c r="F508" s="37">
        <f>Source!AN259</f>
        <v>5.16</v>
      </c>
      <c r="G508" s="36" t="str">
        <f>Source!DF259</f>
        <v>)*0,75)*11</v>
      </c>
      <c r="H508" s="9">
        <f>Source!AV259</f>
        <v>1</v>
      </c>
      <c r="I508" s="9">
        <f>IF(Source!BS259&lt;&gt; 0, Source!BS259, 1)</f>
        <v>1</v>
      </c>
      <c r="J508" s="39">
        <f>Source!R259</f>
        <v>1702.8</v>
      </c>
      <c r="K508" s="37"/>
    </row>
    <row r="509" spans="1:22" ht="14.25" x14ac:dyDescent="0.2">
      <c r="A509" s="34"/>
      <c r="B509" s="34"/>
      <c r="C509" s="34" t="s">
        <v>884</v>
      </c>
      <c r="D509" s="35"/>
      <c r="E509" s="9"/>
      <c r="F509" s="37">
        <f>Source!AL259</f>
        <v>1.79</v>
      </c>
      <c r="G509" s="36" t="str">
        <f>Source!DD259</f>
        <v>)*1)*11</v>
      </c>
      <c r="H509" s="9">
        <f>Source!AW259</f>
        <v>1</v>
      </c>
      <c r="I509" s="9">
        <f>IF(Source!BC259&lt;&gt; 0, Source!BC259, 1)</f>
        <v>1</v>
      </c>
      <c r="J509" s="37">
        <f>Source!P259</f>
        <v>787.6</v>
      </c>
      <c r="K509" s="37"/>
    </row>
    <row r="510" spans="1:22" ht="14.25" x14ac:dyDescent="0.2">
      <c r="A510" s="34"/>
      <c r="B510" s="34"/>
      <c r="C510" s="34" t="s">
        <v>885</v>
      </c>
      <c r="D510" s="35" t="s">
        <v>886</v>
      </c>
      <c r="E510" s="9">
        <f>Source!AT259</f>
        <v>70</v>
      </c>
      <c r="F510" s="37"/>
      <c r="G510" s="36"/>
      <c r="H510" s="9"/>
      <c r="I510" s="9"/>
      <c r="J510" s="37">
        <f>SUM(R505:R509)</f>
        <v>4483.71</v>
      </c>
      <c r="K510" s="37"/>
    </row>
    <row r="511" spans="1:22" ht="14.25" x14ac:dyDescent="0.2">
      <c r="A511" s="34"/>
      <c r="B511" s="34"/>
      <c r="C511" s="34" t="s">
        <v>887</v>
      </c>
      <c r="D511" s="35" t="s">
        <v>886</v>
      </c>
      <c r="E511" s="9">
        <f>Source!AU259</f>
        <v>10</v>
      </c>
      <c r="F511" s="37"/>
      <c r="G511" s="36"/>
      <c r="H511" s="9"/>
      <c r="I511" s="9"/>
      <c r="J511" s="37">
        <f>SUM(T505:T510)</f>
        <v>640.53</v>
      </c>
      <c r="K511" s="37"/>
    </row>
    <row r="512" spans="1:22" ht="14.25" x14ac:dyDescent="0.2">
      <c r="A512" s="34"/>
      <c r="B512" s="34"/>
      <c r="C512" s="34" t="s">
        <v>888</v>
      </c>
      <c r="D512" s="35" t="s">
        <v>886</v>
      </c>
      <c r="E512" s="9">
        <f>108</f>
        <v>108</v>
      </c>
      <c r="F512" s="37"/>
      <c r="G512" s="36"/>
      <c r="H512" s="9"/>
      <c r="I512" s="9"/>
      <c r="J512" s="37">
        <f>SUM(V505:V511)</f>
        <v>1839.02</v>
      </c>
      <c r="K512" s="37"/>
    </row>
    <row r="513" spans="1:22" ht="14.25" x14ac:dyDescent="0.2">
      <c r="A513" s="34"/>
      <c r="B513" s="34"/>
      <c r="C513" s="34" t="s">
        <v>889</v>
      </c>
      <c r="D513" s="35" t="s">
        <v>890</v>
      </c>
      <c r="E513" s="9">
        <f>Source!AQ259</f>
        <v>0.05</v>
      </c>
      <c r="F513" s="37"/>
      <c r="G513" s="36" t="str">
        <f>Source!DI259</f>
        <v>)*0,75)*11</v>
      </c>
      <c r="H513" s="9">
        <f>Source!AV259</f>
        <v>1</v>
      </c>
      <c r="I513" s="9"/>
      <c r="J513" s="37"/>
      <c r="K513" s="37">
        <f>Source!U259</f>
        <v>16.500000000000004</v>
      </c>
    </row>
    <row r="514" spans="1:22" ht="15" x14ac:dyDescent="0.25">
      <c r="A514" s="44"/>
      <c r="B514" s="44"/>
      <c r="C514" s="44"/>
      <c r="D514" s="44"/>
      <c r="E514" s="44"/>
      <c r="F514" s="44"/>
      <c r="G514" s="44"/>
      <c r="H514" s="44"/>
      <c r="I514" s="45">
        <f>J506+J507+J509+J510+J511+J512</f>
        <v>16763.16</v>
      </c>
      <c r="J514" s="45"/>
      <c r="K514" s="46">
        <f>IF(Source!I259&lt;&gt;0, ROUND(I514/Source!I259, 2), 0)</f>
        <v>419.08</v>
      </c>
      <c r="P514" s="40">
        <f>I514</f>
        <v>16763.16</v>
      </c>
    </row>
    <row r="515" spans="1:22" ht="79.5" x14ac:dyDescent="0.2">
      <c r="A515" s="34">
        <v>53</v>
      </c>
      <c r="B515" s="34" t="s">
        <v>906</v>
      </c>
      <c r="C515" s="34" t="str">
        <f>Source!G260</f>
        <v>Техническое обслуживание блока релейного адресного "БРА-03-4"</v>
      </c>
      <c r="D515" s="35" t="str">
        <f>Source!H260</f>
        <v>шт.</v>
      </c>
      <c r="E515" s="9">
        <f>Source!I260</f>
        <v>93</v>
      </c>
      <c r="F515" s="37"/>
      <c r="G515" s="36"/>
      <c r="H515" s="9"/>
      <c r="I515" s="9"/>
      <c r="J515" s="37"/>
      <c r="K515" s="37"/>
      <c r="Q515">
        <f>ROUND((Source!BZ260/100)*ROUND((Source!AF260*Source!AV260)*Source!I260, 2), 2)</f>
        <v>6192.96</v>
      </c>
      <c r="R515">
        <f>Source!X260</f>
        <v>6192.96</v>
      </c>
      <c r="S515">
        <f>ROUND((Source!CA260/100)*ROUND((Source!AF260*Source!AV260)*Source!I260, 2), 2)</f>
        <v>884.71</v>
      </c>
      <c r="T515">
        <f>Source!Y260</f>
        <v>884.71</v>
      </c>
      <c r="U515">
        <f>ROUND((175/100)*ROUND((Source!AE260*Source!AV260)*Source!I260, 2), 2)</f>
        <v>2349.13</v>
      </c>
      <c r="V515">
        <f>ROUND((108/100)*ROUND(Source!CS260*Source!I260, 2), 2)</f>
        <v>1449.75</v>
      </c>
    </row>
    <row r="516" spans="1:22" ht="14.25" x14ac:dyDescent="0.2">
      <c r="A516" s="34"/>
      <c r="B516" s="34"/>
      <c r="C516" s="34" t="s">
        <v>881</v>
      </c>
      <c r="D516" s="35"/>
      <c r="E516" s="9"/>
      <c r="F516" s="37">
        <f>Source!AO260</f>
        <v>135.9</v>
      </c>
      <c r="G516" s="36" t="str">
        <f>Source!DG260</f>
        <v>)*0,70</v>
      </c>
      <c r="H516" s="9">
        <f>Source!AV260</f>
        <v>1</v>
      </c>
      <c r="I516" s="9">
        <f>IF(Source!BA260&lt;&gt; 0, Source!BA260, 1)</f>
        <v>1</v>
      </c>
      <c r="J516" s="37">
        <f>Source!S260</f>
        <v>8847.09</v>
      </c>
      <c r="K516" s="37"/>
    </row>
    <row r="517" spans="1:22" ht="14.25" x14ac:dyDescent="0.2">
      <c r="A517" s="34"/>
      <c r="B517" s="34"/>
      <c r="C517" s="34" t="s">
        <v>882</v>
      </c>
      <c r="D517" s="35"/>
      <c r="E517" s="9"/>
      <c r="F517" s="37">
        <f>Source!AM260</f>
        <v>31.59</v>
      </c>
      <c r="G517" s="36" t="str">
        <f>Source!DE260</f>
        <v>)*0,70</v>
      </c>
      <c r="H517" s="9">
        <f>Source!AV260</f>
        <v>1</v>
      </c>
      <c r="I517" s="9">
        <f>IF(Source!BB260&lt;&gt; 0, Source!BB260, 1)</f>
        <v>1</v>
      </c>
      <c r="J517" s="37">
        <f>Source!Q260</f>
        <v>2056.5100000000002</v>
      </c>
      <c r="K517" s="37"/>
    </row>
    <row r="518" spans="1:22" ht="14.25" x14ac:dyDescent="0.2">
      <c r="A518" s="34"/>
      <c r="B518" s="34"/>
      <c r="C518" s="34" t="s">
        <v>883</v>
      </c>
      <c r="D518" s="35"/>
      <c r="E518" s="9"/>
      <c r="F518" s="37">
        <f>Source!AN260</f>
        <v>20.62</v>
      </c>
      <c r="G518" s="36" t="str">
        <f>Source!DF260</f>
        <v>)*0,70</v>
      </c>
      <c r="H518" s="9">
        <f>Source!AV260</f>
        <v>1</v>
      </c>
      <c r="I518" s="9">
        <f>IF(Source!BS260&lt;&gt; 0, Source!BS260, 1)</f>
        <v>1</v>
      </c>
      <c r="J518" s="39">
        <f>Source!R260</f>
        <v>1342.36</v>
      </c>
      <c r="K518" s="37"/>
    </row>
    <row r="519" spans="1:22" ht="14.25" x14ac:dyDescent="0.2">
      <c r="A519" s="34"/>
      <c r="B519" s="34"/>
      <c r="C519" s="34" t="s">
        <v>884</v>
      </c>
      <c r="D519" s="35"/>
      <c r="E519" s="9"/>
      <c r="F519" s="37">
        <f>Source!AL260</f>
        <v>8.4600000000000009</v>
      </c>
      <c r="G519" s="36" t="str">
        <f>Source!DD260</f>
        <v>)*1</v>
      </c>
      <c r="H519" s="9">
        <f>Source!AW260</f>
        <v>1</v>
      </c>
      <c r="I519" s="9">
        <f>IF(Source!BC260&lt;&gt; 0, Source!BC260, 1)</f>
        <v>1</v>
      </c>
      <c r="J519" s="37">
        <f>Source!P260</f>
        <v>786.78</v>
      </c>
      <c r="K519" s="37"/>
    </row>
    <row r="520" spans="1:22" ht="14.25" x14ac:dyDescent="0.2">
      <c r="A520" s="34"/>
      <c r="B520" s="34"/>
      <c r="C520" s="34" t="s">
        <v>885</v>
      </c>
      <c r="D520" s="35" t="s">
        <v>886</v>
      </c>
      <c r="E520" s="9">
        <f>Source!AT260</f>
        <v>70</v>
      </c>
      <c r="F520" s="37"/>
      <c r="G520" s="36"/>
      <c r="H520" s="9"/>
      <c r="I520" s="9"/>
      <c r="J520" s="37">
        <f>SUM(R515:R519)</f>
        <v>6192.96</v>
      </c>
      <c r="K520" s="37"/>
    </row>
    <row r="521" spans="1:22" ht="14.25" x14ac:dyDescent="0.2">
      <c r="A521" s="34"/>
      <c r="B521" s="34"/>
      <c r="C521" s="34" t="s">
        <v>887</v>
      </c>
      <c r="D521" s="35" t="s">
        <v>886</v>
      </c>
      <c r="E521" s="9">
        <f>Source!AU260</f>
        <v>10</v>
      </c>
      <c r="F521" s="37"/>
      <c r="G521" s="36"/>
      <c r="H521" s="9"/>
      <c r="I521" s="9"/>
      <c r="J521" s="37">
        <f>SUM(T515:T520)</f>
        <v>884.71</v>
      </c>
      <c r="K521" s="37"/>
    </row>
    <row r="522" spans="1:22" ht="14.25" x14ac:dyDescent="0.2">
      <c r="A522" s="34"/>
      <c r="B522" s="34"/>
      <c r="C522" s="34" t="s">
        <v>888</v>
      </c>
      <c r="D522" s="35" t="s">
        <v>886</v>
      </c>
      <c r="E522" s="9">
        <f>108</f>
        <v>108</v>
      </c>
      <c r="F522" s="37"/>
      <c r="G522" s="36"/>
      <c r="H522" s="9"/>
      <c r="I522" s="9"/>
      <c r="J522" s="37">
        <f>SUM(V515:V521)</f>
        <v>1449.75</v>
      </c>
      <c r="K522" s="37"/>
    </row>
    <row r="523" spans="1:22" ht="14.25" x14ac:dyDescent="0.2">
      <c r="A523" s="34"/>
      <c r="B523" s="34"/>
      <c r="C523" s="34" t="s">
        <v>889</v>
      </c>
      <c r="D523" s="35" t="s">
        <v>890</v>
      </c>
      <c r="E523" s="9">
        <f>Source!AQ260</f>
        <v>0.35</v>
      </c>
      <c r="F523" s="37"/>
      <c r="G523" s="36" t="str">
        <f>Source!DI260</f>
        <v>)*0,70</v>
      </c>
      <c r="H523" s="9">
        <f>Source!AV260</f>
        <v>1</v>
      </c>
      <c r="I523" s="9"/>
      <c r="J523" s="37"/>
      <c r="K523" s="37">
        <f>Source!U260</f>
        <v>22.784999999999997</v>
      </c>
    </row>
    <row r="524" spans="1:22" ht="15" x14ac:dyDescent="0.25">
      <c r="A524" s="44"/>
      <c r="B524" s="44"/>
      <c r="C524" s="44"/>
      <c r="D524" s="44"/>
      <c r="E524" s="44"/>
      <c r="F524" s="44"/>
      <c r="G524" s="44"/>
      <c r="H524" s="44"/>
      <c r="I524" s="45">
        <f>J516+J517+J519+J520+J521+J522</f>
        <v>20217.8</v>
      </c>
      <c r="J524" s="45"/>
      <c r="K524" s="46">
        <f>IF(Source!I260&lt;&gt;0, ROUND(I524/Source!I260, 2), 0)</f>
        <v>217.4</v>
      </c>
      <c r="P524" s="40">
        <f>I524</f>
        <v>20217.8</v>
      </c>
    </row>
    <row r="525" spans="1:22" ht="79.5" x14ac:dyDescent="0.2">
      <c r="A525" s="34">
        <v>54</v>
      </c>
      <c r="B525" s="34" t="s">
        <v>907</v>
      </c>
      <c r="C525" s="34" t="str">
        <f>Source!G261</f>
        <v>Технический осмотр блока релейного адресного "БРА-03-4"</v>
      </c>
      <c r="D525" s="35" t="str">
        <f>Source!H261</f>
        <v>шт.</v>
      </c>
      <c r="E525" s="9">
        <f>Source!I261</f>
        <v>93</v>
      </c>
      <c r="F525" s="37"/>
      <c r="G525" s="36"/>
      <c r="H525" s="9"/>
      <c r="I525" s="9"/>
      <c r="J525" s="37"/>
      <c r="K525" s="37"/>
      <c r="Q525">
        <f>ROUND((Source!BZ261/100)*ROUND((Source!AF261*Source!AV261)*Source!I261, 2), 2)</f>
        <v>16681.55</v>
      </c>
      <c r="R525">
        <f>Source!X261</f>
        <v>16681.55</v>
      </c>
      <c r="S525">
        <f>ROUND((Source!CA261/100)*ROUND((Source!AF261*Source!AV261)*Source!I261, 2), 2)</f>
        <v>2383.08</v>
      </c>
      <c r="T525">
        <f>Source!Y261</f>
        <v>2383.08</v>
      </c>
      <c r="U525">
        <f>ROUND((175/100)*ROUND((Source!AE261*Source!AV261)*Source!I261, 2), 2)</f>
        <v>6928.27</v>
      </c>
      <c r="V525">
        <f>ROUND((108/100)*ROUND(Source!CS261*Source!I261, 2), 2)</f>
        <v>4275.7299999999996</v>
      </c>
    </row>
    <row r="526" spans="1:22" ht="14.25" x14ac:dyDescent="0.2">
      <c r="A526" s="34"/>
      <c r="B526" s="34"/>
      <c r="C526" s="34" t="s">
        <v>881</v>
      </c>
      <c r="D526" s="35"/>
      <c r="E526" s="9"/>
      <c r="F526" s="37">
        <f>Source!AO261</f>
        <v>31.06</v>
      </c>
      <c r="G526" s="36" t="str">
        <f>Source!DG261</f>
        <v>)*0,75)*11</v>
      </c>
      <c r="H526" s="9">
        <f>Source!AV261</f>
        <v>1</v>
      </c>
      <c r="I526" s="9">
        <f>IF(Source!BA261&lt;&gt; 0, Source!BA261, 1)</f>
        <v>1</v>
      </c>
      <c r="J526" s="37">
        <f>Source!S261</f>
        <v>23830.79</v>
      </c>
      <c r="K526" s="37"/>
    </row>
    <row r="527" spans="1:22" ht="14.25" x14ac:dyDescent="0.2">
      <c r="A527" s="34"/>
      <c r="B527" s="34"/>
      <c r="C527" s="34" t="s">
        <v>882</v>
      </c>
      <c r="D527" s="35"/>
      <c r="E527" s="9"/>
      <c r="F527" s="37">
        <f>Source!AM261</f>
        <v>7.9</v>
      </c>
      <c r="G527" s="36" t="str">
        <f>Source!DE261</f>
        <v>)*0,75)*11</v>
      </c>
      <c r="H527" s="9">
        <f>Source!AV261</f>
        <v>1</v>
      </c>
      <c r="I527" s="9">
        <f>IF(Source!BB261&lt;&gt; 0, Source!BB261, 1)</f>
        <v>1</v>
      </c>
      <c r="J527" s="37">
        <f>Source!Q261</f>
        <v>6061.28</v>
      </c>
      <c r="K527" s="37"/>
    </row>
    <row r="528" spans="1:22" ht="14.25" x14ac:dyDescent="0.2">
      <c r="A528" s="34"/>
      <c r="B528" s="34"/>
      <c r="C528" s="34" t="s">
        <v>883</v>
      </c>
      <c r="D528" s="35"/>
      <c r="E528" s="9"/>
      <c r="F528" s="37">
        <f>Source!AN261</f>
        <v>5.16</v>
      </c>
      <c r="G528" s="36" t="str">
        <f>Source!DF261</f>
        <v>)*0,75)*11</v>
      </c>
      <c r="H528" s="9">
        <f>Source!AV261</f>
        <v>1</v>
      </c>
      <c r="I528" s="9">
        <f>IF(Source!BS261&lt;&gt; 0, Source!BS261, 1)</f>
        <v>1</v>
      </c>
      <c r="J528" s="39">
        <f>Source!R261</f>
        <v>3959.01</v>
      </c>
      <c r="K528" s="37"/>
    </row>
    <row r="529" spans="1:22" ht="14.25" x14ac:dyDescent="0.2">
      <c r="A529" s="34"/>
      <c r="B529" s="34"/>
      <c r="C529" s="34" t="s">
        <v>884</v>
      </c>
      <c r="D529" s="35"/>
      <c r="E529" s="9"/>
      <c r="F529" s="37">
        <f>Source!AL261</f>
        <v>1.79</v>
      </c>
      <c r="G529" s="36" t="str">
        <f>Source!DD261</f>
        <v>)*1)*11</v>
      </c>
      <c r="H529" s="9">
        <f>Source!AW261</f>
        <v>1</v>
      </c>
      <c r="I529" s="9">
        <f>IF(Source!BC261&lt;&gt; 0, Source!BC261, 1)</f>
        <v>1</v>
      </c>
      <c r="J529" s="37">
        <f>Source!P261</f>
        <v>1831.17</v>
      </c>
      <c r="K529" s="37"/>
    </row>
    <row r="530" spans="1:22" ht="14.25" x14ac:dyDescent="0.2">
      <c r="A530" s="34"/>
      <c r="B530" s="34"/>
      <c r="C530" s="34" t="s">
        <v>885</v>
      </c>
      <c r="D530" s="35" t="s">
        <v>886</v>
      </c>
      <c r="E530" s="9">
        <f>Source!AT261</f>
        <v>70</v>
      </c>
      <c r="F530" s="37"/>
      <c r="G530" s="36"/>
      <c r="H530" s="9"/>
      <c r="I530" s="9"/>
      <c r="J530" s="37">
        <f>SUM(R525:R529)</f>
        <v>16681.55</v>
      </c>
      <c r="K530" s="37"/>
    </row>
    <row r="531" spans="1:22" ht="14.25" x14ac:dyDescent="0.2">
      <c r="A531" s="34"/>
      <c r="B531" s="34"/>
      <c r="C531" s="34" t="s">
        <v>887</v>
      </c>
      <c r="D531" s="35" t="s">
        <v>886</v>
      </c>
      <c r="E531" s="9">
        <f>Source!AU261</f>
        <v>10</v>
      </c>
      <c r="F531" s="37"/>
      <c r="G531" s="36"/>
      <c r="H531" s="9"/>
      <c r="I531" s="9"/>
      <c r="J531" s="37">
        <f>SUM(T525:T530)</f>
        <v>2383.08</v>
      </c>
      <c r="K531" s="37"/>
    </row>
    <row r="532" spans="1:22" ht="14.25" x14ac:dyDescent="0.2">
      <c r="A532" s="34"/>
      <c r="B532" s="34"/>
      <c r="C532" s="34" t="s">
        <v>888</v>
      </c>
      <c r="D532" s="35" t="s">
        <v>886</v>
      </c>
      <c r="E532" s="9">
        <f>108</f>
        <v>108</v>
      </c>
      <c r="F532" s="37"/>
      <c r="G532" s="36"/>
      <c r="H532" s="9"/>
      <c r="I532" s="9"/>
      <c r="J532" s="37">
        <f>SUM(V525:V531)</f>
        <v>4275.7299999999996</v>
      </c>
      <c r="K532" s="37"/>
    </row>
    <row r="533" spans="1:22" ht="14.25" x14ac:dyDescent="0.2">
      <c r="A533" s="34"/>
      <c r="B533" s="34"/>
      <c r="C533" s="34" t="s">
        <v>889</v>
      </c>
      <c r="D533" s="35" t="s">
        <v>890</v>
      </c>
      <c r="E533" s="9">
        <f>Source!AQ261</f>
        <v>0.08</v>
      </c>
      <c r="F533" s="37"/>
      <c r="G533" s="36" t="str">
        <f>Source!DI261</f>
        <v>)*0,75)*11</v>
      </c>
      <c r="H533" s="9">
        <f>Source!AV261</f>
        <v>1</v>
      </c>
      <c r="I533" s="9"/>
      <c r="J533" s="37"/>
      <c r="K533" s="37">
        <f>Source!U261</f>
        <v>61.379999999999995</v>
      </c>
    </row>
    <row r="534" spans="1:22" ht="15" x14ac:dyDescent="0.25">
      <c r="A534" s="44"/>
      <c r="B534" s="44"/>
      <c r="C534" s="44"/>
      <c r="D534" s="44"/>
      <c r="E534" s="44"/>
      <c r="F534" s="44"/>
      <c r="G534" s="44"/>
      <c r="H534" s="44"/>
      <c r="I534" s="45">
        <f>J526+J527+J529+J530+J531+J532</f>
        <v>55063.599999999991</v>
      </c>
      <c r="J534" s="45"/>
      <c r="K534" s="46">
        <f>IF(Source!I261&lt;&gt;0, ROUND(I534/Source!I261, 2), 0)</f>
        <v>592.08000000000004</v>
      </c>
      <c r="P534" s="40">
        <f>I534</f>
        <v>55063.599999999991</v>
      </c>
    </row>
    <row r="535" spans="1:22" ht="79.5" x14ac:dyDescent="0.2">
      <c r="A535" s="34">
        <v>55</v>
      </c>
      <c r="B535" s="34" t="s">
        <v>892</v>
      </c>
      <c r="C535" s="34" t="str">
        <f>Source!G262</f>
        <v>Техническое обслуживание источника вторичного электропитания резервированного "ИБП 1200\2400"</v>
      </c>
      <c r="D535" s="35" t="str">
        <f>Source!H262</f>
        <v>шт.</v>
      </c>
      <c r="E535" s="9">
        <f>Source!I262</f>
        <v>1</v>
      </c>
      <c r="F535" s="37"/>
      <c r="G535" s="36"/>
      <c r="H535" s="9"/>
      <c r="I535" s="9"/>
      <c r="J535" s="37"/>
      <c r="K535" s="37"/>
      <c r="Q535">
        <f>ROUND((Source!BZ262/100)*ROUND((Source!AF262*Source!AV262)*Source!I262, 2), 2)</f>
        <v>66.59</v>
      </c>
      <c r="R535">
        <f>Source!X262</f>
        <v>66.59</v>
      </c>
      <c r="S535">
        <f>ROUND((Source!CA262/100)*ROUND((Source!AF262*Source!AV262)*Source!I262, 2), 2)</f>
        <v>9.51</v>
      </c>
      <c r="T535">
        <f>Source!Y262</f>
        <v>9.51</v>
      </c>
      <c r="U535">
        <f>ROUND((175/100)*ROUND((Source!AE262*Source!AV262)*Source!I262, 2), 2)</f>
        <v>25.25</v>
      </c>
      <c r="V535">
        <f>ROUND((108/100)*ROUND(Source!CS262*Source!I262, 2), 2)</f>
        <v>15.58</v>
      </c>
    </row>
    <row r="536" spans="1:22" ht="14.25" x14ac:dyDescent="0.2">
      <c r="A536" s="34"/>
      <c r="B536" s="34"/>
      <c r="C536" s="34" t="s">
        <v>881</v>
      </c>
      <c r="D536" s="35"/>
      <c r="E536" s="9"/>
      <c r="F536" s="37">
        <f>Source!AO262</f>
        <v>135.9</v>
      </c>
      <c r="G536" s="36" t="str">
        <f>Source!DG262</f>
        <v>)*0,70</v>
      </c>
      <c r="H536" s="9">
        <f>Source!AV262</f>
        <v>1</v>
      </c>
      <c r="I536" s="9">
        <f>IF(Source!BA262&lt;&gt; 0, Source!BA262, 1)</f>
        <v>1</v>
      </c>
      <c r="J536" s="37">
        <f>Source!S262</f>
        <v>95.13</v>
      </c>
      <c r="K536" s="37"/>
    </row>
    <row r="537" spans="1:22" ht="14.25" x14ac:dyDescent="0.2">
      <c r="A537" s="34"/>
      <c r="B537" s="34"/>
      <c r="C537" s="34" t="s">
        <v>882</v>
      </c>
      <c r="D537" s="35"/>
      <c r="E537" s="9"/>
      <c r="F537" s="37">
        <f>Source!AM262</f>
        <v>31.59</v>
      </c>
      <c r="G537" s="36" t="str">
        <f>Source!DE262</f>
        <v>)*0,70</v>
      </c>
      <c r="H537" s="9">
        <f>Source!AV262</f>
        <v>1</v>
      </c>
      <c r="I537" s="9">
        <f>IF(Source!BB262&lt;&gt; 0, Source!BB262, 1)</f>
        <v>1</v>
      </c>
      <c r="J537" s="37">
        <f>Source!Q262</f>
        <v>22.11</v>
      </c>
      <c r="K537" s="37"/>
    </row>
    <row r="538" spans="1:22" ht="14.25" x14ac:dyDescent="0.2">
      <c r="A538" s="34"/>
      <c r="B538" s="34"/>
      <c r="C538" s="34" t="s">
        <v>883</v>
      </c>
      <c r="D538" s="35"/>
      <c r="E538" s="9"/>
      <c r="F538" s="37">
        <f>Source!AN262</f>
        <v>20.62</v>
      </c>
      <c r="G538" s="36" t="str">
        <f>Source!DF262</f>
        <v>)*0,70</v>
      </c>
      <c r="H538" s="9">
        <f>Source!AV262</f>
        <v>1</v>
      </c>
      <c r="I538" s="9">
        <f>IF(Source!BS262&lt;&gt; 0, Source!BS262, 1)</f>
        <v>1</v>
      </c>
      <c r="J538" s="39">
        <f>Source!R262</f>
        <v>14.43</v>
      </c>
      <c r="K538" s="37"/>
    </row>
    <row r="539" spans="1:22" ht="14.25" x14ac:dyDescent="0.2">
      <c r="A539" s="34"/>
      <c r="B539" s="34"/>
      <c r="C539" s="34" t="s">
        <v>884</v>
      </c>
      <c r="D539" s="35"/>
      <c r="E539" s="9"/>
      <c r="F539" s="37">
        <f>Source!AL262</f>
        <v>8.4600000000000009</v>
      </c>
      <c r="G539" s="36" t="str">
        <f>Source!DD262</f>
        <v>)*1</v>
      </c>
      <c r="H539" s="9">
        <f>Source!AW262</f>
        <v>1</v>
      </c>
      <c r="I539" s="9">
        <f>IF(Source!BC262&lt;&gt; 0, Source!BC262, 1)</f>
        <v>1</v>
      </c>
      <c r="J539" s="37">
        <f>Source!P262</f>
        <v>8.4600000000000009</v>
      </c>
      <c r="K539" s="37"/>
    </row>
    <row r="540" spans="1:22" ht="14.25" x14ac:dyDescent="0.2">
      <c r="A540" s="34"/>
      <c r="B540" s="34"/>
      <c r="C540" s="34" t="s">
        <v>885</v>
      </c>
      <c r="D540" s="35" t="s">
        <v>886</v>
      </c>
      <c r="E540" s="9">
        <f>Source!AT262</f>
        <v>70</v>
      </c>
      <c r="F540" s="37"/>
      <c r="G540" s="36"/>
      <c r="H540" s="9"/>
      <c r="I540" s="9"/>
      <c r="J540" s="37">
        <f>SUM(R535:R539)</f>
        <v>66.59</v>
      </c>
      <c r="K540" s="37"/>
    </row>
    <row r="541" spans="1:22" ht="14.25" x14ac:dyDescent="0.2">
      <c r="A541" s="34"/>
      <c r="B541" s="34"/>
      <c r="C541" s="34" t="s">
        <v>887</v>
      </c>
      <c r="D541" s="35" t="s">
        <v>886</v>
      </c>
      <c r="E541" s="9">
        <f>Source!AU262</f>
        <v>10</v>
      </c>
      <c r="F541" s="37"/>
      <c r="G541" s="36"/>
      <c r="H541" s="9"/>
      <c r="I541" s="9"/>
      <c r="J541" s="37">
        <f>SUM(T535:T540)</f>
        <v>9.51</v>
      </c>
      <c r="K541" s="37"/>
    </row>
    <row r="542" spans="1:22" ht="14.25" x14ac:dyDescent="0.2">
      <c r="A542" s="34"/>
      <c r="B542" s="34"/>
      <c r="C542" s="34" t="s">
        <v>888</v>
      </c>
      <c r="D542" s="35" t="s">
        <v>886</v>
      </c>
      <c r="E542" s="9">
        <f>108</f>
        <v>108</v>
      </c>
      <c r="F542" s="37"/>
      <c r="G542" s="36"/>
      <c r="H542" s="9"/>
      <c r="I542" s="9"/>
      <c r="J542" s="37">
        <f>SUM(V535:V541)</f>
        <v>15.58</v>
      </c>
      <c r="K542" s="37"/>
    </row>
    <row r="543" spans="1:22" ht="14.25" x14ac:dyDescent="0.2">
      <c r="A543" s="34"/>
      <c r="B543" s="34"/>
      <c r="C543" s="34" t="s">
        <v>889</v>
      </c>
      <c r="D543" s="35" t="s">
        <v>890</v>
      </c>
      <c r="E543" s="9">
        <f>Source!AQ262</f>
        <v>0.35</v>
      </c>
      <c r="F543" s="37"/>
      <c r="G543" s="36" t="str">
        <f>Source!DI262</f>
        <v>)*0,70</v>
      </c>
      <c r="H543" s="9">
        <f>Source!AV262</f>
        <v>1</v>
      </c>
      <c r="I543" s="9"/>
      <c r="J543" s="37"/>
      <c r="K543" s="37">
        <f>Source!U262</f>
        <v>0.24499999999999997</v>
      </c>
    </row>
    <row r="544" spans="1:22" ht="15" x14ac:dyDescent="0.25">
      <c r="A544" s="44"/>
      <c r="B544" s="44"/>
      <c r="C544" s="44"/>
      <c r="D544" s="44"/>
      <c r="E544" s="44"/>
      <c r="F544" s="44"/>
      <c r="G544" s="44"/>
      <c r="H544" s="44"/>
      <c r="I544" s="45">
        <f>J536+J537+J539+J540+J541+J542</f>
        <v>217.38</v>
      </c>
      <c r="J544" s="45"/>
      <c r="K544" s="46">
        <f>IF(Source!I262&lt;&gt;0, ROUND(I544/Source!I262, 2), 0)</f>
        <v>217.38</v>
      </c>
      <c r="P544" s="40">
        <f>I544</f>
        <v>217.38</v>
      </c>
    </row>
    <row r="545" spans="1:22" ht="79.5" x14ac:dyDescent="0.2">
      <c r="A545" s="34">
        <v>56</v>
      </c>
      <c r="B545" s="34" t="s">
        <v>893</v>
      </c>
      <c r="C545" s="34" t="str">
        <f>Source!G263</f>
        <v>Технический осмотр Источник вторичного электропитания резервированного "ИБП 1200\2400"</v>
      </c>
      <c r="D545" s="35" t="str">
        <f>Source!H263</f>
        <v>шт.</v>
      </c>
      <c r="E545" s="9">
        <f>Source!I263</f>
        <v>1</v>
      </c>
      <c r="F545" s="37"/>
      <c r="G545" s="36"/>
      <c r="H545" s="9"/>
      <c r="I545" s="9"/>
      <c r="J545" s="37"/>
      <c r="K545" s="37"/>
      <c r="Q545">
        <f>ROUND((Source!BZ263/100)*ROUND((Source!AF263*Source!AV263)*Source!I263, 2), 2)</f>
        <v>134.56</v>
      </c>
      <c r="R545">
        <f>Source!X263</f>
        <v>134.56</v>
      </c>
      <c r="S545">
        <f>ROUND((Source!CA263/100)*ROUND((Source!AF263*Source!AV263)*Source!I263, 2), 2)</f>
        <v>19.22</v>
      </c>
      <c r="T545">
        <f>Source!Y263</f>
        <v>19.22</v>
      </c>
      <c r="U545">
        <f>ROUND((175/100)*ROUND((Source!AE263*Source!AV263)*Source!I263, 2), 2)</f>
        <v>74.5</v>
      </c>
      <c r="V545">
        <f>ROUND((108/100)*ROUND(Source!CS263*Source!I263, 2), 2)</f>
        <v>45.98</v>
      </c>
    </row>
    <row r="546" spans="1:22" ht="14.25" x14ac:dyDescent="0.2">
      <c r="A546" s="34"/>
      <c r="B546" s="34"/>
      <c r="C546" s="34" t="s">
        <v>881</v>
      </c>
      <c r="D546" s="35"/>
      <c r="E546" s="9"/>
      <c r="F546" s="37">
        <f>Source!AO263</f>
        <v>23.3</v>
      </c>
      <c r="G546" s="36" t="str">
        <f>Source!DG263</f>
        <v>)*0,75)*11</v>
      </c>
      <c r="H546" s="9">
        <f>Source!AV263</f>
        <v>1</v>
      </c>
      <c r="I546" s="9">
        <f>IF(Source!BA263&lt;&gt; 0, Source!BA263, 1)</f>
        <v>1</v>
      </c>
      <c r="J546" s="37">
        <f>Source!S263</f>
        <v>192.23</v>
      </c>
      <c r="K546" s="37"/>
    </row>
    <row r="547" spans="1:22" ht="14.25" x14ac:dyDescent="0.2">
      <c r="A547" s="34"/>
      <c r="B547" s="34"/>
      <c r="C547" s="34" t="s">
        <v>882</v>
      </c>
      <c r="D547" s="35"/>
      <c r="E547" s="9"/>
      <c r="F547" s="37">
        <f>Source!AM263</f>
        <v>7.9</v>
      </c>
      <c r="G547" s="36" t="str">
        <f>Source!DE263</f>
        <v>)*0,75)*11</v>
      </c>
      <c r="H547" s="9">
        <f>Source!AV263</f>
        <v>1</v>
      </c>
      <c r="I547" s="9">
        <f>IF(Source!BB263&lt;&gt; 0, Source!BB263, 1)</f>
        <v>1</v>
      </c>
      <c r="J547" s="37">
        <f>Source!Q263</f>
        <v>65.180000000000007</v>
      </c>
      <c r="K547" s="37"/>
    </row>
    <row r="548" spans="1:22" ht="14.25" x14ac:dyDescent="0.2">
      <c r="A548" s="34"/>
      <c r="B548" s="34"/>
      <c r="C548" s="34" t="s">
        <v>883</v>
      </c>
      <c r="D548" s="35"/>
      <c r="E548" s="9"/>
      <c r="F548" s="37">
        <f>Source!AN263</f>
        <v>5.16</v>
      </c>
      <c r="G548" s="36" t="str">
        <f>Source!DF263</f>
        <v>)*0,75)*11</v>
      </c>
      <c r="H548" s="9">
        <f>Source!AV263</f>
        <v>1</v>
      </c>
      <c r="I548" s="9">
        <f>IF(Source!BS263&lt;&gt; 0, Source!BS263, 1)</f>
        <v>1</v>
      </c>
      <c r="J548" s="39">
        <f>Source!R263</f>
        <v>42.57</v>
      </c>
      <c r="K548" s="37"/>
    </row>
    <row r="549" spans="1:22" ht="14.25" x14ac:dyDescent="0.2">
      <c r="A549" s="34"/>
      <c r="B549" s="34"/>
      <c r="C549" s="34" t="s">
        <v>884</v>
      </c>
      <c r="D549" s="35"/>
      <c r="E549" s="9"/>
      <c r="F549" s="37">
        <f>Source!AL263</f>
        <v>2.06</v>
      </c>
      <c r="G549" s="36" t="str">
        <f>Source!DD263</f>
        <v>)*1)*11</v>
      </c>
      <c r="H549" s="9">
        <f>Source!AW263</f>
        <v>1</v>
      </c>
      <c r="I549" s="9">
        <f>IF(Source!BC263&lt;&gt; 0, Source!BC263, 1)</f>
        <v>1</v>
      </c>
      <c r="J549" s="37">
        <f>Source!P263</f>
        <v>22.66</v>
      </c>
      <c r="K549" s="37"/>
    </row>
    <row r="550" spans="1:22" ht="14.25" x14ac:dyDescent="0.2">
      <c r="A550" s="34"/>
      <c r="B550" s="34"/>
      <c r="C550" s="34" t="s">
        <v>885</v>
      </c>
      <c r="D550" s="35" t="s">
        <v>886</v>
      </c>
      <c r="E550" s="9">
        <f>Source!AT263</f>
        <v>70</v>
      </c>
      <c r="F550" s="37"/>
      <c r="G550" s="36"/>
      <c r="H550" s="9"/>
      <c r="I550" s="9"/>
      <c r="J550" s="37">
        <f>SUM(R545:R549)</f>
        <v>134.56</v>
      </c>
      <c r="K550" s="37"/>
    </row>
    <row r="551" spans="1:22" ht="14.25" x14ac:dyDescent="0.2">
      <c r="A551" s="34"/>
      <c r="B551" s="34"/>
      <c r="C551" s="34" t="s">
        <v>887</v>
      </c>
      <c r="D551" s="35" t="s">
        <v>886</v>
      </c>
      <c r="E551" s="9">
        <f>Source!AU263</f>
        <v>10</v>
      </c>
      <c r="F551" s="37"/>
      <c r="G551" s="36"/>
      <c r="H551" s="9"/>
      <c r="I551" s="9"/>
      <c r="J551" s="37">
        <f>SUM(T545:T550)</f>
        <v>19.22</v>
      </c>
      <c r="K551" s="37"/>
    </row>
    <row r="552" spans="1:22" ht="14.25" x14ac:dyDescent="0.2">
      <c r="A552" s="34"/>
      <c r="B552" s="34"/>
      <c r="C552" s="34" t="s">
        <v>888</v>
      </c>
      <c r="D552" s="35" t="s">
        <v>886</v>
      </c>
      <c r="E552" s="9">
        <f>108</f>
        <v>108</v>
      </c>
      <c r="F552" s="37"/>
      <c r="G552" s="36"/>
      <c r="H552" s="9"/>
      <c r="I552" s="9"/>
      <c r="J552" s="37">
        <f>SUM(V545:V551)</f>
        <v>45.98</v>
      </c>
      <c r="K552" s="37"/>
    </row>
    <row r="553" spans="1:22" ht="14.25" x14ac:dyDescent="0.2">
      <c r="A553" s="34"/>
      <c r="B553" s="34"/>
      <c r="C553" s="34" t="s">
        <v>889</v>
      </c>
      <c r="D553" s="35" t="s">
        <v>890</v>
      </c>
      <c r="E553" s="9">
        <f>Source!AQ263</f>
        <v>0.06</v>
      </c>
      <c r="F553" s="37"/>
      <c r="G553" s="36" t="str">
        <f>Source!DI263</f>
        <v>)*0,75)*11</v>
      </c>
      <c r="H553" s="9">
        <f>Source!AV263</f>
        <v>1</v>
      </c>
      <c r="I553" s="9"/>
      <c r="J553" s="37"/>
      <c r="K553" s="37">
        <f>Source!U263</f>
        <v>0.495</v>
      </c>
    </row>
    <row r="554" spans="1:22" ht="15" x14ac:dyDescent="0.25">
      <c r="A554" s="44"/>
      <c r="B554" s="44"/>
      <c r="C554" s="44"/>
      <c r="D554" s="44"/>
      <c r="E554" s="44"/>
      <c r="F554" s="44"/>
      <c r="G554" s="44"/>
      <c r="H554" s="44"/>
      <c r="I554" s="45">
        <f>J546+J547+J549+J550+J551+J552</f>
        <v>479.83000000000004</v>
      </c>
      <c r="J554" s="45"/>
      <c r="K554" s="46">
        <f>IF(Source!I263&lt;&gt;0, ROUND(I554/Source!I263, 2), 0)</f>
        <v>479.83</v>
      </c>
      <c r="P554" s="40">
        <f>I554</f>
        <v>479.83000000000004</v>
      </c>
    </row>
    <row r="555" spans="1:22" ht="85.5" x14ac:dyDescent="0.2">
      <c r="A555" s="34">
        <v>57</v>
      </c>
      <c r="B555" s="34" t="str">
        <f>Source!F264</f>
        <v>1.22-2203-104-6/1</v>
      </c>
      <c r="C555" s="34" t="str">
        <f>Source!G264</f>
        <v>Техническое обслуживание приборов системы охранно-пожарной сигнализации на базе оборудования С2000, блок индикации С2000-БКИ (С2000-БИ) - годовое ("Рубеж-АРМ", ЦПИУ "Рубеж" исп.1)</v>
      </c>
      <c r="D555" s="35" t="str">
        <f>Source!H264</f>
        <v>шт.</v>
      </c>
      <c r="E555" s="9">
        <f>Source!I264</f>
        <v>1</v>
      </c>
      <c r="F555" s="37"/>
      <c r="G555" s="36"/>
      <c r="H555" s="9"/>
      <c r="I555" s="9"/>
      <c r="J555" s="37"/>
      <c r="K555" s="37"/>
      <c r="Q555">
        <f>ROUND((Source!BZ264/100)*ROUND((Source!AF264*Source!AV264)*Source!I264, 2), 2)</f>
        <v>76.239999999999995</v>
      </c>
      <c r="R555">
        <f>Source!X264</f>
        <v>76.239999999999995</v>
      </c>
      <c r="S555">
        <f>ROUND((Source!CA264/100)*ROUND((Source!AF264*Source!AV264)*Source!I264, 2), 2)</f>
        <v>10.89</v>
      </c>
      <c r="T555">
        <f>Source!Y264</f>
        <v>10.89</v>
      </c>
      <c r="U555">
        <f>ROUND((175/100)*ROUND((Source!AE264*Source!AV264)*Source!I264, 2), 2)</f>
        <v>0</v>
      </c>
      <c r="V555">
        <f>ROUND((108/100)*ROUND(Source!CS264*Source!I264, 2), 2)</f>
        <v>0</v>
      </c>
    </row>
    <row r="556" spans="1:22" ht="14.25" x14ac:dyDescent="0.2">
      <c r="A556" s="34"/>
      <c r="B556" s="34"/>
      <c r="C556" s="34" t="s">
        <v>881</v>
      </c>
      <c r="D556" s="35"/>
      <c r="E556" s="9"/>
      <c r="F556" s="37">
        <f>Source!AO264</f>
        <v>108.92</v>
      </c>
      <c r="G556" s="36" t="str">
        <f>Source!DG264</f>
        <v/>
      </c>
      <c r="H556" s="9">
        <f>Source!AV264</f>
        <v>1</v>
      </c>
      <c r="I556" s="9">
        <f>IF(Source!BA264&lt;&gt; 0, Source!BA264, 1)</f>
        <v>1</v>
      </c>
      <c r="J556" s="37">
        <f>Source!S264</f>
        <v>108.92</v>
      </c>
      <c r="K556" s="37"/>
    </row>
    <row r="557" spans="1:22" ht="14.25" x14ac:dyDescent="0.2">
      <c r="A557" s="34"/>
      <c r="B557" s="34"/>
      <c r="C557" s="34" t="s">
        <v>884</v>
      </c>
      <c r="D557" s="35"/>
      <c r="E557" s="9"/>
      <c r="F557" s="37">
        <f>Source!AL264</f>
        <v>41.66</v>
      </c>
      <c r="G557" s="36" t="str">
        <f>Source!DD264</f>
        <v/>
      </c>
      <c r="H557" s="9">
        <f>Source!AW264</f>
        <v>1</v>
      </c>
      <c r="I557" s="9">
        <f>IF(Source!BC264&lt;&gt; 0, Source!BC264, 1)</f>
        <v>1</v>
      </c>
      <c r="J557" s="37">
        <f>Source!P264</f>
        <v>41.66</v>
      </c>
      <c r="K557" s="37"/>
    </row>
    <row r="558" spans="1:22" ht="14.25" x14ac:dyDescent="0.2">
      <c r="A558" s="34"/>
      <c r="B558" s="34"/>
      <c r="C558" s="34" t="s">
        <v>885</v>
      </c>
      <c r="D558" s="35" t="s">
        <v>886</v>
      </c>
      <c r="E558" s="9">
        <f>Source!AT264</f>
        <v>70</v>
      </c>
      <c r="F558" s="37"/>
      <c r="G558" s="36"/>
      <c r="H558" s="9"/>
      <c r="I558" s="9"/>
      <c r="J558" s="37">
        <f>SUM(R555:R557)</f>
        <v>76.239999999999995</v>
      </c>
      <c r="K558" s="37"/>
    </row>
    <row r="559" spans="1:22" ht="14.25" x14ac:dyDescent="0.2">
      <c r="A559" s="34"/>
      <c r="B559" s="34"/>
      <c r="C559" s="34" t="s">
        <v>887</v>
      </c>
      <c r="D559" s="35" t="s">
        <v>886</v>
      </c>
      <c r="E559" s="9">
        <f>Source!AU264</f>
        <v>10</v>
      </c>
      <c r="F559" s="37"/>
      <c r="G559" s="36"/>
      <c r="H559" s="9"/>
      <c r="I559" s="9"/>
      <c r="J559" s="37">
        <f>SUM(T555:T558)</f>
        <v>10.89</v>
      </c>
      <c r="K559" s="37"/>
    </row>
    <row r="560" spans="1:22" ht="14.25" x14ac:dyDescent="0.2">
      <c r="A560" s="34"/>
      <c r="B560" s="34"/>
      <c r="C560" s="34" t="s">
        <v>889</v>
      </c>
      <c r="D560" s="35" t="s">
        <v>890</v>
      </c>
      <c r="E560" s="9">
        <f>Source!AQ264</f>
        <v>0.3</v>
      </c>
      <c r="F560" s="37"/>
      <c r="G560" s="36" t="str">
        <f>Source!DI264</f>
        <v/>
      </c>
      <c r="H560" s="9">
        <f>Source!AV264</f>
        <v>1</v>
      </c>
      <c r="I560" s="9"/>
      <c r="J560" s="37"/>
      <c r="K560" s="37">
        <f>Source!U264</f>
        <v>0.3</v>
      </c>
    </row>
    <row r="561" spans="1:22" ht="15" x14ac:dyDescent="0.25">
      <c r="A561" s="44"/>
      <c r="B561" s="44"/>
      <c r="C561" s="44"/>
      <c r="D561" s="44"/>
      <c r="E561" s="44"/>
      <c r="F561" s="44"/>
      <c r="G561" s="44"/>
      <c r="H561" s="44"/>
      <c r="I561" s="45">
        <f>J556+J557+J558+J559</f>
        <v>237.70999999999998</v>
      </c>
      <c r="J561" s="45"/>
      <c r="K561" s="46">
        <f>IF(Source!I264&lt;&gt;0, ROUND(I561/Source!I264, 2), 0)</f>
        <v>237.71</v>
      </c>
      <c r="P561" s="40">
        <f>I561</f>
        <v>237.70999999999998</v>
      </c>
    </row>
    <row r="562" spans="1:22" ht="79.5" x14ac:dyDescent="0.2">
      <c r="A562" s="34">
        <v>58</v>
      </c>
      <c r="B562" s="34" t="s">
        <v>908</v>
      </c>
      <c r="C562" s="34" t="str">
        <f>Source!G265</f>
        <v>Техническое обслуживание монитора</v>
      </c>
      <c r="D562" s="35" t="str">
        <f>Source!H265</f>
        <v>шт.</v>
      </c>
      <c r="E562" s="9">
        <f>Source!I265</f>
        <v>1</v>
      </c>
      <c r="F562" s="37"/>
      <c r="G562" s="36"/>
      <c r="H562" s="9"/>
      <c r="I562" s="9"/>
      <c r="J562" s="37"/>
      <c r="K562" s="37"/>
      <c r="Q562">
        <f>ROUND((Source!BZ265/100)*ROUND((Source!AF265*Source!AV265)*Source!I265, 2), 2)</f>
        <v>346.28</v>
      </c>
      <c r="R562">
        <f>Source!X265</f>
        <v>346.28</v>
      </c>
      <c r="S562">
        <f>ROUND((Source!CA265/100)*ROUND((Source!AF265*Source!AV265)*Source!I265, 2), 2)</f>
        <v>49.47</v>
      </c>
      <c r="T562">
        <f>Source!Y265</f>
        <v>49.47</v>
      </c>
      <c r="U562">
        <f>ROUND((175/100)*ROUND((Source!AE265*Source!AV265)*Source!I265, 2), 2)</f>
        <v>63.16</v>
      </c>
      <c r="V562">
        <f>ROUND((108/100)*ROUND(Source!CS265*Source!I265, 2), 2)</f>
        <v>38.979999999999997</v>
      </c>
    </row>
    <row r="563" spans="1:22" ht="14.25" x14ac:dyDescent="0.2">
      <c r="A563" s="34"/>
      <c r="B563" s="34"/>
      <c r="C563" s="34" t="s">
        <v>881</v>
      </c>
      <c r="D563" s="35"/>
      <c r="E563" s="9"/>
      <c r="F563" s="37">
        <f>Source!AO265</f>
        <v>706.69</v>
      </c>
      <c r="G563" s="36" t="str">
        <f>Source!DG265</f>
        <v>)*0,70</v>
      </c>
      <c r="H563" s="9">
        <f>Source!AV265</f>
        <v>1</v>
      </c>
      <c r="I563" s="9">
        <f>IF(Source!BA265&lt;&gt; 0, Source!BA265, 1)</f>
        <v>1</v>
      </c>
      <c r="J563" s="37">
        <f>Source!S265</f>
        <v>494.68</v>
      </c>
      <c r="K563" s="37"/>
    </row>
    <row r="564" spans="1:22" ht="14.25" x14ac:dyDescent="0.2">
      <c r="A564" s="34"/>
      <c r="B564" s="34"/>
      <c r="C564" s="34" t="s">
        <v>882</v>
      </c>
      <c r="D564" s="35"/>
      <c r="E564" s="9"/>
      <c r="F564" s="37">
        <f>Source!AM265</f>
        <v>78.989999999999995</v>
      </c>
      <c r="G564" s="36" t="str">
        <f>Source!DE265</f>
        <v>)*0,70</v>
      </c>
      <c r="H564" s="9">
        <f>Source!AV265</f>
        <v>1</v>
      </c>
      <c r="I564" s="9">
        <f>IF(Source!BB265&lt;&gt; 0, Source!BB265, 1)</f>
        <v>1</v>
      </c>
      <c r="J564" s="37">
        <f>Source!Q265</f>
        <v>55.29</v>
      </c>
      <c r="K564" s="37"/>
    </row>
    <row r="565" spans="1:22" ht="14.25" x14ac:dyDescent="0.2">
      <c r="A565" s="34"/>
      <c r="B565" s="34"/>
      <c r="C565" s="34" t="s">
        <v>883</v>
      </c>
      <c r="D565" s="35"/>
      <c r="E565" s="9"/>
      <c r="F565" s="37">
        <f>Source!AN265</f>
        <v>51.55</v>
      </c>
      <c r="G565" s="36" t="str">
        <f>Source!DF265</f>
        <v>)*0,70</v>
      </c>
      <c r="H565" s="9">
        <f>Source!AV265</f>
        <v>1</v>
      </c>
      <c r="I565" s="9">
        <f>IF(Source!BS265&lt;&gt; 0, Source!BS265, 1)</f>
        <v>1</v>
      </c>
      <c r="J565" s="39">
        <f>Source!R265</f>
        <v>36.090000000000003</v>
      </c>
      <c r="K565" s="37"/>
    </row>
    <row r="566" spans="1:22" ht="14.25" x14ac:dyDescent="0.2">
      <c r="A566" s="34"/>
      <c r="B566" s="34"/>
      <c r="C566" s="34" t="s">
        <v>884</v>
      </c>
      <c r="D566" s="35"/>
      <c r="E566" s="9"/>
      <c r="F566" s="37">
        <f>Source!AL265</f>
        <v>3.16</v>
      </c>
      <c r="G566" s="36" t="str">
        <f>Source!DD265</f>
        <v>)*1</v>
      </c>
      <c r="H566" s="9">
        <f>Source!AW265</f>
        <v>1</v>
      </c>
      <c r="I566" s="9">
        <f>IF(Source!BC265&lt;&gt; 0, Source!BC265, 1)</f>
        <v>1</v>
      </c>
      <c r="J566" s="37">
        <f>Source!P265</f>
        <v>3.16</v>
      </c>
      <c r="K566" s="37"/>
    </row>
    <row r="567" spans="1:22" ht="14.25" x14ac:dyDescent="0.2">
      <c r="A567" s="34"/>
      <c r="B567" s="34"/>
      <c r="C567" s="34" t="s">
        <v>885</v>
      </c>
      <c r="D567" s="35" t="s">
        <v>886</v>
      </c>
      <c r="E567" s="9">
        <f>Source!AT265</f>
        <v>70</v>
      </c>
      <c r="F567" s="37"/>
      <c r="G567" s="36"/>
      <c r="H567" s="9"/>
      <c r="I567" s="9"/>
      <c r="J567" s="37">
        <f>SUM(R562:R566)</f>
        <v>346.28</v>
      </c>
      <c r="K567" s="37"/>
    </row>
    <row r="568" spans="1:22" ht="14.25" x14ac:dyDescent="0.2">
      <c r="A568" s="34"/>
      <c r="B568" s="34"/>
      <c r="C568" s="34" t="s">
        <v>887</v>
      </c>
      <c r="D568" s="35" t="s">
        <v>886</v>
      </c>
      <c r="E568" s="9">
        <f>Source!AU265</f>
        <v>10</v>
      </c>
      <c r="F568" s="37"/>
      <c r="G568" s="36"/>
      <c r="H568" s="9"/>
      <c r="I568" s="9"/>
      <c r="J568" s="37">
        <f>SUM(T562:T567)</f>
        <v>49.47</v>
      </c>
      <c r="K568" s="37"/>
    </row>
    <row r="569" spans="1:22" ht="14.25" x14ac:dyDescent="0.2">
      <c r="A569" s="34"/>
      <c r="B569" s="34"/>
      <c r="C569" s="34" t="s">
        <v>888</v>
      </c>
      <c r="D569" s="35" t="s">
        <v>886</v>
      </c>
      <c r="E569" s="9">
        <f>108</f>
        <v>108</v>
      </c>
      <c r="F569" s="37"/>
      <c r="G569" s="36"/>
      <c r="H569" s="9"/>
      <c r="I569" s="9"/>
      <c r="J569" s="37">
        <f>SUM(V562:V568)</f>
        <v>38.979999999999997</v>
      </c>
      <c r="K569" s="37"/>
    </row>
    <row r="570" spans="1:22" ht="14.25" x14ac:dyDescent="0.2">
      <c r="A570" s="34"/>
      <c r="B570" s="34"/>
      <c r="C570" s="34" t="s">
        <v>889</v>
      </c>
      <c r="D570" s="35" t="s">
        <v>890</v>
      </c>
      <c r="E570" s="9">
        <f>Source!AQ265</f>
        <v>1.82</v>
      </c>
      <c r="F570" s="37"/>
      <c r="G570" s="36" t="str">
        <f>Source!DI265</f>
        <v>)*0,70</v>
      </c>
      <c r="H570" s="9">
        <f>Source!AV265</f>
        <v>1</v>
      </c>
      <c r="I570" s="9"/>
      <c r="J570" s="37"/>
      <c r="K570" s="37">
        <f>Source!U265</f>
        <v>1.274</v>
      </c>
    </row>
    <row r="571" spans="1:22" ht="15" x14ac:dyDescent="0.25">
      <c r="A571" s="44"/>
      <c r="B571" s="44"/>
      <c r="C571" s="44"/>
      <c r="D571" s="44"/>
      <c r="E571" s="44"/>
      <c r="F571" s="44"/>
      <c r="G571" s="44"/>
      <c r="H571" s="44"/>
      <c r="I571" s="45">
        <f>J563+J564+J566+J567+J568+J569</f>
        <v>987.86</v>
      </c>
      <c r="J571" s="45"/>
      <c r="K571" s="46">
        <f>IF(Source!I265&lt;&gt;0, ROUND(I571/Source!I265, 2), 0)</f>
        <v>987.86</v>
      </c>
      <c r="P571" s="40">
        <f>I571</f>
        <v>987.86</v>
      </c>
    </row>
    <row r="572" spans="1:22" ht="79.5" x14ac:dyDescent="0.2">
      <c r="A572" s="34">
        <v>59</v>
      </c>
      <c r="B572" s="34" t="s">
        <v>909</v>
      </c>
      <c r="C572" s="34" t="str">
        <f>Source!G266</f>
        <v>Осмотр монитор</v>
      </c>
      <c r="D572" s="35" t="str">
        <f>Source!H266</f>
        <v>шт.</v>
      </c>
      <c r="E572" s="9">
        <f>Source!I266</f>
        <v>1</v>
      </c>
      <c r="F572" s="37"/>
      <c r="G572" s="36"/>
      <c r="H572" s="9"/>
      <c r="I572" s="9"/>
      <c r="J572" s="37"/>
      <c r="K572" s="37"/>
      <c r="Q572">
        <f>ROUND((Source!BZ266/100)*ROUND((Source!AF266*Source!AV266)*Source!I266, 2), 2)</f>
        <v>874.51</v>
      </c>
      <c r="R572">
        <f>Source!X266</f>
        <v>874.51</v>
      </c>
      <c r="S572">
        <f>ROUND((Source!CA266/100)*ROUND((Source!AF266*Source!AV266)*Source!I266, 2), 2)</f>
        <v>124.93</v>
      </c>
      <c r="T572">
        <f>Source!Y266</f>
        <v>124.93</v>
      </c>
      <c r="U572">
        <f>ROUND((175/100)*ROUND((Source!AE266*Source!AV266)*Source!I266, 2), 2)</f>
        <v>148.86000000000001</v>
      </c>
      <c r="V572">
        <f>ROUND((108/100)*ROUND(Source!CS266*Source!I266, 2), 2)</f>
        <v>91.86</v>
      </c>
    </row>
    <row r="573" spans="1:22" ht="14.25" x14ac:dyDescent="0.2">
      <c r="A573" s="34"/>
      <c r="B573" s="34"/>
      <c r="C573" s="34" t="s">
        <v>881</v>
      </c>
      <c r="D573" s="35"/>
      <c r="E573" s="9"/>
      <c r="F573" s="37">
        <f>Source!AO266</f>
        <v>151.43</v>
      </c>
      <c r="G573" s="36" t="str">
        <f>Source!DG266</f>
        <v>)*0,75)*11</v>
      </c>
      <c r="H573" s="9">
        <f>Source!AV266</f>
        <v>1</v>
      </c>
      <c r="I573" s="9">
        <f>IF(Source!BA266&lt;&gt; 0, Source!BA266, 1)</f>
        <v>1</v>
      </c>
      <c r="J573" s="37">
        <f>Source!S266</f>
        <v>1249.3</v>
      </c>
      <c r="K573" s="37"/>
    </row>
    <row r="574" spans="1:22" ht="14.25" x14ac:dyDescent="0.2">
      <c r="A574" s="34"/>
      <c r="B574" s="34"/>
      <c r="C574" s="34" t="s">
        <v>882</v>
      </c>
      <c r="D574" s="35"/>
      <c r="E574" s="9"/>
      <c r="F574" s="37">
        <f>Source!AM266</f>
        <v>15.8</v>
      </c>
      <c r="G574" s="36" t="str">
        <f>Source!DE266</f>
        <v>)*0,75)*11</v>
      </c>
      <c r="H574" s="9">
        <f>Source!AV266</f>
        <v>1</v>
      </c>
      <c r="I574" s="9">
        <f>IF(Source!BB266&lt;&gt; 0, Source!BB266, 1)</f>
        <v>1</v>
      </c>
      <c r="J574" s="37">
        <f>Source!Q266</f>
        <v>130.35</v>
      </c>
      <c r="K574" s="37"/>
    </row>
    <row r="575" spans="1:22" ht="14.25" x14ac:dyDescent="0.2">
      <c r="A575" s="34"/>
      <c r="B575" s="34"/>
      <c r="C575" s="34" t="s">
        <v>883</v>
      </c>
      <c r="D575" s="35"/>
      <c r="E575" s="9"/>
      <c r="F575" s="37">
        <f>Source!AN266</f>
        <v>10.31</v>
      </c>
      <c r="G575" s="36" t="str">
        <f>Source!DF266</f>
        <v>)*0,75)*11</v>
      </c>
      <c r="H575" s="9">
        <f>Source!AV266</f>
        <v>1</v>
      </c>
      <c r="I575" s="9">
        <f>IF(Source!BS266&lt;&gt; 0, Source!BS266, 1)</f>
        <v>1</v>
      </c>
      <c r="J575" s="39">
        <f>Source!R266</f>
        <v>85.06</v>
      </c>
      <c r="K575" s="37"/>
    </row>
    <row r="576" spans="1:22" ht="14.25" x14ac:dyDescent="0.2">
      <c r="A576" s="34"/>
      <c r="B576" s="34"/>
      <c r="C576" s="34" t="s">
        <v>885</v>
      </c>
      <c r="D576" s="35" t="s">
        <v>886</v>
      </c>
      <c r="E576" s="9">
        <f>Source!AT266</f>
        <v>70</v>
      </c>
      <c r="F576" s="37"/>
      <c r="G576" s="36"/>
      <c r="H576" s="9"/>
      <c r="I576" s="9"/>
      <c r="J576" s="37">
        <f>SUM(R572:R575)</f>
        <v>874.51</v>
      </c>
      <c r="K576" s="37"/>
    </row>
    <row r="577" spans="1:22" ht="14.25" x14ac:dyDescent="0.2">
      <c r="A577" s="34"/>
      <c r="B577" s="34"/>
      <c r="C577" s="34" t="s">
        <v>887</v>
      </c>
      <c r="D577" s="35" t="s">
        <v>886</v>
      </c>
      <c r="E577" s="9">
        <f>Source!AU266</f>
        <v>10</v>
      </c>
      <c r="F577" s="37"/>
      <c r="G577" s="36"/>
      <c r="H577" s="9"/>
      <c r="I577" s="9"/>
      <c r="J577" s="37">
        <f>SUM(T572:T576)</f>
        <v>124.93</v>
      </c>
      <c r="K577" s="37"/>
    </row>
    <row r="578" spans="1:22" ht="14.25" x14ac:dyDescent="0.2">
      <c r="A578" s="34"/>
      <c r="B578" s="34"/>
      <c r="C578" s="34" t="s">
        <v>888</v>
      </c>
      <c r="D578" s="35" t="s">
        <v>886</v>
      </c>
      <c r="E578" s="9">
        <f>108</f>
        <v>108</v>
      </c>
      <c r="F578" s="37"/>
      <c r="G578" s="36"/>
      <c r="H578" s="9"/>
      <c r="I578" s="9"/>
      <c r="J578" s="37">
        <f>SUM(V572:V577)</f>
        <v>91.86</v>
      </c>
      <c r="K578" s="37"/>
    </row>
    <row r="579" spans="1:22" ht="14.25" x14ac:dyDescent="0.2">
      <c r="A579" s="34"/>
      <c r="B579" s="34"/>
      <c r="C579" s="34" t="s">
        <v>889</v>
      </c>
      <c r="D579" s="35" t="s">
        <v>890</v>
      </c>
      <c r="E579" s="9">
        <f>Source!AQ266</f>
        <v>0.39</v>
      </c>
      <c r="F579" s="37"/>
      <c r="G579" s="36" t="str">
        <f>Source!DI266</f>
        <v>)*0,75)*11</v>
      </c>
      <c r="H579" s="9">
        <f>Source!AV266</f>
        <v>1</v>
      </c>
      <c r="I579" s="9"/>
      <c r="J579" s="37"/>
      <c r="K579" s="37">
        <f>Source!U266</f>
        <v>3.2174999999999998</v>
      </c>
    </row>
    <row r="580" spans="1:22" ht="15" x14ac:dyDescent="0.25">
      <c r="A580" s="44"/>
      <c r="B580" s="44"/>
      <c r="C580" s="44"/>
      <c r="D580" s="44"/>
      <c r="E580" s="44"/>
      <c r="F580" s="44"/>
      <c r="G580" s="44"/>
      <c r="H580" s="44"/>
      <c r="I580" s="45">
        <f>J573+J574+J576+J577+J578</f>
        <v>2470.9499999999998</v>
      </c>
      <c r="J580" s="45"/>
      <c r="K580" s="46">
        <f>IF(Source!I266&lt;&gt;0, ROUND(I580/Source!I266, 2), 0)</f>
        <v>2470.9499999999998</v>
      </c>
      <c r="P580" s="40">
        <f>I580</f>
        <v>2470.9499999999998</v>
      </c>
    </row>
    <row r="581" spans="1:22" ht="79.5" x14ac:dyDescent="0.2">
      <c r="A581" s="34">
        <v>60</v>
      </c>
      <c r="B581" s="34" t="s">
        <v>898</v>
      </c>
      <c r="C581" s="34" t="str">
        <f>Source!G267</f>
        <v>Техническое обслуживание источника резервного питания "СКАТ-1200Р\20" или "СКАТ-2400Р\20"</v>
      </c>
      <c r="D581" s="35" t="str">
        <f>Source!H267</f>
        <v>шт.</v>
      </c>
      <c r="E581" s="9">
        <f>Source!I267</f>
        <v>1</v>
      </c>
      <c r="F581" s="37"/>
      <c r="G581" s="36"/>
      <c r="H581" s="9"/>
      <c r="I581" s="9"/>
      <c r="J581" s="37"/>
      <c r="K581" s="37"/>
      <c r="Q581">
        <f>ROUND((Source!BZ267/100)*ROUND((Source!AF267*Source!AV267)*Source!I267, 2), 2)</f>
        <v>66.59</v>
      </c>
      <c r="R581">
        <f>Source!X267</f>
        <v>66.59</v>
      </c>
      <c r="S581">
        <f>ROUND((Source!CA267/100)*ROUND((Source!AF267*Source!AV267)*Source!I267, 2), 2)</f>
        <v>9.51</v>
      </c>
      <c r="T581">
        <f>Source!Y267</f>
        <v>9.51</v>
      </c>
      <c r="U581">
        <f>ROUND((175/100)*ROUND((Source!AE267*Source!AV267)*Source!I267, 2), 2)</f>
        <v>25.25</v>
      </c>
      <c r="V581">
        <f>ROUND((108/100)*ROUND(Source!CS267*Source!I267, 2), 2)</f>
        <v>15.58</v>
      </c>
    </row>
    <row r="582" spans="1:22" ht="14.25" x14ac:dyDescent="0.2">
      <c r="A582" s="34"/>
      <c r="B582" s="34"/>
      <c r="C582" s="34" t="s">
        <v>881</v>
      </c>
      <c r="D582" s="35"/>
      <c r="E582" s="9"/>
      <c r="F582" s="37">
        <f>Source!AO267</f>
        <v>135.9</v>
      </c>
      <c r="G582" s="36" t="str">
        <f>Source!DG267</f>
        <v>)*0,70</v>
      </c>
      <c r="H582" s="9">
        <f>Source!AV267</f>
        <v>1</v>
      </c>
      <c r="I582" s="9">
        <f>IF(Source!BA267&lt;&gt; 0, Source!BA267, 1)</f>
        <v>1</v>
      </c>
      <c r="J582" s="37">
        <f>Source!S267</f>
        <v>95.13</v>
      </c>
      <c r="K582" s="37"/>
    </row>
    <row r="583" spans="1:22" ht="14.25" x14ac:dyDescent="0.2">
      <c r="A583" s="34"/>
      <c r="B583" s="34"/>
      <c r="C583" s="34" t="s">
        <v>882</v>
      </c>
      <c r="D583" s="35"/>
      <c r="E583" s="9"/>
      <c r="F583" s="37">
        <f>Source!AM267</f>
        <v>31.59</v>
      </c>
      <c r="G583" s="36" t="str">
        <f>Source!DE267</f>
        <v>)*0,70</v>
      </c>
      <c r="H583" s="9">
        <f>Source!AV267</f>
        <v>1</v>
      </c>
      <c r="I583" s="9">
        <f>IF(Source!BB267&lt;&gt; 0, Source!BB267, 1)</f>
        <v>1</v>
      </c>
      <c r="J583" s="37">
        <f>Source!Q267</f>
        <v>22.11</v>
      </c>
      <c r="K583" s="37"/>
    </row>
    <row r="584" spans="1:22" ht="14.25" x14ac:dyDescent="0.2">
      <c r="A584" s="34"/>
      <c r="B584" s="34"/>
      <c r="C584" s="34" t="s">
        <v>883</v>
      </c>
      <c r="D584" s="35"/>
      <c r="E584" s="9"/>
      <c r="F584" s="37">
        <f>Source!AN267</f>
        <v>20.62</v>
      </c>
      <c r="G584" s="36" t="str">
        <f>Source!DF267</f>
        <v>)*0,70</v>
      </c>
      <c r="H584" s="9">
        <f>Source!AV267</f>
        <v>1</v>
      </c>
      <c r="I584" s="9">
        <f>IF(Source!BS267&lt;&gt; 0, Source!BS267, 1)</f>
        <v>1</v>
      </c>
      <c r="J584" s="39">
        <f>Source!R267</f>
        <v>14.43</v>
      </c>
      <c r="K584" s="37"/>
    </row>
    <row r="585" spans="1:22" ht="14.25" x14ac:dyDescent="0.2">
      <c r="A585" s="34"/>
      <c r="B585" s="34"/>
      <c r="C585" s="34" t="s">
        <v>884</v>
      </c>
      <c r="D585" s="35"/>
      <c r="E585" s="9"/>
      <c r="F585" s="37">
        <f>Source!AL267</f>
        <v>8.4600000000000009</v>
      </c>
      <c r="G585" s="36" t="str">
        <f>Source!DD267</f>
        <v>)*1</v>
      </c>
      <c r="H585" s="9">
        <f>Source!AW267</f>
        <v>1</v>
      </c>
      <c r="I585" s="9">
        <f>IF(Source!BC267&lt;&gt; 0, Source!BC267, 1)</f>
        <v>1</v>
      </c>
      <c r="J585" s="37">
        <f>Source!P267</f>
        <v>8.4600000000000009</v>
      </c>
      <c r="K585" s="37"/>
    </row>
    <row r="586" spans="1:22" ht="14.25" x14ac:dyDescent="0.2">
      <c r="A586" s="34"/>
      <c r="B586" s="34"/>
      <c r="C586" s="34" t="s">
        <v>885</v>
      </c>
      <c r="D586" s="35" t="s">
        <v>886</v>
      </c>
      <c r="E586" s="9">
        <f>Source!AT267</f>
        <v>70</v>
      </c>
      <c r="F586" s="37"/>
      <c r="G586" s="36"/>
      <c r="H586" s="9"/>
      <c r="I586" s="9"/>
      <c r="J586" s="37">
        <f>SUM(R581:R585)</f>
        <v>66.59</v>
      </c>
      <c r="K586" s="37"/>
    </row>
    <row r="587" spans="1:22" ht="14.25" x14ac:dyDescent="0.2">
      <c r="A587" s="34"/>
      <c r="B587" s="34"/>
      <c r="C587" s="34" t="s">
        <v>887</v>
      </c>
      <c r="D587" s="35" t="s">
        <v>886</v>
      </c>
      <c r="E587" s="9">
        <f>Source!AU267</f>
        <v>10</v>
      </c>
      <c r="F587" s="37"/>
      <c r="G587" s="36"/>
      <c r="H587" s="9"/>
      <c r="I587" s="9"/>
      <c r="J587" s="37">
        <f>SUM(T581:T586)</f>
        <v>9.51</v>
      </c>
      <c r="K587" s="37"/>
    </row>
    <row r="588" spans="1:22" ht="14.25" x14ac:dyDescent="0.2">
      <c r="A588" s="34"/>
      <c r="B588" s="34"/>
      <c r="C588" s="34" t="s">
        <v>888</v>
      </c>
      <c r="D588" s="35" t="s">
        <v>886</v>
      </c>
      <c r="E588" s="9">
        <f>108</f>
        <v>108</v>
      </c>
      <c r="F588" s="37"/>
      <c r="G588" s="36"/>
      <c r="H588" s="9"/>
      <c r="I588" s="9"/>
      <c r="J588" s="37">
        <f>SUM(V581:V587)</f>
        <v>15.58</v>
      </c>
      <c r="K588" s="37"/>
    </row>
    <row r="589" spans="1:22" ht="14.25" x14ac:dyDescent="0.2">
      <c r="A589" s="34"/>
      <c r="B589" s="34"/>
      <c r="C589" s="34" t="s">
        <v>889</v>
      </c>
      <c r="D589" s="35" t="s">
        <v>890</v>
      </c>
      <c r="E589" s="9">
        <f>Source!AQ267</f>
        <v>0.35</v>
      </c>
      <c r="F589" s="37"/>
      <c r="G589" s="36" t="str">
        <f>Source!DI267</f>
        <v>)*0,70</v>
      </c>
      <c r="H589" s="9">
        <f>Source!AV267</f>
        <v>1</v>
      </c>
      <c r="I589" s="9"/>
      <c r="J589" s="37"/>
      <c r="K589" s="37">
        <f>Source!U267</f>
        <v>0.24499999999999997</v>
      </c>
    </row>
    <row r="590" spans="1:22" ht="15" x14ac:dyDescent="0.25">
      <c r="A590" s="44"/>
      <c r="B590" s="44"/>
      <c r="C590" s="44"/>
      <c r="D590" s="44"/>
      <c r="E590" s="44"/>
      <c r="F590" s="44"/>
      <c r="G590" s="44"/>
      <c r="H590" s="44"/>
      <c r="I590" s="45">
        <f>J582+J583+J585+J586+J587+J588</f>
        <v>217.38</v>
      </c>
      <c r="J590" s="45"/>
      <c r="K590" s="46">
        <f>IF(Source!I267&lt;&gt;0, ROUND(I590/Source!I267, 2), 0)</f>
        <v>217.38</v>
      </c>
      <c r="P590" s="40">
        <f>I590</f>
        <v>217.38</v>
      </c>
    </row>
    <row r="591" spans="1:22" ht="79.5" x14ac:dyDescent="0.2">
      <c r="A591" s="34">
        <v>61</v>
      </c>
      <c r="B591" s="34" t="s">
        <v>899</v>
      </c>
      <c r="C591" s="34" t="str">
        <f>Source!G268</f>
        <v>Технический осмотр Источник резервного питания "СКАТ-1200Р\20" или "СКАТ-2400Р\20"</v>
      </c>
      <c r="D591" s="35" t="str">
        <f>Source!H268</f>
        <v>шт.</v>
      </c>
      <c r="E591" s="9">
        <f>Source!I268</f>
        <v>1</v>
      </c>
      <c r="F591" s="37"/>
      <c r="G591" s="36"/>
      <c r="H591" s="9"/>
      <c r="I591" s="9"/>
      <c r="J591" s="37"/>
      <c r="K591" s="37"/>
      <c r="Q591">
        <f>ROUND((Source!BZ268/100)*ROUND((Source!AF268*Source!AV268)*Source!I268, 2), 2)</f>
        <v>134.56</v>
      </c>
      <c r="R591">
        <f>Source!X268</f>
        <v>134.56</v>
      </c>
      <c r="S591">
        <f>ROUND((Source!CA268/100)*ROUND((Source!AF268*Source!AV268)*Source!I268, 2), 2)</f>
        <v>19.22</v>
      </c>
      <c r="T591">
        <f>Source!Y268</f>
        <v>19.22</v>
      </c>
      <c r="U591">
        <f>ROUND((175/100)*ROUND((Source!AE268*Source!AV268)*Source!I268, 2), 2)</f>
        <v>74.5</v>
      </c>
      <c r="V591">
        <f>ROUND((108/100)*ROUND(Source!CS268*Source!I268, 2), 2)</f>
        <v>45.98</v>
      </c>
    </row>
    <row r="592" spans="1:22" ht="14.25" x14ac:dyDescent="0.2">
      <c r="A592" s="34"/>
      <c r="B592" s="34"/>
      <c r="C592" s="34" t="s">
        <v>881</v>
      </c>
      <c r="D592" s="35"/>
      <c r="E592" s="9"/>
      <c r="F592" s="37">
        <f>Source!AO268</f>
        <v>23.3</v>
      </c>
      <c r="G592" s="36" t="str">
        <f>Source!DG268</f>
        <v>)*0,75)*11</v>
      </c>
      <c r="H592" s="9">
        <f>Source!AV268</f>
        <v>1</v>
      </c>
      <c r="I592" s="9">
        <f>IF(Source!BA268&lt;&gt; 0, Source!BA268, 1)</f>
        <v>1</v>
      </c>
      <c r="J592" s="37">
        <f>Source!S268</f>
        <v>192.23</v>
      </c>
      <c r="K592" s="37"/>
    </row>
    <row r="593" spans="1:22" ht="14.25" x14ac:dyDescent="0.2">
      <c r="A593" s="34"/>
      <c r="B593" s="34"/>
      <c r="C593" s="34" t="s">
        <v>882</v>
      </c>
      <c r="D593" s="35"/>
      <c r="E593" s="9"/>
      <c r="F593" s="37">
        <f>Source!AM268</f>
        <v>7.9</v>
      </c>
      <c r="G593" s="36" t="str">
        <f>Source!DE268</f>
        <v>)*0,75)*11</v>
      </c>
      <c r="H593" s="9">
        <f>Source!AV268</f>
        <v>1</v>
      </c>
      <c r="I593" s="9">
        <f>IF(Source!BB268&lt;&gt; 0, Source!BB268, 1)</f>
        <v>1</v>
      </c>
      <c r="J593" s="37">
        <f>Source!Q268</f>
        <v>65.180000000000007</v>
      </c>
      <c r="K593" s="37"/>
    </row>
    <row r="594" spans="1:22" ht="14.25" x14ac:dyDescent="0.2">
      <c r="A594" s="34"/>
      <c r="B594" s="34"/>
      <c r="C594" s="34" t="s">
        <v>883</v>
      </c>
      <c r="D594" s="35"/>
      <c r="E594" s="9"/>
      <c r="F594" s="37">
        <f>Source!AN268</f>
        <v>5.16</v>
      </c>
      <c r="G594" s="36" t="str">
        <f>Source!DF268</f>
        <v>)*0,75)*11</v>
      </c>
      <c r="H594" s="9">
        <f>Source!AV268</f>
        <v>1</v>
      </c>
      <c r="I594" s="9">
        <f>IF(Source!BS268&lt;&gt; 0, Source!BS268, 1)</f>
        <v>1</v>
      </c>
      <c r="J594" s="39">
        <f>Source!R268</f>
        <v>42.57</v>
      </c>
      <c r="K594" s="37"/>
    </row>
    <row r="595" spans="1:22" ht="14.25" x14ac:dyDescent="0.2">
      <c r="A595" s="34"/>
      <c r="B595" s="34"/>
      <c r="C595" s="34" t="s">
        <v>884</v>
      </c>
      <c r="D595" s="35"/>
      <c r="E595" s="9"/>
      <c r="F595" s="37">
        <f>Source!AL268</f>
        <v>2.06</v>
      </c>
      <c r="G595" s="36" t="str">
        <f>Source!DD268</f>
        <v>)*1)*11</v>
      </c>
      <c r="H595" s="9">
        <f>Source!AW268</f>
        <v>1</v>
      </c>
      <c r="I595" s="9">
        <f>IF(Source!BC268&lt;&gt; 0, Source!BC268, 1)</f>
        <v>1</v>
      </c>
      <c r="J595" s="37">
        <f>Source!P268</f>
        <v>22.66</v>
      </c>
      <c r="K595" s="37"/>
    </row>
    <row r="596" spans="1:22" ht="14.25" x14ac:dyDescent="0.2">
      <c r="A596" s="34"/>
      <c r="B596" s="34"/>
      <c r="C596" s="34" t="s">
        <v>885</v>
      </c>
      <c r="D596" s="35" t="s">
        <v>886</v>
      </c>
      <c r="E596" s="9">
        <f>Source!AT268</f>
        <v>70</v>
      </c>
      <c r="F596" s="37"/>
      <c r="G596" s="36"/>
      <c r="H596" s="9"/>
      <c r="I596" s="9"/>
      <c r="J596" s="37">
        <f>SUM(R591:R595)</f>
        <v>134.56</v>
      </c>
      <c r="K596" s="37"/>
    </row>
    <row r="597" spans="1:22" ht="14.25" x14ac:dyDescent="0.2">
      <c r="A597" s="34"/>
      <c r="B597" s="34"/>
      <c r="C597" s="34" t="s">
        <v>887</v>
      </c>
      <c r="D597" s="35" t="s">
        <v>886</v>
      </c>
      <c r="E597" s="9">
        <f>Source!AU268</f>
        <v>10</v>
      </c>
      <c r="F597" s="37"/>
      <c r="G597" s="36"/>
      <c r="H597" s="9"/>
      <c r="I597" s="9"/>
      <c r="J597" s="37">
        <f>SUM(T591:T596)</f>
        <v>19.22</v>
      </c>
      <c r="K597" s="37"/>
    </row>
    <row r="598" spans="1:22" ht="14.25" x14ac:dyDescent="0.2">
      <c r="A598" s="34"/>
      <c r="B598" s="34"/>
      <c r="C598" s="34" t="s">
        <v>888</v>
      </c>
      <c r="D598" s="35" t="s">
        <v>886</v>
      </c>
      <c r="E598" s="9">
        <f>108</f>
        <v>108</v>
      </c>
      <c r="F598" s="37"/>
      <c r="G598" s="36"/>
      <c r="H598" s="9"/>
      <c r="I598" s="9"/>
      <c r="J598" s="37">
        <f>SUM(V591:V597)</f>
        <v>45.98</v>
      </c>
      <c r="K598" s="37"/>
    </row>
    <row r="599" spans="1:22" ht="14.25" x14ac:dyDescent="0.2">
      <c r="A599" s="34"/>
      <c r="B599" s="34"/>
      <c r="C599" s="34" t="s">
        <v>889</v>
      </c>
      <c r="D599" s="35" t="s">
        <v>890</v>
      </c>
      <c r="E599" s="9">
        <f>Source!AQ268</f>
        <v>0.06</v>
      </c>
      <c r="F599" s="37"/>
      <c r="G599" s="36" t="str">
        <f>Source!DI268</f>
        <v>)*0,75)*11</v>
      </c>
      <c r="H599" s="9">
        <f>Source!AV268</f>
        <v>1</v>
      </c>
      <c r="I599" s="9"/>
      <c r="J599" s="37"/>
      <c r="K599" s="37">
        <f>Source!U268</f>
        <v>0.495</v>
      </c>
    </row>
    <row r="600" spans="1:22" ht="15" x14ac:dyDescent="0.25">
      <c r="A600" s="44"/>
      <c r="B600" s="44"/>
      <c r="C600" s="44"/>
      <c r="D600" s="44"/>
      <c r="E600" s="44"/>
      <c r="F600" s="44"/>
      <c r="G600" s="44"/>
      <c r="H600" s="44"/>
      <c r="I600" s="45">
        <f>J592+J593+J595+J596+J597+J598</f>
        <v>479.83000000000004</v>
      </c>
      <c r="J600" s="45"/>
      <c r="K600" s="46">
        <f>IF(Source!I268&lt;&gt;0, ROUND(I600/Source!I268, 2), 0)</f>
        <v>479.83</v>
      </c>
      <c r="P600" s="40">
        <f>I600</f>
        <v>479.83000000000004</v>
      </c>
    </row>
    <row r="601" spans="1:22" ht="71.25" x14ac:dyDescent="0.2">
      <c r="A601" s="34">
        <v>62</v>
      </c>
      <c r="B601" s="34" t="str">
        <f>Source!F269</f>
        <v>1.22-2203-75-1/1</v>
      </c>
      <c r="C601" s="34" t="str">
        <f>Source!G269</f>
        <v>Техническое обслуживание прибора управления пожарного (ПУ 2) типа "Гамма-П" (Адресный модуль управления пожаротушением МПТ-1-R3)</v>
      </c>
      <c r="D601" s="35" t="str">
        <f>Source!H269</f>
        <v>шт.</v>
      </c>
      <c r="E601" s="9">
        <f>Source!I269</f>
        <v>1</v>
      </c>
      <c r="F601" s="37"/>
      <c r="G601" s="36"/>
      <c r="H601" s="9"/>
      <c r="I601" s="9"/>
      <c r="J601" s="37"/>
      <c r="K601" s="37"/>
      <c r="Q601">
        <f>ROUND((Source!BZ269/100)*ROUND((Source!AF269*Source!AV269)*Source!I269, 2), 2)</f>
        <v>182.99</v>
      </c>
      <c r="R601">
        <f>Source!X269</f>
        <v>182.99</v>
      </c>
      <c r="S601">
        <f>ROUND((Source!CA269/100)*ROUND((Source!AF269*Source!AV269)*Source!I269, 2), 2)</f>
        <v>26.14</v>
      </c>
      <c r="T601">
        <f>Source!Y269</f>
        <v>26.14</v>
      </c>
      <c r="U601">
        <f>ROUND((175/100)*ROUND((Source!AE269*Source!AV269)*Source!I269, 2), 2)</f>
        <v>0</v>
      </c>
      <c r="V601">
        <f>ROUND((108/100)*ROUND(Source!CS269*Source!I269, 2), 2)</f>
        <v>0</v>
      </c>
    </row>
    <row r="602" spans="1:22" ht="14.25" x14ac:dyDescent="0.2">
      <c r="A602" s="34"/>
      <c r="B602" s="34"/>
      <c r="C602" s="34" t="s">
        <v>881</v>
      </c>
      <c r="D602" s="35"/>
      <c r="E602" s="9"/>
      <c r="F602" s="37">
        <f>Source!AO269</f>
        <v>261.41000000000003</v>
      </c>
      <c r="G602" s="36" t="str">
        <f>Source!DG269</f>
        <v/>
      </c>
      <c r="H602" s="9">
        <f>Source!AV269</f>
        <v>1</v>
      </c>
      <c r="I602" s="9">
        <f>IF(Source!BA269&lt;&gt; 0, Source!BA269, 1)</f>
        <v>1</v>
      </c>
      <c r="J602" s="37">
        <f>Source!S269</f>
        <v>261.41000000000003</v>
      </c>
      <c r="K602" s="37"/>
    </row>
    <row r="603" spans="1:22" ht="14.25" x14ac:dyDescent="0.2">
      <c r="A603" s="34"/>
      <c r="B603" s="34"/>
      <c r="C603" s="34" t="s">
        <v>884</v>
      </c>
      <c r="D603" s="35"/>
      <c r="E603" s="9"/>
      <c r="F603" s="37">
        <f>Source!AL269</f>
        <v>4.07</v>
      </c>
      <c r="G603" s="36" t="str">
        <f>Source!DD269</f>
        <v/>
      </c>
      <c r="H603" s="9">
        <f>Source!AW269</f>
        <v>1</v>
      </c>
      <c r="I603" s="9">
        <f>IF(Source!BC269&lt;&gt; 0, Source!BC269, 1)</f>
        <v>1</v>
      </c>
      <c r="J603" s="37">
        <f>Source!P269</f>
        <v>4.07</v>
      </c>
      <c r="K603" s="37"/>
    </row>
    <row r="604" spans="1:22" ht="14.25" x14ac:dyDescent="0.2">
      <c r="A604" s="34"/>
      <c r="B604" s="34"/>
      <c r="C604" s="34" t="s">
        <v>885</v>
      </c>
      <c r="D604" s="35" t="s">
        <v>886</v>
      </c>
      <c r="E604" s="9">
        <f>Source!AT269</f>
        <v>70</v>
      </c>
      <c r="F604" s="37"/>
      <c r="G604" s="36"/>
      <c r="H604" s="9"/>
      <c r="I604" s="9"/>
      <c r="J604" s="37">
        <f>SUM(R601:R603)</f>
        <v>182.99</v>
      </c>
      <c r="K604" s="37"/>
    </row>
    <row r="605" spans="1:22" ht="14.25" x14ac:dyDescent="0.2">
      <c r="A605" s="34"/>
      <c r="B605" s="34"/>
      <c r="C605" s="34" t="s">
        <v>887</v>
      </c>
      <c r="D605" s="35" t="s">
        <v>886</v>
      </c>
      <c r="E605" s="9">
        <f>Source!AU269</f>
        <v>10</v>
      </c>
      <c r="F605" s="37"/>
      <c r="G605" s="36"/>
      <c r="H605" s="9"/>
      <c r="I605" s="9"/>
      <c r="J605" s="37">
        <f>SUM(T601:T604)</f>
        <v>26.14</v>
      </c>
      <c r="K605" s="37"/>
    </row>
    <row r="606" spans="1:22" ht="14.25" x14ac:dyDescent="0.2">
      <c r="A606" s="34"/>
      <c r="B606" s="34"/>
      <c r="C606" s="34" t="s">
        <v>889</v>
      </c>
      <c r="D606" s="35" t="s">
        <v>890</v>
      </c>
      <c r="E606" s="9">
        <f>Source!AQ269</f>
        <v>0.72</v>
      </c>
      <c r="F606" s="37"/>
      <c r="G606" s="36" t="str">
        <f>Source!DI269</f>
        <v/>
      </c>
      <c r="H606" s="9">
        <f>Source!AV269</f>
        <v>1</v>
      </c>
      <c r="I606" s="9"/>
      <c r="J606" s="37"/>
      <c r="K606" s="37">
        <f>Source!U269</f>
        <v>0.72</v>
      </c>
    </row>
    <row r="607" spans="1:22" ht="15" x14ac:dyDescent="0.25">
      <c r="A607" s="44"/>
      <c r="B607" s="44"/>
      <c r="C607" s="44"/>
      <c r="D607" s="44"/>
      <c r="E607" s="44"/>
      <c r="F607" s="44"/>
      <c r="G607" s="44"/>
      <c r="H607" s="44"/>
      <c r="I607" s="45">
        <f>J602+J603+J604+J605</f>
        <v>474.61</v>
      </c>
      <c r="J607" s="45"/>
      <c r="K607" s="46">
        <f>IF(Source!I269&lt;&gt;0, ROUND(I607/Source!I269, 2), 0)</f>
        <v>474.61</v>
      </c>
      <c r="P607" s="40">
        <f>I607</f>
        <v>474.61</v>
      </c>
    </row>
    <row r="608" spans="1:22" ht="71.25" x14ac:dyDescent="0.2">
      <c r="A608" s="34">
        <v>63</v>
      </c>
      <c r="B608" s="34" t="str">
        <f>Source!F270</f>
        <v>1.22-2201-64-1/1</v>
      </c>
      <c r="C608" s="34" t="str">
        <f>Source!G270</f>
        <v>Технический осмотр прибора управления пожарного (ПУ 2) типа "Гамма-П" (Адресный модуль управления пожаротушением МПТ-1-R3)</v>
      </c>
      <c r="D608" s="35" t="str">
        <f>Source!H270</f>
        <v>шт.</v>
      </c>
      <c r="E608" s="9">
        <f>Source!I270</f>
        <v>1</v>
      </c>
      <c r="F608" s="37"/>
      <c r="G608" s="36"/>
      <c r="H608" s="9"/>
      <c r="I608" s="9"/>
      <c r="J608" s="37"/>
      <c r="K608" s="37"/>
      <c r="Q608">
        <f>ROUND((Source!BZ270/100)*ROUND((Source!AF270*Source!AV270)*Source!I270, 2), 2)</f>
        <v>559.16999999999996</v>
      </c>
      <c r="R608">
        <f>Source!X270</f>
        <v>559.16999999999996</v>
      </c>
      <c r="S608">
        <f>ROUND((Source!CA270/100)*ROUND((Source!AF270*Source!AV270)*Source!I270, 2), 2)</f>
        <v>79.88</v>
      </c>
      <c r="T608">
        <f>Source!Y270</f>
        <v>79.88</v>
      </c>
      <c r="U608">
        <f>ROUND((175/100)*ROUND((Source!AE270*Source!AV270)*Source!I270, 2), 2)</f>
        <v>0</v>
      </c>
      <c r="V608">
        <f>ROUND((108/100)*ROUND(Source!CS270*Source!I270, 2), 2)</f>
        <v>0</v>
      </c>
    </row>
    <row r="609" spans="1:22" ht="14.25" x14ac:dyDescent="0.2">
      <c r="A609" s="34"/>
      <c r="B609" s="34"/>
      <c r="C609" s="34" t="s">
        <v>881</v>
      </c>
      <c r="D609" s="35"/>
      <c r="E609" s="9"/>
      <c r="F609" s="37">
        <f>Source!AO270</f>
        <v>72.62</v>
      </c>
      <c r="G609" s="36" t="str">
        <f>Source!DG270</f>
        <v>)*11</v>
      </c>
      <c r="H609" s="9">
        <f>Source!AV270</f>
        <v>1</v>
      </c>
      <c r="I609" s="9">
        <f>IF(Source!BA270&lt;&gt; 0, Source!BA270, 1)</f>
        <v>1</v>
      </c>
      <c r="J609" s="37">
        <f>Source!S270</f>
        <v>798.82</v>
      </c>
      <c r="K609" s="37"/>
    </row>
    <row r="610" spans="1:22" ht="14.25" x14ac:dyDescent="0.2">
      <c r="A610" s="34"/>
      <c r="B610" s="34"/>
      <c r="C610" s="34" t="s">
        <v>884</v>
      </c>
      <c r="D610" s="35"/>
      <c r="E610" s="9"/>
      <c r="F610" s="37">
        <f>Source!AL270</f>
        <v>7.74</v>
      </c>
      <c r="G610" s="36" t="str">
        <f>Source!DD270</f>
        <v>)*11</v>
      </c>
      <c r="H610" s="9">
        <f>Source!AW270</f>
        <v>1</v>
      </c>
      <c r="I610" s="9">
        <f>IF(Source!BC270&lt;&gt; 0, Source!BC270, 1)</f>
        <v>1</v>
      </c>
      <c r="J610" s="37">
        <f>Source!P270</f>
        <v>85.14</v>
      </c>
      <c r="K610" s="37"/>
    </row>
    <row r="611" spans="1:22" ht="14.25" x14ac:dyDescent="0.2">
      <c r="A611" s="34"/>
      <c r="B611" s="34"/>
      <c r="C611" s="34" t="s">
        <v>885</v>
      </c>
      <c r="D611" s="35" t="s">
        <v>886</v>
      </c>
      <c r="E611" s="9">
        <f>Source!AT270</f>
        <v>70</v>
      </c>
      <c r="F611" s="37"/>
      <c r="G611" s="36"/>
      <c r="H611" s="9"/>
      <c r="I611" s="9"/>
      <c r="J611" s="37">
        <f>SUM(R608:R610)</f>
        <v>559.16999999999996</v>
      </c>
      <c r="K611" s="37"/>
    </row>
    <row r="612" spans="1:22" ht="14.25" x14ac:dyDescent="0.2">
      <c r="A612" s="34"/>
      <c r="B612" s="34"/>
      <c r="C612" s="34" t="s">
        <v>887</v>
      </c>
      <c r="D612" s="35" t="s">
        <v>886</v>
      </c>
      <c r="E612" s="9">
        <f>Source!AU270</f>
        <v>10</v>
      </c>
      <c r="F612" s="37"/>
      <c r="G612" s="36"/>
      <c r="H612" s="9"/>
      <c r="I612" s="9"/>
      <c r="J612" s="37">
        <f>SUM(T608:T611)</f>
        <v>79.88</v>
      </c>
      <c r="K612" s="37"/>
    </row>
    <row r="613" spans="1:22" ht="14.25" x14ac:dyDescent="0.2">
      <c r="A613" s="34"/>
      <c r="B613" s="34"/>
      <c r="C613" s="34" t="s">
        <v>889</v>
      </c>
      <c r="D613" s="35" t="s">
        <v>890</v>
      </c>
      <c r="E613" s="9">
        <f>Source!AQ270</f>
        <v>0.2</v>
      </c>
      <c r="F613" s="37"/>
      <c r="G613" s="36" t="str">
        <f>Source!DI270</f>
        <v>)*11</v>
      </c>
      <c r="H613" s="9">
        <f>Source!AV270</f>
        <v>1</v>
      </c>
      <c r="I613" s="9"/>
      <c r="J613" s="37"/>
      <c r="K613" s="37">
        <f>Source!U270</f>
        <v>2.2000000000000002</v>
      </c>
    </row>
    <row r="614" spans="1:22" ht="15" x14ac:dyDescent="0.25">
      <c r="A614" s="44"/>
      <c r="B614" s="44"/>
      <c r="C614" s="44"/>
      <c r="D614" s="44"/>
      <c r="E614" s="44"/>
      <c r="F614" s="44"/>
      <c r="G614" s="44"/>
      <c r="H614" s="44"/>
      <c r="I614" s="45">
        <f>J609+J610+J611+J612</f>
        <v>1523.0100000000002</v>
      </c>
      <c r="J614" s="45"/>
      <c r="K614" s="46">
        <f>IF(Source!I270&lt;&gt;0, ROUND(I614/Source!I270, 2), 0)</f>
        <v>1523.01</v>
      </c>
      <c r="P614" s="40">
        <f>I614</f>
        <v>1523.0100000000002</v>
      </c>
    </row>
    <row r="615" spans="1:22" ht="71.25" x14ac:dyDescent="0.2">
      <c r="A615" s="34">
        <v>64</v>
      </c>
      <c r="B615" s="34" t="str">
        <f>Source!F271</f>
        <v>1.22-2203-93-1/1</v>
      </c>
      <c r="C615" s="34" t="str">
        <f>Source!G271</f>
        <v>Техническое обслуживание прибора приемно-контрольного охранно-пожарного "ВЭРС-ПК" (Модуль управления клапаном дымоудаления МДУ-1- R3)</v>
      </c>
      <c r="D615" s="35" t="str">
        <f>Source!H271</f>
        <v>шт.</v>
      </c>
      <c r="E615" s="9">
        <f>Source!I271</f>
        <v>161</v>
      </c>
      <c r="F615" s="37"/>
      <c r="G615" s="36"/>
      <c r="H615" s="9"/>
      <c r="I615" s="9"/>
      <c r="J615" s="37"/>
      <c r="K615" s="37"/>
      <c r="Q615">
        <f>ROUND((Source!BZ271/100)*ROUND((Source!AF271*Source!AV271)*Source!I271, 2), 2)</f>
        <v>9001.35</v>
      </c>
      <c r="R615">
        <f>Source!X271</f>
        <v>9001.35</v>
      </c>
      <c r="S615">
        <f>ROUND((Source!CA271/100)*ROUND((Source!AF271*Source!AV271)*Source!I271, 2), 2)</f>
        <v>1285.9100000000001</v>
      </c>
      <c r="T615">
        <f>Source!Y271</f>
        <v>1285.9100000000001</v>
      </c>
      <c r="U615">
        <f>ROUND((175/100)*ROUND((Source!AE271*Source!AV271)*Source!I271, 2), 2)</f>
        <v>0</v>
      </c>
      <c r="V615">
        <f>ROUND((108/100)*ROUND(Source!CS271*Source!I271, 2), 2)</f>
        <v>0</v>
      </c>
    </row>
    <row r="616" spans="1:22" ht="14.25" x14ac:dyDescent="0.2">
      <c r="A616" s="34"/>
      <c r="B616" s="34"/>
      <c r="C616" s="34" t="s">
        <v>881</v>
      </c>
      <c r="D616" s="35"/>
      <c r="E616" s="9"/>
      <c r="F616" s="37">
        <f>Source!AO271</f>
        <v>79.87</v>
      </c>
      <c r="G616" s="36" t="str">
        <f>Source!DG271</f>
        <v/>
      </c>
      <c r="H616" s="9">
        <f>Source!AV271</f>
        <v>1</v>
      </c>
      <c r="I616" s="9">
        <f>IF(Source!BA271&lt;&gt; 0, Source!BA271, 1)</f>
        <v>1</v>
      </c>
      <c r="J616" s="37">
        <f>Source!S271</f>
        <v>12859.07</v>
      </c>
      <c r="K616" s="37"/>
    </row>
    <row r="617" spans="1:22" ht="14.25" x14ac:dyDescent="0.2">
      <c r="A617" s="34"/>
      <c r="B617" s="34"/>
      <c r="C617" s="34" t="s">
        <v>884</v>
      </c>
      <c r="D617" s="35"/>
      <c r="E617" s="9"/>
      <c r="F617" s="37">
        <f>Source!AL271</f>
        <v>10.77</v>
      </c>
      <c r="G617" s="36" t="str">
        <f>Source!DD271</f>
        <v/>
      </c>
      <c r="H617" s="9">
        <f>Source!AW271</f>
        <v>1</v>
      </c>
      <c r="I617" s="9">
        <f>IF(Source!BC271&lt;&gt; 0, Source!BC271, 1)</f>
        <v>1</v>
      </c>
      <c r="J617" s="37">
        <f>Source!P271</f>
        <v>1733.97</v>
      </c>
      <c r="K617" s="37"/>
    </row>
    <row r="618" spans="1:22" ht="14.25" x14ac:dyDescent="0.2">
      <c r="A618" s="34"/>
      <c r="B618" s="34"/>
      <c r="C618" s="34" t="s">
        <v>885</v>
      </c>
      <c r="D618" s="35" t="s">
        <v>886</v>
      </c>
      <c r="E618" s="9">
        <f>Source!AT271</f>
        <v>70</v>
      </c>
      <c r="F618" s="37"/>
      <c r="G618" s="36"/>
      <c r="H618" s="9"/>
      <c r="I618" s="9"/>
      <c r="J618" s="37">
        <f>SUM(R615:R617)</f>
        <v>9001.35</v>
      </c>
      <c r="K618" s="37"/>
    </row>
    <row r="619" spans="1:22" ht="14.25" x14ac:dyDescent="0.2">
      <c r="A619" s="34"/>
      <c r="B619" s="34"/>
      <c r="C619" s="34" t="s">
        <v>887</v>
      </c>
      <c r="D619" s="35" t="s">
        <v>886</v>
      </c>
      <c r="E619" s="9">
        <f>Source!AU271</f>
        <v>10</v>
      </c>
      <c r="F619" s="37"/>
      <c r="G619" s="36"/>
      <c r="H619" s="9"/>
      <c r="I619" s="9"/>
      <c r="J619" s="37">
        <f>SUM(T615:T618)</f>
        <v>1285.9100000000001</v>
      </c>
      <c r="K619" s="37"/>
    </row>
    <row r="620" spans="1:22" ht="14.25" x14ac:dyDescent="0.2">
      <c r="A620" s="34"/>
      <c r="B620" s="34"/>
      <c r="C620" s="34" t="s">
        <v>889</v>
      </c>
      <c r="D620" s="35" t="s">
        <v>890</v>
      </c>
      <c r="E620" s="9">
        <f>Source!AQ271</f>
        <v>0.22</v>
      </c>
      <c r="F620" s="37"/>
      <c r="G620" s="36" t="str">
        <f>Source!DI271</f>
        <v/>
      </c>
      <c r="H620" s="9">
        <f>Source!AV271</f>
        <v>1</v>
      </c>
      <c r="I620" s="9"/>
      <c r="J620" s="37"/>
      <c r="K620" s="37">
        <f>Source!U271</f>
        <v>35.42</v>
      </c>
    </row>
    <row r="621" spans="1:22" ht="15" x14ac:dyDescent="0.25">
      <c r="A621" s="44"/>
      <c r="B621" s="44"/>
      <c r="C621" s="44"/>
      <c r="D621" s="44"/>
      <c r="E621" s="44"/>
      <c r="F621" s="44"/>
      <c r="G621" s="44"/>
      <c r="H621" s="44"/>
      <c r="I621" s="45">
        <f>J616+J617+J618+J619</f>
        <v>24880.3</v>
      </c>
      <c r="J621" s="45"/>
      <c r="K621" s="46">
        <f>IF(Source!I271&lt;&gt;0, ROUND(I621/Source!I271, 2), 0)</f>
        <v>154.54</v>
      </c>
      <c r="P621" s="40">
        <f>I621</f>
        <v>24880.3</v>
      </c>
    </row>
    <row r="622" spans="1:22" ht="57" x14ac:dyDescent="0.2">
      <c r="A622" s="34">
        <v>65</v>
      </c>
      <c r="B622" s="34" t="str">
        <f>Source!F272</f>
        <v>1.22-2201-79-1/1</v>
      </c>
      <c r="C622" s="34" t="str">
        <f>Source!G272</f>
        <v>Технический осмотр прибора приемно-контрольного охранно-пожарного "ВЭРС-ПК" (Модуль управления клапаном дымоудаления МДУ-1- R3)</v>
      </c>
      <c r="D622" s="35" t="str">
        <f>Source!H272</f>
        <v>шт.</v>
      </c>
      <c r="E622" s="9">
        <f>Source!I272</f>
        <v>161</v>
      </c>
      <c r="F622" s="37"/>
      <c r="G622" s="36"/>
      <c r="H622" s="9"/>
      <c r="I622" s="9"/>
      <c r="J622" s="37"/>
      <c r="K622" s="37"/>
      <c r="Q622">
        <f>ROUND((Source!BZ272/100)*ROUND((Source!AF272*Source!AV272)*Source!I272, 2), 2)</f>
        <v>49513.62</v>
      </c>
      <c r="R622">
        <f>Source!X272</f>
        <v>49513.62</v>
      </c>
      <c r="S622">
        <f>ROUND((Source!CA272/100)*ROUND((Source!AF272*Source!AV272)*Source!I272, 2), 2)</f>
        <v>7073.37</v>
      </c>
      <c r="T622">
        <f>Source!Y272</f>
        <v>7073.37</v>
      </c>
      <c r="U622">
        <f>ROUND((175/100)*ROUND((Source!AE272*Source!AV272)*Source!I272, 2), 2)</f>
        <v>0</v>
      </c>
      <c r="V622">
        <f>ROUND((108/100)*ROUND(Source!CS272*Source!I272, 2), 2)</f>
        <v>0</v>
      </c>
    </row>
    <row r="623" spans="1:22" ht="14.25" x14ac:dyDescent="0.2">
      <c r="A623" s="34"/>
      <c r="B623" s="34"/>
      <c r="C623" s="34" t="s">
        <v>881</v>
      </c>
      <c r="D623" s="35"/>
      <c r="E623" s="9"/>
      <c r="F623" s="37">
        <f>Source!AO272</f>
        <v>39.94</v>
      </c>
      <c r="G623" s="36" t="str">
        <f>Source!DG272</f>
        <v>)*11</v>
      </c>
      <c r="H623" s="9">
        <f>Source!AV272</f>
        <v>1</v>
      </c>
      <c r="I623" s="9">
        <f>IF(Source!BA272&lt;&gt; 0, Source!BA272, 1)</f>
        <v>1</v>
      </c>
      <c r="J623" s="37">
        <f>Source!S272</f>
        <v>70733.740000000005</v>
      </c>
      <c r="K623" s="37"/>
    </row>
    <row r="624" spans="1:22" ht="14.25" x14ac:dyDescent="0.2">
      <c r="A624" s="34"/>
      <c r="B624" s="34"/>
      <c r="C624" s="34" t="s">
        <v>884</v>
      </c>
      <c r="D624" s="35"/>
      <c r="E624" s="9"/>
      <c r="F624" s="37">
        <f>Source!AL272</f>
        <v>6.27</v>
      </c>
      <c r="G624" s="36" t="str">
        <f>Source!DD272</f>
        <v>)*11</v>
      </c>
      <c r="H624" s="9">
        <f>Source!AW272</f>
        <v>1</v>
      </c>
      <c r="I624" s="9">
        <f>IF(Source!BC272&lt;&gt; 0, Source!BC272, 1)</f>
        <v>1</v>
      </c>
      <c r="J624" s="37">
        <f>Source!P272</f>
        <v>11104.17</v>
      </c>
      <c r="K624" s="37"/>
    </row>
    <row r="625" spans="1:22" ht="14.25" x14ac:dyDescent="0.2">
      <c r="A625" s="34"/>
      <c r="B625" s="34"/>
      <c r="C625" s="34" t="s">
        <v>885</v>
      </c>
      <c r="D625" s="35" t="s">
        <v>886</v>
      </c>
      <c r="E625" s="9">
        <f>Source!AT272</f>
        <v>70</v>
      </c>
      <c r="F625" s="37"/>
      <c r="G625" s="36"/>
      <c r="H625" s="9"/>
      <c r="I625" s="9"/>
      <c r="J625" s="37">
        <f>SUM(R622:R624)</f>
        <v>49513.62</v>
      </c>
      <c r="K625" s="37"/>
    </row>
    <row r="626" spans="1:22" ht="14.25" x14ac:dyDescent="0.2">
      <c r="A626" s="34"/>
      <c r="B626" s="34"/>
      <c r="C626" s="34" t="s">
        <v>887</v>
      </c>
      <c r="D626" s="35" t="s">
        <v>886</v>
      </c>
      <c r="E626" s="9">
        <f>Source!AU272</f>
        <v>10</v>
      </c>
      <c r="F626" s="37"/>
      <c r="G626" s="36"/>
      <c r="H626" s="9"/>
      <c r="I626" s="9"/>
      <c r="J626" s="37">
        <f>SUM(T622:T625)</f>
        <v>7073.37</v>
      </c>
      <c r="K626" s="37"/>
    </row>
    <row r="627" spans="1:22" ht="14.25" x14ac:dyDescent="0.2">
      <c r="A627" s="34"/>
      <c r="B627" s="34"/>
      <c r="C627" s="34" t="s">
        <v>889</v>
      </c>
      <c r="D627" s="35" t="s">
        <v>890</v>
      </c>
      <c r="E627" s="9">
        <f>Source!AQ272</f>
        <v>0.11</v>
      </c>
      <c r="F627" s="37"/>
      <c r="G627" s="36" t="str">
        <f>Source!DI272</f>
        <v>)*11</v>
      </c>
      <c r="H627" s="9">
        <f>Source!AV272</f>
        <v>1</v>
      </c>
      <c r="I627" s="9"/>
      <c r="J627" s="37"/>
      <c r="K627" s="37">
        <f>Source!U272</f>
        <v>194.81</v>
      </c>
    </row>
    <row r="628" spans="1:22" ht="15" x14ac:dyDescent="0.25">
      <c r="A628" s="44"/>
      <c r="B628" s="44"/>
      <c r="C628" s="44"/>
      <c r="D628" s="44"/>
      <c r="E628" s="44"/>
      <c r="F628" s="44"/>
      <c r="G628" s="44"/>
      <c r="H628" s="44"/>
      <c r="I628" s="45">
        <f>J623+J624+J625+J626</f>
        <v>138424.9</v>
      </c>
      <c r="J628" s="45"/>
      <c r="K628" s="46">
        <f>IF(Source!I272&lt;&gt;0, ROUND(I628/Source!I272, 2), 0)</f>
        <v>859.78</v>
      </c>
      <c r="P628" s="40">
        <f>I628</f>
        <v>138424.9</v>
      </c>
    </row>
    <row r="630" spans="1:22" ht="15" x14ac:dyDescent="0.25">
      <c r="A630" s="49" t="str">
        <f>CONCATENATE("Итого по подразделу: ",IF(Source!G274&lt;&gt;"Новый подраздел", Source!G274, ""))</f>
        <v>Итого по подразделу: АПС</v>
      </c>
      <c r="B630" s="49"/>
      <c r="C630" s="49"/>
      <c r="D630" s="49"/>
      <c r="E630" s="49"/>
      <c r="F630" s="49"/>
      <c r="G630" s="49"/>
      <c r="H630" s="49"/>
      <c r="I630" s="42">
        <f>SUM(P433:P629)</f>
        <v>486641.36</v>
      </c>
      <c r="J630" s="48"/>
      <c r="K630" s="47"/>
    </row>
    <row r="633" spans="1:22" ht="16.5" x14ac:dyDescent="0.25">
      <c r="A633" s="33" t="str">
        <f>CONCATENATE("Подраздел: ",IF(Source!G304&lt;&gt;"Новый подраздел", Source!G304, ""))</f>
        <v>Подраздел: СОУЭ</v>
      </c>
      <c r="B633" s="33"/>
      <c r="C633" s="33"/>
      <c r="D633" s="33"/>
      <c r="E633" s="33"/>
      <c r="F633" s="33"/>
      <c r="G633" s="33"/>
      <c r="H633" s="33"/>
      <c r="I633" s="33"/>
      <c r="J633" s="33"/>
      <c r="K633" s="33"/>
    </row>
    <row r="634" spans="1:22" ht="42.75" x14ac:dyDescent="0.2">
      <c r="A634" s="34">
        <v>66</v>
      </c>
      <c r="B634" s="34" t="str">
        <f>Source!F308</f>
        <v>1.22-2203-90-1/1</v>
      </c>
      <c r="C634" s="34" t="str">
        <f>Source!G308</f>
        <v>Техническое обслуживание пульта охранно-пожарной сигнализации (ОПП) (SONAR SPM-20)</v>
      </c>
      <c r="D634" s="35" t="str">
        <f>Source!H308</f>
        <v>10 шт.</v>
      </c>
      <c r="E634" s="9">
        <f>Source!I308</f>
        <v>0.1</v>
      </c>
      <c r="F634" s="37"/>
      <c r="G634" s="36"/>
      <c r="H634" s="9"/>
      <c r="I634" s="9"/>
      <c r="J634" s="37"/>
      <c r="K634" s="37"/>
      <c r="Q634">
        <f>ROUND((Source!BZ308/100)*ROUND((Source!AF308*Source!AV308)*Source!I308, 2), 2)</f>
        <v>162.66</v>
      </c>
      <c r="R634">
        <f>Source!X308</f>
        <v>162.66</v>
      </c>
      <c r="S634">
        <f>ROUND((Source!CA308/100)*ROUND((Source!AF308*Source!AV308)*Source!I308, 2), 2)</f>
        <v>23.24</v>
      </c>
      <c r="T634">
        <f>Source!Y308</f>
        <v>23.24</v>
      </c>
      <c r="U634">
        <f>ROUND((175/100)*ROUND((Source!AE308*Source!AV308)*Source!I308, 2), 2)</f>
        <v>0</v>
      </c>
      <c r="V634">
        <f>ROUND((108/100)*ROUND(Source!CS308*Source!I308, 2), 2)</f>
        <v>0</v>
      </c>
    </row>
    <row r="635" spans="1:22" ht="14.25" x14ac:dyDescent="0.2">
      <c r="A635" s="34"/>
      <c r="B635" s="34"/>
      <c r="C635" s="34" t="s">
        <v>881</v>
      </c>
      <c r="D635" s="35"/>
      <c r="E635" s="9"/>
      <c r="F635" s="37">
        <f>Source!AO308</f>
        <v>2323.6799999999998</v>
      </c>
      <c r="G635" s="36" t="str">
        <f>Source!DG308</f>
        <v/>
      </c>
      <c r="H635" s="9">
        <f>Source!AV308</f>
        <v>1</v>
      </c>
      <c r="I635" s="9">
        <f>IF(Source!BA308&lt;&gt; 0, Source!BA308, 1)</f>
        <v>1</v>
      </c>
      <c r="J635" s="37">
        <f>Source!S308</f>
        <v>232.37</v>
      </c>
      <c r="K635" s="37"/>
    </row>
    <row r="636" spans="1:22" ht="14.25" x14ac:dyDescent="0.2">
      <c r="A636" s="34"/>
      <c r="B636" s="34"/>
      <c r="C636" s="34" t="s">
        <v>884</v>
      </c>
      <c r="D636" s="35"/>
      <c r="E636" s="9"/>
      <c r="F636" s="37">
        <f>Source!AL308</f>
        <v>48.08</v>
      </c>
      <c r="G636" s="36" t="str">
        <f>Source!DD308</f>
        <v/>
      </c>
      <c r="H636" s="9">
        <f>Source!AW308</f>
        <v>1</v>
      </c>
      <c r="I636" s="9">
        <f>IF(Source!BC308&lt;&gt; 0, Source!BC308, 1)</f>
        <v>1</v>
      </c>
      <c r="J636" s="37">
        <f>Source!P308</f>
        <v>4.8099999999999996</v>
      </c>
      <c r="K636" s="37"/>
    </row>
    <row r="637" spans="1:22" ht="14.25" x14ac:dyDescent="0.2">
      <c r="A637" s="34"/>
      <c r="B637" s="34"/>
      <c r="C637" s="34" t="s">
        <v>885</v>
      </c>
      <c r="D637" s="35" t="s">
        <v>886</v>
      </c>
      <c r="E637" s="9">
        <f>Source!AT308</f>
        <v>70</v>
      </c>
      <c r="F637" s="37"/>
      <c r="G637" s="36"/>
      <c r="H637" s="9"/>
      <c r="I637" s="9"/>
      <c r="J637" s="37">
        <f>SUM(R634:R636)</f>
        <v>162.66</v>
      </c>
      <c r="K637" s="37"/>
    </row>
    <row r="638" spans="1:22" ht="14.25" x14ac:dyDescent="0.2">
      <c r="A638" s="34"/>
      <c r="B638" s="34"/>
      <c r="C638" s="34" t="s">
        <v>887</v>
      </c>
      <c r="D638" s="35" t="s">
        <v>886</v>
      </c>
      <c r="E638" s="9">
        <f>Source!AU308</f>
        <v>10</v>
      </c>
      <c r="F638" s="37"/>
      <c r="G638" s="36"/>
      <c r="H638" s="9"/>
      <c r="I638" s="9"/>
      <c r="J638" s="37">
        <f>SUM(T634:T637)</f>
        <v>23.24</v>
      </c>
      <c r="K638" s="37"/>
    </row>
    <row r="639" spans="1:22" ht="14.25" x14ac:dyDescent="0.2">
      <c r="A639" s="34"/>
      <c r="B639" s="34"/>
      <c r="C639" s="34" t="s">
        <v>889</v>
      </c>
      <c r="D639" s="35" t="s">
        <v>890</v>
      </c>
      <c r="E639" s="9">
        <f>Source!AQ308</f>
        <v>6.4</v>
      </c>
      <c r="F639" s="37"/>
      <c r="G639" s="36" t="str">
        <f>Source!DI308</f>
        <v/>
      </c>
      <c r="H639" s="9">
        <f>Source!AV308</f>
        <v>1</v>
      </c>
      <c r="I639" s="9"/>
      <c r="J639" s="37"/>
      <c r="K639" s="37">
        <f>Source!U308</f>
        <v>0.64000000000000012</v>
      </c>
    </row>
    <row r="640" spans="1:22" ht="15" x14ac:dyDescent="0.25">
      <c r="A640" s="44"/>
      <c r="B640" s="44"/>
      <c r="C640" s="44"/>
      <c r="D640" s="44"/>
      <c r="E640" s="44"/>
      <c r="F640" s="44"/>
      <c r="G640" s="44"/>
      <c r="H640" s="44"/>
      <c r="I640" s="45">
        <f>J635+J636+J637+J638</f>
        <v>423.08000000000004</v>
      </c>
      <c r="J640" s="45"/>
      <c r="K640" s="46">
        <f>IF(Source!I308&lt;&gt;0, ROUND(I640/Source!I308, 2), 0)</f>
        <v>4230.8</v>
      </c>
      <c r="P640" s="40">
        <f>I640</f>
        <v>423.08000000000004</v>
      </c>
    </row>
    <row r="641" spans="1:22" ht="42.75" x14ac:dyDescent="0.2">
      <c r="A641" s="34">
        <v>67</v>
      </c>
      <c r="B641" s="34" t="str">
        <f>Source!F309</f>
        <v>1.22-2201-77-1/1</v>
      </c>
      <c r="C641" s="34" t="str">
        <f>Source!G309</f>
        <v>Технический осмотр пульт охранно-пожарной сигнализации (ОПП) (SONAR SPM-20)</v>
      </c>
      <c r="D641" s="35" t="str">
        <f>Source!H309</f>
        <v>10 шт.</v>
      </c>
      <c r="E641" s="9">
        <f>Source!I309</f>
        <v>0.1</v>
      </c>
      <c r="F641" s="37"/>
      <c r="G641" s="36"/>
      <c r="H641" s="9"/>
      <c r="I641" s="9"/>
      <c r="J641" s="37"/>
      <c r="K641" s="37"/>
      <c r="Q641">
        <f>ROUND((Source!BZ309/100)*ROUND((Source!AF309*Source!AV309)*Source!I309, 2), 2)</f>
        <v>707.31</v>
      </c>
      <c r="R641">
        <f>Source!X309</f>
        <v>707.31</v>
      </c>
      <c r="S641">
        <f>ROUND((Source!CA309/100)*ROUND((Source!AF309*Source!AV309)*Source!I309, 2), 2)</f>
        <v>101.04</v>
      </c>
      <c r="T641">
        <f>Source!Y309</f>
        <v>101.04</v>
      </c>
      <c r="U641">
        <f>ROUND((175/100)*ROUND((Source!AE309*Source!AV309)*Source!I309, 2), 2)</f>
        <v>0</v>
      </c>
      <c r="V641">
        <f>ROUND((108/100)*ROUND(Source!CS309*Source!I309, 2), 2)</f>
        <v>0</v>
      </c>
    </row>
    <row r="642" spans="1:22" ht="14.25" x14ac:dyDescent="0.2">
      <c r="A642" s="34"/>
      <c r="B642" s="34"/>
      <c r="C642" s="34" t="s">
        <v>881</v>
      </c>
      <c r="D642" s="35"/>
      <c r="E642" s="9"/>
      <c r="F642" s="37">
        <f>Source!AO309</f>
        <v>918.58</v>
      </c>
      <c r="G642" s="36" t="str">
        <f>Source!DG309</f>
        <v>)*11</v>
      </c>
      <c r="H642" s="9">
        <f>Source!AV309</f>
        <v>1</v>
      </c>
      <c r="I642" s="9">
        <f>IF(Source!BA309&lt;&gt; 0, Source!BA309, 1)</f>
        <v>1</v>
      </c>
      <c r="J642" s="37">
        <f>Source!S309</f>
        <v>1010.44</v>
      </c>
      <c r="K642" s="37"/>
    </row>
    <row r="643" spans="1:22" ht="14.25" x14ac:dyDescent="0.2">
      <c r="A643" s="34"/>
      <c r="B643" s="34"/>
      <c r="C643" s="34" t="s">
        <v>884</v>
      </c>
      <c r="D643" s="35"/>
      <c r="E643" s="9"/>
      <c r="F643" s="37">
        <f>Source!AL309</f>
        <v>4.8099999999999996</v>
      </c>
      <c r="G643" s="36" t="str">
        <f>Source!DD309</f>
        <v>)*11</v>
      </c>
      <c r="H643" s="9">
        <f>Source!AW309</f>
        <v>1</v>
      </c>
      <c r="I643" s="9">
        <f>IF(Source!BC309&lt;&gt; 0, Source!BC309, 1)</f>
        <v>1</v>
      </c>
      <c r="J643" s="37">
        <f>Source!P309</f>
        <v>5.29</v>
      </c>
      <c r="K643" s="37"/>
    </row>
    <row r="644" spans="1:22" ht="14.25" x14ac:dyDescent="0.2">
      <c r="A644" s="34"/>
      <c r="B644" s="34"/>
      <c r="C644" s="34" t="s">
        <v>885</v>
      </c>
      <c r="D644" s="35" t="s">
        <v>886</v>
      </c>
      <c r="E644" s="9">
        <f>Source!AT309</f>
        <v>70</v>
      </c>
      <c r="F644" s="37"/>
      <c r="G644" s="36"/>
      <c r="H644" s="9"/>
      <c r="I644" s="9"/>
      <c r="J644" s="37">
        <f>SUM(R641:R643)</f>
        <v>707.31</v>
      </c>
      <c r="K644" s="37"/>
    </row>
    <row r="645" spans="1:22" ht="14.25" x14ac:dyDescent="0.2">
      <c r="A645" s="34"/>
      <c r="B645" s="34"/>
      <c r="C645" s="34" t="s">
        <v>887</v>
      </c>
      <c r="D645" s="35" t="s">
        <v>886</v>
      </c>
      <c r="E645" s="9">
        <f>Source!AU309</f>
        <v>10</v>
      </c>
      <c r="F645" s="37"/>
      <c r="G645" s="36"/>
      <c r="H645" s="9"/>
      <c r="I645" s="9"/>
      <c r="J645" s="37">
        <f>SUM(T641:T644)</f>
        <v>101.04</v>
      </c>
      <c r="K645" s="37"/>
    </row>
    <row r="646" spans="1:22" ht="14.25" x14ac:dyDescent="0.2">
      <c r="A646" s="34"/>
      <c r="B646" s="34"/>
      <c r="C646" s="34" t="s">
        <v>889</v>
      </c>
      <c r="D646" s="35" t="s">
        <v>890</v>
      </c>
      <c r="E646" s="9">
        <f>Source!AQ309</f>
        <v>2.5299999999999998</v>
      </c>
      <c r="F646" s="37"/>
      <c r="G646" s="36" t="str">
        <f>Source!DI309</f>
        <v>)*11</v>
      </c>
      <c r="H646" s="9">
        <f>Source!AV309</f>
        <v>1</v>
      </c>
      <c r="I646" s="9"/>
      <c r="J646" s="37"/>
      <c r="K646" s="37">
        <f>Source!U309</f>
        <v>2.7829999999999999</v>
      </c>
    </row>
    <row r="647" spans="1:22" ht="15" x14ac:dyDescent="0.25">
      <c r="A647" s="44"/>
      <c r="B647" s="44"/>
      <c r="C647" s="44"/>
      <c r="D647" s="44"/>
      <c r="E647" s="44"/>
      <c r="F647" s="44"/>
      <c r="G647" s="44"/>
      <c r="H647" s="44"/>
      <c r="I647" s="45">
        <f>J642+J643+J644+J645</f>
        <v>1824.08</v>
      </c>
      <c r="J647" s="45"/>
      <c r="K647" s="46">
        <f>IF(Source!I309&lt;&gt;0, ROUND(I647/Source!I309, 2), 0)</f>
        <v>18240.8</v>
      </c>
      <c r="P647" s="40">
        <f>I647</f>
        <v>1824.08</v>
      </c>
    </row>
    <row r="648" spans="1:22" ht="71.25" x14ac:dyDescent="0.2">
      <c r="A648" s="34">
        <v>68</v>
      </c>
      <c r="B648" s="34" t="str">
        <f>Source!F310</f>
        <v>1.22-2203-118-4/1</v>
      </c>
      <c r="C648" s="34" t="str">
        <f>Source!G310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D648" s="35" t="str">
        <f>Source!H310</f>
        <v>шт.</v>
      </c>
      <c r="E648" s="9">
        <f>Source!I310</f>
        <v>1</v>
      </c>
      <c r="F648" s="37"/>
      <c r="G648" s="36"/>
      <c r="H648" s="9"/>
      <c r="I648" s="9"/>
      <c r="J648" s="37"/>
      <c r="K648" s="37"/>
      <c r="Q648">
        <f>ROUND((Source!BZ310/100)*ROUND((Source!AF310*Source!AV310)*Source!I310, 2), 2)</f>
        <v>152.5</v>
      </c>
      <c r="R648">
        <f>Source!X310</f>
        <v>152.5</v>
      </c>
      <c r="S648">
        <f>ROUND((Source!CA310/100)*ROUND((Source!AF310*Source!AV310)*Source!I310, 2), 2)</f>
        <v>21.79</v>
      </c>
      <c r="T648">
        <f>Source!Y310</f>
        <v>21.79</v>
      </c>
      <c r="U648">
        <f>ROUND((175/100)*ROUND((Source!AE310*Source!AV310)*Source!I310, 2), 2)</f>
        <v>0</v>
      </c>
      <c r="V648">
        <f>ROUND((108/100)*ROUND(Source!CS310*Source!I310, 2), 2)</f>
        <v>0</v>
      </c>
    </row>
    <row r="649" spans="1:22" ht="14.25" x14ac:dyDescent="0.2">
      <c r="A649" s="34"/>
      <c r="B649" s="34"/>
      <c r="C649" s="34" t="s">
        <v>881</v>
      </c>
      <c r="D649" s="35"/>
      <c r="E649" s="9"/>
      <c r="F649" s="37">
        <f>Source!AO310</f>
        <v>72.62</v>
      </c>
      <c r="G649" s="36" t="str">
        <f>Source!DG310</f>
        <v>)*3</v>
      </c>
      <c r="H649" s="9">
        <f>Source!AV310</f>
        <v>1</v>
      </c>
      <c r="I649" s="9">
        <f>IF(Source!BA310&lt;&gt; 0, Source!BA310, 1)</f>
        <v>1</v>
      </c>
      <c r="J649" s="37">
        <f>Source!S310</f>
        <v>217.86</v>
      </c>
      <c r="K649" s="37"/>
    </row>
    <row r="650" spans="1:22" ht="14.25" x14ac:dyDescent="0.2">
      <c r="A650" s="34"/>
      <c r="B650" s="34"/>
      <c r="C650" s="34" t="s">
        <v>884</v>
      </c>
      <c r="D650" s="35"/>
      <c r="E650" s="9"/>
      <c r="F650" s="37">
        <f>Source!AL310</f>
        <v>0.28999999999999998</v>
      </c>
      <c r="G650" s="36" t="str">
        <f>Source!DD310</f>
        <v>)*3</v>
      </c>
      <c r="H650" s="9">
        <f>Source!AW310</f>
        <v>1</v>
      </c>
      <c r="I650" s="9">
        <f>IF(Source!BC310&lt;&gt; 0, Source!BC310, 1)</f>
        <v>1</v>
      </c>
      <c r="J650" s="37">
        <f>Source!P310</f>
        <v>0.87</v>
      </c>
      <c r="K650" s="37"/>
    </row>
    <row r="651" spans="1:22" ht="14.25" x14ac:dyDescent="0.2">
      <c r="A651" s="34"/>
      <c r="B651" s="34"/>
      <c r="C651" s="34" t="s">
        <v>885</v>
      </c>
      <c r="D651" s="35" t="s">
        <v>886</v>
      </c>
      <c r="E651" s="9">
        <f>Source!AT310</f>
        <v>70</v>
      </c>
      <c r="F651" s="37"/>
      <c r="G651" s="36"/>
      <c r="H651" s="9"/>
      <c r="I651" s="9"/>
      <c r="J651" s="37">
        <f>SUM(R648:R650)</f>
        <v>152.5</v>
      </c>
      <c r="K651" s="37"/>
    </row>
    <row r="652" spans="1:22" ht="14.25" x14ac:dyDescent="0.2">
      <c r="A652" s="34"/>
      <c r="B652" s="34"/>
      <c r="C652" s="34" t="s">
        <v>887</v>
      </c>
      <c r="D652" s="35" t="s">
        <v>886</v>
      </c>
      <c r="E652" s="9">
        <f>Source!AU310</f>
        <v>10</v>
      </c>
      <c r="F652" s="37"/>
      <c r="G652" s="36"/>
      <c r="H652" s="9"/>
      <c r="I652" s="9"/>
      <c r="J652" s="37">
        <f>SUM(T648:T651)</f>
        <v>21.79</v>
      </c>
      <c r="K652" s="37"/>
    </row>
    <row r="653" spans="1:22" ht="14.25" x14ac:dyDescent="0.2">
      <c r="A653" s="34"/>
      <c r="B653" s="34"/>
      <c r="C653" s="34" t="s">
        <v>889</v>
      </c>
      <c r="D653" s="35" t="s">
        <v>890</v>
      </c>
      <c r="E653" s="9">
        <f>Source!AQ310</f>
        <v>0.2</v>
      </c>
      <c r="F653" s="37"/>
      <c r="G653" s="36" t="str">
        <f>Source!DI310</f>
        <v>)*3</v>
      </c>
      <c r="H653" s="9">
        <f>Source!AV310</f>
        <v>1</v>
      </c>
      <c r="I653" s="9"/>
      <c r="J653" s="37"/>
      <c r="K653" s="37">
        <f>Source!U310</f>
        <v>0.60000000000000009</v>
      </c>
    </row>
    <row r="654" spans="1:22" ht="15" x14ac:dyDescent="0.25">
      <c r="A654" s="44"/>
      <c r="B654" s="44"/>
      <c r="C654" s="44"/>
      <c r="D654" s="44"/>
      <c r="E654" s="44"/>
      <c r="F654" s="44"/>
      <c r="G654" s="44"/>
      <c r="H654" s="44"/>
      <c r="I654" s="45">
        <f>J649+J650+J651+J652</f>
        <v>393.02000000000004</v>
      </c>
      <c r="J654" s="45"/>
      <c r="K654" s="46">
        <f>IF(Source!I310&lt;&gt;0, ROUND(I654/Source!I310, 2), 0)</f>
        <v>393.02</v>
      </c>
      <c r="P654" s="40">
        <f>I654</f>
        <v>393.02000000000004</v>
      </c>
    </row>
    <row r="655" spans="1:22" ht="79.5" x14ac:dyDescent="0.2">
      <c r="A655" s="34">
        <v>69</v>
      </c>
      <c r="B655" s="34" t="s">
        <v>898</v>
      </c>
      <c r="C655" s="34" t="str">
        <f>Source!G311</f>
        <v>Техническое обслуживание источника резервного питания "СКАТ-1200Р\20" или "СКАТ-2400Р\20" (Рубеж БР 24 исп. 2Х40 )</v>
      </c>
      <c r="D655" s="35" t="str">
        <f>Source!H311</f>
        <v>шт.</v>
      </c>
      <c r="E655" s="9">
        <f>Source!I311</f>
        <v>1</v>
      </c>
      <c r="F655" s="37"/>
      <c r="G655" s="36"/>
      <c r="H655" s="9"/>
      <c r="I655" s="9"/>
      <c r="J655" s="37"/>
      <c r="K655" s="37"/>
      <c r="Q655">
        <f>ROUND((Source!BZ311/100)*ROUND((Source!AF311*Source!AV311)*Source!I311, 2), 2)</f>
        <v>66.59</v>
      </c>
      <c r="R655">
        <f>Source!X311</f>
        <v>66.59</v>
      </c>
      <c r="S655">
        <f>ROUND((Source!CA311/100)*ROUND((Source!AF311*Source!AV311)*Source!I311, 2), 2)</f>
        <v>9.51</v>
      </c>
      <c r="T655">
        <f>Source!Y311</f>
        <v>9.51</v>
      </c>
      <c r="U655">
        <f>ROUND((175/100)*ROUND((Source!AE311*Source!AV311)*Source!I311, 2), 2)</f>
        <v>25.25</v>
      </c>
      <c r="V655">
        <f>ROUND((108/100)*ROUND(Source!CS311*Source!I311, 2), 2)</f>
        <v>15.58</v>
      </c>
    </row>
    <row r="656" spans="1:22" ht="14.25" x14ac:dyDescent="0.2">
      <c r="A656" s="34"/>
      <c r="B656" s="34"/>
      <c r="C656" s="34" t="s">
        <v>881</v>
      </c>
      <c r="D656" s="35"/>
      <c r="E656" s="9"/>
      <c r="F656" s="37">
        <f>Source!AO311</f>
        <v>135.9</v>
      </c>
      <c r="G656" s="36" t="str">
        <f>Source!DG311</f>
        <v>)*0,70</v>
      </c>
      <c r="H656" s="9">
        <f>Source!AV311</f>
        <v>1</v>
      </c>
      <c r="I656" s="9">
        <f>IF(Source!BA311&lt;&gt; 0, Source!BA311, 1)</f>
        <v>1</v>
      </c>
      <c r="J656" s="37">
        <f>Source!S311</f>
        <v>95.13</v>
      </c>
      <c r="K656" s="37"/>
    </row>
    <row r="657" spans="1:22" ht="14.25" x14ac:dyDescent="0.2">
      <c r="A657" s="34"/>
      <c r="B657" s="34"/>
      <c r="C657" s="34" t="s">
        <v>882</v>
      </c>
      <c r="D657" s="35"/>
      <c r="E657" s="9"/>
      <c r="F657" s="37">
        <f>Source!AM311</f>
        <v>31.59</v>
      </c>
      <c r="G657" s="36" t="str">
        <f>Source!DE311</f>
        <v>)*0,70</v>
      </c>
      <c r="H657" s="9">
        <f>Source!AV311</f>
        <v>1</v>
      </c>
      <c r="I657" s="9">
        <f>IF(Source!BB311&lt;&gt; 0, Source!BB311, 1)</f>
        <v>1</v>
      </c>
      <c r="J657" s="37">
        <f>Source!Q311</f>
        <v>22.11</v>
      </c>
      <c r="K657" s="37"/>
    </row>
    <row r="658" spans="1:22" ht="14.25" x14ac:dyDescent="0.2">
      <c r="A658" s="34"/>
      <c r="B658" s="34"/>
      <c r="C658" s="34" t="s">
        <v>883</v>
      </c>
      <c r="D658" s="35"/>
      <c r="E658" s="9"/>
      <c r="F658" s="37">
        <f>Source!AN311</f>
        <v>20.62</v>
      </c>
      <c r="G658" s="36" t="str">
        <f>Source!DF311</f>
        <v>)*0,70</v>
      </c>
      <c r="H658" s="9">
        <f>Source!AV311</f>
        <v>1</v>
      </c>
      <c r="I658" s="9">
        <f>IF(Source!BS311&lt;&gt; 0, Source!BS311, 1)</f>
        <v>1</v>
      </c>
      <c r="J658" s="39">
        <f>Source!R311</f>
        <v>14.43</v>
      </c>
      <c r="K658" s="37"/>
    </row>
    <row r="659" spans="1:22" ht="14.25" x14ac:dyDescent="0.2">
      <c r="A659" s="34"/>
      <c r="B659" s="34"/>
      <c r="C659" s="34" t="s">
        <v>884</v>
      </c>
      <c r="D659" s="35"/>
      <c r="E659" s="9"/>
      <c r="F659" s="37">
        <f>Source!AL311</f>
        <v>8.4600000000000009</v>
      </c>
      <c r="G659" s="36" t="str">
        <f>Source!DD311</f>
        <v>)*1</v>
      </c>
      <c r="H659" s="9">
        <f>Source!AW311</f>
        <v>1</v>
      </c>
      <c r="I659" s="9">
        <f>IF(Source!BC311&lt;&gt; 0, Source!BC311, 1)</f>
        <v>1</v>
      </c>
      <c r="J659" s="37">
        <f>Source!P311</f>
        <v>8.4600000000000009</v>
      </c>
      <c r="K659" s="37"/>
    </row>
    <row r="660" spans="1:22" ht="14.25" x14ac:dyDescent="0.2">
      <c r="A660" s="34"/>
      <c r="B660" s="34"/>
      <c r="C660" s="34" t="s">
        <v>885</v>
      </c>
      <c r="D660" s="35" t="s">
        <v>886</v>
      </c>
      <c r="E660" s="9">
        <f>Source!AT311</f>
        <v>70</v>
      </c>
      <c r="F660" s="37"/>
      <c r="G660" s="36"/>
      <c r="H660" s="9"/>
      <c r="I660" s="9"/>
      <c r="J660" s="37">
        <f>SUM(R655:R659)</f>
        <v>66.59</v>
      </c>
      <c r="K660" s="37"/>
    </row>
    <row r="661" spans="1:22" ht="14.25" x14ac:dyDescent="0.2">
      <c r="A661" s="34"/>
      <c r="B661" s="34"/>
      <c r="C661" s="34" t="s">
        <v>887</v>
      </c>
      <c r="D661" s="35" t="s">
        <v>886</v>
      </c>
      <c r="E661" s="9">
        <f>Source!AU311</f>
        <v>10</v>
      </c>
      <c r="F661" s="37"/>
      <c r="G661" s="36"/>
      <c r="H661" s="9"/>
      <c r="I661" s="9"/>
      <c r="J661" s="37">
        <f>SUM(T655:T660)</f>
        <v>9.51</v>
      </c>
      <c r="K661" s="37"/>
    </row>
    <row r="662" spans="1:22" ht="14.25" x14ac:dyDescent="0.2">
      <c r="A662" s="34"/>
      <c r="B662" s="34"/>
      <c r="C662" s="34" t="s">
        <v>888</v>
      </c>
      <c r="D662" s="35" t="s">
        <v>886</v>
      </c>
      <c r="E662" s="9">
        <f>108</f>
        <v>108</v>
      </c>
      <c r="F662" s="37"/>
      <c r="G662" s="36"/>
      <c r="H662" s="9"/>
      <c r="I662" s="9"/>
      <c r="J662" s="37">
        <f>SUM(V655:V661)</f>
        <v>15.58</v>
      </c>
      <c r="K662" s="37"/>
    </row>
    <row r="663" spans="1:22" ht="14.25" x14ac:dyDescent="0.2">
      <c r="A663" s="34"/>
      <c r="B663" s="34"/>
      <c r="C663" s="34" t="s">
        <v>889</v>
      </c>
      <c r="D663" s="35" t="s">
        <v>890</v>
      </c>
      <c r="E663" s="9">
        <f>Source!AQ311</f>
        <v>0.35</v>
      </c>
      <c r="F663" s="37"/>
      <c r="G663" s="36" t="str">
        <f>Source!DI311</f>
        <v>)*0,70</v>
      </c>
      <c r="H663" s="9">
        <f>Source!AV311</f>
        <v>1</v>
      </c>
      <c r="I663" s="9"/>
      <c r="J663" s="37"/>
      <c r="K663" s="37">
        <f>Source!U311</f>
        <v>0.24499999999999997</v>
      </c>
    </row>
    <row r="664" spans="1:22" ht="15" x14ac:dyDescent="0.25">
      <c r="A664" s="44"/>
      <c r="B664" s="44"/>
      <c r="C664" s="44"/>
      <c r="D664" s="44"/>
      <c r="E664" s="44"/>
      <c r="F664" s="44"/>
      <c r="G664" s="44"/>
      <c r="H664" s="44"/>
      <c r="I664" s="45">
        <f>J656+J657+J659+J660+J661+J662</f>
        <v>217.38</v>
      </c>
      <c r="J664" s="45"/>
      <c r="K664" s="46">
        <f>IF(Source!I311&lt;&gt;0, ROUND(I664/Source!I311, 2), 0)</f>
        <v>217.38</v>
      </c>
      <c r="P664" s="40">
        <f>I664</f>
        <v>217.38</v>
      </c>
    </row>
    <row r="665" spans="1:22" ht="79.5" x14ac:dyDescent="0.2">
      <c r="A665" s="34">
        <v>70</v>
      </c>
      <c r="B665" s="34" t="s">
        <v>899</v>
      </c>
      <c r="C665" s="34" t="str">
        <f>Source!G312</f>
        <v>Технический осмотр Источник резервного питания "СКАТ-1200Р\20" или "СКАТ-2400Р\20" (Рубеж БР 24 исп. 2Х40 )</v>
      </c>
      <c r="D665" s="35" t="str">
        <f>Source!H312</f>
        <v>шт.</v>
      </c>
      <c r="E665" s="9">
        <f>Source!I312</f>
        <v>1</v>
      </c>
      <c r="F665" s="37"/>
      <c r="G665" s="36"/>
      <c r="H665" s="9"/>
      <c r="I665" s="9"/>
      <c r="J665" s="37"/>
      <c r="K665" s="37"/>
      <c r="Q665">
        <f>ROUND((Source!BZ312/100)*ROUND((Source!AF312*Source!AV312)*Source!I312, 2), 2)</f>
        <v>134.56</v>
      </c>
      <c r="R665">
        <f>Source!X312</f>
        <v>134.56</v>
      </c>
      <c r="S665">
        <f>ROUND((Source!CA312/100)*ROUND((Source!AF312*Source!AV312)*Source!I312, 2), 2)</f>
        <v>19.22</v>
      </c>
      <c r="T665">
        <f>Source!Y312</f>
        <v>19.22</v>
      </c>
      <c r="U665">
        <f>ROUND((175/100)*ROUND((Source!AE312*Source!AV312)*Source!I312, 2), 2)</f>
        <v>74.5</v>
      </c>
      <c r="V665">
        <f>ROUND((108/100)*ROUND(Source!CS312*Source!I312, 2), 2)</f>
        <v>45.98</v>
      </c>
    </row>
    <row r="666" spans="1:22" ht="14.25" x14ac:dyDescent="0.2">
      <c r="A666" s="34"/>
      <c r="B666" s="34"/>
      <c r="C666" s="34" t="s">
        <v>881</v>
      </c>
      <c r="D666" s="35"/>
      <c r="E666" s="9"/>
      <c r="F666" s="37">
        <f>Source!AO312</f>
        <v>23.3</v>
      </c>
      <c r="G666" s="36" t="str">
        <f>Source!DG312</f>
        <v>)*0,75)*11</v>
      </c>
      <c r="H666" s="9">
        <f>Source!AV312</f>
        <v>1</v>
      </c>
      <c r="I666" s="9">
        <f>IF(Source!BA312&lt;&gt; 0, Source!BA312, 1)</f>
        <v>1</v>
      </c>
      <c r="J666" s="37">
        <f>Source!S312</f>
        <v>192.23</v>
      </c>
      <c r="K666" s="37"/>
    </row>
    <row r="667" spans="1:22" ht="14.25" x14ac:dyDescent="0.2">
      <c r="A667" s="34"/>
      <c r="B667" s="34"/>
      <c r="C667" s="34" t="s">
        <v>882</v>
      </c>
      <c r="D667" s="35"/>
      <c r="E667" s="9"/>
      <c r="F667" s="37">
        <f>Source!AM312</f>
        <v>7.9</v>
      </c>
      <c r="G667" s="36" t="str">
        <f>Source!DE312</f>
        <v>)*0,75)*11</v>
      </c>
      <c r="H667" s="9">
        <f>Source!AV312</f>
        <v>1</v>
      </c>
      <c r="I667" s="9">
        <f>IF(Source!BB312&lt;&gt; 0, Source!BB312, 1)</f>
        <v>1</v>
      </c>
      <c r="J667" s="37">
        <f>Source!Q312</f>
        <v>65.180000000000007</v>
      </c>
      <c r="K667" s="37"/>
    </row>
    <row r="668" spans="1:22" ht="14.25" x14ac:dyDescent="0.2">
      <c r="A668" s="34"/>
      <c r="B668" s="34"/>
      <c r="C668" s="34" t="s">
        <v>883</v>
      </c>
      <c r="D668" s="35"/>
      <c r="E668" s="9"/>
      <c r="F668" s="37">
        <f>Source!AN312</f>
        <v>5.16</v>
      </c>
      <c r="G668" s="36" t="str">
        <f>Source!DF312</f>
        <v>)*0,75)*11</v>
      </c>
      <c r="H668" s="9">
        <f>Source!AV312</f>
        <v>1</v>
      </c>
      <c r="I668" s="9">
        <f>IF(Source!BS312&lt;&gt; 0, Source!BS312, 1)</f>
        <v>1</v>
      </c>
      <c r="J668" s="39">
        <f>Source!R312</f>
        <v>42.57</v>
      </c>
      <c r="K668" s="37"/>
    </row>
    <row r="669" spans="1:22" ht="14.25" x14ac:dyDescent="0.2">
      <c r="A669" s="34"/>
      <c r="B669" s="34"/>
      <c r="C669" s="34" t="s">
        <v>884</v>
      </c>
      <c r="D669" s="35"/>
      <c r="E669" s="9"/>
      <c r="F669" s="37">
        <f>Source!AL312</f>
        <v>2.06</v>
      </c>
      <c r="G669" s="36" t="str">
        <f>Source!DD312</f>
        <v>)*1)*11</v>
      </c>
      <c r="H669" s="9">
        <f>Source!AW312</f>
        <v>1</v>
      </c>
      <c r="I669" s="9">
        <f>IF(Source!BC312&lt;&gt; 0, Source!BC312, 1)</f>
        <v>1</v>
      </c>
      <c r="J669" s="37">
        <f>Source!P312</f>
        <v>22.66</v>
      </c>
      <c r="K669" s="37"/>
    </row>
    <row r="670" spans="1:22" ht="14.25" x14ac:dyDescent="0.2">
      <c r="A670" s="34"/>
      <c r="B670" s="34"/>
      <c r="C670" s="34" t="s">
        <v>885</v>
      </c>
      <c r="D670" s="35" t="s">
        <v>886</v>
      </c>
      <c r="E670" s="9">
        <f>Source!AT312</f>
        <v>70</v>
      </c>
      <c r="F670" s="37"/>
      <c r="G670" s="36"/>
      <c r="H670" s="9"/>
      <c r="I670" s="9"/>
      <c r="J670" s="37">
        <f>SUM(R665:R669)</f>
        <v>134.56</v>
      </c>
      <c r="K670" s="37"/>
    </row>
    <row r="671" spans="1:22" ht="14.25" x14ac:dyDescent="0.2">
      <c r="A671" s="34"/>
      <c r="B671" s="34"/>
      <c r="C671" s="34" t="s">
        <v>887</v>
      </c>
      <c r="D671" s="35" t="s">
        <v>886</v>
      </c>
      <c r="E671" s="9">
        <f>Source!AU312</f>
        <v>10</v>
      </c>
      <c r="F671" s="37"/>
      <c r="G671" s="36"/>
      <c r="H671" s="9"/>
      <c r="I671" s="9"/>
      <c r="J671" s="37">
        <f>SUM(T665:T670)</f>
        <v>19.22</v>
      </c>
      <c r="K671" s="37"/>
    </row>
    <row r="672" spans="1:22" ht="14.25" x14ac:dyDescent="0.2">
      <c r="A672" s="34"/>
      <c r="B672" s="34"/>
      <c r="C672" s="34" t="s">
        <v>888</v>
      </c>
      <c r="D672" s="35" t="s">
        <v>886</v>
      </c>
      <c r="E672" s="9">
        <f>108</f>
        <v>108</v>
      </c>
      <c r="F672" s="37"/>
      <c r="G672" s="36"/>
      <c r="H672" s="9"/>
      <c r="I672" s="9"/>
      <c r="J672" s="37">
        <f>SUM(V665:V671)</f>
        <v>45.98</v>
      </c>
      <c r="K672" s="37"/>
    </row>
    <row r="673" spans="1:22" ht="14.25" x14ac:dyDescent="0.2">
      <c r="A673" s="34"/>
      <c r="B673" s="34"/>
      <c r="C673" s="34" t="s">
        <v>889</v>
      </c>
      <c r="D673" s="35" t="s">
        <v>890</v>
      </c>
      <c r="E673" s="9">
        <f>Source!AQ312</f>
        <v>0.06</v>
      </c>
      <c r="F673" s="37"/>
      <c r="G673" s="36" t="str">
        <f>Source!DI312</f>
        <v>)*0,75)*11</v>
      </c>
      <c r="H673" s="9">
        <f>Source!AV312</f>
        <v>1</v>
      </c>
      <c r="I673" s="9"/>
      <c r="J673" s="37"/>
      <c r="K673" s="37">
        <f>Source!U312</f>
        <v>0.495</v>
      </c>
    </row>
    <row r="674" spans="1:22" ht="15" x14ac:dyDescent="0.25">
      <c r="A674" s="44"/>
      <c r="B674" s="44"/>
      <c r="C674" s="44"/>
      <c r="D674" s="44"/>
      <c r="E674" s="44"/>
      <c r="F674" s="44"/>
      <c r="G674" s="44"/>
      <c r="H674" s="44"/>
      <c r="I674" s="45">
        <f>J666+J667+J669+J670+J671+J672</f>
        <v>479.83000000000004</v>
      </c>
      <c r="J674" s="45"/>
      <c r="K674" s="46">
        <f>IF(Source!I312&lt;&gt;0, ROUND(I674/Source!I312, 2), 0)</f>
        <v>479.83</v>
      </c>
      <c r="P674" s="40">
        <f>I674</f>
        <v>479.83000000000004</v>
      </c>
    </row>
    <row r="675" spans="1:22" ht="71.25" x14ac:dyDescent="0.2">
      <c r="A675" s="34">
        <v>71</v>
      </c>
      <c r="B675" s="34" t="str">
        <f>Source!F313</f>
        <v>1.22-2201-80-2/1</v>
      </c>
      <c r="C675" s="34" t="str">
        <f>Source!G313</f>
        <v>Технический осмотр приборов системы оповещения и управления эвакуацией людей (СОУЭ), оповещатель световой - ежемесячный ("Выход")</v>
      </c>
      <c r="D675" s="35" t="str">
        <f>Source!H313</f>
        <v>10 шт.</v>
      </c>
      <c r="E675" s="9">
        <f>Source!I313</f>
        <v>2.7</v>
      </c>
      <c r="F675" s="37"/>
      <c r="G675" s="36"/>
      <c r="H675" s="9"/>
      <c r="I675" s="9"/>
      <c r="J675" s="37"/>
      <c r="K675" s="37"/>
      <c r="Q675">
        <f>ROUND((Source!BZ313/100)*ROUND((Source!AF313*Source!AV313)*Source!I313, 2), 2)</f>
        <v>1871.39</v>
      </c>
      <c r="R675">
        <f>Source!X313</f>
        <v>1871.39</v>
      </c>
      <c r="S675">
        <f>ROUND((Source!CA313/100)*ROUND((Source!AF313*Source!AV313)*Source!I313, 2), 2)</f>
        <v>267.33999999999997</v>
      </c>
      <c r="T675">
        <f>Source!Y313</f>
        <v>267.33999999999997</v>
      </c>
      <c r="U675">
        <f>ROUND((175/100)*ROUND((Source!AE313*Source!AV313)*Source!I313, 2), 2)</f>
        <v>0</v>
      </c>
      <c r="V675">
        <f>ROUND((108/100)*ROUND(Source!CS313*Source!I313, 2), 2)</f>
        <v>0</v>
      </c>
    </row>
    <row r="676" spans="1:22" ht="14.25" x14ac:dyDescent="0.2">
      <c r="A676" s="34"/>
      <c r="B676" s="34"/>
      <c r="C676" s="34" t="s">
        <v>881</v>
      </c>
      <c r="D676" s="35"/>
      <c r="E676" s="9"/>
      <c r="F676" s="37">
        <f>Source!AO313</f>
        <v>330.05</v>
      </c>
      <c r="G676" s="36" t="str">
        <f>Source!DG313</f>
        <v>)*3</v>
      </c>
      <c r="H676" s="9">
        <f>Source!AV313</f>
        <v>1</v>
      </c>
      <c r="I676" s="9">
        <f>IF(Source!BA313&lt;&gt; 0, Source!BA313, 1)</f>
        <v>1</v>
      </c>
      <c r="J676" s="37">
        <f>Source!S313</f>
        <v>2673.41</v>
      </c>
      <c r="K676" s="37"/>
    </row>
    <row r="677" spans="1:22" ht="14.25" x14ac:dyDescent="0.2">
      <c r="A677" s="34"/>
      <c r="B677" s="34"/>
      <c r="C677" s="34" t="s">
        <v>884</v>
      </c>
      <c r="D677" s="35"/>
      <c r="E677" s="9"/>
      <c r="F677" s="37">
        <f>Source!AL313</f>
        <v>1.46</v>
      </c>
      <c r="G677" s="36" t="str">
        <f>Source!DD313</f>
        <v>)*3</v>
      </c>
      <c r="H677" s="9">
        <f>Source!AW313</f>
        <v>1</v>
      </c>
      <c r="I677" s="9">
        <f>IF(Source!BC313&lt;&gt; 0, Source!BC313, 1)</f>
        <v>1</v>
      </c>
      <c r="J677" s="37">
        <f>Source!P313</f>
        <v>11.83</v>
      </c>
      <c r="K677" s="37"/>
    </row>
    <row r="678" spans="1:22" ht="14.25" x14ac:dyDescent="0.2">
      <c r="A678" s="34"/>
      <c r="B678" s="34"/>
      <c r="C678" s="34" t="s">
        <v>885</v>
      </c>
      <c r="D678" s="35" t="s">
        <v>886</v>
      </c>
      <c r="E678" s="9">
        <f>Source!AT313</f>
        <v>70</v>
      </c>
      <c r="F678" s="37"/>
      <c r="G678" s="36"/>
      <c r="H678" s="9"/>
      <c r="I678" s="9"/>
      <c r="J678" s="37">
        <f>SUM(R675:R677)</f>
        <v>1871.39</v>
      </c>
      <c r="K678" s="37"/>
    </row>
    <row r="679" spans="1:22" ht="14.25" x14ac:dyDescent="0.2">
      <c r="A679" s="34"/>
      <c r="B679" s="34"/>
      <c r="C679" s="34" t="s">
        <v>887</v>
      </c>
      <c r="D679" s="35" t="s">
        <v>886</v>
      </c>
      <c r="E679" s="9">
        <f>Source!AU313</f>
        <v>10</v>
      </c>
      <c r="F679" s="37"/>
      <c r="G679" s="36"/>
      <c r="H679" s="9"/>
      <c r="I679" s="9"/>
      <c r="J679" s="37">
        <f>SUM(T675:T678)</f>
        <v>267.33999999999997</v>
      </c>
      <c r="K679" s="37"/>
    </row>
    <row r="680" spans="1:22" ht="14.25" x14ac:dyDescent="0.2">
      <c r="A680" s="34"/>
      <c r="B680" s="34"/>
      <c r="C680" s="34" t="s">
        <v>889</v>
      </c>
      <c r="D680" s="35" t="s">
        <v>890</v>
      </c>
      <c r="E680" s="9">
        <f>Source!AQ313</f>
        <v>0.85</v>
      </c>
      <c r="F680" s="37"/>
      <c r="G680" s="36" t="str">
        <f>Source!DI313</f>
        <v>)*3</v>
      </c>
      <c r="H680" s="9">
        <f>Source!AV313</f>
        <v>1</v>
      </c>
      <c r="I680" s="9"/>
      <c r="J680" s="37"/>
      <c r="K680" s="37">
        <f>Source!U313</f>
        <v>6.8849999999999998</v>
      </c>
    </row>
    <row r="681" spans="1:22" ht="15" x14ac:dyDescent="0.25">
      <c r="A681" s="44"/>
      <c r="B681" s="44"/>
      <c r="C681" s="44"/>
      <c r="D681" s="44"/>
      <c r="E681" s="44"/>
      <c r="F681" s="44"/>
      <c r="G681" s="44"/>
      <c r="H681" s="44"/>
      <c r="I681" s="45">
        <f>J676+J677+J678+J679</f>
        <v>4823.97</v>
      </c>
      <c r="J681" s="45"/>
      <c r="K681" s="46">
        <f>IF(Source!I313&lt;&gt;0, ROUND(I681/Source!I313, 2), 0)</f>
        <v>1786.66</v>
      </c>
      <c r="P681" s="40">
        <f>I681</f>
        <v>4823.97</v>
      </c>
    </row>
    <row r="682" spans="1:22" ht="79.5" x14ac:dyDescent="0.2">
      <c r="A682" s="34">
        <v>72</v>
      </c>
      <c r="B682" s="34" t="s">
        <v>910</v>
      </c>
      <c r="C682" s="34" t="str">
        <f>Source!G314</f>
        <v>Техническое обслуживание оповещателя пожарного комбинированного светозвукового "HE-8S/STW"</v>
      </c>
      <c r="D682" s="35" t="str">
        <f>Source!H314</f>
        <v>шт.</v>
      </c>
      <c r="E682" s="9">
        <f>Source!I314</f>
        <v>10</v>
      </c>
      <c r="F682" s="37"/>
      <c r="G682" s="36"/>
      <c r="H682" s="9"/>
      <c r="I682" s="9"/>
      <c r="J682" s="37"/>
      <c r="K682" s="37"/>
      <c r="Q682">
        <f>ROUND((Source!BZ314/100)*ROUND((Source!AF314*Source!AV314)*Source!I314, 2), 2)</f>
        <v>970.35</v>
      </c>
      <c r="R682">
        <f>Source!X314</f>
        <v>970.35</v>
      </c>
      <c r="S682">
        <f>ROUND((Source!CA314/100)*ROUND((Source!AF314*Source!AV314)*Source!I314, 2), 2)</f>
        <v>138.62</v>
      </c>
      <c r="T682">
        <f>Source!Y314</f>
        <v>138.62</v>
      </c>
      <c r="U682">
        <f>ROUND((175/100)*ROUND((Source!AE314*Source!AV314)*Source!I314, 2), 2)</f>
        <v>189.51</v>
      </c>
      <c r="V682">
        <f>ROUND((108/100)*ROUND(Source!CS314*Source!I314, 2), 2)</f>
        <v>116.95</v>
      </c>
    </row>
    <row r="683" spans="1:22" ht="14.25" x14ac:dyDescent="0.2">
      <c r="A683" s="34"/>
      <c r="B683" s="34"/>
      <c r="C683" s="34" t="s">
        <v>881</v>
      </c>
      <c r="D683" s="35"/>
      <c r="E683" s="9"/>
      <c r="F683" s="37">
        <f>Source!AO314</f>
        <v>198.03</v>
      </c>
      <c r="G683" s="36" t="str">
        <f>Source!DG314</f>
        <v>)*0,70</v>
      </c>
      <c r="H683" s="9">
        <f>Source!AV314</f>
        <v>1</v>
      </c>
      <c r="I683" s="9">
        <f>IF(Source!BA314&lt;&gt; 0, Source!BA314, 1)</f>
        <v>1</v>
      </c>
      <c r="J683" s="37">
        <f>Source!S314</f>
        <v>1386.21</v>
      </c>
      <c r="K683" s="37"/>
    </row>
    <row r="684" spans="1:22" ht="14.25" x14ac:dyDescent="0.2">
      <c r="A684" s="34"/>
      <c r="B684" s="34"/>
      <c r="C684" s="34" t="s">
        <v>882</v>
      </c>
      <c r="D684" s="35"/>
      <c r="E684" s="9"/>
      <c r="F684" s="37">
        <f>Source!AM314</f>
        <v>23.7</v>
      </c>
      <c r="G684" s="36" t="str">
        <f>Source!DE314</f>
        <v>)*0,70</v>
      </c>
      <c r="H684" s="9">
        <f>Source!AV314</f>
        <v>1</v>
      </c>
      <c r="I684" s="9">
        <f>IF(Source!BB314&lt;&gt; 0, Source!BB314, 1)</f>
        <v>1</v>
      </c>
      <c r="J684" s="37">
        <f>Source!Q314</f>
        <v>165.9</v>
      </c>
      <c r="K684" s="37"/>
    </row>
    <row r="685" spans="1:22" ht="14.25" x14ac:dyDescent="0.2">
      <c r="A685" s="34"/>
      <c r="B685" s="34"/>
      <c r="C685" s="34" t="s">
        <v>883</v>
      </c>
      <c r="D685" s="35"/>
      <c r="E685" s="9"/>
      <c r="F685" s="37">
        <f>Source!AN314</f>
        <v>15.47</v>
      </c>
      <c r="G685" s="36" t="str">
        <f>Source!DF314</f>
        <v>)*0,70</v>
      </c>
      <c r="H685" s="9">
        <f>Source!AV314</f>
        <v>1</v>
      </c>
      <c r="I685" s="9">
        <f>IF(Source!BS314&lt;&gt; 0, Source!BS314, 1)</f>
        <v>1</v>
      </c>
      <c r="J685" s="39">
        <f>Source!R314</f>
        <v>108.29</v>
      </c>
      <c r="K685" s="37"/>
    </row>
    <row r="686" spans="1:22" ht="14.25" x14ac:dyDescent="0.2">
      <c r="A686" s="34"/>
      <c r="B686" s="34"/>
      <c r="C686" s="34" t="s">
        <v>884</v>
      </c>
      <c r="D686" s="35"/>
      <c r="E686" s="9"/>
      <c r="F686" s="37">
        <f>Source!AL314</f>
        <v>0.49</v>
      </c>
      <c r="G686" s="36" t="str">
        <f>Source!DD314</f>
        <v>)*1</v>
      </c>
      <c r="H686" s="9">
        <f>Source!AW314</f>
        <v>1</v>
      </c>
      <c r="I686" s="9">
        <f>IF(Source!BC314&lt;&gt; 0, Source!BC314, 1)</f>
        <v>1</v>
      </c>
      <c r="J686" s="37">
        <f>Source!P314</f>
        <v>4.9000000000000004</v>
      </c>
      <c r="K686" s="37"/>
    </row>
    <row r="687" spans="1:22" ht="14.25" x14ac:dyDescent="0.2">
      <c r="A687" s="34"/>
      <c r="B687" s="34"/>
      <c r="C687" s="34" t="s">
        <v>885</v>
      </c>
      <c r="D687" s="35" t="s">
        <v>886</v>
      </c>
      <c r="E687" s="9">
        <f>Source!AT314</f>
        <v>70</v>
      </c>
      <c r="F687" s="37"/>
      <c r="G687" s="36"/>
      <c r="H687" s="9"/>
      <c r="I687" s="9"/>
      <c r="J687" s="37">
        <f>SUM(R682:R686)</f>
        <v>970.35</v>
      </c>
      <c r="K687" s="37"/>
    </row>
    <row r="688" spans="1:22" ht="14.25" x14ac:dyDescent="0.2">
      <c r="A688" s="34"/>
      <c r="B688" s="34"/>
      <c r="C688" s="34" t="s">
        <v>887</v>
      </c>
      <c r="D688" s="35" t="s">
        <v>886</v>
      </c>
      <c r="E688" s="9">
        <f>Source!AU314</f>
        <v>10</v>
      </c>
      <c r="F688" s="37"/>
      <c r="G688" s="36"/>
      <c r="H688" s="9"/>
      <c r="I688" s="9"/>
      <c r="J688" s="37">
        <f>SUM(T682:T687)</f>
        <v>138.62</v>
      </c>
      <c r="K688" s="37"/>
    </row>
    <row r="689" spans="1:22" ht="14.25" x14ac:dyDescent="0.2">
      <c r="A689" s="34"/>
      <c r="B689" s="34"/>
      <c r="C689" s="34" t="s">
        <v>888</v>
      </c>
      <c r="D689" s="35" t="s">
        <v>886</v>
      </c>
      <c r="E689" s="9">
        <f>108</f>
        <v>108</v>
      </c>
      <c r="F689" s="37"/>
      <c r="G689" s="36"/>
      <c r="H689" s="9"/>
      <c r="I689" s="9"/>
      <c r="J689" s="37">
        <f>SUM(V682:V688)</f>
        <v>116.95</v>
      </c>
      <c r="K689" s="37"/>
    </row>
    <row r="690" spans="1:22" ht="14.25" x14ac:dyDescent="0.2">
      <c r="A690" s="34"/>
      <c r="B690" s="34"/>
      <c r="C690" s="34" t="s">
        <v>889</v>
      </c>
      <c r="D690" s="35" t="s">
        <v>890</v>
      </c>
      <c r="E690" s="9">
        <f>Source!AQ314</f>
        <v>0.51</v>
      </c>
      <c r="F690" s="37"/>
      <c r="G690" s="36" t="str">
        <f>Source!DI314</f>
        <v>)*0,70</v>
      </c>
      <c r="H690" s="9">
        <f>Source!AV314</f>
        <v>1</v>
      </c>
      <c r="I690" s="9"/>
      <c r="J690" s="37"/>
      <c r="K690" s="37">
        <f>Source!U314</f>
        <v>3.57</v>
      </c>
    </row>
    <row r="691" spans="1:22" ht="15" x14ac:dyDescent="0.25">
      <c r="A691" s="44"/>
      <c r="B691" s="44"/>
      <c r="C691" s="44"/>
      <c r="D691" s="44"/>
      <c r="E691" s="44"/>
      <c r="F691" s="44"/>
      <c r="G691" s="44"/>
      <c r="H691" s="44"/>
      <c r="I691" s="45">
        <f>J683+J684+J686+J687+J688+J689</f>
        <v>2782.93</v>
      </c>
      <c r="J691" s="45"/>
      <c r="K691" s="46">
        <f>IF(Source!I314&lt;&gt;0, ROUND(I691/Source!I314, 2), 0)</f>
        <v>278.29000000000002</v>
      </c>
      <c r="P691" s="40">
        <f>I691</f>
        <v>2782.93</v>
      </c>
    </row>
    <row r="692" spans="1:22" ht="79.5" x14ac:dyDescent="0.2">
      <c r="A692" s="34">
        <v>73</v>
      </c>
      <c r="B692" s="34" t="s">
        <v>911</v>
      </c>
      <c r="C692" s="34" t="str">
        <f>Source!G315</f>
        <v>Технический осмотр оповещателя пожарного комбинированного светозвукового "HE-8S/STW"</v>
      </c>
      <c r="D692" s="35" t="str">
        <f>Source!H315</f>
        <v>шт.</v>
      </c>
      <c r="E692" s="9">
        <f>Source!I315</f>
        <v>10</v>
      </c>
      <c r="F692" s="37"/>
      <c r="G692" s="36"/>
      <c r="H692" s="9"/>
      <c r="I692" s="9"/>
      <c r="J692" s="37"/>
      <c r="K692" s="37"/>
      <c r="Q692">
        <f>ROUND((Source!BZ315/100)*ROUND((Source!AF315*Source!AV315)*Source!I315, 2), 2)</f>
        <v>1793.72</v>
      </c>
      <c r="R692">
        <f>Source!X315</f>
        <v>1793.72</v>
      </c>
      <c r="S692">
        <f>ROUND((Source!CA315/100)*ROUND((Source!AF315*Source!AV315)*Source!I315, 2), 2)</f>
        <v>256.25</v>
      </c>
      <c r="T692">
        <f>Source!Y315</f>
        <v>256.25</v>
      </c>
      <c r="U692">
        <f>ROUND((175/100)*ROUND((Source!AE315*Source!AV315)*Source!I315, 2), 2)</f>
        <v>297.41000000000003</v>
      </c>
      <c r="V692">
        <f>ROUND((108/100)*ROUND(Source!CS315*Source!I315, 2), 2)</f>
        <v>183.55</v>
      </c>
    </row>
    <row r="693" spans="1:22" ht="14.25" x14ac:dyDescent="0.2">
      <c r="A693" s="34"/>
      <c r="B693" s="34"/>
      <c r="C693" s="34" t="s">
        <v>881</v>
      </c>
      <c r="D693" s="35"/>
      <c r="E693" s="9"/>
      <c r="F693" s="37">
        <f>Source!AO315</f>
        <v>31.06</v>
      </c>
      <c r="G693" s="36" t="str">
        <f>Source!DG315</f>
        <v>)*0,75)*11</v>
      </c>
      <c r="H693" s="9">
        <f>Source!AV315</f>
        <v>1</v>
      </c>
      <c r="I693" s="9">
        <f>IF(Source!BA315&lt;&gt; 0, Source!BA315, 1)</f>
        <v>1</v>
      </c>
      <c r="J693" s="37">
        <f>Source!S315</f>
        <v>2562.4499999999998</v>
      </c>
      <c r="K693" s="37"/>
    </row>
    <row r="694" spans="1:22" ht="14.25" x14ac:dyDescent="0.2">
      <c r="A694" s="34"/>
      <c r="B694" s="34"/>
      <c r="C694" s="34" t="s">
        <v>882</v>
      </c>
      <c r="D694" s="35"/>
      <c r="E694" s="9"/>
      <c r="F694" s="37">
        <f>Source!AM315</f>
        <v>3.16</v>
      </c>
      <c r="G694" s="36" t="str">
        <f>Source!DE315</f>
        <v>)*0,75)*11</v>
      </c>
      <c r="H694" s="9">
        <f>Source!AV315</f>
        <v>1</v>
      </c>
      <c r="I694" s="9">
        <f>IF(Source!BB315&lt;&gt; 0, Source!BB315, 1)</f>
        <v>1</v>
      </c>
      <c r="J694" s="37">
        <f>Source!Q315</f>
        <v>260.7</v>
      </c>
      <c r="K694" s="37"/>
    </row>
    <row r="695" spans="1:22" ht="14.25" x14ac:dyDescent="0.2">
      <c r="A695" s="34"/>
      <c r="B695" s="34"/>
      <c r="C695" s="34" t="s">
        <v>883</v>
      </c>
      <c r="D695" s="35"/>
      <c r="E695" s="9"/>
      <c r="F695" s="37">
        <f>Source!AN315</f>
        <v>2.06</v>
      </c>
      <c r="G695" s="36" t="str">
        <f>Source!DF315</f>
        <v>)*0,75)*11</v>
      </c>
      <c r="H695" s="9">
        <f>Source!AV315</f>
        <v>1</v>
      </c>
      <c r="I695" s="9">
        <f>IF(Source!BS315&lt;&gt; 0, Source!BS315, 1)</f>
        <v>1</v>
      </c>
      <c r="J695" s="39">
        <f>Source!R315</f>
        <v>169.95</v>
      </c>
      <c r="K695" s="37"/>
    </row>
    <row r="696" spans="1:22" ht="14.25" x14ac:dyDescent="0.2">
      <c r="A696" s="34"/>
      <c r="B696" s="34"/>
      <c r="C696" s="34" t="s">
        <v>884</v>
      </c>
      <c r="D696" s="35"/>
      <c r="E696" s="9"/>
      <c r="F696" s="37">
        <f>Source!AL315</f>
        <v>0.49</v>
      </c>
      <c r="G696" s="36" t="str">
        <f>Source!DD315</f>
        <v>)*1)*11</v>
      </c>
      <c r="H696" s="9">
        <f>Source!AW315</f>
        <v>1</v>
      </c>
      <c r="I696" s="9">
        <f>IF(Source!BC315&lt;&gt; 0, Source!BC315, 1)</f>
        <v>1</v>
      </c>
      <c r="J696" s="37">
        <f>Source!P315</f>
        <v>53.9</v>
      </c>
      <c r="K696" s="37"/>
    </row>
    <row r="697" spans="1:22" ht="14.25" x14ac:dyDescent="0.2">
      <c r="A697" s="34"/>
      <c r="B697" s="34"/>
      <c r="C697" s="34" t="s">
        <v>885</v>
      </c>
      <c r="D697" s="35" t="s">
        <v>886</v>
      </c>
      <c r="E697" s="9">
        <f>Source!AT315</f>
        <v>70</v>
      </c>
      <c r="F697" s="37"/>
      <c r="G697" s="36"/>
      <c r="H697" s="9"/>
      <c r="I697" s="9"/>
      <c r="J697" s="37">
        <f>SUM(R692:R696)</f>
        <v>1793.72</v>
      </c>
      <c r="K697" s="37"/>
    </row>
    <row r="698" spans="1:22" ht="14.25" x14ac:dyDescent="0.2">
      <c r="A698" s="34"/>
      <c r="B698" s="34"/>
      <c r="C698" s="34" t="s">
        <v>887</v>
      </c>
      <c r="D698" s="35" t="s">
        <v>886</v>
      </c>
      <c r="E698" s="9">
        <f>Source!AU315</f>
        <v>10</v>
      </c>
      <c r="F698" s="37"/>
      <c r="G698" s="36"/>
      <c r="H698" s="9"/>
      <c r="I698" s="9"/>
      <c r="J698" s="37">
        <f>SUM(T692:T697)</f>
        <v>256.25</v>
      </c>
      <c r="K698" s="37"/>
    </row>
    <row r="699" spans="1:22" ht="14.25" x14ac:dyDescent="0.2">
      <c r="A699" s="34"/>
      <c r="B699" s="34"/>
      <c r="C699" s="34" t="s">
        <v>888</v>
      </c>
      <c r="D699" s="35" t="s">
        <v>886</v>
      </c>
      <c r="E699" s="9">
        <f>108</f>
        <v>108</v>
      </c>
      <c r="F699" s="37"/>
      <c r="G699" s="36"/>
      <c r="H699" s="9"/>
      <c r="I699" s="9"/>
      <c r="J699" s="37">
        <f>SUM(V692:V698)</f>
        <v>183.55</v>
      </c>
      <c r="K699" s="37"/>
    </row>
    <row r="700" spans="1:22" ht="14.25" x14ac:dyDescent="0.2">
      <c r="A700" s="34"/>
      <c r="B700" s="34"/>
      <c r="C700" s="34" t="s">
        <v>889</v>
      </c>
      <c r="D700" s="35" t="s">
        <v>890</v>
      </c>
      <c r="E700" s="9">
        <f>Source!AQ315</f>
        <v>0.08</v>
      </c>
      <c r="F700" s="37"/>
      <c r="G700" s="36" t="str">
        <f>Source!DI315</f>
        <v>)*0,75)*11</v>
      </c>
      <c r="H700" s="9">
        <f>Source!AV315</f>
        <v>1</v>
      </c>
      <c r="I700" s="9"/>
      <c r="J700" s="37"/>
      <c r="K700" s="37">
        <f>Source!U315</f>
        <v>6.6</v>
      </c>
    </row>
    <row r="701" spans="1:22" ht="15" x14ac:dyDescent="0.25">
      <c r="A701" s="44"/>
      <c r="B701" s="44"/>
      <c r="C701" s="44"/>
      <c r="D701" s="44"/>
      <c r="E701" s="44"/>
      <c r="F701" s="44"/>
      <c r="G701" s="44"/>
      <c r="H701" s="44"/>
      <c r="I701" s="45">
        <f>J693+J694+J696+J697+J698+J699</f>
        <v>5110.57</v>
      </c>
      <c r="J701" s="45"/>
      <c r="K701" s="46">
        <f>IF(Source!I315&lt;&gt;0, ROUND(I701/Source!I315, 2), 0)</f>
        <v>511.06</v>
      </c>
      <c r="P701" s="40">
        <f>I701</f>
        <v>5110.57</v>
      </c>
    </row>
    <row r="702" spans="1:22" ht="79.5" x14ac:dyDescent="0.2">
      <c r="A702" s="34">
        <v>74</v>
      </c>
      <c r="B702" s="34" t="s">
        <v>904</v>
      </c>
      <c r="C702" s="34" t="str">
        <f>Source!G316</f>
        <v>Техническое обслуживание блока контроля зоны "БКЗ" (ИЗ-1Б-RЗ)</v>
      </c>
      <c r="D702" s="35" t="str">
        <f>Source!H316</f>
        <v>шт.</v>
      </c>
      <c r="E702" s="9">
        <f>Source!I316</f>
        <v>8</v>
      </c>
      <c r="F702" s="37"/>
      <c r="G702" s="36"/>
      <c r="H702" s="9"/>
      <c r="I702" s="9"/>
      <c r="J702" s="37"/>
      <c r="K702" s="37"/>
      <c r="Q702">
        <f>ROUND((Source!BZ316/100)*ROUND((Source!AF316*Source!AV316)*Source!I316, 2), 2)</f>
        <v>273.97000000000003</v>
      </c>
      <c r="R702">
        <f>Source!X316</f>
        <v>273.97000000000003</v>
      </c>
      <c r="S702">
        <f>ROUND((Source!CA316/100)*ROUND((Source!AF316*Source!AV316)*Source!I316, 2), 2)</f>
        <v>39.14</v>
      </c>
      <c r="T702">
        <f>Source!Y316</f>
        <v>39.14</v>
      </c>
      <c r="U702">
        <f>ROUND((175/100)*ROUND((Source!AE316*Source!AV316)*Source!I316, 2), 2)</f>
        <v>101.05</v>
      </c>
      <c r="V702">
        <f>ROUND((108/100)*ROUND(Source!CS316*Source!I316, 2), 2)</f>
        <v>62.36</v>
      </c>
    </row>
    <row r="703" spans="1:22" ht="14.25" x14ac:dyDescent="0.2">
      <c r="A703" s="34"/>
      <c r="B703" s="34"/>
      <c r="C703" s="34" t="s">
        <v>881</v>
      </c>
      <c r="D703" s="35"/>
      <c r="E703" s="9"/>
      <c r="F703" s="37">
        <f>Source!AO316</f>
        <v>69.89</v>
      </c>
      <c r="G703" s="36" t="str">
        <f>Source!DG316</f>
        <v>)*0,70</v>
      </c>
      <c r="H703" s="9">
        <f>Source!AV316</f>
        <v>1</v>
      </c>
      <c r="I703" s="9">
        <f>IF(Source!BA316&lt;&gt; 0, Source!BA316, 1)</f>
        <v>1</v>
      </c>
      <c r="J703" s="37">
        <f>Source!S316</f>
        <v>391.38</v>
      </c>
      <c r="K703" s="37"/>
    </row>
    <row r="704" spans="1:22" ht="14.25" x14ac:dyDescent="0.2">
      <c r="A704" s="34"/>
      <c r="B704" s="34"/>
      <c r="C704" s="34" t="s">
        <v>882</v>
      </c>
      <c r="D704" s="35"/>
      <c r="E704" s="9"/>
      <c r="F704" s="37">
        <f>Source!AM316</f>
        <v>15.8</v>
      </c>
      <c r="G704" s="36" t="str">
        <f>Source!DE316</f>
        <v>)*0,70</v>
      </c>
      <c r="H704" s="9">
        <f>Source!AV316</f>
        <v>1</v>
      </c>
      <c r="I704" s="9">
        <f>IF(Source!BB316&lt;&gt; 0, Source!BB316, 1)</f>
        <v>1</v>
      </c>
      <c r="J704" s="37">
        <f>Source!Q316</f>
        <v>88.48</v>
      </c>
      <c r="K704" s="37"/>
    </row>
    <row r="705" spans="1:22" ht="14.25" x14ac:dyDescent="0.2">
      <c r="A705" s="34"/>
      <c r="B705" s="34"/>
      <c r="C705" s="34" t="s">
        <v>883</v>
      </c>
      <c r="D705" s="35"/>
      <c r="E705" s="9"/>
      <c r="F705" s="37">
        <f>Source!AN316</f>
        <v>10.31</v>
      </c>
      <c r="G705" s="36" t="str">
        <f>Source!DF316</f>
        <v>)*0,70</v>
      </c>
      <c r="H705" s="9">
        <f>Source!AV316</f>
        <v>1</v>
      </c>
      <c r="I705" s="9">
        <f>IF(Source!BS316&lt;&gt; 0, Source!BS316, 1)</f>
        <v>1</v>
      </c>
      <c r="J705" s="39">
        <f>Source!R316</f>
        <v>57.74</v>
      </c>
      <c r="K705" s="37"/>
    </row>
    <row r="706" spans="1:22" ht="14.25" x14ac:dyDescent="0.2">
      <c r="A706" s="34"/>
      <c r="B706" s="34"/>
      <c r="C706" s="34" t="s">
        <v>884</v>
      </c>
      <c r="D706" s="35"/>
      <c r="E706" s="9"/>
      <c r="F706" s="37">
        <f>Source!AL316</f>
        <v>8.4600000000000009</v>
      </c>
      <c r="G706" s="36" t="str">
        <f>Source!DD316</f>
        <v>)*1</v>
      </c>
      <c r="H706" s="9">
        <f>Source!AW316</f>
        <v>1</v>
      </c>
      <c r="I706" s="9">
        <f>IF(Source!BC316&lt;&gt; 0, Source!BC316, 1)</f>
        <v>1</v>
      </c>
      <c r="J706" s="37">
        <f>Source!P316</f>
        <v>67.680000000000007</v>
      </c>
      <c r="K706" s="37"/>
    </row>
    <row r="707" spans="1:22" ht="14.25" x14ac:dyDescent="0.2">
      <c r="A707" s="34"/>
      <c r="B707" s="34"/>
      <c r="C707" s="34" t="s">
        <v>885</v>
      </c>
      <c r="D707" s="35" t="s">
        <v>886</v>
      </c>
      <c r="E707" s="9">
        <f>Source!AT316</f>
        <v>70</v>
      </c>
      <c r="F707" s="37"/>
      <c r="G707" s="36"/>
      <c r="H707" s="9"/>
      <c r="I707" s="9"/>
      <c r="J707" s="37">
        <f>SUM(R702:R706)</f>
        <v>273.97000000000003</v>
      </c>
      <c r="K707" s="37"/>
    </row>
    <row r="708" spans="1:22" ht="14.25" x14ac:dyDescent="0.2">
      <c r="A708" s="34"/>
      <c r="B708" s="34"/>
      <c r="C708" s="34" t="s">
        <v>887</v>
      </c>
      <c r="D708" s="35" t="s">
        <v>886</v>
      </c>
      <c r="E708" s="9">
        <f>Source!AU316</f>
        <v>10</v>
      </c>
      <c r="F708" s="37"/>
      <c r="G708" s="36"/>
      <c r="H708" s="9"/>
      <c r="I708" s="9"/>
      <c r="J708" s="37">
        <f>SUM(T702:T707)</f>
        <v>39.14</v>
      </c>
      <c r="K708" s="37"/>
    </row>
    <row r="709" spans="1:22" ht="14.25" x14ac:dyDescent="0.2">
      <c r="A709" s="34"/>
      <c r="B709" s="34"/>
      <c r="C709" s="34" t="s">
        <v>888</v>
      </c>
      <c r="D709" s="35" t="s">
        <v>886</v>
      </c>
      <c r="E709" s="9">
        <f>108</f>
        <v>108</v>
      </c>
      <c r="F709" s="37"/>
      <c r="G709" s="36"/>
      <c r="H709" s="9"/>
      <c r="I709" s="9"/>
      <c r="J709" s="37">
        <f>SUM(V702:V708)</f>
        <v>62.36</v>
      </c>
      <c r="K709" s="37"/>
    </row>
    <row r="710" spans="1:22" ht="14.25" x14ac:dyDescent="0.2">
      <c r="A710" s="34"/>
      <c r="B710" s="34"/>
      <c r="C710" s="34" t="s">
        <v>889</v>
      </c>
      <c r="D710" s="35" t="s">
        <v>890</v>
      </c>
      <c r="E710" s="9">
        <f>Source!AQ316</f>
        <v>0.18</v>
      </c>
      <c r="F710" s="37"/>
      <c r="G710" s="36" t="str">
        <f>Source!DI316</f>
        <v>)*0,70</v>
      </c>
      <c r="H710" s="9">
        <f>Source!AV316</f>
        <v>1</v>
      </c>
      <c r="I710" s="9"/>
      <c r="J710" s="37"/>
      <c r="K710" s="37">
        <f>Source!U316</f>
        <v>1.008</v>
      </c>
    </row>
    <row r="711" spans="1:22" ht="15" x14ac:dyDescent="0.25">
      <c r="A711" s="44"/>
      <c r="B711" s="44"/>
      <c r="C711" s="44"/>
      <c r="D711" s="44"/>
      <c r="E711" s="44"/>
      <c r="F711" s="44"/>
      <c r="G711" s="44"/>
      <c r="H711" s="44"/>
      <c r="I711" s="45">
        <f>J703+J704+J706+J707+J708+J709</f>
        <v>923.01</v>
      </c>
      <c r="J711" s="45"/>
      <c r="K711" s="46">
        <f>IF(Source!I316&lt;&gt;0, ROUND(I711/Source!I316, 2), 0)</f>
        <v>115.38</v>
      </c>
      <c r="P711" s="40">
        <f>I711</f>
        <v>923.01</v>
      </c>
    </row>
    <row r="712" spans="1:22" ht="79.5" x14ac:dyDescent="0.2">
      <c r="A712" s="34">
        <v>75</v>
      </c>
      <c r="B712" s="34" t="s">
        <v>905</v>
      </c>
      <c r="C712" s="34" t="str">
        <f>Source!G317</f>
        <v>Технический осмотр блока контроля зоны "БКЗ" )ИЗ-1Б-RЗ)</v>
      </c>
      <c r="D712" s="35" t="str">
        <f>Source!H317</f>
        <v>шт.</v>
      </c>
      <c r="E712" s="9">
        <f>Source!I317</f>
        <v>8</v>
      </c>
      <c r="F712" s="37"/>
      <c r="G712" s="36"/>
      <c r="H712" s="9"/>
      <c r="I712" s="9"/>
      <c r="J712" s="37"/>
      <c r="K712" s="37"/>
      <c r="Q712">
        <f>ROUND((Source!BZ317/100)*ROUND((Source!AF317*Source!AV317)*Source!I317, 2), 2)</f>
        <v>896.74</v>
      </c>
      <c r="R712">
        <f>Source!X317</f>
        <v>896.74</v>
      </c>
      <c r="S712">
        <f>ROUND((Source!CA317/100)*ROUND((Source!AF317*Source!AV317)*Source!I317, 2), 2)</f>
        <v>128.11000000000001</v>
      </c>
      <c r="T712">
        <f>Source!Y317</f>
        <v>128.11000000000001</v>
      </c>
      <c r="U712">
        <f>ROUND((175/100)*ROUND((Source!AE317*Source!AV317)*Source!I317, 2), 2)</f>
        <v>595.98</v>
      </c>
      <c r="V712">
        <f>ROUND((108/100)*ROUND(Source!CS317*Source!I317, 2), 2)</f>
        <v>367.8</v>
      </c>
    </row>
    <row r="713" spans="1:22" ht="14.25" x14ac:dyDescent="0.2">
      <c r="A713" s="34"/>
      <c r="B713" s="34"/>
      <c r="C713" s="34" t="s">
        <v>881</v>
      </c>
      <c r="D713" s="35"/>
      <c r="E713" s="9"/>
      <c r="F713" s="37">
        <f>Source!AO317</f>
        <v>19.41</v>
      </c>
      <c r="G713" s="36" t="str">
        <f>Source!DG317</f>
        <v>)*0,75)*11</v>
      </c>
      <c r="H713" s="9">
        <f>Source!AV317</f>
        <v>1</v>
      </c>
      <c r="I713" s="9">
        <f>IF(Source!BA317&lt;&gt; 0, Source!BA317, 1)</f>
        <v>1</v>
      </c>
      <c r="J713" s="37">
        <f>Source!S317</f>
        <v>1281.06</v>
      </c>
      <c r="K713" s="37"/>
    </row>
    <row r="714" spans="1:22" ht="14.25" x14ac:dyDescent="0.2">
      <c r="A714" s="34"/>
      <c r="B714" s="34"/>
      <c r="C714" s="34" t="s">
        <v>882</v>
      </c>
      <c r="D714" s="35"/>
      <c r="E714" s="9"/>
      <c r="F714" s="37">
        <f>Source!AM317</f>
        <v>7.9</v>
      </c>
      <c r="G714" s="36" t="str">
        <f>Source!DE317</f>
        <v>)*0,75)*11</v>
      </c>
      <c r="H714" s="9">
        <f>Source!AV317</f>
        <v>1</v>
      </c>
      <c r="I714" s="9">
        <f>IF(Source!BB317&lt;&gt; 0, Source!BB317, 1)</f>
        <v>1</v>
      </c>
      <c r="J714" s="37">
        <f>Source!Q317</f>
        <v>521.4</v>
      </c>
      <c r="K714" s="37"/>
    </row>
    <row r="715" spans="1:22" ht="14.25" x14ac:dyDescent="0.2">
      <c r="A715" s="34"/>
      <c r="B715" s="34"/>
      <c r="C715" s="34" t="s">
        <v>883</v>
      </c>
      <c r="D715" s="35"/>
      <c r="E715" s="9"/>
      <c r="F715" s="37">
        <f>Source!AN317</f>
        <v>5.16</v>
      </c>
      <c r="G715" s="36" t="str">
        <f>Source!DF317</f>
        <v>)*0,75)*11</v>
      </c>
      <c r="H715" s="9">
        <f>Source!AV317</f>
        <v>1</v>
      </c>
      <c r="I715" s="9">
        <f>IF(Source!BS317&lt;&gt; 0, Source!BS317, 1)</f>
        <v>1</v>
      </c>
      <c r="J715" s="39">
        <f>Source!R317</f>
        <v>340.56</v>
      </c>
      <c r="K715" s="37"/>
    </row>
    <row r="716" spans="1:22" ht="14.25" x14ac:dyDescent="0.2">
      <c r="A716" s="34"/>
      <c r="B716" s="34"/>
      <c r="C716" s="34" t="s">
        <v>884</v>
      </c>
      <c r="D716" s="35"/>
      <c r="E716" s="9"/>
      <c r="F716" s="37">
        <f>Source!AL317</f>
        <v>1.79</v>
      </c>
      <c r="G716" s="36" t="str">
        <f>Source!DD317</f>
        <v>)*1)*11</v>
      </c>
      <c r="H716" s="9">
        <f>Source!AW317</f>
        <v>1</v>
      </c>
      <c r="I716" s="9">
        <f>IF(Source!BC317&lt;&gt; 0, Source!BC317, 1)</f>
        <v>1</v>
      </c>
      <c r="J716" s="37">
        <f>Source!P317</f>
        <v>157.52000000000001</v>
      </c>
      <c r="K716" s="37"/>
    </row>
    <row r="717" spans="1:22" ht="14.25" x14ac:dyDescent="0.2">
      <c r="A717" s="34"/>
      <c r="B717" s="34"/>
      <c r="C717" s="34" t="s">
        <v>885</v>
      </c>
      <c r="D717" s="35" t="s">
        <v>886</v>
      </c>
      <c r="E717" s="9">
        <f>Source!AT317</f>
        <v>70</v>
      </c>
      <c r="F717" s="37"/>
      <c r="G717" s="36"/>
      <c r="H717" s="9"/>
      <c r="I717" s="9"/>
      <c r="J717" s="37">
        <f>SUM(R712:R716)</f>
        <v>896.74</v>
      </c>
      <c r="K717" s="37"/>
    </row>
    <row r="718" spans="1:22" ht="14.25" x14ac:dyDescent="0.2">
      <c r="A718" s="34"/>
      <c r="B718" s="34"/>
      <c r="C718" s="34" t="s">
        <v>887</v>
      </c>
      <c r="D718" s="35" t="s">
        <v>886</v>
      </c>
      <c r="E718" s="9">
        <f>Source!AU317</f>
        <v>10</v>
      </c>
      <c r="F718" s="37"/>
      <c r="G718" s="36"/>
      <c r="H718" s="9"/>
      <c r="I718" s="9"/>
      <c r="J718" s="37">
        <f>SUM(T712:T717)</f>
        <v>128.11000000000001</v>
      </c>
      <c r="K718" s="37"/>
    </row>
    <row r="719" spans="1:22" ht="14.25" x14ac:dyDescent="0.2">
      <c r="A719" s="34"/>
      <c r="B719" s="34"/>
      <c r="C719" s="34" t="s">
        <v>888</v>
      </c>
      <c r="D719" s="35" t="s">
        <v>886</v>
      </c>
      <c r="E719" s="9">
        <f>108</f>
        <v>108</v>
      </c>
      <c r="F719" s="37"/>
      <c r="G719" s="36"/>
      <c r="H719" s="9"/>
      <c r="I719" s="9"/>
      <c r="J719" s="37">
        <f>SUM(V712:V718)</f>
        <v>367.8</v>
      </c>
      <c r="K719" s="37"/>
    </row>
    <row r="720" spans="1:22" ht="14.25" x14ac:dyDescent="0.2">
      <c r="A720" s="34"/>
      <c r="B720" s="34"/>
      <c r="C720" s="34" t="s">
        <v>889</v>
      </c>
      <c r="D720" s="35" t="s">
        <v>890</v>
      </c>
      <c r="E720" s="9">
        <f>Source!AQ317</f>
        <v>0.05</v>
      </c>
      <c r="F720" s="37"/>
      <c r="G720" s="36" t="str">
        <f>Source!DI317</f>
        <v>)*0,75)*11</v>
      </c>
      <c r="H720" s="9">
        <f>Source!AV317</f>
        <v>1</v>
      </c>
      <c r="I720" s="9"/>
      <c r="J720" s="37"/>
      <c r="K720" s="37">
        <f>Source!U317</f>
        <v>3.3000000000000007</v>
      </c>
    </row>
    <row r="721" spans="1:22" ht="15" x14ac:dyDescent="0.25">
      <c r="A721" s="44"/>
      <c r="B721" s="44"/>
      <c r="C721" s="44"/>
      <c r="D721" s="44"/>
      <c r="E721" s="44"/>
      <c r="F721" s="44"/>
      <c r="G721" s="44"/>
      <c r="H721" s="44"/>
      <c r="I721" s="45">
        <f>J713+J714+J716+J717+J718+J719</f>
        <v>3352.6300000000006</v>
      </c>
      <c r="J721" s="45"/>
      <c r="K721" s="46">
        <f>IF(Source!I317&lt;&gt;0, ROUND(I721/Source!I317, 2), 0)</f>
        <v>419.08</v>
      </c>
      <c r="P721" s="40">
        <f>I721</f>
        <v>3352.6300000000006</v>
      </c>
    </row>
    <row r="722" spans="1:22" ht="57" x14ac:dyDescent="0.2">
      <c r="A722" s="34">
        <v>76</v>
      </c>
      <c r="B722" s="34" t="str">
        <f>Source!F318</f>
        <v>1.22-2203-109-1/1</v>
      </c>
      <c r="C722" s="34" t="str">
        <f>Source!G318</f>
        <v>Техническое обслуживание приборов системы оповещения, громкоговоритель настенный типа SWS-03 - годовое</v>
      </c>
      <c r="D722" s="35" t="str">
        <f>Source!H318</f>
        <v>шт.</v>
      </c>
      <c r="E722" s="9">
        <f>Source!I318</f>
        <v>147</v>
      </c>
      <c r="F722" s="37"/>
      <c r="G722" s="36"/>
      <c r="H722" s="9"/>
      <c r="I722" s="9"/>
      <c r="J722" s="37"/>
      <c r="K722" s="37"/>
      <c r="Q722">
        <f>ROUND((Source!BZ318/100)*ROUND((Source!AF318*Source!AV318)*Source!I318, 2), 2)</f>
        <v>13449.03</v>
      </c>
      <c r="R722">
        <f>Source!X318</f>
        <v>13449.03</v>
      </c>
      <c r="S722">
        <f>ROUND((Source!CA318/100)*ROUND((Source!AF318*Source!AV318)*Source!I318, 2), 2)</f>
        <v>1921.29</v>
      </c>
      <c r="T722">
        <f>Source!Y318</f>
        <v>1921.29</v>
      </c>
      <c r="U722">
        <f>ROUND((175/100)*ROUND((Source!AE318*Source!AV318)*Source!I318, 2), 2)</f>
        <v>0</v>
      </c>
      <c r="V722">
        <f>ROUND((108/100)*ROUND(Source!CS318*Source!I318, 2), 2)</f>
        <v>0</v>
      </c>
    </row>
    <row r="723" spans="1:22" ht="14.25" x14ac:dyDescent="0.2">
      <c r="A723" s="34"/>
      <c r="B723" s="34"/>
      <c r="C723" s="34" t="s">
        <v>881</v>
      </c>
      <c r="D723" s="35"/>
      <c r="E723" s="9"/>
      <c r="F723" s="37">
        <f>Source!AO318</f>
        <v>130.69999999999999</v>
      </c>
      <c r="G723" s="36" t="str">
        <f>Source!DG318</f>
        <v/>
      </c>
      <c r="H723" s="9">
        <f>Source!AV318</f>
        <v>1</v>
      </c>
      <c r="I723" s="9">
        <f>IF(Source!BA318&lt;&gt; 0, Source!BA318, 1)</f>
        <v>1</v>
      </c>
      <c r="J723" s="37">
        <f>Source!S318</f>
        <v>19212.900000000001</v>
      </c>
      <c r="K723" s="37"/>
    </row>
    <row r="724" spans="1:22" ht="14.25" x14ac:dyDescent="0.2">
      <c r="A724" s="34"/>
      <c r="B724" s="34"/>
      <c r="C724" s="34" t="s">
        <v>884</v>
      </c>
      <c r="D724" s="35"/>
      <c r="E724" s="9"/>
      <c r="F724" s="37">
        <f>Source!AL318</f>
        <v>27.74</v>
      </c>
      <c r="G724" s="36" t="str">
        <f>Source!DD318</f>
        <v/>
      </c>
      <c r="H724" s="9">
        <f>Source!AW318</f>
        <v>1</v>
      </c>
      <c r="I724" s="9">
        <f>IF(Source!BC318&lt;&gt; 0, Source!BC318, 1)</f>
        <v>1</v>
      </c>
      <c r="J724" s="37">
        <f>Source!P318</f>
        <v>4077.78</v>
      </c>
      <c r="K724" s="37"/>
    </row>
    <row r="725" spans="1:22" ht="14.25" x14ac:dyDescent="0.2">
      <c r="A725" s="34"/>
      <c r="B725" s="34"/>
      <c r="C725" s="34" t="s">
        <v>885</v>
      </c>
      <c r="D725" s="35" t="s">
        <v>886</v>
      </c>
      <c r="E725" s="9">
        <f>Source!AT318</f>
        <v>70</v>
      </c>
      <c r="F725" s="37"/>
      <c r="G725" s="36"/>
      <c r="H725" s="9"/>
      <c r="I725" s="9"/>
      <c r="J725" s="37">
        <f>SUM(R722:R724)</f>
        <v>13449.03</v>
      </c>
      <c r="K725" s="37"/>
    </row>
    <row r="726" spans="1:22" ht="14.25" x14ac:dyDescent="0.2">
      <c r="A726" s="34"/>
      <c r="B726" s="34"/>
      <c r="C726" s="34" t="s">
        <v>887</v>
      </c>
      <c r="D726" s="35" t="s">
        <v>886</v>
      </c>
      <c r="E726" s="9">
        <f>Source!AU318</f>
        <v>10</v>
      </c>
      <c r="F726" s="37"/>
      <c r="G726" s="36"/>
      <c r="H726" s="9"/>
      <c r="I726" s="9"/>
      <c r="J726" s="37">
        <f>SUM(T722:T725)</f>
        <v>1921.29</v>
      </c>
      <c r="K726" s="37"/>
    </row>
    <row r="727" spans="1:22" ht="14.25" x14ac:dyDescent="0.2">
      <c r="A727" s="34"/>
      <c r="B727" s="34"/>
      <c r="C727" s="34" t="s">
        <v>889</v>
      </c>
      <c r="D727" s="35" t="s">
        <v>890</v>
      </c>
      <c r="E727" s="9">
        <f>Source!AQ318</f>
        <v>0.36</v>
      </c>
      <c r="F727" s="37"/>
      <c r="G727" s="36" t="str">
        <f>Source!DI318</f>
        <v/>
      </c>
      <c r="H727" s="9">
        <f>Source!AV318</f>
        <v>1</v>
      </c>
      <c r="I727" s="9"/>
      <c r="J727" s="37"/>
      <c r="K727" s="37">
        <f>Source!U318</f>
        <v>52.919999999999995</v>
      </c>
    </row>
    <row r="728" spans="1:22" ht="15" x14ac:dyDescent="0.25">
      <c r="A728" s="44"/>
      <c r="B728" s="44"/>
      <c r="C728" s="44"/>
      <c r="D728" s="44"/>
      <c r="E728" s="44"/>
      <c r="F728" s="44"/>
      <c r="G728" s="44"/>
      <c r="H728" s="44"/>
      <c r="I728" s="45">
        <f>J723+J724+J725+J726</f>
        <v>38661</v>
      </c>
      <c r="J728" s="45"/>
      <c r="K728" s="46">
        <f>IF(Source!I318&lt;&gt;0, ROUND(I728/Source!I318, 2), 0)</f>
        <v>263</v>
      </c>
      <c r="P728" s="40">
        <f>I728</f>
        <v>38661</v>
      </c>
    </row>
    <row r="730" spans="1:22" ht="15" x14ac:dyDescent="0.25">
      <c r="A730" s="49" t="str">
        <f>CONCATENATE("Итого по подразделу: ",IF(Source!G320&lt;&gt;"Новый подраздел", Source!G320, ""))</f>
        <v>Итого по подразделу: СОУЭ</v>
      </c>
      <c r="B730" s="49"/>
      <c r="C730" s="49"/>
      <c r="D730" s="49"/>
      <c r="E730" s="49"/>
      <c r="F730" s="49"/>
      <c r="G730" s="49"/>
      <c r="H730" s="49"/>
      <c r="I730" s="42">
        <f>SUM(P633:P729)</f>
        <v>58991.5</v>
      </c>
      <c r="J730" s="48"/>
      <c r="K730" s="47"/>
    </row>
    <row r="733" spans="1:22" ht="16.5" x14ac:dyDescent="0.25">
      <c r="A733" s="33" t="str">
        <f>CONCATENATE("Подраздел: ",IF(Source!G350&lt;&gt;"Новый подраздел", Source!G350, ""))</f>
        <v>Подраздел: АГПТ</v>
      </c>
      <c r="B733" s="33"/>
      <c r="C733" s="33"/>
      <c r="D733" s="33"/>
      <c r="E733" s="33"/>
      <c r="F733" s="33"/>
      <c r="G733" s="33"/>
      <c r="H733" s="33"/>
      <c r="I733" s="33"/>
      <c r="J733" s="33"/>
      <c r="K733" s="33"/>
    </row>
    <row r="734" spans="1:22" ht="57" x14ac:dyDescent="0.2">
      <c r="A734" s="34">
        <v>77</v>
      </c>
      <c r="B734" s="34" t="str">
        <f>Source!F355</f>
        <v>1.22-2203-93-1/1</v>
      </c>
      <c r="C734" s="34" t="str">
        <f>Source!G355</f>
        <v>Техническое обслуживание прибора приемно-контрольного охранно-пожарного "ВЭРС-ПК" (РУБЕЖ-ПДУ-ПТ прот. R3)</v>
      </c>
      <c r="D734" s="35" t="str">
        <f>Source!H355</f>
        <v>шт.</v>
      </c>
      <c r="E734" s="9">
        <f>Source!I355</f>
        <v>2</v>
      </c>
      <c r="F734" s="37"/>
      <c r="G734" s="36"/>
      <c r="H734" s="9"/>
      <c r="I734" s="9"/>
      <c r="J734" s="37"/>
      <c r="K734" s="37"/>
      <c r="Q734">
        <f>ROUND((Source!BZ355/100)*ROUND((Source!AF355*Source!AV355)*Source!I355, 2), 2)</f>
        <v>111.82</v>
      </c>
      <c r="R734">
        <f>Source!X355</f>
        <v>111.82</v>
      </c>
      <c r="S734">
        <f>ROUND((Source!CA355/100)*ROUND((Source!AF355*Source!AV355)*Source!I355, 2), 2)</f>
        <v>15.97</v>
      </c>
      <c r="T734">
        <f>Source!Y355</f>
        <v>15.97</v>
      </c>
      <c r="U734">
        <f>ROUND((175/100)*ROUND((Source!AE355*Source!AV355)*Source!I355, 2), 2)</f>
        <v>0</v>
      </c>
      <c r="V734">
        <f>ROUND((108/100)*ROUND(Source!CS355*Source!I355, 2), 2)</f>
        <v>0</v>
      </c>
    </row>
    <row r="735" spans="1:22" ht="14.25" x14ac:dyDescent="0.2">
      <c r="A735" s="34"/>
      <c r="B735" s="34"/>
      <c r="C735" s="34" t="s">
        <v>881</v>
      </c>
      <c r="D735" s="35"/>
      <c r="E735" s="9"/>
      <c r="F735" s="37">
        <f>Source!AO355</f>
        <v>79.87</v>
      </c>
      <c r="G735" s="36" t="str">
        <f>Source!DG355</f>
        <v/>
      </c>
      <c r="H735" s="9">
        <f>Source!AV355</f>
        <v>1</v>
      </c>
      <c r="I735" s="9">
        <f>IF(Source!BA355&lt;&gt; 0, Source!BA355, 1)</f>
        <v>1</v>
      </c>
      <c r="J735" s="37">
        <f>Source!S355</f>
        <v>159.74</v>
      </c>
      <c r="K735" s="37"/>
    </row>
    <row r="736" spans="1:22" ht="14.25" x14ac:dyDescent="0.2">
      <c r="A736" s="34"/>
      <c r="B736" s="34"/>
      <c r="C736" s="34" t="s">
        <v>884</v>
      </c>
      <c r="D736" s="35"/>
      <c r="E736" s="9"/>
      <c r="F736" s="37">
        <f>Source!AL355</f>
        <v>10.77</v>
      </c>
      <c r="G736" s="36" t="str">
        <f>Source!DD355</f>
        <v/>
      </c>
      <c r="H736" s="9">
        <f>Source!AW355</f>
        <v>1</v>
      </c>
      <c r="I736" s="9">
        <f>IF(Source!BC355&lt;&gt; 0, Source!BC355, 1)</f>
        <v>1</v>
      </c>
      <c r="J736" s="37">
        <f>Source!P355</f>
        <v>21.54</v>
      </c>
      <c r="K736" s="37"/>
    </row>
    <row r="737" spans="1:22" ht="14.25" x14ac:dyDescent="0.2">
      <c r="A737" s="34"/>
      <c r="B737" s="34"/>
      <c r="C737" s="34" t="s">
        <v>885</v>
      </c>
      <c r="D737" s="35" t="s">
        <v>886</v>
      </c>
      <c r="E737" s="9">
        <f>Source!AT355</f>
        <v>70</v>
      </c>
      <c r="F737" s="37"/>
      <c r="G737" s="36"/>
      <c r="H737" s="9"/>
      <c r="I737" s="9"/>
      <c r="J737" s="37">
        <f>SUM(R734:R736)</f>
        <v>111.82</v>
      </c>
      <c r="K737" s="37"/>
    </row>
    <row r="738" spans="1:22" ht="14.25" x14ac:dyDescent="0.2">
      <c r="A738" s="34"/>
      <c r="B738" s="34"/>
      <c r="C738" s="34" t="s">
        <v>887</v>
      </c>
      <c r="D738" s="35" t="s">
        <v>886</v>
      </c>
      <c r="E738" s="9">
        <f>Source!AU355</f>
        <v>10</v>
      </c>
      <c r="F738" s="37"/>
      <c r="G738" s="36"/>
      <c r="H738" s="9"/>
      <c r="I738" s="9"/>
      <c r="J738" s="37">
        <f>SUM(T734:T737)</f>
        <v>15.97</v>
      </c>
      <c r="K738" s="37"/>
    </row>
    <row r="739" spans="1:22" ht="14.25" x14ac:dyDescent="0.2">
      <c r="A739" s="34"/>
      <c r="B739" s="34"/>
      <c r="C739" s="34" t="s">
        <v>889</v>
      </c>
      <c r="D739" s="35" t="s">
        <v>890</v>
      </c>
      <c r="E739" s="9">
        <f>Source!AQ355</f>
        <v>0.22</v>
      </c>
      <c r="F739" s="37"/>
      <c r="G739" s="36" t="str">
        <f>Source!DI355</f>
        <v/>
      </c>
      <c r="H739" s="9">
        <f>Source!AV355</f>
        <v>1</v>
      </c>
      <c r="I739" s="9"/>
      <c r="J739" s="37"/>
      <c r="K739" s="37">
        <f>Source!U355</f>
        <v>0.44</v>
      </c>
    </row>
    <row r="740" spans="1:22" ht="15" x14ac:dyDescent="0.25">
      <c r="A740" s="44"/>
      <c r="B740" s="44"/>
      <c r="C740" s="44"/>
      <c r="D740" s="44"/>
      <c r="E740" s="44"/>
      <c r="F740" s="44"/>
      <c r="G740" s="44"/>
      <c r="H740" s="44"/>
      <c r="I740" s="45">
        <f>J735+J736+J737+J738</f>
        <v>309.07000000000005</v>
      </c>
      <c r="J740" s="45"/>
      <c r="K740" s="46">
        <f>IF(Source!I355&lt;&gt;0, ROUND(I740/Source!I355, 2), 0)</f>
        <v>154.54</v>
      </c>
      <c r="P740" s="40">
        <f>I740</f>
        <v>309.07000000000005</v>
      </c>
    </row>
    <row r="741" spans="1:22" ht="42.75" x14ac:dyDescent="0.2">
      <c r="A741" s="34">
        <v>78</v>
      </c>
      <c r="B741" s="34" t="str">
        <f>Source!F356</f>
        <v>1.22-2201-79-1/1</v>
      </c>
      <c r="C741" s="34" t="str">
        <f>Source!G356</f>
        <v>Технический осмотр прибора приемно-контрольного охранно-пожарного "ВЭРС-ПК" (РУБЕЖ-ПДУ-ПТ прот. R3)</v>
      </c>
      <c r="D741" s="35" t="str">
        <f>Source!H356</f>
        <v>шт.</v>
      </c>
      <c r="E741" s="9">
        <f>Source!I356</f>
        <v>2</v>
      </c>
      <c r="F741" s="37"/>
      <c r="G741" s="36"/>
      <c r="H741" s="9"/>
      <c r="I741" s="9"/>
      <c r="J741" s="37"/>
      <c r="K741" s="37"/>
      <c r="Q741">
        <f>ROUND((Source!BZ356/100)*ROUND((Source!AF356*Source!AV356)*Source!I356, 2), 2)</f>
        <v>615.08000000000004</v>
      </c>
      <c r="R741">
        <f>Source!X356</f>
        <v>615.08000000000004</v>
      </c>
      <c r="S741">
        <f>ROUND((Source!CA356/100)*ROUND((Source!AF356*Source!AV356)*Source!I356, 2), 2)</f>
        <v>87.87</v>
      </c>
      <c r="T741">
        <f>Source!Y356</f>
        <v>87.87</v>
      </c>
      <c r="U741">
        <f>ROUND((175/100)*ROUND((Source!AE356*Source!AV356)*Source!I356, 2), 2)</f>
        <v>0</v>
      </c>
      <c r="V741">
        <f>ROUND((108/100)*ROUND(Source!CS356*Source!I356, 2), 2)</f>
        <v>0</v>
      </c>
    </row>
    <row r="742" spans="1:22" ht="14.25" x14ac:dyDescent="0.2">
      <c r="A742" s="34"/>
      <c r="B742" s="34"/>
      <c r="C742" s="34" t="s">
        <v>881</v>
      </c>
      <c r="D742" s="35"/>
      <c r="E742" s="9"/>
      <c r="F742" s="37">
        <f>Source!AO356</f>
        <v>39.94</v>
      </c>
      <c r="G742" s="36" t="str">
        <f>Source!DG356</f>
        <v>)*11</v>
      </c>
      <c r="H742" s="9">
        <f>Source!AV356</f>
        <v>1</v>
      </c>
      <c r="I742" s="9">
        <f>IF(Source!BA356&lt;&gt; 0, Source!BA356, 1)</f>
        <v>1</v>
      </c>
      <c r="J742" s="37">
        <f>Source!S356</f>
        <v>878.68</v>
      </c>
      <c r="K742" s="37"/>
    </row>
    <row r="743" spans="1:22" ht="14.25" x14ac:dyDescent="0.2">
      <c r="A743" s="34"/>
      <c r="B743" s="34"/>
      <c r="C743" s="34" t="s">
        <v>884</v>
      </c>
      <c r="D743" s="35"/>
      <c r="E743" s="9"/>
      <c r="F743" s="37">
        <f>Source!AL356</f>
        <v>6.27</v>
      </c>
      <c r="G743" s="36" t="str">
        <f>Source!DD356</f>
        <v>)*11</v>
      </c>
      <c r="H743" s="9">
        <f>Source!AW356</f>
        <v>1</v>
      </c>
      <c r="I743" s="9">
        <f>IF(Source!BC356&lt;&gt; 0, Source!BC356, 1)</f>
        <v>1</v>
      </c>
      <c r="J743" s="37">
        <f>Source!P356</f>
        <v>137.94</v>
      </c>
      <c r="K743" s="37"/>
    </row>
    <row r="744" spans="1:22" ht="14.25" x14ac:dyDescent="0.2">
      <c r="A744" s="34"/>
      <c r="B744" s="34"/>
      <c r="C744" s="34" t="s">
        <v>885</v>
      </c>
      <c r="D744" s="35" t="s">
        <v>886</v>
      </c>
      <c r="E744" s="9">
        <f>Source!AT356</f>
        <v>70</v>
      </c>
      <c r="F744" s="37"/>
      <c r="G744" s="36"/>
      <c r="H744" s="9"/>
      <c r="I744" s="9"/>
      <c r="J744" s="37">
        <f>SUM(R741:R743)</f>
        <v>615.08000000000004</v>
      </c>
      <c r="K744" s="37"/>
    </row>
    <row r="745" spans="1:22" ht="14.25" x14ac:dyDescent="0.2">
      <c r="A745" s="34"/>
      <c r="B745" s="34"/>
      <c r="C745" s="34" t="s">
        <v>887</v>
      </c>
      <c r="D745" s="35" t="s">
        <v>886</v>
      </c>
      <c r="E745" s="9">
        <f>Source!AU356</f>
        <v>10</v>
      </c>
      <c r="F745" s="37"/>
      <c r="G745" s="36"/>
      <c r="H745" s="9"/>
      <c r="I745" s="9"/>
      <c r="J745" s="37">
        <f>SUM(T741:T744)</f>
        <v>87.87</v>
      </c>
      <c r="K745" s="37"/>
    </row>
    <row r="746" spans="1:22" ht="14.25" x14ac:dyDescent="0.2">
      <c r="A746" s="34"/>
      <c r="B746" s="34"/>
      <c r="C746" s="34" t="s">
        <v>889</v>
      </c>
      <c r="D746" s="35" t="s">
        <v>890</v>
      </c>
      <c r="E746" s="9">
        <f>Source!AQ356</f>
        <v>0.11</v>
      </c>
      <c r="F746" s="37"/>
      <c r="G746" s="36" t="str">
        <f>Source!DI356</f>
        <v>)*11</v>
      </c>
      <c r="H746" s="9">
        <f>Source!AV356</f>
        <v>1</v>
      </c>
      <c r="I746" s="9"/>
      <c r="J746" s="37"/>
      <c r="K746" s="37">
        <f>Source!U356</f>
        <v>2.42</v>
      </c>
    </row>
    <row r="747" spans="1:22" ht="15" x14ac:dyDescent="0.25">
      <c r="A747" s="44"/>
      <c r="B747" s="44"/>
      <c r="C747" s="44"/>
      <c r="D747" s="44"/>
      <c r="E747" s="44"/>
      <c r="F747" s="44"/>
      <c r="G747" s="44"/>
      <c r="H747" s="44"/>
      <c r="I747" s="45">
        <f>J742+J743+J744+J745</f>
        <v>1719.5699999999997</v>
      </c>
      <c r="J747" s="45"/>
      <c r="K747" s="46">
        <f>IF(Source!I356&lt;&gt;0, ROUND(I747/Source!I356, 2), 0)</f>
        <v>859.79</v>
      </c>
      <c r="P747" s="40">
        <f>I747</f>
        <v>1719.5699999999997</v>
      </c>
    </row>
    <row r="748" spans="1:22" ht="71.25" x14ac:dyDescent="0.2">
      <c r="A748" s="34">
        <v>79</v>
      </c>
      <c r="B748" s="34" t="str">
        <f>Source!F357</f>
        <v>1.22-2203-106-1/1</v>
      </c>
      <c r="C748" s="34" t="str">
        <f>Source!G357</f>
        <v>Техническое обслуживание извещателя пожарного дымового оптико-электронного адресно-аналогового ИП 212-34А "ДИП-34А" - годовое</v>
      </c>
      <c r="D748" s="35" t="str">
        <f>Source!H357</f>
        <v>шт.</v>
      </c>
      <c r="E748" s="9">
        <f>Source!I357</f>
        <v>21</v>
      </c>
      <c r="F748" s="37"/>
      <c r="G748" s="36"/>
      <c r="H748" s="9"/>
      <c r="I748" s="9"/>
      <c r="J748" s="37"/>
      <c r="K748" s="37"/>
      <c r="Q748">
        <f>ROUND((Source!BZ357/100)*ROUND((Source!AF357*Source!AV357)*Source!I357, 2), 2)</f>
        <v>853.92</v>
      </c>
      <c r="R748">
        <f>Source!X357</f>
        <v>853.92</v>
      </c>
      <c r="S748">
        <f>ROUND((Source!CA357/100)*ROUND((Source!AF357*Source!AV357)*Source!I357, 2), 2)</f>
        <v>121.99</v>
      </c>
      <c r="T748">
        <f>Source!Y357</f>
        <v>121.99</v>
      </c>
      <c r="U748">
        <f>ROUND((175/100)*ROUND((Source!AE357*Source!AV357)*Source!I357, 2), 2)</f>
        <v>0</v>
      </c>
      <c r="V748">
        <f>ROUND((108/100)*ROUND(Source!CS357*Source!I357, 2), 2)</f>
        <v>0</v>
      </c>
    </row>
    <row r="749" spans="1:22" ht="14.25" x14ac:dyDescent="0.2">
      <c r="A749" s="34"/>
      <c r="B749" s="34"/>
      <c r="C749" s="34" t="s">
        <v>881</v>
      </c>
      <c r="D749" s="35"/>
      <c r="E749" s="9"/>
      <c r="F749" s="37">
        <f>Source!AO357</f>
        <v>58.09</v>
      </c>
      <c r="G749" s="36" t="str">
        <f>Source!DG357</f>
        <v/>
      </c>
      <c r="H749" s="9">
        <f>Source!AV357</f>
        <v>1</v>
      </c>
      <c r="I749" s="9">
        <f>IF(Source!BA357&lt;&gt; 0, Source!BA357, 1)</f>
        <v>1</v>
      </c>
      <c r="J749" s="37">
        <f>Source!S357</f>
        <v>1219.8900000000001</v>
      </c>
      <c r="K749" s="37"/>
    </row>
    <row r="750" spans="1:22" ht="14.25" x14ac:dyDescent="0.2">
      <c r="A750" s="34"/>
      <c r="B750" s="34"/>
      <c r="C750" s="34" t="s">
        <v>884</v>
      </c>
      <c r="D750" s="35"/>
      <c r="E750" s="9"/>
      <c r="F750" s="37">
        <f>Source!AL357</f>
        <v>0.06</v>
      </c>
      <c r="G750" s="36" t="str">
        <f>Source!DD357</f>
        <v/>
      </c>
      <c r="H750" s="9">
        <f>Source!AW357</f>
        <v>1</v>
      </c>
      <c r="I750" s="9">
        <f>IF(Source!BC357&lt;&gt; 0, Source!BC357, 1)</f>
        <v>1</v>
      </c>
      <c r="J750" s="37">
        <f>Source!P357</f>
        <v>1.26</v>
      </c>
      <c r="K750" s="37"/>
    </row>
    <row r="751" spans="1:22" ht="14.25" x14ac:dyDescent="0.2">
      <c r="A751" s="34"/>
      <c r="B751" s="34"/>
      <c r="C751" s="34" t="s">
        <v>885</v>
      </c>
      <c r="D751" s="35" t="s">
        <v>886</v>
      </c>
      <c r="E751" s="9">
        <f>Source!AT357</f>
        <v>70</v>
      </c>
      <c r="F751" s="37"/>
      <c r="G751" s="36"/>
      <c r="H751" s="9"/>
      <c r="I751" s="9"/>
      <c r="J751" s="37">
        <f>SUM(R748:R750)</f>
        <v>853.92</v>
      </c>
      <c r="K751" s="37"/>
    </row>
    <row r="752" spans="1:22" ht="14.25" x14ac:dyDescent="0.2">
      <c r="A752" s="34"/>
      <c r="B752" s="34"/>
      <c r="C752" s="34" t="s">
        <v>887</v>
      </c>
      <c r="D752" s="35" t="s">
        <v>886</v>
      </c>
      <c r="E752" s="9">
        <f>Source!AU357</f>
        <v>10</v>
      </c>
      <c r="F752" s="37"/>
      <c r="G752" s="36"/>
      <c r="H752" s="9"/>
      <c r="I752" s="9"/>
      <c r="J752" s="37">
        <f>SUM(T748:T751)</f>
        <v>121.99</v>
      </c>
      <c r="K752" s="37"/>
    </row>
    <row r="753" spans="1:22" ht="14.25" x14ac:dyDescent="0.2">
      <c r="A753" s="34"/>
      <c r="B753" s="34"/>
      <c r="C753" s="34" t="s">
        <v>889</v>
      </c>
      <c r="D753" s="35" t="s">
        <v>890</v>
      </c>
      <c r="E753" s="9">
        <f>Source!AQ357</f>
        <v>0.16</v>
      </c>
      <c r="F753" s="37"/>
      <c r="G753" s="36" t="str">
        <f>Source!DI357</f>
        <v/>
      </c>
      <c r="H753" s="9">
        <f>Source!AV357</f>
        <v>1</v>
      </c>
      <c r="I753" s="9"/>
      <c r="J753" s="37"/>
      <c r="K753" s="37">
        <f>Source!U357</f>
        <v>3.36</v>
      </c>
    </row>
    <row r="754" spans="1:22" ht="15" x14ac:dyDescent="0.25">
      <c r="A754" s="44"/>
      <c r="B754" s="44"/>
      <c r="C754" s="44"/>
      <c r="D754" s="44"/>
      <c r="E754" s="44"/>
      <c r="F754" s="44"/>
      <c r="G754" s="44"/>
      <c r="H754" s="44"/>
      <c r="I754" s="45">
        <f>J749+J750+J751+J752</f>
        <v>2197.06</v>
      </c>
      <c r="J754" s="45"/>
      <c r="K754" s="46">
        <f>IF(Source!I357&lt;&gt;0, ROUND(I754/Source!I357, 2), 0)</f>
        <v>104.62</v>
      </c>
      <c r="P754" s="40">
        <f>I754</f>
        <v>2197.06</v>
      </c>
    </row>
    <row r="755" spans="1:22" ht="71.25" x14ac:dyDescent="0.2">
      <c r="A755" s="34">
        <v>80</v>
      </c>
      <c r="B755" s="34" t="str">
        <f>Source!F358</f>
        <v>1.22-2203-106-2/1</v>
      </c>
      <c r="C755" s="34" t="str">
        <f>Source!G358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D755" s="35" t="str">
        <f>Source!H358</f>
        <v>шт.</v>
      </c>
      <c r="E755" s="9">
        <f>Source!I358</f>
        <v>21</v>
      </c>
      <c r="F755" s="37"/>
      <c r="G755" s="36"/>
      <c r="H755" s="9"/>
      <c r="I755" s="9"/>
      <c r="J755" s="37"/>
      <c r="K755" s="37"/>
      <c r="Q755">
        <f>ROUND((Source!BZ358/100)*ROUND((Source!AF358*Source!AV358)*Source!I358, 2), 2)</f>
        <v>1174.0899999999999</v>
      </c>
      <c r="R755">
        <f>Source!X358</f>
        <v>1174.0899999999999</v>
      </c>
      <c r="S755">
        <f>ROUND((Source!CA358/100)*ROUND((Source!AF358*Source!AV358)*Source!I358, 2), 2)</f>
        <v>167.73</v>
      </c>
      <c r="T755">
        <f>Source!Y358</f>
        <v>167.73</v>
      </c>
      <c r="U755">
        <f>ROUND((175/100)*ROUND((Source!AE358*Source!AV358)*Source!I358, 2), 2)</f>
        <v>0</v>
      </c>
      <c r="V755">
        <f>ROUND((108/100)*ROUND(Source!CS358*Source!I358, 2), 2)</f>
        <v>0</v>
      </c>
    </row>
    <row r="756" spans="1:22" ht="14.25" x14ac:dyDescent="0.2">
      <c r="A756" s="34"/>
      <c r="B756" s="34"/>
      <c r="C756" s="34" t="s">
        <v>881</v>
      </c>
      <c r="D756" s="35"/>
      <c r="E756" s="9"/>
      <c r="F756" s="37">
        <f>Source!AO358</f>
        <v>79.87</v>
      </c>
      <c r="G756" s="36" t="str">
        <f>Source!DG358</f>
        <v/>
      </c>
      <c r="H756" s="9">
        <f>Source!AV358</f>
        <v>1</v>
      </c>
      <c r="I756" s="9">
        <f>IF(Source!BA358&lt;&gt; 0, Source!BA358, 1)</f>
        <v>1</v>
      </c>
      <c r="J756" s="37">
        <f>Source!S358</f>
        <v>1677.27</v>
      </c>
      <c r="K756" s="37"/>
    </row>
    <row r="757" spans="1:22" ht="14.25" x14ac:dyDescent="0.2">
      <c r="A757" s="34"/>
      <c r="B757" s="34"/>
      <c r="C757" s="34" t="s">
        <v>885</v>
      </c>
      <c r="D757" s="35" t="s">
        <v>886</v>
      </c>
      <c r="E757" s="9">
        <f>Source!AT358</f>
        <v>70</v>
      </c>
      <c r="F757" s="37"/>
      <c r="G757" s="36"/>
      <c r="H757" s="9"/>
      <c r="I757" s="9"/>
      <c r="J757" s="37">
        <f>SUM(R755:R756)</f>
        <v>1174.0899999999999</v>
      </c>
      <c r="K757" s="37"/>
    </row>
    <row r="758" spans="1:22" ht="14.25" x14ac:dyDescent="0.2">
      <c r="A758" s="34"/>
      <c r="B758" s="34"/>
      <c r="C758" s="34" t="s">
        <v>887</v>
      </c>
      <c r="D758" s="35" t="s">
        <v>886</v>
      </c>
      <c r="E758" s="9">
        <f>Source!AU358</f>
        <v>10</v>
      </c>
      <c r="F758" s="37"/>
      <c r="G758" s="36"/>
      <c r="H758" s="9"/>
      <c r="I758" s="9"/>
      <c r="J758" s="37">
        <f>SUM(T755:T757)</f>
        <v>167.73</v>
      </c>
      <c r="K758" s="37"/>
    </row>
    <row r="759" spans="1:22" ht="14.25" x14ac:dyDescent="0.2">
      <c r="A759" s="34"/>
      <c r="B759" s="34"/>
      <c r="C759" s="34" t="s">
        <v>889</v>
      </c>
      <c r="D759" s="35" t="s">
        <v>890</v>
      </c>
      <c r="E759" s="9">
        <f>Source!AQ358</f>
        <v>0.22</v>
      </c>
      <c r="F759" s="37"/>
      <c r="G759" s="36" t="str">
        <f>Source!DI358</f>
        <v/>
      </c>
      <c r="H759" s="9">
        <f>Source!AV358</f>
        <v>1</v>
      </c>
      <c r="I759" s="9"/>
      <c r="J759" s="37"/>
      <c r="K759" s="37">
        <f>Source!U358</f>
        <v>4.62</v>
      </c>
    </row>
    <row r="760" spans="1:22" ht="15" x14ac:dyDescent="0.25">
      <c r="A760" s="44"/>
      <c r="B760" s="44"/>
      <c r="C760" s="44"/>
      <c r="D760" s="44"/>
      <c r="E760" s="44"/>
      <c r="F760" s="44"/>
      <c r="G760" s="44"/>
      <c r="H760" s="44"/>
      <c r="I760" s="45">
        <f>J756+J757+J758</f>
        <v>3019.0899999999997</v>
      </c>
      <c r="J760" s="45"/>
      <c r="K760" s="46">
        <f>IF(Source!I358&lt;&gt;0, ROUND(I760/Source!I358, 2), 0)</f>
        <v>143.77000000000001</v>
      </c>
      <c r="P760" s="40">
        <f>I760</f>
        <v>3019.0899999999997</v>
      </c>
    </row>
    <row r="761" spans="1:22" ht="85.5" x14ac:dyDescent="0.2">
      <c r="A761" s="34">
        <v>81</v>
      </c>
      <c r="B761" s="34" t="str">
        <f>Source!F359</f>
        <v>1.22-2203-106-3/1</v>
      </c>
      <c r="C761" s="34" t="str">
        <f>Source!G359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D761" s="35" t="str">
        <f>Source!H359</f>
        <v>шт.</v>
      </c>
      <c r="E761" s="9">
        <f>Source!I359</f>
        <v>21</v>
      </c>
      <c r="F761" s="37"/>
      <c r="G761" s="36"/>
      <c r="H761" s="9"/>
      <c r="I761" s="9"/>
      <c r="J761" s="37"/>
      <c r="K761" s="37"/>
      <c r="Q761">
        <f>ROUND((Source!BZ359/100)*ROUND((Source!AF359*Source!AV359)*Source!I359, 2), 2)</f>
        <v>2348.33</v>
      </c>
      <c r="R761">
        <f>Source!X359</f>
        <v>2348.33</v>
      </c>
      <c r="S761">
        <f>ROUND((Source!CA359/100)*ROUND((Source!AF359*Source!AV359)*Source!I359, 2), 2)</f>
        <v>335.48</v>
      </c>
      <c r="T761">
        <f>Source!Y359</f>
        <v>335.48</v>
      </c>
      <c r="U761">
        <f>ROUND((175/100)*ROUND((Source!AE359*Source!AV359)*Source!I359, 2), 2)</f>
        <v>0</v>
      </c>
      <c r="V761">
        <f>ROUND((108/100)*ROUND(Source!CS359*Source!I359, 2), 2)</f>
        <v>0</v>
      </c>
    </row>
    <row r="762" spans="1:22" ht="14.25" x14ac:dyDescent="0.2">
      <c r="A762" s="34"/>
      <c r="B762" s="34"/>
      <c r="C762" s="34" t="s">
        <v>881</v>
      </c>
      <c r="D762" s="35"/>
      <c r="E762" s="9"/>
      <c r="F762" s="37">
        <f>Source!AO359</f>
        <v>159.75</v>
      </c>
      <c r="G762" s="36" t="str">
        <f>Source!DG359</f>
        <v/>
      </c>
      <c r="H762" s="9">
        <f>Source!AV359</f>
        <v>1</v>
      </c>
      <c r="I762" s="9">
        <f>IF(Source!BA359&lt;&gt; 0, Source!BA359, 1)</f>
        <v>1</v>
      </c>
      <c r="J762" s="37">
        <f>Source!S359</f>
        <v>3354.75</v>
      </c>
      <c r="K762" s="37"/>
    </row>
    <row r="763" spans="1:22" ht="14.25" x14ac:dyDescent="0.2">
      <c r="A763" s="34"/>
      <c r="B763" s="34"/>
      <c r="C763" s="34" t="s">
        <v>884</v>
      </c>
      <c r="D763" s="35"/>
      <c r="E763" s="9"/>
      <c r="F763" s="37">
        <f>Source!AL359</f>
        <v>3.04</v>
      </c>
      <c r="G763" s="36" t="str">
        <f>Source!DD359</f>
        <v/>
      </c>
      <c r="H763" s="9">
        <f>Source!AW359</f>
        <v>1</v>
      </c>
      <c r="I763" s="9">
        <f>IF(Source!BC359&lt;&gt; 0, Source!BC359, 1)</f>
        <v>1</v>
      </c>
      <c r="J763" s="37">
        <f>Source!P359</f>
        <v>63.84</v>
      </c>
      <c r="K763" s="37"/>
    </row>
    <row r="764" spans="1:22" ht="14.25" x14ac:dyDescent="0.2">
      <c r="A764" s="34"/>
      <c r="B764" s="34"/>
      <c r="C764" s="34" t="s">
        <v>885</v>
      </c>
      <c r="D764" s="35" t="s">
        <v>886</v>
      </c>
      <c r="E764" s="9">
        <f>Source!AT359</f>
        <v>70</v>
      </c>
      <c r="F764" s="37"/>
      <c r="G764" s="36"/>
      <c r="H764" s="9"/>
      <c r="I764" s="9"/>
      <c r="J764" s="37">
        <f>SUM(R761:R763)</f>
        <v>2348.33</v>
      </c>
      <c r="K764" s="37"/>
    </row>
    <row r="765" spans="1:22" ht="14.25" x14ac:dyDescent="0.2">
      <c r="A765" s="34"/>
      <c r="B765" s="34"/>
      <c r="C765" s="34" t="s">
        <v>887</v>
      </c>
      <c r="D765" s="35" t="s">
        <v>886</v>
      </c>
      <c r="E765" s="9">
        <f>Source!AU359</f>
        <v>10</v>
      </c>
      <c r="F765" s="37"/>
      <c r="G765" s="36"/>
      <c r="H765" s="9"/>
      <c r="I765" s="9"/>
      <c r="J765" s="37">
        <f>SUM(T761:T764)</f>
        <v>335.48</v>
      </c>
      <c r="K765" s="37"/>
    </row>
    <row r="766" spans="1:22" ht="14.25" x14ac:dyDescent="0.2">
      <c r="A766" s="34"/>
      <c r="B766" s="34"/>
      <c r="C766" s="34" t="s">
        <v>889</v>
      </c>
      <c r="D766" s="35" t="s">
        <v>890</v>
      </c>
      <c r="E766" s="9">
        <f>Source!AQ359</f>
        <v>0.44</v>
      </c>
      <c r="F766" s="37"/>
      <c r="G766" s="36" t="str">
        <f>Source!DI359</f>
        <v/>
      </c>
      <c r="H766" s="9">
        <f>Source!AV359</f>
        <v>1</v>
      </c>
      <c r="I766" s="9"/>
      <c r="J766" s="37"/>
      <c r="K766" s="37">
        <f>Source!U359</f>
        <v>9.24</v>
      </c>
    </row>
    <row r="767" spans="1:22" ht="15" x14ac:dyDescent="0.25">
      <c r="A767" s="44"/>
      <c r="B767" s="44"/>
      <c r="C767" s="44"/>
      <c r="D767" s="44"/>
      <c r="E767" s="44"/>
      <c r="F767" s="44"/>
      <c r="G767" s="44"/>
      <c r="H767" s="44"/>
      <c r="I767" s="45">
        <f>J762+J763+J764+J765</f>
        <v>6102.4</v>
      </c>
      <c r="J767" s="45"/>
      <c r="K767" s="46">
        <f>IF(Source!I359&lt;&gt;0, ROUND(I767/Source!I359, 2), 0)</f>
        <v>290.58999999999997</v>
      </c>
      <c r="P767" s="40">
        <f>I767</f>
        <v>6102.4</v>
      </c>
    </row>
    <row r="768" spans="1:22" ht="42.75" x14ac:dyDescent="0.2">
      <c r="A768" s="34">
        <v>82</v>
      </c>
      <c r="B768" s="34" t="str">
        <f>Source!F360</f>
        <v>1.21-2303-15-2/1</v>
      </c>
      <c r="C768" s="34" t="str">
        <f>Source!G360</f>
        <v>Техническое обслуживание кнопки управления, число кнопок до 9 (Элемент дистанционного управления)</v>
      </c>
      <c r="D768" s="35" t="str">
        <f>Source!H360</f>
        <v>10 шт.</v>
      </c>
      <c r="E768" s="9">
        <f>Source!I360</f>
        <v>0.6</v>
      </c>
      <c r="F768" s="37"/>
      <c r="G768" s="36"/>
      <c r="H768" s="9"/>
      <c r="I768" s="9"/>
      <c r="J768" s="37"/>
      <c r="K768" s="37"/>
      <c r="Q768">
        <f>ROUND((Source!BZ360/100)*ROUND((Source!AF360*Source!AV360)*Source!I360, 2), 2)</f>
        <v>85.14</v>
      </c>
      <c r="R768">
        <f>Source!X360</f>
        <v>85.14</v>
      </c>
      <c r="S768">
        <f>ROUND((Source!CA360/100)*ROUND((Source!AF360*Source!AV360)*Source!I360, 2), 2)</f>
        <v>12.16</v>
      </c>
      <c r="T768">
        <f>Source!Y360</f>
        <v>12.16</v>
      </c>
      <c r="U768">
        <f>ROUND((175/100)*ROUND((Source!AE360*Source!AV360)*Source!I360, 2), 2)</f>
        <v>0</v>
      </c>
      <c r="V768">
        <f>ROUND((108/100)*ROUND(Source!CS360*Source!I360, 2), 2)</f>
        <v>0</v>
      </c>
    </row>
    <row r="769" spans="1:22" ht="14.25" x14ac:dyDescent="0.2">
      <c r="A769" s="34"/>
      <c r="B769" s="34"/>
      <c r="C769" s="34" t="s">
        <v>881</v>
      </c>
      <c r="D769" s="35"/>
      <c r="E769" s="9"/>
      <c r="F769" s="37">
        <f>Source!AO360</f>
        <v>202.72</v>
      </c>
      <c r="G769" s="36" t="str">
        <f>Source!DG360</f>
        <v/>
      </c>
      <c r="H769" s="9">
        <f>Source!AV360</f>
        <v>1</v>
      </c>
      <c r="I769" s="9">
        <f>IF(Source!BA360&lt;&gt; 0, Source!BA360, 1)</f>
        <v>1</v>
      </c>
      <c r="J769" s="37">
        <f>Source!S360</f>
        <v>121.63</v>
      </c>
      <c r="K769" s="37"/>
    </row>
    <row r="770" spans="1:22" ht="14.25" x14ac:dyDescent="0.2">
      <c r="A770" s="34"/>
      <c r="B770" s="34"/>
      <c r="C770" s="34" t="s">
        <v>885</v>
      </c>
      <c r="D770" s="35" t="s">
        <v>886</v>
      </c>
      <c r="E770" s="9">
        <f>Source!AT360</f>
        <v>70</v>
      </c>
      <c r="F770" s="37"/>
      <c r="G770" s="36"/>
      <c r="H770" s="9"/>
      <c r="I770" s="9"/>
      <c r="J770" s="37">
        <f>SUM(R768:R769)</f>
        <v>85.14</v>
      </c>
      <c r="K770" s="37"/>
    </row>
    <row r="771" spans="1:22" ht="14.25" x14ac:dyDescent="0.2">
      <c r="A771" s="34"/>
      <c r="B771" s="34"/>
      <c r="C771" s="34" t="s">
        <v>887</v>
      </c>
      <c r="D771" s="35" t="s">
        <v>886</v>
      </c>
      <c r="E771" s="9">
        <f>Source!AU360</f>
        <v>10</v>
      </c>
      <c r="F771" s="37"/>
      <c r="G771" s="36"/>
      <c r="H771" s="9"/>
      <c r="I771" s="9"/>
      <c r="J771" s="37">
        <f>SUM(T768:T770)</f>
        <v>12.16</v>
      </c>
      <c r="K771" s="37"/>
    </row>
    <row r="772" spans="1:22" ht="14.25" x14ac:dyDescent="0.2">
      <c r="A772" s="34"/>
      <c r="B772" s="34"/>
      <c r="C772" s="34" t="s">
        <v>889</v>
      </c>
      <c r="D772" s="35" t="s">
        <v>890</v>
      </c>
      <c r="E772" s="9">
        <f>Source!AQ360</f>
        <v>0.6</v>
      </c>
      <c r="F772" s="37"/>
      <c r="G772" s="36" t="str">
        <f>Source!DI360</f>
        <v/>
      </c>
      <c r="H772" s="9">
        <f>Source!AV360</f>
        <v>1</v>
      </c>
      <c r="I772" s="9"/>
      <c r="J772" s="37"/>
      <c r="K772" s="37">
        <f>Source!U360</f>
        <v>0.36</v>
      </c>
    </row>
    <row r="773" spans="1:22" ht="15" x14ac:dyDescent="0.25">
      <c r="A773" s="44"/>
      <c r="B773" s="44"/>
      <c r="C773" s="44"/>
      <c r="D773" s="44"/>
      <c r="E773" s="44"/>
      <c r="F773" s="44"/>
      <c r="G773" s="44"/>
      <c r="H773" s="44"/>
      <c r="I773" s="45">
        <f>J769+J770+J771</f>
        <v>218.92999999999998</v>
      </c>
      <c r="J773" s="45"/>
      <c r="K773" s="46">
        <f>IF(Source!I360&lt;&gt;0, ROUND(I773/Source!I360, 2), 0)</f>
        <v>364.88</v>
      </c>
      <c r="P773" s="40">
        <f>I773</f>
        <v>218.92999999999998</v>
      </c>
    </row>
    <row r="774" spans="1:22" ht="42.75" x14ac:dyDescent="0.2">
      <c r="A774" s="34">
        <v>83</v>
      </c>
      <c r="B774" s="34" t="str">
        <f>Source!F361</f>
        <v>1.21-2301-15-2/1</v>
      </c>
      <c r="C774" s="34" t="str">
        <f>Source!G361</f>
        <v>Технический осмотр кнопки управления, число кнопок до 9 (Элемент дистанционного управления)</v>
      </c>
      <c r="D774" s="35" t="str">
        <f>Source!H361</f>
        <v>10 шт.</v>
      </c>
      <c r="E774" s="9">
        <f>Source!I361</f>
        <v>0.6</v>
      </c>
      <c r="F774" s="37"/>
      <c r="G774" s="36"/>
      <c r="H774" s="9"/>
      <c r="I774" s="9"/>
      <c r="J774" s="37"/>
      <c r="K774" s="37"/>
      <c r="Q774">
        <f>ROUND((Source!BZ361/100)*ROUND((Source!AF361*Source!AV361)*Source!I361, 2), 2)</f>
        <v>31.23</v>
      </c>
      <c r="R774">
        <f>Source!X361</f>
        <v>31.23</v>
      </c>
      <c r="S774">
        <f>ROUND((Source!CA361/100)*ROUND((Source!AF361*Source!AV361)*Source!I361, 2), 2)</f>
        <v>4.46</v>
      </c>
      <c r="T774">
        <f>Source!Y361</f>
        <v>4.46</v>
      </c>
      <c r="U774">
        <f>ROUND((175/100)*ROUND((Source!AE361*Source!AV361)*Source!I361, 2), 2)</f>
        <v>0</v>
      </c>
      <c r="V774">
        <f>ROUND((108/100)*ROUND(Source!CS361*Source!I361, 2), 2)</f>
        <v>0</v>
      </c>
    </row>
    <row r="775" spans="1:22" ht="14.25" x14ac:dyDescent="0.2">
      <c r="A775" s="34"/>
      <c r="B775" s="34"/>
      <c r="C775" s="34" t="s">
        <v>881</v>
      </c>
      <c r="D775" s="35"/>
      <c r="E775" s="9"/>
      <c r="F775" s="37">
        <f>Source!AO361</f>
        <v>6.76</v>
      </c>
      <c r="G775" s="36" t="str">
        <f>Source!DG361</f>
        <v>)*11</v>
      </c>
      <c r="H775" s="9">
        <f>Source!AV361</f>
        <v>1</v>
      </c>
      <c r="I775" s="9">
        <f>IF(Source!BA361&lt;&gt; 0, Source!BA361, 1)</f>
        <v>1</v>
      </c>
      <c r="J775" s="37">
        <f>Source!S361</f>
        <v>44.62</v>
      </c>
      <c r="K775" s="37"/>
    </row>
    <row r="776" spans="1:22" ht="14.25" x14ac:dyDescent="0.2">
      <c r="A776" s="34"/>
      <c r="B776" s="34"/>
      <c r="C776" s="34" t="s">
        <v>885</v>
      </c>
      <c r="D776" s="35" t="s">
        <v>886</v>
      </c>
      <c r="E776" s="9">
        <f>Source!AT361</f>
        <v>70</v>
      </c>
      <c r="F776" s="37"/>
      <c r="G776" s="36"/>
      <c r="H776" s="9"/>
      <c r="I776" s="9"/>
      <c r="J776" s="37">
        <f>SUM(R774:R775)</f>
        <v>31.23</v>
      </c>
      <c r="K776" s="37"/>
    </row>
    <row r="777" spans="1:22" ht="14.25" x14ac:dyDescent="0.2">
      <c r="A777" s="34"/>
      <c r="B777" s="34"/>
      <c r="C777" s="34" t="s">
        <v>887</v>
      </c>
      <c r="D777" s="35" t="s">
        <v>886</v>
      </c>
      <c r="E777" s="9">
        <f>Source!AU361</f>
        <v>10</v>
      </c>
      <c r="F777" s="37"/>
      <c r="G777" s="36"/>
      <c r="H777" s="9"/>
      <c r="I777" s="9"/>
      <c r="J777" s="37">
        <f>SUM(T774:T776)</f>
        <v>4.46</v>
      </c>
      <c r="K777" s="37"/>
    </row>
    <row r="778" spans="1:22" ht="14.25" x14ac:dyDescent="0.2">
      <c r="A778" s="34"/>
      <c r="B778" s="34"/>
      <c r="C778" s="34" t="s">
        <v>889</v>
      </c>
      <c r="D778" s="35" t="s">
        <v>890</v>
      </c>
      <c r="E778" s="9">
        <f>Source!AQ361</f>
        <v>0.02</v>
      </c>
      <c r="F778" s="37"/>
      <c r="G778" s="36" t="str">
        <f>Source!DI361</f>
        <v>)*11</v>
      </c>
      <c r="H778" s="9">
        <f>Source!AV361</f>
        <v>1</v>
      </c>
      <c r="I778" s="9"/>
      <c r="J778" s="37"/>
      <c r="K778" s="37">
        <f>Source!U361</f>
        <v>0.13200000000000001</v>
      </c>
    </row>
    <row r="779" spans="1:22" ht="15" x14ac:dyDescent="0.25">
      <c r="A779" s="44"/>
      <c r="B779" s="44"/>
      <c r="C779" s="44"/>
      <c r="D779" s="44"/>
      <c r="E779" s="44"/>
      <c r="F779" s="44"/>
      <c r="G779" s="44"/>
      <c r="H779" s="44"/>
      <c r="I779" s="45">
        <f>J775+J776+J777</f>
        <v>80.309999999999988</v>
      </c>
      <c r="J779" s="45"/>
      <c r="K779" s="46">
        <f>IF(Source!I361&lt;&gt;0, ROUND(I779/Source!I361, 2), 0)</f>
        <v>133.85</v>
      </c>
      <c r="P779" s="40">
        <f>I779</f>
        <v>80.309999999999988</v>
      </c>
    </row>
    <row r="780" spans="1:22" ht="42.75" x14ac:dyDescent="0.2">
      <c r="A780" s="34">
        <v>84</v>
      </c>
      <c r="B780" s="34" t="str">
        <f>Source!F362</f>
        <v>1.22-2203-72-1/1</v>
      </c>
      <c r="C780" s="34" t="str">
        <f>Source!G362</f>
        <v>Техническое обслуживание извещателя магнитоконтактного типа СМК (ИО 102-51, ИО 102-2)</v>
      </c>
      <c r="D780" s="35" t="str">
        <f>Source!H362</f>
        <v>шт.</v>
      </c>
      <c r="E780" s="9">
        <f>Source!I362</f>
        <v>24</v>
      </c>
      <c r="F780" s="37"/>
      <c r="G780" s="36"/>
      <c r="H780" s="9"/>
      <c r="I780" s="9"/>
      <c r="J780" s="37"/>
      <c r="K780" s="37"/>
      <c r="Q780">
        <f>ROUND((Source!BZ362/100)*ROUND((Source!AF362*Source!AV362)*Source!I362, 2), 2)</f>
        <v>2189.88</v>
      </c>
      <c r="R780">
        <f>Source!X362</f>
        <v>2189.88</v>
      </c>
      <c r="S780">
        <f>ROUND((Source!CA362/100)*ROUND((Source!AF362*Source!AV362)*Source!I362, 2), 2)</f>
        <v>312.83999999999997</v>
      </c>
      <c r="T780">
        <f>Source!Y362</f>
        <v>312.83999999999997</v>
      </c>
      <c r="U780">
        <f>ROUND((175/100)*ROUND((Source!AE362*Source!AV362)*Source!I362, 2), 2)</f>
        <v>2598.12</v>
      </c>
      <c r="V780">
        <f>ROUND((108/100)*ROUND(Source!CS362*Source!I362, 2), 2)</f>
        <v>1603.41</v>
      </c>
    </row>
    <row r="781" spans="1:22" ht="14.25" x14ac:dyDescent="0.2">
      <c r="A781" s="34"/>
      <c r="B781" s="34"/>
      <c r="C781" s="34" t="s">
        <v>881</v>
      </c>
      <c r="D781" s="35"/>
      <c r="E781" s="9"/>
      <c r="F781" s="37">
        <f>Source!AO362</f>
        <v>130.35</v>
      </c>
      <c r="G781" s="36" t="str">
        <f>Source!DG362</f>
        <v/>
      </c>
      <c r="H781" s="9">
        <f>Source!AV362</f>
        <v>1</v>
      </c>
      <c r="I781" s="9">
        <f>IF(Source!BA362&lt;&gt; 0, Source!BA362, 1)</f>
        <v>1</v>
      </c>
      <c r="J781" s="37">
        <f>Source!S362</f>
        <v>3128.4</v>
      </c>
      <c r="K781" s="37"/>
    </row>
    <row r="782" spans="1:22" ht="14.25" x14ac:dyDescent="0.2">
      <c r="A782" s="34"/>
      <c r="B782" s="34"/>
      <c r="C782" s="34" t="s">
        <v>882</v>
      </c>
      <c r="D782" s="35"/>
      <c r="E782" s="9"/>
      <c r="F782" s="37">
        <f>Source!AM362</f>
        <v>94.78</v>
      </c>
      <c r="G782" s="36" t="str">
        <f>Source!DE362</f>
        <v/>
      </c>
      <c r="H782" s="9">
        <f>Source!AV362</f>
        <v>1</v>
      </c>
      <c r="I782" s="9">
        <f>IF(Source!BB362&lt;&gt; 0, Source!BB362, 1)</f>
        <v>1</v>
      </c>
      <c r="J782" s="37">
        <f>Source!Q362</f>
        <v>2274.7199999999998</v>
      </c>
      <c r="K782" s="37"/>
    </row>
    <row r="783" spans="1:22" ht="14.25" x14ac:dyDescent="0.2">
      <c r="A783" s="34"/>
      <c r="B783" s="34"/>
      <c r="C783" s="34" t="s">
        <v>883</v>
      </c>
      <c r="D783" s="35"/>
      <c r="E783" s="9"/>
      <c r="F783" s="37">
        <f>Source!AN362</f>
        <v>61.86</v>
      </c>
      <c r="G783" s="36" t="str">
        <f>Source!DF362</f>
        <v/>
      </c>
      <c r="H783" s="9">
        <f>Source!AV362</f>
        <v>1</v>
      </c>
      <c r="I783" s="9">
        <f>IF(Source!BS362&lt;&gt; 0, Source!BS362, 1)</f>
        <v>1</v>
      </c>
      <c r="J783" s="39">
        <f>Source!R362</f>
        <v>1484.64</v>
      </c>
      <c r="K783" s="37"/>
    </row>
    <row r="784" spans="1:22" ht="14.25" x14ac:dyDescent="0.2">
      <c r="A784" s="34"/>
      <c r="B784" s="34"/>
      <c r="C784" s="34" t="s">
        <v>884</v>
      </c>
      <c r="D784" s="35"/>
      <c r="E784" s="9"/>
      <c r="F784" s="37">
        <f>Source!AL362</f>
        <v>13.08</v>
      </c>
      <c r="G784" s="36" t="str">
        <f>Source!DD362</f>
        <v/>
      </c>
      <c r="H784" s="9">
        <f>Source!AW362</f>
        <v>1</v>
      </c>
      <c r="I784" s="9">
        <f>IF(Source!BC362&lt;&gt; 0, Source!BC362, 1)</f>
        <v>1</v>
      </c>
      <c r="J784" s="37">
        <f>Source!P362</f>
        <v>313.92</v>
      </c>
      <c r="K784" s="37"/>
    </row>
    <row r="785" spans="1:22" ht="14.25" x14ac:dyDescent="0.2">
      <c r="A785" s="34"/>
      <c r="B785" s="34"/>
      <c r="C785" s="34" t="s">
        <v>885</v>
      </c>
      <c r="D785" s="35" t="s">
        <v>886</v>
      </c>
      <c r="E785" s="9">
        <f>Source!AT362</f>
        <v>70</v>
      </c>
      <c r="F785" s="37"/>
      <c r="G785" s="36"/>
      <c r="H785" s="9"/>
      <c r="I785" s="9"/>
      <c r="J785" s="37">
        <f>SUM(R780:R784)</f>
        <v>2189.88</v>
      </c>
      <c r="K785" s="37"/>
    </row>
    <row r="786" spans="1:22" ht="14.25" x14ac:dyDescent="0.2">
      <c r="A786" s="34"/>
      <c r="B786" s="34"/>
      <c r="C786" s="34" t="s">
        <v>887</v>
      </c>
      <c r="D786" s="35" t="s">
        <v>886</v>
      </c>
      <c r="E786" s="9">
        <f>Source!AU362</f>
        <v>10</v>
      </c>
      <c r="F786" s="37"/>
      <c r="G786" s="36"/>
      <c r="H786" s="9"/>
      <c r="I786" s="9"/>
      <c r="J786" s="37">
        <f>SUM(T780:T785)</f>
        <v>312.83999999999997</v>
      </c>
      <c r="K786" s="37"/>
    </row>
    <row r="787" spans="1:22" ht="14.25" x14ac:dyDescent="0.2">
      <c r="A787" s="34"/>
      <c r="B787" s="34"/>
      <c r="C787" s="34" t="s">
        <v>888</v>
      </c>
      <c r="D787" s="35" t="s">
        <v>886</v>
      </c>
      <c r="E787" s="9">
        <f>108</f>
        <v>108</v>
      </c>
      <c r="F787" s="37"/>
      <c r="G787" s="36"/>
      <c r="H787" s="9"/>
      <c r="I787" s="9"/>
      <c r="J787" s="37">
        <f>SUM(V780:V786)</f>
        <v>1603.41</v>
      </c>
      <c r="K787" s="37"/>
    </row>
    <row r="788" spans="1:22" ht="14.25" x14ac:dyDescent="0.2">
      <c r="A788" s="34"/>
      <c r="B788" s="34"/>
      <c r="C788" s="34" t="s">
        <v>889</v>
      </c>
      <c r="D788" s="35" t="s">
        <v>890</v>
      </c>
      <c r="E788" s="9">
        <f>Source!AQ362</f>
        <v>0.36</v>
      </c>
      <c r="F788" s="37"/>
      <c r="G788" s="36" t="str">
        <f>Source!DI362</f>
        <v/>
      </c>
      <c r="H788" s="9">
        <f>Source!AV362</f>
        <v>1</v>
      </c>
      <c r="I788" s="9"/>
      <c r="J788" s="37"/>
      <c r="K788" s="37">
        <f>Source!U362</f>
        <v>8.64</v>
      </c>
    </row>
    <row r="789" spans="1:22" ht="15" x14ac:dyDescent="0.25">
      <c r="A789" s="44"/>
      <c r="B789" s="44"/>
      <c r="C789" s="44"/>
      <c r="D789" s="44"/>
      <c r="E789" s="44"/>
      <c r="F789" s="44"/>
      <c r="G789" s="44"/>
      <c r="H789" s="44"/>
      <c r="I789" s="45">
        <f>J781+J782+J784+J785+J786+J787</f>
        <v>9823.17</v>
      </c>
      <c r="J789" s="45"/>
      <c r="K789" s="46">
        <f>IF(Source!I362&lt;&gt;0, ROUND(I789/Source!I362, 2), 0)</f>
        <v>409.3</v>
      </c>
      <c r="P789" s="40">
        <f>I789</f>
        <v>9823.17</v>
      </c>
    </row>
    <row r="790" spans="1:22" ht="79.5" x14ac:dyDescent="0.2">
      <c r="A790" s="34">
        <v>85</v>
      </c>
      <c r="B790" s="34" t="s">
        <v>910</v>
      </c>
      <c r="C790" s="34" t="str">
        <f>Source!G363</f>
        <v>Техническое обслуживание оповещателя пожарного комбинированного светозвукового "HE-8S/STW" (Маяк-24-3М)</v>
      </c>
      <c r="D790" s="35" t="str">
        <f>Source!H363</f>
        <v>шт.</v>
      </c>
      <c r="E790" s="9">
        <f>Source!I363</f>
        <v>1</v>
      </c>
      <c r="F790" s="37"/>
      <c r="G790" s="36"/>
      <c r="H790" s="9"/>
      <c r="I790" s="9"/>
      <c r="J790" s="37"/>
      <c r="K790" s="37"/>
      <c r="Q790">
        <f>ROUND((Source!BZ363/100)*ROUND((Source!AF363*Source!AV363)*Source!I363, 2), 2)</f>
        <v>97.03</v>
      </c>
      <c r="R790">
        <f>Source!X363</f>
        <v>97.03</v>
      </c>
      <c r="S790">
        <f>ROUND((Source!CA363/100)*ROUND((Source!AF363*Source!AV363)*Source!I363, 2), 2)</f>
        <v>13.86</v>
      </c>
      <c r="T790">
        <f>Source!Y363</f>
        <v>13.86</v>
      </c>
      <c r="U790">
        <f>ROUND((175/100)*ROUND((Source!AE363*Source!AV363)*Source!I363, 2), 2)</f>
        <v>18.95</v>
      </c>
      <c r="V790">
        <f>ROUND((108/100)*ROUND(Source!CS363*Source!I363, 2), 2)</f>
        <v>11.7</v>
      </c>
    </row>
    <row r="791" spans="1:22" ht="14.25" x14ac:dyDescent="0.2">
      <c r="A791" s="34"/>
      <c r="B791" s="34"/>
      <c r="C791" s="34" t="s">
        <v>881</v>
      </c>
      <c r="D791" s="35"/>
      <c r="E791" s="9"/>
      <c r="F791" s="37">
        <f>Source!AO363</f>
        <v>198.03</v>
      </c>
      <c r="G791" s="36" t="str">
        <f>Source!DG363</f>
        <v>)*0,70</v>
      </c>
      <c r="H791" s="9">
        <f>Source!AV363</f>
        <v>1</v>
      </c>
      <c r="I791" s="9">
        <f>IF(Source!BA363&lt;&gt; 0, Source!BA363, 1)</f>
        <v>1</v>
      </c>
      <c r="J791" s="37">
        <f>Source!S363</f>
        <v>138.62</v>
      </c>
      <c r="K791" s="37"/>
    </row>
    <row r="792" spans="1:22" ht="14.25" x14ac:dyDescent="0.2">
      <c r="A792" s="34"/>
      <c r="B792" s="34"/>
      <c r="C792" s="34" t="s">
        <v>882</v>
      </c>
      <c r="D792" s="35"/>
      <c r="E792" s="9"/>
      <c r="F792" s="37">
        <f>Source!AM363</f>
        <v>23.7</v>
      </c>
      <c r="G792" s="36" t="str">
        <f>Source!DE363</f>
        <v>)*0,70</v>
      </c>
      <c r="H792" s="9">
        <f>Source!AV363</f>
        <v>1</v>
      </c>
      <c r="I792" s="9">
        <f>IF(Source!BB363&lt;&gt; 0, Source!BB363, 1)</f>
        <v>1</v>
      </c>
      <c r="J792" s="37">
        <f>Source!Q363</f>
        <v>16.59</v>
      </c>
      <c r="K792" s="37"/>
    </row>
    <row r="793" spans="1:22" ht="14.25" x14ac:dyDescent="0.2">
      <c r="A793" s="34"/>
      <c r="B793" s="34"/>
      <c r="C793" s="34" t="s">
        <v>883</v>
      </c>
      <c r="D793" s="35"/>
      <c r="E793" s="9"/>
      <c r="F793" s="37">
        <f>Source!AN363</f>
        <v>15.47</v>
      </c>
      <c r="G793" s="36" t="str">
        <f>Source!DF363</f>
        <v>)*0,70</v>
      </c>
      <c r="H793" s="9">
        <f>Source!AV363</f>
        <v>1</v>
      </c>
      <c r="I793" s="9">
        <f>IF(Source!BS363&lt;&gt; 0, Source!BS363, 1)</f>
        <v>1</v>
      </c>
      <c r="J793" s="39">
        <f>Source!R363</f>
        <v>10.83</v>
      </c>
      <c r="K793" s="37"/>
    </row>
    <row r="794" spans="1:22" ht="14.25" x14ac:dyDescent="0.2">
      <c r="A794" s="34"/>
      <c r="B794" s="34"/>
      <c r="C794" s="34" t="s">
        <v>884</v>
      </c>
      <c r="D794" s="35"/>
      <c r="E794" s="9"/>
      <c r="F794" s="37">
        <f>Source!AL363</f>
        <v>0.49</v>
      </c>
      <c r="G794" s="36" t="str">
        <f>Source!DD363</f>
        <v>)*1</v>
      </c>
      <c r="H794" s="9">
        <f>Source!AW363</f>
        <v>1</v>
      </c>
      <c r="I794" s="9">
        <f>IF(Source!BC363&lt;&gt; 0, Source!BC363, 1)</f>
        <v>1</v>
      </c>
      <c r="J794" s="37">
        <f>Source!P363</f>
        <v>0.49</v>
      </c>
      <c r="K794" s="37"/>
    </row>
    <row r="795" spans="1:22" ht="14.25" x14ac:dyDescent="0.2">
      <c r="A795" s="34"/>
      <c r="B795" s="34"/>
      <c r="C795" s="34" t="s">
        <v>885</v>
      </c>
      <c r="D795" s="35" t="s">
        <v>886</v>
      </c>
      <c r="E795" s="9">
        <f>Source!AT363</f>
        <v>70</v>
      </c>
      <c r="F795" s="37"/>
      <c r="G795" s="36"/>
      <c r="H795" s="9"/>
      <c r="I795" s="9"/>
      <c r="J795" s="37">
        <f>SUM(R790:R794)</f>
        <v>97.03</v>
      </c>
      <c r="K795" s="37"/>
    </row>
    <row r="796" spans="1:22" ht="14.25" x14ac:dyDescent="0.2">
      <c r="A796" s="34"/>
      <c r="B796" s="34"/>
      <c r="C796" s="34" t="s">
        <v>887</v>
      </c>
      <c r="D796" s="35" t="s">
        <v>886</v>
      </c>
      <c r="E796" s="9">
        <f>Source!AU363</f>
        <v>10</v>
      </c>
      <c r="F796" s="37"/>
      <c r="G796" s="36"/>
      <c r="H796" s="9"/>
      <c r="I796" s="9"/>
      <c r="J796" s="37">
        <f>SUM(T790:T795)</f>
        <v>13.86</v>
      </c>
      <c r="K796" s="37"/>
    </row>
    <row r="797" spans="1:22" ht="14.25" x14ac:dyDescent="0.2">
      <c r="A797" s="34"/>
      <c r="B797" s="34"/>
      <c r="C797" s="34" t="s">
        <v>888</v>
      </c>
      <c r="D797" s="35" t="s">
        <v>886</v>
      </c>
      <c r="E797" s="9">
        <f>108</f>
        <v>108</v>
      </c>
      <c r="F797" s="37"/>
      <c r="G797" s="36"/>
      <c r="H797" s="9"/>
      <c r="I797" s="9"/>
      <c r="J797" s="37">
        <f>SUM(V790:V796)</f>
        <v>11.7</v>
      </c>
      <c r="K797" s="37"/>
    </row>
    <row r="798" spans="1:22" ht="14.25" x14ac:dyDescent="0.2">
      <c r="A798" s="34"/>
      <c r="B798" s="34"/>
      <c r="C798" s="34" t="s">
        <v>889</v>
      </c>
      <c r="D798" s="35" t="s">
        <v>890</v>
      </c>
      <c r="E798" s="9">
        <f>Source!AQ363</f>
        <v>0.51</v>
      </c>
      <c r="F798" s="37"/>
      <c r="G798" s="36" t="str">
        <f>Source!DI363</f>
        <v>)*0,70</v>
      </c>
      <c r="H798" s="9">
        <f>Source!AV363</f>
        <v>1</v>
      </c>
      <c r="I798" s="9"/>
      <c r="J798" s="37"/>
      <c r="K798" s="37">
        <f>Source!U363</f>
        <v>0.35699999999999998</v>
      </c>
    </row>
    <row r="799" spans="1:22" ht="15" x14ac:dyDescent="0.25">
      <c r="A799" s="44"/>
      <c r="B799" s="44"/>
      <c r="C799" s="44"/>
      <c r="D799" s="44"/>
      <c r="E799" s="44"/>
      <c r="F799" s="44"/>
      <c r="G799" s="44"/>
      <c r="H799" s="44"/>
      <c r="I799" s="45">
        <f>J791+J792+J794+J795+J796+J797</f>
        <v>278.29000000000002</v>
      </c>
      <c r="J799" s="45"/>
      <c r="K799" s="46">
        <f>IF(Source!I363&lt;&gt;0, ROUND(I799/Source!I363, 2), 0)</f>
        <v>278.29000000000002</v>
      </c>
      <c r="P799" s="40">
        <f>I799</f>
        <v>278.29000000000002</v>
      </c>
    </row>
    <row r="800" spans="1:22" ht="79.5" x14ac:dyDescent="0.2">
      <c r="A800" s="34">
        <v>86</v>
      </c>
      <c r="B800" s="34" t="s">
        <v>911</v>
      </c>
      <c r="C800" s="34" t="str">
        <f>Source!G364</f>
        <v>Технический осмотр оповещателя пожарного комбинированного светозвукового "HE-8S/STW" (Маяк-24-3М)</v>
      </c>
      <c r="D800" s="35" t="str">
        <f>Source!H364</f>
        <v>шт.</v>
      </c>
      <c r="E800" s="9">
        <f>Source!I364</f>
        <v>1</v>
      </c>
      <c r="F800" s="37"/>
      <c r="G800" s="36"/>
      <c r="H800" s="9"/>
      <c r="I800" s="9"/>
      <c r="J800" s="37"/>
      <c r="K800" s="37"/>
      <c r="Q800">
        <f>ROUND((Source!BZ364/100)*ROUND((Source!AF364*Source!AV364)*Source!I364, 2), 2)</f>
        <v>179.38</v>
      </c>
      <c r="R800">
        <f>Source!X364</f>
        <v>179.38</v>
      </c>
      <c r="S800">
        <f>ROUND((Source!CA364/100)*ROUND((Source!AF364*Source!AV364)*Source!I364, 2), 2)</f>
        <v>25.63</v>
      </c>
      <c r="T800">
        <f>Source!Y364</f>
        <v>25.63</v>
      </c>
      <c r="U800">
        <f>ROUND((175/100)*ROUND((Source!AE364*Source!AV364)*Source!I364, 2), 2)</f>
        <v>29.75</v>
      </c>
      <c r="V800">
        <f>ROUND((108/100)*ROUND(Source!CS364*Source!I364, 2), 2)</f>
        <v>18.36</v>
      </c>
    </row>
    <row r="801" spans="1:22" ht="14.25" x14ac:dyDescent="0.2">
      <c r="A801" s="34"/>
      <c r="B801" s="34"/>
      <c r="C801" s="34" t="s">
        <v>881</v>
      </c>
      <c r="D801" s="35"/>
      <c r="E801" s="9"/>
      <c r="F801" s="37">
        <f>Source!AO364</f>
        <v>31.06</v>
      </c>
      <c r="G801" s="36" t="str">
        <f>Source!DG364</f>
        <v>)*0,75)*11</v>
      </c>
      <c r="H801" s="9">
        <f>Source!AV364</f>
        <v>1</v>
      </c>
      <c r="I801" s="9">
        <f>IF(Source!BA364&lt;&gt; 0, Source!BA364, 1)</f>
        <v>1</v>
      </c>
      <c r="J801" s="37">
        <f>Source!S364</f>
        <v>256.25</v>
      </c>
      <c r="K801" s="37"/>
    </row>
    <row r="802" spans="1:22" ht="14.25" x14ac:dyDescent="0.2">
      <c r="A802" s="34"/>
      <c r="B802" s="34"/>
      <c r="C802" s="34" t="s">
        <v>882</v>
      </c>
      <c r="D802" s="35"/>
      <c r="E802" s="9"/>
      <c r="F802" s="37">
        <f>Source!AM364</f>
        <v>3.16</v>
      </c>
      <c r="G802" s="36" t="str">
        <f>Source!DE364</f>
        <v>)*0,75)*11</v>
      </c>
      <c r="H802" s="9">
        <f>Source!AV364</f>
        <v>1</v>
      </c>
      <c r="I802" s="9">
        <f>IF(Source!BB364&lt;&gt; 0, Source!BB364, 1)</f>
        <v>1</v>
      </c>
      <c r="J802" s="37">
        <f>Source!Q364</f>
        <v>26.07</v>
      </c>
      <c r="K802" s="37"/>
    </row>
    <row r="803" spans="1:22" ht="14.25" x14ac:dyDescent="0.2">
      <c r="A803" s="34"/>
      <c r="B803" s="34"/>
      <c r="C803" s="34" t="s">
        <v>883</v>
      </c>
      <c r="D803" s="35"/>
      <c r="E803" s="9"/>
      <c r="F803" s="37">
        <f>Source!AN364</f>
        <v>2.06</v>
      </c>
      <c r="G803" s="36" t="str">
        <f>Source!DF364</f>
        <v>)*0,75)*11</v>
      </c>
      <c r="H803" s="9">
        <f>Source!AV364</f>
        <v>1</v>
      </c>
      <c r="I803" s="9">
        <f>IF(Source!BS364&lt;&gt; 0, Source!BS364, 1)</f>
        <v>1</v>
      </c>
      <c r="J803" s="39">
        <f>Source!R364</f>
        <v>17</v>
      </c>
      <c r="K803" s="37"/>
    </row>
    <row r="804" spans="1:22" ht="14.25" x14ac:dyDescent="0.2">
      <c r="A804" s="34"/>
      <c r="B804" s="34"/>
      <c r="C804" s="34" t="s">
        <v>884</v>
      </c>
      <c r="D804" s="35"/>
      <c r="E804" s="9"/>
      <c r="F804" s="37">
        <f>Source!AL364</f>
        <v>0.49</v>
      </c>
      <c r="G804" s="36" t="str">
        <f>Source!DD364</f>
        <v>)*1)*11</v>
      </c>
      <c r="H804" s="9">
        <f>Source!AW364</f>
        <v>1</v>
      </c>
      <c r="I804" s="9">
        <f>IF(Source!BC364&lt;&gt; 0, Source!BC364, 1)</f>
        <v>1</v>
      </c>
      <c r="J804" s="37">
        <f>Source!P364</f>
        <v>5.39</v>
      </c>
      <c r="K804" s="37"/>
    </row>
    <row r="805" spans="1:22" ht="14.25" x14ac:dyDescent="0.2">
      <c r="A805" s="34"/>
      <c r="B805" s="34"/>
      <c r="C805" s="34" t="s">
        <v>885</v>
      </c>
      <c r="D805" s="35" t="s">
        <v>886</v>
      </c>
      <c r="E805" s="9">
        <f>Source!AT364</f>
        <v>70</v>
      </c>
      <c r="F805" s="37"/>
      <c r="G805" s="36"/>
      <c r="H805" s="9"/>
      <c r="I805" s="9"/>
      <c r="J805" s="37">
        <f>SUM(R800:R804)</f>
        <v>179.38</v>
      </c>
      <c r="K805" s="37"/>
    </row>
    <row r="806" spans="1:22" ht="14.25" x14ac:dyDescent="0.2">
      <c r="A806" s="34"/>
      <c r="B806" s="34"/>
      <c r="C806" s="34" t="s">
        <v>887</v>
      </c>
      <c r="D806" s="35" t="s">
        <v>886</v>
      </c>
      <c r="E806" s="9">
        <f>Source!AU364</f>
        <v>10</v>
      </c>
      <c r="F806" s="37"/>
      <c r="G806" s="36"/>
      <c r="H806" s="9"/>
      <c r="I806" s="9"/>
      <c r="J806" s="37">
        <f>SUM(T800:T805)</f>
        <v>25.63</v>
      </c>
      <c r="K806" s="37"/>
    </row>
    <row r="807" spans="1:22" ht="14.25" x14ac:dyDescent="0.2">
      <c r="A807" s="34"/>
      <c r="B807" s="34"/>
      <c r="C807" s="34" t="s">
        <v>888</v>
      </c>
      <c r="D807" s="35" t="s">
        <v>886</v>
      </c>
      <c r="E807" s="9">
        <f>108</f>
        <v>108</v>
      </c>
      <c r="F807" s="37"/>
      <c r="G807" s="36"/>
      <c r="H807" s="9"/>
      <c r="I807" s="9"/>
      <c r="J807" s="37">
        <f>SUM(V800:V806)</f>
        <v>18.36</v>
      </c>
      <c r="K807" s="37"/>
    </row>
    <row r="808" spans="1:22" ht="14.25" x14ac:dyDescent="0.2">
      <c r="A808" s="34"/>
      <c r="B808" s="34"/>
      <c r="C808" s="34" t="s">
        <v>889</v>
      </c>
      <c r="D808" s="35" t="s">
        <v>890</v>
      </c>
      <c r="E808" s="9">
        <f>Source!AQ364</f>
        <v>0.08</v>
      </c>
      <c r="F808" s="37"/>
      <c r="G808" s="36" t="str">
        <f>Source!DI364</f>
        <v>)*0,75)*11</v>
      </c>
      <c r="H808" s="9">
        <f>Source!AV364</f>
        <v>1</v>
      </c>
      <c r="I808" s="9"/>
      <c r="J808" s="37"/>
      <c r="K808" s="37">
        <f>Source!U364</f>
        <v>0.65999999999999992</v>
      </c>
    </row>
    <row r="809" spans="1:22" ht="15" x14ac:dyDescent="0.25">
      <c r="A809" s="44"/>
      <c r="B809" s="44"/>
      <c r="C809" s="44"/>
      <c r="D809" s="44"/>
      <c r="E809" s="44"/>
      <c r="F809" s="44"/>
      <c r="G809" s="44"/>
      <c r="H809" s="44"/>
      <c r="I809" s="45">
        <f>J801+J802+J804+J805+J806+J807</f>
        <v>511.08</v>
      </c>
      <c r="J809" s="45"/>
      <c r="K809" s="46">
        <f>IF(Source!I364&lt;&gt;0, ROUND(I809/Source!I364, 2), 0)</f>
        <v>511.08</v>
      </c>
      <c r="P809" s="40">
        <f>I809</f>
        <v>511.08</v>
      </c>
    </row>
    <row r="810" spans="1:22" ht="71.25" x14ac:dyDescent="0.2">
      <c r="A810" s="34">
        <v>87</v>
      </c>
      <c r="B810" s="34" t="str">
        <f>Source!F365</f>
        <v>1.22-2201-80-2/1</v>
      </c>
      <c r="C810" s="34" t="str">
        <f>Source!G365</f>
        <v>Технический осмотр приборов системы оповещения и управления эвакуацией людей (СОУЭ), оповещатель световой - ежемесячный (Молния-12 СН)</v>
      </c>
      <c r="D810" s="35" t="str">
        <f>Source!H365</f>
        <v>10 шт.</v>
      </c>
      <c r="E810" s="9">
        <f>Source!I365</f>
        <v>1.8</v>
      </c>
      <c r="F810" s="37"/>
      <c r="G810" s="36"/>
      <c r="H810" s="9"/>
      <c r="I810" s="9"/>
      <c r="J810" s="37"/>
      <c r="K810" s="37"/>
      <c r="Q810">
        <f>ROUND((Source!BZ365/100)*ROUND((Source!AF365*Source!AV365)*Source!I365, 2), 2)</f>
        <v>4990.3599999999997</v>
      </c>
      <c r="R810">
        <f>Source!X365</f>
        <v>4990.3599999999997</v>
      </c>
      <c r="S810">
        <f>ROUND((Source!CA365/100)*ROUND((Source!AF365*Source!AV365)*Source!I365, 2), 2)</f>
        <v>712.91</v>
      </c>
      <c r="T810">
        <f>Source!Y365</f>
        <v>712.91</v>
      </c>
      <c r="U810">
        <f>ROUND((175/100)*ROUND((Source!AE365*Source!AV365)*Source!I365, 2), 2)</f>
        <v>0</v>
      </c>
      <c r="V810">
        <f>ROUND((108/100)*ROUND(Source!CS365*Source!I365, 2), 2)</f>
        <v>0</v>
      </c>
    </row>
    <row r="811" spans="1:22" ht="14.25" x14ac:dyDescent="0.2">
      <c r="A811" s="34"/>
      <c r="B811" s="34"/>
      <c r="C811" s="34" t="s">
        <v>881</v>
      </c>
      <c r="D811" s="35"/>
      <c r="E811" s="9"/>
      <c r="F811" s="37">
        <f>Source!AO365</f>
        <v>330.05</v>
      </c>
      <c r="G811" s="36" t="str">
        <f>Source!DG365</f>
        <v>)*12</v>
      </c>
      <c r="H811" s="9">
        <f>Source!AV365</f>
        <v>1</v>
      </c>
      <c r="I811" s="9">
        <f>IF(Source!BA365&lt;&gt; 0, Source!BA365, 1)</f>
        <v>1</v>
      </c>
      <c r="J811" s="37">
        <f>Source!S365</f>
        <v>7129.08</v>
      </c>
      <c r="K811" s="37"/>
    </row>
    <row r="812" spans="1:22" ht="14.25" x14ac:dyDescent="0.2">
      <c r="A812" s="34"/>
      <c r="B812" s="34"/>
      <c r="C812" s="34" t="s">
        <v>884</v>
      </c>
      <c r="D812" s="35"/>
      <c r="E812" s="9"/>
      <c r="F812" s="37">
        <f>Source!AL365</f>
        <v>1.46</v>
      </c>
      <c r="G812" s="36" t="str">
        <f>Source!DD365</f>
        <v>)*12</v>
      </c>
      <c r="H812" s="9">
        <f>Source!AW365</f>
        <v>1</v>
      </c>
      <c r="I812" s="9">
        <f>IF(Source!BC365&lt;&gt; 0, Source!BC365, 1)</f>
        <v>1</v>
      </c>
      <c r="J812" s="37">
        <f>Source!P365</f>
        <v>31.54</v>
      </c>
      <c r="K812" s="37"/>
    </row>
    <row r="813" spans="1:22" ht="14.25" x14ac:dyDescent="0.2">
      <c r="A813" s="34"/>
      <c r="B813" s="34"/>
      <c r="C813" s="34" t="s">
        <v>885</v>
      </c>
      <c r="D813" s="35" t="s">
        <v>886</v>
      </c>
      <c r="E813" s="9">
        <f>Source!AT365</f>
        <v>70</v>
      </c>
      <c r="F813" s="37"/>
      <c r="G813" s="36"/>
      <c r="H813" s="9"/>
      <c r="I813" s="9"/>
      <c r="J813" s="37">
        <f>SUM(R810:R812)</f>
        <v>4990.3599999999997</v>
      </c>
      <c r="K813" s="37"/>
    </row>
    <row r="814" spans="1:22" ht="14.25" x14ac:dyDescent="0.2">
      <c r="A814" s="34"/>
      <c r="B814" s="34"/>
      <c r="C814" s="34" t="s">
        <v>887</v>
      </c>
      <c r="D814" s="35" t="s">
        <v>886</v>
      </c>
      <c r="E814" s="9">
        <f>Source!AU365</f>
        <v>10</v>
      </c>
      <c r="F814" s="37"/>
      <c r="G814" s="36"/>
      <c r="H814" s="9"/>
      <c r="I814" s="9"/>
      <c r="J814" s="37">
        <f>SUM(T810:T813)</f>
        <v>712.91</v>
      </c>
      <c r="K814" s="37"/>
    </row>
    <row r="815" spans="1:22" ht="14.25" x14ac:dyDescent="0.2">
      <c r="A815" s="34"/>
      <c r="B815" s="34"/>
      <c r="C815" s="34" t="s">
        <v>889</v>
      </c>
      <c r="D815" s="35" t="s">
        <v>890</v>
      </c>
      <c r="E815" s="9">
        <f>Source!AQ365</f>
        <v>0.85</v>
      </c>
      <c r="F815" s="37"/>
      <c r="G815" s="36" t="str">
        <f>Source!DI365</f>
        <v>)*12</v>
      </c>
      <c r="H815" s="9">
        <f>Source!AV365</f>
        <v>1</v>
      </c>
      <c r="I815" s="9"/>
      <c r="J815" s="37"/>
      <c r="K815" s="37">
        <f>Source!U365</f>
        <v>18.36</v>
      </c>
    </row>
    <row r="816" spans="1:22" ht="15" x14ac:dyDescent="0.25">
      <c r="A816" s="44"/>
      <c r="B816" s="44"/>
      <c r="C816" s="44"/>
      <c r="D816" s="44"/>
      <c r="E816" s="44"/>
      <c r="F816" s="44"/>
      <c r="G816" s="44"/>
      <c r="H816" s="44"/>
      <c r="I816" s="45">
        <f>J811+J812+J813+J814</f>
        <v>12863.89</v>
      </c>
      <c r="J816" s="45"/>
      <c r="K816" s="46">
        <f>IF(Source!I365&lt;&gt;0, ROUND(I816/Source!I365, 2), 0)</f>
        <v>7146.61</v>
      </c>
      <c r="P816" s="40">
        <f>I816</f>
        <v>12863.89</v>
      </c>
    </row>
    <row r="817" spans="1:22" ht="57" x14ac:dyDescent="0.2">
      <c r="A817" s="34">
        <v>88</v>
      </c>
      <c r="B817" s="34" t="str">
        <f>Source!F366</f>
        <v>1.24-2303-18-1/1</v>
      </c>
      <c r="C817" s="34" t="str">
        <f>Source!G366</f>
        <v>Техническое обслуживание системы газового пожаротушения, модуль типа MX-1230 - ежемесячное (7 Заря-22, ЛПТ-2, МГП (55-120-55))</v>
      </c>
      <c r="D817" s="35" t="str">
        <f>Source!H366</f>
        <v>1 модуль</v>
      </c>
      <c r="E817" s="9">
        <f>Source!I366</f>
        <v>8</v>
      </c>
      <c r="F817" s="37"/>
      <c r="G817" s="36"/>
      <c r="H817" s="9"/>
      <c r="I817" s="9"/>
      <c r="J817" s="37"/>
      <c r="K817" s="37"/>
      <c r="Q817">
        <f>ROUND((Source!BZ366/100)*ROUND((Source!AF366*Source!AV366)*Source!I366, 2), 2)</f>
        <v>7278.43</v>
      </c>
      <c r="R817">
        <f>Source!X366</f>
        <v>7278.43</v>
      </c>
      <c r="S817">
        <f>ROUND((Source!CA366/100)*ROUND((Source!AF366*Source!AV366)*Source!I366, 2), 2)</f>
        <v>1039.78</v>
      </c>
      <c r="T817">
        <f>Source!Y366</f>
        <v>1039.78</v>
      </c>
      <c r="U817">
        <f>ROUND((175/100)*ROUND((Source!AE366*Source!AV366)*Source!I366, 2), 2)</f>
        <v>0</v>
      </c>
      <c r="V817">
        <f>ROUND((108/100)*ROUND(Source!CS366*Source!I366, 2), 2)</f>
        <v>0</v>
      </c>
    </row>
    <row r="818" spans="1:22" ht="14.25" x14ac:dyDescent="0.2">
      <c r="A818" s="34"/>
      <c r="B818" s="34"/>
      <c r="C818" s="34" t="s">
        <v>881</v>
      </c>
      <c r="D818" s="35"/>
      <c r="E818" s="9"/>
      <c r="F818" s="37">
        <f>Source!AO366</f>
        <v>108.31</v>
      </c>
      <c r="G818" s="36" t="str">
        <f>Source!DG366</f>
        <v>)*12</v>
      </c>
      <c r="H818" s="9">
        <f>Source!AV366</f>
        <v>1</v>
      </c>
      <c r="I818" s="9">
        <f>IF(Source!BA366&lt;&gt; 0, Source!BA366, 1)</f>
        <v>1</v>
      </c>
      <c r="J818" s="37">
        <f>Source!S366</f>
        <v>10397.76</v>
      </c>
      <c r="K818" s="37"/>
    </row>
    <row r="819" spans="1:22" ht="14.25" x14ac:dyDescent="0.2">
      <c r="A819" s="34"/>
      <c r="B819" s="34"/>
      <c r="C819" s="34" t="s">
        <v>884</v>
      </c>
      <c r="D819" s="35"/>
      <c r="E819" s="9"/>
      <c r="F819" s="37">
        <f>Source!AL366</f>
        <v>5.86</v>
      </c>
      <c r="G819" s="36" t="str">
        <f>Source!DD366</f>
        <v>)*12</v>
      </c>
      <c r="H819" s="9">
        <f>Source!AW366</f>
        <v>1</v>
      </c>
      <c r="I819" s="9">
        <f>IF(Source!BC366&lt;&gt; 0, Source!BC366, 1)</f>
        <v>1</v>
      </c>
      <c r="J819" s="37">
        <f>Source!P366</f>
        <v>562.55999999999995</v>
      </c>
      <c r="K819" s="37"/>
    </row>
    <row r="820" spans="1:22" ht="14.25" x14ac:dyDescent="0.2">
      <c r="A820" s="34"/>
      <c r="B820" s="34"/>
      <c r="C820" s="34" t="s">
        <v>885</v>
      </c>
      <c r="D820" s="35" t="s">
        <v>886</v>
      </c>
      <c r="E820" s="9">
        <f>Source!AT366</f>
        <v>70</v>
      </c>
      <c r="F820" s="37"/>
      <c r="G820" s="36"/>
      <c r="H820" s="9"/>
      <c r="I820" s="9"/>
      <c r="J820" s="37">
        <f>SUM(R817:R819)</f>
        <v>7278.43</v>
      </c>
      <c r="K820" s="37"/>
    </row>
    <row r="821" spans="1:22" ht="14.25" x14ac:dyDescent="0.2">
      <c r="A821" s="34"/>
      <c r="B821" s="34"/>
      <c r="C821" s="34" t="s">
        <v>887</v>
      </c>
      <c r="D821" s="35" t="s">
        <v>886</v>
      </c>
      <c r="E821" s="9">
        <f>Source!AU366</f>
        <v>10</v>
      </c>
      <c r="F821" s="37"/>
      <c r="G821" s="36"/>
      <c r="H821" s="9"/>
      <c r="I821" s="9"/>
      <c r="J821" s="37">
        <f>SUM(T817:T820)</f>
        <v>1039.78</v>
      </c>
      <c r="K821" s="37"/>
    </row>
    <row r="822" spans="1:22" ht="14.25" x14ac:dyDescent="0.2">
      <c r="A822" s="34"/>
      <c r="B822" s="34"/>
      <c r="C822" s="34" t="s">
        <v>889</v>
      </c>
      <c r="D822" s="35" t="s">
        <v>890</v>
      </c>
      <c r="E822" s="9">
        <f>Source!AQ366</f>
        <v>0.26</v>
      </c>
      <c r="F822" s="37"/>
      <c r="G822" s="36" t="str">
        <f>Source!DI366</f>
        <v>)*12</v>
      </c>
      <c r="H822" s="9">
        <f>Source!AV366</f>
        <v>1</v>
      </c>
      <c r="I822" s="9"/>
      <c r="J822" s="37"/>
      <c r="K822" s="37">
        <f>Source!U366</f>
        <v>24.96</v>
      </c>
    </row>
    <row r="823" spans="1:22" ht="15" x14ac:dyDescent="0.25">
      <c r="A823" s="44"/>
      <c r="B823" s="44"/>
      <c r="C823" s="44"/>
      <c r="D823" s="44"/>
      <c r="E823" s="44"/>
      <c r="F823" s="44"/>
      <c r="G823" s="44"/>
      <c r="H823" s="44"/>
      <c r="I823" s="45">
        <f>J818+J819+J820+J821</f>
        <v>19278.53</v>
      </c>
      <c r="J823" s="45"/>
      <c r="K823" s="46">
        <f>IF(Source!I366&lt;&gt;0, ROUND(I823/Source!I366, 2), 0)</f>
        <v>2409.8200000000002</v>
      </c>
      <c r="P823" s="40">
        <f>I823</f>
        <v>19278.53</v>
      </c>
    </row>
    <row r="824" spans="1:22" ht="79.5" x14ac:dyDescent="0.2">
      <c r="A824" s="34">
        <v>89</v>
      </c>
      <c r="B824" s="34" t="s">
        <v>912</v>
      </c>
      <c r="C824" s="34" t="str">
        <f>Source!G367</f>
        <v>Техническое обслуживание извещателя пожарного ручного "MS" (Электромагнитный активатор пуска с возможность ручного пуска)</v>
      </c>
      <c r="D824" s="35" t="str">
        <f>Source!H367</f>
        <v>шт.</v>
      </c>
      <c r="E824" s="9">
        <f>Source!I367</f>
        <v>1</v>
      </c>
      <c r="F824" s="37"/>
      <c r="G824" s="36"/>
      <c r="H824" s="9"/>
      <c r="I824" s="9"/>
      <c r="J824" s="37"/>
      <c r="K824" s="37"/>
      <c r="Q824">
        <f>ROUND((Source!BZ367/100)*ROUND((Source!AF367*Source!AV367)*Source!I367, 2), 2)</f>
        <v>62.79</v>
      </c>
      <c r="R824">
        <f>Source!X367</f>
        <v>62.79</v>
      </c>
      <c r="S824">
        <f>ROUND((Source!CA367/100)*ROUND((Source!AF367*Source!AV367)*Source!I367, 2), 2)</f>
        <v>8.9700000000000006</v>
      </c>
      <c r="T824">
        <f>Source!Y367</f>
        <v>8.9700000000000006</v>
      </c>
      <c r="U824">
        <f>ROUND((175/100)*ROUND((Source!AE367*Source!AV367)*Source!I367, 2), 2)</f>
        <v>12.64</v>
      </c>
      <c r="V824">
        <f>ROUND((108/100)*ROUND(Source!CS367*Source!I367, 2), 2)</f>
        <v>7.8</v>
      </c>
    </row>
    <row r="825" spans="1:22" ht="14.25" x14ac:dyDescent="0.2">
      <c r="A825" s="34"/>
      <c r="B825" s="34"/>
      <c r="C825" s="34" t="s">
        <v>881</v>
      </c>
      <c r="D825" s="35"/>
      <c r="E825" s="9"/>
      <c r="F825" s="37">
        <f>Source!AO367</f>
        <v>128.13999999999999</v>
      </c>
      <c r="G825" s="36" t="str">
        <f>Source!DG367</f>
        <v>)*0,70</v>
      </c>
      <c r="H825" s="9">
        <f>Source!AV367</f>
        <v>1</v>
      </c>
      <c r="I825" s="9">
        <f>IF(Source!BA367&lt;&gt; 0, Source!BA367, 1)</f>
        <v>1</v>
      </c>
      <c r="J825" s="37">
        <f>Source!S367</f>
        <v>89.7</v>
      </c>
      <c r="K825" s="37"/>
    </row>
    <row r="826" spans="1:22" ht="14.25" x14ac:dyDescent="0.2">
      <c r="A826" s="34"/>
      <c r="B826" s="34"/>
      <c r="C826" s="34" t="s">
        <v>882</v>
      </c>
      <c r="D826" s="35"/>
      <c r="E826" s="9"/>
      <c r="F826" s="37">
        <f>Source!AM367</f>
        <v>15.8</v>
      </c>
      <c r="G826" s="36" t="str">
        <f>Source!DE367</f>
        <v>)*0,70</v>
      </c>
      <c r="H826" s="9">
        <f>Source!AV367</f>
        <v>1</v>
      </c>
      <c r="I826" s="9">
        <f>IF(Source!BB367&lt;&gt; 0, Source!BB367, 1)</f>
        <v>1</v>
      </c>
      <c r="J826" s="37">
        <f>Source!Q367</f>
        <v>11.06</v>
      </c>
      <c r="K826" s="37"/>
    </row>
    <row r="827" spans="1:22" ht="14.25" x14ac:dyDescent="0.2">
      <c r="A827" s="34"/>
      <c r="B827" s="34"/>
      <c r="C827" s="34" t="s">
        <v>883</v>
      </c>
      <c r="D827" s="35"/>
      <c r="E827" s="9"/>
      <c r="F827" s="37">
        <f>Source!AN367</f>
        <v>10.31</v>
      </c>
      <c r="G827" s="36" t="str">
        <f>Source!DF367</f>
        <v>)*0,70</v>
      </c>
      <c r="H827" s="9">
        <f>Source!AV367</f>
        <v>1</v>
      </c>
      <c r="I827" s="9">
        <f>IF(Source!BS367&lt;&gt; 0, Source!BS367, 1)</f>
        <v>1</v>
      </c>
      <c r="J827" s="39">
        <f>Source!R367</f>
        <v>7.22</v>
      </c>
      <c r="K827" s="37"/>
    </row>
    <row r="828" spans="1:22" ht="14.25" x14ac:dyDescent="0.2">
      <c r="A828" s="34"/>
      <c r="B828" s="34"/>
      <c r="C828" s="34" t="s">
        <v>884</v>
      </c>
      <c r="D828" s="35"/>
      <c r="E828" s="9"/>
      <c r="F828" s="37">
        <f>Source!AL367</f>
        <v>0.49</v>
      </c>
      <c r="G828" s="36" t="str">
        <f>Source!DD367</f>
        <v>)*1</v>
      </c>
      <c r="H828" s="9">
        <f>Source!AW367</f>
        <v>1</v>
      </c>
      <c r="I828" s="9">
        <f>IF(Source!BC367&lt;&gt; 0, Source!BC367, 1)</f>
        <v>1</v>
      </c>
      <c r="J828" s="37">
        <f>Source!P367</f>
        <v>0.49</v>
      </c>
      <c r="K828" s="37"/>
    </row>
    <row r="829" spans="1:22" ht="14.25" x14ac:dyDescent="0.2">
      <c r="A829" s="34"/>
      <c r="B829" s="34"/>
      <c r="C829" s="34" t="s">
        <v>885</v>
      </c>
      <c r="D829" s="35" t="s">
        <v>886</v>
      </c>
      <c r="E829" s="9">
        <f>Source!AT367</f>
        <v>70</v>
      </c>
      <c r="F829" s="37"/>
      <c r="G829" s="36"/>
      <c r="H829" s="9"/>
      <c r="I829" s="9"/>
      <c r="J829" s="37">
        <f>SUM(R824:R828)</f>
        <v>62.79</v>
      </c>
      <c r="K829" s="37"/>
    </row>
    <row r="830" spans="1:22" ht="14.25" x14ac:dyDescent="0.2">
      <c r="A830" s="34"/>
      <c r="B830" s="34"/>
      <c r="C830" s="34" t="s">
        <v>887</v>
      </c>
      <c r="D830" s="35" t="s">
        <v>886</v>
      </c>
      <c r="E830" s="9">
        <f>Source!AU367</f>
        <v>10</v>
      </c>
      <c r="F830" s="37"/>
      <c r="G830" s="36"/>
      <c r="H830" s="9"/>
      <c r="I830" s="9"/>
      <c r="J830" s="37">
        <f>SUM(T824:T829)</f>
        <v>8.9700000000000006</v>
      </c>
      <c r="K830" s="37"/>
    </row>
    <row r="831" spans="1:22" ht="14.25" x14ac:dyDescent="0.2">
      <c r="A831" s="34"/>
      <c r="B831" s="34"/>
      <c r="C831" s="34" t="s">
        <v>888</v>
      </c>
      <c r="D831" s="35" t="s">
        <v>886</v>
      </c>
      <c r="E831" s="9">
        <f>108</f>
        <v>108</v>
      </c>
      <c r="F831" s="37"/>
      <c r="G831" s="36"/>
      <c r="H831" s="9"/>
      <c r="I831" s="9"/>
      <c r="J831" s="37">
        <f>SUM(V824:V830)</f>
        <v>7.8</v>
      </c>
      <c r="K831" s="37"/>
    </row>
    <row r="832" spans="1:22" ht="14.25" x14ac:dyDescent="0.2">
      <c r="A832" s="34"/>
      <c r="B832" s="34"/>
      <c r="C832" s="34" t="s">
        <v>889</v>
      </c>
      <c r="D832" s="35" t="s">
        <v>890</v>
      </c>
      <c r="E832" s="9">
        <f>Source!AQ367</f>
        <v>0.33</v>
      </c>
      <c r="F832" s="37"/>
      <c r="G832" s="36" t="str">
        <f>Source!DI367</f>
        <v>)*0,70</v>
      </c>
      <c r="H832" s="9">
        <f>Source!AV367</f>
        <v>1</v>
      </c>
      <c r="I832" s="9"/>
      <c r="J832" s="37"/>
      <c r="K832" s="37">
        <f>Source!U367</f>
        <v>0.23099999999999998</v>
      </c>
    </row>
    <row r="833" spans="1:22" ht="15" x14ac:dyDescent="0.25">
      <c r="A833" s="44"/>
      <c r="B833" s="44"/>
      <c r="C833" s="44"/>
      <c r="D833" s="44"/>
      <c r="E833" s="44"/>
      <c r="F833" s="44"/>
      <c r="G833" s="44"/>
      <c r="H833" s="44"/>
      <c r="I833" s="45">
        <f>J825+J826+J828+J829+J830+J831</f>
        <v>180.81</v>
      </c>
      <c r="J833" s="45"/>
      <c r="K833" s="46">
        <f>IF(Source!I367&lt;&gt;0, ROUND(I833/Source!I367, 2), 0)</f>
        <v>180.81</v>
      </c>
      <c r="P833" s="40">
        <f>I833</f>
        <v>180.81</v>
      </c>
    </row>
    <row r="834" spans="1:22" ht="79.5" x14ac:dyDescent="0.2">
      <c r="A834" s="34">
        <v>90</v>
      </c>
      <c r="B834" s="34" t="s">
        <v>913</v>
      </c>
      <c r="C834" s="34" t="str">
        <f>Source!G368</f>
        <v>Технический осмотр извещателя пожарного ручного "MS" (Электромагнитный активатор пуска с возможность ручного пуска)</v>
      </c>
      <c r="D834" s="35" t="str">
        <f>Source!H368</f>
        <v>шт.</v>
      </c>
      <c r="E834" s="9">
        <f>Source!I368</f>
        <v>1</v>
      </c>
      <c r="F834" s="37"/>
      <c r="G834" s="36"/>
      <c r="H834" s="9"/>
      <c r="I834" s="9"/>
      <c r="J834" s="37"/>
      <c r="K834" s="37"/>
      <c r="Q834">
        <f>ROUND((Source!BZ368/100)*ROUND((Source!AF368*Source!AV368)*Source!I368, 2), 2)</f>
        <v>12.24</v>
      </c>
      <c r="R834">
        <f>Source!X368</f>
        <v>12.24</v>
      </c>
      <c r="S834">
        <f>ROUND((Source!CA368/100)*ROUND((Source!AF368*Source!AV368)*Source!I368, 2), 2)</f>
        <v>1.75</v>
      </c>
      <c r="T834">
        <f>Source!Y368</f>
        <v>1.75</v>
      </c>
      <c r="U834">
        <f>ROUND((175/100)*ROUND((Source!AE368*Source!AV368)*Source!I368, 2), 2)</f>
        <v>2.0299999999999998</v>
      </c>
      <c r="V834">
        <f>ROUND((108/100)*ROUND(Source!CS368*Source!I368, 2), 2)</f>
        <v>1.25</v>
      </c>
    </row>
    <row r="835" spans="1:22" ht="14.25" x14ac:dyDescent="0.2">
      <c r="A835" s="34"/>
      <c r="B835" s="34"/>
      <c r="C835" s="34" t="s">
        <v>881</v>
      </c>
      <c r="D835" s="35"/>
      <c r="E835" s="9"/>
      <c r="F835" s="37">
        <f>Source!AO368</f>
        <v>23.3</v>
      </c>
      <c r="G835" s="36" t="str">
        <f>Source!DG368</f>
        <v>)*0,75</v>
      </c>
      <c r="H835" s="9">
        <f>Source!AV368</f>
        <v>1</v>
      </c>
      <c r="I835" s="9">
        <f>IF(Source!BA368&lt;&gt; 0, Source!BA368, 1)</f>
        <v>1</v>
      </c>
      <c r="J835" s="37">
        <f>Source!S368</f>
        <v>17.48</v>
      </c>
      <c r="K835" s="37"/>
    </row>
    <row r="836" spans="1:22" ht="14.25" x14ac:dyDescent="0.2">
      <c r="A836" s="34"/>
      <c r="B836" s="34"/>
      <c r="C836" s="34" t="s">
        <v>882</v>
      </c>
      <c r="D836" s="35"/>
      <c r="E836" s="9"/>
      <c r="F836" s="37">
        <f>Source!AM368</f>
        <v>2.37</v>
      </c>
      <c r="G836" s="36" t="str">
        <f>Source!DE368</f>
        <v>)*0,75</v>
      </c>
      <c r="H836" s="9">
        <f>Source!AV368</f>
        <v>1</v>
      </c>
      <c r="I836" s="9">
        <f>IF(Source!BB368&lt;&gt; 0, Source!BB368, 1)</f>
        <v>1</v>
      </c>
      <c r="J836" s="37">
        <f>Source!Q368</f>
        <v>1.78</v>
      </c>
      <c r="K836" s="37"/>
    </row>
    <row r="837" spans="1:22" ht="14.25" x14ac:dyDescent="0.2">
      <c r="A837" s="34"/>
      <c r="B837" s="34"/>
      <c r="C837" s="34" t="s">
        <v>883</v>
      </c>
      <c r="D837" s="35"/>
      <c r="E837" s="9"/>
      <c r="F837" s="37">
        <f>Source!AN368</f>
        <v>1.55</v>
      </c>
      <c r="G837" s="36" t="str">
        <f>Source!DF368</f>
        <v>)*0,75</v>
      </c>
      <c r="H837" s="9">
        <f>Source!AV368</f>
        <v>1</v>
      </c>
      <c r="I837" s="9">
        <f>IF(Source!BS368&lt;&gt; 0, Source!BS368, 1)</f>
        <v>1</v>
      </c>
      <c r="J837" s="39">
        <f>Source!R368</f>
        <v>1.1599999999999999</v>
      </c>
      <c r="K837" s="37"/>
    </row>
    <row r="838" spans="1:22" ht="14.25" x14ac:dyDescent="0.2">
      <c r="A838" s="34"/>
      <c r="B838" s="34"/>
      <c r="C838" s="34" t="s">
        <v>885</v>
      </c>
      <c r="D838" s="35" t="s">
        <v>886</v>
      </c>
      <c r="E838" s="9">
        <f>Source!AT368</f>
        <v>70</v>
      </c>
      <c r="F838" s="37"/>
      <c r="G838" s="36"/>
      <c r="H838" s="9"/>
      <c r="I838" s="9"/>
      <c r="J838" s="37">
        <f>SUM(R834:R837)</f>
        <v>12.24</v>
      </c>
      <c r="K838" s="37"/>
    </row>
    <row r="839" spans="1:22" ht="14.25" x14ac:dyDescent="0.2">
      <c r="A839" s="34"/>
      <c r="B839" s="34"/>
      <c r="C839" s="34" t="s">
        <v>887</v>
      </c>
      <c r="D839" s="35" t="s">
        <v>886</v>
      </c>
      <c r="E839" s="9">
        <f>Source!AU368</f>
        <v>10</v>
      </c>
      <c r="F839" s="37"/>
      <c r="G839" s="36"/>
      <c r="H839" s="9"/>
      <c r="I839" s="9"/>
      <c r="J839" s="37">
        <f>SUM(T834:T838)</f>
        <v>1.75</v>
      </c>
      <c r="K839" s="37"/>
    </row>
    <row r="840" spans="1:22" ht="14.25" x14ac:dyDescent="0.2">
      <c r="A840" s="34"/>
      <c r="B840" s="34"/>
      <c r="C840" s="34" t="s">
        <v>888</v>
      </c>
      <c r="D840" s="35" t="s">
        <v>886</v>
      </c>
      <c r="E840" s="9">
        <f>108</f>
        <v>108</v>
      </c>
      <c r="F840" s="37"/>
      <c r="G840" s="36"/>
      <c r="H840" s="9"/>
      <c r="I840" s="9"/>
      <c r="J840" s="37">
        <f>SUM(V834:V839)</f>
        <v>1.25</v>
      </c>
      <c r="K840" s="37"/>
    </row>
    <row r="841" spans="1:22" ht="14.25" x14ac:dyDescent="0.2">
      <c r="A841" s="34"/>
      <c r="B841" s="34"/>
      <c r="C841" s="34" t="s">
        <v>889</v>
      </c>
      <c r="D841" s="35" t="s">
        <v>890</v>
      </c>
      <c r="E841" s="9">
        <f>Source!AQ368</f>
        <v>0.06</v>
      </c>
      <c r="F841" s="37"/>
      <c r="G841" s="36" t="str">
        <f>Source!DI368</f>
        <v>)*0,75</v>
      </c>
      <c r="H841" s="9">
        <f>Source!AV368</f>
        <v>1</v>
      </c>
      <c r="I841" s="9"/>
      <c r="J841" s="37"/>
      <c r="K841" s="37">
        <f>Source!U368</f>
        <v>4.4999999999999998E-2</v>
      </c>
    </row>
    <row r="842" spans="1:22" ht="15" x14ac:dyDescent="0.25">
      <c r="A842" s="44"/>
      <c r="B842" s="44"/>
      <c r="C842" s="44"/>
      <c r="D842" s="44"/>
      <c r="E842" s="44"/>
      <c r="F842" s="44"/>
      <c r="G842" s="44"/>
      <c r="H842" s="44"/>
      <c r="I842" s="45">
        <f>J835+J836+J838+J839+J840</f>
        <v>34.5</v>
      </c>
      <c r="J842" s="45"/>
      <c r="K842" s="46">
        <f>IF(Source!I368&lt;&gt;0, ROUND(I842/Source!I368, 2), 0)</f>
        <v>34.5</v>
      </c>
      <c r="P842" s="40">
        <f>I842</f>
        <v>34.5</v>
      </c>
    </row>
    <row r="843" spans="1:22" ht="79.5" x14ac:dyDescent="0.2">
      <c r="A843" s="34">
        <v>91</v>
      </c>
      <c r="B843" s="34" t="s">
        <v>914</v>
      </c>
      <c r="C843" s="34" t="str">
        <f>Source!G369</f>
        <v>Техническое обслуживание источника бесперебойного питания "800VA\1000VA\1500VA\2200VA" (ИВЭПР 12/5)</v>
      </c>
      <c r="D843" s="35" t="str">
        <f>Source!H369</f>
        <v>шт.</v>
      </c>
      <c r="E843" s="9">
        <f>Source!I369</f>
        <v>1</v>
      </c>
      <c r="F843" s="37"/>
      <c r="G843" s="36"/>
      <c r="H843" s="9"/>
      <c r="I843" s="9"/>
      <c r="J843" s="37"/>
      <c r="K843" s="37"/>
      <c r="Q843">
        <f>ROUND((Source!BZ369/100)*ROUND((Source!AF369*Source!AV369)*Source!I369, 2), 2)</f>
        <v>22.83</v>
      </c>
      <c r="R843">
        <f>Source!X369</f>
        <v>22.83</v>
      </c>
      <c r="S843">
        <f>ROUND((Source!CA369/100)*ROUND((Source!AF369*Source!AV369)*Source!I369, 2), 2)</f>
        <v>3.26</v>
      </c>
      <c r="T843">
        <f>Source!Y369</f>
        <v>3.26</v>
      </c>
      <c r="U843">
        <f>ROUND((175/100)*ROUND((Source!AE369*Source!AV369)*Source!I369, 2), 2)</f>
        <v>6.32</v>
      </c>
      <c r="V843">
        <f>ROUND((108/100)*ROUND(Source!CS369*Source!I369, 2), 2)</f>
        <v>3.9</v>
      </c>
    </row>
    <row r="844" spans="1:22" ht="14.25" x14ac:dyDescent="0.2">
      <c r="A844" s="34"/>
      <c r="B844" s="34"/>
      <c r="C844" s="34" t="s">
        <v>881</v>
      </c>
      <c r="D844" s="35"/>
      <c r="E844" s="9"/>
      <c r="F844" s="37">
        <f>Source!AO369</f>
        <v>46.59</v>
      </c>
      <c r="G844" s="36" t="str">
        <f>Source!DG369</f>
        <v>)*0,70</v>
      </c>
      <c r="H844" s="9">
        <f>Source!AV369</f>
        <v>1</v>
      </c>
      <c r="I844" s="9">
        <f>IF(Source!BA369&lt;&gt; 0, Source!BA369, 1)</f>
        <v>1</v>
      </c>
      <c r="J844" s="37">
        <f>Source!S369</f>
        <v>32.61</v>
      </c>
      <c r="K844" s="37"/>
    </row>
    <row r="845" spans="1:22" ht="14.25" x14ac:dyDescent="0.2">
      <c r="A845" s="34"/>
      <c r="B845" s="34"/>
      <c r="C845" s="34" t="s">
        <v>882</v>
      </c>
      <c r="D845" s="35"/>
      <c r="E845" s="9"/>
      <c r="F845" s="37">
        <f>Source!AM369</f>
        <v>7.9</v>
      </c>
      <c r="G845" s="36" t="str">
        <f>Source!DE369</f>
        <v>)*0,70</v>
      </c>
      <c r="H845" s="9">
        <f>Source!AV369</f>
        <v>1</v>
      </c>
      <c r="I845" s="9">
        <f>IF(Source!BB369&lt;&gt; 0, Source!BB369, 1)</f>
        <v>1</v>
      </c>
      <c r="J845" s="37">
        <f>Source!Q369</f>
        <v>5.53</v>
      </c>
      <c r="K845" s="37"/>
    </row>
    <row r="846" spans="1:22" ht="14.25" x14ac:dyDescent="0.2">
      <c r="A846" s="34"/>
      <c r="B846" s="34"/>
      <c r="C846" s="34" t="s">
        <v>883</v>
      </c>
      <c r="D846" s="35"/>
      <c r="E846" s="9"/>
      <c r="F846" s="37">
        <f>Source!AN369</f>
        <v>5.16</v>
      </c>
      <c r="G846" s="36" t="str">
        <f>Source!DF369</f>
        <v>)*0,70</v>
      </c>
      <c r="H846" s="9">
        <f>Source!AV369</f>
        <v>1</v>
      </c>
      <c r="I846" s="9">
        <f>IF(Source!BS369&lt;&gt; 0, Source!BS369, 1)</f>
        <v>1</v>
      </c>
      <c r="J846" s="39">
        <f>Source!R369</f>
        <v>3.61</v>
      </c>
      <c r="K846" s="37"/>
    </row>
    <row r="847" spans="1:22" ht="14.25" x14ac:dyDescent="0.2">
      <c r="A847" s="34"/>
      <c r="B847" s="34"/>
      <c r="C847" s="34" t="s">
        <v>884</v>
      </c>
      <c r="D847" s="35"/>
      <c r="E847" s="9"/>
      <c r="F847" s="37">
        <f>Source!AL369</f>
        <v>8.4600000000000009</v>
      </c>
      <c r="G847" s="36" t="str">
        <f>Source!DD369</f>
        <v>)*1</v>
      </c>
      <c r="H847" s="9">
        <f>Source!AW369</f>
        <v>1</v>
      </c>
      <c r="I847" s="9">
        <f>IF(Source!BC369&lt;&gt; 0, Source!BC369, 1)</f>
        <v>1</v>
      </c>
      <c r="J847" s="37">
        <f>Source!P369</f>
        <v>8.4600000000000009</v>
      </c>
      <c r="K847" s="37"/>
    </row>
    <row r="848" spans="1:22" ht="14.25" x14ac:dyDescent="0.2">
      <c r="A848" s="34"/>
      <c r="B848" s="34"/>
      <c r="C848" s="34" t="s">
        <v>885</v>
      </c>
      <c r="D848" s="35" t="s">
        <v>886</v>
      </c>
      <c r="E848" s="9">
        <f>Source!AT369</f>
        <v>70</v>
      </c>
      <c r="F848" s="37"/>
      <c r="G848" s="36"/>
      <c r="H848" s="9"/>
      <c r="I848" s="9"/>
      <c r="J848" s="37">
        <f>SUM(R843:R847)</f>
        <v>22.83</v>
      </c>
      <c r="K848" s="37"/>
    </row>
    <row r="849" spans="1:22" ht="14.25" x14ac:dyDescent="0.2">
      <c r="A849" s="34"/>
      <c r="B849" s="34"/>
      <c r="C849" s="34" t="s">
        <v>887</v>
      </c>
      <c r="D849" s="35" t="s">
        <v>886</v>
      </c>
      <c r="E849" s="9">
        <f>Source!AU369</f>
        <v>10</v>
      </c>
      <c r="F849" s="37"/>
      <c r="G849" s="36"/>
      <c r="H849" s="9"/>
      <c r="I849" s="9"/>
      <c r="J849" s="37">
        <f>SUM(T843:T848)</f>
        <v>3.26</v>
      </c>
      <c r="K849" s="37"/>
    </row>
    <row r="850" spans="1:22" ht="14.25" x14ac:dyDescent="0.2">
      <c r="A850" s="34"/>
      <c r="B850" s="34"/>
      <c r="C850" s="34" t="s">
        <v>888</v>
      </c>
      <c r="D850" s="35" t="s">
        <v>886</v>
      </c>
      <c r="E850" s="9">
        <f>108</f>
        <v>108</v>
      </c>
      <c r="F850" s="37"/>
      <c r="G850" s="36"/>
      <c r="H850" s="9"/>
      <c r="I850" s="9"/>
      <c r="J850" s="37">
        <f>SUM(V843:V849)</f>
        <v>3.9</v>
      </c>
      <c r="K850" s="37"/>
    </row>
    <row r="851" spans="1:22" ht="14.25" x14ac:dyDescent="0.2">
      <c r="A851" s="34"/>
      <c r="B851" s="34"/>
      <c r="C851" s="34" t="s">
        <v>889</v>
      </c>
      <c r="D851" s="35" t="s">
        <v>890</v>
      </c>
      <c r="E851" s="9">
        <f>Source!AQ369</f>
        <v>0.12</v>
      </c>
      <c r="F851" s="37"/>
      <c r="G851" s="36" t="str">
        <f>Source!DI369</f>
        <v>)*0,70</v>
      </c>
      <c r="H851" s="9">
        <f>Source!AV369</f>
        <v>1</v>
      </c>
      <c r="I851" s="9"/>
      <c r="J851" s="37"/>
      <c r="K851" s="37">
        <f>Source!U369</f>
        <v>8.3999999999999991E-2</v>
      </c>
    </row>
    <row r="852" spans="1:22" ht="15" x14ac:dyDescent="0.25">
      <c r="A852" s="44"/>
      <c r="B852" s="44"/>
      <c r="C852" s="44"/>
      <c r="D852" s="44"/>
      <c r="E852" s="44"/>
      <c r="F852" s="44"/>
      <c r="G852" s="44"/>
      <c r="H852" s="44"/>
      <c r="I852" s="45">
        <f>J844+J845+J847+J848+J849+J850</f>
        <v>76.590000000000018</v>
      </c>
      <c r="J852" s="45"/>
      <c r="K852" s="46">
        <f>IF(Source!I369&lt;&gt;0, ROUND(I852/Source!I369, 2), 0)</f>
        <v>76.59</v>
      </c>
      <c r="P852" s="40">
        <f>I852</f>
        <v>76.590000000000018</v>
      </c>
    </row>
    <row r="853" spans="1:22" ht="79.5" x14ac:dyDescent="0.2">
      <c r="A853" s="34">
        <v>92</v>
      </c>
      <c r="B853" s="34" t="s">
        <v>915</v>
      </c>
      <c r="C853" s="34" t="str">
        <f>Source!G370</f>
        <v>Технический осмотр Источники бесперебойного питания "800VA\1000VA\1500VA\2200VA" (ИВЭПР 12/5)</v>
      </c>
      <c r="D853" s="35" t="str">
        <f>Source!H370</f>
        <v>шт.</v>
      </c>
      <c r="E853" s="9">
        <f>Source!I370</f>
        <v>1</v>
      </c>
      <c r="F853" s="37"/>
      <c r="G853" s="36"/>
      <c r="H853" s="9"/>
      <c r="I853" s="9"/>
      <c r="J853" s="37"/>
      <c r="K853" s="37"/>
      <c r="Q853">
        <f>ROUND((Source!BZ370/100)*ROUND((Source!AF370*Source!AV370)*Source!I370, 2), 2)</f>
        <v>134.56</v>
      </c>
      <c r="R853">
        <f>Source!X370</f>
        <v>134.56</v>
      </c>
      <c r="S853">
        <f>ROUND((Source!CA370/100)*ROUND((Source!AF370*Source!AV370)*Source!I370, 2), 2)</f>
        <v>19.22</v>
      </c>
      <c r="T853">
        <f>Source!Y370</f>
        <v>19.22</v>
      </c>
      <c r="U853">
        <f>ROUND((175/100)*ROUND((Source!AE370*Source!AV370)*Source!I370, 2), 2)</f>
        <v>74.5</v>
      </c>
      <c r="V853">
        <f>ROUND((108/100)*ROUND(Source!CS370*Source!I370, 2), 2)</f>
        <v>45.98</v>
      </c>
    </row>
    <row r="854" spans="1:22" ht="14.25" x14ac:dyDescent="0.2">
      <c r="A854" s="34"/>
      <c r="B854" s="34"/>
      <c r="C854" s="34" t="s">
        <v>881</v>
      </c>
      <c r="D854" s="35"/>
      <c r="E854" s="9"/>
      <c r="F854" s="37">
        <f>Source!AO370</f>
        <v>23.3</v>
      </c>
      <c r="G854" s="36" t="str">
        <f>Source!DG370</f>
        <v>)*0,75)*11</v>
      </c>
      <c r="H854" s="9">
        <f>Source!AV370</f>
        <v>1</v>
      </c>
      <c r="I854" s="9">
        <f>IF(Source!BA370&lt;&gt; 0, Source!BA370, 1)</f>
        <v>1</v>
      </c>
      <c r="J854" s="37">
        <f>Source!S370</f>
        <v>192.23</v>
      </c>
      <c r="K854" s="37"/>
    </row>
    <row r="855" spans="1:22" ht="14.25" x14ac:dyDescent="0.2">
      <c r="A855" s="34"/>
      <c r="B855" s="34"/>
      <c r="C855" s="34" t="s">
        <v>882</v>
      </c>
      <c r="D855" s="35"/>
      <c r="E855" s="9"/>
      <c r="F855" s="37">
        <f>Source!AM370</f>
        <v>7.9</v>
      </c>
      <c r="G855" s="36" t="str">
        <f>Source!DE370</f>
        <v>)*0,75)*11</v>
      </c>
      <c r="H855" s="9">
        <f>Source!AV370</f>
        <v>1</v>
      </c>
      <c r="I855" s="9">
        <f>IF(Source!BB370&lt;&gt; 0, Source!BB370, 1)</f>
        <v>1</v>
      </c>
      <c r="J855" s="37">
        <f>Source!Q370</f>
        <v>65.180000000000007</v>
      </c>
      <c r="K855" s="37"/>
    </row>
    <row r="856" spans="1:22" ht="14.25" x14ac:dyDescent="0.2">
      <c r="A856" s="34"/>
      <c r="B856" s="34"/>
      <c r="C856" s="34" t="s">
        <v>883</v>
      </c>
      <c r="D856" s="35"/>
      <c r="E856" s="9"/>
      <c r="F856" s="37">
        <f>Source!AN370</f>
        <v>5.16</v>
      </c>
      <c r="G856" s="36" t="str">
        <f>Source!DF370</f>
        <v>)*0,75)*11</v>
      </c>
      <c r="H856" s="9">
        <f>Source!AV370</f>
        <v>1</v>
      </c>
      <c r="I856" s="9">
        <f>IF(Source!BS370&lt;&gt; 0, Source!BS370, 1)</f>
        <v>1</v>
      </c>
      <c r="J856" s="39">
        <f>Source!R370</f>
        <v>42.57</v>
      </c>
      <c r="K856" s="37"/>
    </row>
    <row r="857" spans="1:22" ht="14.25" x14ac:dyDescent="0.2">
      <c r="A857" s="34"/>
      <c r="B857" s="34"/>
      <c r="C857" s="34" t="s">
        <v>884</v>
      </c>
      <c r="D857" s="35"/>
      <c r="E857" s="9"/>
      <c r="F857" s="37">
        <f>Source!AL370</f>
        <v>2.06</v>
      </c>
      <c r="G857" s="36" t="str">
        <f>Source!DD370</f>
        <v>)*1)*11</v>
      </c>
      <c r="H857" s="9">
        <f>Source!AW370</f>
        <v>1</v>
      </c>
      <c r="I857" s="9">
        <f>IF(Source!BC370&lt;&gt; 0, Source!BC370, 1)</f>
        <v>1</v>
      </c>
      <c r="J857" s="37">
        <f>Source!P370</f>
        <v>22.66</v>
      </c>
      <c r="K857" s="37"/>
    </row>
    <row r="858" spans="1:22" ht="14.25" x14ac:dyDescent="0.2">
      <c r="A858" s="34"/>
      <c r="B858" s="34"/>
      <c r="C858" s="34" t="s">
        <v>885</v>
      </c>
      <c r="D858" s="35" t="s">
        <v>886</v>
      </c>
      <c r="E858" s="9">
        <f>Source!AT370</f>
        <v>70</v>
      </c>
      <c r="F858" s="37"/>
      <c r="G858" s="36"/>
      <c r="H858" s="9"/>
      <c r="I858" s="9"/>
      <c r="J858" s="37">
        <f>SUM(R853:R857)</f>
        <v>134.56</v>
      </c>
      <c r="K858" s="37"/>
    </row>
    <row r="859" spans="1:22" ht="14.25" x14ac:dyDescent="0.2">
      <c r="A859" s="34"/>
      <c r="B859" s="34"/>
      <c r="C859" s="34" t="s">
        <v>887</v>
      </c>
      <c r="D859" s="35" t="s">
        <v>886</v>
      </c>
      <c r="E859" s="9">
        <f>Source!AU370</f>
        <v>10</v>
      </c>
      <c r="F859" s="37"/>
      <c r="G859" s="36"/>
      <c r="H859" s="9"/>
      <c r="I859" s="9"/>
      <c r="J859" s="37">
        <f>SUM(T853:T858)</f>
        <v>19.22</v>
      </c>
      <c r="K859" s="37"/>
    </row>
    <row r="860" spans="1:22" ht="14.25" x14ac:dyDescent="0.2">
      <c r="A860" s="34"/>
      <c r="B860" s="34"/>
      <c r="C860" s="34" t="s">
        <v>888</v>
      </c>
      <c r="D860" s="35" t="s">
        <v>886</v>
      </c>
      <c r="E860" s="9">
        <f>108</f>
        <v>108</v>
      </c>
      <c r="F860" s="37"/>
      <c r="G860" s="36"/>
      <c r="H860" s="9"/>
      <c r="I860" s="9"/>
      <c r="J860" s="37">
        <f>SUM(V853:V859)</f>
        <v>45.98</v>
      </c>
      <c r="K860" s="37"/>
    </row>
    <row r="861" spans="1:22" ht="14.25" x14ac:dyDescent="0.2">
      <c r="A861" s="34"/>
      <c r="B861" s="34"/>
      <c r="C861" s="34" t="s">
        <v>889</v>
      </c>
      <c r="D861" s="35" t="s">
        <v>890</v>
      </c>
      <c r="E861" s="9">
        <f>Source!AQ370</f>
        <v>0.06</v>
      </c>
      <c r="F861" s="37"/>
      <c r="G861" s="36" t="str">
        <f>Source!DI370</f>
        <v>)*0,75)*11</v>
      </c>
      <c r="H861" s="9">
        <f>Source!AV370</f>
        <v>1</v>
      </c>
      <c r="I861" s="9"/>
      <c r="J861" s="37"/>
      <c r="K861" s="37">
        <f>Source!U370</f>
        <v>0.495</v>
      </c>
    </row>
    <row r="862" spans="1:22" ht="15" x14ac:dyDescent="0.25">
      <c r="A862" s="44"/>
      <c r="B862" s="44"/>
      <c r="C862" s="44"/>
      <c r="D862" s="44"/>
      <c r="E862" s="44"/>
      <c r="F862" s="44"/>
      <c r="G862" s="44"/>
      <c r="H862" s="44"/>
      <c r="I862" s="45">
        <f>J854+J855+J857+J858+J859+J860</f>
        <v>479.83000000000004</v>
      </c>
      <c r="J862" s="45"/>
      <c r="K862" s="46">
        <f>IF(Source!I370&lt;&gt;0, ROUND(I862/Source!I370, 2), 0)</f>
        <v>479.83</v>
      </c>
      <c r="P862" s="40">
        <f>I862</f>
        <v>479.83000000000004</v>
      </c>
    </row>
    <row r="864" spans="1:22" ht="15" x14ac:dyDescent="0.25">
      <c r="A864" s="49" t="str">
        <f>CONCATENATE("Итого по подразделу: ",IF(Source!G372&lt;&gt;"Новый подраздел", Source!G372, ""))</f>
        <v>Итого по подразделу: АГПТ</v>
      </c>
      <c r="B864" s="49"/>
      <c r="C864" s="49"/>
      <c r="D864" s="49"/>
      <c r="E864" s="49"/>
      <c r="F864" s="49"/>
      <c r="G864" s="49"/>
      <c r="H864" s="49"/>
      <c r="I864" s="42">
        <f>SUM(P733:P863)</f>
        <v>57173.119999999995</v>
      </c>
      <c r="J864" s="48"/>
      <c r="K864" s="47"/>
    </row>
    <row r="867" spans="1:22" ht="16.5" x14ac:dyDescent="0.25">
      <c r="A867" s="33" t="str">
        <f>CONCATENATE("Подраздел: ",IF(Source!G402&lt;&gt;"Новый подраздел", Source!G402, ""))</f>
        <v>Подраздел: Дымоудаление</v>
      </c>
      <c r="B867" s="33"/>
      <c r="C867" s="33"/>
      <c r="D867" s="33"/>
      <c r="E867" s="33"/>
      <c r="F867" s="33"/>
      <c r="G867" s="33"/>
      <c r="H867" s="33"/>
      <c r="I867" s="33"/>
      <c r="J867" s="33"/>
      <c r="K867" s="33"/>
    </row>
    <row r="868" spans="1:22" ht="57" x14ac:dyDescent="0.2">
      <c r="A868" s="34">
        <v>93</v>
      </c>
      <c r="B868" s="34" t="str">
        <f>Source!F406</f>
        <v>1.18-2403-8-4/1</v>
      </c>
      <c r="C868" s="34" t="str">
        <f>Source!G406</f>
        <v>Техническое обслуживание и ремонт в течение года вытяжных установок производительностью по воздуху до 20000 м3/ч</v>
      </c>
      <c r="D868" s="35" t="str">
        <f>Source!H406</f>
        <v>установка</v>
      </c>
      <c r="E868" s="9">
        <f>Source!I406</f>
        <v>2</v>
      </c>
      <c r="F868" s="37"/>
      <c r="G868" s="36"/>
      <c r="H868" s="9"/>
      <c r="I868" s="9"/>
      <c r="J868" s="37"/>
      <c r="K868" s="37"/>
      <c r="Q868">
        <f>ROUND((Source!BZ406/100)*ROUND((Source!AF406*Source!AV406)*Source!I406, 2), 2)</f>
        <v>29799.25</v>
      </c>
      <c r="R868">
        <f>Source!X406</f>
        <v>29799.25</v>
      </c>
      <c r="S868">
        <f>ROUND((Source!CA406/100)*ROUND((Source!AF406*Source!AV406)*Source!I406, 2), 2)</f>
        <v>4257.04</v>
      </c>
      <c r="T868">
        <f>Source!Y406</f>
        <v>4257.04</v>
      </c>
      <c r="U868">
        <f>ROUND((175/100)*ROUND((Source!AE406*Source!AV406)*Source!I406, 2), 2)</f>
        <v>0</v>
      </c>
      <c r="V868">
        <f>ROUND((108/100)*ROUND(Source!CS406*Source!I406, 2), 2)</f>
        <v>0</v>
      </c>
    </row>
    <row r="869" spans="1:22" ht="14.25" x14ac:dyDescent="0.2">
      <c r="A869" s="34"/>
      <c r="B869" s="34"/>
      <c r="C869" s="34" t="s">
        <v>881</v>
      </c>
      <c r="D869" s="35"/>
      <c r="E869" s="9"/>
      <c r="F869" s="37">
        <f>Source!AO406</f>
        <v>21285.18</v>
      </c>
      <c r="G869" s="36" t="str">
        <f>Source!DG406</f>
        <v/>
      </c>
      <c r="H869" s="9">
        <f>Source!AV406</f>
        <v>1</v>
      </c>
      <c r="I869" s="9">
        <f>IF(Source!BA406&lt;&gt; 0, Source!BA406, 1)</f>
        <v>1</v>
      </c>
      <c r="J869" s="37">
        <f>Source!S406</f>
        <v>42570.36</v>
      </c>
      <c r="K869" s="37"/>
    </row>
    <row r="870" spans="1:22" ht="14.25" x14ac:dyDescent="0.2">
      <c r="A870" s="34"/>
      <c r="B870" s="34"/>
      <c r="C870" s="34" t="s">
        <v>884</v>
      </c>
      <c r="D870" s="35"/>
      <c r="E870" s="9"/>
      <c r="F870" s="37">
        <f>Source!AL406</f>
        <v>866.99</v>
      </c>
      <c r="G870" s="36" t="str">
        <f>Source!DD406</f>
        <v/>
      </c>
      <c r="H870" s="9">
        <f>Source!AW406</f>
        <v>1</v>
      </c>
      <c r="I870" s="9">
        <f>IF(Source!BC406&lt;&gt; 0, Source!BC406, 1)</f>
        <v>1</v>
      </c>
      <c r="J870" s="37">
        <f>Source!P406</f>
        <v>1733.98</v>
      </c>
      <c r="K870" s="37"/>
    </row>
    <row r="871" spans="1:22" ht="14.25" x14ac:dyDescent="0.2">
      <c r="A871" s="34"/>
      <c r="B871" s="34"/>
      <c r="C871" s="34" t="s">
        <v>885</v>
      </c>
      <c r="D871" s="35" t="s">
        <v>886</v>
      </c>
      <c r="E871" s="9">
        <f>Source!AT406</f>
        <v>70</v>
      </c>
      <c r="F871" s="37"/>
      <c r="G871" s="36"/>
      <c r="H871" s="9"/>
      <c r="I871" s="9"/>
      <c r="J871" s="37">
        <f>SUM(R868:R870)</f>
        <v>29799.25</v>
      </c>
      <c r="K871" s="37"/>
    </row>
    <row r="872" spans="1:22" ht="14.25" x14ac:dyDescent="0.2">
      <c r="A872" s="34"/>
      <c r="B872" s="34"/>
      <c r="C872" s="34" t="s">
        <v>887</v>
      </c>
      <c r="D872" s="35" t="s">
        <v>886</v>
      </c>
      <c r="E872" s="9">
        <f>Source!AU406</f>
        <v>10</v>
      </c>
      <c r="F872" s="37"/>
      <c r="G872" s="36"/>
      <c r="H872" s="9"/>
      <c r="I872" s="9"/>
      <c r="J872" s="37">
        <f>SUM(T868:T871)</f>
        <v>4257.04</v>
      </c>
      <c r="K872" s="37"/>
    </row>
    <row r="873" spans="1:22" ht="14.25" x14ac:dyDescent="0.2">
      <c r="A873" s="34"/>
      <c r="B873" s="34"/>
      <c r="C873" s="34" t="s">
        <v>889</v>
      </c>
      <c r="D873" s="35" t="s">
        <v>890</v>
      </c>
      <c r="E873" s="9">
        <f>Source!AQ406</f>
        <v>63</v>
      </c>
      <c r="F873" s="37"/>
      <c r="G873" s="36" t="str">
        <f>Source!DI406</f>
        <v/>
      </c>
      <c r="H873" s="9">
        <f>Source!AV406</f>
        <v>1</v>
      </c>
      <c r="I873" s="9"/>
      <c r="J873" s="37"/>
      <c r="K873" s="37">
        <f>Source!U406</f>
        <v>126</v>
      </c>
    </row>
    <row r="874" spans="1:22" ht="15" x14ac:dyDescent="0.25">
      <c r="A874" s="44"/>
      <c r="B874" s="44"/>
      <c r="C874" s="44"/>
      <c r="D874" s="44"/>
      <c r="E874" s="44"/>
      <c r="F874" s="44"/>
      <c r="G874" s="44"/>
      <c r="H874" s="44"/>
      <c r="I874" s="45">
        <f>J869+J870+J871+J872</f>
        <v>78360.62999999999</v>
      </c>
      <c r="J874" s="45"/>
      <c r="K874" s="46">
        <f>IF(Source!I406&lt;&gt;0, ROUND(I874/Source!I406, 2), 0)</f>
        <v>39180.32</v>
      </c>
      <c r="P874" s="40">
        <f>I874</f>
        <v>78360.62999999999</v>
      </c>
    </row>
    <row r="875" spans="1:22" ht="57" x14ac:dyDescent="0.2">
      <c r="A875" s="34">
        <v>94</v>
      </c>
      <c r="B875" s="34" t="str">
        <f>Source!F407</f>
        <v>1.18-2403-5-1/1</v>
      </c>
      <c r="C875" s="34" t="str">
        <f>Source!G407</f>
        <v>Техническое обслуживание и ремонт в течение года приточных установок с автоматикой, производительностью по воздуху до 5000 м3/ч</v>
      </c>
      <c r="D875" s="35" t="str">
        <f>Source!H407</f>
        <v>установка</v>
      </c>
      <c r="E875" s="9">
        <f>Source!I407</f>
        <v>1</v>
      </c>
      <c r="F875" s="37"/>
      <c r="G875" s="36"/>
      <c r="H875" s="9"/>
      <c r="I875" s="9"/>
      <c r="J875" s="37"/>
      <c r="K875" s="37"/>
      <c r="Q875">
        <f>ROUND((Source!BZ407/100)*ROUND((Source!AF407*Source!AV407)*Source!I407, 2), 2)</f>
        <v>21349.1</v>
      </c>
      <c r="R875">
        <f>Source!X407</f>
        <v>21349.1</v>
      </c>
      <c r="S875">
        <f>ROUND((Source!CA407/100)*ROUND((Source!AF407*Source!AV407)*Source!I407, 2), 2)</f>
        <v>3049.87</v>
      </c>
      <c r="T875">
        <f>Source!Y407</f>
        <v>3049.87</v>
      </c>
      <c r="U875">
        <f>ROUND((175/100)*ROUND((Source!AE407*Source!AV407)*Source!I407, 2), 2)</f>
        <v>0</v>
      </c>
      <c r="V875">
        <f>ROUND((108/100)*ROUND(Source!CS407*Source!I407, 2), 2)</f>
        <v>0</v>
      </c>
    </row>
    <row r="876" spans="1:22" ht="14.25" x14ac:dyDescent="0.2">
      <c r="A876" s="34"/>
      <c r="B876" s="34"/>
      <c r="C876" s="34" t="s">
        <v>881</v>
      </c>
      <c r="D876" s="35"/>
      <c r="E876" s="9"/>
      <c r="F876" s="37">
        <f>Source!AO407</f>
        <v>30498.720000000001</v>
      </c>
      <c r="G876" s="36" t="str">
        <f>Source!DG407</f>
        <v/>
      </c>
      <c r="H876" s="9">
        <f>Source!AV407</f>
        <v>1</v>
      </c>
      <c r="I876" s="9">
        <f>IF(Source!BA407&lt;&gt; 0, Source!BA407, 1)</f>
        <v>1</v>
      </c>
      <c r="J876" s="37">
        <f>Source!S407</f>
        <v>30498.720000000001</v>
      </c>
      <c r="K876" s="37"/>
    </row>
    <row r="877" spans="1:22" ht="14.25" x14ac:dyDescent="0.2">
      <c r="A877" s="34"/>
      <c r="B877" s="34"/>
      <c r="C877" s="34" t="s">
        <v>884</v>
      </c>
      <c r="D877" s="35"/>
      <c r="E877" s="9"/>
      <c r="F877" s="37">
        <f>Source!AL407</f>
        <v>2656.32</v>
      </c>
      <c r="G877" s="36" t="str">
        <f>Source!DD407</f>
        <v/>
      </c>
      <c r="H877" s="9">
        <f>Source!AW407</f>
        <v>1</v>
      </c>
      <c r="I877" s="9">
        <f>IF(Source!BC407&lt;&gt; 0, Source!BC407, 1)</f>
        <v>1</v>
      </c>
      <c r="J877" s="37">
        <f>Source!P407</f>
        <v>2656.32</v>
      </c>
      <c r="K877" s="37"/>
    </row>
    <row r="878" spans="1:22" ht="14.25" x14ac:dyDescent="0.2">
      <c r="A878" s="34"/>
      <c r="B878" s="34"/>
      <c r="C878" s="34" t="s">
        <v>885</v>
      </c>
      <c r="D878" s="35" t="s">
        <v>886</v>
      </c>
      <c r="E878" s="9">
        <f>Source!AT407</f>
        <v>70</v>
      </c>
      <c r="F878" s="37"/>
      <c r="G878" s="36"/>
      <c r="H878" s="9"/>
      <c r="I878" s="9"/>
      <c r="J878" s="37">
        <f>SUM(R875:R877)</f>
        <v>21349.1</v>
      </c>
      <c r="K878" s="37"/>
    </row>
    <row r="879" spans="1:22" ht="14.25" x14ac:dyDescent="0.2">
      <c r="A879" s="34"/>
      <c r="B879" s="34"/>
      <c r="C879" s="34" t="s">
        <v>887</v>
      </c>
      <c r="D879" s="35" t="s">
        <v>886</v>
      </c>
      <c r="E879" s="9">
        <f>Source!AU407</f>
        <v>10</v>
      </c>
      <c r="F879" s="37"/>
      <c r="G879" s="36"/>
      <c r="H879" s="9"/>
      <c r="I879" s="9"/>
      <c r="J879" s="37">
        <f>SUM(T875:T878)</f>
        <v>3049.87</v>
      </c>
      <c r="K879" s="37"/>
    </row>
    <row r="880" spans="1:22" ht="14.25" x14ac:dyDescent="0.2">
      <c r="A880" s="34"/>
      <c r="B880" s="34"/>
      <c r="C880" s="34" t="s">
        <v>889</v>
      </c>
      <c r="D880" s="35" t="s">
        <v>890</v>
      </c>
      <c r="E880" s="9">
        <f>Source!AQ407</f>
        <v>84</v>
      </c>
      <c r="F880" s="37"/>
      <c r="G880" s="36" t="str">
        <f>Source!DI407</f>
        <v/>
      </c>
      <c r="H880" s="9">
        <f>Source!AV407</f>
        <v>1</v>
      </c>
      <c r="I880" s="9"/>
      <c r="J880" s="37"/>
      <c r="K880" s="37">
        <f>Source!U407</f>
        <v>84</v>
      </c>
    </row>
    <row r="881" spans="1:22" ht="15" x14ac:dyDescent="0.25">
      <c r="A881" s="44"/>
      <c r="B881" s="44"/>
      <c r="C881" s="44"/>
      <c r="D881" s="44"/>
      <c r="E881" s="44"/>
      <c r="F881" s="44"/>
      <c r="G881" s="44"/>
      <c r="H881" s="44"/>
      <c r="I881" s="45">
        <f>J876+J877+J878+J879</f>
        <v>57554.01</v>
      </c>
      <c r="J881" s="45"/>
      <c r="K881" s="46">
        <f>IF(Source!I407&lt;&gt;0, ROUND(I881/Source!I407, 2), 0)</f>
        <v>57554.01</v>
      </c>
      <c r="P881" s="40">
        <f>I881</f>
        <v>57554.01</v>
      </c>
    </row>
    <row r="882" spans="1:22" ht="57" x14ac:dyDescent="0.2">
      <c r="A882" s="34">
        <v>95</v>
      </c>
      <c r="B882" s="34" t="str">
        <f>Source!F408</f>
        <v>1.18-2403-5-2/1</v>
      </c>
      <c r="C882" s="34" t="str">
        <f>Source!G408</f>
        <v>Техническое обслуживание и ремонт в течение года приточных установок с автоматикой, производительностью по воздуху до 10000 м3/ч</v>
      </c>
      <c r="D882" s="35" t="str">
        <f>Source!H408</f>
        <v>установка</v>
      </c>
      <c r="E882" s="9">
        <f>Source!I408</f>
        <v>3</v>
      </c>
      <c r="F882" s="37"/>
      <c r="G882" s="36"/>
      <c r="H882" s="9"/>
      <c r="I882" s="9"/>
      <c r="J882" s="37"/>
      <c r="K882" s="37"/>
      <c r="Q882">
        <f>ROUND((Source!BZ408/100)*ROUND((Source!AF408*Source!AV408)*Source!I408, 2), 2)</f>
        <v>70147.06</v>
      </c>
      <c r="R882">
        <f>Source!X408</f>
        <v>70147.06</v>
      </c>
      <c r="S882">
        <f>ROUND((Source!CA408/100)*ROUND((Source!AF408*Source!AV408)*Source!I408, 2), 2)</f>
        <v>10021.01</v>
      </c>
      <c r="T882">
        <f>Source!Y408</f>
        <v>10021.01</v>
      </c>
      <c r="U882">
        <f>ROUND((175/100)*ROUND((Source!AE408*Source!AV408)*Source!I408, 2), 2)</f>
        <v>0</v>
      </c>
      <c r="V882">
        <f>ROUND((108/100)*ROUND(Source!CS408*Source!I408, 2), 2)</f>
        <v>0</v>
      </c>
    </row>
    <row r="883" spans="1:22" ht="14.25" x14ac:dyDescent="0.2">
      <c r="A883" s="34"/>
      <c r="B883" s="34"/>
      <c r="C883" s="34" t="s">
        <v>881</v>
      </c>
      <c r="D883" s="35"/>
      <c r="E883" s="9"/>
      <c r="F883" s="37">
        <f>Source!AO408</f>
        <v>33403.360000000001</v>
      </c>
      <c r="G883" s="36" t="str">
        <f>Source!DG408</f>
        <v/>
      </c>
      <c r="H883" s="9">
        <f>Source!AV408</f>
        <v>1</v>
      </c>
      <c r="I883" s="9">
        <f>IF(Source!BA408&lt;&gt; 0, Source!BA408, 1)</f>
        <v>1</v>
      </c>
      <c r="J883" s="37">
        <f>Source!S408</f>
        <v>100210.08</v>
      </c>
      <c r="K883" s="37"/>
    </row>
    <row r="884" spans="1:22" ht="14.25" x14ac:dyDescent="0.2">
      <c r="A884" s="34"/>
      <c r="B884" s="34"/>
      <c r="C884" s="34" t="s">
        <v>884</v>
      </c>
      <c r="D884" s="35"/>
      <c r="E884" s="9"/>
      <c r="F884" s="37">
        <f>Source!AL408</f>
        <v>3076.28</v>
      </c>
      <c r="G884" s="36" t="str">
        <f>Source!DD408</f>
        <v/>
      </c>
      <c r="H884" s="9">
        <f>Source!AW408</f>
        <v>1</v>
      </c>
      <c r="I884" s="9">
        <f>IF(Source!BC408&lt;&gt; 0, Source!BC408, 1)</f>
        <v>1</v>
      </c>
      <c r="J884" s="37">
        <f>Source!P408</f>
        <v>9228.84</v>
      </c>
      <c r="K884" s="37"/>
    </row>
    <row r="885" spans="1:22" ht="14.25" x14ac:dyDescent="0.2">
      <c r="A885" s="34"/>
      <c r="B885" s="34"/>
      <c r="C885" s="34" t="s">
        <v>885</v>
      </c>
      <c r="D885" s="35" t="s">
        <v>886</v>
      </c>
      <c r="E885" s="9">
        <f>Source!AT408</f>
        <v>70</v>
      </c>
      <c r="F885" s="37"/>
      <c r="G885" s="36"/>
      <c r="H885" s="9"/>
      <c r="I885" s="9"/>
      <c r="J885" s="37">
        <f>SUM(R882:R884)</f>
        <v>70147.06</v>
      </c>
      <c r="K885" s="37"/>
    </row>
    <row r="886" spans="1:22" ht="14.25" x14ac:dyDescent="0.2">
      <c r="A886" s="34"/>
      <c r="B886" s="34"/>
      <c r="C886" s="34" t="s">
        <v>887</v>
      </c>
      <c r="D886" s="35" t="s">
        <v>886</v>
      </c>
      <c r="E886" s="9">
        <f>Source!AU408</f>
        <v>10</v>
      </c>
      <c r="F886" s="37"/>
      <c r="G886" s="36"/>
      <c r="H886" s="9"/>
      <c r="I886" s="9"/>
      <c r="J886" s="37">
        <f>SUM(T882:T885)</f>
        <v>10021.01</v>
      </c>
      <c r="K886" s="37"/>
    </row>
    <row r="887" spans="1:22" ht="14.25" x14ac:dyDescent="0.2">
      <c r="A887" s="34"/>
      <c r="B887" s="34"/>
      <c r="C887" s="34" t="s">
        <v>889</v>
      </c>
      <c r="D887" s="35" t="s">
        <v>890</v>
      </c>
      <c r="E887" s="9">
        <f>Source!AQ408</f>
        <v>92</v>
      </c>
      <c r="F887" s="37"/>
      <c r="G887" s="36" t="str">
        <f>Source!DI408</f>
        <v/>
      </c>
      <c r="H887" s="9">
        <f>Source!AV408</f>
        <v>1</v>
      </c>
      <c r="I887" s="9"/>
      <c r="J887" s="37"/>
      <c r="K887" s="37">
        <f>Source!U408</f>
        <v>276</v>
      </c>
    </row>
    <row r="888" spans="1:22" ht="15" x14ac:dyDescent="0.25">
      <c r="A888" s="44"/>
      <c r="B888" s="44"/>
      <c r="C888" s="44"/>
      <c r="D888" s="44"/>
      <c r="E888" s="44"/>
      <c r="F888" s="44"/>
      <c r="G888" s="44"/>
      <c r="H888" s="44"/>
      <c r="I888" s="45">
        <f>J883+J884+J885+J886</f>
        <v>189606.99</v>
      </c>
      <c r="J888" s="45"/>
      <c r="K888" s="46">
        <f>IF(Source!I408&lt;&gt;0, ROUND(I888/Source!I408, 2), 0)</f>
        <v>63202.33</v>
      </c>
      <c r="P888" s="40">
        <f>I888</f>
        <v>189606.99</v>
      </c>
    </row>
    <row r="889" spans="1:22" ht="57" x14ac:dyDescent="0.2">
      <c r="A889" s="34">
        <v>96</v>
      </c>
      <c r="B889" s="34" t="str">
        <f>Source!F409</f>
        <v>1.18-2403-5-3/1</v>
      </c>
      <c r="C889" s="34" t="str">
        <f>Source!G409</f>
        <v>Техническое обслуживание и ремонт в течение года приточных установок с автоматикой, производительностью по воздуху до 5000 м3/ч</v>
      </c>
      <c r="D889" s="35" t="str">
        <f>Source!H409</f>
        <v>установка</v>
      </c>
      <c r="E889" s="9">
        <f>Source!I409</f>
        <v>2</v>
      </c>
      <c r="F889" s="37"/>
      <c r="G889" s="36"/>
      <c r="H889" s="9"/>
      <c r="I889" s="9"/>
      <c r="J889" s="37"/>
      <c r="K889" s="37"/>
      <c r="Q889">
        <f>ROUND((Source!BZ409/100)*ROUND((Source!AF409*Source!AV409)*Source!I409, 2), 2)</f>
        <v>56422.63</v>
      </c>
      <c r="R889">
        <f>Source!X409</f>
        <v>56422.63</v>
      </c>
      <c r="S889">
        <f>ROUND((Source!CA409/100)*ROUND((Source!AF409*Source!AV409)*Source!I409, 2), 2)</f>
        <v>8060.38</v>
      </c>
      <c r="T889">
        <f>Source!Y409</f>
        <v>8060.38</v>
      </c>
      <c r="U889">
        <f>ROUND((175/100)*ROUND((Source!AE409*Source!AV409)*Source!I409, 2), 2)</f>
        <v>0</v>
      </c>
      <c r="V889">
        <f>ROUND((108/100)*ROUND(Source!CS409*Source!I409, 2), 2)</f>
        <v>0</v>
      </c>
    </row>
    <row r="890" spans="1:22" ht="14.25" x14ac:dyDescent="0.2">
      <c r="A890" s="34"/>
      <c r="B890" s="34"/>
      <c r="C890" s="34" t="s">
        <v>881</v>
      </c>
      <c r="D890" s="35"/>
      <c r="E890" s="9"/>
      <c r="F890" s="37">
        <f>Source!AO409</f>
        <v>40301.879999999997</v>
      </c>
      <c r="G890" s="36" t="str">
        <f>Source!DG409</f>
        <v/>
      </c>
      <c r="H890" s="9">
        <f>Source!AV409</f>
        <v>1</v>
      </c>
      <c r="I890" s="9">
        <f>IF(Source!BA409&lt;&gt; 0, Source!BA409, 1)</f>
        <v>1</v>
      </c>
      <c r="J890" s="37">
        <f>Source!S409</f>
        <v>80603.759999999995</v>
      </c>
      <c r="K890" s="37"/>
    </row>
    <row r="891" spans="1:22" ht="14.25" x14ac:dyDescent="0.2">
      <c r="A891" s="34"/>
      <c r="B891" s="34"/>
      <c r="C891" s="34" t="s">
        <v>884</v>
      </c>
      <c r="D891" s="35"/>
      <c r="E891" s="9"/>
      <c r="F891" s="37">
        <f>Source!AL409</f>
        <v>3622.44</v>
      </c>
      <c r="G891" s="36" t="str">
        <f>Source!DD409</f>
        <v/>
      </c>
      <c r="H891" s="9">
        <f>Source!AW409</f>
        <v>1</v>
      </c>
      <c r="I891" s="9">
        <f>IF(Source!BC409&lt;&gt; 0, Source!BC409, 1)</f>
        <v>1</v>
      </c>
      <c r="J891" s="37">
        <f>Source!P409</f>
        <v>7244.88</v>
      </c>
      <c r="K891" s="37"/>
    </row>
    <row r="892" spans="1:22" ht="14.25" x14ac:dyDescent="0.2">
      <c r="A892" s="34"/>
      <c r="B892" s="34"/>
      <c r="C892" s="34" t="s">
        <v>885</v>
      </c>
      <c r="D892" s="35" t="s">
        <v>886</v>
      </c>
      <c r="E892" s="9">
        <f>Source!AT409</f>
        <v>70</v>
      </c>
      <c r="F892" s="37"/>
      <c r="G892" s="36"/>
      <c r="H892" s="9"/>
      <c r="I892" s="9"/>
      <c r="J892" s="37">
        <f>SUM(R889:R891)</f>
        <v>56422.63</v>
      </c>
      <c r="K892" s="37"/>
    </row>
    <row r="893" spans="1:22" ht="14.25" x14ac:dyDescent="0.2">
      <c r="A893" s="34"/>
      <c r="B893" s="34"/>
      <c r="C893" s="34" t="s">
        <v>887</v>
      </c>
      <c r="D893" s="35" t="s">
        <v>886</v>
      </c>
      <c r="E893" s="9">
        <f>Source!AU409</f>
        <v>10</v>
      </c>
      <c r="F893" s="37"/>
      <c r="G893" s="36"/>
      <c r="H893" s="9"/>
      <c r="I893" s="9"/>
      <c r="J893" s="37">
        <f>SUM(T889:T892)</f>
        <v>8060.38</v>
      </c>
      <c r="K893" s="37"/>
    </row>
    <row r="894" spans="1:22" ht="14.25" x14ac:dyDescent="0.2">
      <c r="A894" s="34"/>
      <c r="B894" s="34"/>
      <c r="C894" s="34" t="s">
        <v>889</v>
      </c>
      <c r="D894" s="35" t="s">
        <v>890</v>
      </c>
      <c r="E894" s="9">
        <f>Source!AQ409</f>
        <v>111</v>
      </c>
      <c r="F894" s="37"/>
      <c r="G894" s="36" t="str">
        <f>Source!DI409</f>
        <v/>
      </c>
      <c r="H894" s="9">
        <f>Source!AV409</f>
        <v>1</v>
      </c>
      <c r="I894" s="9"/>
      <c r="J894" s="37"/>
      <c r="K894" s="37">
        <f>Source!U409</f>
        <v>222</v>
      </c>
    </row>
    <row r="895" spans="1:22" ht="15" x14ac:dyDescent="0.25">
      <c r="A895" s="44"/>
      <c r="B895" s="44"/>
      <c r="C895" s="44"/>
      <c r="D895" s="44"/>
      <c r="E895" s="44"/>
      <c r="F895" s="44"/>
      <c r="G895" s="44"/>
      <c r="H895" s="44"/>
      <c r="I895" s="45">
        <f>J890+J891+J892+J893</f>
        <v>152331.65</v>
      </c>
      <c r="J895" s="45"/>
      <c r="K895" s="46">
        <f>IF(Source!I409&lt;&gt;0, ROUND(I895/Source!I409, 2), 0)</f>
        <v>76165.83</v>
      </c>
      <c r="P895" s="40">
        <f>I895</f>
        <v>152331.65</v>
      </c>
    </row>
    <row r="897" spans="1:22" ht="15" x14ac:dyDescent="0.25">
      <c r="A897" s="49" t="str">
        <f>CONCATENATE("Итого по подразделу: ",IF(Source!G411&lt;&gt;"Новый подраздел", Source!G411, ""))</f>
        <v>Итого по подразделу: Дымоудаление</v>
      </c>
      <c r="B897" s="49"/>
      <c r="C897" s="49"/>
      <c r="D897" s="49"/>
      <c r="E897" s="49"/>
      <c r="F897" s="49"/>
      <c r="G897" s="49"/>
      <c r="H897" s="49"/>
      <c r="I897" s="42">
        <f>SUM(P867:P896)</f>
        <v>477853.28</v>
      </c>
      <c r="J897" s="48"/>
      <c r="K897" s="47"/>
    </row>
    <row r="900" spans="1:22" ht="15" x14ac:dyDescent="0.25">
      <c r="A900" s="49" t="str">
        <f>CONCATENATE("Итого по разделу: ",IF(Source!G441&lt;&gt;"Новый раздел", Source!G441, ""))</f>
        <v>Итого по разделу: г. Москва, ул. Квесисская 1-Я, д.8</v>
      </c>
      <c r="B900" s="49"/>
      <c r="C900" s="49"/>
      <c r="D900" s="49"/>
      <c r="E900" s="49"/>
      <c r="F900" s="49"/>
      <c r="G900" s="49"/>
      <c r="H900" s="49"/>
      <c r="I900" s="42">
        <f>SUM(P431:P899)</f>
        <v>1080659.2600000002</v>
      </c>
      <c r="J900" s="48"/>
      <c r="K900" s="47"/>
    </row>
    <row r="903" spans="1:22" ht="16.5" x14ac:dyDescent="0.25">
      <c r="A903" s="33" t="str">
        <f>CONCATENATE("Раздел: ",IF(Source!G471&lt;&gt;"Новый раздел", Source!G471, ""))</f>
        <v>Раздел: г. Москва, ул. Немчинова, д.14</v>
      </c>
      <c r="B903" s="33"/>
      <c r="C903" s="33"/>
      <c r="D903" s="33"/>
      <c r="E903" s="33"/>
      <c r="F903" s="33"/>
      <c r="G903" s="33"/>
      <c r="H903" s="33"/>
      <c r="I903" s="33"/>
      <c r="J903" s="33"/>
      <c r="K903" s="33"/>
    </row>
    <row r="905" spans="1:22" ht="16.5" x14ac:dyDescent="0.25">
      <c r="A905" s="33" t="str">
        <f>CONCATENATE("Подраздел: ",IF(Source!G475&lt;&gt;"Новый подраздел", Source!G475, ""))</f>
        <v>Подраздел: Автоматическая пожарная сигнализация</v>
      </c>
      <c r="B905" s="33"/>
      <c r="C905" s="33"/>
      <c r="D905" s="33"/>
      <c r="E905" s="33"/>
      <c r="F905" s="33"/>
      <c r="G905" s="33"/>
      <c r="H905" s="33"/>
      <c r="I905" s="33"/>
      <c r="J905" s="33"/>
      <c r="K905" s="33"/>
    </row>
    <row r="906" spans="1:22" ht="71.25" x14ac:dyDescent="0.2">
      <c r="A906" s="34">
        <v>97</v>
      </c>
      <c r="B906" s="34" t="str">
        <f>Source!F479</f>
        <v>1.22-2203-104-1/1</v>
      </c>
      <c r="C906" s="34" t="str">
        <f>Source!G479</f>
        <v>Техническое обслуживание приборов системы охранно-пожарной сигнализации на базе оборудования С2000, пульт контроля и управления С2000М - годовое</v>
      </c>
      <c r="D906" s="35" t="str">
        <f>Source!H479</f>
        <v>шт.</v>
      </c>
      <c r="E906" s="9">
        <f>Source!I479</f>
        <v>1</v>
      </c>
      <c r="F906" s="37"/>
      <c r="G906" s="36"/>
      <c r="H906" s="9"/>
      <c r="I906" s="9"/>
      <c r="J906" s="37"/>
      <c r="K906" s="37"/>
      <c r="Q906">
        <f>ROUND((Source!BZ479/100)*ROUND((Source!AF479*Source!AV479)*Source!I479, 2), 2)</f>
        <v>71.16</v>
      </c>
      <c r="R906">
        <f>Source!X479</f>
        <v>71.16</v>
      </c>
      <c r="S906">
        <f>ROUND((Source!CA479/100)*ROUND((Source!AF479*Source!AV479)*Source!I479, 2), 2)</f>
        <v>10.17</v>
      </c>
      <c r="T906">
        <f>Source!Y479</f>
        <v>10.17</v>
      </c>
      <c r="U906">
        <f>ROUND((175/100)*ROUND((Source!AE479*Source!AV479)*Source!I479, 2), 2)</f>
        <v>0</v>
      </c>
      <c r="V906">
        <f>ROUND((108/100)*ROUND(Source!CS479*Source!I479, 2), 2)</f>
        <v>0</v>
      </c>
    </row>
    <row r="907" spans="1:22" ht="14.25" x14ac:dyDescent="0.2">
      <c r="A907" s="34"/>
      <c r="B907" s="34"/>
      <c r="C907" s="34" t="s">
        <v>881</v>
      </c>
      <c r="D907" s="35"/>
      <c r="E907" s="9"/>
      <c r="F907" s="37">
        <f>Source!AO479</f>
        <v>101.66</v>
      </c>
      <c r="G907" s="36" t="str">
        <f>Source!DG479</f>
        <v/>
      </c>
      <c r="H907" s="9">
        <f>Source!AV479</f>
        <v>1</v>
      </c>
      <c r="I907" s="9">
        <f>IF(Source!BA479&lt;&gt; 0, Source!BA479, 1)</f>
        <v>1</v>
      </c>
      <c r="J907" s="37">
        <f>Source!S479</f>
        <v>101.66</v>
      </c>
      <c r="K907" s="37"/>
    </row>
    <row r="908" spans="1:22" ht="14.25" x14ac:dyDescent="0.2">
      <c r="A908" s="34"/>
      <c r="B908" s="34"/>
      <c r="C908" s="34" t="s">
        <v>884</v>
      </c>
      <c r="D908" s="35"/>
      <c r="E908" s="9"/>
      <c r="F908" s="37">
        <f>Source!AL479</f>
        <v>69.58</v>
      </c>
      <c r="G908" s="36" t="str">
        <f>Source!DD479</f>
        <v/>
      </c>
      <c r="H908" s="9">
        <f>Source!AW479</f>
        <v>1</v>
      </c>
      <c r="I908" s="9">
        <f>IF(Source!BC479&lt;&gt; 0, Source!BC479, 1)</f>
        <v>1</v>
      </c>
      <c r="J908" s="37">
        <f>Source!P479</f>
        <v>69.58</v>
      </c>
      <c r="K908" s="37"/>
    </row>
    <row r="909" spans="1:22" ht="14.25" x14ac:dyDescent="0.2">
      <c r="A909" s="34"/>
      <c r="B909" s="34"/>
      <c r="C909" s="34" t="s">
        <v>885</v>
      </c>
      <c r="D909" s="35" t="s">
        <v>886</v>
      </c>
      <c r="E909" s="9">
        <f>Source!AT479</f>
        <v>70</v>
      </c>
      <c r="F909" s="37"/>
      <c r="G909" s="36"/>
      <c r="H909" s="9"/>
      <c r="I909" s="9"/>
      <c r="J909" s="37">
        <f>SUM(R906:R908)</f>
        <v>71.16</v>
      </c>
      <c r="K909" s="37"/>
    </row>
    <row r="910" spans="1:22" ht="14.25" x14ac:dyDescent="0.2">
      <c r="A910" s="34"/>
      <c r="B910" s="34"/>
      <c r="C910" s="34" t="s">
        <v>887</v>
      </c>
      <c r="D910" s="35" t="s">
        <v>886</v>
      </c>
      <c r="E910" s="9">
        <f>Source!AU479</f>
        <v>10</v>
      </c>
      <c r="F910" s="37"/>
      <c r="G910" s="36"/>
      <c r="H910" s="9"/>
      <c r="I910" s="9"/>
      <c r="J910" s="37">
        <f>SUM(T906:T909)</f>
        <v>10.17</v>
      </c>
      <c r="K910" s="37"/>
    </row>
    <row r="911" spans="1:22" ht="14.25" x14ac:dyDescent="0.2">
      <c r="A911" s="34"/>
      <c r="B911" s="34"/>
      <c r="C911" s="34" t="s">
        <v>889</v>
      </c>
      <c r="D911" s="35" t="s">
        <v>890</v>
      </c>
      <c r="E911" s="9">
        <f>Source!AQ479</f>
        <v>0.28000000000000003</v>
      </c>
      <c r="F911" s="37"/>
      <c r="G911" s="36" t="str">
        <f>Source!DI479</f>
        <v/>
      </c>
      <c r="H911" s="9">
        <f>Source!AV479</f>
        <v>1</v>
      </c>
      <c r="I911" s="9"/>
      <c r="J911" s="37"/>
      <c r="K911" s="37">
        <f>Source!U479</f>
        <v>0.28000000000000003</v>
      </c>
    </row>
    <row r="912" spans="1:22" ht="15" x14ac:dyDescent="0.25">
      <c r="A912" s="44"/>
      <c r="B912" s="44"/>
      <c r="C912" s="44"/>
      <c r="D912" s="44"/>
      <c r="E912" s="44"/>
      <c r="F912" s="44"/>
      <c r="G912" s="44"/>
      <c r="H912" s="44"/>
      <c r="I912" s="45">
        <f>J907+J908+J909+J910</f>
        <v>252.57</v>
      </c>
      <c r="J912" s="45"/>
      <c r="K912" s="46">
        <f>IF(Source!I479&lt;&gt;0, ROUND(I912/Source!I479, 2), 0)</f>
        <v>252.57</v>
      </c>
      <c r="P912" s="40">
        <f>I912</f>
        <v>252.57</v>
      </c>
    </row>
    <row r="913" spans="1:22" ht="79.5" x14ac:dyDescent="0.2">
      <c r="A913" s="34">
        <v>98</v>
      </c>
      <c r="B913" s="34" t="s">
        <v>880</v>
      </c>
      <c r="C913" s="34" t="str">
        <f>Source!G480</f>
        <v>Техническое обслуживание прибора приемно-контрольного "Сигнал-20П"</v>
      </c>
      <c r="D913" s="35" t="str">
        <f>Source!H480</f>
        <v>шт.</v>
      </c>
      <c r="E913" s="9">
        <f>Source!I480</f>
        <v>3</v>
      </c>
      <c r="F913" s="37"/>
      <c r="G913" s="36"/>
      <c r="H913" s="9"/>
      <c r="I913" s="9"/>
      <c r="J913" s="37"/>
      <c r="K913" s="37"/>
      <c r="Q913">
        <f>ROUND((Source!BZ480/100)*ROUND((Source!AF480*Source!AV480)*Source!I480, 2), 2)</f>
        <v>781.98</v>
      </c>
      <c r="R913">
        <f>Source!X480</f>
        <v>781.98</v>
      </c>
      <c r="S913">
        <f>ROUND((Source!CA480/100)*ROUND((Source!AF480*Source!AV480)*Source!I480, 2), 2)</f>
        <v>111.71</v>
      </c>
      <c r="T913">
        <f>Source!Y480</f>
        <v>111.71</v>
      </c>
      <c r="U913">
        <f>ROUND((175/100)*ROUND((Source!AE480*Source!AV480)*Source!I480, 2), 2)</f>
        <v>303.12</v>
      </c>
      <c r="V913">
        <f>ROUND((108/100)*ROUND(Source!CS480*Source!I480, 2), 2)</f>
        <v>187.07</v>
      </c>
    </row>
    <row r="914" spans="1:22" ht="14.25" x14ac:dyDescent="0.2">
      <c r="A914" s="34"/>
      <c r="B914" s="34"/>
      <c r="C914" s="34" t="s">
        <v>881</v>
      </c>
      <c r="D914" s="35"/>
      <c r="E914" s="9"/>
      <c r="F914" s="37">
        <f>Source!AO480</f>
        <v>531.96</v>
      </c>
      <c r="G914" s="36" t="str">
        <f>Source!DG480</f>
        <v>)*0,70</v>
      </c>
      <c r="H914" s="9">
        <f>Source!AV480</f>
        <v>1</v>
      </c>
      <c r="I914" s="9">
        <f>IF(Source!BA480&lt;&gt; 0, Source!BA480, 1)</f>
        <v>1</v>
      </c>
      <c r="J914" s="37">
        <f>Source!S480</f>
        <v>1117.1199999999999</v>
      </c>
      <c r="K914" s="37"/>
    </row>
    <row r="915" spans="1:22" ht="14.25" x14ac:dyDescent="0.2">
      <c r="A915" s="34"/>
      <c r="B915" s="34"/>
      <c r="C915" s="34" t="s">
        <v>882</v>
      </c>
      <c r="D915" s="35"/>
      <c r="E915" s="9"/>
      <c r="F915" s="37">
        <f>Source!AM480</f>
        <v>126.38</v>
      </c>
      <c r="G915" s="36" t="str">
        <f>Source!DE480</f>
        <v>)*0,70</v>
      </c>
      <c r="H915" s="9">
        <f>Source!AV480</f>
        <v>1</v>
      </c>
      <c r="I915" s="9">
        <f>IF(Source!BB480&lt;&gt; 0, Source!BB480, 1)</f>
        <v>1</v>
      </c>
      <c r="J915" s="37">
        <f>Source!Q480</f>
        <v>265.39999999999998</v>
      </c>
      <c r="K915" s="37"/>
    </row>
    <row r="916" spans="1:22" ht="14.25" x14ac:dyDescent="0.2">
      <c r="A916" s="34"/>
      <c r="B916" s="34"/>
      <c r="C916" s="34" t="s">
        <v>883</v>
      </c>
      <c r="D916" s="35"/>
      <c r="E916" s="9"/>
      <c r="F916" s="37">
        <f>Source!AN480</f>
        <v>82.48</v>
      </c>
      <c r="G916" s="36" t="str">
        <f>Source!DF480</f>
        <v>)*0,70</v>
      </c>
      <c r="H916" s="9">
        <f>Source!AV480</f>
        <v>1</v>
      </c>
      <c r="I916" s="9">
        <f>IF(Source!BS480&lt;&gt; 0, Source!BS480, 1)</f>
        <v>1</v>
      </c>
      <c r="J916" s="39">
        <f>Source!R480</f>
        <v>173.21</v>
      </c>
      <c r="K916" s="37"/>
    </row>
    <row r="917" spans="1:22" ht="14.25" x14ac:dyDescent="0.2">
      <c r="A917" s="34"/>
      <c r="B917" s="34"/>
      <c r="C917" s="34" t="s">
        <v>884</v>
      </c>
      <c r="D917" s="35"/>
      <c r="E917" s="9"/>
      <c r="F917" s="37">
        <f>Source!AL480</f>
        <v>8.4600000000000009</v>
      </c>
      <c r="G917" s="36" t="str">
        <f>Source!DD480</f>
        <v>)*1</v>
      </c>
      <c r="H917" s="9">
        <f>Source!AW480</f>
        <v>1</v>
      </c>
      <c r="I917" s="9">
        <f>IF(Source!BC480&lt;&gt; 0, Source!BC480, 1)</f>
        <v>1</v>
      </c>
      <c r="J917" s="37">
        <f>Source!P480</f>
        <v>25.38</v>
      </c>
      <c r="K917" s="37"/>
    </row>
    <row r="918" spans="1:22" ht="14.25" x14ac:dyDescent="0.2">
      <c r="A918" s="34"/>
      <c r="B918" s="34"/>
      <c r="C918" s="34" t="s">
        <v>885</v>
      </c>
      <c r="D918" s="35" t="s">
        <v>886</v>
      </c>
      <c r="E918" s="9">
        <f>Source!AT480</f>
        <v>70</v>
      </c>
      <c r="F918" s="37"/>
      <c r="G918" s="36"/>
      <c r="H918" s="9"/>
      <c r="I918" s="9"/>
      <c r="J918" s="37">
        <f>SUM(R913:R917)</f>
        <v>781.98</v>
      </c>
      <c r="K918" s="37"/>
    </row>
    <row r="919" spans="1:22" ht="14.25" x14ac:dyDescent="0.2">
      <c r="A919" s="34"/>
      <c r="B919" s="34"/>
      <c r="C919" s="34" t="s">
        <v>887</v>
      </c>
      <c r="D919" s="35" t="s">
        <v>886</v>
      </c>
      <c r="E919" s="9">
        <f>Source!AU480</f>
        <v>10</v>
      </c>
      <c r="F919" s="37"/>
      <c r="G919" s="36"/>
      <c r="H919" s="9"/>
      <c r="I919" s="9"/>
      <c r="J919" s="37">
        <f>SUM(T913:T918)</f>
        <v>111.71</v>
      </c>
      <c r="K919" s="37"/>
    </row>
    <row r="920" spans="1:22" ht="14.25" x14ac:dyDescent="0.2">
      <c r="A920" s="34"/>
      <c r="B920" s="34"/>
      <c r="C920" s="34" t="s">
        <v>888</v>
      </c>
      <c r="D920" s="35" t="s">
        <v>886</v>
      </c>
      <c r="E920" s="9">
        <f>108</f>
        <v>108</v>
      </c>
      <c r="F920" s="37"/>
      <c r="G920" s="36"/>
      <c r="H920" s="9"/>
      <c r="I920" s="9"/>
      <c r="J920" s="37">
        <f>SUM(V913:V919)</f>
        <v>187.07</v>
      </c>
      <c r="K920" s="37"/>
    </row>
    <row r="921" spans="1:22" ht="14.25" x14ac:dyDescent="0.2">
      <c r="A921" s="34"/>
      <c r="B921" s="34"/>
      <c r="C921" s="34" t="s">
        <v>889</v>
      </c>
      <c r="D921" s="35" t="s">
        <v>890</v>
      </c>
      <c r="E921" s="9">
        <f>Source!AQ480</f>
        <v>1.37</v>
      </c>
      <c r="F921" s="37"/>
      <c r="G921" s="36" t="str">
        <f>Source!DI480</f>
        <v>)*0,70</v>
      </c>
      <c r="H921" s="9">
        <f>Source!AV480</f>
        <v>1</v>
      </c>
      <c r="I921" s="9"/>
      <c r="J921" s="37"/>
      <c r="K921" s="37">
        <f>Source!U480</f>
        <v>2.8769999999999998</v>
      </c>
    </row>
    <row r="922" spans="1:22" ht="15" x14ac:dyDescent="0.25">
      <c r="A922" s="44"/>
      <c r="B922" s="44"/>
      <c r="C922" s="44"/>
      <c r="D922" s="44"/>
      <c r="E922" s="44"/>
      <c r="F922" s="44"/>
      <c r="G922" s="44"/>
      <c r="H922" s="44"/>
      <c r="I922" s="45">
        <f>J914+J915+J917+J918+J919+J920</f>
        <v>2488.6600000000003</v>
      </c>
      <c r="J922" s="45"/>
      <c r="K922" s="46">
        <f>IF(Source!I480&lt;&gt;0, ROUND(I922/Source!I480, 2), 0)</f>
        <v>829.55</v>
      </c>
      <c r="P922" s="40">
        <f>I922</f>
        <v>2488.6600000000003</v>
      </c>
    </row>
    <row r="923" spans="1:22" ht="79.5" x14ac:dyDescent="0.2">
      <c r="A923" s="34">
        <v>99</v>
      </c>
      <c r="B923" s="34" t="s">
        <v>891</v>
      </c>
      <c r="C923" s="34" t="str">
        <f>Source!G481</f>
        <v>Технический осмотр прибора приемно-контрольного "Сигнал-20П"</v>
      </c>
      <c r="D923" s="35" t="str">
        <f>Source!H481</f>
        <v>шт.</v>
      </c>
      <c r="E923" s="9">
        <f>Source!I481</f>
        <v>3</v>
      </c>
      <c r="F923" s="37"/>
      <c r="G923" s="36"/>
      <c r="H923" s="9"/>
      <c r="I923" s="9"/>
      <c r="J923" s="37"/>
      <c r="K923" s="37"/>
      <c r="Q923">
        <f>ROUND((Source!BZ481/100)*ROUND((Source!AF481*Source!AV481)*Source!I481, 2), 2)</f>
        <v>538.12</v>
      </c>
      <c r="R923">
        <f>Source!X481</f>
        <v>538.12</v>
      </c>
      <c r="S923">
        <f>ROUND((Source!CA481/100)*ROUND((Source!AF481*Source!AV481)*Source!I481, 2), 2)</f>
        <v>76.87</v>
      </c>
      <c r="T923">
        <f>Source!Y481</f>
        <v>76.87</v>
      </c>
      <c r="U923">
        <f>ROUND((175/100)*ROUND((Source!AE481*Source!AV481)*Source!I481, 2), 2)</f>
        <v>223.49</v>
      </c>
      <c r="V923">
        <f>ROUND((108/100)*ROUND(Source!CS481*Source!I481, 2), 2)</f>
        <v>137.93</v>
      </c>
    </row>
    <row r="924" spans="1:22" ht="14.25" x14ac:dyDescent="0.2">
      <c r="A924" s="34"/>
      <c r="B924" s="34"/>
      <c r="C924" s="34" t="s">
        <v>881</v>
      </c>
      <c r="D924" s="35"/>
      <c r="E924" s="9"/>
      <c r="F924" s="37">
        <f>Source!AO481</f>
        <v>31.06</v>
      </c>
      <c r="G924" s="36" t="str">
        <f>Source!DG481</f>
        <v>)*0,75)*11</v>
      </c>
      <c r="H924" s="9">
        <f>Source!AV481</f>
        <v>1</v>
      </c>
      <c r="I924" s="9">
        <f>IF(Source!BA481&lt;&gt; 0, Source!BA481, 1)</f>
        <v>1</v>
      </c>
      <c r="J924" s="37">
        <f>Source!S481</f>
        <v>768.74</v>
      </c>
      <c r="K924" s="37"/>
    </row>
    <row r="925" spans="1:22" ht="14.25" x14ac:dyDescent="0.2">
      <c r="A925" s="34"/>
      <c r="B925" s="34"/>
      <c r="C925" s="34" t="s">
        <v>882</v>
      </c>
      <c r="D925" s="35"/>
      <c r="E925" s="9"/>
      <c r="F925" s="37">
        <f>Source!AM481</f>
        <v>7.9</v>
      </c>
      <c r="G925" s="36" t="str">
        <f>Source!DE481</f>
        <v>)*0,75)*11</v>
      </c>
      <c r="H925" s="9">
        <f>Source!AV481</f>
        <v>1</v>
      </c>
      <c r="I925" s="9">
        <f>IF(Source!BB481&lt;&gt; 0, Source!BB481, 1)</f>
        <v>1</v>
      </c>
      <c r="J925" s="37">
        <f>Source!Q481</f>
        <v>195.53</v>
      </c>
      <c r="K925" s="37"/>
    </row>
    <row r="926" spans="1:22" ht="14.25" x14ac:dyDescent="0.2">
      <c r="A926" s="34"/>
      <c r="B926" s="34"/>
      <c r="C926" s="34" t="s">
        <v>883</v>
      </c>
      <c r="D926" s="35"/>
      <c r="E926" s="9"/>
      <c r="F926" s="37">
        <f>Source!AN481</f>
        <v>5.16</v>
      </c>
      <c r="G926" s="36" t="str">
        <f>Source!DF481</f>
        <v>)*0,75)*11</v>
      </c>
      <c r="H926" s="9">
        <f>Source!AV481</f>
        <v>1</v>
      </c>
      <c r="I926" s="9">
        <f>IF(Source!BS481&lt;&gt; 0, Source!BS481, 1)</f>
        <v>1</v>
      </c>
      <c r="J926" s="39">
        <f>Source!R481</f>
        <v>127.71</v>
      </c>
      <c r="K926" s="37"/>
    </row>
    <row r="927" spans="1:22" ht="14.25" x14ac:dyDescent="0.2">
      <c r="A927" s="34"/>
      <c r="B927" s="34"/>
      <c r="C927" s="34" t="s">
        <v>884</v>
      </c>
      <c r="D927" s="35"/>
      <c r="E927" s="9"/>
      <c r="F927" s="37">
        <f>Source!AL481</f>
        <v>1.79</v>
      </c>
      <c r="G927" s="36" t="str">
        <f>Source!DD481</f>
        <v>)*1)*11</v>
      </c>
      <c r="H927" s="9">
        <f>Source!AW481</f>
        <v>1</v>
      </c>
      <c r="I927" s="9">
        <f>IF(Source!BC481&lt;&gt; 0, Source!BC481, 1)</f>
        <v>1</v>
      </c>
      <c r="J927" s="37">
        <f>Source!P481</f>
        <v>59.07</v>
      </c>
      <c r="K927" s="37"/>
    </row>
    <row r="928" spans="1:22" ht="14.25" x14ac:dyDescent="0.2">
      <c r="A928" s="34"/>
      <c r="B928" s="34"/>
      <c r="C928" s="34" t="s">
        <v>885</v>
      </c>
      <c r="D928" s="35" t="s">
        <v>886</v>
      </c>
      <c r="E928" s="9">
        <f>Source!AT481</f>
        <v>70</v>
      </c>
      <c r="F928" s="37"/>
      <c r="G928" s="36"/>
      <c r="H928" s="9"/>
      <c r="I928" s="9"/>
      <c r="J928" s="37">
        <f>SUM(R923:R927)</f>
        <v>538.12</v>
      </c>
      <c r="K928" s="37"/>
    </row>
    <row r="929" spans="1:22" ht="14.25" x14ac:dyDescent="0.2">
      <c r="A929" s="34"/>
      <c r="B929" s="34"/>
      <c r="C929" s="34" t="s">
        <v>887</v>
      </c>
      <c r="D929" s="35" t="s">
        <v>886</v>
      </c>
      <c r="E929" s="9">
        <f>Source!AU481</f>
        <v>10</v>
      </c>
      <c r="F929" s="37"/>
      <c r="G929" s="36"/>
      <c r="H929" s="9"/>
      <c r="I929" s="9"/>
      <c r="J929" s="37">
        <f>SUM(T923:T928)</f>
        <v>76.87</v>
      </c>
      <c r="K929" s="37"/>
    </row>
    <row r="930" spans="1:22" ht="14.25" x14ac:dyDescent="0.2">
      <c r="A930" s="34"/>
      <c r="B930" s="34"/>
      <c r="C930" s="34" t="s">
        <v>888</v>
      </c>
      <c r="D930" s="35" t="s">
        <v>886</v>
      </c>
      <c r="E930" s="9">
        <f>108</f>
        <v>108</v>
      </c>
      <c r="F930" s="37"/>
      <c r="G930" s="36"/>
      <c r="H930" s="9"/>
      <c r="I930" s="9"/>
      <c r="J930" s="37">
        <f>SUM(V923:V929)</f>
        <v>137.93</v>
      </c>
      <c r="K930" s="37"/>
    </row>
    <row r="931" spans="1:22" ht="14.25" x14ac:dyDescent="0.2">
      <c r="A931" s="34"/>
      <c r="B931" s="34"/>
      <c r="C931" s="34" t="s">
        <v>889</v>
      </c>
      <c r="D931" s="35" t="s">
        <v>890</v>
      </c>
      <c r="E931" s="9">
        <f>Source!AQ481</f>
        <v>0.08</v>
      </c>
      <c r="F931" s="37"/>
      <c r="G931" s="36" t="str">
        <f>Source!DI481</f>
        <v>)*0,75)*11</v>
      </c>
      <c r="H931" s="9">
        <f>Source!AV481</f>
        <v>1</v>
      </c>
      <c r="I931" s="9"/>
      <c r="J931" s="37"/>
      <c r="K931" s="37">
        <f>Source!U481</f>
        <v>1.9799999999999998</v>
      </c>
    </row>
    <row r="932" spans="1:22" ht="15" x14ac:dyDescent="0.25">
      <c r="A932" s="44"/>
      <c r="B932" s="44"/>
      <c r="C932" s="44"/>
      <c r="D932" s="44"/>
      <c r="E932" s="44"/>
      <c r="F932" s="44"/>
      <c r="G932" s="44"/>
      <c r="H932" s="44"/>
      <c r="I932" s="45">
        <f>J924+J925+J927+J928+J929+J930</f>
        <v>1776.26</v>
      </c>
      <c r="J932" s="45"/>
      <c r="K932" s="46">
        <f>IF(Source!I481&lt;&gt;0, ROUND(I932/Source!I481, 2), 0)</f>
        <v>592.09</v>
      </c>
      <c r="P932" s="40">
        <f>I932</f>
        <v>1776.26</v>
      </c>
    </row>
    <row r="933" spans="1:22" ht="79.5" x14ac:dyDescent="0.2">
      <c r="A933" s="34">
        <v>100</v>
      </c>
      <c r="B933" s="34" t="s">
        <v>898</v>
      </c>
      <c r="C933" s="34" t="str">
        <f>Source!G482</f>
        <v>Техническое обслуживание источника резервного питания "СКАТ-1200Р\20" или "СКАТ-2400Р\20"</v>
      </c>
      <c r="D933" s="35" t="str">
        <f>Source!H482</f>
        <v>шт.</v>
      </c>
      <c r="E933" s="9">
        <f>Source!I482</f>
        <v>1</v>
      </c>
      <c r="F933" s="37"/>
      <c r="G933" s="36"/>
      <c r="H933" s="9"/>
      <c r="I933" s="9"/>
      <c r="J933" s="37"/>
      <c r="K933" s="37"/>
      <c r="Q933">
        <f>ROUND((Source!BZ482/100)*ROUND((Source!AF482*Source!AV482)*Source!I482, 2), 2)</f>
        <v>66.59</v>
      </c>
      <c r="R933">
        <f>Source!X482</f>
        <v>66.59</v>
      </c>
      <c r="S933">
        <f>ROUND((Source!CA482/100)*ROUND((Source!AF482*Source!AV482)*Source!I482, 2), 2)</f>
        <v>9.51</v>
      </c>
      <c r="T933">
        <f>Source!Y482</f>
        <v>9.51</v>
      </c>
      <c r="U933">
        <f>ROUND((175/100)*ROUND((Source!AE482*Source!AV482)*Source!I482, 2), 2)</f>
        <v>25.25</v>
      </c>
      <c r="V933">
        <f>ROUND((108/100)*ROUND(Source!CS482*Source!I482, 2), 2)</f>
        <v>15.58</v>
      </c>
    </row>
    <row r="934" spans="1:22" ht="14.25" x14ac:dyDescent="0.2">
      <c r="A934" s="34"/>
      <c r="B934" s="34"/>
      <c r="C934" s="34" t="s">
        <v>881</v>
      </c>
      <c r="D934" s="35"/>
      <c r="E934" s="9"/>
      <c r="F934" s="37">
        <f>Source!AO482</f>
        <v>135.9</v>
      </c>
      <c r="G934" s="36" t="str">
        <f>Source!DG482</f>
        <v>)*0,70</v>
      </c>
      <c r="H934" s="9">
        <f>Source!AV482</f>
        <v>1</v>
      </c>
      <c r="I934" s="9">
        <f>IF(Source!BA482&lt;&gt; 0, Source!BA482, 1)</f>
        <v>1</v>
      </c>
      <c r="J934" s="37">
        <f>Source!S482</f>
        <v>95.13</v>
      </c>
      <c r="K934" s="37"/>
    </row>
    <row r="935" spans="1:22" ht="14.25" x14ac:dyDescent="0.2">
      <c r="A935" s="34"/>
      <c r="B935" s="34"/>
      <c r="C935" s="34" t="s">
        <v>882</v>
      </c>
      <c r="D935" s="35"/>
      <c r="E935" s="9"/>
      <c r="F935" s="37">
        <f>Source!AM482</f>
        <v>31.59</v>
      </c>
      <c r="G935" s="36" t="str">
        <f>Source!DE482</f>
        <v>)*0,70</v>
      </c>
      <c r="H935" s="9">
        <f>Source!AV482</f>
        <v>1</v>
      </c>
      <c r="I935" s="9">
        <f>IF(Source!BB482&lt;&gt; 0, Source!BB482, 1)</f>
        <v>1</v>
      </c>
      <c r="J935" s="37">
        <f>Source!Q482</f>
        <v>22.11</v>
      </c>
      <c r="K935" s="37"/>
    </row>
    <row r="936" spans="1:22" ht="14.25" x14ac:dyDescent="0.2">
      <c r="A936" s="34"/>
      <c r="B936" s="34"/>
      <c r="C936" s="34" t="s">
        <v>883</v>
      </c>
      <c r="D936" s="35"/>
      <c r="E936" s="9"/>
      <c r="F936" s="37">
        <f>Source!AN482</f>
        <v>20.62</v>
      </c>
      <c r="G936" s="36" t="str">
        <f>Source!DF482</f>
        <v>)*0,70</v>
      </c>
      <c r="H936" s="9">
        <f>Source!AV482</f>
        <v>1</v>
      </c>
      <c r="I936" s="9">
        <f>IF(Source!BS482&lt;&gt; 0, Source!BS482, 1)</f>
        <v>1</v>
      </c>
      <c r="J936" s="39">
        <f>Source!R482</f>
        <v>14.43</v>
      </c>
      <c r="K936" s="37"/>
    </row>
    <row r="937" spans="1:22" ht="14.25" x14ac:dyDescent="0.2">
      <c r="A937" s="34"/>
      <c r="B937" s="34"/>
      <c r="C937" s="34" t="s">
        <v>884</v>
      </c>
      <c r="D937" s="35"/>
      <c r="E937" s="9"/>
      <c r="F937" s="37">
        <f>Source!AL482</f>
        <v>8.4600000000000009</v>
      </c>
      <c r="G937" s="36" t="str">
        <f>Source!DD482</f>
        <v>)*1</v>
      </c>
      <c r="H937" s="9">
        <f>Source!AW482</f>
        <v>1</v>
      </c>
      <c r="I937" s="9">
        <f>IF(Source!BC482&lt;&gt; 0, Source!BC482, 1)</f>
        <v>1</v>
      </c>
      <c r="J937" s="37">
        <f>Source!P482</f>
        <v>8.4600000000000009</v>
      </c>
      <c r="K937" s="37"/>
    </row>
    <row r="938" spans="1:22" ht="14.25" x14ac:dyDescent="0.2">
      <c r="A938" s="34"/>
      <c r="B938" s="34"/>
      <c r="C938" s="34" t="s">
        <v>885</v>
      </c>
      <c r="D938" s="35" t="s">
        <v>886</v>
      </c>
      <c r="E938" s="9">
        <f>Source!AT482</f>
        <v>70</v>
      </c>
      <c r="F938" s="37"/>
      <c r="G938" s="36"/>
      <c r="H938" s="9"/>
      <c r="I938" s="9"/>
      <c r="J938" s="37">
        <f>SUM(R933:R937)</f>
        <v>66.59</v>
      </c>
      <c r="K938" s="37"/>
    </row>
    <row r="939" spans="1:22" ht="14.25" x14ac:dyDescent="0.2">
      <c r="A939" s="34"/>
      <c r="B939" s="34"/>
      <c r="C939" s="34" t="s">
        <v>887</v>
      </c>
      <c r="D939" s="35" t="s">
        <v>886</v>
      </c>
      <c r="E939" s="9">
        <f>Source!AU482</f>
        <v>10</v>
      </c>
      <c r="F939" s="37"/>
      <c r="G939" s="36"/>
      <c r="H939" s="9"/>
      <c r="I939" s="9"/>
      <c r="J939" s="37">
        <f>SUM(T933:T938)</f>
        <v>9.51</v>
      </c>
      <c r="K939" s="37"/>
    </row>
    <row r="940" spans="1:22" ht="14.25" x14ac:dyDescent="0.2">
      <c r="A940" s="34"/>
      <c r="B940" s="34"/>
      <c r="C940" s="34" t="s">
        <v>888</v>
      </c>
      <c r="D940" s="35" t="s">
        <v>886</v>
      </c>
      <c r="E940" s="9">
        <f>108</f>
        <v>108</v>
      </c>
      <c r="F940" s="37"/>
      <c r="G940" s="36"/>
      <c r="H940" s="9"/>
      <c r="I940" s="9"/>
      <c r="J940" s="37">
        <f>SUM(V933:V939)</f>
        <v>15.58</v>
      </c>
      <c r="K940" s="37"/>
    </row>
    <row r="941" spans="1:22" ht="14.25" x14ac:dyDescent="0.2">
      <c r="A941" s="34"/>
      <c r="B941" s="34"/>
      <c r="C941" s="34" t="s">
        <v>889</v>
      </c>
      <c r="D941" s="35" t="s">
        <v>890</v>
      </c>
      <c r="E941" s="9">
        <f>Source!AQ482</f>
        <v>0.35</v>
      </c>
      <c r="F941" s="37"/>
      <c r="G941" s="36" t="str">
        <f>Source!DI482</f>
        <v>)*0,70</v>
      </c>
      <c r="H941" s="9">
        <f>Source!AV482</f>
        <v>1</v>
      </c>
      <c r="I941" s="9"/>
      <c r="J941" s="37"/>
      <c r="K941" s="37">
        <f>Source!U482</f>
        <v>0.24499999999999997</v>
      </c>
    </row>
    <row r="942" spans="1:22" ht="15" x14ac:dyDescent="0.25">
      <c r="A942" s="44"/>
      <c r="B942" s="44"/>
      <c r="C942" s="44"/>
      <c r="D942" s="44"/>
      <c r="E942" s="44"/>
      <c r="F942" s="44"/>
      <c r="G942" s="44"/>
      <c r="H942" s="44"/>
      <c r="I942" s="45">
        <f>J934+J935+J937+J938+J939+J940</f>
        <v>217.38</v>
      </c>
      <c r="J942" s="45"/>
      <c r="K942" s="46">
        <f>IF(Source!I482&lt;&gt;0, ROUND(I942/Source!I482, 2), 0)</f>
        <v>217.38</v>
      </c>
      <c r="P942" s="40">
        <f>I942</f>
        <v>217.38</v>
      </c>
    </row>
    <row r="943" spans="1:22" ht="79.5" x14ac:dyDescent="0.2">
      <c r="A943" s="34">
        <v>101</v>
      </c>
      <c r="B943" s="34" t="s">
        <v>899</v>
      </c>
      <c r="C943" s="34" t="str">
        <f>Source!G483</f>
        <v>Технический осмотр Источник резервного питания "СКАТ-1200Р\20" или "СКАТ-2400Р\20"</v>
      </c>
      <c r="D943" s="35" t="str">
        <f>Source!H483</f>
        <v>шт.</v>
      </c>
      <c r="E943" s="9">
        <f>Source!I483</f>
        <v>1</v>
      </c>
      <c r="F943" s="37"/>
      <c r="G943" s="36"/>
      <c r="H943" s="9"/>
      <c r="I943" s="9"/>
      <c r="J943" s="37"/>
      <c r="K943" s="37"/>
      <c r="Q943">
        <f>ROUND((Source!BZ483/100)*ROUND((Source!AF483*Source!AV483)*Source!I483, 2), 2)</f>
        <v>134.56</v>
      </c>
      <c r="R943">
        <f>Source!X483</f>
        <v>134.56</v>
      </c>
      <c r="S943">
        <f>ROUND((Source!CA483/100)*ROUND((Source!AF483*Source!AV483)*Source!I483, 2), 2)</f>
        <v>19.22</v>
      </c>
      <c r="T943">
        <f>Source!Y483</f>
        <v>19.22</v>
      </c>
      <c r="U943">
        <f>ROUND((175/100)*ROUND((Source!AE483*Source!AV483)*Source!I483, 2), 2)</f>
        <v>74.5</v>
      </c>
      <c r="V943">
        <f>ROUND((108/100)*ROUND(Source!CS483*Source!I483, 2), 2)</f>
        <v>45.98</v>
      </c>
    </row>
    <row r="944" spans="1:22" ht="14.25" x14ac:dyDescent="0.2">
      <c r="A944" s="34"/>
      <c r="B944" s="34"/>
      <c r="C944" s="34" t="s">
        <v>881</v>
      </c>
      <c r="D944" s="35"/>
      <c r="E944" s="9"/>
      <c r="F944" s="37">
        <f>Source!AO483</f>
        <v>23.3</v>
      </c>
      <c r="G944" s="36" t="str">
        <f>Source!DG483</f>
        <v>)*0,75)*11</v>
      </c>
      <c r="H944" s="9">
        <f>Source!AV483</f>
        <v>1</v>
      </c>
      <c r="I944" s="9">
        <f>IF(Source!BA483&lt;&gt; 0, Source!BA483, 1)</f>
        <v>1</v>
      </c>
      <c r="J944" s="37">
        <f>Source!S483</f>
        <v>192.23</v>
      </c>
      <c r="K944" s="37"/>
    </row>
    <row r="945" spans="1:22" ht="14.25" x14ac:dyDescent="0.2">
      <c r="A945" s="34"/>
      <c r="B945" s="34"/>
      <c r="C945" s="34" t="s">
        <v>882</v>
      </c>
      <c r="D945" s="35"/>
      <c r="E945" s="9"/>
      <c r="F945" s="37">
        <f>Source!AM483</f>
        <v>7.9</v>
      </c>
      <c r="G945" s="36" t="str">
        <f>Source!DE483</f>
        <v>)*0,75)*11</v>
      </c>
      <c r="H945" s="9">
        <f>Source!AV483</f>
        <v>1</v>
      </c>
      <c r="I945" s="9">
        <f>IF(Source!BB483&lt;&gt; 0, Source!BB483, 1)</f>
        <v>1</v>
      </c>
      <c r="J945" s="37">
        <f>Source!Q483</f>
        <v>65.180000000000007</v>
      </c>
      <c r="K945" s="37"/>
    </row>
    <row r="946" spans="1:22" ht="14.25" x14ac:dyDescent="0.2">
      <c r="A946" s="34"/>
      <c r="B946" s="34"/>
      <c r="C946" s="34" t="s">
        <v>883</v>
      </c>
      <c r="D946" s="35"/>
      <c r="E946" s="9"/>
      <c r="F946" s="37">
        <f>Source!AN483</f>
        <v>5.16</v>
      </c>
      <c r="G946" s="36" t="str">
        <f>Source!DF483</f>
        <v>)*0,75)*11</v>
      </c>
      <c r="H946" s="9">
        <f>Source!AV483</f>
        <v>1</v>
      </c>
      <c r="I946" s="9">
        <f>IF(Source!BS483&lt;&gt; 0, Source!BS483, 1)</f>
        <v>1</v>
      </c>
      <c r="J946" s="39">
        <f>Source!R483</f>
        <v>42.57</v>
      </c>
      <c r="K946" s="37"/>
    </row>
    <row r="947" spans="1:22" ht="14.25" x14ac:dyDescent="0.2">
      <c r="A947" s="34"/>
      <c r="B947" s="34"/>
      <c r="C947" s="34" t="s">
        <v>884</v>
      </c>
      <c r="D947" s="35"/>
      <c r="E947" s="9"/>
      <c r="F947" s="37">
        <f>Source!AL483</f>
        <v>2.06</v>
      </c>
      <c r="G947" s="36" t="str">
        <f>Source!DD483</f>
        <v>)*1)*11</v>
      </c>
      <c r="H947" s="9">
        <f>Source!AW483</f>
        <v>1</v>
      </c>
      <c r="I947" s="9">
        <f>IF(Source!BC483&lt;&gt; 0, Source!BC483, 1)</f>
        <v>1</v>
      </c>
      <c r="J947" s="37">
        <f>Source!P483</f>
        <v>22.66</v>
      </c>
      <c r="K947" s="37"/>
    </row>
    <row r="948" spans="1:22" ht="14.25" x14ac:dyDescent="0.2">
      <c r="A948" s="34"/>
      <c r="B948" s="34"/>
      <c r="C948" s="34" t="s">
        <v>885</v>
      </c>
      <c r="D948" s="35" t="s">
        <v>886</v>
      </c>
      <c r="E948" s="9">
        <f>Source!AT483</f>
        <v>70</v>
      </c>
      <c r="F948" s="37"/>
      <c r="G948" s="36"/>
      <c r="H948" s="9"/>
      <c r="I948" s="9"/>
      <c r="J948" s="37">
        <f>SUM(R943:R947)</f>
        <v>134.56</v>
      </c>
      <c r="K948" s="37"/>
    </row>
    <row r="949" spans="1:22" ht="14.25" x14ac:dyDescent="0.2">
      <c r="A949" s="34"/>
      <c r="B949" s="34"/>
      <c r="C949" s="34" t="s">
        <v>887</v>
      </c>
      <c r="D949" s="35" t="s">
        <v>886</v>
      </c>
      <c r="E949" s="9">
        <f>Source!AU483</f>
        <v>10</v>
      </c>
      <c r="F949" s="37"/>
      <c r="G949" s="36"/>
      <c r="H949" s="9"/>
      <c r="I949" s="9"/>
      <c r="J949" s="37">
        <f>SUM(T943:T948)</f>
        <v>19.22</v>
      </c>
      <c r="K949" s="37"/>
    </row>
    <row r="950" spans="1:22" ht="14.25" x14ac:dyDescent="0.2">
      <c r="A950" s="34"/>
      <c r="B950" s="34"/>
      <c r="C950" s="34" t="s">
        <v>888</v>
      </c>
      <c r="D950" s="35" t="s">
        <v>886</v>
      </c>
      <c r="E950" s="9">
        <f>108</f>
        <v>108</v>
      </c>
      <c r="F950" s="37"/>
      <c r="G950" s="36"/>
      <c r="H950" s="9"/>
      <c r="I950" s="9"/>
      <c r="J950" s="37">
        <f>SUM(V943:V949)</f>
        <v>45.98</v>
      </c>
      <c r="K950" s="37"/>
    </row>
    <row r="951" spans="1:22" ht="14.25" x14ac:dyDescent="0.2">
      <c r="A951" s="34"/>
      <c r="B951" s="34"/>
      <c r="C951" s="34" t="s">
        <v>889</v>
      </c>
      <c r="D951" s="35" t="s">
        <v>890</v>
      </c>
      <c r="E951" s="9">
        <f>Source!AQ483</f>
        <v>0.06</v>
      </c>
      <c r="F951" s="37"/>
      <c r="G951" s="36" t="str">
        <f>Source!DI483</f>
        <v>)*0,75)*11</v>
      </c>
      <c r="H951" s="9">
        <f>Source!AV483</f>
        <v>1</v>
      </c>
      <c r="I951" s="9"/>
      <c r="J951" s="37"/>
      <c r="K951" s="37">
        <f>Source!U483</f>
        <v>0.495</v>
      </c>
    </row>
    <row r="952" spans="1:22" ht="15" x14ac:dyDescent="0.25">
      <c r="A952" s="44"/>
      <c r="B952" s="44"/>
      <c r="C952" s="44"/>
      <c r="D952" s="44"/>
      <c r="E952" s="44"/>
      <c r="F952" s="44"/>
      <c r="G952" s="44"/>
      <c r="H952" s="44"/>
      <c r="I952" s="45">
        <f>J944+J945+J947+J948+J949+J950</f>
        <v>479.83000000000004</v>
      </c>
      <c r="J952" s="45"/>
      <c r="K952" s="46">
        <f>IF(Source!I483&lt;&gt;0, ROUND(I952/Source!I483, 2), 0)</f>
        <v>479.83</v>
      </c>
      <c r="P952" s="40">
        <f>I952</f>
        <v>479.83000000000004</v>
      </c>
    </row>
    <row r="953" spans="1:22" ht="71.25" x14ac:dyDescent="0.2">
      <c r="A953" s="34">
        <v>102</v>
      </c>
      <c r="B953" s="34" t="str">
        <f>Source!F484</f>
        <v>1.22-2203-104-6/1</v>
      </c>
      <c r="C953" s="34" t="str">
        <f>Source!G484</f>
        <v>Техническое обслуживание приборов системы охранно-пожарной сигнализации на базе оборудования С2000, блок индикации С2000-БКИ (С2000-БИ) - годовое</v>
      </c>
      <c r="D953" s="35" t="str">
        <f>Source!H484</f>
        <v>шт.</v>
      </c>
      <c r="E953" s="9">
        <f>Source!I484</f>
        <v>3</v>
      </c>
      <c r="F953" s="37"/>
      <c r="G953" s="36"/>
      <c r="H953" s="9"/>
      <c r="I953" s="9"/>
      <c r="J953" s="37"/>
      <c r="K953" s="37"/>
      <c r="Q953">
        <f>ROUND((Source!BZ484/100)*ROUND((Source!AF484*Source!AV484)*Source!I484, 2), 2)</f>
        <v>228.73</v>
      </c>
      <c r="R953">
        <f>Source!X484</f>
        <v>228.73</v>
      </c>
      <c r="S953">
        <f>ROUND((Source!CA484/100)*ROUND((Source!AF484*Source!AV484)*Source!I484, 2), 2)</f>
        <v>32.68</v>
      </c>
      <c r="T953">
        <f>Source!Y484</f>
        <v>32.68</v>
      </c>
      <c r="U953">
        <f>ROUND((175/100)*ROUND((Source!AE484*Source!AV484)*Source!I484, 2), 2)</f>
        <v>0</v>
      </c>
      <c r="V953">
        <f>ROUND((108/100)*ROUND(Source!CS484*Source!I484, 2), 2)</f>
        <v>0</v>
      </c>
    </row>
    <row r="954" spans="1:22" ht="14.25" x14ac:dyDescent="0.2">
      <c r="A954" s="34"/>
      <c r="B954" s="34"/>
      <c r="C954" s="34" t="s">
        <v>881</v>
      </c>
      <c r="D954" s="35"/>
      <c r="E954" s="9"/>
      <c r="F954" s="37">
        <f>Source!AO484</f>
        <v>108.92</v>
      </c>
      <c r="G954" s="36" t="str">
        <f>Source!DG484</f>
        <v/>
      </c>
      <c r="H954" s="9">
        <f>Source!AV484</f>
        <v>1</v>
      </c>
      <c r="I954" s="9">
        <f>IF(Source!BA484&lt;&gt; 0, Source!BA484, 1)</f>
        <v>1</v>
      </c>
      <c r="J954" s="37">
        <f>Source!S484</f>
        <v>326.76</v>
      </c>
      <c r="K954" s="37"/>
    </row>
    <row r="955" spans="1:22" ht="14.25" x14ac:dyDescent="0.2">
      <c r="A955" s="34"/>
      <c r="B955" s="34"/>
      <c r="C955" s="34" t="s">
        <v>884</v>
      </c>
      <c r="D955" s="35"/>
      <c r="E955" s="9"/>
      <c r="F955" s="37">
        <f>Source!AL484</f>
        <v>41.66</v>
      </c>
      <c r="G955" s="36" t="str">
        <f>Source!DD484</f>
        <v/>
      </c>
      <c r="H955" s="9">
        <f>Source!AW484</f>
        <v>1</v>
      </c>
      <c r="I955" s="9">
        <f>IF(Source!BC484&lt;&gt; 0, Source!BC484, 1)</f>
        <v>1</v>
      </c>
      <c r="J955" s="37">
        <f>Source!P484</f>
        <v>124.98</v>
      </c>
      <c r="K955" s="37"/>
    </row>
    <row r="956" spans="1:22" ht="14.25" x14ac:dyDescent="0.2">
      <c r="A956" s="34"/>
      <c r="B956" s="34"/>
      <c r="C956" s="34" t="s">
        <v>885</v>
      </c>
      <c r="D956" s="35" t="s">
        <v>886</v>
      </c>
      <c r="E956" s="9">
        <f>Source!AT484</f>
        <v>70</v>
      </c>
      <c r="F956" s="37"/>
      <c r="G956" s="36"/>
      <c r="H956" s="9"/>
      <c r="I956" s="9"/>
      <c r="J956" s="37">
        <f>SUM(R953:R955)</f>
        <v>228.73</v>
      </c>
      <c r="K956" s="37"/>
    </row>
    <row r="957" spans="1:22" ht="14.25" x14ac:dyDescent="0.2">
      <c r="A957" s="34"/>
      <c r="B957" s="34"/>
      <c r="C957" s="34" t="s">
        <v>887</v>
      </c>
      <c r="D957" s="35" t="s">
        <v>886</v>
      </c>
      <c r="E957" s="9">
        <f>Source!AU484</f>
        <v>10</v>
      </c>
      <c r="F957" s="37"/>
      <c r="G957" s="36"/>
      <c r="H957" s="9"/>
      <c r="I957" s="9"/>
      <c r="J957" s="37">
        <f>SUM(T953:T956)</f>
        <v>32.68</v>
      </c>
      <c r="K957" s="37"/>
    </row>
    <row r="958" spans="1:22" ht="14.25" x14ac:dyDescent="0.2">
      <c r="A958" s="34"/>
      <c r="B958" s="34"/>
      <c r="C958" s="34" t="s">
        <v>889</v>
      </c>
      <c r="D958" s="35" t="s">
        <v>890</v>
      </c>
      <c r="E958" s="9">
        <f>Source!AQ484</f>
        <v>0.3</v>
      </c>
      <c r="F958" s="37"/>
      <c r="G958" s="36" t="str">
        <f>Source!DI484</f>
        <v/>
      </c>
      <c r="H958" s="9">
        <f>Source!AV484</f>
        <v>1</v>
      </c>
      <c r="I958" s="9"/>
      <c r="J958" s="37"/>
      <c r="K958" s="37">
        <f>Source!U484</f>
        <v>0.89999999999999991</v>
      </c>
    </row>
    <row r="959" spans="1:22" ht="15" x14ac:dyDescent="0.25">
      <c r="A959" s="44"/>
      <c r="B959" s="44"/>
      <c r="C959" s="44"/>
      <c r="D959" s="44"/>
      <c r="E959" s="44"/>
      <c r="F959" s="44"/>
      <c r="G959" s="44"/>
      <c r="H959" s="44"/>
      <c r="I959" s="45">
        <f>J954+J955+J956+J957</f>
        <v>713.15</v>
      </c>
      <c r="J959" s="45"/>
      <c r="K959" s="46">
        <f>IF(Source!I484&lt;&gt;0, ROUND(I959/Source!I484, 2), 0)</f>
        <v>237.72</v>
      </c>
      <c r="P959" s="40">
        <f>I959</f>
        <v>713.15</v>
      </c>
    </row>
    <row r="960" spans="1:22" ht="71.25" x14ac:dyDescent="0.2">
      <c r="A960" s="34">
        <v>103</v>
      </c>
      <c r="B960" s="34" t="str">
        <f>Source!F485</f>
        <v>1.22-2203-106-1/1</v>
      </c>
      <c r="C960" s="34" t="str">
        <f>Source!G485</f>
        <v>Техническое обслуживание извещателя пожарного дымового оптико-электронного адресно-аналогового ИП 212-34А "ДИП-34А" - годовое</v>
      </c>
      <c r="D960" s="35" t="str">
        <f>Source!H485</f>
        <v>шт.</v>
      </c>
      <c r="E960" s="9">
        <f>Source!I485</f>
        <v>450</v>
      </c>
      <c r="F960" s="37"/>
      <c r="G960" s="36"/>
      <c r="H960" s="9"/>
      <c r="I960" s="9"/>
      <c r="J960" s="37"/>
      <c r="K960" s="37"/>
      <c r="Q960">
        <f>ROUND((Source!BZ485/100)*ROUND((Source!AF485*Source!AV485)*Source!I485, 2), 2)</f>
        <v>18298.349999999999</v>
      </c>
      <c r="R960">
        <f>Source!X485</f>
        <v>18298.349999999999</v>
      </c>
      <c r="S960">
        <f>ROUND((Source!CA485/100)*ROUND((Source!AF485*Source!AV485)*Source!I485, 2), 2)</f>
        <v>2614.0500000000002</v>
      </c>
      <c r="T960">
        <f>Source!Y485</f>
        <v>2614.0500000000002</v>
      </c>
      <c r="U960">
        <f>ROUND((175/100)*ROUND((Source!AE485*Source!AV485)*Source!I485, 2), 2)</f>
        <v>0</v>
      </c>
      <c r="V960">
        <f>ROUND((108/100)*ROUND(Source!CS485*Source!I485, 2), 2)</f>
        <v>0</v>
      </c>
    </row>
    <row r="961" spans="1:22" ht="14.25" x14ac:dyDescent="0.2">
      <c r="A961" s="34"/>
      <c r="B961" s="34"/>
      <c r="C961" s="34" t="s">
        <v>881</v>
      </c>
      <c r="D961" s="35"/>
      <c r="E961" s="9"/>
      <c r="F961" s="37">
        <f>Source!AO485</f>
        <v>58.09</v>
      </c>
      <c r="G961" s="36" t="str">
        <f>Source!DG485</f>
        <v/>
      </c>
      <c r="H961" s="9">
        <f>Source!AV485</f>
        <v>1</v>
      </c>
      <c r="I961" s="9">
        <f>IF(Source!BA485&lt;&gt; 0, Source!BA485, 1)</f>
        <v>1</v>
      </c>
      <c r="J961" s="37">
        <f>Source!S485</f>
        <v>26140.5</v>
      </c>
      <c r="K961" s="37"/>
    </row>
    <row r="962" spans="1:22" ht="14.25" x14ac:dyDescent="0.2">
      <c r="A962" s="34"/>
      <c r="B962" s="34"/>
      <c r="C962" s="34" t="s">
        <v>884</v>
      </c>
      <c r="D962" s="35"/>
      <c r="E962" s="9"/>
      <c r="F962" s="37">
        <f>Source!AL485</f>
        <v>0.06</v>
      </c>
      <c r="G962" s="36" t="str">
        <f>Source!DD485</f>
        <v/>
      </c>
      <c r="H962" s="9">
        <f>Source!AW485</f>
        <v>1</v>
      </c>
      <c r="I962" s="9">
        <f>IF(Source!BC485&lt;&gt; 0, Source!BC485, 1)</f>
        <v>1</v>
      </c>
      <c r="J962" s="37">
        <f>Source!P485</f>
        <v>27</v>
      </c>
      <c r="K962" s="37"/>
    </row>
    <row r="963" spans="1:22" ht="14.25" x14ac:dyDescent="0.2">
      <c r="A963" s="34"/>
      <c r="B963" s="34"/>
      <c r="C963" s="34" t="s">
        <v>885</v>
      </c>
      <c r="D963" s="35" t="s">
        <v>886</v>
      </c>
      <c r="E963" s="9">
        <f>Source!AT485</f>
        <v>70</v>
      </c>
      <c r="F963" s="37"/>
      <c r="G963" s="36"/>
      <c r="H963" s="9"/>
      <c r="I963" s="9"/>
      <c r="J963" s="37">
        <f>SUM(R960:R962)</f>
        <v>18298.349999999999</v>
      </c>
      <c r="K963" s="37"/>
    </row>
    <row r="964" spans="1:22" ht="14.25" x14ac:dyDescent="0.2">
      <c r="A964" s="34"/>
      <c r="B964" s="34"/>
      <c r="C964" s="34" t="s">
        <v>887</v>
      </c>
      <c r="D964" s="35" t="s">
        <v>886</v>
      </c>
      <c r="E964" s="9">
        <f>Source!AU485</f>
        <v>10</v>
      </c>
      <c r="F964" s="37"/>
      <c r="G964" s="36"/>
      <c r="H964" s="9"/>
      <c r="I964" s="9"/>
      <c r="J964" s="37">
        <f>SUM(T960:T963)</f>
        <v>2614.0500000000002</v>
      </c>
      <c r="K964" s="37"/>
    </row>
    <row r="965" spans="1:22" ht="14.25" x14ac:dyDescent="0.2">
      <c r="A965" s="34"/>
      <c r="B965" s="34"/>
      <c r="C965" s="34" t="s">
        <v>889</v>
      </c>
      <c r="D965" s="35" t="s">
        <v>890</v>
      </c>
      <c r="E965" s="9">
        <f>Source!AQ485</f>
        <v>0.16</v>
      </c>
      <c r="F965" s="37"/>
      <c r="G965" s="36" t="str">
        <f>Source!DI485</f>
        <v/>
      </c>
      <c r="H965" s="9">
        <f>Source!AV485</f>
        <v>1</v>
      </c>
      <c r="I965" s="9"/>
      <c r="J965" s="37"/>
      <c r="K965" s="37">
        <f>Source!U485</f>
        <v>72</v>
      </c>
    </row>
    <row r="966" spans="1:22" ht="15" x14ac:dyDescent="0.25">
      <c r="A966" s="44"/>
      <c r="B966" s="44"/>
      <c r="C966" s="44"/>
      <c r="D966" s="44"/>
      <c r="E966" s="44"/>
      <c r="F966" s="44"/>
      <c r="G966" s="44"/>
      <c r="H966" s="44"/>
      <c r="I966" s="45">
        <f>J961+J962+J963+J964</f>
        <v>47079.9</v>
      </c>
      <c r="J966" s="45"/>
      <c r="K966" s="46">
        <f>IF(Source!I485&lt;&gt;0, ROUND(I966/Source!I485, 2), 0)</f>
        <v>104.62</v>
      </c>
      <c r="P966" s="40">
        <f>I966</f>
        <v>47079.9</v>
      </c>
    </row>
    <row r="967" spans="1:22" ht="79.5" x14ac:dyDescent="0.2">
      <c r="A967" s="34">
        <v>104</v>
      </c>
      <c r="B967" s="34" t="s">
        <v>896</v>
      </c>
      <c r="C967" s="34" t="str">
        <f>Source!G486</f>
        <v>Техническое обслуживание извещателя пожарного ручного адресного "ИПР513-3А"</v>
      </c>
      <c r="D967" s="35" t="str">
        <f>Source!H486</f>
        <v>шт.</v>
      </c>
      <c r="E967" s="9">
        <f>Source!I486</f>
        <v>14</v>
      </c>
      <c r="F967" s="37"/>
      <c r="G967" s="36"/>
      <c r="H967" s="9"/>
      <c r="I967" s="9"/>
      <c r="J967" s="37"/>
      <c r="K967" s="37"/>
      <c r="Q967">
        <f>ROUND((Source!BZ486/100)*ROUND((Source!AF486*Source!AV486)*Source!I486, 2), 2)</f>
        <v>1225.27</v>
      </c>
      <c r="R967">
        <f>Source!X486</f>
        <v>1225.27</v>
      </c>
      <c r="S967">
        <f>ROUND((Source!CA486/100)*ROUND((Source!AF486*Source!AV486)*Source!I486, 2), 2)</f>
        <v>175.04</v>
      </c>
      <c r="T967">
        <f>Source!Y486</f>
        <v>175.04</v>
      </c>
      <c r="U967">
        <f>ROUND((175/100)*ROUND((Source!AE486*Source!AV486)*Source!I486, 2), 2)</f>
        <v>176.82</v>
      </c>
      <c r="V967">
        <f>ROUND((108/100)*ROUND(Source!CS486*Source!I486, 2), 2)</f>
        <v>109.12</v>
      </c>
    </row>
    <row r="968" spans="1:22" ht="14.25" x14ac:dyDescent="0.2">
      <c r="A968" s="34"/>
      <c r="B968" s="34"/>
      <c r="C968" s="34" t="s">
        <v>881</v>
      </c>
      <c r="D968" s="35"/>
      <c r="E968" s="9"/>
      <c r="F968" s="37">
        <f>Source!AO486</f>
        <v>178.61</v>
      </c>
      <c r="G968" s="36" t="str">
        <f>Source!DG486</f>
        <v>)*0,70</v>
      </c>
      <c r="H968" s="9">
        <f>Source!AV486</f>
        <v>1</v>
      </c>
      <c r="I968" s="9">
        <f>IF(Source!BA486&lt;&gt; 0, Source!BA486, 1)</f>
        <v>1</v>
      </c>
      <c r="J968" s="37">
        <f>Source!S486</f>
        <v>1750.38</v>
      </c>
      <c r="K968" s="37"/>
    </row>
    <row r="969" spans="1:22" ht="14.25" x14ac:dyDescent="0.2">
      <c r="A969" s="34"/>
      <c r="B969" s="34"/>
      <c r="C969" s="34" t="s">
        <v>882</v>
      </c>
      <c r="D969" s="35"/>
      <c r="E969" s="9"/>
      <c r="F969" s="37">
        <f>Source!AM486</f>
        <v>15.8</v>
      </c>
      <c r="G969" s="36" t="str">
        <f>Source!DE486</f>
        <v>)*0,70</v>
      </c>
      <c r="H969" s="9">
        <f>Source!AV486</f>
        <v>1</v>
      </c>
      <c r="I969" s="9">
        <f>IF(Source!BB486&lt;&gt; 0, Source!BB486, 1)</f>
        <v>1</v>
      </c>
      <c r="J969" s="37">
        <f>Source!Q486</f>
        <v>154.84</v>
      </c>
      <c r="K969" s="37"/>
    </row>
    <row r="970" spans="1:22" ht="14.25" x14ac:dyDescent="0.2">
      <c r="A970" s="34"/>
      <c r="B970" s="34"/>
      <c r="C970" s="34" t="s">
        <v>883</v>
      </c>
      <c r="D970" s="35"/>
      <c r="E970" s="9"/>
      <c r="F970" s="37">
        <f>Source!AN486</f>
        <v>10.31</v>
      </c>
      <c r="G970" s="36" t="str">
        <f>Source!DF486</f>
        <v>)*0,70</v>
      </c>
      <c r="H970" s="9">
        <f>Source!AV486</f>
        <v>1</v>
      </c>
      <c r="I970" s="9">
        <f>IF(Source!BS486&lt;&gt; 0, Source!BS486, 1)</f>
        <v>1</v>
      </c>
      <c r="J970" s="39">
        <f>Source!R486</f>
        <v>101.04</v>
      </c>
      <c r="K970" s="37"/>
    </row>
    <row r="971" spans="1:22" ht="14.25" x14ac:dyDescent="0.2">
      <c r="A971" s="34"/>
      <c r="B971" s="34"/>
      <c r="C971" s="34" t="s">
        <v>884</v>
      </c>
      <c r="D971" s="35"/>
      <c r="E971" s="9"/>
      <c r="F971" s="37">
        <f>Source!AL486</f>
        <v>0.49</v>
      </c>
      <c r="G971" s="36" t="str">
        <f>Source!DD486</f>
        <v>)*1</v>
      </c>
      <c r="H971" s="9">
        <f>Source!AW486</f>
        <v>1</v>
      </c>
      <c r="I971" s="9">
        <f>IF(Source!BC486&lt;&gt; 0, Source!BC486, 1)</f>
        <v>1</v>
      </c>
      <c r="J971" s="37">
        <f>Source!P486</f>
        <v>6.86</v>
      </c>
      <c r="K971" s="37"/>
    </row>
    <row r="972" spans="1:22" ht="14.25" x14ac:dyDescent="0.2">
      <c r="A972" s="34"/>
      <c r="B972" s="34"/>
      <c r="C972" s="34" t="s">
        <v>885</v>
      </c>
      <c r="D972" s="35" t="s">
        <v>886</v>
      </c>
      <c r="E972" s="9">
        <f>Source!AT486</f>
        <v>70</v>
      </c>
      <c r="F972" s="37"/>
      <c r="G972" s="36"/>
      <c r="H972" s="9"/>
      <c r="I972" s="9"/>
      <c r="J972" s="37">
        <f>SUM(R967:R971)</f>
        <v>1225.27</v>
      </c>
      <c r="K972" s="37"/>
    </row>
    <row r="973" spans="1:22" ht="14.25" x14ac:dyDescent="0.2">
      <c r="A973" s="34"/>
      <c r="B973" s="34"/>
      <c r="C973" s="34" t="s">
        <v>887</v>
      </c>
      <c r="D973" s="35" t="s">
        <v>886</v>
      </c>
      <c r="E973" s="9">
        <f>Source!AU486</f>
        <v>10</v>
      </c>
      <c r="F973" s="37"/>
      <c r="G973" s="36"/>
      <c r="H973" s="9"/>
      <c r="I973" s="9"/>
      <c r="J973" s="37">
        <f>SUM(T967:T972)</f>
        <v>175.04</v>
      </c>
      <c r="K973" s="37"/>
    </row>
    <row r="974" spans="1:22" ht="14.25" x14ac:dyDescent="0.2">
      <c r="A974" s="34"/>
      <c r="B974" s="34"/>
      <c r="C974" s="34" t="s">
        <v>888</v>
      </c>
      <c r="D974" s="35" t="s">
        <v>886</v>
      </c>
      <c r="E974" s="9">
        <f>108</f>
        <v>108</v>
      </c>
      <c r="F974" s="37"/>
      <c r="G974" s="36"/>
      <c r="H974" s="9"/>
      <c r="I974" s="9"/>
      <c r="J974" s="37">
        <f>SUM(V967:V973)</f>
        <v>109.12</v>
      </c>
      <c r="K974" s="37"/>
    </row>
    <row r="975" spans="1:22" ht="14.25" x14ac:dyDescent="0.2">
      <c r="A975" s="34"/>
      <c r="B975" s="34"/>
      <c r="C975" s="34" t="s">
        <v>889</v>
      </c>
      <c r="D975" s="35" t="s">
        <v>890</v>
      </c>
      <c r="E975" s="9">
        <f>Source!AQ486</f>
        <v>0.46</v>
      </c>
      <c r="F975" s="37"/>
      <c r="G975" s="36" t="str">
        <f>Source!DI486</f>
        <v>)*0,70</v>
      </c>
      <c r="H975" s="9">
        <f>Source!AV486</f>
        <v>1</v>
      </c>
      <c r="I975" s="9"/>
      <c r="J975" s="37"/>
      <c r="K975" s="37">
        <f>Source!U486</f>
        <v>4.508</v>
      </c>
    </row>
    <row r="976" spans="1:22" ht="15" x14ac:dyDescent="0.25">
      <c r="A976" s="44"/>
      <c r="B976" s="44"/>
      <c r="C976" s="44"/>
      <c r="D976" s="44"/>
      <c r="E976" s="44"/>
      <c r="F976" s="44"/>
      <c r="G976" s="44"/>
      <c r="H976" s="44"/>
      <c r="I976" s="45">
        <f>J968+J969+J971+J972+J973+J974</f>
        <v>3421.5099999999998</v>
      </c>
      <c r="J976" s="45"/>
      <c r="K976" s="46">
        <f>IF(Source!I486&lt;&gt;0, ROUND(I976/Source!I486, 2), 0)</f>
        <v>244.39</v>
      </c>
      <c r="P976" s="40">
        <f>I976</f>
        <v>3421.5099999999998</v>
      </c>
    </row>
    <row r="977" spans="1:22" ht="79.5" x14ac:dyDescent="0.2">
      <c r="A977" s="34">
        <v>105</v>
      </c>
      <c r="B977" s="34" t="s">
        <v>897</v>
      </c>
      <c r="C977" s="34" t="str">
        <f>Source!G487</f>
        <v>Технический осмотр извещателя пожарного ручного адресного "ИПР513-3А"</v>
      </c>
      <c r="D977" s="35" t="str">
        <f>Source!H487</f>
        <v>шт.</v>
      </c>
      <c r="E977" s="9">
        <f>Source!I487</f>
        <v>14</v>
      </c>
      <c r="F977" s="37"/>
      <c r="G977" s="36"/>
      <c r="H977" s="9"/>
      <c r="I977" s="9"/>
      <c r="J977" s="37"/>
      <c r="K977" s="37"/>
      <c r="Q977">
        <f>ROUND((Source!BZ487/100)*ROUND((Source!AF487*Source!AV487)*Source!I487, 2), 2)</f>
        <v>171.26</v>
      </c>
      <c r="R977">
        <f>Source!X487</f>
        <v>171.26</v>
      </c>
      <c r="S977">
        <f>ROUND((Source!CA487/100)*ROUND((Source!AF487*Source!AV487)*Source!I487, 2), 2)</f>
        <v>24.47</v>
      </c>
      <c r="T977">
        <f>Source!Y487</f>
        <v>24.47</v>
      </c>
      <c r="U977">
        <f>ROUND((175/100)*ROUND((Source!AE487*Source!AV487)*Source!I487, 2), 2)</f>
        <v>28.49</v>
      </c>
      <c r="V977">
        <f>ROUND((108/100)*ROUND(Source!CS487*Source!I487, 2), 2)</f>
        <v>17.579999999999998</v>
      </c>
    </row>
    <row r="978" spans="1:22" ht="14.25" x14ac:dyDescent="0.2">
      <c r="A978" s="34"/>
      <c r="B978" s="34"/>
      <c r="C978" s="34" t="s">
        <v>881</v>
      </c>
      <c r="D978" s="35"/>
      <c r="E978" s="9"/>
      <c r="F978" s="37">
        <f>Source!AO487</f>
        <v>23.3</v>
      </c>
      <c r="G978" s="36" t="str">
        <f>Source!DG487</f>
        <v>)*0,75</v>
      </c>
      <c r="H978" s="9">
        <f>Source!AV487</f>
        <v>1</v>
      </c>
      <c r="I978" s="9">
        <f>IF(Source!BA487&lt;&gt; 0, Source!BA487, 1)</f>
        <v>1</v>
      </c>
      <c r="J978" s="37">
        <f>Source!S487</f>
        <v>244.65</v>
      </c>
      <c r="K978" s="37"/>
    </row>
    <row r="979" spans="1:22" ht="14.25" x14ac:dyDescent="0.2">
      <c r="A979" s="34"/>
      <c r="B979" s="34"/>
      <c r="C979" s="34" t="s">
        <v>882</v>
      </c>
      <c r="D979" s="35"/>
      <c r="E979" s="9"/>
      <c r="F979" s="37">
        <f>Source!AM487</f>
        <v>2.37</v>
      </c>
      <c r="G979" s="36" t="str">
        <f>Source!DE487</f>
        <v>)*0,75</v>
      </c>
      <c r="H979" s="9">
        <f>Source!AV487</f>
        <v>1</v>
      </c>
      <c r="I979" s="9">
        <f>IF(Source!BB487&lt;&gt; 0, Source!BB487, 1)</f>
        <v>1</v>
      </c>
      <c r="J979" s="37">
        <f>Source!Q487</f>
        <v>24.89</v>
      </c>
      <c r="K979" s="37"/>
    </row>
    <row r="980" spans="1:22" ht="14.25" x14ac:dyDescent="0.2">
      <c r="A980" s="34"/>
      <c r="B980" s="34"/>
      <c r="C980" s="34" t="s">
        <v>883</v>
      </c>
      <c r="D980" s="35"/>
      <c r="E980" s="9"/>
      <c r="F980" s="37">
        <f>Source!AN487</f>
        <v>1.55</v>
      </c>
      <c r="G980" s="36" t="str">
        <f>Source!DF487</f>
        <v>)*0,75</v>
      </c>
      <c r="H980" s="9">
        <f>Source!AV487</f>
        <v>1</v>
      </c>
      <c r="I980" s="9">
        <f>IF(Source!BS487&lt;&gt; 0, Source!BS487, 1)</f>
        <v>1</v>
      </c>
      <c r="J980" s="39">
        <f>Source!R487</f>
        <v>16.28</v>
      </c>
      <c r="K980" s="37"/>
    </row>
    <row r="981" spans="1:22" ht="14.25" x14ac:dyDescent="0.2">
      <c r="A981" s="34"/>
      <c r="B981" s="34"/>
      <c r="C981" s="34" t="s">
        <v>885</v>
      </c>
      <c r="D981" s="35" t="s">
        <v>886</v>
      </c>
      <c r="E981" s="9">
        <f>Source!AT487</f>
        <v>70</v>
      </c>
      <c r="F981" s="37"/>
      <c r="G981" s="36"/>
      <c r="H981" s="9"/>
      <c r="I981" s="9"/>
      <c r="J981" s="37">
        <f>SUM(R977:R980)</f>
        <v>171.26</v>
      </c>
      <c r="K981" s="37"/>
    </row>
    <row r="982" spans="1:22" ht="14.25" x14ac:dyDescent="0.2">
      <c r="A982" s="34"/>
      <c r="B982" s="34"/>
      <c r="C982" s="34" t="s">
        <v>887</v>
      </c>
      <c r="D982" s="35" t="s">
        <v>886</v>
      </c>
      <c r="E982" s="9">
        <f>Source!AU487</f>
        <v>10</v>
      </c>
      <c r="F982" s="37"/>
      <c r="G982" s="36"/>
      <c r="H982" s="9"/>
      <c r="I982" s="9"/>
      <c r="J982" s="37">
        <f>SUM(T977:T981)</f>
        <v>24.47</v>
      </c>
      <c r="K982" s="37"/>
    </row>
    <row r="983" spans="1:22" ht="14.25" x14ac:dyDescent="0.2">
      <c r="A983" s="34"/>
      <c r="B983" s="34"/>
      <c r="C983" s="34" t="s">
        <v>888</v>
      </c>
      <c r="D983" s="35" t="s">
        <v>886</v>
      </c>
      <c r="E983" s="9">
        <f>108</f>
        <v>108</v>
      </c>
      <c r="F983" s="37"/>
      <c r="G983" s="36"/>
      <c r="H983" s="9"/>
      <c r="I983" s="9"/>
      <c r="J983" s="37">
        <f>SUM(V977:V982)</f>
        <v>17.579999999999998</v>
      </c>
      <c r="K983" s="37"/>
    </row>
    <row r="984" spans="1:22" ht="14.25" x14ac:dyDescent="0.2">
      <c r="A984" s="34"/>
      <c r="B984" s="34"/>
      <c r="C984" s="34" t="s">
        <v>889</v>
      </c>
      <c r="D984" s="35" t="s">
        <v>890</v>
      </c>
      <c r="E984" s="9">
        <f>Source!AQ487</f>
        <v>0.06</v>
      </c>
      <c r="F984" s="37"/>
      <c r="G984" s="36" t="str">
        <f>Source!DI487</f>
        <v>)*0,75</v>
      </c>
      <c r="H984" s="9">
        <f>Source!AV487</f>
        <v>1</v>
      </c>
      <c r="I984" s="9"/>
      <c r="J984" s="37"/>
      <c r="K984" s="37">
        <f>Source!U487</f>
        <v>0.63</v>
      </c>
    </row>
    <row r="985" spans="1:22" ht="15" x14ac:dyDescent="0.25">
      <c r="A985" s="44"/>
      <c r="B985" s="44"/>
      <c r="C985" s="44"/>
      <c r="D985" s="44"/>
      <c r="E985" s="44"/>
      <c r="F985" s="44"/>
      <c r="G985" s="44"/>
      <c r="H985" s="44"/>
      <c r="I985" s="45">
        <f>J978+J979+J981+J982+J983</f>
        <v>482.84999999999997</v>
      </c>
      <c r="J985" s="45"/>
      <c r="K985" s="46">
        <f>IF(Source!I487&lt;&gt;0, ROUND(I985/Source!I487, 2), 0)</f>
        <v>34.49</v>
      </c>
      <c r="P985" s="40">
        <f>I985</f>
        <v>482.84999999999997</v>
      </c>
    </row>
    <row r="986" spans="1:22" ht="57" x14ac:dyDescent="0.2">
      <c r="A986" s="34">
        <v>106</v>
      </c>
      <c r="B986" s="34" t="str">
        <f>Source!F488</f>
        <v>1.22-2203-89-1/1</v>
      </c>
      <c r="C986" s="34" t="str">
        <f>Source!G488</f>
        <v>Техническое обслуживание устройства сигнально-пускового пожарного адресуемого типа УСПП 01041-2-1 "Гамма-А"</v>
      </c>
      <c r="D986" s="35" t="str">
        <f>Source!H488</f>
        <v>шт.</v>
      </c>
      <c r="E986" s="9">
        <f>Source!I488</f>
        <v>20</v>
      </c>
      <c r="F986" s="37"/>
      <c r="G986" s="36"/>
      <c r="H986" s="9"/>
      <c r="I986" s="9"/>
      <c r="J986" s="37"/>
      <c r="K986" s="37"/>
      <c r="Q986">
        <f>ROUND((Source!BZ488/100)*ROUND((Source!AF488*Source!AV488)*Source!I488, 2), 2)</f>
        <v>3863.16</v>
      </c>
      <c r="R986">
        <f>Source!X488</f>
        <v>3863.16</v>
      </c>
      <c r="S986">
        <f>ROUND((Source!CA488/100)*ROUND((Source!AF488*Source!AV488)*Source!I488, 2), 2)</f>
        <v>551.88</v>
      </c>
      <c r="T986">
        <f>Source!Y488</f>
        <v>551.88</v>
      </c>
      <c r="U986">
        <f>ROUND((175/100)*ROUND((Source!AE488*Source!AV488)*Source!I488, 2), 2)</f>
        <v>0</v>
      </c>
      <c r="V986">
        <f>ROUND((108/100)*ROUND(Source!CS488*Source!I488, 2), 2)</f>
        <v>0</v>
      </c>
    </row>
    <row r="987" spans="1:22" ht="14.25" x14ac:dyDescent="0.2">
      <c r="A987" s="34"/>
      <c r="B987" s="34"/>
      <c r="C987" s="34" t="s">
        <v>881</v>
      </c>
      <c r="D987" s="35"/>
      <c r="E987" s="9"/>
      <c r="F987" s="37">
        <f>Source!AO488</f>
        <v>275.94</v>
      </c>
      <c r="G987" s="36" t="str">
        <f>Source!DG488</f>
        <v/>
      </c>
      <c r="H987" s="9">
        <f>Source!AV488</f>
        <v>1</v>
      </c>
      <c r="I987" s="9">
        <f>IF(Source!BA488&lt;&gt; 0, Source!BA488, 1)</f>
        <v>1</v>
      </c>
      <c r="J987" s="37">
        <f>Source!S488</f>
        <v>5518.8</v>
      </c>
      <c r="K987" s="37"/>
    </row>
    <row r="988" spans="1:22" ht="14.25" x14ac:dyDescent="0.2">
      <c r="A988" s="34"/>
      <c r="B988" s="34"/>
      <c r="C988" s="34" t="s">
        <v>884</v>
      </c>
      <c r="D988" s="35"/>
      <c r="E988" s="9"/>
      <c r="F988" s="37">
        <f>Source!AL488</f>
        <v>4.07</v>
      </c>
      <c r="G988" s="36" t="str">
        <f>Source!DD488</f>
        <v/>
      </c>
      <c r="H988" s="9">
        <f>Source!AW488</f>
        <v>1</v>
      </c>
      <c r="I988" s="9">
        <f>IF(Source!BC488&lt;&gt; 0, Source!BC488, 1)</f>
        <v>1</v>
      </c>
      <c r="J988" s="37">
        <f>Source!P488</f>
        <v>81.400000000000006</v>
      </c>
      <c r="K988" s="37"/>
    </row>
    <row r="989" spans="1:22" ht="14.25" x14ac:dyDescent="0.2">
      <c r="A989" s="34"/>
      <c r="B989" s="34"/>
      <c r="C989" s="34" t="s">
        <v>885</v>
      </c>
      <c r="D989" s="35" t="s">
        <v>886</v>
      </c>
      <c r="E989" s="9">
        <f>Source!AT488</f>
        <v>70</v>
      </c>
      <c r="F989" s="37"/>
      <c r="G989" s="36"/>
      <c r="H989" s="9"/>
      <c r="I989" s="9"/>
      <c r="J989" s="37">
        <f>SUM(R986:R988)</f>
        <v>3863.16</v>
      </c>
      <c r="K989" s="37"/>
    </row>
    <row r="990" spans="1:22" ht="14.25" x14ac:dyDescent="0.2">
      <c r="A990" s="34"/>
      <c r="B990" s="34"/>
      <c r="C990" s="34" t="s">
        <v>887</v>
      </c>
      <c r="D990" s="35" t="s">
        <v>886</v>
      </c>
      <c r="E990" s="9">
        <f>Source!AU488</f>
        <v>10</v>
      </c>
      <c r="F990" s="37"/>
      <c r="G990" s="36"/>
      <c r="H990" s="9"/>
      <c r="I990" s="9"/>
      <c r="J990" s="37">
        <f>SUM(T986:T989)</f>
        <v>551.88</v>
      </c>
      <c r="K990" s="37"/>
    </row>
    <row r="991" spans="1:22" ht="14.25" x14ac:dyDescent="0.2">
      <c r="A991" s="34"/>
      <c r="B991" s="34"/>
      <c r="C991" s="34" t="s">
        <v>889</v>
      </c>
      <c r="D991" s="35" t="s">
        <v>890</v>
      </c>
      <c r="E991" s="9">
        <f>Source!AQ488</f>
        <v>0.76</v>
      </c>
      <c r="F991" s="37"/>
      <c r="G991" s="36" t="str">
        <f>Source!DI488</f>
        <v/>
      </c>
      <c r="H991" s="9">
        <f>Source!AV488</f>
        <v>1</v>
      </c>
      <c r="I991" s="9"/>
      <c r="J991" s="37"/>
      <c r="K991" s="37">
        <f>Source!U488</f>
        <v>15.2</v>
      </c>
    </row>
    <row r="992" spans="1:22" ht="15" x14ac:dyDescent="0.25">
      <c r="A992" s="44"/>
      <c r="B992" s="44"/>
      <c r="C992" s="44"/>
      <c r="D992" s="44"/>
      <c r="E992" s="44"/>
      <c r="F992" s="44"/>
      <c r="G992" s="44"/>
      <c r="H992" s="44"/>
      <c r="I992" s="45">
        <f>J987+J988+J989+J990</f>
        <v>10015.24</v>
      </c>
      <c r="J992" s="45"/>
      <c r="K992" s="46">
        <f>IF(Source!I488&lt;&gt;0, ROUND(I992/Source!I488, 2), 0)</f>
        <v>500.76</v>
      </c>
      <c r="P992" s="40">
        <f>I992</f>
        <v>10015.24</v>
      </c>
    </row>
    <row r="993" spans="1:22" ht="57" x14ac:dyDescent="0.2">
      <c r="A993" s="34">
        <v>107</v>
      </c>
      <c r="B993" s="34" t="str">
        <f>Source!F489</f>
        <v>1.22-2201-76-1/1</v>
      </c>
      <c r="C993" s="34" t="str">
        <f>Source!G489</f>
        <v>Технический осмотр устройства сигнально-пускового пожарного адресуемого типа УСПП 01041-2-1 "Гамма-А"</v>
      </c>
      <c r="D993" s="35" t="str">
        <f>Source!H489</f>
        <v>шт.</v>
      </c>
      <c r="E993" s="9">
        <f>Source!I489</f>
        <v>20</v>
      </c>
      <c r="F993" s="37"/>
      <c r="G993" s="36"/>
      <c r="H993" s="9"/>
      <c r="I993" s="9"/>
      <c r="J993" s="37"/>
      <c r="K993" s="37"/>
      <c r="Q993">
        <f>ROUND((Source!BZ489/100)*ROUND((Source!AF489*Source!AV489)*Source!I489, 2), 2)</f>
        <v>10065.44</v>
      </c>
      <c r="R993">
        <f>Source!X489</f>
        <v>10065.44</v>
      </c>
      <c r="S993">
        <f>ROUND((Source!CA489/100)*ROUND((Source!AF489*Source!AV489)*Source!I489, 2), 2)</f>
        <v>1437.92</v>
      </c>
      <c r="T993">
        <f>Source!Y489</f>
        <v>1437.92</v>
      </c>
      <c r="U993">
        <f>ROUND((175/100)*ROUND((Source!AE489*Source!AV489)*Source!I489, 2), 2)</f>
        <v>0</v>
      </c>
      <c r="V993">
        <f>ROUND((108/100)*ROUND(Source!CS489*Source!I489, 2), 2)</f>
        <v>0</v>
      </c>
    </row>
    <row r="994" spans="1:22" ht="14.25" x14ac:dyDescent="0.2">
      <c r="A994" s="34"/>
      <c r="B994" s="34"/>
      <c r="C994" s="34" t="s">
        <v>881</v>
      </c>
      <c r="D994" s="35"/>
      <c r="E994" s="9"/>
      <c r="F994" s="37">
        <f>Source!AO489</f>
        <v>65.36</v>
      </c>
      <c r="G994" s="36" t="str">
        <f>Source!DG489</f>
        <v>)*11</v>
      </c>
      <c r="H994" s="9">
        <f>Source!AV489</f>
        <v>1</v>
      </c>
      <c r="I994" s="9">
        <f>IF(Source!BA489&lt;&gt; 0, Source!BA489, 1)</f>
        <v>1</v>
      </c>
      <c r="J994" s="37">
        <f>Source!S489</f>
        <v>14379.2</v>
      </c>
      <c r="K994" s="37"/>
    </row>
    <row r="995" spans="1:22" ht="14.25" x14ac:dyDescent="0.2">
      <c r="A995" s="34"/>
      <c r="B995" s="34"/>
      <c r="C995" s="34" t="s">
        <v>884</v>
      </c>
      <c r="D995" s="35"/>
      <c r="E995" s="9"/>
      <c r="F995" s="37">
        <f>Source!AL489</f>
        <v>7.74</v>
      </c>
      <c r="G995" s="36" t="str">
        <f>Source!DD489</f>
        <v>)*11</v>
      </c>
      <c r="H995" s="9">
        <f>Source!AW489</f>
        <v>1</v>
      </c>
      <c r="I995" s="9">
        <f>IF(Source!BC489&lt;&gt; 0, Source!BC489, 1)</f>
        <v>1</v>
      </c>
      <c r="J995" s="37">
        <f>Source!P489</f>
        <v>1702.8</v>
      </c>
      <c r="K995" s="37"/>
    </row>
    <row r="996" spans="1:22" ht="14.25" x14ac:dyDescent="0.2">
      <c r="A996" s="34"/>
      <c r="B996" s="34"/>
      <c r="C996" s="34" t="s">
        <v>885</v>
      </c>
      <c r="D996" s="35" t="s">
        <v>886</v>
      </c>
      <c r="E996" s="9">
        <f>Source!AT489</f>
        <v>70</v>
      </c>
      <c r="F996" s="37"/>
      <c r="G996" s="36"/>
      <c r="H996" s="9"/>
      <c r="I996" s="9"/>
      <c r="J996" s="37">
        <f>SUM(R993:R995)</f>
        <v>10065.44</v>
      </c>
      <c r="K996" s="37"/>
    </row>
    <row r="997" spans="1:22" ht="14.25" x14ac:dyDescent="0.2">
      <c r="A997" s="34"/>
      <c r="B997" s="34"/>
      <c r="C997" s="34" t="s">
        <v>887</v>
      </c>
      <c r="D997" s="35" t="s">
        <v>886</v>
      </c>
      <c r="E997" s="9">
        <f>Source!AU489</f>
        <v>10</v>
      </c>
      <c r="F997" s="37"/>
      <c r="G997" s="36"/>
      <c r="H997" s="9"/>
      <c r="I997" s="9"/>
      <c r="J997" s="37">
        <f>SUM(T993:T996)</f>
        <v>1437.92</v>
      </c>
      <c r="K997" s="37"/>
    </row>
    <row r="998" spans="1:22" ht="14.25" x14ac:dyDescent="0.2">
      <c r="A998" s="34"/>
      <c r="B998" s="34"/>
      <c r="C998" s="34" t="s">
        <v>889</v>
      </c>
      <c r="D998" s="35" t="s">
        <v>890</v>
      </c>
      <c r="E998" s="9">
        <f>Source!AQ489</f>
        <v>0.18</v>
      </c>
      <c r="F998" s="37"/>
      <c r="G998" s="36" t="str">
        <f>Source!DI489</f>
        <v>)*11</v>
      </c>
      <c r="H998" s="9">
        <f>Source!AV489</f>
        <v>1</v>
      </c>
      <c r="I998" s="9"/>
      <c r="J998" s="37"/>
      <c r="K998" s="37">
        <f>Source!U489</f>
        <v>39.6</v>
      </c>
    </row>
    <row r="999" spans="1:22" ht="15" x14ac:dyDescent="0.25">
      <c r="A999" s="44"/>
      <c r="B999" s="44"/>
      <c r="C999" s="44"/>
      <c r="D999" s="44"/>
      <c r="E999" s="44"/>
      <c r="F999" s="44"/>
      <c r="G999" s="44"/>
      <c r="H999" s="44"/>
      <c r="I999" s="45">
        <f>J994+J995+J996+J997</f>
        <v>27585.360000000001</v>
      </c>
      <c r="J999" s="45"/>
      <c r="K999" s="46">
        <f>IF(Source!I489&lt;&gt;0, ROUND(I999/Source!I489, 2), 0)</f>
        <v>1379.27</v>
      </c>
      <c r="P999" s="40">
        <f>I999</f>
        <v>27585.360000000001</v>
      </c>
    </row>
    <row r="1000" spans="1:22" ht="79.5" x14ac:dyDescent="0.2">
      <c r="A1000" s="34">
        <v>108</v>
      </c>
      <c r="B1000" s="34" t="s">
        <v>900</v>
      </c>
      <c r="C1000" s="34" t="str">
        <f>Source!G490</f>
        <v>Техническое обслуживание релейного модуля "РМ-1"</v>
      </c>
      <c r="D1000" s="35" t="str">
        <f>Source!H490</f>
        <v>шт.</v>
      </c>
      <c r="E1000" s="9">
        <f>Source!I490</f>
        <v>79</v>
      </c>
      <c r="F1000" s="37"/>
      <c r="G1000" s="36"/>
      <c r="H1000" s="9"/>
      <c r="I1000" s="9"/>
      <c r="J1000" s="37"/>
      <c r="K1000" s="37"/>
      <c r="Q1000">
        <f>ROUND((Source!BZ490/100)*ROUND((Source!AF490*Source!AV490)*Source!I490, 2), 2)</f>
        <v>2405.0500000000002</v>
      </c>
      <c r="R1000">
        <f>Source!X490</f>
        <v>2405.0500000000002</v>
      </c>
      <c r="S1000">
        <f>ROUND((Source!CA490/100)*ROUND((Source!AF490*Source!AV490)*Source!I490, 2), 2)</f>
        <v>343.58</v>
      </c>
      <c r="T1000">
        <f>Source!Y490</f>
        <v>343.58</v>
      </c>
      <c r="U1000">
        <f>ROUND((175/100)*ROUND((Source!AE490*Source!AV490)*Source!I490, 2), 2)</f>
        <v>997.75</v>
      </c>
      <c r="V1000">
        <f>ROUND((108/100)*ROUND(Source!CS490*Source!I490, 2), 2)</f>
        <v>615.75</v>
      </c>
    </row>
    <row r="1001" spans="1:22" ht="14.25" x14ac:dyDescent="0.2">
      <c r="A1001" s="34"/>
      <c r="B1001" s="34"/>
      <c r="C1001" s="34" t="s">
        <v>881</v>
      </c>
      <c r="D1001" s="35"/>
      <c r="E1001" s="9"/>
      <c r="F1001" s="37">
        <f>Source!AO490</f>
        <v>62.13</v>
      </c>
      <c r="G1001" s="36" t="str">
        <f>Source!DG490</f>
        <v>)*0,70</v>
      </c>
      <c r="H1001" s="9">
        <f>Source!AV490</f>
        <v>1</v>
      </c>
      <c r="I1001" s="9">
        <f>IF(Source!BA490&lt;&gt; 0, Source!BA490, 1)</f>
        <v>1</v>
      </c>
      <c r="J1001" s="37">
        <f>Source!S490</f>
        <v>3435.79</v>
      </c>
      <c r="K1001" s="37"/>
    </row>
    <row r="1002" spans="1:22" ht="14.25" x14ac:dyDescent="0.2">
      <c r="A1002" s="34"/>
      <c r="B1002" s="34"/>
      <c r="C1002" s="34" t="s">
        <v>882</v>
      </c>
      <c r="D1002" s="35"/>
      <c r="E1002" s="9"/>
      <c r="F1002" s="37">
        <f>Source!AM490</f>
        <v>15.8</v>
      </c>
      <c r="G1002" s="36" t="str">
        <f>Source!DE490</f>
        <v>)*0,70</v>
      </c>
      <c r="H1002" s="9">
        <f>Source!AV490</f>
        <v>1</v>
      </c>
      <c r="I1002" s="9">
        <f>IF(Source!BB490&lt;&gt; 0, Source!BB490, 1)</f>
        <v>1</v>
      </c>
      <c r="J1002" s="37">
        <f>Source!Q490</f>
        <v>873.74</v>
      </c>
      <c r="K1002" s="37"/>
    </row>
    <row r="1003" spans="1:22" ht="14.25" x14ac:dyDescent="0.2">
      <c r="A1003" s="34"/>
      <c r="B1003" s="34"/>
      <c r="C1003" s="34" t="s">
        <v>883</v>
      </c>
      <c r="D1003" s="35"/>
      <c r="E1003" s="9"/>
      <c r="F1003" s="37">
        <f>Source!AN490</f>
        <v>10.31</v>
      </c>
      <c r="G1003" s="36" t="str">
        <f>Source!DF490</f>
        <v>)*0,70</v>
      </c>
      <c r="H1003" s="9">
        <f>Source!AV490</f>
        <v>1</v>
      </c>
      <c r="I1003" s="9">
        <f>IF(Source!BS490&lt;&gt; 0, Source!BS490, 1)</f>
        <v>1</v>
      </c>
      <c r="J1003" s="39">
        <f>Source!R490</f>
        <v>570.14</v>
      </c>
      <c r="K1003" s="37"/>
    </row>
    <row r="1004" spans="1:22" ht="14.25" x14ac:dyDescent="0.2">
      <c r="A1004" s="34"/>
      <c r="B1004" s="34"/>
      <c r="C1004" s="34" t="s">
        <v>884</v>
      </c>
      <c r="D1004" s="35"/>
      <c r="E1004" s="9"/>
      <c r="F1004" s="37">
        <f>Source!AL490</f>
        <v>0.49</v>
      </c>
      <c r="G1004" s="36" t="str">
        <f>Source!DD490</f>
        <v>)*1</v>
      </c>
      <c r="H1004" s="9">
        <f>Source!AW490</f>
        <v>1</v>
      </c>
      <c r="I1004" s="9">
        <f>IF(Source!BC490&lt;&gt; 0, Source!BC490, 1)</f>
        <v>1</v>
      </c>
      <c r="J1004" s="37">
        <f>Source!P490</f>
        <v>38.71</v>
      </c>
      <c r="K1004" s="37"/>
    </row>
    <row r="1005" spans="1:22" ht="14.25" x14ac:dyDescent="0.2">
      <c r="A1005" s="34"/>
      <c r="B1005" s="34"/>
      <c r="C1005" s="34" t="s">
        <v>885</v>
      </c>
      <c r="D1005" s="35" t="s">
        <v>886</v>
      </c>
      <c r="E1005" s="9">
        <f>Source!AT490</f>
        <v>70</v>
      </c>
      <c r="F1005" s="37"/>
      <c r="G1005" s="36"/>
      <c r="H1005" s="9"/>
      <c r="I1005" s="9"/>
      <c r="J1005" s="37">
        <f>SUM(R1000:R1004)</f>
        <v>2405.0500000000002</v>
      </c>
      <c r="K1005" s="37"/>
    </row>
    <row r="1006" spans="1:22" ht="14.25" x14ac:dyDescent="0.2">
      <c r="A1006" s="34"/>
      <c r="B1006" s="34"/>
      <c r="C1006" s="34" t="s">
        <v>887</v>
      </c>
      <c r="D1006" s="35" t="s">
        <v>886</v>
      </c>
      <c r="E1006" s="9">
        <f>Source!AU490</f>
        <v>10</v>
      </c>
      <c r="F1006" s="37"/>
      <c r="G1006" s="36"/>
      <c r="H1006" s="9"/>
      <c r="I1006" s="9"/>
      <c r="J1006" s="37">
        <f>SUM(T1000:T1005)</f>
        <v>343.58</v>
      </c>
      <c r="K1006" s="37"/>
    </row>
    <row r="1007" spans="1:22" ht="14.25" x14ac:dyDescent="0.2">
      <c r="A1007" s="34"/>
      <c r="B1007" s="34"/>
      <c r="C1007" s="34" t="s">
        <v>888</v>
      </c>
      <c r="D1007" s="35" t="s">
        <v>886</v>
      </c>
      <c r="E1007" s="9">
        <f>108</f>
        <v>108</v>
      </c>
      <c r="F1007" s="37"/>
      <c r="G1007" s="36"/>
      <c r="H1007" s="9"/>
      <c r="I1007" s="9"/>
      <c r="J1007" s="37">
        <f>SUM(V1000:V1006)</f>
        <v>615.75</v>
      </c>
      <c r="K1007" s="37"/>
    </row>
    <row r="1008" spans="1:22" ht="14.25" x14ac:dyDescent="0.2">
      <c r="A1008" s="34"/>
      <c r="B1008" s="34"/>
      <c r="C1008" s="34" t="s">
        <v>889</v>
      </c>
      <c r="D1008" s="35" t="s">
        <v>890</v>
      </c>
      <c r="E1008" s="9">
        <f>Source!AQ490</f>
        <v>0.16</v>
      </c>
      <c r="F1008" s="37"/>
      <c r="G1008" s="36" t="str">
        <f>Source!DI490</f>
        <v>)*0,70</v>
      </c>
      <c r="H1008" s="9">
        <f>Source!AV490</f>
        <v>1</v>
      </c>
      <c r="I1008" s="9"/>
      <c r="J1008" s="37"/>
      <c r="K1008" s="37">
        <f>Source!U490</f>
        <v>8.847999999999999</v>
      </c>
    </row>
    <row r="1009" spans="1:22" ht="15" x14ac:dyDescent="0.25">
      <c r="A1009" s="44"/>
      <c r="B1009" s="44"/>
      <c r="C1009" s="44"/>
      <c r="D1009" s="44"/>
      <c r="E1009" s="44"/>
      <c r="F1009" s="44"/>
      <c r="G1009" s="44"/>
      <c r="H1009" s="44"/>
      <c r="I1009" s="45">
        <f>J1001+J1002+J1004+J1005+J1006+J1007</f>
        <v>7712.62</v>
      </c>
      <c r="J1009" s="45"/>
      <c r="K1009" s="46">
        <f>IF(Source!I490&lt;&gt;0, ROUND(I1009/Source!I490, 2), 0)</f>
        <v>97.63</v>
      </c>
      <c r="P1009" s="40">
        <f>I1009</f>
        <v>7712.62</v>
      </c>
    </row>
    <row r="1010" spans="1:22" ht="79.5" x14ac:dyDescent="0.2">
      <c r="A1010" s="34">
        <v>109</v>
      </c>
      <c r="B1010" s="34" t="s">
        <v>901</v>
      </c>
      <c r="C1010" s="34" t="str">
        <f>Source!G491</f>
        <v>Технический осмотр Релейный модуль "РМ-1"</v>
      </c>
      <c r="D1010" s="35" t="str">
        <f>Source!H491</f>
        <v>шт.</v>
      </c>
      <c r="E1010" s="9">
        <f>Source!I491</f>
        <v>79</v>
      </c>
      <c r="F1010" s="37"/>
      <c r="G1010" s="36"/>
      <c r="H1010" s="9"/>
      <c r="I1010" s="9"/>
      <c r="J1010" s="37"/>
      <c r="K1010" s="37"/>
      <c r="Q1010">
        <f>ROUND((Source!BZ491/100)*ROUND((Source!AF491*Source!AV491)*Source!I491, 2), 2)</f>
        <v>7085.18</v>
      </c>
      <c r="R1010">
        <f>Source!X491</f>
        <v>7085.18</v>
      </c>
      <c r="S1010">
        <f>ROUND((Source!CA491/100)*ROUND((Source!AF491*Source!AV491)*Source!I491, 2), 2)</f>
        <v>1012.17</v>
      </c>
      <c r="T1010">
        <f>Source!Y491</f>
        <v>1012.17</v>
      </c>
      <c r="U1010">
        <f>ROUND((175/100)*ROUND((Source!AE491*Source!AV491)*Source!I491, 2), 2)</f>
        <v>2942.66</v>
      </c>
      <c r="V1010">
        <f>ROUND((108/100)*ROUND(Source!CS491*Source!I491, 2), 2)</f>
        <v>1816.04</v>
      </c>
    </row>
    <row r="1011" spans="1:22" ht="14.25" x14ac:dyDescent="0.2">
      <c r="A1011" s="34"/>
      <c r="B1011" s="34"/>
      <c r="C1011" s="34" t="s">
        <v>881</v>
      </c>
      <c r="D1011" s="35"/>
      <c r="E1011" s="9"/>
      <c r="F1011" s="37">
        <f>Source!AO491</f>
        <v>15.53</v>
      </c>
      <c r="G1011" s="36" t="str">
        <f>Source!DG491</f>
        <v>)*0,75)*11</v>
      </c>
      <c r="H1011" s="9">
        <f>Source!AV491</f>
        <v>1</v>
      </c>
      <c r="I1011" s="9">
        <f>IF(Source!BA491&lt;&gt; 0, Source!BA491, 1)</f>
        <v>1</v>
      </c>
      <c r="J1011" s="37">
        <f>Source!S491</f>
        <v>10121.68</v>
      </c>
      <c r="K1011" s="37"/>
    </row>
    <row r="1012" spans="1:22" ht="14.25" x14ac:dyDescent="0.2">
      <c r="A1012" s="34"/>
      <c r="B1012" s="34"/>
      <c r="C1012" s="34" t="s">
        <v>882</v>
      </c>
      <c r="D1012" s="35"/>
      <c r="E1012" s="9"/>
      <c r="F1012" s="37">
        <f>Source!AM491</f>
        <v>3.95</v>
      </c>
      <c r="G1012" s="36" t="str">
        <f>Source!DE491</f>
        <v>)*0,75)*11</v>
      </c>
      <c r="H1012" s="9">
        <f>Source!AV491</f>
        <v>1</v>
      </c>
      <c r="I1012" s="9">
        <f>IF(Source!BB491&lt;&gt; 0, Source!BB491, 1)</f>
        <v>1</v>
      </c>
      <c r="J1012" s="37">
        <f>Source!Q491</f>
        <v>2574.41</v>
      </c>
      <c r="K1012" s="37"/>
    </row>
    <row r="1013" spans="1:22" ht="14.25" x14ac:dyDescent="0.2">
      <c r="A1013" s="34"/>
      <c r="B1013" s="34"/>
      <c r="C1013" s="34" t="s">
        <v>883</v>
      </c>
      <c r="D1013" s="35"/>
      <c r="E1013" s="9"/>
      <c r="F1013" s="37">
        <f>Source!AN491</f>
        <v>2.58</v>
      </c>
      <c r="G1013" s="36" t="str">
        <f>Source!DF491</f>
        <v>)*0,75)*11</v>
      </c>
      <c r="H1013" s="9">
        <f>Source!AV491</f>
        <v>1</v>
      </c>
      <c r="I1013" s="9">
        <f>IF(Source!BS491&lt;&gt; 0, Source!BS491, 1)</f>
        <v>1</v>
      </c>
      <c r="J1013" s="39">
        <f>Source!R491</f>
        <v>1681.52</v>
      </c>
      <c r="K1013" s="37"/>
    </row>
    <row r="1014" spans="1:22" ht="14.25" x14ac:dyDescent="0.2">
      <c r="A1014" s="34"/>
      <c r="B1014" s="34"/>
      <c r="C1014" s="34" t="s">
        <v>884</v>
      </c>
      <c r="D1014" s="35"/>
      <c r="E1014" s="9"/>
      <c r="F1014" s="37">
        <f>Source!AL491</f>
        <v>0.49</v>
      </c>
      <c r="G1014" s="36" t="str">
        <f>Source!DD491</f>
        <v>)*1)*11</v>
      </c>
      <c r="H1014" s="9">
        <f>Source!AW491</f>
        <v>1</v>
      </c>
      <c r="I1014" s="9">
        <f>IF(Source!BC491&lt;&gt; 0, Source!BC491, 1)</f>
        <v>1</v>
      </c>
      <c r="J1014" s="37">
        <f>Source!P491</f>
        <v>425.81</v>
      </c>
      <c r="K1014" s="37"/>
    </row>
    <row r="1015" spans="1:22" ht="14.25" x14ac:dyDescent="0.2">
      <c r="A1015" s="34"/>
      <c r="B1015" s="34"/>
      <c r="C1015" s="34" t="s">
        <v>885</v>
      </c>
      <c r="D1015" s="35" t="s">
        <v>886</v>
      </c>
      <c r="E1015" s="9">
        <f>Source!AT491</f>
        <v>70</v>
      </c>
      <c r="F1015" s="37"/>
      <c r="G1015" s="36"/>
      <c r="H1015" s="9"/>
      <c r="I1015" s="9"/>
      <c r="J1015" s="37">
        <f>SUM(R1010:R1014)</f>
        <v>7085.18</v>
      </c>
      <c r="K1015" s="37"/>
    </row>
    <row r="1016" spans="1:22" ht="14.25" x14ac:dyDescent="0.2">
      <c r="A1016" s="34"/>
      <c r="B1016" s="34"/>
      <c r="C1016" s="34" t="s">
        <v>887</v>
      </c>
      <c r="D1016" s="35" t="s">
        <v>886</v>
      </c>
      <c r="E1016" s="9">
        <f>Source!AU491</f>
        <v>10</v>
      </c>
      <c r="F1016" s="37"/>
      <c r="G1016" s="36"/>
      <c r="H1016" s="9"/>
      <c r="I1016" s="9"/>
      <c r="J1016" s="37">
        <f>SUM(T1010:T1015)</f>
        <v>1012.17</v>
      </c>
      <c r="K1016" s="37"/>
    </row>
    <row r="1017" spans="1:22" ht="14.25" x14ac:dyDescent="0.2">
      <c r="A1017" s="34"/>
      <c r="B1017" s="34"/>
      <c r="C1017" s="34" t="s">
        <v>888</v>
      </c>
      <c r="D1017" s="35" t="s">
        <v>886</v>
      </c>
      <c r="E1017" s="9">
        <f>108</f>
        <v>108</v>
      </c>
      <c r="F1017" s="37"/>
      <c r="G1017" s="36"/>
      <c r="H1017" s="9"/>
      <c r="I1017" s="9"/>
      <c r="J1017" s="37">
        <f>SUM(V1010:V1016)</f>
        <v>1816.04</v>
      </c>
      <c r="K1017" s="37"/>
    </row>
    <row r="1018" spans="1:22" ht="14.25" x14ac:dyDescent="0.2">
      <c r="A1018" s="34"/>
      <c r="B1018" s="34"/>
      <c r="C1018" s="34" t="s">
        <v>889</v>
      </c>
      <c r="D1018" s="35" t="s">
        <v>890</v>
      </c>
      <c r="E1018" s="9">
        <f>Source!AQ491</f>
        <v>0.04</v>
      </c>
      <c r="F1018" s="37"/>
      <c r="G1018" s="36" t="str">
        <f>Source!DI491</f>
        <v>)*0,75)*11</v>
      </c>
      <c r="H1018" s="9">
        <f>Source!AV491</f>
        <v>1</v>
      </c>
      <c r="I1018" s="9"/>
      <c r="J1018" s="37"/>
      <c r="K1018" s="37">
        <f>Source!U491</f>
        <v>26.069999999999997</v>
      </c>
    </row>
    <row r="1019" spans="1:22" ht="15" x14ac:dyDescent="0.25">
      <c r="A1019" s="44"/>
      <c r="B1019" s="44"/>
      <c r="C1019" s="44"/>
      <c r="D1019" s="44"/>
      <c r="E1019" s="44"/>
      <c r="F1019" s="44"/>
      <c r="G1019" s="44"/>
      <c r="H1019" s="44"/>
      <c r="I1019" s="45">
        <f>J1011+J1012+J1014+J1015+J1016+J1017</f>
        <v>23035.29</v>
      </c>
      <c r="J1019" s="45"/>
      <c r="K1019" s="46">
        <f>IF(Source!I491&lt;&gt;0, ROUND(I1019/Source!I491, 2), 0)</f>
        <v>291.58999999999997</v>
      </c>
      <c r="P1019" s="40">
        <f>I1019</f>
        <v>23035.29</v>
      </c>
    </row>
    <row r="1020" spans="1:22" ht="79.5" x14ac:dyDescent="0.2">
      <c r="A1020" s="34">
        <v>110</v>
      </c>
      <c r="B1020" s="34" t="s">
        <v>895</v>
      </c>
      <c r="C1020" s="34" t="str">
        <f>Source!G492</f>
        <v>Технический осмотр сетевого контроллера шлейфов сигнализации "СКШС-01"</v>
      </c>
      <c r="D1020" s="35" t="str">
        <f>Source!H492</f>
        <v>шт.</v>
      </c>
      <c r="E1020" s="9">
        <f>Source!I492</f>
        <v>124</v>
      </c>
      <c r="F1020" s="37"/>
      <c r="G1020" s="36"/>
      <c r="H1020" s="9"/>
      <c r="I1020" s="9"/>
      <c r="J1020" s="37"/>
      <c r="K1020" s="37"/>
      <c r="Q1020">
        <f>ROUND((Source!BZ492/100)*ROUND((Source!AF492*Source!AV492)*Source!I492, 2), 2)</f>
        <v>22242.07</v>
      </c>
      <c r="R1020">
        <f>Source!X492</f>
        <v>22242.07</v>
      </c>
      <c r="S1020">
        <f>ROUND((Source!CA492/100)*ROUND((Source!AF492*Source!AV492)*Source!I492, 2), 2)</f>
        <v>3177.44</v>
      </c>
      <c r="T1020">
        <f>Source!Y492</f>
        <v>3177.44</v>
      </c>
      <c r="U1020">
        <f>ROUND((175/100)*ROUND((Source!AE492*Source!AV492)*Source!I492, 2), 2)</f>
        <v>9237.69</v>
      </c>
      <c r="V1020">
        <f>ROUND((108/100)*ROUND(Source!CS492*Source!I492, 2), 2)</f>
        <v>5700.97</v>
      </c>
    </row>
    <row r="1021" spans="1:22" ht="14.25" x14ac:dyDescent="0.2">
      <c r="A1021" s="34"/>
      <c r="B1021" s="34"/>
      <c r="C1021" s="34" t="s">
        <v>881</v>
      </c>
      <c r="D1021" s="35"/>
      <c r="E1021" s="9"/>
      <c r="F1021" s="37">
        <f>Source!AO492</f>
        <v>31.06</v>
      </c>
      <c r="G1021" s="36" t="str">
        <f>Source!DG492</f>
        <v>)*0,75)*11</v>
      </c>
      <c r="H1021" s="9">
        <f>Source!AV492</f>
        <v>1</v>
      </c>
      <c r="I1021" s="9">
        <f>IF(Source!BA492&lt;&gt; 0, Source!BA492, 1)</f>
        <v>1</v>
      </c>
      <c r="J1021" s="37">
        <f>Source!S492</f>
        <v>31774.38</v>
      </c>
      <c r="K1021" s="37"/>
    </row>
    <row r="1022" spans="1:22" ht="14.25" x14ac:dyDescent="0.2">
      <c r="A1022" s="34"/>
      <c r="B1022" s="34"/>
      <c r="C1022" s="34" t="s">
        <v>882</v>
      </c>
      <c r="D1022" s="35"/>
      <c r="E1022" s="9"/>
      <c r="F1022" s="37">
        <f>Source!AM492</f>
        <v>7.9</v>
      </c>
      <c r="G1022" s="36" t="str">
        <f>Source!DE492</f>
        <v>)*0,75)*11</v>
      </c>
      <c r="H1022" s="9">
        <f>Source!AV492</f>
        <v>1</v>
      </c>
      <c r="I1022" s="9">
        <f>IF(Source!BB492&lt;&gt; 0, Source!BB492, 1)</f>
        <v>1</v>
      </c>
      <c r="J1022" s="37">
        <f>Source!Q492</f>
        <v>8081.7</v>
      </c>
      <c r="K1022" s="37"/>
    </row>
    <row r="1023" spans="1:22" ht="14.25" x14ac:dyDescent="0.2">
      <c r="A1023" s="34"/>
      <c r="B1023" s="34"/>
      <c r="C1023" s="34" t="s">
        <v>883</v>
      </c>
      <c r="D1023" s="35"/>
      <c r="E1023" s="9"/>
      <c r="F1023" s="37">
        <f>Source!AN492</f>
        <v>5.16</v>
      </c>
      <c r="G1023" s="36" t="str">
        <f>Source!DF492</f>
        <v>)*0,75)*11</v>
      </c>
      <c r="H1023" s="9">
        <f>Source!AV492</f>
        <v>1</v>
      </c>
      <c r="I1023" s="9">
        <f>IF(Source!BS492&lt;&gt; 0, Source!BS492, 1)</f>
        <v>1</v>
      </c>
      <c r="J1023" s="39">
        <f>Source!R492</f>
        <v>5278.68</v>
      </c>
      <c r="K1023" s="37"/>
    </row>
    <row r="1024" spans="1:22" ht="14.25" x14ac:dyDescent="0.2">
      <c r="A1024" s="34"/>
      <c r="B1024" s="34"/>
      <c r="C1024" s="34" t="s">
        <v>884</v>
      </c>
      <c r="D1024" s="35"/>
      <c r="E1024" s="9"/>
      <c r="F1024" s="37">
        <f>Source!AL492</f>
        <v>1.79</v>
      </c>
      <c r="G1024" s="36" t="str">
        <f>Source!DD492</f>
        <v>)*1)*11</v>
      </c>
      <c r="H1024" s="9">
        <f>Source!AW492</f>
        <v>1</v>
      </c>
      <c r="I1024" s="9">
        <f>IF(Source!BC492&lt;&gt; 0, Source!BC492, 1)</f>
        <v>1</v>
      </c>
      <c r="J1024" s="37">
        <f>Source!P492</f>
        <v>2441.56</v>
      </c>
      <c r="K1024" s="37"/>
    </row>
    <row r="1025" spans="1:22" ht="14.25" x14ac:dyDescent="0.2">
      <c r="A1025" s="34"/>
      <c r="B1025" s="34"/>
      <c r="C1025" s="34" t="s">
        <v>885</v>
      </c>
      <c r="D1025" s="35" t="s">
        <v>886</v>
      </c>
      <c r="E1025" s="9">
        <f>Source!AT492</f>
        <v>70</v>
      </c>
      <c r="F1025" s="37"/>
      <c r="G1025" s="36"/>
      <c r="H1025" s="9"/>
      <c r="I1025" s="9"/>
      <c r="J1025" s="37">
        <f>SUM(R1020:R1024)</f>
        <v>22242.07</v>
      </c>
      <c r="K1025" s="37"/>
    </row>
    <row r="1026" spans="1:22" ht="14.25" x14ac:dyDescent="0.2">
      <c r="A1026" s="34"/>
      <c r="B1026" s="34"/>
      <c r="C1026" s="34" t="s">
        <v>887</v>
      </c>
      <c r="D1026" s="35" t="s">
        <v>886</v>
      </c>
      <c r="E1026" s="9">
        <f>Source!AU492</f>
        <v>10</v>
      </c>
      <c r="F1026" s="37"/>
      <c r="G1026" s="36"/>
      <c r="H1026" s="9"/>
      <c r="I1026" s="9"/>
      <c r="J1026" s="37">
        <f>SUM(T1020:T1025)</f>
        <v>3177.44</v>
      </c>
      <c r="K1026" s="37"/>
    </row>
    <row r="1027" spans="1:22" ht="14.25" x14ac:dyDescent="0.2">
      <c r="A1027" s="34"/>
      <c r="B1027" s="34"/>
      <c r="C1027" s="34" t="s">
        <v>888</v>
      </c>
      <c r="D1027" s="35" t="s">
        <v>886</v>
      </c>
      <c r="E1027" s="9">
        <f>108</f>
        <v>108</v>
      </c>
      <c r="F1027" s="37"/>
      <c r="G1027" s="36"/>
      <c r="H1027" s="9"/>
      <c r="I1027" s="9"/>
      <c r="J1027" s="37">
        <f>SUM(V1020:V1026)</f>
        <v>5700.97</v>
      </c>
      <c r="K1027" s="37"/>
    </row>
    <row r="1028" spans="1:22" ht="14.25" x14ac:dyDescent="0.2">
      <c r="A1028" s="34"/>
      <c r="B1028" s="34"/>
      <c r="C1028" s="34" t="s">
        <v>889</v>
      </c>
      <c r="D1028" s="35" t="s">
        <v>890</v>
      </c>
      <c r="E1028" s="9">
        <f>Source!AQ492</f>
        <v>0.08</v>
      </c>
      <c r="F1028" s="37"/>
      <c r="G1028" s="36" t="str">
        <f>Source!DI492</f>
        <v>)*0,75)*11</v>
      </c>
      <c r="H1028" s="9">
        <f>Source!AV492</f>
        <v>1</v>
      </c>
      <c r="I1028" s="9"/>
      <c r="J1028" s="37"/>
      <c r="K1028" s="37">
        <f>Source!U492</f>
        <v>81.839999999999989</v>
      </c>
    </row>
    <row r="1029" spans="1:22" ht="15" x14ac:dyDescent="0.25">
      <c r="A1029" s="44"/>
      <c r="B1029" s="44"/>
      <c r="C1029" s="44"/>
      <c r="D1029" s="44"/>
      <c r="E1029" s="44"/>
      <c r="F1029" s="44"/>
      <c r="G1029" s="44"/>
      <c r="H1029" s="44"/>
      <c r="I1029" s="45">
        <f>J1021+J1022+J1024+J1025+J1026+J1027</f>
        <v>73418.12</v>
      </c>
      <c r="J1029" s="45"/>
      <c r="K1029" s="46">
        <f>IF(Source!I492&lt;&gt;0, ROUND(I1029/Source!I492, 2), 0)</f>
        <v>592.08000000000004</v>
      </c>
      <c r="P1029" s="40">
        <f>I1029</f>
        <v>73418.12</v>
      </c>
    </row>
    <row r="1030" spans="1:22" ht="79.5" x14ac:dyDescent="0.2">
      <c r="A1030" s="34">
        <v>111</v>
      </c>
      <c r="B1030" s="34" t="s">
        <v>894</v>
      </c>
      <c r="C1030" s="34" t="str">
        <f>Source!G493</f>
        <v>Техническое обслуживание сетевого контроллера шлейфов сигнализации "СКШС-01"</v>
      </c>
      <c r="D1030" s="35" t="str">
        <f>Source!H493</f>
        <v>шт.</v>
      </c>
      <c r="E1030" s="9">
        <f>Source!I493</f>
        <v>124</v>
      </c>
      <c r="F1030" s="37"/>
      <c r="G1030" s="36"/>
      <c r="H1030" s="9"/>
      <c r="I1030" s="9"/>
      <c r="J1030" s="37"/>
      <c r="K1030" s="37"/>
      <c r="Q1030">
        <f>ROUND((Source!BZ493/100)*ROUND((Source!AF493*Source!AV493)*Source!I493, 2), 2)</f>
        <v>55914.39</v>
      </c>
      <c r="R1030">
        <f>Source!X493</f>
        <v>55914.39</v>
      </c>
      <c r="S1030">
        <f>ROUND((Source!CA493/100)*ROUND((Source!AF493*Source!AV493)*Source!I493, 2), 2)</f>
        <v>7987.77</v>
      </c>
      <c r="T1030">
        <f>Source!Y493</f>
        <v>7987.77</v>
      </c>
      <c r="U1030">
        <f>ROUND((175/100)*ROUND((Source!AE493*Source!AV493)*Source!I493, 2), 2)</f>
        <v>21925.24</v>
      </c>
      <c r="V1030">
        <f>ROUND((108/100)*ROUND(Source!CS493*Source!I493, 2), 2)</f>
        <v>13531.01</v>
      </c>
    </row>
    <row r="1031" spans="1:22" ht="14.25" x14ac:dyDescent="0.2">
      <c r="A1031" s="34"/>
      <c r="B1031" s="34"/>
      <c r="C1031" s="34" t="s">
        <v>881</v>
      </c>
      <c r="D1031" s="35"/>
      <c r="E1031" s="9"/>
      <c r="F1031" s="37">
        <f>Source!AO493</f>
        <v>920.25</v>
      </c>
      <c r="G1031" s="36" t="str">
        <f>Source!DG493</f>
        <v>)*0,70</v>
      </c>
      <c r="H1031" s="9">
        <f>Source!AV493</f>
        <v>1</v>
      </c>
      <c r="I1031" s="9">
        <f>IF(Source!BA493&lt;&gt; 0, Source!BA493, 1)</f>
        <v>1</v>
      </c>
      <c r="J1031" s="37">
        <f>Source!S493</f>
        <v>79877.7</v>
      </c>
      <c r="K1031" s="37"/>
    </row>
    <row r="1032" spans="1:22" ht="14.25" x14ac:dyDescent="0.2">
      <c r="A1032" s="34"/>
      <c r="B1032" s="34"/>
      <c r="C1032" s="34" t="s">
        <v>882</v>
      </c>
      <c r="D1032" s="35"/>
      <c r="E1032" s="9"/>
      <c r="F1032" s="37">
        <f>Source!AM493</f>
        <v>221.16</v>
      </c>
      <c r="G1032" s="36" t="str">
        <f>Source!DE493</f>
        <v>)*0,70</v>
      </c>
      <c r="H1032" s="9">
        <f>Source!AV493</f>
        <v>1</v>
      </c>
      <c r="I1032" s="9">
        <f>IF(Source!BB493&lt;&gt; 0, Source!BB493, 1)</f>
        <v>1</v>
      </c>
      <c r="J1032" s="37">
        <f>Source!Q493</f>
        <v>19196.689999999999</v>
      </c>
      <c r="K1032" s="37"/>
    </row>
    <row r="1033" spans="1:22" ht="14.25" x14ac:dyDescent="0.2">
      <c r="A1033" s="34"/>
      <c r="B1033" s="34"/>
      <c r="C1033" s="34" t="s">
        <v>883</v>
      </c>
      <c r="D1033" s="35"/>
      <c r="E1033" s="9"/>
      <c r="F1033" s="37">
        <f>Source!AN493</f>
        <v>144.34</v>
      </c>
      <c r="G1033" s="36" t="str">
        <f>Source!DF493</f>
        <v>)*0,70</v>
      </c>
      <c r="H1033" s="9">
        <f>Source!AV493</f>
        <v>1</v>
      </c>
      <c r="I1033" s="9">
        <f>IF(Source!BS493&lt;&gt; 0, Source!BS493, 1)</f>
        <v>1</v>
      </c>
      <c r="J1033" s="39">
        <f>Source!R493</f>
        <v>12528.71</v>
      </c>
      <c r="K1033" s="37"/>
    </row>
    <row r="1034" spans="1:22" ht="14.25" x14ac:dyDescent="0.2">
      <c r="A1034" s="34"/>
      <c r="B1034" s="34"/>
      <c r="C1034" s="34" t="s">
        <v>884</v>
      </c>
      <c r="D1034" s="35"/>
      <c r="E1034" s="9"/>
      <c r="F1034" s="37">
        <f>Source!AL493</f>
        <v>8.4600000000000009</v>
      </c>
      <c r="G1034" s="36" t="str">
        <f>Source!DD493</f>
        <v>)*1</v>
      </c>
      <c r="H1034" s="9">
        <f>Source!AW493</f>
        <v>1</v>
      </c>
      <c r="I1034" s="9">
        <f>IF(Source!BC493&lt;&gt; 0, Source!BC493, 1)</f>
        <v>1</v>
      </c>
      <c r="J1034" s="37">
        <f>Source!P493</f>
        <v>1049.04</v>
      </c>
      <c r="K1034" s="37"/>
    </row>
    <row r="1035" spans="1:22" ht="14.25" x14ac:dyDescent="0.2">
      <c r="A1035" s="34"/>
      <c r="B1035" s="34"/>
      <c r="C1035" s="34" t="s">
        <v>885</v>
      </c>
      <c r="D1035" s="35" t="s">
        <v>886</v>
      </c>
      <c r="E1035" s="9">
        <f>Source!AT493</f>
        <v>70</v>
      </c>
      <c r="F1035" s="37"/>
      <c r="G1035" s="36"/>
      <c r="H1035" s="9"/>
      <c r="I1035" s="9"/>
      <c r="J1035" s="37">
        <f>SUM(R1030:R1034)</f>
        <v>55914.39</v>
      </c>
      <c r="K1035" s="37"/>
    </row>
    <row r="1036" spans="1:22" ht="14.25" x14ac:dyDescent="0.2">
      <c r="A1036" s="34"/>
      <c r="B1036" s="34"/>
      <c r="C1036" s="34" t="s">
        <v>887</v>
      </c>
      <c r="D1036" s="35" t="s">
        <v>886</v>
      </c>
      <c r="E1036" s="9">
        <f>Source!AU493</f>
        <v>10</v>
      </c>
      <c r="F1036" s="37"/>
      <c r="G1036" s="36"/>
      <c r="H1036" s="9"/>
      <c r="I1036" s="9"/>
      <c r="J1036" s="37">
        <f>SUM(T1030:T1035)</f>
        <v>7987.77</v>
      </c>
      <c r="K1036" s="37"/>
    </row>
    <row r="1037" spans="1:22" ht="14.25" x14ac:dyDescent="0.2">
      <c r="A1037" s="34"/>
      <c r="B1037" s="34"/>
      <c r="C1037" s="34" t="s">
        <v>888</v>
      </c>
      <c r="D1037" s="35" t="s">
        <v>886</v>
      </c>
      <c r="E1037" s="9">
        <f>108</f>
        <v>108</v>
      </c>
      <c r="F1037" s="37"/>
      <c r="G1037" s="36"/>
      <c r="H1037" s="9"/>
      <c r="I1037" s="9"/>
      <c r="J1037" s="37">
        <f>SUM(V1030:V1036)</f>
        <v>13531.01</v>
      </c>
      <c r="K1037" s="37"/>
    </row>
    <row r="1038" spans="1:22" ht="14.25" x14ac:dyDescent="0.2">
      <c r="A1038" s="34"/>
      <c r="B1038" s="34"/>
      <c r="C1038" s="34" t="s">
        <v>889</v>
      </c>
      <c r="D1038" s="35" t="s">
        <v>890</v>
      </c>
      <c r="E1038" s="9">
        <f>Source!AQ493</f>
        <v>2.37</v>
      </c>
      <c r="F1038" s="37"/>
      <c r="G1038" s="36" t="str">
        <f>Source!DI493</f>
        <v>)*0,70</v>
      </c>
      <c r="H1038" s="9">
        <f>Source!AV493</f>
        <v>1</v>
      </c>
      <c r="I1038" s="9"/>
      <c r="J1038" s="37"/>
      <c r="K1038" s="37">
        <f>Source!U493</f>
        <v>205.71600000000001</v>
      </c>
    </row>
    <row r="1039" spans="1:22" ht="15" x14ac:dyDescent="0.25">
      <c r="A1039" s="44"/>
      <c r="B1039" s="44"/>
      <c r="C1039" s="44"/>
      <c r="D1039" s="44"/>
      <c r="E1039" s="44"/>
      <c r="F1039" s="44"/>
      <c r="G1039" s="44"/>
      <c r="H1039" s="44"/>
      <c r="I1039" s="45">
        <f>J1031+J1032+J1034+J1035+J1036+J1037</f>
        <v>177556.6</v>
      </c>
      <c r="J1039" s="45"/>
      <c r="K1039" s="46">
        <f>IF(Source!I493&lt;&gt;0, ROUND(I1039/Source!I493, 2), 0)</f>
        <v>1431.91</v>
      </c>
      <c r="P1039" s="40">
        <f>I1039</f>
        <v>177556.6</v>
      </c>
    </row>
    <row r="1040" spans="1:22" ht="28.5" x14ac:dyDescent="0.2">
      <c r="A1040" s="34">
        <v>112</v>
      </c>
      <c r="B1040" s="34" t="str">
        <f>Source!F494</f>
        <v>1.22-2203-78-1/1</v>
      </c>
      <c r="C1040" s="34" t="str">
        <f>Source!G494</f>
        <v>Техническое обслуживание блока питания типа БРП-12-01Л</v>
      </c>
      <c r="D1040" s="35" t="str">
        <f>Source!H494</f>
        <v>шт.</v>
      </c>
      <c r="E1040" s="9">
        <f>Source!I494</f>
        <v>2</v>
      </c>
      <c r="F1040" s="37"/>
      <c r="G1040" s="36"/>
      <c r="H1040" s="9"/>
      <c r="I1040" s="9"/>
      <c r="J1040" s="37"/>
      <c r="K1040" s="37"/>
      <c r="Q1040">
        <f>ROUND((Source!BZ494/100)*ROUND((Source!AF494*Source!AV494)*Source!I494, 2), 2)</f>
        <v>365.97</v>
      </c>
      <c r="R1040">
        <f>Source!X494</f>
        <v>365.97</v>
      </c>
      <c r="S1040">
        <f>ROUND((Source!CA494/100)*ROUND((Source!AF494*Source!AV494)*Source!I494, 2), 2)</f>
        <v>52.28</v>
      </c>
      <c r="T1040">
        <f>Source!Y494</f>
        <v>52.28</v>
      </c>
      <c r="U1040">
        <f>ROUND((175/100)*ROUND((Source!AE494*Source!AV494)*Source!I494, 2), 2)</f>
        <v>0</v>
      </c>
      <c r="V1040">
        <f>ROUND((108/100)*ROUND(Source!CS494*Source!I494, 2), 2)</f>
        <v>0</v>
      </c>
    </row>
    <row r="1041" spans="1:22" ht="14.25" x14ac:dyDescent="0.2">
      <c r="A1041" s="34"/>
      <c r="B1041" s="34"/>
      <c r="C1041" s="34" t="s">
        <v>881</v>
      </c>
      <c r="D1041" s="35"/>
      <c r="E1041" s="9"/>
      <c r="F1041" s="37">
        <f>Source!AO494</f>
        <v>261.41000000000003</v>
      </c>
      <c r="G1041" s="36" t="str">
        <f>Source!DG494</f>
        <v/>
      </c>
      <c r="H1041" s="9">
        <f>Source!AV494</f>
        <v>1</v>
      </c>
      <c r="I1041" s="9">
        <f>IF(Source!BA494&lt;&gt; 0, Source!BA494, 1)</f>
        <v>1</v>
      </c>
      <c r="J1041" s="37">
        <f>Source!S494</f>
        <v>522.82000000000005</v>
      </c>
      <c r="K1041" s="37"/>
    </row>
    <row r="1042" spans="1:22" ht="14.25" x14ac:dyDescent="0.2">
      <c r="A1042" s="34"/>
      <c r="B1042" s="34"/>
      <c r="C1042" s="34" t="s">
        <v>884</v>
      </c>
      <c r="D1042" s="35"/>
      <c r="E1042" s="9"/>
      <c r="F1042" s="37">
        <f>Source!AL494</f>
        <v>4.07</v>
      </c>
      <c r="G1042" s="36" t="str">
        <f>Source!DD494</f>
        <v/>
      </c>
      <c r="H1042" s="9">
        <f>Source!AW494</f>
        <v>1</v>
      </c>
      <c r="I1042" s="9">
        <f>IF(Source!BC494&lt;&gt; 0, Source!BC494, 1)</f>
        <v>1</v>
      </c>
      <c r="J1042" s="37">
        <f>Source!P494</f>
        <v>8.14</v>
      </c>
      <c r="K1042" s="37"/>
    </row>
    <row r="1043" spans="1:22" ht="14.25" x14ac:dyDescent="0.2">
      <c r="A1043" s="34"/>
      <c r="B1043" s="34"/>
      <c r="C1043" s="34" t="s">
        <v>885</v>
      </c>
      <c r="D1043" s="35" t="s">
        <v>886</v>
      </c>
      <c r="E1043" s="9">
        <f>Source!AT494</f>
        <v>70</v>
      </c>
      <c r="F1043" s="37"/>
      <c r="G1043" s="36"/>
      <c r="H1043" s="9"/>
      <c r="I1043" s="9"/>
      <c r="J1043" s="37">
        <f>SUM(R1040:R1042)</f>
        <v>365.97</v>
      </c>
      <c r="K1043" s="37"/>
    </row>
    <row r="1044" spans="1:22" ht="14.25" x14ac:dyDescent="0.2">
      <c r="A1044" s="34"/>
      <c r="B1044" s="34"/>
      <c r="C1044" s="34" t="s">
        <v>887</v>
      </c>
      <c r="D1044" s="35" t="s">
        <v>886</v>
      </c>
      <c r="E1044" s="9">
        <f>Source!AU494</f>
        <v>10</v>
      </c>
      <c r="F1044" s="37"/>
      <c r="G1044" s="36"/>
      <c r="H1044" s="9"/>
      <c r="I1044" s="9"/>
      <c r="J1044" s="37">
        <f>SUM(T1040:T1043)</f>
        <v>52.28</v>
      </c>
      <c r="K1044" s="37"/>
    </row>
    <row r="1045" spans="1:22" ht="14.25" x14ac:dyDescent="0.2">
      <c r="A1045" s="34"/>
      <c r="B1045" s="34"/>
      <c r="C1045" s="34" t="s">
        <v>889</v>
      </c>
      <c r="D1045" s="35" t="s">
        <v>890</v>
      </c>
      <c r="E1045" s="9">
        <f>Source!AQ494</f>
        <v>0.72</v>
      </c>
      <c r="F1045" s="37"/>
      <c r="G1045" s="36" t="str">
        <f>Source!DI494</f>
        <v/>
      </c>
      <c r="H1045" s="9">
        <f>Source!AV494</f>
        <v>1</v>
      </c>
      <c r="I1045" s="9"/>
      <c r="J1045" s="37"/>
      <c r="K1045" s="37">
        <f>Source!U494</f>
        <v>1.44</v>
      </c>
    </row>
    <row r="1046" spans="1:22" ht="15" x14ac:dyDescent="0.25">
      <c r="A1046" s="44"/>
      <c r="B1046" s="44"/>
      <c r="C1046" s="44"/>
      <c r="D1046" s="44"/>
      <c r="E1046" s="44"/>
      <c r="F1046" s="44"/>
      <c r="G1046" s="44"/>
      <c r="H1046" s="44"/>
      <c r="I1046" s="45">
        <f>J1041+J1042+J1043+J1044</f>
        <v>949.21</v>
      </c>
      <c r="J1046" s="45"/>
      <c r="K1046" s="46">
        <f>IF(Source!I494&lt;&gt;0, ROUND(I1046/Source!I494, 2), 0)</f>
        <v>474.61</v>
      </c>
      <c r="P1046" s="40">
        <f>I1046</f>
        <v>949.21</v>
      </c>
    </row>
    <row r="1047" spans="1:22" ht="28.5" x14ac:dyDescent="0.2">
      <c r="A1047" s="34">
        <v>113</v>
      </c>
      <c r="B1047" s="34" t="str">
        <f>Source!F495</f>
        <v>1.22-2201-67-1/1</v>
      </c>
      <c r="C1047" s="34" t="str">
        <f>Source!G495</f>
        <v>Технический осмотр блока питания типа БРП-12-01Л</v>
      </c>
      <c r="D1047" s="35" t="str">
        <f>Source!H495</f>
        <v>шт.</v>
      </c>
      <c r="E1047" s="9">
        <f>Source!I495</f>
        <v>2</v>
      </c>
      <c r="F1047" s="37"/>
      <c r="G1047" s="36"/>
      <c r="H1047" s="9"/>
      <c r="I1047" s="9"/>
      <c r="J1047" s="37"/>
      <c r="K1047" s="37"/>
      <c r="Q1047">
        <f>ROUND((Source!BZ495/100)*ROUND((Source!AF495*Source!AV495)*Source!I495, 2), 2)</f>
        <v>1118.3499999999999</v>
      </c>
      <c r="R1047">
        <f>Source!X495</f>
        <v>1118.3499999999999</v>
      </c>
      <c r="S1047">
        <f>ROUND((Source!CA495/100)*ROUND((Source!AF495*Source!AV495)*Source!I495, 2), 2)</f>
        <v>159.76</v>
      </c>
      <c r="T1047">
        <f>Source!Y495</f>
        <v>159.76</v>
      </c>
      <c r="U1047">
        <f>ROUND((175/100)*ROUND((Source!AE495*Source!AV495)*Source!I495, 2), 2)</f>
        <v>0</v>
      </c>
      <c r="V1047">
        <f>ROUND((108/100)*ROUND(Source!CS495*Source!I495, 2), 2)</f>
        <v>0</v>
      </c>
    </row>
    <row r="1048" spans="1:22" ht="14.25" x14ac:dyDescent="0.2">
      <c r="A1048" s="34"/>
      <c r="B1048" s="34"/>
      <c r="C1048" s="34" t="s">
        <v>881</v>
      </c>
      <c r="D1048" s="35"/>
      <c r="E1048" s="9"/>
      <c r="F1048" s="37">
        <f>Source!AO495</f>
        <v>72.62</v>
      </c>
      <c r="G1048" s="36" t="str">
        <f>Source!DG495</f>
        <v>)*11</v>
      </c>
      <c r="H1048" s="9">
        <f>Source!AV495</f>
        <v>1</v>
      </c>
      <c r="I1048" s="9">
        <f>IF(Source!BA495&lt;&gt; 0, Source!BA495, 1)</f>
        <v>1</v>
      </c>
      <c r="J1048" s="37">
        <f>Source!S495</f>
        <v>1597.64</v>
      </c>
      <c r="K1048" s="37"/>
    </row>
    <row r="1049" spans="1:22" ht="14.25" x14ac:dyDescent="0.2">
      <c r="A1049" s="34"/>
      <c r="B1049" s="34"/>
      <c r="C1049" s="34" t="s">
        <v>884</v>
      </c>
      <c r="D1049" s="35"/>
      <c r="E1049" s="9"/>
      <c r="F1049" s="37">
        <f>Source!AL495</f>
        <v>7.74</v>
      </c>
      <c r="G1049" s="36" t="str">
        <f>Source!DD495</f>
        <v>)*11</v>
      </c>
      <c r="H1049" s="9">
        <f>Source!AW495</f>
        <v>1</v>
      </c>
      <c r="I1049" s="9">
        <f>IF(Source!BC495&lt;&gt; 0, Source!BC495, 1)</f>
        <v>1</v>
      </c>
      <c r="J1049" s="37">
        <f>Source!P495</f>
        <v>170.28</v>
      </c>
      <c r="K1049" s="37"/>
    </row>
    <row r="1050" spans="1:22" ht="14.25" x14ac:dyDescent="0.2">
      <c r="A1050" s="34"/>
      <c r="B1050" s="34"/>
      <c r="C1050" s="34" t="s">
        <v>885</v>
      </c>
      <c r="D1050" s="35" t="s">
        <v>886</v>
      </c>
      <c r="E1050" s="9">
        <f>Source!AT495</f>
        <v>70</v>
      </c>
      <c r="F1050" s="37"/>
      <c r="G1050" s="36"/>
      <c r="H1050" s="9"/>
      <c r="I1050" s="9"/>
      <c r="J1050" s="37">
        <f>SUM(R1047:R1049)</f>
        <v>1118.3499999999999</v>
      </c>
      <c r="K1050" s="37"/>
    </row>
    <row r="1051" spans="1:22" ht="14.25" x14ac:dyDescent="0.2">
      <c r="A1051" s="34"/>
      <c r="B1051" s="34"/>
      <c r="C1051" s="34" t="s">
        <v>887</v>
      </c>
      <c r="D1051" s="35" t="s">
        <v>886</v>
      </c>
      <c r="E1051" s="9">
        <f>Source!AU495</f>
        <v>10</v>
      </c>
      <c r="F1051" s="37"/>
      <c r="G1051" s="36"/>
      <c r="H1051" s="9"/>
      <c r="I1051" s="9"/>
      <c r="J1051" s="37">
        <f>SUM(T1047:T1050)</f>
        <v>159.76</v>
      </c>
      <c r="K1051" s="37"/>
    </row>
    <row r="1052" spans="1:22" ht="14.25" x14ac:dyDescent="0.2">
      <c r="A1052" s="34"/>
      <c r="B1052" s="34"/>
      <c r="C1052" s="34" t="s">
        <v>889</v>
      </c>
      <c r="D1052" s="35" t="s">
        <v>890</v>
      </c>
      <c r="E1052" s="9">
        <f>Source!AQ495</f>
        <v>0.2</v>
      </c>
      <c r="F1052" s="37"/>
      <c r="G1052" s="36" t="str">
        <f>Source!DI495</f>
        <v>)*11</v>
      </c>
      <c r="H1052" s="9">
        <f>Source!AV495</f>
        <v>1</v>
      </c>
      <c r="I1052" s="9"/>
      <c r="J1052" s="37"/>
      <c r="K1052" s="37">
        <f>Source!U495</f>
        <v>4.4000000000000004</v>
      </c>
    </row>
    <row r="1053" spans="1:22" ht="15" x14ac:dyDescent="0.25">
      <c r="A1053" s="44"/>
      <c r="B1053" s="44"/>
      <c r="C1053" s="44"/>
      <c r="D1053" s="44"/>
      <c r="E1053" s="44"/>
      <c r="F1053" s="44"/>
      <c r="G1053" s="44"/>
      <c r="H1053" s="44"/>
      <c r="I1053" s="45">
        <f>J1048+J1049+J1050+J1051</f>
        <v>3046.0299999999997</v>
      </c>
      <c r="J1053" s="45"/>
      <c r="K1053" s="46">
        <f>IF(Source!I495&lt;&gt;0, ROUND(I1053/Source!I495, 2), 0)</f>
        <v>1523.02</v>
      </c>
      <c r="P1053" s="40">
        <f>I1053</f>
        <v>3046.0299999999997</v>
      </c>
    </row>
    <row r="1054" spans="1:22" ht="71.25" x14ac:dyDescent="0.2">
      <c r="A1054" s="34">
        <v>114</v>
      </c>
      <c r="B1054" s="34" t="str">
        <f>Source!F496</f>
        <v>1.22-2203-105-1/1</v>
      </c>
      <c r="C1054" s="34" t="str">
        <f>Source!G496</f>
        <v>Техническое обслуживание приборов системы охранно-пожарной сигнализации, устройство коммутационное типа "УК-ВК" - годовое</v>
      </c>
      <c r="D1054" s="35" t="str">
        <f>Source!H496</f>
        <v>шт.</v>
      </c>
      <c r="E1054" s="9">
        <f>Source!I496</f>
        <v>1</v>
      </c>
      <c r="F1054" s="37"/>
      <c r="G1054" s="36"/>
      <c r="H1054" s="9"/>
      <c r="I1054" s="9"/>
      <c r="J1054" s="37"/>
      <c r="K1054" s="37"/>
      <c r="Q1054">
        <f>ROUND((Source!BZ496/100)*ROUND((Source!AF496*Source!AV496)*Source!I496, 2), 2)</f>
        <v>66.08</v>
      </c>
      <c r="R1054">
        <f>Source!X496</f>
        <v>66.08</v>
      </c>
      <c r="S1054">
        <f>ROUND((Source!CA496/100)*ROUND((Source!AF496*Source!AV496)*Source!I496, 2), 2)</f>
        <v>9.44</v>
      </c>
      <c r="T1054">
        <f>Source!Y496</f>
        <v>9.44</v>
      </c>
      <c r="U1054">
        <f>ROUND((175/100)*ROUND((Source!AE496*Source!AV496)*Source!I496, 2), 2)</f>
        <v>0</v>
      </c>
      <c r="V1054">
        <f>ROUND((108/100)*ROUND(Source!CS496*Source!I496, 2), 2)</f>
        <v>0</v>
      </c>
    </row>
    <row r="1055" spans="1:22" ht="14.25" x14ac:dyDescent="0.2">
      <c r="A1055" s="34"/>
      <c r="B1055" s="34"/>
      <c r="C1055" s="34" t="s">
        <v>881</v>
      </c>
      <c r="D1055" s="35"/>
      <c r="E1055" s="9"/>
      <c r="F1055" s="37">
        <f>Source!AO496</f>
        <v>94.4</v>
      </c>
      <c r="G1055" s="36" t="str">
        <f>Source!DG496</f>
        <v/>
      </c>
      <c r="H1055" s="9">
        <f>Source!AV496</f>
        <v>1</v>
      </c>
      <c r="I1055" s="9">
        <f>IF(Source!BA496&lt;&gt; 0, Source!BA496, 1)</f>
        <v>1</v>
      </c>
      <c r="J1055" s="37">
        <f>Source!S496</f>
        <v>94.4</v>
      </c>
      <c r="K1055" s="37"/>
    </row>
    <row r="1056" spans="1:22" ht="14.25" x14ac:dyDescent="0.2">
      <c r="A1056" s="34"/>
      <c r="B1056" s="34"/>
      <c r="C1056" s="34" t="s">
        <v>884</v>
      </c>
      <c r="D1056" s="35"/>
      <c r="E1056" s="9"/>
      <c r="F1056" s="37">
        <f>Source!AL496</f>
        <v>13.89</v>
      </c>
      <c r="G1056" s="36" t="str">
        <f>Source!DD496</f>
        <v/>
      </c>
      <c r="H1056" s="9">
        <f>Source!AW496</f>
        <v>1</v>
      </c>
      <c r="I1056" s="9">
        <f>IF(Source!BC496&lt;&gt; 0, Source!BC496, 1)</f>
        <v>1</v>
      </c>
      <c r="J1056" s="37">
        <f>Source!P496</f>
        <v>13.89</v>
      </c>
      <c r="K1056" s="37"/>
    </row>
    <row r="1057" spans="1:22" ht="14.25" x14ac:dyDescent="0.2">
      <c r="A1057" s="34"/>
      <c r="B1057" s="34"/>
      <c r="C1057" s="34" t="s">
        <v>885</v>
      </c>
      <c r="D1057" s="35" t="s">
        <v>886</v>
      </c>
      <c r="E1057" s="9">
        <f>Source!AT496</f>
        <v>70</v>
      </c>
      <c r="F1057" s="37"/>
      <c r="G1057" s="36"/>
      <c r="H1057" s="9"/>
      <c r="I1057" s="9"/>
      <c r="J1057" s="37">
        <f>SUM(R1054:R1056)</f>
        <v>66.08</v>
      </c>
      <c r="K1057" s="37"/>
    </row>
    <row r="1058" spans="1:22" ht="14.25" x14ac:dyDescent="0.2">
      <c r="A1058" s="34"/>
      <c r="B1058" s="34"/>
      <c r="C1058" s="34" t="s">
        <v>887</v>
      </c>
      <c r="D1058" s="35" t="s">
        <v>886</v>
      </c>
      <c r="E1058" s="9">
        <f>Source!AU496</f>
        <v>10</v>
      </c>
      <c r="F1058" s="37"/>
      <c r="G1058" s="36"/>
      <c r="H1058" s="9"/>
      <c r="I1058" s="9"/>
      <c r="J1058" s="37">
        <f>SUM(T1054:T1057)</f>
        <v>9.44</v>
      </c>
      <c r="K1058" s="37"/>
    </row>
    <row r="1059" spans="1:22" ht="14.25" x14ac:dyDescent="0.2">
      <c r="A1059" s="34"/>
      <c r="B1059" s="34"/>
      <c r="C1059" s="34" t="s">
        <v>889</v>
      </c>
      <c r="D1059" s="35" t="s">
        <v>890</v>
      </c>
      <c r="E1059" s="9">
        <f>Source!AQ496</f>
        <v>0.26</v>
      </c>
      <c r="F1059" s="37"/>
      <c r="G1059" s="36" t="str">
        <f>Source!DI496</f>
        <v/>
      </c>
      <c r="H1059" s="9">
        <f>Source!AV496</f>
        <v>1</v>
      </c>
      <c r="I1059" s="9"/>
      <c r="J1059" s="37"/>
      <c r="K1059" s="37">
        <f>Source!U496</f>
        <v>0.26</v>
      </c>
    </row>
    <row r="1060" spans="1:22" ht="15" x14ac:dyDescent="0.25">
      <c r="A1060" s="44"/>
      <c r="B1060" s="44"/>
      <c r="C1060" s="44"/>
      <c r="D1060" s="44"/>
      <c r="E1060" s="44"/>
      <c r="F1060" s="44"/>
      <c r="G1060" s="44"/>
      <c r="H1060" s="44"/>
      <c r="I1060" s="45">
        <f>J1055+J1056+J1057+J1058</f>
        <v>183.81</v>
      </c>
      <c r="J1060" s="45"/>
      <c r="K1060" s="46">
        <f>IF(Source!I496&lt;&gt;0, ROUND(I1060/Source!I496, 2), 0)</f>
        <v>183.81</v>
      </c>
      <c r="P1060" s="40">
        <f>I1060</f>
        <v>183.81</v>
      </c>
    </row>
    <row r="1062" spans="1:22" ht="15" x14ac:dyDescent="0.25">
      <c r="A1062" s="49" t="str">
        <f>CONCATENATE("Итого по подразделу: ",IF(Source!G498&lt;&gt;"Новый подраздел", Source!G498, ""))</f>
        <v>Итого по подразделу: Автоматическая пожарная сигнализация</v>
      </c>
      <c r="B1062" s="49"/>
      <c r="C1062" s="49"/>
      <c r="D1062" s="49"/>
      <c r="E1062" s="49"/>
      <c r="F1062" s="49"/>
      <c r="G1062" s="49"/>
      <c r="H1062" s="49"/>
      <c r="I1062" s="42">
        <f>SUM(P905:P1061)</f>
        <v>380414.39</v>
      </c>
      <c r="J1062" s="48"/>
      <c r="K1062" s="47"/>
    </row>
    <row r="1065" spans="1:22" ht="16.5" x14ac:dyDescent="0.25">
      <c r="A1065" s="33" t="str">
        <f>CONCATENATE("Подраздел: ",IF(Source!G528&lt;&gt;"Новый подраздел", Source!G528, ""))</f>
        <v>Подраздел: Система оповещения</v>
      </c>
      <c r="B1065" s="33"/>
      <c r="C1065" s="33"/>
      <c r="D1065" s="33"/>
      <c r="E1065" s="33"/>
      <c r="F1065" s="33"/>
      <c r="G1065" s="33"/>
      <c r="H1065" s="33"/>
      <c r="I1065" s="33"/>
      <c r="J1065" s="33"/>
      <c r="K1065" s="33"/>
    </row>
    <row r="1066" spans="1:22" ht="71.25" x14ac:dyDescent="0.2">
      <c r="A1066" s="34">
        <v>115</v>
      </c>
      <c r="B1066" s="34" t="str">
        <f>Source!F532</f>
        <v>1.22-2203-104-1/1</v>
      </c>
      <c r="C1066" s="34" t="str">
        <f>Source!G532</f>
        <v>Техническое обслуживание приборов системы охранно-пожарной сигнализации на базе оборудования С2000, пульт контроля и управления С2000М - годовое</v>
      </c>
      <c r="D1066" s="35" t="str">
        <f>Source!H532</f>
        <v>шт.</v>
      </c>
      <c r="E1066" s="9">
        <f>Source!I532</f>
        <v>1</v>
      </c>
      <c r="F1066" s="37"/>
      <c r="G1066" s="36"/>
      <c r="H1066" s="9"/>
      <c r="I1066" s="9"/>
      <c r="J1066" s="37"/>
      <c r="K1066" s="37"/>
      <c r="Q1066">
        <f>ROUND((Source!BZ532/100)*ROUND((Source!AF532*Source!AV532)*Source!I532, 2), 2)</f>
        <v>71.16</v>
      </c>
      <c r="R1066">
        <f>Source!X532</f>
        <v>71.16</v>
      </c>
      <c r="S1066">
        <f>ROUND((Source!CA532/100)*ROUND((Source!AF532*Source!AV532)*Source!I532, 2), 2)</f>
        <v>10.17</v>
      </c>
      <c r="T1066">
        <f>Source!Y532</f>
        <v>10.17</v>
      </c>
      <c r="U1066">
        <f>ROUND((175/100)*ROUND((Source!AE532*Source!AV532)*Source!I532, 2), 2)</f>
        <v>0</v>
      </c>
      <c r="V1066">
        <f>ROUND((108/100)*ROUND(Source!CS532*Source!I532, 2), 2)</f>
        <v>0</v>
      </c>
    </row>
    <row r="1067" spans="1:22" ht="14.25" x14ac:dyDescent="0.2">
      <c r="A1067" s="34"/>
      <c r="B1067" s="34"/>
      <c r="C1067" s="34" t="s">
        <v>881</v>
      </c>
      <c r="D1067" s="35"/>
      <c r="E1067" s="9"/>
      <c r="F1067" s="37">
        <f>Source!AO532</f>
        <v>101.66</v>
      </c>
      <c r="G1067" s="36" t="str">
        <f>Source!DG532</f>
        <v/>
      </c>
      <c r="H1067" s="9">
        <f>Source!AV532</f>
        <v>1</v>
      </c>
      <c r="I1067" s="9">
        <f>IF(Source!BA532&lt;&gt; 0, Source!BA532, 1)</f>
        <v>1</v>
      </c>
      <c r="J1067" s="37">
        <f>Source!S532</f>
        <v>101.66</v>
      </c>
      <c r="K1067" s="37"/>
    </row>
    <row r="1068" spans="1:22" ht="14.25" x14ac:dyDescent="0.2">
      <c r="A1068" s="34"/>
      <c r="B1068" s="34"/>
      <c r="C1068" s="34" t="s">
        <v>884</v>
      </c>
      <c r="D1068" s="35"/>
      <c r="E1068" s="9"/>
      <c r="F1068" s="37">
        <f>Source!AL532</f>
        <v>69.58</v>
      </c>
      <c r="G1068" s="36" t="str">
        <f>Source!DD532</f>
        <v/>
      </c>
      <c r="H1068" s="9">
        <f>Source!AW532</f>
        <v>1</v>
      </c>
      <c r="I1068" s="9">
        <f>IF(Source!BC532&lt;&gt; 0, Source!BC532, 1)</f>
        <v>1</v>
      </c>
      <c r="J1068" s="37">
        <f>Source!P532</f>
        <v>69.58</v>
      </c>
      <c r="K1068" s="37"/>
    </row>
    <row r="1069" spans="1:22" ht="14.25" x14ac:dyDescent="0.2">
      <c r="A1069" s="34"/>
      <c r="B1069" s="34"/>
      <c r="C1069" s="34" t="s">
        <v>885</v>
      </c>
      <c r="D1069" s="35" t="s">
        <v>886</v>
      </c>
      <c r="E1069" s="9">
        <f>Source!AT532</f>
        <v>70</v>
      </c>
      <c r="F1069" s="37"/>
      <c r="G1069" s="36"/>
      <c r="H1069" s="9"/>
      <c r="I1069" s="9"/>
      <c r="J1069" s="37">
        <f>SUM(R1066:R1068)</f>
        <v>71.16</v>
      </c>
      <c r="K1069" s="37"/>
    </row>
    <row r="1070" spans="1:22" ht="14.25" x14ac:dyDescent="0.2">
      <c r="A1070" s="34"/>
      <c r="B1070" s="34"/>
      <c r="C1070" s="34" t="s">
        <v>887</v>
      </c>
      <c r="D1070" s="35" t="s">
        <v>886</v>
      </c>
      <c r="E1070" s="9">
        <f>Source!AU532</f>
        <v>10</v>
      </c>
      <c r="F1070" s="37"/>
      <c r="G1070" s="36"/>
      <c r="H1070" s="9"/>
      <c r="I1070" s="9"/>
      <c r="J1070" s="37">
        <f>SUM(T1066:T1069)</f>
        <v>10.17</v>
      </c>
      <c r="K1070" s="37"/>
    </row>
    <row r="1071" spans="1:22" ht="14.25" x14ac:dyDescent="0.2">
      <c r="A1071" s="34"/>
      <c r="B1071" s="34"/>
      <c r="C1071" s="34" t="s">
        <v>889</v>
      </c>
      <c r="D1071" s="35" t="s">
        <v>890</v>
      </c>
      <c r="E1071" s="9">
        <f>Source!AQ532</f>
        <v>0.28000000000000003</v>
      </c>
      <c r="F1071" s="37"/>
      <c r="G1071" s="36" t="str">
        <f>Source!DI532</f>
        <v/>
      </c>
      <c r="H1071" s="9">
        <f>Source!AV532</f>
        <v>1</v>
      </c>
      <c r="I1071" s="9"/>
      <c r="J1071" s="37"/>
      <c r="K1071" s="37">
        <f>Source!U532</f>
        <v>0.28000000000000003</v>
      </c>
    </row>
    <row r="1072" spans="1:22" ht="15" x14ac:dyDescent="0.25">
      <c r="A1072" s="44"/>
      <c r="B1072" s="44"/>
      <c r="C1072" s="44"/>
      <c r="D1072" s="44"/>
      <c r="E1072" s="44"/>
      <c r="F1072" s="44"/>
      <c r="G1072" s="44"/>
      <c r="H1072" s="44"/>
      <c r="I1072" s="45">
        <f>J1067+J1068+J1069+J1070</f>
        <v>252.57</v>
      </c>
      <c r="J1072" s="45"/>
      <c r="K1072" s="46">
        <f>IF(Source!I532&lt;&gt;0, ROUND(I1072/Source!I532, 2), 0)</f>
        <v>252.57</v>
      </c>
      <c r="P1072" s="40">
        <f>I1072</f>
        <v>252.57</v>
      </c>
    </row>
    <row r="1073" spans="1:22" ht="71.25" x14ac:dyDescent="0.2">
      <c r="A1073" s="34">
        <v>116</v>
      </c>
      <c r="B1073" s="34" t="str">
        <f>Source!F533</f>
        <v>1.22-2203-118-4/1</v>
      </c>
      <c r="C1073" s="34" t="str">
        <f>Source!G533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D1073" s="35" t="str">
        <f>Source!H533</f>
        <v>шт.</v>
      </c>
      <c r="E1073" s="9">
        <f>Source!I533</f>
        <v>1</v>
      </c>
      <c r="F1073" s="37"/>
      <c r="G1073" s="36"/>
      <c r="H1073" s="9"/>
      <c r="I1073" s="9"/>
      <c r="J1073" s="37"/>
      <c r="K1073" s="37"/>
      <c r="Q1073">
        <f>ROUND((Source!BZ533/100)*ROUND((Source!AF533*Source!AV533)*Source!I533, 2), 2)</f>
        <v>610.01</v>
      </c>
      <c r="R1073">
        <f>Source!X533</f>
        <v>610.01</v>
      </c>
      <c r="S1073">
        <f>ROUND((Source!CA533/100)*ROUND((Source!AF533*Source!AV533)*Source!I533, 2), 2)</f>
        <v>87.14</v>
      </c>
      <c r="T1073">
        <f>Source!Y533</f>
        <v>87.14</v>
      </c>
      <c r="U1073">
        <f>ROUND((175/100)*ROUND((Source!AE533*Source!AV533)*Source!I533, 2), 2)</f>
        <v>0</v>
      </c>
      <c r="V1073">
        <f>ROUND((108/100)*ROUND(Source!CS533*Source!I533, 2), 2)</f>
        <v>0</v>
      </c>
    </row>
    <row r="1074" spans="1:22" ht="14.25" x14ac:dyDescent="0.2">
      <c r="A1074" s="34"/>
      <c r="B1074" s="34"/>
      <c r="C1074" s="34" t="s">
        <v>881</v>
      </c>
      <c r="D1074" s="35"/>
      <c r="E1074" s="9"/>
      <c r="F1074" s="37">
        <f>Source!AO533</f>
        <v>72.62</v>
      </c>
      <c r="G1074" s="36" t="str">
        <f>Source!DG533</f>
        <v>)*12</v>
      </c>
      <c r="H1074" s="9">
        <f>Source!AV533</f>
        <v>1</v>
      </c>
      <c r="I1074" s="9">
        <f>IF(Source!BA533&lt;&gt; 0, Source!BA533, 1)</f>
        <v>1</v>
      </c>
      <c r="J1074" s="37">
        <f>Source!S533</f>
        <v>871.44</v>
      </c>
      <c r="K1074" s="37"/>
    </row>
    <row r="1075" spans="1:22" ht="14.25" x14ac:dyDescent="0.2">
      <c r="A1075" s="34"/>
      <c r="B1075" s="34"/>
      <c r="C1075" s="34" t="s">
        <v>884</v>
      </c>
      <c r="D1075" s="35"/>
      <c r="E1075" s="9"/>
      <c r="F1075" s="37">
        <f>Source!AL533</f>
        <v>0.28999999999999998</v>
      </c>
      <c r="G1075" s="36" t="str">
        <f>Source!DD533</f>
        <v>)*12</v>
      </c>
      <c r="H1075" s="9">
        <f>Source!AW533</f>
        <v>1</v>
      </c>
      <c r="I1075" s="9">
        <f>IF(Source!BC533&lt;&gt; 0, Source!BC533, 1)</f>
        <v>1</v>
      </c>
      <c r="J1075" s="37">
        <f>Source!P533</f>
        <v>3.48</v>
      </c>
      <c r="K1075" s="37"/>
    </row>
    <row r="1076" spans="1:22" ht="14.25" x14ac:dyDescent="0.2">
      <c r="A1076" s="34"/>
      <c r="B1076" s="34"/>
      <c r="C1076" s="34" t="s">
        <v>885</v>
      </c>
      <c r="D1076" s="35" t="s">
        <v>886</v>
      </c>
      <c r="E1076" s="9">
        <f>Source!AT533</f>
        <v>70</v>
      </c>
      <c r="F1076" s="37"/>
      <c r="G1076" s="36"/>
      <c r="H1076" s="9"/>
      <c r="I1076" s="9"/>
      <c r="J1076" s="37">
        <f>SUM(R1073:R1075)</f>
        <v>610.01</v>
      </c>
      <c r="K1076" s="37"/>
    </row>
    <row r="1077" spans="1:22" ht="14.25" x14ac:dyDescent="0.2">
      <c r="A1077" s="34"/>
      <c r="B1077" s="34"/>
      <c r="C1077" s="34" t="s">
        <v>887</v>
      </c>
      <c r="D1077" s="35" t="s">
        <v>886</v>
      </c>
      <c r="E1077" s="9">
        <f>Source!AU533</f>
        <v>10</v>
      </c>
      <c r="F1077" s="37"/>
      <c r="G1077" s="36"/>
      <c r="H1077" s="9"/>
      <c r="I1077" s="9"/>
      <c r="J1077" s="37">
        <f>SUM(T1073:T1076)</f>
        <v>87.14</v>
      </c>
      <c r="K1077" s="37"/>
    </row>
    <row r="1078" spans="1:22" ht="14.25" x14ac:dyDescent="0.2">
      <c r="A1078" s="34"/>
      <c r="B1078" s="34"/>
      <c r="C1078" s="34" t="s">
        <v>889</v>
      </c>
      <c r="D1078" s="35" t="s">
        <v>890</v>
      </c>
      <c r="E1078" s="9">
        <f>Source!AQ533</f>
        <v>0.2</v>
      </c>
      <c r="F1078" s="37"/>
      <c r="G1078" s="36" t="str">
        <f>Source!DI533</f>
        <v>)*12</v>
      </c>
      <c r="H1078" s="9">
        <f>Source!AV533</f>
        <v>1</v>
      </c>
      <c r="I1078" s="9"/>
      <c r="J1078" s="37"/>
      <c r="K1078" s="37">
        <f>Source!U533</f>
        <v>2.4000000000000004</v>
      </c>
    </row>
    <row r="1079" spans="1:22" ht="15" x14ac:dyDescent="0.25">
      <c r="A1079" s="44"/>
      <c r="B1079" s="44"/>
      <c r="C1079" s="44"/>
      <c r="D1079" s="44"/>
      <c r="E1079" s="44"/>
      <c r="F1079" s="44"/>
      <c r="G1079" s="44"/>
      <c r="H1079" s="44"/>
      <c r="I1079" s="45">
        <f>J1074+J1075+J1076+J1077</f>
        <v>1572.0700000000002</v>
      </c>
      <c r="J1079" s="45"/>
      <c r="K1079" s="46">
        <f>IF(Source!I533&lt;&gt;0, ROUND(I1079/Source!I533, 2), 0)</f>
        <v>1572.07</v>
      </c>
      <c r="P1079" s="40">
        <f>I1079</f>
        <v>1572.0700000000002</v>
      </c>
    </row>
    <row r="1080" spans="1:22" ht="57" x14ac:dyDescent="0.2">
      <c r="A1080" s="34">
        <v>117</v>
      </c>
      <c r="B1080" s="34" t="str">
        <f>Source!F534</f>
        <v>1.22-2201-80-2/1</v>
      </c>
      <c r="C1080" s="34" t="str">
        <f>Source!G534</f>
        <v>Технический осмотр приборов системы оповещения и управления эвакуацией людей (СОУЭ), оповещатель световой - ежемесячный</v>
      </c>
      <c r="D1080" s="35" t="str">
        <f>Source!H534</f>
        <v>10 шт.</v>
      </c>
      <c r="E1080" s="9">
        <f>Source!I534</f>
        <v>6.7</v>
      </c>
      <c r="F1080" s="37"/>
      <c r="G1080" s="36"/>
      <c r="H1080" s="9"/>
      <c r="I1080" s="9"/>
      <c r="J1080" s="37"/>
      <c r="K1080" s="37"/>
      <c r="Q1080">
        <f>ROUND((Source!BZ534/100)*ROUND((Source!AF534*Source!AV534)*Source!I534, 2), 2)</f>
        <v>18575.21</v>
      </c>
      <c r="R1080">
        <f>Source!X534</f>
        <v>18575.21</v>
      </c>
      <c r="S1080">
        <f>ROUND((Source!CA534/100)*ROUND((Source!AF534*Source!AV534)*Source!I534, 2), 2)</f>
        <v>2653.6</v>
      </c>
      <c r="T1080">
        <f>Source!Y534</f>
        <v>2653.6</v>
      </c>
      <c r="U1080">
        <f>ROUND((175/100)*ROUND((Source!AE534*Source!AV534)*Source!I534, 2), 2)</f>
        <v>0</v>
      </c>
      <c r="V1080">
        <f>ROUND((108/100)*ROUND(Source!CS534*Source!I534, 2), 2)</f>
        <v>0</v>
      </c>
    </row>
    <row r="1081" spans="1:22" ht="14.25" x14ac:dyDescent="0.2">
      <c r="A1081" s="34"/>
      <c r="B1081" s="34"/>
      <c r="C1081" s="34" t="s">
        <v>881</v>
      </c>
      <c r="D1081" s="35"/>
      <c r="E1081" s="9"/>
      <c r="F1081" s="37">
        <f>Source!AO534</f>
        <v>330.05</v>
      </c>
      <c r="G1081" s="36" t="str">
        <f>Source!DG534</f>
        <v>)*12</v>
      </c>
      <c r="H1081" s="9">
        <f>Source!AV534</f>
        <v>1</v>
      </c>
      <c r="I1081" s="9">
        <f>IF(Source!BA534&lt;&gt; 0, Source!BA534, 1)</f>
        <v>1</v>
      </c>
      <c r="J1081" s="37">
        <f>Source!S534</f>
        <v>26536.02</v>
      </c>
      <c r="K1081" s="37"/>
    </row>
    <row r="1082" spans="1:22" ht="14.25" x14ac:dyDescent="0.2">
      <c r="A1082" s="34"/>
      <c r="B1082" s="34"/>
      <c r="C1082" s="34" t="s">
        <v>884</v>
      </c>
      <c r="D1082" s="35"/>
      <c r="E1082" s="9"/>
      <c r="F1082" s="37">
        <f>Source!AL534</f>
        <v>1.46</v>
      </c>
      <c r="G1082" s="36" t="str">
        <f>Source!DD534</f>
        <v>)*12</v>
      </c>
      <c r="H1082" s="9">
        <f>Source!AW534</f>
        <v>1</v>
      </c>
      <c r="I1082" s="9">
        <f>IF(Source!BC534&lt;&gt; 0, Source!BC534, 1)</f>
        <v>1</v>
      </c>
      <c r="J1082" s="37">
        <f>Source!P534</f>
        <v>117.38</v>
      </c>
      <c r="K1082" s="37"/>
    </row>
    <row r="1083" spans="1:22" ht="14.25" x14ac:dyDescent="0.2">
      <c r="A1083" s="34"/>
      <c r="B1083" s="34"/>
      <c r="C1083" s="34" t="s">
        <v>885</v>
      </c>
      <c r="D1083" s="35" t="s">
        <v>886</v>
      </c>
      <c r="E1083" s="9">
        <f>Source!AT534</f>
        <v>70</v>
      </c>
      <c r="F1083" s="37"/>
      <c r="G1083" s="36"/>
      <c r="H1083" s="9"/>
      <c r="I1083" s="9"/>
      <c r="J1083" s="37">
        <f>SUM(R1080:R1082)</f>
        <v>18575.21</v>
      </c>
      <c r="K1083" s="37"/>
    </row>
    <row r="1084" spans="1:22" ht="14.25" x14ac:dyDescent="0.2">
      <c r="A1084" s="34"/>
      <c r="B1084" s="34"/>
      <c r="C1084" s="34" t="s">
        <v>887</v>
      </c>
      <c r="D1084" s="35" t="s">
        <v>886</v>
      </c>
      <c r="E1084" s="9">
        <f>Source!AU534</f>
        <v>10</v>
      </c>
      <c r="F1084" s="37"/>
      <c r="G1084" s="36"/>
      <c r="H1084" s="9"/>
      <c r="I1084" s="9"/>
      <c r="J1084" s="37">
        <f>SUM(T1080:T1083)</f>
        <v>2653.6</v>
      </c>
      <c r="K1084" s="37"/>
    </row>
    <row r="1085" spans="1:22" ht="14.25" x14ac:dyDescent="0.2">
      <c r="A1085" s="34"/>
      <c r="B1085" s="34"/>
      <c r="C1085" s="34" t="s">
        <v>889</v>
      </c>
      <c r="D1085" s="35" t="s">
        <v>890</v>
      </c>
      <c r="E1085" s="9">
        <f>Source!AQ534</f>
        <v>0.85</v>
      </c>
      <c r="F1085" s="37"/>
      <c r="G1085" s="36" t="str">
        <f>Source!DI534</f>
        <v>)*12</v>
      </c>
      <c r="H1085" s="9">
        <f>Source!AV534</f>
        <v>1</v>
      </c>
      <c r="I1085" s="9"/>
      <c r="J1085" s="37"/>
      <c r="K1085" s="37">
        <f>Source!U534</f>
        <v>68.34</v>
      </c>
    </row>
    <row r="1086" spans="1:22" ht="15" x14ac:dyDescent="0.25">
      <c r="A1086" s="44"/>
      <c r="B1086" s="44"/>
      <c r="C1086" s="44"/>
      <c r="D1086" s="44"/>
      <c r="E1086" s="44"/>
      <c r="F1086" s="44"/>
      <c r="G1086" s="44"/>
      <c r="H1086" s="44"/>
      <c r="I1086" s="45">
        <f>J1081+J1082+J1083+J1084</f>
        <v>47882.21</v>
      </c>
      <c r="J1086" s="45"/>
      <c r="K1086" s="46">
        <f>IF(Source!I534&lt;&gt;0, ROUND(I1086/Source!I534, 2), 0)</f>
        <v>7146.6</v>
      </c>
      <c r="P1086" s="40">
        <f>I1086</f>
        <v>47882.21</v>
      </c>
    </row>
    <row r="1087" spans="1:22" ht="71.25" x14ac:dyDescent="0.2">
      <c r="A1087" s="34">
        <v>118</v>
      </c>
      <c r="B1087" s="34" t="str">
        <f>Source!F535</f>
        <v>1.22-2201-80-3/1</v>
      </c>
      <c r="C1087" s="34" t="str">
        <f>Source!G535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D1087" s="35" t="str">
        <f>Source!H535</f>
        <v>10 шт.</v>
      </c>
      <c r="E1087" s="9">
        <f>Source!I535</f>
        <v>2.9</v>
      </c>
      <c r="F1087" s="37"/>
      <c r="G1087" s="36"/>
      <c r="H1087" s="9"/>
      <c r="I1087" s="9"/>
      <c r="J1087" s="37"/>
      <c r="K1087" s="37"/>
      <c r="Q1087">
        <f>ROUND((Source!BZ535/100)*ROUND((Source!AF535*Source!AV535)*Source!I535, 2), 2)</f>
        <v>7094.12</v>
      </c>
      <c r="R1087">
        <f>Source!X535</f>
        <v>7094.12</v>
      </c>
      <c r="S1087">
        <f>ROUND((Source!CA535/100)*ROUND((Source!AF535*Source!AV535)*Source!I535, 2), 2)</f>
        <v>1013.45</v>
      </c>
      <c r="T1087">
        <f>Source!Y535</f>
        <v>1013.45</v>
      </c>
      <c r="U1087">
        <f>ROUND((175/100)*ROUND((Source!AE535*Source!AV535)*Source!I535, 2), 2)</f>
        <v>0</v>
      </c>
      <c r="V1087">
        <f>ROUND((108/100)*ROUND(Source!CS535*Source!I535, 2), 2)</f>
        <v>0</v>
      </c>
    </row>
    <row r="1088" spans="1:22" ht="14.25" x14ac:dyDescent="0.2">
      <c r="A1088" s="34"/>
      <c r="B1088" s="34"/>
      <c r="C1088" s="34" t="s">
        <v>881</v>
      </c>
      <c r="D1088" s="35"/>
      <c r="E1088" s="9"/>
      <c r="F1088" s="37">
        <f>Source!AO535</f>
        <v>291.22000000000003</v>
      </c>
      <c r="G1088" s="36" t="str">
        <f>Source!DG535</f>
        <v>)*12</v>
      </c>
      <c r="H1088" s="9">
        <f>Source!AV535</f>
        <v>1</v>
      </c>
      <c r="I1088" s="9">
        <f>IF(Source!BA535&lt;&gt; 0, Source!BA535, 1)</f>
        <v>1</v>
      </c>
      <c r="J1088" s="37">
        <f>Source!S535</f>
        <v>10134.459999999999</v>
      </c>
      <c r="K1088" s="37"/>
    </row>
    <row r="1089" spans="1:22" ht="14.25" x14ac:dyDescent="0.2">
      <c r="A1089" s="34"/>
      <c r="B1089" s="34"/>
      <c r="C1089" s="34" t="s">
        <v>884</v>
      </c>
      <c r="D1089" s="35"/>
      <c r="E1089" s="9"/>
      <c r="F1089" s="37">
        <f>Source!AL535</f>
        <v>0.88</v>
      </c>
      <c r="G1089" s="36" t="str">
        <f>Source!DD535</f>
        <v>)*12</v>
      </c>
      <c r="H1089" s="9">
        <f>Source!AW535</f>
        <v>1</v>
      </c>
      <c r="I1089" s="9">
        <f>IF(Source!BC535&lt;&gt; 0, Source!BC535, 1)</f>
        <v>1</v>
      </c>
      <c r="J1089" s="37">
        <f>Source!P535</f>
        <v>30.62</v>
      </c>
      <c r="K1089" s="37"/>
    </row>
    <row r="1090" spans="1:22" ht="14.25" x14ac:dyDescent="0.2">
      <c r="A1090" s="34"/>
      <c r="B1090" s="34"/>
      <c r="C1090" s="34" t="s">
        <v>885</v>
      </c>
      <c r="D1090" s="35" t="s">
        <v>886</v>
      </c>
      <c r="E1090" s="9">
        <f>Source!AT535</f>
        <v>70</v>
      </c>
      <c r="F1090" s="37"/>
      <c r="G1090" s="36"/>
      <c r="H1090" s="9"/>
      <c r="I1090" s="9"/>
      <c r="J1090" s="37">
        <f>SUM(R1087:R1089)</f>
        <v>7094.12</v>
      </c>
      <c r="K1090" s="37"/>
    </row>
    <row r="1091" spans="1:22" ht="14.25" x14ac:dyDescent="0.2">
      <c r="A1091" s="34"/>
      <c r="B1091" s="34"/>
      <c r="C1091" s="34" t="s">
        <v>887</v>
      </c>
      <c r="D1091" s="35" t="s">
        <v>886</v>
      </c>
      <c r="E1091" s="9">
        <f>Source!AU535</f>
        <v>10</v>
      </c>
      <c r="F1091" s="37"/>
      <c r="G1091" s="36"/>
      <c r="H1091" s="9"/>
      <c r="I1091" s="9"/>
      <c r="J1091" s="37">
        <f>SUM(T1087:T1090)</f>
        <v>1013.45</v>
      </c>
      <c r="K1091" s="37"/>
    </row>
    <row r="1092" spans="1:22" ht="14.25" x14ac:dyDescent="0.2">
      <c r="A1092" s="34"/>
      <c r="B1092" s="34"/>
      <c r="C1092" s="34" t="s">
        <v>889</v>
      </c>
      <c r="D1092" s="35" t="s">
        <v>890</v>
      </c>
      <c r="E1092" s="9">
        <f>Source!AQ535</f>
        <v>0.75</v>
      </c>
      <c r="F1092" s="37"/>
      <c r="G1092" s="36" t="str">
        <f>Source!DI535</f>
        <v>)*12</v>
      </c>
      <c r="H1092" s="9">
        <f>Source!AV535</f>
        <v>1</v>
      </c>
      <c r="I1092" s="9"/>
      <c r="J1092" s="37"/>
      <c r="K1092" s="37">
        <f>Source!U535</f>
        <v>26.099999999999998</v>
      </c>
    </row>
    <row r="1093" spans="1:22" ht="15" x14ac:dyDescent="0.25">
      <c r="A1093" s="44"/>
      <c r="B1093" s="44"/>
      <c r="C1093" s="44"/>
      <c r="D1093" s="44"/>
      <c r="E1093" s="44"/>
      <c r="F1093" s="44"/>
      <c r="G1093" s="44"/>
      <c r="H1093" s="44"/>
      <c r="I1093" s="45">
        <f>J1088+J1089+J1090+J1091</f>
        <v>18272.650000000001</v>
      </c>
      <c r="J1093" s="45"/>
      <c r="K1093" s="46">
        <f>IF(Source!I535&lt;&gt;0, ROUND(I1093/Source!I535, 2), 0)</f>
        <v>6300.91</v>
      </c>
      <c r="P1093" s="40">
        <f>I1093</f>
        <v>18272.650000000001</v>
      </c>
    </row>
    <row r="1094" spans="1:22" ht="57" x14ac:dyDescent="0.2">
      <c r="A1094" s="34">
        <v>119</v>
      </c>
      <c r="B1094" s="34" t="str">
        <f>Source!F536</f>
        <v>1.22-2203-109-1/1</v>
      </c>
      <c r="C1094" s="34" t="str">
        <f>Source!G536</f>
        <v>Техническое обслуживание приборов системы оповещения, громкоговоритель настенный типа SWS-03 - годовое</v>
      </c>
      <c r="D1094" s="35" t="str">
        <f>Source!H536</f>
        <v>шт.</v>
      </c>
      <c r="E1094" s="9">
        <f>Source!I536</f>
        <v>170</v>
      </c>
      <c r="F1094" s="37"/>
      <c r="G1094" s="36"/>
      <c r="H1094" s="9"/>
      <c r="I1094" s="9"/>
      <c r="J1094" s="37"/>
      <c r="K1094" s="37"/>
      <c r="Q1094">
        <f>ROUND((Source!BZ536/100)*ROUND((Source!AF536*Source!AV536)*Source!I536, 2), 2)</f>
        <v>15553.3</v>
      </c>
      <c r="R1094">
        <f>Source!X536</f>
        <v>15553.3</v>
      </c>
      <c r="S1094">
        <f>ROUND((Source!CA536/100)*ROUND((Source!AF536*Source!AV536)*Source!I536, 2), 2)</f>
        <v>2221.9</v>
      </c>
      <c r="T1094">
        <f>Source!Y536</f>
        <v>2221.9</v>
      </c>
      <c r="U1094">
        <f>ROUND((175/100)*ROUND((Source!AE536*Source!AV536)*Source!I536, 2), 2)</f>
        <v>0</v>
      </c>
      <c r="V1094">
        <f>ROUND((108/100)*ROUND(Source!CS536*Source!I536, 2), 2)</f>
        <v>0</v>
      </c>
    </row>
    <row r="1095" spans="1:22" ht="14.25" x14ac:dyDescent="0.2">
      <c r="A1095" s="34"/>
      <c r="B1095" s="34"/>
      <c r="C1095" s="34" t="s">
        <v>881</v>
      </c>
      <c r="D1095" s="35"/>
      <c r="E1095" s="9"/>
      <c r="F1095" s="37">
        <f>Source!AO536</f>
        <v>130.69999999999999</v>
      </c>
      <c r="G1095" s="36" t="str">
        <f>Source!DG536</f>
        <v/>
      </c>
      <c r="H1095" s="9">
        <f>Source!AV536</f>
        <v>1</v>
      </c>
      <c r="I1095" s="9">
        <f>IF(Source!BA536&lt;&gt; 0, Source!BA536, 1)</f>
        <v>1</v>
      </c>
      <c r="J1095" s="37">
        <f>Source!S536</f>
        <v>22219</v>
      </c>
      <c r="K1095" s="37"/>
    </row>
    <row r="1096" spans="1:22" ht="14.25" x14ac:dyDescent="0.2">
      <c r="A1096" s="34"/>
      <c r="B1096" s="34"/>
      <c r="C1096" s="34" t="s">
        <v>884</v>
      </c>
      <c r="D1096" s="35"/>
      <c r="E1096" s="9"/>
      <c r="F1096" s="37">
        <f>Source!AL536</f>
        <v>27.74</v>
      </c>
      <c r="G1096" s="36" t="str">
        <f>Source!DD536</f>
        <v/>
      </c>
      <c r="H1096" s="9">
        <f>Source!AW536</f>
        <v>1</v>
      </c>
      <c r="I1096" s="9">
        <f>IF(Source!BC536&lt;&gt; 0, Source!BC536, 1)</f>
        <v>1</v>
      </c>
      <c r="J1096" s="37">
        <f>Source!P536</f>
        <v>4715.8</v>
      </c>
      <c r="K1096" s="37"/>
    </row>
    <row r="1097" spans="1:22" ht="14.25" x14ac:dyDescent="0.2">
      <c r="A1097" s="34"/>
      <c r="B1097" s="34"/>
      <c r="C1097" s="34" t="s">
        <v>885</v>
      </c>
      <c r="D1097" s="35" t="s">
        <v>886</v>
      </c>
      <c r="E1097" s="9">
        <f>Source!AT536</f>
        <v>70</v>
      </c>
      <c r="F1097" s="37"/>
      <c r="G1097" s="36"/>
      <c r="H1097" s="9"/>
      <c r="I1097" s="9"/>
      <c r="J1097" s="37">
        <f>SUM(R1094:R1096)</f>
        <v>15553.3</v>
      </c>
      <c r="K1097" s="37"/>
    </row>
    <row r="1098" spans="1:22" ht="14.25" x14ac:dyDescent="0.2">
      <c r="A1098" s="34"/>
      <c r="B1098" s="34"/>
      <c r="C1098" s="34" t="s">
        <v>887</v>
      </c>
      <c r="D1098" s="35" t="s">
        <v>886</v>
      </c>
      <c r="E1098" s="9">
        <f>Source!AU536</f>
        <v>10</v>
      </c>
      <c r="F1098" s="37"/>
      <c r="G1098" s="36"/>
      <c r="H1098" s="9"/>
      <c r="I1098" s="9"/>
      <c r="J1098" s="37">
        <f>SUM(T1094:T1097)</f>
        <v>2221.9</v>
      </c>
      <c r="K1098" s="37"/>
    </row>
    <row r="1099" spans="1:22" ht="14.25" x14ac:dyDescent="0.2">
      <c r="A1099" s="34"/>
      <c r="B1099" s="34"/>
      <c r="C1099" s="34" t="s">
        <v>889</v>
      </c>
      <c r="D1099" s="35" t="s">
        <v>890</v>
      </c>
      <c r="E1099" s="9">
        <f>Source!AQ536</f>
        <v>0.36</v>
      </c>
      <c r="F1099" s="37"/>
      <c r="G1099" s="36" t="str">
        <f>Source!DI536</f>
        <v/>
      </c>
      <c r="H1099" s="9">
        <f>Source!AV536</f>
        <v>1</v>
      </c>
      <c r="I1099" s="9"/>
      <c r="J1099" s="37"/>
      <c r="K1099" s="37">
        <f>Source!U536</f>
        <v>61.199999999999996</v>
      </c>
    </row>
    <row r="1100" spans="1:22" ht="15" x14ac:dyDescent="0.25">
      <c r="A1100" s="44"/>
      <c r="B1100" s="44"/>
      <c r="C1100" s="44"/>
      <c r="D1100" s="44"/>
      <c r="E1100" s="44"/>
      <c r="F1100" s="44"/>
      <c r="G1100" s="44"/>
      <c r="H1100" s="44"/>
      <c r="I1100" s="45">
        <f>J1095+J1096+J1097+J1098</f>
        <v>44710</v>
      </c>
      <c r="J1100" s="45"/>
      <c r="K1100" s="46">
        <f>IF(Source!I536&lt;&gt;0, ROUND(I1100/Source!I536, 2), 0)</f>
        <v>263</v>
      </c>
      <c r="P1100" s="40">
        <f>I1100</f>
        <v>44710</v>
      </c>
    </row>
    <row r="1101" spans="1:22" ht="28.5" x14ac:dyDescent="0.2">
      <c r="A1101" s="34">
        <v>120</v>
      </c>
      <c r="B1101" s="34" t="str">
        <f>Source!F537</f>
        <v>1.22-2203-78-1/1</v>
      </c>
      <c r="C1101" s="34" t="str">
        <f>Source!G537</f>
        <v>Техническое обслуживание блока питания типа БРП-12-01Л</v>
      </c>
      <c r="D1101" s="35" t="str">
        <f>Source!H537</f>
        <v>шт.</v>
      </c>
      <c r="E1101" s="9">
        <f>Source!I537</f>
        <v>1</v>
      </c>
      <c r="F1101" s="37"/>
      <c r="G1101" s="36"/>
      <c r="H1101" s="9"/>
      <c r="I1101" s="9"/>
      <c r="J1101" s="37"/>
      <c r="K1101" s="37"/>
      <c r="Q1101">
        <f>ROUND((Source!BZ537/100)*ROUND((Source!AF537*Source!AV537)*Source!I537, 2), 2)</f>
        <v>182.99</v>
      </c>
      <c r="R1101">
        <f>Source!X537</f>
        <v>182.99</v>
      </c>
      <c r="S1101">
        <f>ROUND((Source!CA537/100)*ROUND((Source!AF537*Source!AV537)*Source!I537, 2), 2)</f>
        <v>26.14</v>
      </c>
      <c r="T1101">
        <f>Source!Y537</f>
        <v>26.14</v>
      </c>
      <c r="U1101">
        <f>ROUND((175/100)*ROUND((Source!AE537*Source!AV537)*Source!I537, 2), 2)</f>
        <v>0</v>
      </c>
      <c r="V1101">
        <f>ROUND((108/100)*ROUND(Source!CS537*Source!I537, 2), 2)</f>
        <v>0</v>
      </c>
    </row>
    <row r="1102" spans="1:22" ht="14.25" x14ac:dyDescent="0.2">
      <c r="A1102" s="34"/>
      <c r="B1102" s="34"/>
      <c r="C1102" s="34" t="s">
        <v>881</v>
      </c>
      <c r="D1102" s="35"/>
      <c r="E1102" s="9"/>
      <c r="F1102" s="37">
        <f>Source!AO537</f>
        <v>261.41000000000003</v>
      </c>
      <c r="G1102" s="36" t="str">
        <f>Source!DG537</f>
        <v/>
      </c>
      <c r="H1102" s="9">
        <f>Source!AV537</f>
        <v>1</v>
      </c>
      <c r="I1102" s="9">
        <f>IF(Source!BA537&lt;&gt; 0, Source!BA537, 1)</f>
        <v>1</v>
      </c>
      <c r="J1102" s="37">
        <f>Source!S537</f>
        <v>261.41000000000003</v>
      </c>
      <c r="K1102" s="37"/>
    </row>
    <row r="1103" spans="1:22" ht="14.25" x14ac:dyDescent="0.2">
      <c r="A1103" s="34"/>
      <c r="B1103" s="34"/>
      <c r="C1103" s="34" t="s">
        <v>884</v>
      </c>
      <c r="D1103" s="35"/>
      <c r="E1103" s="9"/>
      <c r="F1103" s="37">
        <f>Source!AL537</f>
        <v>4.07</v>
      </c>
      <c r="G1103" s="36" t="str">
        <f>Source!DD537</f>
        <v/>
      </c>
      <c r="H1103" s="9">
        <f>Source!AW537</f>
        <v>1</v>
      </c>
      <c r="I1103" s="9">
        <f>IF(Source!BC537&lt;&gt; 0, Source!BC537, 1)</f>
        <v>1</v>
      </c>
      <c r="J1103" s="37">
        <f>Source!P537</f>
        <v>4.07</v>
      </c>
      <c r="K1103" s="37"/>
    </row>
    <row r="1104" spans="1:22" ht="14.25" x14ac:dyDescent="0.2">
      <c r="A1104" s="34"/>
      <c r="B1104" s="34"/>
      <c r="C1104" s="34" t="s">
        <v>885</v>
      </c>
      <c r="D1104" s="35" t="s">
        <v>886</v>
      </c>
      <c r="E1104" s="9">
        <f>Source!AT537</f>
        <v>70</v>
      </c>
      <c r="F1104" s="37"/>
      <c r="G1104" s="36"/>
      <c r="H1104" s="9"/>
      <c r="I1104" s="9"/>
      <c r="J1104" s="37">
        <f>SUM(R1101:R1103)</f>
        <v>182.99</v>
      </c>
      <c r="K1104" s="37"/>
    </row>
    <row r="1105" spans="1:22" ht="14.25" x14ac:dyDescent="0.2">
      <c r="A1105" s="34"/>
      <c r="B1105" s="34"/>
      <c r="C1105" s="34" t="s">
        <v>887</v>
      </c>
      <c r="D1105" s="35" t="s">
        <v>886</v>
      </c>
      <c r="E1105" s="9">
        <f>Source!AU537</f>
        <v>10</v>
      </c>
      <c r="F1105" s="37"/>
      <c r="G1105" s="36"/>
      <c r="H1105" s="9"/>
      <c r="I1105" s="9"/>
      <c r="J1105" s="37">
        <f>SUM(T1101:T1104)</f>
        <v>26.14</v>
      </c>
      <c r="K1105" s="37"/>
    </row>
    <row r="1106" spans="1:22" ht="14.25" x14ac:dyDescent="0.2">
      <c r="A1106" s="34"/>
      <c r="B1106" s="34"/>
      <c r="C1106" s="34" t="s">
        <v>889</v>
      </c>
      <c r="D1106" s="35" t="s">
        <v>890</v>
      </c>
      <c r="E1106" s="9">
        <f>Source!AQ537</f>
        <v>0.72</v>
      </c>
      <c r="F1106" s="37"/>
      <c r="G1106" s="36" t="str">
        <f>Source!DI537</f>
        <v/>
      </c>
      <c r="H1106" s="9">
        <f>Source!AV537</f>
        <v>1</v>
      </c>
      <c r="I1106" s="9"/>
      <c r="J1106" s="37"/>
      <c r="K1106" s="37">
        <f>Source!U537</f>
        <v>0.72</v>
      </c>
    </row>
    <row r="1107" spans="1:22" ht="15" x14ac:dyDescent="0.25">
      <c r="A1107" s="44"/>
      <c r="B1107" s="44"/>
      <c r="C1107" s="44"/>
      <c r="D1107" s="44"/>
      <c r="E1107" s="44"/>
      <c r="F1107" s="44"/>
      <c r="G1107" s="44"/>
      <c r="H1107" s="44"/>
      <c r="I1107" s="45">
        <f>J1102+J1103+J1104+J1105</f>
        <v>474.61</v>
      </c>
      <c r="J1107" s="45"/>
      <c r="K1107" s="46">
        <f>IF(Source!I537&lt;&gt;0, ROUND(I1107/Source!I537, 2), 0)</f>
        <v>474.61</v>
      </c>
      <c r="P1107" s="40">
        <f>I1107</f>
        <v>474.61</v>
      </c>
    </row>
    <row r="1108" spans="1:22" ht="28.5" x14ac:dyDescent="0.2">
      <c r="A1108" s="34">
        <v>121</v>
      </c>
      <c r="B1108" s="34" t="str">
        <f>Source!F538</f>
        <v>1.22-2201-67-1/1</v>
      </c>
      <c r="C1108" s="34" t="str">
        <f>Source!G538</f>
        <v>Технический осмотр блока питания типа БРП-12-01Л</v>
      </c>
      <c r="D1108" s="35" t="str">
        <f>Source!H538</f>
        <v>шт.</v>
      </c>
      <c r="E1108" s="9">
        <f>Source!I538</f>
        <v>1</v>
      </c>
      <c r="F1108" s="37"/>
      <c r="G1108" s="36"/>
      <c r="H1108" s="9"/>
      <c r="I1108" s="9"/>
      <c r="J1108" s="37"/>
      <c r="K1108" s="37"/>
      <c r="Q1108">
        <f>ROUND((Source!BZ538/100)*ROUND((Source!AF538*Source!AV538)*Source!I538, 2), 2)</f>
        <v>559.16999999999996</v>
      </c>
      <c r="R1108">
        <f>Source!X538</f>
        <v>559.16999999999996</v>
      </c>
      <c r="S1108">
        <f>ROUND((Source!CA538/100)*ROUND((Source!AF538*Source!AV538)*Source!I538, 2), 2)</f>
        <v>79.88</v>
      </c>
      <c r="T1108">
        <f>Source!Y538</f>
        <v>79.88</v>
      </c>
      <c r="U1108">
        <f>ROUND((175/100)*ROUND((Source!AE538*Source!AV538)*Source!I538, 2), 2)</f>
        <v>0</v>
      </c>
      <c r="V1108">
        <f>ROUND((108/100)*ROUND(Source!CS538*Source!I538, 2), 2)</f>
        <v>0</v>
      </c>
    </row>
    <row r="1109" spans="1:22" ht="14.25" x14ac:dyDescent="0.2">
      <c r="A1109" s="34"/>
      <c r="B1109" s="34"/>
      <c r="C1109" s="34" t="s">
        <v>881</v>
      </c>
      <c r="D1109" s="35"/>
      <c r="E1109" s="9"/>
      <c r="F1109" s="37">
        <f>Source!AO538</f>
        <v>72.62</v>
      </c>
      <c r="G1109" s="36" t="str">
        <f>Source!DG538</f>
        <v>)*11</v>
      </c>
      <c r="H1109" s="9">
        <f>Source!AV538</f>
        <v>1</v>
      </c>
      <c r="I1109" s="9">
        <f>IF(Source!BA538&lt;&gt; 0, Source!BA538, 1)</f>
        <v>1</v>
      </c>
      <c r="J1109" s="37">
        <f>Source!S538</f>
        <v>798.82</v>
      </c>
      <c r="K1109" s="37"/>
    </row>
    <row r="1110" spans="1:22" ht="14.25" x14ac:dyDescent="0.2">
      <c r="A1110" s="34"/>
      <c r="B1110" s="34"/>
      <c r="C1110" s="34" t="s">
        <v>884</v>
      </c>
      <c r="D1110" s="35"/>
      <c r="E1110" s="9"/>
      <c r="F1110" s="37">
        <f>Source!AL538</f>
        <v>7.74</v>
      </c>
      <c r="G1110" s="36" t="str">
        <f>Source!DD538</f>
        <v>)*11</v>
      </c>
      <c r="H1110" s="9">
        <f>Source!AW538</f>
        <v>1</v>
      </c>
      <c r="I1110" s="9">
        <f>IF(Source!BC538&lt;&gt; 0, Source!BC538, 1)</f>
        <v>1</v>
      </c>
      <c r="J1110" s="37">
        <f>Source!P538</f>
        <v>85.14</v>
      </c>
      <c r="K1110" s="37"/>
    </row>
    <row r="1111" spans="1:22" ht="14.25" x14ac:dyDescent="0.2">
      <c r="A1111" s="34"/>
      <c r="B1111" s="34"/>
      <c r="C1111" s="34" t="s">
        <v>885</v>
      </c>
      <c r="D1111" s="35" t="s">
        <v>886</v>
      </c>
      <c r="E1111" s="9">
        <f>Source!AT538</f>
        <v>70</v>
      </c>
      <c r="F1111" s="37"/>
      <c r="G1111" s="36"/>
      <c r="H1111" s="9"/>
      <c r="I1111" s="9"/>
      <c r="J1111" s="37">
        <f>SUM(R1108:R1110)</f>
        <v>559.16999999999996</v>
      </c>
      <c r="K1111" s="37"/>
    </row>
    <row r="1112" spans="1:22" ht="14.25" x14ac:dyDescent="0.2">
      <c r="A1112" s="34"/>
      <c r="B1112" s="34"/>
      <c r="C1112" s="34" t="s">
        <v>887</v>
      </c>
      <c r="D1112" s="35" t="s">
        <v>886</v>
      </c>
      <c r="E1112" s="9">
        <f>Source!AU538</f>
        <v>10</v>
      </c>
      <c r="F1112" s="37"/>
      <c r="G1112" s="36"/>
      <c r="H1112" s="9"/>
      <c r="I1112" s="9"/>
      <c r="J1112" s="37">
        <f>SUM(T1108:T1111)</f>
        <v>79.88</v>
      </c>
      <c r="K1112" s="37"/>
    </row>
    <row r="1113" spans="1:22" ht="14.25" x14ac:dyDescent="0.2">
      <c r="A1113" s="34"/>
      <c r="B1113" s="34"/>
      <c r="C1113" s="34" t="s">
        <v>889</v>
      </c>
      <c r="D1113" s="35" t="s">
        <v>890</v>
      </c>
      <c r="E1113" s="9">
        <f>Source!AQ538</f>
        <v>0.2</v>
      </c>
      <c r="F1113" s="37"/>
      <c r="G1113" s="36" t="str">
        <f>Source!DI538</f>
        <v>)*11</v>
      </c>
      <c r="H1113" s="9">
        <f>Source!AV538</f>
        <v>1</v>
      </c>
      <c r="I1113" s="9"/>
      <c r="J1113" s="37"/>
      <c r="K1113" s="37">
        <f>Source!U538</f>
        <v>2.2000000000000002</v>
      </c>
    </row>
    <row r="1114" spans="1:22" ht="15" x14ac:dyDescent="0.25">
      <c r="A1114" s="44"/>
      <c r="B1114" s="44"/>
      <c r="C1114" s="44"/>
      <c r="D1114" s="44"/>
      <c r="E1114" s="44"/>
      <c r="F1114" s="44"/>
      <c r="G1114" s="44"/>
      <c r="H1114" s="44"/>
      <c r="I1114" s="45">
        <f>J1109+J1110+J1111+J1112</f>
        <v>1523.0100000000002</v>
      </c>
      <c r="J1114" s="45"/>
      <c r="K1114" s="46">
        <f>IF(Source!I538&lt;&gt;0, ROUND(I1114/Source!I538, 2), 0)</f>
        <v>1523.01</v>
      </c>
      <c r="P1114" s="40">
        <f>I1114</f>
        <v>1523.0100000000002</v>
      </c>
    </row>
    <row r="1115" spans="1:22" ht="79.5" x14ac:dyDescent="0.2">
      <c r="A1115" s="34">
        <v>122</v>
      </c>
      <c r="B1115" s="34" t="s">
        <v>900</v>
      </c>
      <c r="C1115" s="34" t="str">
        <f>Source!G539</f>
        <v>Техническое обслуживание релейного модуля "РМ-1"</v>
      </c>
      <c r="D1115" s="35" t="str">
        <f>Source!H539</f>
        <v>шт.</v>
      </c>
      <c r="E1115" s="9">
        <f>Source!I539</f>
        <v>4</v>
      </c>
      <c r="F1115" s="37"/>
      <c r="G1115" s="36"/>
      <c r="H1115" s="9"/>
      <c r="I1115" s="9"/>
      <c r="J1115" s="37"/>
      <c r="K1115" s="37"/>
      <c r="Q1115">
        <f>ROUND((Source!BZ539/100)*ROUND((Source!AF539*Source!AV539)*Source!I539, 2), 2)</f>
        <v>121.77</v>
      </c>
      <c r="R1115">
        <f>Source!X539</f>
        <v>121.77</v>
      </c>
      <c r="S1115">
        <f>ROUND((Source!CA539/100)*ROUND((Source!AF539*Source!AV539)*Source!I539, 2), 2)</f>
        <v>17.399999999999999</v>
      </c>
      <c r="T1115">
        <f>Source!Y539</f>
        <v>17.399999999999999</v>
      </c>
      <c r="U1115">
        <f>ROUND((175/100)*ROUND((Source!AE539*Source!AV539)*Source!I539, 2), 2)</f>
        <v>50.52</v>
      </c>
      <c r="V1115">
        <f>ROUND((108/100)*ROUND(Source!CS539*Source!I539, 2), 2)</f>
        <v>31.18</v>
      </c>
    </row>
    <row r="1116" spans="1:22" ht="14.25" x14ac:dyDescent="0.2">
      <c r="A1116" s="34"/>
      <c r="B1116" s="34"/>
      <c r="C1116" s="34" t="s">
        <v>881</v>
      </c>
      <c r="D1116" s="35"/>
      <c r="E1116" s="9"/>
      <c r="F1116" s="37">
        <f>Source!AO539</f>
        <v>62.13</v>
      </c>
      <c r="G1116" s="36" t="str">
        <f>Source!DG539</f>
        <v>)*0,70</v>
      </c>
      <c r="H1116" s="9">
        <f>Source!AV539</f>
        <v>1</v>
      </c>
      <c r="I1116" s="9">
        <f>IF(Source!BA539&lt;&gt; 0, Source!BA539, 1)</f>
        <v>1</v>
      </c>
      <c r="J1116" s="37">
        <f>Source!S539</f>
        <v>173.96</v>
      </c>
      <c r="K1116" s="37"/>
    </row>
    <row r="1117" spans="1:22" ht="14.25" x14ac:dyDescent="0.2">
      <c r="A1117" s="34"/>
      <c r="B1117" s="34"/>
      <c r="C1117" s="34" t="s">
        <v>882</v>
      </c>
      <c r="D1117" s="35"/>
      <c r="E1117" s="9"/>
      <c r="F1117" s="37">
        <f>Source!AM539</f>
        <v>15.8</v>
      </c>
      <c r="G1117" s="36" t="str">
        <f>Source!DE539</f>
        <v>)*0,70</v>
      </c>
      <c r="H1117" s="9">
        <f>Source!AV539</f>
        <v>1</v>
      </c>
      <c r="I1117" s="9">
        <f>IF(Source!BB539&lt;&gt; 0, Source!BB539, 1)</f>
        <v>1</v>
      </c>
      <c r="J1117" s="37">
        <f>Source!Q539</f>
        <v>44.24</v>
      </c>
      <c r="K1117" s="37"/>
    </row>
    <row r="1118" spans="1:22" ht="14.25" x14ac:dyDescent="0.2">
      <c r="A1118" s="34"/>
      <c r="B1118" s="34"/>
      <c r="C1118" s="34" t="s">
        <v>883</v>
      </c>
      <c r="D1118" s="35"/>
      <c r="E1118" s="9"/>
      <c r="F1118" s="37">
        <f>Source!AN539</f>
        <v>10.31</v>
      </c>
      <c r="G1118" s="36" t="str">
        <f>Source!DF539</f>
        <v>)*0,70</v>
      </c>
      <c r="H1118" s="9">
        <f>Source!AV539</f>
        <v>1</v>
      </c>
      <c r="I1118" s="9">
        <f>IF(Source!BS539&lt;&gt; 0, Source!BS539, 1)</f>
        <v>1</v>
      </c>
      <c r="J1118" s="39">
        <f>Source!R539</f>
        <v>28.87</v>
      </c>
      <c r="K1118" s="37"/>
    </row>
    <row r="1119" spans="1:22" ht="14.25" x14ac:dyDescent="0.2">
      <c r="A1119" s="34"/>
      <c r="B1119" s="34"/>
      <c r="C1119" s="34" t="s">
        <v>884</v>
      </c>
      <c r="D1119" s="35"/>
      <c r="E1119" s="9"/>
      <c r="F1119" s="37">
        <f>Source!AL539</f>
        <v>0.49</v>
      </c>
      <c r="G1119" s="36" t="str">
        <f>Source!DD539</f>
        <v>)*1</v>
      </c>
      <c r="H1119" s="9">
        <f>Source!AW539</f>
        <v>1</v>
      </c>
      <c r="I1119" s="9">
        <f>IF(Source!BC539&lt;&gt; 0, Source!BC539, 1)</f>
        <v>1</v>
      </c>
      <c r="J1119" s="37">
        <f>Source!P539</f>
        <v>1.96</v>
      </c>
      <c r="K1119" s="37"/>
    </row>
    <row r="1120" spans="1:22" ht="14.25" x14ac:dyDescent="0.2">
      <c r="A1120" s="34"/>
      <c r="B1120" s="34"/>
      <c r="C1120" s="34" t="s">
        <v>885</v>
      </c>
      <c r="D1120" s="35" t="s">
        <v>886</v>
      </c>
      <c r="E1120" s="9">
        <f>Source!AT539</f>
        <v>70</v>
      </c>
      <c r="F1120" s="37"/>
      <c r="G1120" s="36"/>
      <c r="H1120" s="9"/>
      <c r="I1120" s="9"/>
      <c r="J1120" s="37">
        <f>SUM(R1115:R1119)</f>
        <v>121.77</v>
      </c>
      <c r="K1120" s="37"/>
    </row>
    <row r="1121" spans="1:22" ht="14.25" x14ac:dyDescent="0.2">
      <c r="A1121" s="34"/>
      <c r="B1121" s="34"/>
      <c r="C1121" s="34" t="s">
        <v>887</v>
      </c>
      <c r="D1121" s="35" t="s">
        <v>886</v>
      </c>
      <c r="E1121" s="9">
        <f>Source!AU539</f>
        <v>10</v>
      </c>
      <c r="F1121" s="37"/>
      <c r="G1121" s="36"/>
      <c r="H1121" s="9"/>
      <c r="I1121" s="9"/>
      <c r="J1121" s="37">
        <f>SUM(T1115:T1120)</f>
        <v>17.399999999999999</v>
      </c>
      <c r="K1121" s="37"/>
    </row>
    <row r="1122" spans="1:22" ht="14.25" x14ac:dyDescent="0.2">
      <c r="A1122" s="34"/>
      <c r="B1122" s="34"/>
      <c r="C1122" s="34" t="s">
        <v>888</v>
      </c>
      <c r="D1122" s="35" t="s">
        <v>886</v>
      </c>
      <c r="E1122" s="9">
        <f>108</f>
        <v>108</v>
      </c>
      <c r="F1122" s="37"/>
      <c r="G1122" s="36"/>
      <c r="H1122" s="9"/>
      <c r="I1122" s="9"/>
      <c r="J1122" s="37">
        <f>SUM(V1115:V1121)</f>
        <v>31.18</v>
      </c>
      <c r="K1122" s="37"/>
    </row>
    <row r="1123" spans="1:22" ht="14.25" x14ac:dyDescent="0.2">
      <c r="A1123" s="34"/>
      <c r="B1123" s="34"/>
      <c r="C1123" s="34" t="s">
        <v>889</v>
      </c>
      <c r="D1123" s="35" t="s">
        <v>890</v>
      </c>
      <c r="E1123" s="9">
        <f>Source!AQ539</f>
        <v>0.16</v>
      </c>
      <c r="F1123" s="37"/>
      <c r="G1123" s="36" t="str">
        <f>Source!DI539</f>
        <v>)*0,70</v>
      </c>
      <c r="H1123" s="9">
        <f>Source!AV539</f>
        <v>1</v>
      </c>
      <c r="I1123" s="9"/>
      <c r="J1123" s="37"/>
      <c r="K1123" s="37">
        <f>Source!U539</f>
        <v>0.44799999999999995</v>
      </c>
    </row>
    <row r="1124" spans="1:22" ht="15" x14ac:dyDescent="0.25">
      <c r="A1124" s="44"/>
      <c r="B1124" s="44"/>
      <c r="C1124" s="44"/>
      <c r="D1124" s="44"/>
      <c r="E1124" s="44"/>
      <c r="F1124" s="44"/>
      <c r="G1124" s="44"/>
      <c r="H1124" s="44"/>
      <c r="I1124" s="45">
        <f>J1116+J1117+J1119+J1120+J1121+J1122</f>
        <v>390.51</v>
      </c>
      <c r="J1124" s="45"/>
      <c r="K1124" s="46">
        <f>IF(Source!I539&lt;&gt;0, ROUND(I1124/Source!I539, 2), 0)</f>
        <v>97.63</v>
      </c>
      <c r="P1124" s="40">
        <f>I1124</f>
        <v>390.51</v>
      </c>
    </row>
    <row r="1125" spans="1:22" ht="79.5" x14ac:dyDescent="0.2">
      <c r="A1125" s="34">
        <v>123</v>
      </c>
      <c r="B1125" s="34" t="s">
        <v>901</v>
      </c>
      <c r="C1125" s="34" t="str">
        <f>Source!G540</f>
        <v>Технический осмотр Релейный модуль "РМ-1"</v>
      </c>
      <c r="D1125" s="35" t="str">
        <f>Source!H540</f>
        <v>шт.</v>
      </c>
      <c r="E1125" s="9">
        <f>Source!I540</f>
        <v>4</v>
      </c>
      <c r="F1125" s="37"/>
      <c r="G1125" s="36"/>
      <c r="H1125" s="9"/>
      <c r="I1125" s="9"/>
      <c r="J1125" s="37"/>
      <c r="K1125" s="37"/>
      <c r="Q1125">
        <f>ROUND((Source!BZ540/100)*ROUND((Source!AF540*Source!AV540)*Source!I540, 2), 2)</f>
        <v>358.74</v>
      </c>
      <c r="R1125">
        <f>Source!X540</f>
        <v>358.74</v>
      </c>
      <c r="S1125">
        <f>ROUND((Source!CA540/100)*ROUND((Source!AF540*Source!AV540)*Source!I540, 2), 2)</f>
        <v>51.25</v>
      </c>
      <c r="T1125">
        <f>Source!Y540</f>
        <v>51.25</v>
      </c>
      <c r="U1125">
        <f>ROUND((175/100)*ROUND((Source!AE540*Source!AV540)*Source!I540, 2), 2)</f>
        <v>149</v>
      </c>
      <c r="V1125">
        <f>ROUND((108/100)*ROUND(Source!CS540*Source!I540, 2), 2)</f>
        <v>91.95</v>
      </c>
    </row>
    <row r="1126" spans="1:22" ht="14.25" x14ac:dyDescent="0.2">
      <c r="A1126" s="34"/>
      <c r="B1126" s="34"/>
      <c r="C1126" s="34" t="s">
        <v>881</v>
      </c>
      <c r="D1126" s="35"/>
      <c r="E1126" s="9"/>
      <c r="F1126" s="37">
        <f>Source!AO540</f>
        <v>15.53</v>
      </c>
      <c r="G1126" s="36" t="str">
        <f>Source!DG540</f>
        <v>)*0,75)*11</v>
      </c>
      <c r="H1126" s="9">
        <f>Source!AV540</f>
        <v>1</v>
      </c>
      <c r="I1126" s="9">
        <f>IF(Source!BA540&lt;&gt; 0, Source!BA540, 1)</f>
        <v>1</v>
      </c>
      <c r="J1126" s="37">
        <f>Source!S540</f>
        <v>512.49</v>
      </c>
      <c r="K1126" s="37"/>
    </row>
    <row r="1127" spans="1:22" ht="14.25" x14ac:dyDescent="0.2">
      <c r="A1127" s="34"/>
      <c r="B1127" s="34"/>
      <c r="C1127" s="34" t="s">
        <v>882</v>
      </c>
      <c r="D1127" s="35"/>
      <c r="E1127" s="9"/>
      <c r="F1127" s="37">
        <f>Source!AM540</f>
        <v>3.95</v>
      </c>
      <c r="G1127" s="36" t="str">
        <f>Source!DE540</f>
        <v>)*0,75)*11</v>
      </c>
      <c r="H1127" s="9">
        <f>Source!AV540</f>
        <v>1</v>
      </c>
      <c r="I1127" s="9">
        <f>IF(Source!BB540&lt;&gt; 0, Source!BB540, 1)</f>
        <v>1</v>
      </c>
      <c r="J1127" s="37">
        <f>Source!Q540</f>
        <v>130.35</v>
      </c>
      <c r="K1127" s="37"/>
    </row>
    <row r="1128" spans="1:22" ht="14.25" x14ac:dyDescent="0.2">
      <c r="A1128" s="34"/>
      <c r="B1128" s="34"/>
      <c r="C1128" s="34" t="s">
        <v>883</v>
      </c>
      <c r="D1128" s="35"/>
      <c r="E1128" s="9"/>
      <c r="F1128" s="37">
        <f>Source!AN540</f>
        <v>2.58</v>
      </c>
      <c r="G1128" s="36" t="str">
        <f>Source!DF540</f>
        <v>)*0,75)*11</v>
      </c>
      <c r="H1128" s="9">
        <f>Source!AV540</f>
        <v>1</v>
      </c>
      <c r="I1128" s="9">
        <f>IF(Source!BS540&lt;&gt; 0, Source!BS540, 1)</f>
        <v>1</v>
      </c>
      <c r="J1128" s="39">
        <f>Source!R540</f>
        <v>85.14</v>
      </c>
      <c r="K1128" s="37"/>
    </row>
    <row r="1129" spans="1:22" ht="14.25" x14ac:dyDescent="0.2">
      <c r="A1129" s="34"/>
      <c r="B1129" s="34"/>
      <c r="C1129" s="34" t="s">
        <v>884</v>
      </c>
      <c r="D1129" s="35"/>
      <c r="E1129" s="9"/>
      <c r="F1129" s="37">
        <f>Source!AL540</f>
        <v>0.49</v>
      </c>
      <c r="G1129" s="36" t="str">
        <f>Source!DD540</f>
        <v>)*1)*11</v>
      </c>
      <c r="H1129" s="9">
        <f>Source!AW540</f>
        <v>1</v>
      </c>
      <c r="I1129" s="9">
        <f>IF(Source!BC540&lt;&gt; 0, Source!BC540, 1)</f>
        <v>1</v>
      </c>
      <c r="J1129" s="37">
        <f>Source!P540</f>
        <v>21.56</v>
      </c>
      <c r="K1129" s="37"/>
    </row>
    <row r="1130" spans="1:22" ht="14.25" x14ac:dyDescent="0.2">
      <c r="A1130" s="34"/>
      <c r="B1130" s="34"/>
      <c r="C1130" s="34" t="s">
        <v>885</v>
      </c>
      <c r="D1130" s="35" t="s">
        <v>886</v>
      </c>
      <c r="E1130" s="9">
        <f>Source!AT540</f>
        <v>70</v>
      </c>
      <c r="F1130" s="37"/>
      <c r="G1130" s="36"/>
      <c r="H1130" s="9"/>
      <c r="I1130" s="9"/>
      <c r="J1130" s="37">
        <f>SUM(R1125:R1129)</f>
        <v>358.74</v>
      </c>
      <c r="K1130" s="37"/>
    </row>
    <row r="1131" spans="1:22" ht="14.25" x14ac:dyDescent="0.2">
      <c r="A1131" s="34"/>
      <c r="B1131" s="34"/>
      <c r="C1131" s="34" t="s">
        <v>887</v>
      </c>
      <c r="D1131" s="35" t="s">
        <v>886</v>
      </c>
      <c r="E1131" s="9">
        <f>Source!AU540</f>
        <v>10</v>
      </c>
      <c r="F1131" s="37"/>
      <c r="G1131" s="36"/>
      <c r="H1131" s="9"/>
      <c r="I1131" s="9"/>
      <c r="J1131" s="37">
        <f>SUM(T1125:T1130)</f>
        <v>51.25</v>
      </c>
      <c r="K1131" s="37"/>
    </row>
    <row r="1132" spans="1:22" ht="14.25" x14ac:dyDescent="0.2">
      <c r="A1132" s="34"/>
      <c r="B1132" s="34"/>
      <c r="C1132" s="34" t="s">
        <v>888</v>
      </c>
      <c r="D1132" s="35" t="s">
        <v>886</v>
      </c>
      <c r="E1132" s="9">
        <f>108</f>
        <v>108</v>
      </c>
      <c r="F1132" s="37"/>
      <c r="G1132" s="36"/>
      <c r="H1132" s="9"/>
      <c r="I1132" s="9"/>
      <c r="J1132" s="37">
        <f>SUM(V1125:V1131)</f>
        <v>91.95</v>
      </c>
      <c r="K1132" s="37"/>
    </row>
    <row r="1133" spans="1:22" ht="14.25" x14ac:dyDescent="0.2">
      <c r="A1133" s="34"/>
      <c r="B1133" s="34"/>
      <c r="C1133" s="34" t="s">
        <v>889</v>
      </c>
      <c r="D1133" s="35" t="s">
        <v>890</v>
      </c>
      <c r="E1133" s="9">
        <f>Source!AQ540</f>
        <v>0.04</v>
      </c>
      <c r="F1133" s="37"/>
      <c r="G1133" s="36" t="str">
        <f>Source!DI540</f>
        <v>)*0,75)*11</v>
      </c>
      <c r="H1133" s="9">
        <f>Source!AV540</f>
        <v>1</v>
      </c>
      <c r="I1133" s="9"/>
      <c r="J1133" s="37"/>
      <c r="K1133" s="37">
        <f>Source!U540</f>
        <v>1.3199999999999998</v>
      </c>
    </row>
    <row r="1134" spans="1:22" ht="15" x14ac:dyDescent="0.25">
      <c r="A1134" s="44"/>
      <c r="B1134" s="44"/>
      <c r="C1134" s="44"/>
      <c r="D1134" s="44"/>
      <c r="E1134" s="44"/>
      <c r="F1134" s="44"/>
      <c r="G1134" s="44"/>
      <c r="H1134" s="44"/>
      <c r="I1134" s="45">
        <f>J1126+J1127+J1129+J1130+J1131+J1132</f>
        <v>1166.3399999999999</v>
      </c>
      <c r="J1134" s="45"/>
      <c r="K1134" s="46">
        <f>IF(Source!I540&lt;&gt;0, ROUND(I1134/Source!I540, 2), 0)</f>
        <v>291.58999999999997</v>
      </c>
      <c r="P1134" s="40">
        <f>I1134</f>
        <v>1166.3399999999999</v>
      </c>
    </row>
    <row r="1136" spans="1:22" ht="15" x14ac:dyDescent="0.25">
      <c r="A1136" s="49" t="str">
        <f>CONCATENATE("Итого по подразделу: ",IF(Source!G542&lt;&gt;"Новый подраздел", Source!G542, ""))</f>
        <v>Итого по подразделу: Система оповещения</v>
      </c>
      <c r="B1136" s="49"/>
      <c r="C1136" s="49"/>
      <c r="D1136" s="49"/>
      <c r="E1136" s="49"/>
      <c r="F1136" s="49"/>
      <c r="G1136" s="49"/>
      <c r="H1136" s="49"/>
      <c r="I1136" s="42">
        <f>SUM(P1065:P1135)</f>
        <v>116243.96999999999</v>
      </c>
      <c r="J1136" s="48"/>
      <c r="K1136" s="47"/>
    </row>
    <row r="1139" spans="1:22" ht="16.5" x14ac:dyDescent="0.25">
      <c r="A1139" s="33" t="str">
        <f>CONCATENATE("Подраздел: ",IF(Source!G572&lt;&gt;"Новый подраздел", Source!G572, ""))</f>
        <v>Подраздел: Система пожаротушения</v>
      </c>
      <c r="B1139" s="33"/>
      <c r="C1139" s="33"/>
      <c r="D1139" s="33"/>
      <c r="E1139" s="33"/>
      <c r="F1139" s="33"/>
      <c r="G1139" s="33"/>
      <c r="H1139" s="33"/>
      <c r="I1139" s="33"/>
      <c r="J1139" s="33"/>
      <c r="K1139" s="33"/>
    </row>
    <row r="1140" spans="1:22" ht="42.75" x14ac:dyDescent="0.2">
      <c r="A1140" s="34">
        <v>124</v>
      </c>
      <c r="B1140" s="34" t="str">
        <f>Source!F576</f>
        <v>1.21-2203-11-1/1</v>
      </c>
      <c r="C1140" s="34" t="str">
        <f>Source!G576</f>
        <v>Техническое обслуживание шкафов управления технологическим оборудованием</v>
      </c>
      <c r="D1140" s="35" t="str">
        <f>Source!H576</f>
        <v>100 шт.</v>
      </c>
      <c r="E1140" s="9">
        <f>Source!I576</f>
        <v>0.02</v>
      </c>
      <c r="F1140" s="37"/>
      <c r="G1140" s="36"/>
      <c r="H1140" s="9"/>
      <c r="I1140" s="9"/>
      <c r="J1140" s="37"/>
      <c r="K1140" s="37"/>
      <c r="Q1140">
        <f>ROUND((Source!BZ576/100)*ROUND((Source!AF576*Source!AV576)*Source!I576, 2), 2)</f>
        <v>184.53</v>
      </c>
      <c r="R1140">
        <f>Source!X576</f>
        <v>184.53</v>
      </c>
      <c r="S1140">
        <f>ROUND((Source!CA576/100)*ROUND((Source!AF576*Source!AV576)*Source!I576, 2), 2)</f>
        <v>26.36</v>
      </c>
      <c r="T1140">
        <f>Source!Y576</f>
        <v>26.36</v>
      </c>
      <c r="U1140">
        <f>ROUND((175/100)*ROUND((Source!AE576*Source!AV576)*Source!I576, 2), 2)</f>
        <v>54.13</v>
      </c>
      <c r="V1140">
        <f>ROUND((108/100)*ROUND(Source!CS576*Source!I576, 2), 2)</f>
        <v>33.4</v>
      </c>
    </row>
    <row r="1141" spans="1:22" ht="14.25" x14ac:dyDescent="0.2">
      <c r="A1141" s="34"/>
      <c r="B1141" s="34"/>
      <c r="C1141" s="34" t="s">
        <v>881</v>
      </c>
      <c r="D1141" s="35"/>
      <c r="E1141" s="9"/>
      <c r="F1141" s="37">
        <f>Source!AO576</f>
        <v>13180.27</v>
      </c>
      <c r="G1141" s="36" t="str">
        <f>Source!DG576</f>
        <v/>
      </c>
      <c r="H1141" s="9">
        <f>Source!AV576</f>
        <v>1</v>
      </c>
      <c r="I1141" s="9">
        <f>IF(Source!BA576&lt;&gt; 0, Source!BA576, 1)</f>
        <v>1</v>
      </c>
      <c r="J1141" s="37">
        <f>Source!S576</f>
        <v>263.61</v>
      </c>
      <c r="K1141" s="37"/>
    </row>
    <row r="1142" spans="1:22" ht="14.25" x14ac:dyDescent="0.2">
      <c r="A1142" s="34"/>
      <c r="B1142" s="34"/>
      <c r="C1142" s="34" t="s">
        <v>882</v>
      </c>
      <c r="D1142" s="35"/>
      <c r="E1142" s="9"/>
      <c r="F1142" s="37">
        <f>Source!AM576</f>
        <v>2369.58</v>
      </c>
      <c r="G1142" s="36" t="str">
        <f>Source!DE576</f>
        <v/>
      </c>
      <c r="H1142" s="9">
        <f>Source!AV576</f>
        <v>1</v>
      </c>
      <c r="I1142" s="9">
        <f>IF(Source!BB576&lt;&gt; 0, Source!BB576, 1)</f>
        <v>1</v>
      </c>
      <c r="J1142" s="37">
        <f>Source!Q576</f>
        <v>47.39</v>
      </c>
      <c r="K1142" s="37"/>
    </row>
    <row r="1143" spans="1:22" ht="14.25" x14ac:dyDescent="0.2">
      <c r="A1143" s="34"/>
      <c r="B1143" s="34"/>
      <c r="C1143" s="34" t="s">
        <v>883</v>
      </c>
      <c r="D1143" s="35"/>
      <c r="E1143" s="9"/>
      <c r="F1143" s="37">
        <f>Source!AN576</f>
        <v>1546.53</v>
      </c>
      <c r="G1143" s="36" t="str">
        <f>Source!DF576</f>
        <v/>
      </c>
      <c r="H1143" s="9">
        <f>Source!AV576</f>
        <v>1</v>
      </c>
      <c r="I1143" s="9">
        <f>IF(Source!BS576&lt;&gt; 0, Source!BS576, 1)</f>
        <v>1</v>
      </c>
      <c r="J1143" s="39">
        <f>Source!R576</f>
        <v>30.93</v>
      </c>
      <c r="K1143" s="37"/>
    </row>
    <row r="1144" spans="1:22" ht="14.25" x14ac:dyDescent="0.2">
      <c r="A1144" s="34"/>
      <c r="B1144" s="34"/>
      <c r="C1144" s="34" t="s">
        <v>884</v>
      </c>
      <c r="D1144" s="35"/>
      <c r="E1144" s="9"/>
      <c r="F1144" s="37">
        <f>Source!AL576</f>
        <v>8.7899999999999991</v>
      </c>
      <c r="G1144" s="36" t="str">
        <f>Source!DD576</f>
        <v/>
      </c>
      <c r="H1144" s="9">
        <f>Source!AW576</f>
        <v>1</v>
      </c>
      <c r="I1144" s="9">
        <f>IF(Source!BC576&lt;&gt; 0, Source!BC576, 1)</f>
        <v>1</v>
      </c>
      <c r="J1144" s="37">
        <f>Source!P576</f>
        <v>0.18</v>
      </c>
      <c r="K1144" s="37"/>
    </row>
    <row r="1145" spans="1:22" ht="14.25" x14ac:dyDescent="0.2">
      <c r="A1145" s="34"/>
      <c r="B1145" s="34"/>
      <c r="C1145" s="34" t="s">
        <v>885</v>
      </c>
      <c r="D1145" s="35" t="s">
        <v>886</v>
      </c>
      <c r="E1145" s="9">
        <f>Source!AT576</f>
        <v>70</v>
      </c>
      <c r="F1145" s="37"/>
      <c r="G1145" s="36"/>
      <c r="H1145" s="9"/>
      <c r="I1145" s="9"/>
      <c r="J1145" s="37">
        <f>SUM(R1140:R1144)</f>
        <v>184.53</v>
      </c>
      <c r="K1145" s="37"/>
    </row>
    <row r="1146" spans="1:22" ht="14.25" x14ac:dyDescent="0.2">
      <c r="A1146" s="34"/>
      <c r="B1146" s="34"/>
      <c r="C1146" s="34" t="s">
        <v>887</v>
      </c>
      <c r="D1146" s="35" t="s">
        <v>886</v>
      </c>
      <c r="E1146" s="9">
        <f>Source!AU576</f>
        <v>10</v>
      </c>
      <c r="F1146" s="37"/>
      <c r="G1146" s="36"/>
      <c r="H1146" s="9"/>
      <c r="I1146" s="9"/>
      <c r="J1146" s="37">
        <f>SUM(T1140:T1145)</f>
        <v>26.36</v>
      </c>
      <c r="K1146" s="37"/>
    </row>
    <row r="1147" spans="1:22" ht="14.25" x14ac:dyDescent="0.2">
      <c r="A1147" s="34"/>
      <c r="B1147" s="34"/>
      <c r="C1147" s="34" t="s">
        <v>888</v>
      </c>
      <c r="D1147" s="35" t="s">
        <v>886</v>
      </c>
      <c r="E1147" s="9">
        <f>108</f>
        <v>108</v>
      </c>
      <c r="F1147" s="37"/>
      <c r="G1147" s="36"/>
      <c r="H1147" s="9"/>
      <c r="I1147" s="9"/>
      <c r="J1147" s="37">
        <f>SUM(V1140:V1146)</f>
        <v>33.4</v>
      </c>
      <c r="K1147" s="37"/>
    </row>
    <row r="1148" spans="1:22" ht="14.25" x14ac:dyDescent="0.2">
      <c r="A1148" s="34"/>
      <c r="B1148" s="34"/>
      <c r="C1148" s="34" t="s">
        <v>889</v>
      </c>
      <c r="D1148" s="35" t="s">
        <v>890</v>
      </c>
      <c r="E1148" s="9">
        <f>Source!AQ576</f>
        <v>45</v>
      </c>
      <c r="F1148" s="37"/>
      <c r="G1148" s="36" t="str">
        <f>Source!DI576</f>
        <v/>
      </c>
      <c r="H1148" s="9">
        <f>Source!AV576</f>
        <v>1</v>
      </c>
      <c r="I1148" s="9"/>
      <c r="J1148" s="37"/>
      <c r="K1148" s="37">
        <f>Source!U576</f>
        <v>0.9</v>
      </c>
    </row>
    <row r="1149" spans="1:22" ht="15" x14ac:dyDescent="0.25">
      <c r="A1149" s="44"/>
      <c r="B1149" s="44"/>
      <c r="C1149" s="44"/>
      <c r="D1149" s="44"/>
      <c r="E1149" s="44"/>
      <c r="F1149" s="44"/>
      <c r="G1149" s="44"/>
      <c r="H1149" s="44"/>
      <c r="I1149" s="45">
        <f>J1141+J1142+J1144+J1145+J1146+J1147</f>
        <v>555.47</v>
      </c>
      <c r="J1149" s="45"/>
      <c r="K1149" s="46">
        <f>IF(Source!I576&lt;&gt;0, ROUND(I1149/Source!I576, 2), 0)</f>
        <v>27773.5</v>
      </c>
      <c r="P1149" s="40">
        <f>I1149</f>
        <v>555.47</v>
      </c>
    </row>
    <row r="1150" spans="1:22" ht="79.5" x14ac:dyDescent="0.2">
      <c r="A1150" s="34">
        <v>125</v>
      </c>
      <c r="B1150" s="34" t="s">
        <v>880</v>
      </c>
      <c r="C1150" s="34" t="str">
        <f>Source!G577</f>
        <v>Техническое обслуживание прибора приемно-контрольного "Сигнал-20П"</v>
      </c>
      <c r="D1150" s="35" t="str">
        <f>Source!H577</f>
        <v>шт.</v>
      </c>
      <c r="E1150" s="9">
        <f>Source!I577</f>
        <v>1</v>
      </c>
      <c r="F1150" s="37"/>
      <c r="G1150" s="36"/>
      <c r="H1150" s="9"/>
      <c r="I1150" s="9"/>
      <c r="J1150" s="37"/>
      <c r="K1150" s="37"/>
      <c r="Q1150">
        <f>ROUND((Source!BZ577/100)*ROUND((Source!AF577*Source!AV577)*Source!I577, 2), 2)</f>
        <v>260.66000000000003</v>
      </c>
      <c r="R1150">
        <f>Source!X577</f>
        <v>260.66000000000003</v>
      </c>
      <c r="S1150">
        <f>ROUND((Source!CA577/100)*ROUND((Source!AF577*Source!AV577)*Source!I577, 2), 2)</f>
        <v>37.24</v>
      </c>
      <c r="T1150">
        <f>Source!Y577</f>
        <v>37.24</v>
      </c>
      <c r="U1150">
        <f>ROUND((175/100)*ROUND((Source!AE577*Source!AV577)*Source!I577, 2), 2)</f>
        <v>101.05</v>
      </c>
      <c r="V1150">
        <f>ROUND((108/100)*ROUND(Source!CS577*Source!I577, 2), 2)</f>
        <v>62.36</v>
      </c>
    </row>
    <row r="1151" spans="1:22" ht="14.25" x14ac:dyDescent="0.2">
      <c r="A1151" s="34"/>
      <c r="B1151" s="34"/>
      <c r="C1151" s="34" t="s">
        <v>881</v>
      </c>
      <c r="D1151" s="35"/>
      <c r="E1151" s="9"/>
      <c r="F1151" s="37">
        <f>Source!AO577</f>
        <v>531.96</v>
      </c>
      <c r="G1151" s="36" t="str">
        <f>Source!DG577</f>
        <v>)*0,70</v>
      </c>
      <c r="H1151" s="9">
        <f>Source!AV577</f>
        <v>1</v>
      </c>
      <c r="I1151" s="9">
        <f>IF(Source!BA577&lt;&gt; 0, Source!BA577, 1)</f>
        <v>1</v>
      </c>
      <c r="J1151" s="37">
        <f>Source!S577</f>
        <v>372.37</v>
      </c>
      <c r="K1151" s="37"/>
    </row>
    <row r="1152" spans="1:22" ht="14.25" x14ac:dyDescent="0.2">
      <c r="A1152" s="34"/>
      <c r="B1152" s="34"/>
      <c r="C1152" s="34" t="s">
        <v>882</v>
      </c>
      <c r="D1152" s="35"/>
      <c r="E1152" s="9"/>
      <c r="F1152" s="37">
        <f>Source!AM577</f>
        <v>126.38</v>
      </c>
      <c r="G1152" s="36" t="str">
        <f>Source!DE577</f>
        <v>)*0,70</v>
      </c>
      <c r="H1152" s="9">
        <f>Source!AV577</f>
        <v>1</v>
      </c>
      <c r="I1152" s="9">
        <f>IF(Source!BB577&lt;&gt; 0, Source!BB577, 1)</f>
        <v>1</v>
      </c>
      <c r="J1152" s="37">
        <f>Source!Q577</f>
        <v>88.47</v>
      </c>
      <c r="K1152" s="37"/>
    </row>
    <row r="1153" spans="1:22" ht="14.25" x14ac:dyDescent="0.2">
      <c r="A1153" s="34"/>
      <c r="B1153" s="34"/>
      <c r="C1153" s="34" t="s">
        <v>883</v>
      </c>
      <c r="D1153" s="35"/>
      <c r="E1153" s="9"/>
      <c r="F1153" s="37">
        <f>Source!AN577</f>
        <v>82.48</v>
      </c>
      <c r="G1153" s="36" t="str">
        <f>Source!DF577</f>
        <v>)*0,70</v>
      </c>
      <c r="H1153" s="9">
        <f>Source!AV577</f>
        <v>1</v>
      </c>
      <c r="I1153" s="9">
        <f>IF(Source!BS577&lt;&gt; 0, Source!BS577, 1)</f>
        <v>1</v>
      </c>
      <c r="J1153" s="39">
        <f>Source!R577</f>
        <v>57.74</v>
      </c>
      <c r="K1153" s="37"/>
    </row>
    <row r="1154" spans="1:22" ht="14.25" x14ac:dyDescent="0.2">
      <c r="A1154" s="34"/>
      <c r="B1154" s="34"/>
      <c r="C1154" s="34" t="s">
        <v>884</v>
      </c>
      <c r="D1154" s="35"/>
      <c r="E1154" s="9"/>
      <c r="F1154" s="37">
        <f>Source!AL577</f>
        <v>8.4600000000000009</v>
      </c>
      <c r="G1154" s="36" t="str">
        <f>Source!DD577</f>
        <v>)*1</v>
      </c>
      <c r="H1154" s="9">
        <f>Source!AW577</f>
        <v>1</v>
      </c>
      <c r="I1154" s="9">
        <f>IF(Source!BC577&lt;&gt; 0, Source!BC577, 1)</f>
        <v>1</v>
      </c>
      <c r="J1154" s="37">
        <f>Source!P577</f>
        <v>8.4600000000000009</v>
      </c>
      <c r="K1154" s="37"/>
    </row>
    <row r="1155" spans="1:22" ht="14.25" x14ac:dyDescent="0.2">
      <c r="A1155" s="34"/>
      <c r="B1155" s="34"/>
      <c r="C1155" s="34" t="s">
        <v>885</v>
      </c>
      <c r="D1155" s="35" t="s">
        <v>886</v>
      </c>
      <c r="E1155" s="9">
        <f>Source!AT577</f>
        <v>70</v>
      </c>
      <c r="F1155" s="37"/>
      <c r="G1155" s="36"/>
      <c r="H1155" s="9"/>
      <c r="I1155" s="9"/>
      <c r="J1155" s="37">
        <f>SUM(R1150:R1154)</f>
        <v>260.66000000000003</v>
      </c>
      <c r="K1155" s="37"/>
    </row>
    <row r="1156" spans="1:22" ht="14.25" x14ac:dyDescent="0.2">
      <c r="A1156" s="34"/>
      <c r="B1156" s="34"/>
      <c r="C1156" s="34" t="s">
        <v>887</v>
      </c>
      <c r="D1156" s="35" t="s">
        <v>886</v>
      </c>
      <c r="E1156" s="9">
        <f>Source!AU577</f>
        <v>10</v>
      </c>
      <c r="F1156" s="37"/>
      <c r="G1156" s="36"/>
      <c r="H1156" s="9"/>
      <c r="I1156" s="9"/>
      <c r="J1156" s="37">
        <f>SUM(T1150:T1155)</f>
        <v>37.24</v>
      </c>
      <c r="K1156" s="37"/>
    </row>
    <row r="1157" spans="1:22" ht="14.25" x14ac:dyDescent="0.2">
      <c r="A1157" s="34"/>
      <c r="B1157" s="34"/>
      <c r="C1157" s="34" t="s">
        <v>888</v>
      </c>
      <c r="D1157" s="35" t="s">
        <v>886</v>
      </c>
      <c r="E1157" s="9">
        <f>108</f>
        <v>108</v>
      </c>
      <c r="F1157" s="37"/>
      <c r="G1157" s="36"/>
      <c r="H1157" s="9"/>
      <c r="I1157" s="9"/>
      <c r="J1157" s="37">
        <f>SUM(V1150:V1156)</f>
        <v>62.36</v>
      </c>
      <c r="K1157" s="37"/>
    </row>
    <row r="1158" spans="1:22" ht="14.25" x14ac:dyDescent="0.2">
      <c r="A1158" s="34"/>
      <c r="B1158" s="34"/>
      <c r="C1158" s="34" t="s">
        <v>889</v>
      </c>
      <c r="D1158" s="35" t="s">
        <v>890</v>
      </c>
      <c r="E1158" s="9">
        <f>Source!AQ577</f>
        <v>1.37</v>
      </c>
      <c r="F1158" s="37"/>
      <c r="G1158" s="36" t="str">
        <f>Source!DI577</f>
        <v>)*0,70</v>
      </c>
      <c r="H1158" s="9">
        <f>Source!AV577</f>
        <v>1</v>
      </c>
      <c r="I1158" s="9"/>
      <c r="J1158" s="37"/>
      <c r="K1158" s="37">
        <f>Source!U577</f>
        <v>0.95899999999999996</v>
      </c>
    </row>
    <row r="1159" spans="1:22" ht="15" x14ac:dyDescent="0.25">
      <c r="A1159" s="44"/>
      <c r="B1159" s="44"/>
      <c r="C1159" s="44"/>
      <c r="D1159" s="44"/>
      <c r="E1159" s="44"/>
      <c r="F1159" s="44"/>
      <c r="G1159" s="44"/>
      <c r="H1159" s="44"/>
      <c r="I1159" s="45">
        <f>J1151+J1152+J1154+J1155+J1156+J1157</f>
        <v>829.56000000000006</v>
      </c>
      <c r="J1159" s="45"/>
      <c r="K1159" s="46">
        <f>IF(Source!I577&lt;&gt;0, ROUND(I1159/Source!I577, 2), 0)</f>
        <v>829.56</v>
      </c>
      <c r="P1159" s="40">
        <f>I1159</f>
        <v>829.56000000000006</v>
      </c>
    </row>
    <row r="1160" spans="1:22" ht="79.5" x14ac:dyDescent="0.2">
      <c r="A1160" s="34">
        <v>126</v>
      </c>
      <c r="B1160" s="34" t="s">
        <v>891</v>
      </c>
      <c r="C1160" s="34" t="str">
        <f>Source!G578</f>
        <v>Технический осмотр прибора приемно-контрольного "Сигнал-20П"</v>
      </c>
      <c r="D1160" s="35" t="str">
        <f>Source!H578</f>
        <v>шт.</v>
      </c>
      <c r="E1160" s="9">
        <f>Source!I578</f>
        <v>1</v>
      </c>
      <c r="F1160" s="37"/>
      <c r="G1160" s="36"/>
      <c r="H1160" s="9"/>
      <c r="I1160" s="9"/>
      <c r="J1160" s="37"/>
      <c r="K1160" s="37"/>
      <c r="Q1160">
        <f>ROUND((Source!BZ578/100)*ROUND((Source!AF578*Source!AV578)*Source!I578, 2), 2)</f>
        <v>179.38</v>
      </c>
      <c r="R1160">
        <f>Source!X578</f>
        <v>179.38</v>
      </c>
      <c r="S1160">
        <f>ROUND((Source!CA578/100)*ROUND((Source!AF578*Source!AV578)*Source!I578, 2), 2)</f>
        <v>25.63</v>
      </c>
      <c r="T1160">
        <f>Source!Y578</f>
        <v>25.63</v>
      </c>
      <c r="U1160">
        <f>ROUND((175/100)*ROUND((Source!AE578*Source!AV578)*Source!I578, 2), 2)</f>
        <v>74.5</v>
      </c>
      <c r="V1160">
        <f>ROUND((108/100)*ROUND(Source!CS578*Source!I578, 2), 2)</f>
        <v>45.98</v>
      </c>
    </row>
    <row r="1161" spans="1:22" ht="14.25" x14ac:dyDescent="0.2">
      <c r="A1161" s="34"/>
      <c r="B1161" s="34"/>
      <c r="C1161" s="34" t="s">
        <v>881</v>
      </c>
      <c r="D1161" s="35"/>
      <c r="E1161" s="9"/>
      <c r="F1161" s="37">
        <f>Source!AO578</f>
        <v>31.06</v>
      </c>
      <c r="G1161" s="36" t="str">
        <f>Source!DG578</f>
        <v>)*0,75)*11</v>
      </c>
      <c r="H1161" s="9">
        <f>Source!AV578</f>
        <v>1</v>
      </c>
      <c r="I1161" s="9">
        <f>IF(Source!BA578&lt;&gt; 0, Source!BA578, 1)</f>
        <v>1</v>
      </c>
      <c r="J1161" s="37">
        <f>Source!S578</f>
        <v>256.25</v>
      </c>
      <c r="K1161" s="37"/>
    </row>
    <row r="1162" spans="1:22" ht="14.25" x14ac:dyDescent="0.2">
      <c r="A1162" s="34"/>
      <c r="B1162" s="34"/>
      <c r="C1162" s="34" t="s">
        <v>882</v>
      </c>
      <c r="D1162" s="35"/>
      <c r="E1162" s="9"/>
      <c r="F1162" s="37">
        <f>Source!AM578</f>
        <v>7.9</v>
      </c>
      <c r="G1162" s="36" t="str">
        <f>Source!DE578</f>
        <v>)*0,75)*11</v>
      </c>
      <c r="H1162" s="9">
        <f>Source!AV578</f>
        <v>1</v>
      </c>
      <c r="I1162" s="9">
        <f>IF(Source!BB578&lt;&gt; 0, Source!BB578, 1)</f>
        <v>1</v>
      </c>
      <c r="J1162" s="37">
        <f>Source!Q578</f>
        <v>65.180000000000007</v>
      </c>
      <c r="K1162" s="37"/>
    </row>
    <row r="1163" spans="1:22" ht="14.25" x14ac:dyDescent="0.2">
      <c r="A1163" s="34"/>
      <c r="B1163" s="34"/>
      <c r="C1163" s="34" t="s">
        <v>883</v>
      </c>
      <c r="D1163" s="35"/>
      <c r="E1163" s="9"/>
      <c r="F1163" s="37">
        <f>Source!AN578</f>
        <v>5.16</v>
      </c>
      <c r="G1163" s="36" t="str">
        <f>Source!DF578</f>
        <v>)*0,75)*11</v>
      </c>
      <c r="H1163" s="9">
        <f>Source!AV578</f>
        <v>1</v>
      </c>
      <c r="I1163" s="9">
        <f>IF(Source!BS578&lt;&gt; 0, Source!BS578, 1)</f>
        <v>1</v>
      </c>
      <c r="J1163" s="39">
        <f>Source!R578</f>
        <v>42.57</v>
      </c>
      <c r="K1163" s="37"/>
    </row>
    <row r="1164" spans="1:22" ht="14.25" x14ac:dyDescent="0.2">
      <c r="A1164" s="34"/>
      <c r="B1164" s="34"/>
      <c r="C1164" s="34" t="s">
        <v>884</v>
      </c>
      <c r="D1164" s="35"/>
      <c r="E1164" s="9"/>
      <c r="F1164" s="37">
        <f>Source!AL578</f>
        <v>1.79</v>
      </c>
      <c r="G1164" s="36" t="str">
        <f>Source!DD578</f>
        <v>)*1)*11</v>
      </c>
      <c r="H1164" s="9">
        <f>Source!AW578</f>
        <v>1</v>
      </c>
      <c r="I1164" s="9">
        <f>IF(Source!BC578&lt;&gt; 0, Source!BC578, 1)</f>
        <v>1</v>
      </c>
      <c r="J1164" s="37">
        <f>Source!P578</f>
        <v>19.690000000000001</v>
      </c>
      <c r="K1164" s="37"/>
    </row>
    <row r="1165" spans="1:22" ht="14.25" x14ac:dyDescent="0.2">
      <c r="A1165" s="34"/>
      <c r="B1165" s="34"/>
      <c r="C1165" s="34" t="s">
        <v>885</v>
      </c>
      <c r="D1165" s="35" t="s">
        <v>886</v>
      </c>
      <c r="E1165" s="9">
        <f>Source!AT578</f>
        <v>70</v>
      </c>
      <c r="F1165" s="37"/>
      <c r="G1165" s="36"/>
      <c r="H1165" s="9"/>
      <c r="I1165" s="9"/>
      <c r="J1165" s="37">
        <f>SUM(R1160:R1164)</f>
        <v>179.38</v>
      </c>
      <c r="K1165" s="37"/>
    </row>
    <row r="1166" spans="1:22" ht="14.25" x14ac:dyDescent="0.2">
      <c r="A1166" s="34"/>
      <c r="B1166" s="34"/>
      <c r="C1166" s="34" t="s">
        <v>887</v>
      </c>
      <c r="D1166" s="35" t="s">
        <v>886</v>
      </c>
      <c r="E1166" s="9">
        <f>Source!AU578</f>
        <v>10</v>
      </c>
      <c r="F1166" s="37"/>
      <c r="G1166" s="36"/>
      <c r="H1166" s="9"/>
      <c r="I1166" s="9"/>
      <c r="J1166" s="37">
        <f>SUM(T1160:T1165)</f>
        <v>25.63</v>
      </c>
      <c r="K1166" s="37"/>
    </row>
    <row r="1167" spans="1:22" ht="14.25" x14ac:dyDescent="0.2">
      <c r="A1167" s="34"/>
      <c r="B1167" s="34"/>
      <c r="C1167" s="34" t="s">
        <v>888</v>
      </c>
      <c r="D1167" s="35" t="s">
        <v>886</v>
      </c>
      <c r="E1167" s="9">
        <f>108</f>
        <v>108</v>
      </c>
      <c r="F1167" s="37"/>
      <c r="G1167" s="36"/>
      <c r="H1167" s="9"/>
      <c r="I1167" s="9"/>
      <c r="J1167" s="37">
        <f>SUM(V1160:V1166)</f>
        <v>45.98</v>
      </c>
      <c r="K1167" s="37"/>
    </row>
    <row r="1168" spans="1:22" ht="14.25" x14ac:dyDescent="0.2">
      <c r="A1168" s="34"/>
      <c r="B1168" s="34"/>
      <c r="C1168" s="34" t="s">
        <v>889</v>
      </c>
      <c r="D1168" s="35" t="s">
        <v>890</v>
      </c>
      <c r="E1168" s="9">
        <f>Source!AQ578</f>
        <v>0.08</v>
      </c>
      <c r="F1168" s="37"/>
      <c r="G1168" s="36" t="str">
        <f>Source!DI578</f>
        <v>)*0,75)*11</v>
      </c>
      <c r="H1168" s="9">
        <f>Source!AV578</f>
        <v>1</v>
      </c>
      <c r="I1168" s="9"/>
      <c r="J1168" s="37"/>
      <c r="K1168" s="37">
        <f>Source!U578</f>
        <v>0.65999999999999992</v>
      </c>
    </row>
    <row r="1169" spans="1:22" ht="15" x14ac:dyDescent="0.25">
      <c r="A1169" s="44"/>
      <c r="B1169" s="44"/>
      <c r="C1169" s="44"/>
      <c r="D1169" s="44"/>
      <c r="E1169" s="44"/>
      <c r="F1169" s="44"/>
      <c r="G1169" s="44"/>
      <c r="H1169" s="44"/>
      <c r="I1169" s="45">
        <f>J1161+J1162+J1164+J1165+J1166+J1167</f>
        <v>592.11</v>
      </c>
      <c r="J1169" s="45"/>
      <c r="K1169" s="46">
        <f>IF(Source!I578&lt;&gt;0, ROUND(I1169/Source!I578, 2), 0)</f>
        <v>592.11</v>
      </c>
      <c r="P1169" s="40">
        <f>I1169</f>
        <v>592.11</v>
      </c>
    </row>
    <row r="1170" spans="1:22" ht="57" x14ac:dyDescent="0.2">
      <c r="A1170" s="34">
        <v>127</v>
      </c>
      <c r="B1170" s="34" t="str">
        <f>Source!F579</f>
        <v>1.22-2203-89-1/1</v>
      </c>
      <c r="C1170" s="34" t="str">
        <f>Source!G579</f>
        <v>Техническое обслуживание устройства сигнально-пускового пожарного адресуемого типа УСПП 01041-2-1 "Гамма-А"</v>
      </c>
      <c r="D1170" s="35" t="str">
        <f>Source!H579</f>
        <v>шт.</v>
      </c>
      <c r="E1170" s="9">
        <f>Source!I579</f>
        <v>3</v>
      </c>
      <c r="F1170" s="37"/>
      <c r="G1170" s="36"/>
      <c r="H1170" s="9"/>
      <c r="I1170" s="9"/>
      <c r="J1170" s="37"/>
      <c r="K1170" s="37"/>
      <c r="Q1170">
        <f>ROUND((Source!BZ579/100)*ROUND((Source!AF579*Source!AV579)*Source!I579, 2), 2)</f>
        <v>579.47</v>
      </c>
      <c r="R1170">
        <f>Source!X579</f>
        <v>579.47</v>
      </c>
      <c r="S1170">
        <f>ROUND((Source!CA579/100)*ROUND((Source!AF579*Source!AV579)*Source!I579, 2), 2)</f>
        <v>82.78</v>
      </c>
      <c r="T1170">
        <f>Source!Y579</f>
        <v>82.78</v>
      </c>
      <c r="U1170">
        <f>ROUND((175/100)*ROUND((Source!AE579*Source!AV579)*Source!I579, 2), 2)</f>
        <v>0</v>
      </c>
      <c r="V1170">
        <f>ROUND((108/100)*ROUND(Source!CS579*Source!I579, 2), 2)</f>
        <v>0</v>
      </c>
    </row>
    <row r="1171" spans="1:22" ht="14.25" x14ac:dyDescent="0.2">
      <c r="A1171" s="34"/>
      <c r="B1171" s="34"/>
      <c r="C1171" s="34" t="s">
        <v>881</v>
      </c>
      <c r="D1171" s="35"/>
      <c r="E1171" s="9"/>
      <c r="F1171" s="37">
        <f>Source!AO579</f>
        <v>275.94</v>
      </c>
      <c r="G1171" s="36" t="str">
        <f>Source!DG579</f>
        <v/>
      </c>
      <c r="H1171" s="9">
        <f>Source!AV579</f>
        <v>1</v>
      </c>
      <c r="I1171" s="9">
        <f>IF(Source!BA579&lt;&gt; 0, Source!BA579, 1)</f>
        <v>1</v>
      </c>
      <c r="J1171" s="37">
        <f>Source!S579</f>
        <v>827.82</v>
      </c>
      <c r="K1171" s="37"/>
    </row>
    <row r="1172" spans="1:22" ht="14.25" x14ac:dyDescent="0.2">
      <c r="A1172" s="34"/>
      <c r="B1172" s="34"/>
      <c r="C1172" s="34" t="s">
        <v>884</v>
      </c>
      <c r="D1172" s="35"/>
      <c r="E1172" s="9"/>
      <c r="F1172" s="37">
        <f>Source!AL579</f>
        <v>4.07</v>
      </c>
      <c r="G1172" s="36" t="str">
        <f>Source!DD579</f>
        <v/>
      </c>
      <c r="H1172" s="9">
        <f>Source!AW579</f>
        <v>1</v>
      </c>
      <c r="I1172" s="9">
        <f>IF(Source!BC579&lt;&gt; 0, Source!BC579, 1)</f>
        <v>1</v>
      </c>
      <c r="J1172" s="37">
        <f>Source!P579</f>
        <v>12.21</v>
      </c>
      <c r="K1172" s="37"/>
    </row>
    <row r="1173" spans="1:22" ht="14.25" x14ac:dyDescent="0.2">
      <c r="A1173" s="34"/>
      <c r="B1173" s="34"/>
      <c r="C1173" s="34" t="s">
        <v>885</v>
      </c>
      <c r="D1173" s="35" t="s">
        <v>886</v>
      </c>
      <c r="E1173" s="9">
        <f>Source!AT579</f>
        <v>70</v>
      </c>
      <c r="F1173" s="37"/>
      <c r="G1173" s="36"/>
      <c r="H1173" s="9"/>
      <c r="I1173" s="9"/>
      <c r="J1173" s="37">
        <f>SUM(R1170:R1172)</f>
        <v>579.47</v>
      </c>
      <c r="K1173" s="37"/>
    </row>
    <row r="1174" spans="1:22" ht="14.25" x14ac:dyDescent="0.2">
      <c r="A1174" s="34"/>
      <c r="B1174" s="34"/>
      <c r="C1174" s="34" t="s">
        <v>887</v>
      </c>
      <c r="D1174" s="35" t="s">
        <v>886</v>
      </c>
      <c r="E1174" s="9">
        <f>Source!AU579</f>
        <v>10</v>
      </c>
      <c r="F1174" s="37"/>
      <c r="G1174" s="36"/>
      <c r="H1174" s="9"/>
      <c r="I1174" s="9"/>
      <c r="J1174" s="37">
        <f>SUM(T1170:T1173)</f>
        <v>82.78</v>
      </c>
      <c r="K1174" s="37"/>
    </row>
    <row r="1175" spans="1:22" ht="14.25" x14ac:dyDescent="0.2">
      <c r="A1175" s="34"/>
      <c r="B1175" s="34"/>
      <c r="C1175" s="34" t="s">
        <v>889</v>
      </c>
      <c r="D1175" s="35" t="s">
        <v>890</v>
      </c>
      <c r="E1175" s="9">
        <f>Source!AQ579</f>
        <v>0.76</v>
      </c>
      <c r="F1175" s="37"/>
      <c r="G1175" s="36" t="str">
        <f>Source!DI579</f>
        <v/>
      </c>
      <c r="H1175" s="9">
        <f>Source!AV579</f>
        <v>1</v>
      </c>
      <c r="I1175" s="9"/>
      <c r="J1175" s="37"/>
      <c r="K1175" s="37">
        <f>Source!U579</f>
        <v>2.2800000000000002</v>
      </c>
    </row>
    <row r="1176" spans="1:22" ht="15" x14ac:dyDescent="0.25">
      <c r="A1176" s="44"/>
      <c r="B1176" s="44"/>
      <c r="C1176" s="44"/>
      <c r="D1176" s="44"/>
      <c r="E1176" s="44"/>
      <c r="F1176" s="44"/>
      <c r="G1176" s="44"/>
      <c r="H1176" s="44"/>
      <c r="I1176" s="45">
        <f>J1171+J1172+J1173+J1174</f>
        <v>1502.28</v>
      </c>
      <c r="J1176" s="45"/>
      <c r="K1176" s="46">
        <f>IF(Source!I579&lt;&gt;0, ROUND(I1176/Source!I579, 2), 0)</f>
        <v>500.76</v>
      </c>
      <c r="P1176" s="40">
        <f>I1176</f>
        <v>1502.28</v>
      </c>
    </row>
    <row r="1177" spans="1:22" ht="28.5" x14ac:dyDescent="0.2">
      <c r="A1177" s="34">
        <v>128</v>
      </c>
      <c r="B1177" s="34" t="str">
        <f>Source!F580</f>
        <v>1.22-2203-78-1/1</v>
      </c>
      <c r="C1177" s="34" t="str">
        <f>Source!G580</f>
        <v>Техническое обслуживание блока питания типа БРП-12-01Л</v>
      </c>
      <c r="D1177" s="35" t="str">
        <f>Source!H580</f>
        <v>шт.</v>
      </c>
      <c r="E1177" s="9">
        <f>Source!I580</f>
        <v>3</v>
      </c>
      <c r="F1177" s="37"/>
      <c r="G1177" s="36"/>
      <c r="H1177" s="9"/>
      <c r="I1177" s="9"/>
      <c r="J1177" s="37"/>
      <c r="K1177" s="37"/>
      <c r="Q1177">
        <f>ROUND((Source!BZ580/100)*ROUND((Source!AF580*Source!AV580)*Source!I580, 2), 2)</f>
        <v>548.96</v>
      </c>
      <c r="R1177">
        <f>Source!X580</f>
        <v>548.96</v>
      </c>
      <c r="S1177">
        <f>ROUND((Source!CA580/100)*ROUND((Source!AF580*Source!AV580)*Source!I580, 2), 2)</f>
        <v>78.42</v>
      </c>
      <c r="T1177">
        <f>Source!Y580</f>
        <v>78.42</v>
      </c>
      <c r="U1177">
        <f>ROUND((175/100)*ROUND((Source!AE580*Source!AV580)*Source!I580, 2), 2)</f>
        <v>0</v>
      </c>
      <c r="V1177">
        <f>ROUND((108/100)*ROUND(Source!CS580*Source!I580, 2), 2)</f>
        <v>0</v>
      </c>
    </row>
    <row r="1178" spans="1:22" ht="14.25" x14ac:dyDescent="0.2">
      <c r="A1178" s="34"/>
      <c r="B1178" s="34"/>
      <c r="C1178" s="34" t="s">
        <v>881</v>
      </c>
      <c r="D1178" s="35"/>
      <c r="E1178" s="9"/>
      <c r="F1178" s="37">
        <f>Source!AO580</f>
        <v>261.41000000000003</v>
      </c>
      <c r="G1178" s="36" t="str">
        <f>Source!DG580</f>
        <v/>
      </c>
      <c r="H1178" s="9">
        <f>Source!AV580</f>
        <v>1</v>
      </c>
      <c r="I1178" s="9">
        <f>IF(Source!BA580&lt;&gt; 0, Source!BA580, 1)</f>
        <v>1</v>
      </c>
      <c r="J1178" s="37">
        <f>Source!S580</f>
        <v>784.23</v>
      </c>
      <c r="K1178" s="37"/>
    </row>
    <row r="1179" spans="1:22" ht="14.25" x14ac:dyDescent="0.2">
      <c r="A1179" s="34"/>
      <c r="B1179" s="34"/>
      <c r="C1179" s="34" t="s">
        <v>884</v>
      </c>
      <c r="D1179" s="35"/>
      <c r="E1179" s="9"/>
      <c r="F1179" s="37">
        <f>Source!AL580</f>
        <v>4.07</v>
      </c>
      <c r="G1179" s="36" t="str">
        <f>Source!DD580</f>
        <v/>
      </c>
      <c r="H1179" s="9">
        <f>Source!AW580</f>
        <v>1</v>
      </c>
      <c r="I1179" s="9">
        <f>IF(Source!BC580&lt;&gt; 0, Source!BC580, 1)</f>
        <v>1</v>
      </c>
      <c r="J1179" s="37">
        <f>Source!P580</f>
        <v>12.21</v>
      </c>
      <c r="K1179" s="37"/>
    </row>
    <row r="1180" spans="1:22" ht="14.25" x14ac:dyDescent="0.2">
      <c r="A1180" s="34"/>
      <c r="B1180" s="34"/>
      <c r="C1180" s="34" t="s">
        <v>885</v>
      </c>
      <c r="D1180" s="35" t="s">
        <v>886</v>
      </c>
      <c r="E1180" s="9">
        <f>Source!AT580</f>
        <v>70</v>
      </c>
      <c r="F1180" s="37"/>
      <c r="G1180" s="36"/>
      <c r="H1180" s="9"/>
      <c r="I1180" s="9"/>
      <c r="J1180" s="37">
        <f>SUM(R1177:R1179)</f>
        <v>548.96</v>
      </c>
      <c r="K1180" s="37"/>
    </row>
    <row r="1181" spans="1:22" ht="14.25" x14ac:dyDescent="0.2">
      <c r="A1181" s="34"/>
      <c r="B1181" s="34"/>
      <c r="C1181" s="34" t="s">
        <v>887</v>
      </c>
      <c r="D1181" s="35" t="s">
        <v>886</v>
      </c>
      <c r="E1181" s="9">
        <f>Source!AU580</f>
        <v>10</v>
      </c>
      <c r="F1181" s="37"/>
      <c r="G1181" s="36"/>
      <c r="H1181" s="9"/>
      <c r="I1181" s="9"/>
      <c r="J1181" s="37">
        <f>SUM(T1177:T1180)</f>
        <v>78.42</v>
      </c>
      <c r="K1181" s="37"/>
    </row>
    <row r="1182" spans="1:22" ht="14.25" x14ac:dyDescent="0.2">
      <c r="A1182" s="34"/>
      <c r="B1182" s="34"/>
      <c r="C1182" s="34" t="s">
        <v>889</v>
      </c>
      <c r="D1182" s="35" t="s">
        <v>890</v>
      </c>
      <c r="E1182" s="9">
        <f>Source!AQ580</f>
        <v>0.72</v>
      </c>
      <c r="F1182" s="37"/>
      <c r="G1182" s="36" t="str">
        <f>Source!DI580</f>
        <v/>
      </c>
      <c r="H1182" s="9">
        <f>Source!AV580</f>
        <v>1</v>
      </c>
      <c r="I1182" s="9"/>
      <c r="J1182" s="37"/>
      <c r="K1182" s="37">
        <f>Source!U580</f>
        <v>2.16</v>
      </c>
    </row>
    <row r="1183" spans="1:22" ht="15" x14ac:dyDescent="0.25">
      <c r="A1183" s="44"/>
      <c r="B1183" s="44"/>
      <c r="C1183" s="44"/>
      <c r="D1183" s="44"/>
      <c r="E1183" s="44"/>
      <c r="F1183" s="44"/>
      <c r="G1183" s="44"/>
      <c r="H1183" s="44"/>
      <c r="I1183" s="45">
        <f>J1178+J1179+J1180+J1181</f>
        <v>1423.8200000000002</v>
      </c>
      <c r="J1183" s="45"/>
      <c r="K1183" s="46">
        <f>IF(Source!I580&lt;&gt;0, ROUND(I1183/Source!I580, 2), 0)</f>
        <v>474.61</v>
      </c>
      <c r="P1183" s="40">
        <f>I1183</f>
        <v>1423.8200000000002</v>
      </c>
    </row>
    <row r="1184" spans="1:22" ht="28.5" x14ac:dyDescent="0.2">
      <c r="A1184" s="34">
        <v>129</v>
      </c>
      <c r="B1184" s="34" t="str">
        <f>Source!F581</f>
        <v>1.22-2201-67-1/1</v>
      </c>
      <c r="C1184" s="34" t="str">
        <f>Source!G581</f>
        <v>Технический осмотр блока питания типа БРП-12-01Л</v>
      </c>
      <c r="D1184" s="35" t="str">
        <f>Source!H581</f>
        <v>шт.</v>
      </c>
      <c r="E1184" s="9">
        <f>Source!I581</f>
        <v>3</v>
      </c>
      <c r="F1184" s="37"/>
      <c r="G1184" s="36"/>
      <c r="H1184" s="9"/>
      <c r="I1184" s="9"/>
      <c r="J1184" s="37"/>
      <c r="K1184" s="37"/>
      <c r="Q1184">
        <f>ROUND((Source!BZ581/100)*ROUND((Source!AF581*Source!AV581)*Source!I581, 2), 2)</f>
        <v>1677.52</v>
      </c>
      <c r="R1184">
        <f>Source!X581</f>
        <v>1677.52</v>
      </c>
      <c r="S1184">
        <f>ROUND((Source!CA581/100)*ROUND((Source!AF581*Source!AV581)*Source!I581, 2), 2)</f>
        <v>239.65</v>
      </c>
      <c r="T1184">
        <f>Source!Y581</f>
        <v>239.65</v>
      </c>
      <c r="U1184">
        <f>ROUND((175/100)*ROUND((Source!AE581*Source!AV581)*Source!I581, 2), 2)</f>
        <v>0</v>
      </c>
      <c r="V1184">
        <f>ROUND((108/100)*ROUND(Source!CS581*Source!I581, 2), 2)</f>
        <v>0</v>
      </c>
    </row>
    <row r="1185" spans="1:22" ht="14.25" x14ac:dyDescent="0.2">
      <c r="A1185" s="34"/>
      <c r="B1185" s="34"/>
      <c r="C1185" s="34" t="s">
        <v>881</v>
      </c>
      <c r="D1185" s="35"/>
      <c r="E1185" s="9"/>
      <c r="F1185" s="37">
        <f>Source!AO581</f>
        <v>72.62</v>
      </c>
      <c r="G1185" s="36" t="str">
        <f>Source!DG581</f>
        <v>)*11</v>
      </c>
      <c r="H1185" s="9">
        <f>Source!AV581</f>
        <v>1</v>
      </c>
      <c r="I1185" s="9">
        <f>IF(Source!BA581&lt;&gt; 0, Source!BA581, 1)</f>
        <v>1</v>
      </c>
      <c r="J1185" s="37">
        <f>Source!S581</f>
        <v>2396.46</v>
      </c>
      <c r="K1185" s="37"/>
    </row>
    <row r="1186" spans="1:22" ht="14.25" x14ac:dyDescent="0.2">
      <c r="A1186" s="34"/>
      <c r="B1186" s="34"/>
      <c r="C1186" s="34" t="s">
        <v>884</v>
      </c>
      <c r="D1186" s="35"/>
      <c r="E1186" s="9"/>
      <c r="F1186" s="37">
        <f>Source!AL581</f>
        <v>7.74</v>
      </c>
      <c r="G1186" s="36" t="str">
        <f>Source!DD581</f>
        <v>)*11</v>
      </c>
      <c r="H1186" s="9">
        <f>Source!AW581</f>
        <v>1</v>
      </c>
      <c r="I1186" s="9">
        <f>IF(Source!BC581&lt;&gt; 0, Source!BC581, 1)</f>
        <v>1</v>
      </c>
      <c r="J1186" s="37">
        <f>Source!P581</f>
        <v>255.42</v>
      </c>
      <c r="K1186" s="37"/>
    </row>
    <row r="1187" spans="1:22" ht="14.25" x14ac:dyDescent="0.2">
      <c r="A1187" s="34"/>
      <c r="B1187" s="34"/>
      <c r="C1187" s="34" t="s">
        <v>885</v>
      </c>
      <c r="D1187" s="35" t="s">
        <v>886</v>
      </c>
      <c r="E1187" s="9">
        <f>Source!AT581</f>
        <v>70</v>
      </c>
      <c r="F1187" s="37"/>
      <c r="G1187" s="36"/>
      <c r="H1187" s="9"/>
      <c r="I1187" s="9"/>
      <c r="J1187" s="37">
        <f>SUM(R1184:R1186)</f>
        <v>1677.52</v>
      </c>
      <c r="K1187" s="37"/>
    </row>
    <row r="1188" spans="1:22" ht="14.25" x14ac:dyDescent="0.2">
      <c r="A1188" s="34"/>
      <c r="B1188" s="34"/>
      <c r="C1188" s="34" t="s">
        <v>887</v>
      </c>
      <c r="D1188" s="35" t="s">
        <v>886</v>
      </c>
      <c r="E1188" s="9">
        <f>Source!AU581</f>
        <v>10</v>
      </c>
      <c r="F1188" s="37"/>
      <c r="G1188" s="36"/>
      <c r="H1188" s="9"/>
      <c r="I1188" s="9"/>
      <c r="J1188" s="37">
        <f>SUM(T1184:T1187)</f>
        <v>239.65</v>
      </c>
      <c r="K1188" s="37"/>
    </row>
    <row r="1189" spans="1:22" ht="14.25" x14ac:dyDescent="0.2">
      <c r="A1189" s="34"/>
      <c r="B1189" s="34"/>
      <c r="C1189" s="34" t="s">
        <v>889</v>
      </c>
      <c r="D1189" s="35" t="s">
        <v>890</v>
      </c>
      <c r="E1189" s="9">
        <f>Source!AQ581</f>
        <v>0.2</v>
      </c>
      <c r="F1189" s="37"/>
      <c r="G1189" s="36" t="str">
        <f>Source!DI581</f>
        <v>)*11</v>
      </c>
      <c r="H1189" s="9">
        <f>Source!AV581</f>
        <v>1</v>
      </c>
      <c r="I1189" s="9"/>
      <c r="J1189" s="37"/>
      <c r="K1189" s="37">
        <f>Source!U581</f>
        <v>6.6000000000000005</v>
      </c>
    </row>
    <row r="1190" spans="1:22" ht="15" x14ac:dyDescent="0.25">
      <c r="A1190" s="44"/>
      <c r="B1190" s="44"/>
      <c r="C1190" s="44"/>
      <c r="D1190" s="44"/>
      <c r="E1190" s="44"/>
      <c r="F1190" s="44"/>
      <c r="G1190" s="44"/>
      <c r="H1190" s="44"/>
      <c r="I1190" s="45">
        <f>J1185+J1186+J1187+J1188</f>
        <v>4569.0499999999993</v>
      </c>
      <c r="J1190" s="45"/>
      <c r="K1190" s="46">
        <f>IF(Source!I581&lt;&gt;0, ROUND(I1190/Source!I581, 2), 0)</f>
        <v>1523.02</v>
      </c>
      <c r="P1190" s="40">
        <f>I1190</f>
        <v>4569.0499999999993</v>
      </c>
    </row>
    <row r="1191" spans="1:22" ht="71.25" x14ac:dyDescent="0.2">
      <c r="A1191" s="34">
        <v>130</v>
      </c>
      <c r="B1191" s="34" t="str">
        <f>Source!F582</f>
        <v>1.22-2203-106-1/1</v>
      </c>
      <c r="C1191" s="34" t="str">
        <f>Source!G582</f>
        <v>Техническое обслуживание извещателя пожарного дымового оптико-электронного адресно-аналогового ИП 212-34А "ДИП-34А" - годовое</v>
      </c>
      <c r="D1191" s="35" t="str">
        <f>Source!H582</f>
        <v>шт.</v>
      </c>
      <c r="E1191" s="9">
        <f>Source!I582</f>
        <v>6</v>
      </c>
      <c r="F1191" s="37"/>
      <c r="G1191" s="36"/>
      <c r="H1191" s="9"/>
      <c r="I1191" s="9"/>
      <c r="J1191" s="37"/>
      <c r="K1191" s="37"/>
      <c r="Q1191">
        <f>ROUND((Source!BZ582/100)*ROUND((Source!AF582*Source!AV582)*Source!I582, 2), 2)</f>
        <v>243.98</v>
      </c>
      <c r="R1191">
        <f>Source!X582</f>
        <v>243.98</v>
      </c>
      <c r="S1191">
        <f>ROUND((Source!CA582/100)*ROUND((Source!AF582*Source!AV582)*Source!I582, 2), 2)</f>
        <v>34.85</v>
      </c>
      <c r="T1191">
        <f>Source!Y582</f>
        <v>34.85</v>
      </c>
      <c r="U1191">
        <f>ROUND((175/100)*ROUND((Source!AE582*Source!AV582)*Source!I582, 2), 2)</f>
        <v>0</v>
      </c>
      <c r="V1191">
        <f>ROUND((108/100)*ROUND(Source!CS582*Source!I582, 2), 2)</f>
        <v>0</v>
      </c>
    </row>
    <row r="1192" spans="1:22" ht="14.25" x14ac:dyDescent="0.2">
      <c r="A1192" s="34"/>
      <c r="B1192" s="34"/>
      <c r="C1192" s="34" t="s">
        <v>881</v>
      </c>
      <c r="D1192" s="35"/>
      <c r="E1192" s="9"/>
      <c r="F1192" s="37">
        <f>Source!AO582</f>
        <v>58.09</v>
      </c>
      <c r="G1192" s="36" t="str">
        <f>Source!DG582</f>
        <v/>
      </c>
      <c r="H1192" s="9">
        <f>Source!AV582</f>
        <v>1</v>
      </c>
      <c r="I1192" s="9">
        <f>IF(Source!BA582&lt;&gt; 0, Source!BA582, 1)</f>
        <v>1</v>
      </c>
      <c r="J1192" s="37">
        <f>Source!S582</f>
        <v>348.54</v>
      </c>
      <c r="K1192" s="37"/>
    </row>
    <row r="1193" spans="1:22" ht="14.25" x14ac:dyDescent="0.2">
      <c r="A1193" s="34"/>
      <c r="B1193" s="34"/>
      <c r="C1193" s="34" t="s">
        <v>884</v>
      </c>
      <c r="D1193" s="35"/>
      <c r="E1193" s="9"/>
      <c r="F1193" s="37">
        <f>Source!AL582</f>
        <v>0.06</v>
      </c>
      <c r="G1193" s="36" t="str">
        <f>Source!DD582</f>
        <v/>
      </c>
      <c r="H1193" s="9">
        <f>Source!AW582</f>
        <v>1</v>
      </c>
      <c r="I1193" s="9">
        <f>IF(Source!BC582&lt;&gt; 0, Source!BC582, 1)</f>
        <v>1</v>
      </c>
      <c r="J1193" s="37">
        <f>Source!P582</f>
        <v>0.36</v>
      </c>
      <c r="K1193" s="37"/>
    </row>
    <row r="1194" spans="1:22" ht="14.25" x14ac:dyDescent="0.2">
      <c r="A1194" s="34"/>
      <c r="B1194" s="34"/>
      <c r="C1194" s="34" t="s">
        <v>885</v>
      </c>
      <c r="D1194" s="35" t="s">
        <v>886</v>
      </c>
      <c r="E1194" s="9">
        <f>Source!AT582</f>
        <v>70</v>
      </c>
      <c r="F1194" s="37"/>
      <c r="G1194" s="36"/>
      <c r="H1194" s="9"/>
      <c r="I1194" s="9"/>
      <c r="J1194" s="37">
        <f>SUM(R1191:R1193)</f>
        <v>243.98</v>
      </c>
      <c r="K1194" s="37"/>
    </row>
    <row r="1195" spans="1:22" ht="14.25" x14ac:dyDescent="0.2">
      <c r="A1195" s="34"/>
      <c r="B1195" s="34"/>
      <c r="C1195" s="34" t="s">
        <v>887</v>
      </c>
      <c r="D1195" s="35" t="s">
        <v>886</v>
      </c>
      <c r="E1195" s="9">
        <f>Source!AU582</f>
        <v>10</v>
      </c>
      <c r="F1195" s="37"/>
      <c r="G1195" s="36"/>
      <c r="H1195" s="9"/>
      <c r="I1195" s="9"/>
      <c r="J1195" s="37">
        <f>SUM(T1191:T1194)</f>
        <v>34.85</v>
      </c>
      <c r="K1195" s="37"/>
    </row>
    <row r="1196" spans="1:22" ht="14.25" x14ac:dyDescent="0.2">
      <c r="A1196" s="34"/>
      <c r="B1196" s="34"/>
      <c r="C1196" s="34" t="s">
        <v>889</v>
      </c>
      <c r="D1196" s="35" t="s">
        <v>890</v>
      </c>
      <c r="E1196" s="9">
        <f>Source!AQ582</f>
        <v>0.16</v>
      </c>
      <c r="F1196" s="37"/>
      <c r="G1196" s="36" t="str">
        <f>Source!DI582</f>
        <v/>
      </c>
      <c r="H1196" s="9">
        <f>Source!AV582</f>
        <v>1</v>
      </c>
      <c r="I1196" s="9"/>
      <c r="J1196" s="37"/>
      <c r="K1196" s="37">
        <f>Source!U582</f>
        <v>0.96</v>
      </c>
    </row>
    <row r="1197" spans="1:22" ht="15" x14ac:dyDescent="0.25">
      <c r="A1197" s="44"/>
      <c r="B1197" s="44"/>
      <c r="C1197" s="44"/>
      <c r="D1197" s="44"/>
      <c r="E1197" s="44"/>
      <c r="F1197" s="44"/>
      <c r="G1197" s="44"/>
      <c r="H1197" s="44"/>
      <c r="I1197" s="45">
        <f>J1192+J1193+J1194+J1195</f>
        <v>627.73</v>
      </c>
      <c r="J1197" s="45"/>
      <c r="K1197" s="46">
        <f>IF(Source!I582&lt;&gt;0, ROUND(I1197/Source!I582, 2), 0)</f>
        <v>104.62</v>
      </c>
      <c r="P1197" s="40">
        <f>I1197</f>
        <v>627.73</v>
      </c>
    </row>
    <row r="1198" spans="1:22" ht="79.5" x14ac:dyDescent="0.2">
      <c r="A1198" s="34">
        <v>131</v>
      </c>
      <c r="B1198" s="34" t="s">
        <v>894</v>
      </c>
      <c r="C1198" s="34" t="str">
        <f>Source!G583</f>
        <v>Техническое обслуживание сетевого контроллера шлейфов сигнализации "СКШС-01"</v>
      </c>
      <c r="D1198" s="35" t="str">
        <f>Source!H583</f>
        <v>шт.</v>
      </c>
      <c r="E1198" s="9">
        <f>Source!I583</f>
        <v>2</v>
      </c>
      <c r="F1198" s="37"/>
      <c r="G1198" s="36"/>
      <c r="H1198" s="9"/>
      <c r="I1198" s="9"/>
      <c r="J1198" s="37"/>
      <c r="K1198" s="37"/>
      <c r="Q1198">
        <f>ROUND((Source!BZ583/100)*ROUND((Source!AF583*Source!AV583)*Source!I583, 2), 2)</f>
        <v>901.85</v>
      </c>
      <c r="R1198">
        <f>Source!X583</f>
        <v>901.85</v>
      </c>
      <c r="S1198">
        <f>ROUND((Source!CA583/100)*ROUND((Source!AF583*Source!AV583)*Source!I583, 2), 2)</f>
        <v>128.84</v>
      </c>
      <c r="T1198">
        <f>Source!Y583</f>
        <v>128.84</v>
      </c>
      <c r="U1198">
        <f>ROUND((175/100)*ROUND((Source!AE583*Source!AV583)*Source!I583, 2), 2)</f>
        <v>353.64</v>
      </c>
      <c r="V1198">
        <f>ROUND((108/100)*ROUND(Source!CS583*Source!I583, 2), 2)</f>
        <v>218.25</v>
      </c>
    </row>
    <row r="1199" spans="1:22" ht="14.25" x14ac:dyDescent="0.2">
      <c r="A1199" s="34"/>
      <c r="B1199" s="34"/>
      <c r="C1199" s="34" t="s">
        <v>881</v>
      </c>
      <c r="D1199" s="35"/>
      <c r="E1199" s="9"/>
      <c r="F1199" s="37">
        <f>Source!AO583</f>
        <v>920.25</v>
      </c>
      <c r="G1199" s="36" t="str">
        <f>Source!DG583</f>
        <v>)*0,70</v>
      </c>
      <c r="H1199" s="9">
        <f>Source!AV583</f>
        <v>1</v>
      </c>
      <c r="I1199" s="9">
        <f>IF(Source!BA583&lt;&gt; 0, Source!BA583, 1)</f>
        <v>1</v>
      </c>
      <c r="J1199" s="37">
        <f>Source!S583</f>
        <v>1288.3499999999999</v>
      </c>
      <c r="K1199" s="37"/>
    </row>
    <row r="1200" spans="1:22" ht="14.25" x14ac:dyDescent="0.2">
      <c r="A1200" s="34"/>
      <c r="B1200" s="34"/>
      <c r="C1200" s="34" t="s">
        <v>882</v>
      </c>
      <c r="D1200" s="35"/>
      <c r="E1200" s="9"/>
      <c r="F1200" s="37">
        <f>Source!AM583</f>
        <v>221.16</v>
      </c>
      <c r="G1200" s="36" t="str">
        <f>Source!DE583</f>
        <v>)*0,70</v>
      </c>
      <c r="H1200" s="9">
        <f>Source!AV583</f>
        <v>1</v>
      </c>
      <c r="I1200" s="9">
        <f>IF(Source!BB583&lt;&gt; 0, Source!BB583, 1)</f>
        <v>1</v>
      </c>
      <c r="J1200" s="37">
        <f>Source!Q583</f>
        <v>309.62</v>
      </c>
      <c r="K1200" s="37"/>
    </row>
    <row r="1201" spans="1:22" ht="14.25" x14ac:dyDescent="0.2">
      <c r="A1201" s="34"/>
      <c r="B1201" s="34"/>
      <c r="C1201" s="34" t="s">
        <v>883</v>
      </c>
      <c r="D1201" s="35"/>
      <c r="E1201" s="9"/>
      <c r="F1201" s="37">
        <f>Source!AN583</f>
        <v>144.34</v>
      </c>
      <c r="G1201" s="36" t="str">
        <f>Source!DF583</f>
        <v>)*0,70</v>
      </c>
      <c r="H1201" s="9">
        <f>Source!AV583</f>
        <v>1</v>
      </c>
      <c r="I1201" s="9">
        <f>IF(Source!BS583&lt;&gt; 0, Source!BS583, 1)</f>
        <v>1</v>
      </c>
      <c r="J1201" s="39">
        <f>Source!R583</f>
        <v>202.08</v>
      </c>
      <c r="K1201" s="37"/>
    </row>
    <row r="1202" spans="1:22" ht="14.25" x14ac:dyDescent="0.2">
      <c r="A1202" s="34"/>
      <c r="B1202" s="34"/>
      <c r="C1202" s="34" t="s">
        <v>884</v>
      </c>
      <c r="D1202" s="35"/>
      <c r="E1202" s="9"/>
      <c r="F1202" s="37">
        <f>Source!AL583</f>
        <v>8.4600000000000009</v>
      </c>
      <c r="G1202" s="36" t="str">
        <f>Source!DD583</f>
        <v>)*1</v>
      </c>
      <c r="H1202" s="9">
        <f>Source!AW583</f>
        <v>1</v>
      </c>
      <c r="I1202" s="9">
        <f>IF(Source!BC583&lt;&gt; 0, Source!BC583, 1)</f>
        <v>1</v>
      </c>
      <c r="J1202" s="37">
        <f>Source!P583</f>
        <v>16.920000000000002</v>
      </c>
      <c r="K1202" s="37"/>
    </row>
    <row r="1203" spans="1:22" ht="14.25" x14ac:dyDescent="0.2">
      <c r="A1203" s="34"/>
      <c r="B1203" s="34"/>
      <c r="C1203" s="34" t="s">
        <v>885</v>
      </c>
      <c r="D1203" s="35" t="s">
        <v>886</v>
      </c>
      <c r="E1203" s="9">
        <f>Source!AT583</f>
        <v>70</v>
      </c>
      <c r="F1203" s="37"/>
      <c r="G1203" s="36"/>
      <c r="H1203" s="9"/>
      <c r="I1203" s="9"/>
      <c r="J1203" s="37">
        <f>SUM(R1198:R1202)</f>
        <v>901.85</v>
      </c>
      <c r="K1203" s="37"/>
    </row>
    <row r="1204" spans="1:22" ht="14.25" x14ac:dyDescent="0.2">
      <c r="A1204" s="34"/>
      <c r="B1204" s="34"/>
      <c r="C1204" s="34" t="s">
        <v>887</v>
      </c>
      <c r="D1204" s="35" t="s">
        <v>886</v>
      </c>
      <c r="E1204" s="9">
        <f>Source!AU583</f>
        <v>10</v>
      </c>
      <c r="F1204" s="37"/>
      <c r="G1204" s="36"/>
      <c r="H1204" s="9"/>
      <c r="I1204" s="9"/>
      <c r="J1204" s="37">
        <f>SUM(T1198:T1203)</f>
        <v>128.84</v>
      </c>
      <c r="K1204" s="37"/>
    </row>
    <row r="1205" spans="1:22" ht="14.25" x14ac:dyDescent="0.2">
      <c r="A1205" s="34"/>
      <c r="B1205" s="34"/>
      <c r="C1205" s="34" t="s">
        <v>888</v>
      </c>
      <c r="D1205" s="35" t="s">
        <v>886</v>
      </c>
      <c r="E1205" s="9">
        <f>108</f>
        <v>108</v>
      </c>
      <c r="F1205" s="37"/>
      <c r="G1205" s="36"/>
      <c r="H1205" s="9"/>
      <c r="I1205" s="9"/>
      <c r="J1205" s="37">
        <f>SUM(V1198:V1204)</f>
        <v>218.25</v>
      </c>
      <c r="K1205" s="37"/>
    </row>
    <row r="1206" spans="1:22" ht="14.25" x14ac:dyDescent="0.2">
      <c r="A1206" s="34"/>
      <c r="B1206" s="34"/>
      <c r="C1206" s="34" t="s">
        <v>889</v>
      </c>
      <c r="D1206" s="35" t="s">
        <v>890</v>
      </c>
      <c r="E1206" s="9">
        <f>Source!AQ583</f>
        <v>2.37</v>
      </c>
      <c r="F1206" s="37"/>
      <c r="G1206" s="36" t="str">
        <f>Source!DI583</f>
        <v>)*0,70</v>
      </c>
      <c r="H1206" s="9">
        <f>Source!AV583</f>
        <v>1</v>
      </c>
      <c r="I1206" s="9"/>
      <c r="J1206" s="37"/>
      <c r="K1206" s="37">
        <f>Source!U583</f>
        <v>3.3180000000000001</v>
      </c>
    </row>
    <row r="1207" spans="1:22" ht="15" x14ac:dyDescent="0.25">
      <c r="A1207" s="44"/>
      <c r="B1207" s="44"/>
      <c r="C1207" s="44"/>
      <c r="D1207" s="44"/>
      <c r="E1207" s="44"/>
      <c r="F1207" s="44"/>
      <c r="G1207" s="44"/>
      <c r="H1207" s="44"/>
      <c r="I1207" s="45">
        <f>J1199+J1200+J1202+J1203+J1204+J1205</f>
        <v>2863.83</v>
      </c>
      <c r="J1207" s="45"/>
      <c r="K1207" s="46">
        <f>IF(Source!I583&lt;&gt;0, ROUND(I1207/Source!I583, 2), 0)</f>
        <v>1431.92</v>
      </c>
      <c r="P1207" s="40">
        <f>I1207</f>
        <v>2863.83</v>
      </c>
    </row>
    <row r="1208" spans="1:22" ht="79.5" x14ac:dyDescent="0.2">
      <c r="A1208" s="34">
        <v>132</v>
      </c>
      <c r="B1208" s="34" t="s">
        <v>895</v>
      </c>
      <c r="C1208" s="34" t="str">
        <f>Source!G584</f>
        <v>Технический осмотр сетевого контроллера шлейфов сигнализации "СКШС-01"</v>
      </c>
      <c r="D1208" s="35" t="str">
        <f>Source!H584</f>
        <v>шт.</v>
      </c>
      <c r="E1208" s="9">
        <f>Source!I584</f>
        <v>2</v>
      </c>
      <c r="F1208" s="37"/>
      <c r="G1208" s="36"/>
      <c r="H1208" s="9"/>
      <c r="I1208" s="9"/>
      <c r="J1208" s="37"/>
      <c r="K1208" s="37"/>
      <c r="Q1208">
        <f>ROUND((Source!BZ584/100)*ROUND((Source!AF584*Source!AV584)*Source!I584, 2), 2)</f>
        <v>358.74</v>
      </c>
      <c r="R1208">
        <f>Source!X584</f>
        <v>358.74</v>
      </c>
      <c r="S1208">
        <f>ROUND((Source!CA584/100)*ROUND((Source!AF584*Source!AV584)*Source!I584, 2), 2)</f>
        <v>51.25</v>
      </c>
      <c r="T1208">
        <f>Source!Y584</f>
        <v>51.25</v>
      </c>
      <c r="U1208">
        <f>ROUND((175/100)*ROUND((Source!AE584*Source!AV584)*Source!I584, 2), 2)</f>
        <v>149</v>
      </c>
      <c r="V1208">
        <f>ROUND((108/100)*ROUND(Source!CS584*Source!I584, 2), 2)</f>
        <v>91.95</v>
      </c>
    </row>
    <row r="1209" spans="1:22" ht="14.25" x14ac:dyDescent="0.2">
      <c r="A1209" s="34"/>
      <c r="B1209" s="34"/>
      <c r="C1209" s="34" t="s">
        <v>881</v>
      </c>
      <c r="D1209" s="35"/>
      <c r="E1209" s="9"/>
      <c r="F1209" s="37">
        <f>Source!AO584</f>
        <v>31.06</v>
      </c>
      <c r="G1209" s="36" t="str">
        <f>Source!DG584</f>
        <v>)*0,75)*11</v>
      </c>
      <c r="H1209" s="9">
        <f>Source!AV584</f>
        <v>1</v>
      </c>
      <c r="I1209" s="9">
        <f>IF(Source!BA584&lt;&gt; 0, Source!BA584, 1)</f>
        <v>1</v>
      </c>
      <c r="J1209" s="37">
        <f>Source!S584</f>
        <v>512.49</v>
      </c>
      <c r="K1209" s="37"/>
    </row>
    <row r="1210" spans="1:22" ht="14.25" x14ac:dyDescent="0.2">
      <c r="A1210" s="34"/>
      <c r="B1210" s="34"/>
      <c r="C1210" s="34" t="s">
        <v>882</v>
      </c>
      <c r="D1210" s="35"/>
      <c r="E1210" s="9"/>
      <c r="F1210" s="37">
        <f>Source!AM584</f>
        <v>7.9</v>
      </c>
      <c r="G1210" s="36" t="str">
        <f>Source!DE584</f>
        <v>)*0,75)*11</v>
      </c>
      <c r="H1210" s="9">
        <f>Source!AV584</f>
        <v>1</v>
      </c>
      <c r="I1210" s="9">
        <f>IF(Source!BB584&lt;&gt; 0, Source!BB584, 1)</f>
        <v>1</v>
      </c>
      <c r="J1210" s="37">
        <f>Source!Q584</f>
        <v>130.35</v>
      </c>
      <c r="K1210" s="37"/>
    </row>
    <row r="1211" spans="1:22" ht="14.25" x14ac:dyDescent="0.2">
      <c r="A1211" s="34"/>
      <c r="B1211" s="34"/>
      <c r="C1211" s="34" t="s">
        <v>883</v>
      </c>
      <c r="D1211" s="35"/>
      <c r="E1211" s="9"/>
      <c r="F1211" s="37">
        <f>Source!AN584</f>
        <v>5.16</v>
      </c>
      <c r="G1211" s="36" t="str">
        <f>Source!DF584</f>
        <v>)*0,75)*11</v>
      </c>
      <c r="H1211" s="9">
        <f>Source!AV584</f>
        <v>1</v>
      </c>
      <c r="I1211" s="9">
        <f>IF(Source!BS584&lt;&gt; 0, Source!BS584, 1)</f>
        <v>1</v>
      </c>
      <c r="J1211" s="39">
        <f>Source!R584</f>
        <v>85.14</v>
      </c>
      <c r="K1211" s="37"/>
    </row>
    <row r="1212" spans="1:22" ht="14.25" x14ac:dyDescent="0.2">
      <c r="A1212" s="34"/>
      <c r="B1212" s="34"/>
      <c r="C1212" s="34" t="s">
        <v>884</v>
      </c>
      <c r="D1212" s="35"/>
      <c r="E1212" s="9"/>
      <c r="F1212" s="37">
        <f>Source!AL584</f>
        <v>1.79</v>
      </c>
      <c r="G1212" s="36" t="str">
        <f>Source!DD584</f>
        <v>)*1)*11</v>
      </c>
      <c r="H1212" s="9">
        <f>Source!AW584</f>
        <v>1</v>
      </c>
      <c r="I1212" s="9">
        <f>IF(Source!BC584&lt;&gt; 0, Source!BC584, 1)</f>
        <v>1</v>
      </c>
      <c r="J1212" s="37">
        <f>Source!P584</f>
        <v>39.380000000000003</v>
      </c>
      <c r="K1212" s="37"/>
    </row>
    <row r="1213" spans="1:22" ht="14.25" x14ac:dyDescent="0.2">
      <c r="A1213" s="34"/>
      <c r="B1213" s="34"/>
      <c r="C1213" s="34" t="s">
        <v>885</v>
      </c>
      <c r="D1213" s="35" t="s">
        <v>886</v>
      </c>
      <c r="E1213" s="9">
        <f>Source!AT584</f>
        <v>70</v>
      </c>
      <c r="F1213" s="37"/>
      <c r="G1213" s="36"/>
      <c r="H1213" s="9"/>
      <c r="I1213" s="9"/>
      <c r="J1213" s="37">
        <f>SUM(R1208:R1212)</f>
        <v>358.74</v>
      </c>
      <c r="K1213" s="37"/>
    </row>
    <row r="1214" spans="1:22" ht="14.25" x14ac:dyDescent="0.2">
      <c r="A1214" s="34"/>
      <c r="B1214" s="34"/>
      <c r="C1214" s="34" t="s">
        <v>887</v>
      </c>
      <c r="D1214" s="35" t="s">
        <v>886</v>
      </c>
      <c r="E1214" s="9">
        <f>Source!AU584</f>
        <v>10</v>
      </c>
      <c r="F1214" s="37"/>
      <c r="G1214" s="36"/>
      <c r="H1214" s="9"/>
      <c r="I1214" s="9"/>
      <c r="J1214" s="37">
        <f>SUM(T1208:T1213)</f>
        <v>51.25</v>
      </c>
      <c r="K1214" s="37"/>
    </row>
    <row r="1215" spans="1:22" ht="14.25" x14ac:dyDescent="0.2">
      <c r="A1215" s="34"/>
      <c r="B1215" s="34"/>
      <c r="C1215" s="34" t="s">
        <v>888</v>
      </c>
      <c r="D1215" s="35" t="s">
        <v>886</v>
      </c>
      <c r="E1215" s="9">
        <f>108</f>
        <v>108</v>
      </c>
      <c r="F1215" s="37"/>
      <c r="G1215" s="36"/>
      <c r="H1215" s="9"/>
      <c r="I1215" s="9"/>
      <c r="J1215" s="37">
        <f>SUM(V1208:V1214)</f>
        <v>91.95</v>
      </c>
      <c r="K1215" s="37"/>
    </row>
    <row r="1216" spans="1:22" ht="14.25" x14ac:dyDescent="0.2">
      <c r="A1216" s="34"/>
      <c r="B1216" s="34"/>
      <c r="C1216" s="34" t="s">
        <v>889</v>
      </c>
      <c r="D1216" s="35" t="s">
        <v>890</v>
      </c>
      <c r="E1216" s="9">
        <f>Source!AQ584</f>
        <v>0.08</v>
      </c>
      <c r="F1216" s="37"/>
      <c r="G1216" s="36" t="str">
        <f>Source!DI584</f>
        <v>)*0,75)*11</v>
      </c>
      <c r="H1216" s="9">
        <f>Source!AV584</f>
        <v>1</v>
      </c>
      <c r="I1216" s="9"/>
      <c r="J1216" s="37"/>
      <c r="K1216" s="37">
        <f>Source!U584</f>
        <v>1.3199999999999998</v>
      </c>
    </row>
    <row r="1217" spans="1:22" ht="15" x14ac:dyDescent="0.25">
      <c r="A1217" s="44"/>
      <c r="B1217" s="44"/>
      <c r="C1217" s="44"/>
      <c r="D1217" s="44"/>
      <c r="E1217" s="44"/>
      <c r="F1217" s="44"/>
      <c r="G1217" s="44"/>
      <c r="H1217" s="44"/>
      <c r="I1217" s="45">
        <f>J1209+J1210+J1212+J1213+J1214+J1215</f>
        <v>1184.1600000000001</v>
      </c>
      <c r="J1217" s="45"/>
      <c r="K1217" s="46">
        <f>IF(Source!I584&lt;&gt;0, ROUND(I1217/Source!I584, 2), 0)</f>
        <v>592.08000000000004</v>
      </c>
      <c r="P1217" s="40">
        <f>I1217</f>
        <v>1184.1600000000001</v>
      </c>
    </row>
    <row r="1218" spans="1:22" ht="42.75" x14ac:dyDescent="0.2">
      <c r="A1218" s="34">
        <v>133</v>
      </c>
      <c r="B1218" s="34" t="str">
        <f>Source!F585</f>
        <v>1.22-2203-72-1/1</v>
      </c>
      <c r="C1218" s="34" t="str">
        <f>Source!G585</f>
        <v>Техническое обслуживание извещателя магнитоконтактного типа СМК</v>
      </c>
      <c r="D1218" s="35" t="str">
        <f>Source!H585</f>
        <v>шт.</v>
      </c>
      <c r="E1218" s="9">
        <f>Source!I585</f>
        <v>2</v>
      </c>
      <c r="F1218" s="37"/>
      <c r="G1218" s="36"/>
      <c r="H1218" s="9"/>
      <c r="I1218" s="9"/>
      <c r="J1218" s="37"/>
      <c r="K1218" s="37"/>
      <c r="Q1218">
        <f>ROUND((Source!BZ585/100)*ROUND((Source!AF585*Source!AV585)*Source!I585, 2), 2)</f>
        <v>364.98</v>
      </c>
      <c r="R1218">
        <f>Source!X585</f>
        <v>364.98</v>
      </c>
      <c r="S1218">
        <f>ROUND((Source!CA585/100)*ROUND((Source!AF585*Source!AV585)*Source!I585, 2), 2)</f>
        <v>52.14</v>
      </c>
      <c r="T1218">
        <f>Source!Y585</f>
        <v>52.14</v>
      </c>
      <c r="U1218">
        <f>ROUND((175/100)*ROUND((Source!AE585*Source!AV585)*Source!I585, 2), 2)</f>
        <v>433.02</v>
      </c>
      <c r="V1218">
        <f>ROUND((108/100)*ROUND(Source!CS585*Source!I585, 2), 2)</f>
        <v>267.24</v>
      </c>
    </row>
    <row r="1219" spans="1:22" ht="14.25" x14ac:dyDescent="0.2">
      <c r="A1219" s="34"/>
      <c r="B1219" s="34"/>
      <c r="C1219" s="34" t="s">
        <v>881</v>
      </c>
      <c r="D1219" s="35"/>
      <c r="E1219" s="9"/>
      <c r="F1219" s="37">
        <f>Source!AO585</f>
        <v>130.35</v>
      </c>
      <c r="G1219" s="36" t="str">
        <f>Source!DG585</f>
        <v>)*2</v>
      </c>
      <c r="H1219" s="9">
        <f>Source!AV585</f>
        <v>1</v>
      </c>
      <c r="I1219" s="9">
        <f>IF(Source!BA585&lt;&gt; 0, Source!BA585, 1)</f>
        <v>1</v>
      </c>
      <c r="J1219" s="37">
        <f>Source!S585</f>
        <v>521.4</v>
      </c>
      <c r="K1219" s="37"/>
    </row>
    <row r="1220" spans="1:22" ht="14.25" x14ac:dyDescent="0.2">
      <c r="A1220" s="34"/>
      <c r="B1220" s="34"/>
      <c r="C1220" s="34" t="s">
        <v>882</v>
      </c>
      <c r="D1220" s="35"/>
      <c r="E1220" s="9"/>
      <c r="F1220" s="37">
        <f>Source!AM585</f>
        <v>94.78</v>
      </c>
      <c r="G1220" s="36" t="str">
        <f>Source!DE585</f>
        <v>)*2</v>
      </c>
      <c r="H1220" s="9">
        <f>Source!AV585</f>
        <v>1</v>
      </c>
      <c r="I1220" s="9">
        <f>IF(Source!BB585&lt;&gt; 0, Source!BB585, 1)</f>
        <v>1</v>
      </c>
      <c r="J1220" s="37">
        <f>Source!Q585</f>
        <v>379.12</v>
      </c>
      <c r="K1220" s="37"/>
    </row>
    <row r="1221" spans="1:22" ht="14.25" x14ac:dyDescent="0.2">
      <c r="A1221" s="34"/>
      <c r="B1221" s="34"/>
      <c r="C1221" s="34" t="s">
        <v>883</v>
      </c>
      <c r="D1221" s="35"/>
      <c r="E1221" s="9"/>
      <c r="F1221" s="37">
        <f>Source!AN585</f>
        <v>61.86</v>
      </c>
      <c r="G1221" s="36" t="str">
        <f>Source!DF585</f>
        <v>)*2</v>
      </c>
      <c r="H1221" s="9">
        <f>Source!AV585</f>
        <v>1</v>
      </c>
      <c r="I1221" s="9">
        <f>IF(Source!BS585&lt;&gt; 0, Source!BS585, 1)</f>
        <v>1</v>
      </c>
      <c r="J1221" s="39">
        <f>Source!R585</f>
        <v>247.44</v>
      </c>
      <c r="K1221" s="37"/>
    </row>
    <row r="1222" spans="1:22" ht="14.25" x14ac:dyDescent="0.2">
      <c r="A1222" s="34"/>
      <c r="B1222" s="34"/>
      <c r="C1222" s="34" t="s">
        <v>884</v>
      </c>
      <c r="D1222" s="35"/>
      <c r="E1222" s="9"/>
      <c r="F1222" s="37">
        <f>Source!AL585</f>
        <v>13.08</v>
      </c>
      <c r="G1222" s="36" t="str">
        <f>Source!DD585</f>
        <v>)*2</v>
      </c>
      <c r="H1222" s="9">
        <f>Source!AW585</f>
        <v>1</v>
      </c>
      <c r="I1222" s="9">
        <f>IF(Source!BC585&lt;&gt; 0, Source!BC585, 1)</f>
        <v>1</v>
      </c>
      <c r="J1222" s="37">
        <f>Source!P585</f>
        <v>52.32</v>
      </c>
      <c r="K1222" s="37"/>
    </row>
    <row r="1223" spans="1:22" ht="14.25" x14ac:dyDescent="0.2">
      <c r="A1223" s="34"/>
      <c r="B1223" s="34"/>
      <c r="C1223" s="34" t="s">
        <v>885</v>
      </c>
      <c r="D1223" s="35" t="s">
        <v>886</v>
      </c>
      <c r="E1223" s="9">
        <f>Source!AT585</f>
        <v>70</v>
      </c>
      <c r="F1223" s="37"/>
      <c r="G1223" s="36"/>
      <c r="H1223" s="9"/>
      <c r="I1223" s="9"/>
      <c r="J1223" s="37">
        <f>SUM(R1218:R1222)</f>
        <v>364.98</v>
      </c>
      <c r="K1223" s="37"/>
    </row>
    <row r="1224" spans="1:22" ht="14.25" x14ac:dyDescent="0.2">
      <c r="A1224" s="34"/>
      <c r="B1224" s="34"/>
      <c r="C1224" s="34" t="s">
        <v>887</v>
      </c>
      <c r="D1224" s="35" t="s">
        <v>886</v>
      </c>
      <c r="E1224" s="9">
        <f>Source!AU585</f>
        <v>10</v>
      </c>
      <c r="F1224" s="37"/>
      <c r="G1224" s="36"/>
      <c r="H1224" s="9"/>
      <c r="I1224" s="9"/>
      <c r="J1224" s="37">
        <f>SUM(T1218:T1223)</f>
        <v>52.14</v>
      </c>
      <c r="K1224" s="37"/>
    </row>
    <row r="1225" spans="1:22" ht="14.25" x14ac:dyDescent="0.2">
      <c r="A1225" s="34"/>
      <c r="B1225" s="34"/>
      <c r="C1225" s="34" t="s">
        <v>888</v>
      </c>
      <c r="D1225" s="35" t="s">
        <v>886</v>
      </c>
      <c r="E1225" s="9">
        <f>108</f>
        <v>108</v>
      </c>
      <c r="F1225" s="37"/>
      <c r="G1225" s="36"/>
      <c r="H1225" s="9"/>
      <c r="I1225" s="9"/>
      <c r="J1225" s="37">
        <f>SUM(V1218:V1224)</f>
        <v>267.24</v>
      </c>
      <c r="K1225" s="37"/>
    </row>
    <row r="1226" spans="1:22" ht="14.25" x14ac:dyDescent="0.2">
      <c r="A1226" s="34"/>
      <c r="B1226" s="34"/>
      <c r="C1226" s="34" t="s">
        <v>889</v>
      </c>
      <c r="D1226" s="35" t="s">
        <v>890</v>
      </c>
      <c r="E1226" s="9">
        <f>Source!AQ585</f>
        <v>0.36</v>
      </c>
      <c r="F1226" s="37"/>
      <c r="G1226" s="36" t="str">
        <f>Source!DI585</f>
        <v>)*2</v>
      </c>
      <c r="H1226" s="9">
        <f>Source!AV585</f>
        <v>1</v>
      </c>
      <c r="I1226" s="9"/>
      <c r="J1226" s="37"/>
      <c r="K1226" s="37">
        <f>Source!U585</f>
        <v>1.44</v>
      </c>
    </row>
    <row r="1227" spans="1:22" ht="15" x14ac:dyDescent="0.25">
      <c r="A1227" s="44"/>
      <c r="B1227" s="44"/>
      <c r="C1227" s="44"/>
      <c r="D1227" s="44"/>
      <c r="E1227" s="44"/>
      <c r="F1227" s="44"/>
      <c r="G1227" s="44"/>
      <c r="H1227" s="44"/>
      <c r="I1227" s="45">
        <f>J1219+J1220+J1222+J1223+J1224+J1225</f>
        <v>1637.2000000000003</v>
      </c>
      <c r="J1227" s="45"/>
      <c r="K1227" s="46">
        <f>IF(Source!I585&lt;&gt;0, ROUND(I1227/Source!I585, 2), 0)</f>
        <v>818.6</v>
      </c>
      <c r="P1227" s="40">
        <f>I1227</f>
        <v>1637.2000000000003</v>
      </c>
    </row>
    <row r="1228" spans="1:22" ht="42.75" x14ac:dyDescent="0.2">
      <c r="A1228" s="34">
        <v>134</v>
      </c>
      <c r="B1228" s="34" t="str">
        <f>Source!F586</f>
        <v>1.22-2203-71-1/1</v>
      </c>
      <c r="C1228" s="34" t="str">
        <f>Source!G586</f>
        <v>Техническое обслуживание звукового табло оповещения "Газ! Уходи!", "Газ! Не входи!"</v>
      </c>
      <c r="D1228" s="35" t="str">
        <f>Source!H586</f>
        <v>шт.</v>
      </c>
      <c r="E1228" s="9">
        <f>Source!I586</f>
        <v>6</v>
      </c>
      <c r="F1228" s="37"/>
      <c r="G1228" s="36"/>
      <c r="H1228" s="9"/>
      <c r="I1228" s="9"/>
      <c r="J1228" s="37"/>
      <c r="K1228" s="37"/>
      <c r="Q1228">
        <f>ROUND((Source!BZ586/100)*ROUND((Source!AF586*Source!AV586)*Source!I586, 2), 2)</f>
        <v>2604.67</v>
      </c>
      <c r="R1228">
        <f>Source!X586</f>
        <v>2604.67</v>
      </c>
      <c r="S1228">
        <f>ROUND((Source!CA586/100)*ROUND((Source!AF586*Source!AV586)*Source!I586, 2), 2)</f>
        <v>372.1</v>
      </c>
      <c r="T1228">
        <f>Source!Y586</f>
        <v>372.1</v>
      </c>
      <c r="U1228">
        <f>ROUND((175/100)*ROUND((Source!AE586*Source!AV586)*Source!I586, 2), 2)</f>
        <v>2814.84</v>
      </c>
      <c r="V1228">
        <f>ROUND((108/100)*ROUND(Source!CS586*Source!I586, 2), 2)</f>
        <v>1737.16</v>
      </c>
    </row>
    <row r="1229" spans="1:22" ht="14.25" x14ac:dyDescent="0.2">
      <c r="A1229" s="34"/>
      <c r="B1229" s="34"/>
      <c r="C1229" s="34" t="s">
        <v>881</v>
      </c>
      <c r="D1229" s="35"/>
      <c r="E1229" s="9"/>
      <c r="F1229" s="37">
        <f>Source!AO586</f>
        <v>155.04</v>
      </c>
      <c r="G1229" s="36" t="str">
        <f>Source!DG586</f>
        <v>)*4</v>
      </c>
      <c r="H1229" s="9">
        <f>Source!AV586</f>
        <v>1</v>
      </c>
      <c r="I1229" s="9">
        <f>IF(Source!BA586&lt;&gt; 0, Source!BA586, 1)</f>
        <v>1</v>
      </c>
      <c r="J1229" s="37">
        <f>Source!S586</f>
        <v>3720.96</v>
      </c>
      <c r="K1229" s="37"/>
    </row>
    <row r="1230" spans="1:22" ht="14.25" x14ac:dyDescent="0.2">
      <c r="A1230" s="34"/>
      <c r="B1230" s="34"/>
      <c r="C1230" s="34" t="s">
        <v>882</v>
      </c>
      <c r="D1230" s="35"/>
      <c r="E1230" s="9"/>
      <c r="F1230" s="37">
        <f>Source!AM586</f>
        <v>102.68</v>
      </c>
      <c r="G1230" s="36" t="str">
        <f>Source!DE586</f>
        <v>)*4</v>
      </c>
      <c r="H1230" s="9">
        <f>Source!AV586</f>
        <v>1</v>
      </c>
      <c r="I1230" s="9">
        <f>IF(Source!BB586&lt;&gt; 0, Source!BB586, 1)</f>
        <v>1</v>
      </c>
      <c r="J1230" s="37">
        <f>Source!Q586</f>
        <v>2464.3200000000002</v>
      </c>
      <c r="K1230" s="37"/>
    </row>
    <row r="1231" spans="1:22" ht="14.25" x14ac:dyDescent="0.2">
      <c r="A1231" s="34"/>
      <c r="B1231" s="34"/>
      <c r="C1231" s="34" t="s">
        <v>883</v>
      </c>
      <c r="D1231" s="35"/>
      <c r="E1231" s="9"/>
      <c r="F1231" s="37">
        <f>Source!AN586</f>
        <v>67.02</v>
      </c>
      <c r="G1231" s="36" t="str">
        <f>Source!DF586</f>
        <v>)*4</v>
      </c>
      <c r="H1231" s="9">
        <f>Source!AV586</f>
        <v>1</v>
      </c>
      <c r="I1231" s="9">
        <f>IF(Source!BS586&lt;&gt; 0, Source!BS586, 1)</f>
        <v>1</v>
      </c>
      <c r="J1231" s="39">
        <f>Source!R586</f>
        <v>1608.48</v>
      </c>
      <c r="K1231" s="37"/>
    </row>
    <row r="1232" spans="1:22" ht="14.25" x14ac:dyDescent="0.2">
      <c r="A1232" s="34"/>
      <c r="B1232" s="34"/>
      <c r="C1232" s="34" t="s">
        <v>884</v>
      </c>
      <c r="D1232" s="35"/>
      <c r="E1232" s="9"/>
      <c r="F1232" s="37">
        <f>Source!AL586</f>
        <v>9.18</v>
      </c>
      <c r="G1232" s="36" t="str">
        <f>Source!DD586</f>
        <v>)*4</v>
      </c>
      <c r="H1232" s="9">
        <f>Source!AW586</f>
        <v>1</v>
      </c>
      <c r="I1232" s="9">
        <f>IF(Source!BC586&lt;&gt; 0, Source!BC586, 1)</f>
        <v>1</v>
      </c>
      <c r="J1232" s="37">
        <f>Source!P586</f>
        <v>220.32</v>
      </c>
      <c r="K1232" s="37"/>
    </row>
    <row r="1233" spans="1:22" ht="14.25" x14ac:dyDescent="0.2">
      <c r="A1233" s="34"/>
      <c r="B1233" s="34"/>
      <c r="C1233" s="34" t="s">
        <v>885</v>
      </c>
      <c r="D1233" s="35" t="s">
        <v>886</v>
      </c>
      <c r="E1233" s="9">
        <f>Source!AT586</f>
        <v>70</v>
      </c>
      <c r="F1233" s="37"/>
      <c r="G1233" s="36"/>
      <c r="H1233" s="9"/>
      <c r="I1233" s="9"/>
      <c r="J1233" s="37">
        <f>SUM(R1228:R1232)</f>
        <v>2604.67</v>
      </c>
      <c r="K1233" s="37"/>
    </row>
    <row r="1234" spans="1:22" ht="14.25" x14ac:dyDescent="0.2">
      <c r="A1234" s="34"/>
      <c r="B1234" s="34"/>
      <c r="C1234" s="34" t="s">
        <v>887</v>
      </c>
      <c r="D1234" s="35" t="s">
        <v>886</v>
      </c>
      <c r="E1234" s="9">
        <f>Source!AU586</f>
        <v>10</v>
      </c>
      <c r="F1234" s="37"/>
      <c r="G1234" s="36"/>
      <c r="H1234" s="9"/>
      <c r="I1234" s="9"/>
      <c r="J1234" s="37">
        <f>SUM(T1228:T1233)</f>
        <v>372.1</v>
      </c>
      <c r="K1234" s="37"/>
    </row>
    <row r="1235" spans="1:22" ht="14.25" x14ac:dyDescent="0.2">
      <c r="A1235" s="34"/>
      <c r="B1235" s="34"/>
      <c r="C1235" s="34" t="s">
        <v>888</v>
      </c>
      <c r="D1235" s="35" t="s">
        <v>886</v>
      </c>
      <c r="E1235" s="9">
        <f>108</f>
        <v>108</v>
      </c>
      <c r="F1235" s="37"/>
      <c r="G1235" s="36"/>
      <c r="H1235" s="9"/>
      <c r="I1235" s="9"/>
      <c r="J1235" s="37">
        <f>SUM(V1228:V1234)</f>
        <v>1737.16</v>
      </c>
      <c r="K1235" s="37"/>
    </row>
    <row r="1236" spans="1:22" ht="14.25" x14ac:dyDescent="0.2">
      <c r="A1236" s="34"/>
      <c r="B1236" s="34"/>
      <c r="C1236" s="34" t="s">
        <v>889</v>
      </c>
      <c r="D1236" s="35" t="s">
        <v>890</v>
      </c>
      <c r="E1236" s="9">
        <f>Source!AQ586</f>
        <v>0.43</v>
      </c>
      <c r="F1236" s="37"/>
      <c r="G1236" s="36" t="str">
        <f>Source!DI586</f>
        <v>)*4</v>
      </c>
      <c r="H1236" s="9">
        <f>Source!AV586</f>
        <v>1</v>
      </c>
      <c r="I1236" s="9"/>
      <c r="J1236" s="37"/>
      <c r="K1236" s="37">
        <f>Source!U586</f>
        <v>10.32</v>
      </c>
    </row>
    <row r="1237" spans="1:22" ht="15" x14ac:dyDescent="0.25">
      <c r="A1237" s="44"/>
      <c r="B1237" s="44"/>
      <c r="C1237" s="44"/>
      <c r="D1237" s="44"/>
      <c r="E1237" s="44"/>
      <c r="F1237" s="44"/>
      <c r="G1237" s="44"/>
      <c r="H1237" s="44"/>
      <c r="I1237" s="45">
        <f>J1229+J1230+J1232+J1233+J1234+J1235</f>
        <v>11119.53</v>
      </c>
      <c r="J1237" s="45"/>
      <c r="K1237" s="46">
        <f>IF(Source!I586&lt;&gt;0, ROUND(I1237/Source!I586, 2), 0)</f>
        <v>1853.26</v>
      </c>
      <c r="P1237" s="40">
        <f>I1237</f>
        <v>11119.53</v>
      </c>
    </row>
    <row r="1238" spans="1:22" ht="42.75" x14ac:dyDescent="0.2">
      <c r="A1238" s="34">
        <v>135</v>
      </c>
      <c r="B1238" s="34" t="str">
        <f>Source!F587</f>
        <v>1.22-2203-79-1/1</v>
      </c>
      <c r="C1238" s="34" t="str">
        <f>Source!G587</f>
        <v>Техническое обслуживание оповещателя охранно-пожарного звукового типа "Свирель"</v>
      </c>
      <c r="D1238" s="35" t="str">
        <f>Source!H587</f>
        <v>шт.</v>
      </c>
      <c r="E1238" s="9">
        <f>Source!I587</f>
        <v>2</v>
      </c>
      <c r="F1238" s="37"/>
      <c r="G1238" s="36"/>
      <c r="H1238" s="9"/>
      <c r="I1238" s="9"/>
      <c r="J1238" s="37"/>
      <c r="K1238" s="37"/>
      <c r="Q1238">
        <f>ROUND((Source!BZ587/100)*ROUND((Source!AF587*Source!AV587)*Source!I587, 2), 2)</f>
        <v>1523.54</v>
      </c>
      <c r="R1238">
        <f>Source!X587</f>
        <v>1523.54</v>
      </c>
      <c r="S1238">
        <f>ROUND((Source!CA587/100)*ROUND((Source!AF587*Source!AV587)*Source!I587, 2), 2)</f>
        <v>217.65</v>
      </c>
      <c r="T1238">
        <f>Source!Y587</f>
        <v>217.65</v>
      </c>
      <c r="U1238">
        <f>ROUND((175/100)*ROUND((Source!AE587*Source!AV587)*Source!I587, 2), 2)</f>
        <v>0</v>
      </c>
      <c r="V1238">
        <f>ROUND((108/100)*ROUND(Source!CS587*Source!I587, 2), 2)</f>
        <v>0</v>
      </c>
    </row>
    <row r="1239" spans="1:22" ht="14.25" x14ac:dyDescent="0.2">
      <c r="A1239" s="34"/>
      <c r="B1239" s="34"/>
      <c r="C1239" s="34" t="s">
        <v>881</v>
      </c>
      <c r="D1239" s="35"/>
      <c r="E1239" s="9"/>
      <c r="F1239" s="37">
        <f>Source!AO587</f>
        <v>272.06</v>
      </c>
      <c r="G1239" s="36" t="str">
        <f>Source!DG587</f>
        <v>)*4</v>
      </c>
      <c r="H1239" s="9">
        <f>Source!AV587</f>
        <v>1</v>
      </c>
      <c r="I1239" s="9">
        <f>IF(Source!BA587&lt;&gt; 0, Source!BA587, 1)</f>
        <v>1</v>
      </c>
      <c r="J1239" s="37">
        <f>Source!S587</f>
        <v>2176.48</v>
      </c>
      <c r="K1239" s="37"/>
    </row>
    <row r="1240" spans="1:22" ht="14.25" x14ac:dyDescent="0.2">
      <c r="A1240" s="34"/>
      <c r="B1240" s="34"/>
      <c r="C1240" s="34" t="s">
        <v>884</v>
      </c>
      <c r="D1240" s="35"/>
      <c r="E1240" s="9"/>
      <c r="F1240" s="37">
        <f>Source!AL587</f>
        <v>3.87</v>
      </c>
      <c r="G1240" s="36" t="str">
        <f>Source!DD587</f>
        <v>)*4</v>
      </c>
      <c r="H1240" s="9">
        <f>Source!AW587</f>
        <v>1</v>
      </c>
      <c r="I1240" s="9">
        <f>IF(Source!BC587&lt;&gt; 0, Source!BC587, 1)</f>
        <v>1</v>
      </c>
      <c r="J1240" s="37">
        <f>Source!P587</f>
        <v>30.96</v>
      </c>
      <c r="K1240" s="37"/>
    </row>
    <row r="1241" spans="1:22" ht="14.25" x14ac:dyDescent="0.2">
      <c r="A1241" s="34"/>
      <c r="B1241" s="34"/>
      <c r="C1241" s="34" t="s">
        <v>885</v>
      </c>
      <c r="D1241" s="35" t="s">
        <v>886</v>
      </c>
      <c r="E1241" s="9">
        <f>Source!AT587</f>
        <v>70</v>
      </c>
      <c r="F1241" s="37"/>
      <c r="G1241" s="36"/>
      <c r="H1241" s="9"/>
      <c r="I1241" s="9"/>
      <c r="J1241" s="37">
        <f>SUM(R1238:R1240)</f>
        <v>1523.54</v>
      </c>
      <c r="K1241" s="37"/>
    </row>
    <row r="1242" spans="1:22" ht="14.25" x14ac:dyDescent="0.2">
      <c r="A1242" s="34"/>
      <c r="B1242" s="34"/>
      <c r="C1242" s="34" t="s">
        <v>887</v>
      </c>
      <c r="D1242" s="35" t="s">
        <v>886</v>
      </c>
      <c r="E1242" s="9">
        <f>Source!AU587</f>
        <v>10</v>
      </c>
      <c r="F1242" s="37"/>
      <c r="G1242" s="36"/>
      <c r="H1242" s="9"/>
      <c r="I1242" s="9"/>
      <c r="J1242" s="37">
        <f>SUM(T1238:T1241)</f>
        <v>217.65</v>
      </c>
      <c r="K1242" s="37"/>
    </row>
    <row r="1243" spans="1:22" ht="14.25" x14ac:dyDescent="0.2">
      <c r="A1243" s="34"/>
      <c r="B1243" s="34"/>
      <c r="C1243" s="34" t="s">
        <v>889</v>
      </c>
      <c r="D1243" s="35" t="s">
        <v>890</v>
      </c>
      <c r="E1243" s="9">
        <f>Source!AQ587</f>
        <v>0.75</v>
      </c>
      <c r="F1243" s="37"/>
      <c r="G1243" s="36" t="str">
        <f>Source!DI587</f>
        <v>)*4</v>
      </c>
      <c r="H1243" s="9">
        <f>Source!AV587</f>
        <v>1</v>
      </c>
      <c r="I1243" s="9"/>
      <c r="J1243" s="37"/>
      <c r="K1243" s="37">
        <f>Source!U587</f>
        <v>6</v>
      </c>
    </row>
    <row r="1244" spans="1:22" ht="15" x14ac:dyDescent="0.25">
      <c r="A1244" s="44"/>
      <c r="B1244" s="44"/>
      <c r="C1244" s="44"/>
      <c r="D1244" s="44"/>
      <c r="E1244" s="44"/>
      <c r="F1244" s="44"/>
      <c r="G1244" s="44"/>
      <c r="H1244" s="44"/>
      <c r="I1244" s="45">
        <f>J1239+J1240+J1241+J1242</f>
        <v>3948.63</v>
      </c>
      <c r="J1244" s="45"/>
      <c r="K1244" s="46">
        <f>IF(Source!I587&lt;&gt;0, ROUND(I1244/Source!I587, 2), 0)</f>
        <v>1974.32</v>
      </c>
      <c r="P1244" s="40">
        <f>I1244</f>
        <v>3948.63</v>
      </c>
    </row>
    <row r="1245" spans="1:22" ht="42.75" x14ac:dyDescent="0.2">
      <c r="A1245" s="34">
        <v>136</v>
      </c>
      <c r="B1245" s="34" t="str">
        <f>Source!F588</f>
        <v>1.24-2303-18-1/1</v>
      </c>
      <c r="C1245" s="34" t="str">
        <f>Source!G588</f>
        <v>Техническое обслуживание системы газового пожаротушения, модуль типа MX-1230 - ежемесячное</v>
      </c>
      <c r="D1245" s="35" t="str">
        <f>Source!H588</f>
        <v>1 модуль</v>
      </c>
      <c r="E1245" s="9">
        <f>Source!I588</f>
        <v>4</v>
      </c>
      <c r="F1245" s="37"/>
      <c r="G1245" s="36"/>
      <c r="H1245" s="9"/>
      <c r="I1245" s="9"/>
      <c r="J1245" s="37"/>
      <c r="K1245" s="37"/>
      <c r="Q1245">
        <f>ROUND((Source!BZ588/100)*ROUND((Source!AF588*Source!AV588)*Source!I588, 2), 2)</f>
        <v>3639.22</v>
      </c>
      <c r="R1245">
        <f>Source!X588</f>
        <v>3639.22</v>
      </c>
      <c r="S1245">
        <f>ROUND((Source!CA588/100)*ROUND((Source!AF588*Source!AV588)*Source!I588, 2), 2)</f>
        <v>519.89</v>
      </c>
      <c r="T1245">
        <f>Source!Y588</f>
        <v>519.89</v>
      </c>
      <c r="U1245">
        <f>ROUND((175/100)*ROUND((Source!AE588*Source!AV588)*Source!I588, 2), 2)</f>
        <v>0</v>
      </c>
      <c r="V1245">
        <f>ROUND((108/100)*ROUND(Source!CS588*Source!I588, 2), 2)</f>
        <v>0</v>
      </c>
    </row>
    <row r="1246" spans="1:22" ht="14.25" x14ac:dyDescent="0.2">
      <c r="A1246" s="34"/>
      <c r="B1246" s="34"/>
      <c r="C1246" s="34" t="s">
        <v>881</v>
      </c>
      <c r="D1246" s="35"/>
      <c r="E1246" s="9"/>
      <c r="F1246" s="37">
        <f>Source!AO588</f>
        <v>108.31</v>
      </c>
      <c r="G1246" s="36" t="str">
        <f>Source!DG588</f>
        <v>)*12</v>
      </c>
      <c r="H1246" s="9">
        <f>Source!AV588</f>
        <v>1</v>
      </c>
      <c r="I1246" s="9">
        <f>IF(Source!BA588&lt;&gt; 0, Source!BA588, 1)</f>
        <v>1</v>
      </c>
      <c r="J1246" s="37">
        <f>Source!S588</f>
        <v>5198.88</v>
      </c>
      <c r="K1246" s="37"/>
    </row>
    <row r="1247" spans="1:22" ht="14.25" x14ac:dyDescent="0.2">
      <c r="A1247" s="34"/>
      <c r="B1247" s="34"/>
      <c r="C1247" s="34" t="s">
        <v>884</v>
      </c>
      <c r="D1247" s="35"/>
      <c r="E1247" s="9"/>
      <c r="F1247" s="37">
        <f>Source!AL588</f>
        <v>5.86</v>
      </c>
      <c r="G1247" s="36" t="str">
        <f>Source!DD588</f>
        <v>)*12</v>
      </c>
      <c r="H1247" s="9">
        <f>Source!AW588</f>
        <v>1</v>
      </c>
      <c r="I1247" s="9">
        <f>IF(Source!BC588&lt;&gt; 0, Source!BC588, 1)</f>
        <v>1</v>
      </c>
      <c r="J1247" s="37">
        <f>Source!P588</f>
        <v>281.27999999999997</v>
      </c>
      <c r="K1247" s="37"/>
    </row>
    <row r="1248" spans="1:22" ht="14.25" x14ac:dyDescent="0.2">
      <c r="A1248" s="34"/>
      <c r="B1248" s="34"/>
      <c r="C1248" s="34" t="s">
        <v>885</v>
      </c>
      <c r="D1248" s="35" t="s">
        <v>886</v>
      </c>
      <c r="E1248" s="9">
        <f>Source!AT588</f>
        <v>70</v>
      </c>
      <c r="F1248" s="37"/>
      <c r="G1248" s="36"/>
      <c r="H1248" s="9"/>
      <c r="I1248" s="9"/>
      <c r="J1248" s="37">
        <f>SUM(R1245:R1247)</f>
        <v>3639.22</v>
      </c>
      <c r="K1248" s="37"/>
    </row>
    <row r="1249" spans="1:22" ht="14.25" x14ac:dyDescent="0.2">
      <c r="A1249" s="34"/>
      <c r="B1249" s="34"/>
      <c r="C1249" s="34" t="s">
        <v>887</v>
      </c>
      <c r="D1249" s="35" t="s">
        <v>886</v>
      </c>
      <c r="E1249" s="9">
        <f>Source!AU588</f>
        <v>10</v>
      </c>
      <c r="F1249" s="37"/>
      <c r="G1249" s="36"/>
      <c r="H1249" s="9"/>
      <c r="I1249" s="9"/>
      <c r="J1249" s="37">
        <f>SUM(T1245:T1248)</f>
        <v>519.89</v>
      </c>
      <c r="K1249" s="37"/>
    </row>
    <row r="1250" spans="1:22" ht="14.25" x14ac:dyDescent="0.2">
      <c r="A1250" s="34"/>
      <c r="B1250" s="34"/>
      <c r="C1250" s="34" t="s">
        <v>889</v>
      </c>
      <c r="D1250" s="35" t="s">
        <v>890</v>
      </c>
      <c r="E1250" s="9">
        <f>Source!AQ588</f>
        <v>0.26</v>
      </c>
      <c r="F1250" s="37"/>
      <c r="G1250" s="36" t="str">
        <f>Source!DI588</f>
        <v>)*12</v>
      </c>
      <c r="H1250" s="9">
        <f>Source!AV588</f>
        <v>1</v>
      </c>
      <c r="I1250" s="9"/>
      <c r="J1250" s="37"/>
      <c r="K1250" s="37">
        <f>Source!U588</f>
        <v>12.48</v>
      </c>
    </row>
    <row r="1251" spans="1:22" ht="15" x14ac:dyDescent="0.25">
      <c r="A1251" s="44"/>
      <c r="B1251" s="44"/>
      <c r="C1251" s="44"/>
      <c r="D1251" s="44"/>
      <c r="E1251" s="44"/>
      <c r="F1251" s="44"/>
      <c r="G1251" s="44"/>
      <c r="H1251" s="44"/>
      <c r="I1251" s="45">
        <f>J1246+J1247+J1248+J1249</f>
        <v>9639.2699999999986</v>
      </c>
      <c r="J1251" s="45"/>
      <c r="K1251" s="46">
        <f>IF(Source!I588&lt;&gt;0, ROUND(I1251/Source!I588, 2), 0)</f>
        <v>2409.8200000000002</v>
      </c>
      <c r="P1251" s="40">
        <f>I1251</f>
        <v>9639.2699999999986</v>
      </c>
    </row>
    <row r="1253" spans="1:22" ht="15" x14ac:dyDescent="0.25">
      <c r="A1253" s="49" t="str">
        <f>CONCATENATE("Итого по подразделу: ",IF(Source!G590&lt;&gt;"Новый подраздел", Source!G590, ""))</f>
        <v>Итого по подразделу: Система пожаротушения</v>
      </c>
      <c r="B1253" s="49"/>
      <c r="C1253" s="49"/>
      <c r="D1253" s="49"/>
      <c r="E1253" s="49"/>
      <c r="F1253" s="49"/>
      <c r="G1253" s="49"/>
      <c r="H1253" s="49"/>
      <c r="I1253" s="42">
        <f>SUM(P1139:P1252)</f>
        <v>40492.639999999999</v>
      </c>
      <c r="J1253" s="48"/>
      <c r="K1253" s="47"/>
    </row>
    <row r="1256" spans="1:22" ht="16.5" x14ac:dyDescent="0.25">
      <c r="A1256" s="33" t="str">
        <f>CONCATENATE("Подраздел: ",IF(Source!G620&lt;&gt;"Новый подраздел", Source!G620, ""))</f>
        <v>Подраздел: Система дымоудаления</v>
      </c>
      <c r="B1256" s="33"/>
      <c r="C1256" s="33"/>
      <c r="D1256" s="33"/>
      <c r="E1256" s="33"/>
      <c r="F1256" s="33"/>
      <c r="G1256" s="33"/>
      <c r="H1256" s="33"/>
      <c r="I1256" s="33"/>
      <c r="J1256" s="33"/>
      <c r="K1256" s="33"/>
    </row>
    <row r="1257" spans="1:22" ht="28.5" x14ac:dyDescent="0.2">
      <c r="A1257" s="34">
        <v>137</v>
      </c>
      <c r="B1257" s="34" t="str">
        <f>Source!F624</f>
        <v>1.18-2303-3-1/1</v>
      </c>
      <c r="C1257" s="34" t="str">
        <f>Source!G624</f>
        <v>Техническое обслуживание канального вентилятора - ежемесячное</v>
      </c>
      <c r="D1257" s="35" t="str">
        <f>Source!H624</f>
        <v>шт.</v>
      </c>
      <c r="E1257" s="9">
        <f>Source!I624</f>
        <v>7</v>
      </c>
      <c r="F1257" s="37"/>
      <c r="G1257" s="36"/>
      <c r="H1257" s="9"/>
      <c r="I1257" s="9"/>
      <c r="J1257" s="37"/>
      <c r="K1257" s="37"/>
      <c r="Q1257">
        <f>ROUND((Source!BZ624/100)*ROUND((Source!AF624*Source!AV624)*Source!I624, 2), 2)</f>
        <v>6522.88</v>
      </c>
      <c r="R1257">
        <f>Source!X624</f>
        <v>6522.88</v>
      </c>
      <c r="S1257">
        <f>ROUND((Source!CA624/100)*ROUND((Source!AF624*Source!AV624)*Source!I624, 2), 2)</f>
        <v>931.84</v>
      </c>
      <c r="T1257">
        <f>Source!Y624</f>
        <v>931.84</v>
      </c>
      <c r="U1257">
        <f>ROUND((175/100)*ROUND((Source!AE624*Source!AV624)*Source!I624, 2), 2)</f>
        <v>0</v>
      </c>
      <c r="V1257">
        <f>ROUND((108/100)*ROUND(Source!CS624*Source!I624, 2), 2)</f>
        <v>0</v>
      </c>
    </row>
    <row r="1258" spans="1:22" ht="14.25" x14ac:dyDescent="0.2">
      <c r="A1258" s="34"/>
      <c r="B1258" s="34"/>
      <c r="C1258" s="34" t="s">
        <v>881</v>
      </c>
      <c r="D1258" s="35"/>
      <c r="E1258" s="9"/>
      <c r="F1258" s="37">
        <f>Source!AO624</f>
        <v>166.4</v>
      </c>
      <c r="G1258" s="36" t="str">
        <f>Source!DG624</f>
        <v>)*8</v>
      </c>
      <c r="H1258" s="9">
        <f>Source!AV624</f>
        <v>1</v>
      </c>
      <c r="I1258" s="9">
        <f>IF(Source!BA624&lt;&gt; 0, Source!BA624, 1)</f>
        <v>1</v>
      </c>
      <c r="J1258" s="37">
        <f>Source!S624</f>
        <v>9318.4</v>
      </c>
      <c r="K1258" s="37"/>
    </row>
    <row r="1259" spans="1:22" ht="14.25" x14ac:dyDescent="0.2">
      <c r="A1259" s="34"/>
      <c r="B1259" s="34"/>
      <c r="C1259" s="34" t="s">
        <v>885</v>
      </c>
      <c r="D1259" s="35" t="s">
        <v>886</v>
      </c>
      <c r="E1259" s="9">
        <f>Source!AT624</f>
        <v>70</v>
      </c>
      <c r="F1259" s="37"/>
      <c r="G1259" s="36"/>
      <c r="H1259" s="9"/>
      <c r="I1259" s="9"/>
      <c r="J1259" s="37">
        <f>SUM(R1257:R1258)</f>
        <v>6522.88</v>
      </c>
      <c r="K1259" s="37"/>
    </row>
    <row r="1260" spans="1:22" ht="14.25" x14ac:dyDescent="0.2">
      <c r="A1260" s="34"/>
      <c r="B1260" s="34"/>
      <c r="C1260" s="34" t="s">
        <v>887</v>
      </c>
      <c r="D1260" s="35" t="s">
        <v>886</v>
      </c>
      <c r="E1260" s="9">
        <f>Source!AU624</f>
        <v>10</v>
      </c>
      <c r="F1260" s="37"/>
      <c r="G1260" s="36"/>
      <c r="H1260" s="9"/>
      <c r="I1260" s="9"/>
      <c r="J1260" s="37">
        <f>SUM(T1257:T1259)</f>
        <v>931.84</v>
      </c>
      <c r="K1260" s="37"/>
    </row>
    <row r="1261" spans="1:22" ht="14.25" x14ac:dyDescent="0.2">
      <c r="A1261" s="34"/>
      <c r="B1261" s="34"/>
      <c r="C1261" s="34" t="s">
        <v>889</v>
      </c>
      <c r="D1261" s="35" t="s">
        <v>890</v>
      </c>
      <c r="E1261" s="9">
        <f>Source!AQ624</f>
        <v>0.5</v>
      </c>
      <c r="F1261" s="37"/>
      <c r="G1261" s="36" t="str">
        <f>Source!DI624</f>
        <v>)*8</v>
      </c>
      <c r="H1261" s="9">
        <f>Source!AV624</f>
        <v>1</v>
      </c>
      <c r="I1261" s="9"/>
      <c r="J1261" s="37"/>
      <c r="K1261" s="37">
        <f>Source!U624</f>
        <v>28</v>
      </c>
    </row>
    <row r="1262" spans="1:22" ht="15" x14ac:dyDescent="0.25">
      <c r="A1262" s="44"/>
      <c r="B1262" s="44"/>
      <c r="C1262" s="44"/>
      <c r="D1262" s="44"/>
      <c r="E1262" s="44"/>
      <c r="F1262" s="44"/>
      <c r="G1262" s="44"/>
      <c r="H1262" s="44"/>
      <c r="I1262" s="45">
        <f>J1258+J1259+J1260</f>
        <v>16773.12</v>
      </c>
      <c r="J1262" s="45"/>
      <c r="K1262" s="46">
        <f>IF(Source!I624&lt;&gt;0, ROUND(I1262/Source!I624, 2), 0)</f>
        <v>2396.16</v>
      </c>
      <c r="P1262" s="40">
        <f>I1262</f>
        <v>16773.12</v>
      </c>
    </row>
    <row r="1263" spans="1:22" ht="28.5" x14ac:dyDescent="0.2">
      <c r="A1263" s="34">
        <v>138</v>
      </c>
      <c r="B1263" s="34" t="str">
        <f>Source!F625</f>
        <v>1.18-2303-3-2/1</v>
      </c>
      <c r="C1263" s="34" t="str">
        <f>Source!G625</f>
        <v>Техническое обслуживание канального вентилятора - ежеквартальное</v>
      </c>
      <c r="D1263" s="35" t="str">
        <f>Source!H625</f>
        <v>шт.</v>
      </c>
      <c r="E1263" s="9">
        <f>Source!I625</f>
        <v>7</v>
      </c>
      <c r="F1263" s="37"/>
      <c r="G1263" s="36"/>
      <c r="H1263" s="9"/>
      <c r="I1263" s="9"/>
      <c r="J1263" s="37"/>
      <c r="K1263" s="37"/>
      <c r="Q1263">
        <f>ROUND((Source!BZ625/100)*ROUND((Source!AF625*Source!AV625)*Source!I625, 2), 2)</f>
        <v>11480.5</v>
      </c>
      <c r="R1263">
        <f>Source!X625</f>
        <v>11480.5</v>
      </c>
      <c r="S1263">
        <f>ROUND((Source!CA625/100)*ROUND((Source!AF625*Source!AV625)*Source!I625, 2), 2)</f>
        <v>1640.07</v>
      </c>
      <c r="T1263">
        <f>Source!Y625</f>
        <v>1640.07</v>
      </c>
      <c r="U1263">
        <f>ROUND((175/100)*ROUND((Source!AE625*Source!AV625)*Source!I625, 2), 2)</f>
        <v>0</v>
      </c>
      <c r="V1263">
        <f>ROUND((108/100)*ROUND(Source!CS625*Source!I625, 2), 2)</f>
        <v>0</v>
      </c>
    </row>
    <row r="1264" spans="1:22" ht="14.25" x14ac:dyDescent="0.2">
      <c r="A1264" s="34"/>
      <c r="B1264" s="34"/>
      <c r="C1264" s="34" t="s">
        <v>881</v>
      </c>
      <c r="D1264" s="35"/>
      <c r="E1264" s="9"/>
      <c r="F1264" s="37">
        <f>Source!AO625</f>
        <v>585.74</v>
      </c>
      <c r="G1264" s="36" t="str">
        <f>Source!DG625</f>
        <v>)*4</v>
      </c>
      <c r="H1264" s="9">
        <f>Source!AV625</f>
        <v>1</v>
      </c>
      <c r="I1264" s="9">
        <f>IF(Source!BA625&lt;&gt; 0, Source!BA625, 1)</f>
        <v>1</v>
      </c>
      <c r="J1264" s="37">
        <f>Source!S625</f>
        <v>16400.72</v>
      </c>
      <c r="K1264" s="37"/>
    </row>
    <row r="1265" spans="1:22" ht="14.25" x14ac:dyDescent="0.2">
      <c r="A1265" s="34"/>
      <c r="B1265" s="34"/>
      <c r="C1265" s="34" t="s">
        <v>885</v>
      </c>
      <c r="D1265" s="35" t="s">
        <v>886</v>
      </c>
      <c r="E1265" s="9">
        <f>Source!AT625</f>
        <v>70</v>
      </c>
      <c r="F1265" s="37"/>
      <c r="G1265" s="36"/>
      <c r="H1265" s="9"/>
      <c r="I1265" s="9"/>
      <c r="J1265" s="37">
        <f>SUM(R1263:R1264)</f>
        <v>11480.5</v>
      </c>
      <c r="K1265" s="37"/>
    </row>
    <row r="1266" spans="1:22" ht="14.25" x14ac:dyDescent="0.2">
      <c r="A1266" s="34"/>
      <c r="B1266" s="34"/>
      <c r="C1266" s="34" t="s">
        <v>887</v>
      </c>
      <c r="D1266" s="35" t="s">
        <v>886</v>
      </c>
      <c r="E1266" s="9">
        <f>Source!AU625</f>
        <v>10</v>
      </c>
      <c r="F1266" s="37"/>
      <c r="G1266" s="36"/>
      <c r="H1266" s="9"/>
      <c r="I1266" s="9"/>
      <c r="J1266" s="37">
        <f>SUM(T1263:T1265)</f>
        <v>1640.07</v>
      </c>
      <c r="K1266" s="37"/>
    </row>
    <row r="1267" spans="1:22" ht="14.25" x14ac:dyDescent="0.2">
      <c r="A1267" s="34"/>
      <c r="B1267" s="34"/>
      <c r="C1267" s="34" t="s">
        <v>889</v>
      </c>
      <c r="D1267" s="35" t="s">
        <v>890</v>
      </c>
      <c r="E1267" s="9">
        <f>Source!AQ625</f>
        <v>1.76</v>
      </c>
      <c r="F1267" s="37"/>
      <c r="G1267" s="36" t="str">
        <f>Source!DI625</f>
        <v>)*4</v>
      </c>
      <c r="H1267" s="9">
        <f>Source!AV625</f>
        <v>1</v>
      </c>
      <c r="I1267" s="9"/>
      <c r="J1267" s="37"/>
      <c r="K1267" s="37">
        <f>Source!U625</f>
        <v>49.28</v>
      </c>
    </row>
    <row r="1268" spans="1:22" ht="15" x14ac:dyDescent="0.25">
      <c r="A1268" s="44"/>
      <c r="B1268" s="44"/>
      <c r="C1268" s="44"/>
      <c r="D1268" s="44"/>
      <c r="E1268" s="44"/>
      <c r="F1268" s="44"/>
      <c r="G1268" s="44"/>
      <c r="H1268" s="44"/>
      <c r="I1268" s="45">
        <f>J1264+J1265+J1266</f>
        <v>29521.29</v>
      </c>
      <c r="J1268" s="45"/>
      <c r="K1268" s="46">
        <f>IF(Source!I625&lt;&gt;0, ROUND(I1268/Source!I625, 2), 0)</f>
        <v>4217.33</v>
      </c>
      <c r="P1268" s="40">
        <f>I1268</f>
        <v>29521.29</v>
      </c>
    </row>
    <row r="1269" spans="1:22" ht="57" x14ac:dyDescent="0.2">
      <c r="A1269" s="34">
        <v>139</v>
      </c>
      <c r="B1269" s="34" t="str">
        <f>Source!F627</f>
        <v>1.18-2203-3-1/1</v>
      </c>
      <c r="C1269" s="34" t="str">
        <f>Source!G627</f>
        <v>Техническое обслуживание клапанов обратных воздушных диаметром/периметром до 560/1600 мм</v>
      </c>
      <c r="D1269" s="35" t="str">
        <f>Source!H627</f>
        <v>шт.</v>
      </c>
      <c r="E1269" s="9">
        <f>Source!I627</f>
        <v>4</v>
      </c>
      <c r="F1269" s="37"/>
      <c r="G1269" s="36"/>
      <c r="H1269" s="9"/>
      <c r="I1269" s="9"/>
      <c r="J1269" s="37"/>
      <c r="K1269" s="37"/>
      <c r="Q1269">
        <f>ROUND((Source!BZ627/100)*ROUND((Source!AF627*Source!AV627)*Source!I627, 2), 2)</f>
        <v>756.78</v>
      </c>
      <c r="R1269">
        <f>Source!X627</f>
        <v>756.78</v>
      </c>
      <c r="S1269">
        <f>ROUND((Source!CA627/100)*ROUND((Source!AF627*Source!AV627)*Source!I627, 2), 2)</f>
        <v>108.11</v>
      </c>
      <c r="T1269">
        <f>Source!Y627</f>
        <v>108.11</v>
      </c>
      <c r="U1269">
        <f>ROUND((175/100)*ROUND((Source!AE627*Source!AV627)*Source!I627, 2), 2)</f>
        <v>288.68</v>
      </c>
      <c r="V1269">
        <f>ROUND((108/100)*ROUND(Source!CS627*Source!I627, 2), 2)</f>
        <v>178.16</v>
      </c>
    </row>
    <row r="1270" spans="1:22" ht="14.25" x14ac:dyDescent="0.2">
      <c r="A1270" s="34"/>
      <c r="B1270" s="34"/>
      <c r="C1270" s="34" t="s">
        <v>881</v>
      </c>
      <c r="D1270" s="35"/>
      <c r="E1270" s="9"/>
      <c r="F1270" s="37">
        <f>Source!AO627</f>
        <v>67.569999999999993</v>
      </c>
      <c r="G1270" s="36" t="str">
        <f>Source!DG627</f>
        <v>)*4</v>
      </c>
      <c r="H1270" s="9">
        <f>Source!AV627</f>
        <v>1</v>
      </c>
      <c r="I1270" s="9">
        <f>IF(Source!BA627&lt;&gt; 0, Source!BA627, 1)</f>
        <v>1</v>
      </c>
      <c r="J1270" s="37">
        <f>Source!S627</f>
        <v>1081.1199999999999</v>
      </c>
      <c r="K1270" s="37"/>
    </row>
    <row r="1271" spans="1:22" ht="14.25" x14ac:dyDescent="0.2">
      <c r="A1271" s="34"/>
      <c r="B1271" s="34"/>
      <c r="C1271" s="34" t="s">
        <v>882</v>
      </c>
      <c r="D1271" s="35"/>
      <c r="E1271" s="9"/>
      <c r="F1271" s="37">
        <f>Source!AM627</f>
        <v>15.8</v>
      </c>
      <c r="G1271" s="36" t="str">
        <f>Source!DE627</f>
        <v>)*4</v>
      </c>
      <c r="H1271" s="9">
        <f>Source!AV627</f>
        <v>1</v>
      </c>
      <c r="I1271" s="9">
        <f>IF(Source!BB627&lt;&gt; 0, Source!BB627, 1)</f>
        <v>1</v>
      </c>
      <c r="J1271" s="37">
        <f>Source!Q627</f>
        <v>252.8</v>
      </c>
      <c r="K1271" s="37"/>
    </row>
    <row r="1272" spans="1:22" ht="14.25" x14ac:dyDescent="0.2">
      <c r="A1272" s="34"/>
      <c r="B1272" s="34"/>
      <c r="C1272" s="34" t="s">
        <v>883</v>
      </c>
      <c r="D1272" s="35"/>
      <c r="E1272" s="9"/>
      <c r="F1272" s="37">
        <f>Source!AN627</f>
        <v>10.31</v>
      </c>
      <c r="G1272" s="36" t="str">
        <f>Source!DF627</f>
        <v>)*4</v>
      </c>
      <c r="H1272" s="9">
        <f>Source!AV627</f>
        <v>1</v>
      </c>
      <c r="I1272" s="9">
        <f>IF(Source!BS627&lt;&gt; 0, Source!BS627, 1)</f>
        <v>1</v>
      </c>
      <c r="J1272" s="39">
        <f>Source!R627</f>
        <v>164.96</v>
      </c>
      <c r="K1272" s="37"/>
    </row>
    <row r="1273" spans="1:22" ht="14.25" x14ac:dyDescent="0.2">
      <c r="A1273" s="34"/>
      <c r="B1273" s="34"/>
      <c r="C1273" s="34" t="s">
        <v>884</v>
      </c>
      <c r="D1273" s="35"/>
      <c r="E1273" s="9"/>
      <c r="F1273" s="37">
        <f>Source!AL627</f>
        <v>0.44</v>
      </c>
      <c r="G1273" s="36" t="str">
        <f>Source!DD627</f>
        <v>)*4</v>
      </c>
      <c r="H1273" s="9">
        <f>Source!AW627</f>
        <v>1</v>
      </c>
      <c r="I1273" s="9">
        <f>IF(Source!BC627&lt;&gt; 0, Source!BC627, 1)</f>
        <v>1</v>
      </c>
      <c r="J1273" s="37">
        <f>Source!P627</f>
        <v>7.04</v>
      </c>
      <c r="K1273" s="37"/>
    </row>
    <row r="1274" spans="1:22" ht="14.25" x14ac:dyDescent="0.2">
      <c r="A1274" s="34"/>
      <c r="B1274" s="34"/>
      <c r="C1274" s="34" t="s">
        <v>885</v>
      </c>
      <c r="D1274" s="35" t="s">
        <v>886</v>
      </c>
      <c r="E1274" s="9">
        <f>Source!AT627</f>
        <v>70</v>
      </c>
      <c r="F1274" s="37"/>
      <c r="G1274" s="36"/>
      <c r="H1274" s="9"/>
      <c r="I1274" s="9"/>
      <c r="J1274" s="37">
        <f>SUM(R1269:R1273)</f>
        <v>756.78</v>
      </c>
      <c r="K1274" s="37"/>
    </row>
    <row r="1275" spans="1:22" ht="14.25" x14ac:dyDescent="0.2">
      <c r="A1275" s="34"/>
      <c r="B1275" s="34"/>
      <c r="C1275" s="34" t="s">
        <v>887</v>
      </c>
      <c r="D1275" s="35" t="s">
        <v>886</v>
      </c>
      <c r="E1275" s="9">
        <f>Source!AU627</f>
        <v>10</v>
      </c>
      <c r="F1275" s="37"/>
      <c r="G1275" s="36"/>
      <c r="H1275" s="9"/>
      <c r="I1275" s="9"/>
      <c r="J1275" s="37">
        <f>SUM(T1269:T1274)</f>
        <v>108.11</v>
      </c>
      <c r="K1275" s="37"/>
    </row>
    <row r="1276" spans="1:22" ht="14.25" x14ac:dyDescent="0.2">
      <c r="A1276" s="34"/>
      <c r="B1276" s="34"/>
      <c r="C1276" s="34" t="s">
        <v>888</v>
      </c>
      <c r="D1276" s="35" t="s">
        <v>886</v>
      </c>
      <c r="E1276" s="9">
        <f>108</f>
        <v>108</v>
      </c>
      <c r="F1276" s="37"/>
      <c r="G1276" s="36"/>
      <c r="H1276" s="9"/>
      <c r="I1276" s="9"/>
      <c r="J1276" s="37">
        <f>SUM(V1269:V1275)</f>
        <v>178.16</v>
      </c>
      <c r="K1276" s="37"/>
    </row>
    <row r="1277" spans="1:22" ht="14.25" x14ac:dyDescent="0.2">
      <c r="A1277" s="34"/>
      <c r="B1277" s="34"/>
      <c r="C1277" s="34" t="s">
        <v>889</v>
      </c>
      <c r="D1277" s="35" t="s">
        <v>890</v>
      </c>
      <c r="E1277" s="9">
        <f>Source!AQ627</f>
        <v>0.2</v>
      </c>
      <c r="F1277" s="37"/>
      <c r="G1277" s="36" t="str">
        <f>Source!DI627</f>
        <v>)*4</v>
      </c>
      <c r="H1277" s="9">
        <f>Source!AV627</f>
        <v>1</v>
      </c>
      <c r="I1277" s="9"/>
      <c r="J1277" s="37"/>
      <c r="K1277" s="37">
        <f>Source!U627</f>
        <v>3.2</v>
      </c>
    </row>
    <row r="1278" spans="1:22" ht="15" x14ac:dyDescent="0.25">
      <c r="A1278" s="44"/>
      <c r="B1278" s="44"/>
      <c r="C1278" s="44"/>
      <c r="D1278" s="44"/>
      <c r="E1278" s="44"/>
      <c r="F1278" s="44"/>
      <c r="G1278" s="44"/>
      <c r="H1278" s="44"/>
      <c r="I1278" s="45">
        <f>J1270+J1271+J1273+J1274+J1275+J1276</f>
        <v>2384.0099999999998</v>
      </c>
      <c r="J1278" s="45"/>
      <c r="K1278" s="46">
        <f>IF(Source!I627&lt;&gt;0, ROUND(I1278/Source!I627, 2), 0)</f>
        <v>596</v>
      </c>
      <c r="P1278" s="40">
        <f>I1278</f>
        <v>2384.0099999999998</v>
      </c>
    </row>
    <row r="1279" spans="1:22" ht="57" x14ac:dyDescent="0.2">
      <c r="A1279" s="34">
        <v>140</v>
      </c>
      <c r="B1279" s="34" t="str">
        <f>Source!F628</f>
        <v>1.18-2203-2-1/1</v>
      </c>
      <c r="C1279" s="34" t="str">
        <f>Source!G628</f>
        <v>Техническое обслуживание клапанов огнезадерживающих одностворчатых с электромагнитным приводом периметром до 3200 мм</v>
      </c>
      <c r="D1279" s="35" t="str">
        <f>Source!H628</f>
        <v>шт.</v>
      </c>
      <c r="E1279" s="9">
        <f>Source!I628</f>
        <v>23</v>
      </c>
      <c r="F1279" s="37"/>
      <c r="G1279" s="36"/>
      <c r="H1279" s="9"/>
      <c r="I1279" s="9"/>
      <c r="J1279" s="37"/>
      <c r="K1279" s="37"/>
      <c r="Q1279">
        <f>ROUND((Source!BZ628/100)*ROUND((Source!AF628*Source!AV628)*Source!I628, 2), 2)</f>
        <v>18705.62</v>
      </c>
      <c r="R1279">
        <f>Source!X628</f>
        <v>18705.62</v>
      </c>
      <c r="S1279">
        <f>ROUND((Source!CA628/100)*ROUND((Source!AF628*Source!AV628)*Source!I628, 2), 2)</f>
        <v>2672.23</v>
      </c>
      <c r="T1279">
        <f>Source!Y628</f>
        <v>2672.23</v>
      </c>
      <c r="U1279">
        <f>ROUND((175/100)*ROUND((Source!AE628*Source!AV628)*Source!I628, 2), 2)</f>
        <v>3319.82</v>
      </c>
      <c r="V1279">
        <f>ROUND((108/100)*ROUND(Source!CS628*Source!I628, 2), 2)</f>
        <v>2048.8000000000002</v>
      </c>
    </row>
    <row r="1280" spans="1:22" ht="14.25" x14ac:dyDescent="0.2">
      <c r="A1280" s="34"/>
      <c r="B1280" s="34"/>
      <c r="C1280" s="34" t="s">
        <v>881</v>
      </c>
      <c r="D1280" s="35"/>
      <c r="E1280" s="9"/>
      <c r="F1280" s="37">
        <f>Source!AO628</f>
        <v>290.45999999999998</v>
      </c>
      <c r="G1280" s="36" t="str">
        <f>Source!DG628</f>
        <v>)*4</v>
      </c>
      <c r="H1280" s="9">
        <f>Source!AV628</f>
        <v>1</v>
      </c>
      <c r="I1280" s="9">
        <f>IF(Source!BA628&lt;&gt; 0, Source!BA628, 1)</f>
        <v>1</v>
      </c>
      <c r="J1280" s="37">
        <f>Source!S628</f>
        <v>26722.32</v>
      </c>
      <c r="K1280" s="37"/>
    </row>
    <row r="1281" spans="1:16" ht="14.25" x14ac:dyDescent="0.2">
      <c r="A1281" s="34"/>
      <c r="B1281" s="34"/>
      <c r="C1281" s="34" t="s">
        <v>882</v>
      </c>
      <c r="D1281" s="35"/>
      <c r="E1281" s="9"/>
      <c r="F1281" s="37">
        <f>Source!AM628</f>
        <v>31.59</v>
      </c>
      <c r="G1281" s="36" t="str">
        <f>Source!DE628</f>
        <v>)*4</v>
      </c>
      <c r="H1281" s="9">
        <f>Source!AV628</f>
        <v>1</v>
      </c>
      <c r="I1281" s="9">
        <f>IF(Source!BB628&lt;&gt; 0, Source!BB628, 1)</f>
        <v>1</v>
      </c>
      <c r="J1281" s="37">
        <f>Source!Q628</f>
        <v>2906.28</v>
      </c>
      <c r="K1281" s="37"/>
    </row>
    <row r="1282" spans="1:16" ht="14.25" x14ac:dyDescent="0.2">
      <c r="A1282" s="34"/>
      <c r="B1282" s="34"/>
      <c r="C1282" s="34" t="s">
        <v>883</v>
      </c>
      <c r="D1282" s="35"/>
      <c r="E1282" s="9"/>
      <c r="F1282" s="37">
        <f>Source!AN628</f>
        <v>20.62</v>
      </c>
      <c r="G1282" s="36" t="str">
        <f>Source!DF628</f>
        <v>)*4</v>
      </c>
      <c r="H1282" s="9">
        <f>Source!AV628</f>
        <v>1</v>
      </c>
      <c r="I1282" s="9">
        <f>IF(Source!BS628&lt;&gt; 0, Source!BS628, 1)</f>
        <v>1</v>
      </c>
      <c r="J1282" s="39">
        <f>Source!R628</f>
        <v>1897.04</v>
      </c>
      <c r="K1282" s="37"/>
    </row>
    <row r="1283" spans="1:16" ht="14.25" x14ac:dyDescent="0.2">
      <c r="A1283" s="34"/>
      <c r="B1283" s="34"/>
      <c r="C1283" s="34" t="s">
        <v>884</v>
      </c>
      <c r="D1283" s="35"/>
      <c r="E1283" s="9"/>
      <c r="F1283" s="37">
        <f>Source!AL628</f>
        <v>0.73</v>
      </c>
      <c r="G1283" s="36" t="str">
        <f>Source!DD628</f>
        <v>)*4</v>
      </c>
      <c r="H1283" s="9">
        <f>Source!AW628</f>
        <v>1</v>
      </c>
      <c r="I1283" s="9">
        <f>IF(Source!BC628&lt;&gt; 0, Source!BC628, 1)</f>
        <v>1</v>
      </c>
      <c r="J1283" s="37">
        <f>Source!P628</f>
        <v>67.16</v>
      </c>
      <c r="K1283" s="37"/>
    </row>
    <row r="1284" spans="1:16" ht="14.25" x14ac:dyDescent="0.2">
      <c r="A1284" s="34"/>
      <c r="B1284" s="34"/>
      <c r="C1284" s="34" t="s">
        <v>885</v>
      </c>
      <c r="D1284" s="35" t="s">
        <v>886</v>
      </c>
      <c r="E1284" s="9">
        <f>Source!AT628</f>
        <v>70</v>
      </c>
      <c r="F1284" s="37"/>
      <c r="G1284" s="36"/>
      <c r="H1284" s="9"/>
      <c r="I1284" s="9"/>
      <c r="J1284" s="37">
        <f>SUM(R1279:R1283)</f>
        <v>18705.62</v>
      </c>
      <c r="K1284" s="37"/>
    </row>
    <row r="1285" spans="1:16" ht="14.25" x14ac:dyDescent="0.2">
      <c r="A1285" s="34"/>
      <c r="B1285" s="34"/>
      <c r="C1285" s="34" t="s">
        <v>887</v>
      </c>
      <c r="D1285" s="35" t="s">
        <v>886</v>
      </c>
      <c r="E1285" s="9">
        <f>Source!AU628</f>
        <v>10</v>
      </c>
      <c r="F1285" s="37"/>
      <c r="G1285" s="36"/>
      <c r="H1285" s="9"/>
      <c r="I1285" s="9"/>
      <c r="J1285" s="37">
        <f>SUM(T1279:T1284)</f>
        <v>2672.23</v>
      </c>
      <c r="K1285" s="37"/>
    </row>
    <row r="1286" spans="1:16" ht="14.25" x14ac:dyDescent="0.2">
      <c r="A1286" s="34"/>
      <c r="B1286" s="34"/>
      <c r="C1286" s="34" t="s">
        <v>888</v>
      </c>
      <c r="D1286" s="35" t="s">
        <v>886</v>
      </c>
      <c r="E1286" s="9">
        <f>108</f>
        <v>108</v>
      </c>
      <c r="F1286" s="37"/>
      <c r="G1286" s="36"/>
      <c r="H1286" s="9"/>
      <c r="I1286" s="9"/>
      <c r="J1286" s="37">
        <f>SUM(V1279:V1285)</f>
        <v>2048.8000000000002</v>
      </c>
      <c r="K1286" s="37"/>
    </row>
    <row r="1287" spans="1:16" ht="14.25" x14ac:dyDescent="0.2">
      <c r="A1287" s="34"/>
      <c r="B1287" s="34"/>
      <c r="C1287" s="34" t="s">
        <v>889</v>
      </c>
      <c r="D1287" s="35" t="s">
        <v>890</v>
      </c>
      <c r="E1287" s="9">
        <f>Source!AQ628</f>
        <v>0.8</v>
      </c>
      <c r="F1287" s="37"/>
      <c r="G1287" s="36" t="str">
        <f>Source!DI628</f>
        <v>)*4</v>
      </c>
      <c r="H1287" s="9">
        <f>Source!AV628</f>
        <v>1</v>
      </c>
      <c r="I1287" s="9"/>
      <c r="J1287" s="37"/>
      <c r="K1287" s="37">
        <f>Source!U628</f>
        <v>73.600000000000009</v>
      </c>
    </row>
    <row r="1288" spans="1:16" ht="15" x14ac:dyDescent="0.25">
      <c r="A1288" s="44"/>
      <c r="B1288" s="44"/>
      <c r="C1288" s="44"/>
      <c r="D1288" s="44"/>
      <c r="E1288" s="44"/>
      <c r="F1288" s="44"/>
      <c r="G1288" s="44"/>
      <c r="H1288" s="44"/>
      <c r="I1288" s="45">
        <f>J1280+J1281+J1283+J1284+J1285+J1286</f>
        <v>53122.41</v>
      </c>
      <c r="J1288" s="45"/>
      <c r="K1288" s="46">
        <f>IF(Source!I628&lt;&gt;0, ROUND(I1288/Source!I628, 2), 0)</f>
        <v>2309.67</v>
      </c>
      <c r="P1288" s="40">
        <f>I1288</f>
        <v>53122.41</v>
      </c>
    </row>
    <row r="1290" spans="1:16" ht="15" x14ac:dyDescent="0.25">
      <c r="A1290" s="49" t="str">
        <f>CONCATENATE("Итого по подразделу: ",IF(Source!G630&lt;&gt;"Новый подраздел", Source!G630, ""))</f>
        <v>Итого по подразделу: Система дымоудаления</v>
      </c>
      <c r="B1290" s="49"/>
      <c r="C1290" s="49"/>
      <c r="D1290" s="49"/>
      <c r="E1290" s="49"/>
      <c r="F1290" s="49"/>
      <c r="G1290" s="49"/>
      <c r="H1290" s="49"/>
      <c r="I1290" s="42">
        <f>SUM(P1256:P1289)</f>
        <v>101800.83000000002</v>
      </c>
      <c r="J1290" s="48"/>
      <c r="K1290" s="47"/>
    </row>
    <row r="1293" spans="1:16" ht="15" x14ac:dyDescent="0.25">
      <c r="A1293" s="49" t="str">
        <f>CONCATENATE("Итого по разделу: ",IF(Source!G660&lt;&gt;"Новый раздел", Source!G660, ""))</f>
        <v>Итого по разделу: г. Москва, ул. Немчинова, д.14</v>
      </c>
      <c r="B1293" s="49"/>
      <c r="C1293" s="49"/>
      <c r="D1293" s="49"/>
      <c r="E1293" s="49"/>
      <c r="F1293" s="49"/>
      <c r="G1293" s="49"/>
      <c r="H1293" s="49"/>
      <c r="I1293" s="42">
        <f>SUM(P903:P1292)</f>
        <v>638951.83000000019</v>
      </c>
      <c r="J1293" s="48"/>
      <c r="K1293" s="47"/>
    </row>
    <row r="1296" spans="1:16" ht="16.5" x14ac:dyDescent="0.25">
      <c r="A1296" s="33" t="str">
        <f>CONCATENATE("Раздел: ",IF(Source!G690&lt;&gt;"Новый раздел", Source!G690, ""))</f>
        <v>Раздел: г. Москва, ул. Бутырская 65/68</v>
      </c>
      <c r="B1296" s="33"/>
      <c r="C1296" s="33"/>
      <c r="D1296" s="33"/>
      <c r="E1296" s="33"/>
      <c r="F1296" s="33"/>
      <c r="G1296" s="33"/>
      <c r="H1296" s="33"/>
      <c r="I1296" s="33"/>
      <c r="J1296" s="33"/>
      <c r="K1296" s="33"/>
    </row>
    <row r="1298" spans="1:22" ht="16.5" x14ac:dyDescent="0.25">
      <c r="A1298" s="33" t="str">
        <f>CONCATENATE("Подраздел: ",IF(Source!G694&lt;&gt;"Новый подраздел", Source!G694, ""))</f>
        <v>Подраздел: АПС</v>
      </c>
      <c r="B1298" s="33"/>
      <c r="C1298" s="33"/>
      <c r="D1298" s="33"/>
      <c r="E1298" s="33"/>
      <c r="F1298" s="33"/>
      <c r="G1298" s="33"/>
      <c r="H1298" s="33"/>
      <c r="I1298" s="33"/>
      <c r="J1298" s="33"/>
      <c r="K1298" s="33"/>
    </row>
    <row r="1299" spans="1:22" ht="42.75" x14ac:dyDescent="0.2">
      <c r="A1299" s="34">
        <v>141</v>
      </c>
      <c r="B1299" s="34" t="str">
        <f>Source!F698</f>
        <v>1.22-2203-93-1/1</v>
      </c>
      <c r="C1299" s="34" t="str">
        <f>Source!G698</f>
        <v>Техническое обслуживание прибора приемно-контрольного охранно-пожарного "ВЭРС-ПК"</v>
      </c>
      <c r="D1299" s="35" t="str">
        <f>Source!H698</f>
        <v>шт.</v>
      </c>
      <c r="E1299" s="9">
        <f>Source!I698</f>
        <v>3</v>
      </c>
      <c r="F1299" s="37"/>
      <c r="G1299" s="36"/>
      <c r="H1299" s="9"/>
      <c r="I1299" s="9"/>
      <c r="J1299" s="37"/>
      <c r="K1299" s="37"/>
      <c r="Q1299">
        <f>ROUND((Source!BZ698/100)*ROUND((Source!AF698*Source!AV698)*Source!I698, 2), 2)</f>
        <v>167.73</v>
      </c>
      <c r="R1299">
        <f>Source!X698</f>
        <v>167.73</v>
      </c>
      <c r="S1299">
        <f>ROUND((Source!CA698/100)*ROUND((Source!AF698*Source!AV698)*Source!I698, 2), 2)</f>
        <v>23.96</v>
      </c>
      <c r="T1299">
        <f>Source!Y698</f>
        <v>23.96</v>
      </c>
      <c r="U1299">
        <f>ROUND((175/100)*ROUND((Source!AE698*Source!AV698)*Source!I698, 2), 2)</f>
        <v>0</v>
      </c>
      <c r="V1299">
        <f>ROUND((108/100)*ROUND(Source!CS698*Source!I698, 2), 2)</f>
        <v>0</v>
      </c>
    </row>
    <row r="1300" spans="1:22" ht="14.25" x14ac:dyDescent="0.2">
      <c r="A1300" s="34"/>
      <c r="B1300" s="34"/>
      <c r="C1300" s="34" t="s">
        <v>881</v>
      </c>
      <c r="D1300" s="35"/>
      <c r="E1300" s="9"/>
      <c r="F1300" s="37">
        <f>Source!AO698</f>
        <v>79.87</v>
      </c>
      <c r="G1300" s="36" t="str">
        <f>Source!DG698</f>
        <v/>
      </c>
      <c r="H1300" s="9">
        <f>Source!AV698</f>
        <v>1</v>
      </c>
      <c r="I1300" s="9">
        <f>IF(Source!BA698&lt;&gt; 0, Source!BA698, 1)</f>
        <v>1</v>
      </c>
      <c r="J1300" s="37">
        <f>Source!S698</f>
        <v>239.61</v>
      </c>
      <c r="K1300" s="37"/>
    </row>
    <row r="1301" spans="1:22" ht="14.25" x14ac:dyDescent="0.2">
      <c r="A1301" s="34"/>
      <c r="B1301" s="34"/>
      <c r="C1301" s="34" t="s">
        <v>884</v>
      </c>
      <c r="D1301" s="35"/>
      <c r="E1301" s="9"/>
      <c r="F1301" s="37">
        <f>Source!AL698</f>
        <v>10.77</v>
      </c>
      <c r="G1301" s="36" t="str">
        <f>Source!DD698</f>
        <v/>
      </c>
      <c r="H1301" s="9">
        <f>Source!AW698</f>
        <v>1</v>
      </c>
      <c r="I1301" s="9">
        <f>IF(Source!BC698&lt;&gt; 0, Source!BC698, 1)</f>
        <v>1</v>
      </c>
      <c r="J1301" s="37">
        <f>Source!P698</f>
        <v>32.31</v>
      </c>
      <c r="K1301" s="37"/>
    </row>
    <row r="1302" spans="1:22" ht="14.25" x14ac:dyDescent="0.2">
      <c r="A1302" s="34"/>
      <c r="B1302" s="34"/>
      <c r="C1302" s="34" t="s">
        <v>885</v>
      </c>
      <c r="D1302" s="35" t="s">
        <v>886</v>
      </c>
      <c r="E1302" s="9">
        <f>Source!AT698</f>
        <v>70</v>
      </c>
      <c r="F1302" s="37"/>
      <c r="G1302" s="36"/>
      <c r="H1302" s="9"/>
      <c r="I1302" s="9"/>
      <c r="J1302" s="37">
        <f>SUM(R1299:R1301)</f>
        <v>167.73</v>
      </c>
      <c r="K1302" s="37"/>
    </row>
    <row r="1303" spans="1:22" ht="14.25" x14ac:dyDescent="0.2">
      <c r="A1303" s="34"/>
      <c r="B1303" s="34"/>
      <c r="C1303" s="34" t="s">
        <v>887</v>
      </c>
      <c r="D1303" s="35" t="s">
        <v>886</v>
      </c>
      <c r="E1303" s="9">
        <f>Source!AU698</f>
        <v>10</v>
      </c>
      <c r="F1303" s="37"/>
      <c r="G1303" s="36"/>
      <c r="H1303" s="9"/>
      <c r="I1303" s="9"/>
      <c r="J1303" s="37">
        <f>SUM(T1299:T1302)</f>
        <v>23.96</v>
      </c>
      <c r="K1303" s="37"/>
    </row>
    <row r="1304" spans="1:22" ht="14.25" x14ac:dyDescent="0.2">
      <c r="A1304" s="34"/>
      <c r="B1304" s="34"/>
      <c r="C1304" s="34" t="s">
        <v>889</v>
      </c>
      <c r="D1304" s="35" t="s">
        <v>890</v>
      </c>
      <c r="E1304" s="9">
        <f>Source!AQ698</f>
        <v>0.22</v>
      </c>
      <c r="F1304" s="37"/>
      <c r="G1304" s="36" t="str">
        <f>Source!DI698</f>
        <v/>
      </c>
      <c r="H1304" s="9">
        <f>Source!AV698</f>
        <v>1</v>
      </c>
      <c r="I1304" s="9"/>
      <c r="J1304" s="37"/>
      <c r="K1304" s="37">
        <f>Source!U698</f>
        <v>0.66</v>
      </c>
    </row>
    <row r="1305" spans="1:22" ht="15" x14ac:dyDescent="0.25">
      <c r="A1305" s="44"/>
      <c r="B1305" s="44"/>
      <c r="C1305" s="44"/>
      <c r="D1305" s="44"/>
      <c r="E1305" s="44"/>
      <c r="F1305" s="44"/>
      <c r="G1305" s="44"/>
      <c r="H1305" s="44"/>
      <c r="I1305" s="45">
        <f>J1300+J1301+J1302+J1303</f>
        <v>463.60999999999996</v>
      </c>
      <c r="J1305" s="45"/>
      <c r="K1305" s="46">
        <f>IF(Source!I698&lt;&gt;0, ROUND(I1305/Source!I698, 2), 0)</f>
        <v>154.54</v>
      </c>
      <c r="P1305" s="40">
        <f>I1305</f>
        <v>463.60999999999996</v>
      </c>
    </row>
    <row r="1306" spans="1:22" ht="42.75" x14ac:dyDescent="0.2">
      <c r="A1306" s="34">
        <v>142</v>
      </c>
      <c r="B1306" s="34" t="str">
        <f>Source!F699</f>
        <v>1.22-2201-79-1/1</v>
      </c>
      <c r="C1306" s="34" t="str">
        <f>Source!G699</f>
        <v>Технический осмотр прибора приемно-контрольного охранно-пожарного "ВЭРС-ПК"</v>
      </c>
      <c r="D1306" s="35" t="str">
        <f>Source!H699</f>
        <v>шт.</v>
      </c>
      <c r="E1306" s="9">
        <f>Source!I699</f>
        <v>3</v>
      </c>
      <c r="F1306" s="37"/>
      <c r="G1306" s="36"/>
      <c r="H1306" s="9"/>
      <c r="I1306" s="9"/>
      <c r="J1306" s="37"/>
      <c r="K1306" s="37"/>
      <c r="Q1306">
        <f>ROUND((Source!BZ699/100)*ROUND((Source!AF699*Source!AV699)*Source!I699, 2), 2)</f>
        <v>922.61</v>
      </c>
      <c r="R1306">
        <f>Source!X699</f>
        <v>922.61</v>
      </c>
      <c r="S1306">
        <f>ROUND((Source!CA699/100)*ROUND((Source!AF699*Source!AV699)*Source!I699, 2), 2)</f>
        <v>131.80000000000001</v>
      </c>
      <c r="T1306">
        <f>Source!Y699</f>
        <v>131.80000000000001</v>
      </c>
      <c r="U1306">
        <f>ROUND((175/100)*ROUND((Source!AE699*Source!AV699)*Source!I699, 2), 2)</f>
        <v>0</v>
      </c>
      <c r="V1306">
        <f>ROUND((108/100)*ROUND(Source!CS699*Source!I699, 2), 2)</f>
        <v>0</v>
      </c>
    </row>
    <row r="1307" spans="1:22" ht="14.25" x14ac:dyDescent="0.2">
      <c r="A1307" s="34"/>
      <c r="B1307" s="34"/>
      <c r="C1307" s="34" t="s">
        <v>881</v>
      </c>
      <c r="D1307" s="35"/>
      <c r="E1307" s="9"/>
      <c r="F1307" s="37">
        <f>Source!AO699</f>
        <v>39.94</v>
      </c>
      <c r="G1307" s="36" t="str">
        <f>Source!DG699</f>
        <v>)*11</v>
      </c>
      <c r="H1307" s="9">
        <f>Source!AV699</f>
        <v>1</v>
      </c>
      <c r="I1307" s="9">
        <f>IF(Source!BA699&lt;&gt; 0, Source!BA699, 1)</f>
        <v>1</v>
      </c>
      <c r="J1307" s="37">
        <f>Source!S699</f>
        <v>1318.02</v>
      </c>
      <c r="K1307" s="37"/>
    </row>
    <row r="1308" spans="1:22" ht="14.25" x14ac:dyDescent="0.2">
      <c r="A1308" s="34"/>
      <c r="B1308" s="34"/>
      <c r="C1308" s="34" t="s">
        <v>884</v>
      </c>
      <c r="D1308" s="35"/>
      <c r="E1308" s="9"/>
      <c r="F1308" s="37">
        <f>Source!AL699</f>
        <v>6.27</v>
      </c>
      <c r="G1308" s="36" t="str">
        <f>Source!DD699</f>
        <v>)*11</v>
      </c>
      <c r="H1308" s="9">
        <f>Source!AW699</f>
        <v>1</v>
      </c>
      <c r="I1308" s="9">
        <f>IF(Source!BC699&lt;&gt; 0, Source!BC699, 1)</f>
        <v>1</v>
      </c>
      <c r="J1308" s="37">
        <f>Source!P699</f>
        <v>206.91</v>
      </c>
      <c r="K1308" s="37"/>
    </row>
    <row r="1309" spans="1:22" ht="14.25" x14ac:dyDescent="0.2">
      <c r="A1309" s="34"/>
      <c r="B1309" s="34"/>
      <c r="C1309" s="34" t="s">
        <v>885</v>
      </c>
      <c r="D1309" s="35" t="s">
        <v>886</v>
      </c>
      <c r="E1309" s="9">
        <f>Source!AT699</f>
        <v>70</v>
      </c>
      <c r="F1309" s="37"/>
      <c r="G1309" s="36"/>
      <c r="H1309" s="9"/>
      <c r="I1309" s="9"/>
      <c r="J1309" s="37">
        <f>SUM(R1306:R1308)</f>
        <v>922.61</v>
      </c>
      <c r="K1309" s="37"/>
    </row>
    <row r="1310" spans="1:22" ht="14.25" x14ac:dyDescent="0.2">
      <c r="A1310" s="34"/>
      <c r="B1310" s="34"/>
      <c r="C1310" s="34" t="s">
        <v>887</v>
      </c>
      <c r="D1310" s="35" t="s">
        <v>886</v>
      </c>
      <c r="E1310" s="9">
        <f>Source!AU699</f>
        <v>10</v>
      </c>
      <c r="F1310" s="37"/>
      <c r="G1310" s="36"/>
      <c r="H1310" s="9"/>
      <c r="I1310" s="9"/>
      <c r="J1310" s="37">
        <f>SUM(T1306:T1309)</f>
        <v>131.80000000000001</v>
      </c>
      <c r="K1310" s="37"/>
    </row>
    <row r="1311" spans="1:22" ht="14.25" x14ac:dyDescent="0.2">
      <c r="A1311" s="34"/>
      <c r="B1311" s="34"/>
      <c r="C1311" s="34" t="s">
        <v>889</v>
      </c>
      <c r="D1311" s="35" t="s">
        <v>890</v>
      </c>
      <c r="E1311" s="9">
        <f>Source!AQ699</f>
        <v>0.11</v>
      </c>
      <c r="F1311" s="37"/>
      <c r="G1311" s="36" t="str">
        <f>Source!DI699</f>
        <v>)*11</v>
      </c>
      <c r="H1311" s="9">
        <f>Source!AV699</f>
        <v>1</v>
      </c>
      <c r="I1311" s="9"/>
      <c r="J1311" s="37"/>
      <c r="K1311" s="37">
        <f>Source!U699</f>
        <v>3.63</v>
      </c>
    </row>
    <row r="1312" spans="1:22" ht="15" x14ac:dyDescent="0.25">
      <c r="A1312" s="44"/>
      <c r="B1312" s="44"/>
      <c r="C1312" s="44"/>
      <c r="D1312" s="44"/>
      <c r="E1312" s="44"/>
      <c r="F1312" s="44"/>
      <c r="G1312" s="44"/>
      <c r="H1312" s="44"/>
      <c r="I1312" s="45">
        <f>J1307+J1308+J1309+J1310</f>
        <v>2579.34</v>
      </c>
      <c r="J1312" s="45"/>
      <c r="K1312" s="46">
        <f>IF(Source!I699&lt;&gt;0, ROUND(I1312/Source!I699, 2), 0)</f>
        <v>859.78</v>
      </c>
      <c r="P1312" s="40">
        <f>I1312</f>
        <v>2579.34</v>
      </c>
    </row>
    <row r="1313" spans="1:22" ht="79.5" x14ac:dyDescent="0.2">
      <c r="A1313" s="34">
        <v>143</v>
      </c>
      <c r="B1313" s="34" t="s">
        <v>916</v>
      </c>
      <c r="C1313" s="34" t="str">
        <f>Source!G701</f>
        <v>Техническое обслуживание извещателя пожарного дымового "ИП212-3СУ"</v>
      </c>
      <c r="D1313" s="35" t="str">
        <f>Source!H701</f>
        <v>шт.</v>
      </c>
      <c r="E1313" s="9">
        <f>Source!I701</f>
        <v>100</v>
      </c>
      <c r="F1313" s="37"/>
      <c r="G1313" s="36"/>
      <c r="H1313" s="9"/>
      <c r="I1313" s="9"/>
      <c r="J1313" s="37"/>
      <c r="K1313" s="37"/>
      <c r="Q1313">
        <f>ROUND((Source!BZ701/100)*ROUND((Source!AF701*Source!AV701)*Source!I701, 2), 2)</f>
        <v>7420.07</v>
      </c>
      <c r="R1313">
        <f>Source!X701</f>
        <v>7420.07</v>
      </c>
      <c r="S1313">
        <f>ROUND((Source!CA701/100)*ROUND((Source!AF701*Source!AV701)*Source!I701, 2), 2)</f>
        <v>1060.01</v>
      </c>
      <c r="T1313">
        <f>Source!Y701</f>
        <v>1060.01</v>
      </c>
      <c r="U1313">
        <f>ROUND((175/100)*ROUND((Source!AE701*Source!AV701)*Source!I701, 2), 2)</f>
        <v>1262.98</v>
      </c>
      <c r="V1313">
        <f>ROUND((108/100)*ROUND(Source!CS701*Source!I701, 2), 2)</f>
        <v>779.44</v>
      </c>
    </row>
    <row r="1314" spans="1:22" ht="14.25" x14ac:dyDescent="0.2">
      <c r="A1314" s="34"/>
      <c r="B1314" s="34"/>
      <c r="C1314" s="34" t="s">
        <v>881</v>
      </c>
      <c r="D1314" s="35"/>
      <c r="E1314" s="9"/>
      <c r="F1314" s="37">
        <f>Source!AO701</f>
        <v>151.43</v>
      </c>
      <c r="G1314" s="36" t="str">
        <f>Source!DG701</f>
        <v>)*0,70</v>
      </c>
      <c r="H1314" s="9">
        <f>Source!AV701</f>
        <v>1</v>
      </c>
      <c r="I1314" s="9">
        <f>IF(Source!BA701&lt;&gt; 0, Source!BA701, 1)</f>
        <v>1</v>
      </c>
      <c r="J1314" s="37">
        <f>Source!S701</f>
        <v>10600.1</v>
      </c>
      <c r="K1314" s="37"/>
    </row>
    <row r="1315" spans="1:22" ht="14.25" x14ac:dyDescent="0.2">
      <c r="A1315" s="34"/>
      <c r="B1315" s="34"/>
      <c r="C1315" s="34" t="s">
        <v>882</v>
      </c>
      <c r="D1315" s="35"/>
      <c r="E1315" s="9"/>
      <c r="F1315" s="37">
        <f>Source!AM701</f>
        <v>15.8</v>
      </c>
      <c r="G1315" s="36" t="str">
        <f>Source!DE701</f>
        <v>)*0,70</v>
      </c>
      <c r="H1315" s="9">
        <f>Source!AV701</f>
        <v>1</v>
      </c>
      <c r="I1315" s="9">
        <f>IF(Source!BB701&lt;&gt; 0, Source!BB701, 1)</f>
        <v>1</v>
      </c>
      <c r="J1315" s="37">
        <f>Source!Q701</f>
        <v>1106</v>
      </c>
      <c r="K1315" s="37"/>
    </row>
    <row r="1316" spans="1:22" ht="14.25" x14ac:dyDescent="0.2">
      <c r="A1316" s="34"/>
      <c r="B1316" s="34"/>
      <c r="C1316" s="34" t="s">
        <v>883</v>
      </c>
      <c r="D1316" s="35"/>
      <c r="E1316" s="9"/>
      <c r="F1316" s="37">
        <f>Source!AN701</f>
        <v>10.31</v>
      </c>
      <c r="G1316" s="36" t="str">
        <f>Source!DF701</f>
        <v>)*0,70</v>
      </c>
      <c r="H1316" s="9">
        <f>Source!AV701</f>
        <v>1</v>
      </c>
      <c r="I1316" s="9">
        <f>IF(Source!BS701&lt;&gt; 0, Source!BS701, 1)</f>
        <v>1</v>
      </c>
      <c r="J1316" s="39">
        <f>Source!R701</f>
        <v>721.7</v>
      </c>
      <c r="K1316" s="37"/>
    </row>
    <row r="1317" spans="1:22" ht="14.25" x14ac:dyDescent="0.2">
      <c r="A1317" s="34"/>
      <c r="B1317" s="34"/>
      <c r="C1317" s="34" t="s">
        <v>885</v>
      </c>
      <c r="D1317" s="35" t="s">
        <v>886</v>
      </c>
      <c r="E1317" s="9">
        <f>Source!AT701</f>
        <v>70</v>
      </c>
      <c r="F1317" s="37"/>
      <c r="G1317" s="36"/>
      <c r="H1317" s="9"/>
      <c r="I1317" s="9"/>
      <c r="J1317" s="37">
        <f>SUM(R1313:R1316)</f>
        <v>7420.07</v>
      </c>
      <c r="K1317" s="37"/>
    </row>
    <row r="1318" spans="1:22" ht="14.25" x14ac:dyDescent="0.2">
      <c r="A1318" s="34"/>
      <c r="B1318" s="34"/>
      <c r="C1318" s="34" t="s">
        <v>887</v>
      </c>
      <c r="D1318" s="35" t="s">
        <v>886</v>
      </c>
      <c r="E1318" s="9">
        <f>Source!AU701</f>
        <v>10</v>
      </c>
      <c r="F1318" s="37"/>
      <c r="G1318" s="36"/>
      <c r="H1318" s="9"/>
      <c r="I1318" s="9"/>
      <c r="J1318" s="37">
        <f>SUM(T1313:T1317)</f>
        <v>1060.01</v>
      </c>
      <c r="K1318" s="37"/>
    </row>
    <row r="1319" spans="1:22" ht="14.25" x14ac:dyDescent="0.2">
      <c r="A1319" s="34"/>
      <c r="B1319" s="34"/>
      <c r="C1319" s="34" t="s">
        <v>888</v>
      </c>
      <c r="D1319" s="35" t="s">
        <v>886</v>
      </c>
      <c r="E1319" s="9">
        <f>108</f>
        <v>108</v>
      </c>
      <c r="F1319" s="37"/>
      <c r="G1319" s="36"/>
      <c r="H1319" s="9"/>
      <c r="I1319" s="9"/>
      <c r="J1319" s="37">
        <f>SUM(V1313:V1318)</f>
        <v>779.44</v>
      </c>
      <c r="K1319" s="37"/>
    </row>
    <row r="1320" spans="1:22" ht="14.25" x14ac:dyDescent="0.2">
      <c r="A1320" s="34"/>
      <c r="B1320" s="34"/>
      <c r="C1320" s="34" t="s">
        <v>889</v>
      </c>
      <c r="D1320" s="35" t="s">
        <v>890</v>
      </c>
      <c r="E1320" s="9">
        <f>Source!AQ701</f>
        <v>0.39</v>
      </c>
      <c r="F1320" s="37"/>
      <c r="G1320" s="36" t="str">
        <f>Source!DI701</f>
        <v>)*0,70</v>
      </c>
      <c r="H1320" s="9">
        <f>Source!AV701</f>
        <v>1</v>
      </c>
      <c r="I1320" s="9"/>
      <c r="J1320" s="37"/>
      <c r="K1320" s="37">
        <f>Source!U701</f>
        <v>27.299999999999997</v>
      </c>
    </row>
    <row r="1321" spans="1:22" ht="15" x14ac:dyDescent="0.25">
      <c r="A1321" s="44"/>
      <c r="B1321" s="44"/>
      <c r="C1321" s="44"/>
      <c r="D1321" s="44"/>
      <c r="E1321" s="44"/>
      <c r="F1321" s="44"/>
      <c r="G1321" s="44"/>
      <c r="H1321" s="44"/>
      <c r="I1321" s="45">
        <f>J1314+J1315+J1317+J1318+J1319</f>
        <v>20965.619999999995</v>
      </c>
      <c r="J1321" s="45"/>
      <c r="K1321" s="46">
        <f>IF(Source!I701&lt;&gt;0, ROUND(I1321/Source!I701, 2), 0)</f>
        <v>209.66</v>
      </c>
      <c r="P1321" s="40">
        <f>I1321</f>
        <v>20965.619999999995</v>
      </c>
    </row>
    <row r="1322" spans="1:22" ht="79.5" x14ac:dyDescent="0.2">
      <c r="A1322" s="34">
        <v>144</v>
      </c>
      <c r="B1322" s="34" t="s">
        <v>917</v>
      </c>
      <c r="C1322" s="34" t="str">
        <f>Source!G702</f>
        <v>Технический осмотр извещателя пожарного дымового "ИП212-3СУ"</v>
      </c>
      <c r="D1322" s="35" t="str">
        <f>Source!H702</f>
        <v>шт.</v>
      </c>
      <c r="E1322" s="9">
        <f>Source!I702</f>
        <v>100</v>
      </c>
      <c r="F1322" s="37"/>
      <c r="G1322" s="36"/>
      <c r="H1322" s="9"/>
      <c r="I1322" s="9"/>
      <c r="J1322" s="37"/>
      <c r="K1322" s="37"/>
      <c r="Q1322">
        <f>ROUND((Source!BZ702/100)*ROUND((Source!AF702*Source!AV702)*Source!I702, 2), 2)</f>
        <v>1223.25</v>
      </c>
      <c r="R1322">
        <f>Source!X702</f>
        <v>1223.25</v>
      </c>
      <c r="S1322">
        <f>ROUND((Source!CA702/100)*ROUND((Source!AF702*Source!AV702)*Source!I702, 2), 2)</f>
        <v>174.75</v>
      </c>
      <c r="T1322">
        <f>Source!Y702</f>
        <v>174.75</v>
      </c>
      <c r="U1322">
        <f>ROUND((175/100)*ROUND((Source!AE702*Source!AV702)*Source!I702, 2), 2)</f>
        <v>203.44</v>
      </c>
      <c r="V1322">
        <f>ROUND((108/100)*ROUND(Source!CS702*Source!I702, 2), 2)</f>
        <v>125.55</v>
      </c>
    </row>
    <row r="1323" spans="1:22" ht="14.25" x14ac:dyDescent="0.2">
      <c r="A1323" s="34"/>
      <c r="B1323" s="34"/>
      <c r="C1323" s="34" t="s">
        <v>881</v>
      </c>
      <c r="D1323" s="35"/>
      <c r="E1323" s="9"/>
      <c r="F1323" s="37">
        <f>Source!AO702</f>
        <v>23.3</v>
      </c>
      <c r="G1323" s="36" t="str">
        <f>Source!DG702</f>
        <v>)*0,75</v>
      </c>
      <c r="H1323" s="9">
        <f>Source!AV702</f>
        <v>1</v>
      </c>
      <c r="I1323" s="9">
        <f>IF(Source!BA702&lt;&gt; 0, Source!BA702, 1)</f>
        <v>1</v>
      </c>
      <c r="J1323" s="37">
        <f>Source!S702</f>
        <v>1747.5</v>
      </c>
      <c r="K1323" s="37"/>
    </row>
    <row r="1324" spans="1:22" ht="14.25" x14ac:dyDescent="0.2">
      <c r="A1324" s="34"/>
      <c r="B1324" s="34"/>
      <c r="C1324" s="34" t="s">
        <v>882</v>
      </c>
      <c r="D1324" s="35"/>
      <c r="E1324" s="9"/>
      <c r="F1324" s="37">
        <f>Source!AM702</f>
        <v>2.37</v>
      </c>
      <c r="G1324" s="36" t="str">
        <f>Source!DE702</f>
        <v>)*0,75</v>
      </c>
      <c r="H1324" s="9">
        <f>Source!AV702</f>
        <v>1</v>
      </c>
      <c r="I1324" s="9">
        <f>IF(Source!BB702&lt;&gt; 0, Source!BB702, 1)</f>
        <v>1</v>
      </c>
      <c r="J1324" s="37">
        <f>Source!Q702</f>
        <v>177.75</v>
      </c>
      <c r="K1324" s="37"/>
    </row>
    <row r="1325" spans="1:22" ht="14.25" x14ac:dyDescent="0.2">
      <c r="A1325" s="34"/>
      <c r="B1325" s="34"/>
      <c r="C1325" s="34" t="s">
        <v>883</v>
      </c>
      <c r="D1325" s="35"/>
      <c r="E1325" s="9"/>
      <c r="F1325" s="37">
        <f>Source!AN702</f>
        <v>1.55</v>
      </c>
      <c r="G1325" s="36" t="str">
        <f>Source!DF702</f>
        <v>)*0,75</v>
      </c>
      <c r="H1325" s="9">
        <f>Source!AV702</f>
        <v>1</v>
      </c>
      <c r="I1325" s="9">
        <f>IF(Source!BS702&lt;&gt; 0, Source!BS702, 1)</f>
        <v>1</v>
      </c>
      <c r="J1325" s="39">
        <f>Source!R702</f>
        <v>116.25</v>
      </c>
      <c r="K1325" s="37"/>
    </row>
    <row r="1326" spans="1:22" ht="14.25" x14ac:dyDescent="0.2">
      <c r="A1326" s="34"/>
      <c r="B1326" s="34"/>
      <c r="C1326" s="34" t="s">
        <v>885</v>
      </c>
      <c r="D1326" s="35" t="s">
        <v>886</v>
      </c>
      <c r="E1326" s="9">
        <f>Source!AT702</f>
        <v>70</v>
      </c>
      <c r="F1326" s="37"/>
      <c r="G1326" s="36"/>
      <c r="H1326" s="9"/>
      <c r="I1326" s="9"/>
      <c r="J1326" s="37">
        <f>SUM(R1322:R1325)</f>
        <v>1223.25</v>
      </c>
      <c r="K1326" s="37"/>
    </row>
    <row r="1327" spans="1:22" ht="14.25" x14ac:dyDescent="0.2">
      <c r="A1327" s="34"/>
      <c r="B1327" s="34"/>
      <c r="C1327" s="34" t="s">
        <v>887</v>
      </c>
      <c r="D1327" s="35" t="s">
        <v>886</v>
      </c>
      <c r="E1327" s="9">
        <f>Source!AU702</f>
        <v>10</v>
      </c>
      <c r="F1327" s="37"/>
      <c r="G1327" s="36"/>
      <c r="H1327" s="9"/>
      <c r="I1327" s="9"/>
      <c r="J1327" s="37">
        <f>SUM(T1322:T1326)</f>
        <v>174.75</v>
      </c>
      <c r="K1327" s="37"/>
    </row>
    <row r="1328" spans="1:22" ht="14.25" x14ac:dyDescent="0.2">
      <c r="A1328" s="34"/>
      <c r="B1328" s="34"/>
      <c r="C1328" s="34" t="s">
        <v>888</v>
      </c>
      <c r="D1328" s="35" t="s">
        <v>886</v>
      </c>
      <c r="E1328" s="9">
        <f>108</f>
        <v>108</v>
      </c>
      <c r="F1328" s="37"/>
      <c r="G1328" s="36"/>
      <c r="H1328" s="9"/>
      <c r="I1328" s="9"/>
      <c r="J1328" s="37">
        <f>SUM(V1322:V1327)</f>
        <v>125.55</v>
      </c>
      <c r="K1328" s="37"/>
    </row>
    <row r="1329" spans="1:22" ht="14.25" x14ac:dyDescent="0.2">
      <c r="A1329" s="34"/>
      <c r="B1329" s="34"/>
      <c r="C1329" s="34" t="s">
        <v>889</v>
      </c>
      <c r="D1329" s="35" t="s">
        <v>890</v>
      </c>
      <c r="E1329" s="9">
        <f>Source!AQ702</f>
        <v>0.06</v>
      </c>
      <c r="F1329" s="37"/>
      <c r="G1329" s="36" t="str">
        <f>Source!DI702</f>
        <v>)*0,75</v>
      </c>
      <c r="H1329" s="9">
        <f>Source!AV702</f>
        <v>1</v>
      </c>
      <c r="I1329" s="9"/>
      <c r="J1329" s="37"/>
      <c r="K1329" s="37">
        <f>Source!U702</f>
        <v>4.5</v>
      </c>
    </row>
    <row r="1330" spans="1:22" ht="15" x14ac:dyDescent="0.25">
      <c r="A1330" s="44"/>
      <c r="B1330" s="44"/>
      <c r="C1330" s="44"/>
      <c r="D1330" s="44"/>
      <c r="E1330" s="44"/>
      <c r="F1330" s="44"/>
      <c r="G1330" s="44"/>
      <c r="H1330" s="44"/>
      <c r="I1330" s="45">
        <f>J1323+J1324+J1326+J1327+J1328</f>
        <v>3448.8</v>
      </c>
      <c r="J1330" s="45"/>
      <c r="K1330" s="46">
        <f>IF(Source!I702&lt;&gt;0, ROUND(I1330/Source!I702, 2), 0)</f>
        <v>34.49</v>
      </c>
      <c r="P1330" s="40">
        <f>I1330</f>
        <v>3448.8</v>
      </c>
    </row>
    <row r="1331" spans="1:22" ht="28.5" x14ac:dyDescent="0.2">
      <c r="A1331" s="34">
        <v>145</v>
      </c>
      <c r="B1331" s="34" t="str">
        <f>Source!F703</f>
        <v>1.22-2203-98-1/1</v>
      </c>
      <c r="C1331" s="34" t="str">
        <f>Source!G703</f>
        <v>Техническое обслуживание извещателя ручного тип WR7</v>
      </c>
      <c r="D1331" s="35" t="str">
        <f>Source!H703</f>
        <v>шт.</v>
      </c>
      <c r="E1331" s="9">
        <f>Source!I703</f>
        <v>5</v>
      </c>
      <c r="F1331" s="37"/>
      <c r="G1331" s="36"/>
      <c r="H1331" s="9"/>
      <c r="I1331" s="9"/>
      <c r="J1331" s="37"/>
      <c r="K1331" s="37"/>
      <c r="Q1331">
        <f>ROUND((Source!BZ703/100)*ROUND((Source!AF703*Source!AV703)*Source!I703, 2), 2)</f>
        <v>842.59</v>
      </c>
      <c r="R1331">
        <f>Source!X703</f>
        <v>842.59</v>
      </c>
      <c r="S1331">
        <f>ROUND((Source!CA703/100)*ROUND((Source!AF703*Source!AV703)*Source!I703, 2), 2)</f>
        <v>120.37</v>
      </c>
      <c r="T1331">
        <f>Source!Y703</f>
        <v>120.37</v>
      </c>
      <c r="U1331">
        <f>ROUND((175/100)*ROUND((Source!AE703*Source!AV703)*Source!I703, 2), 2)</f>
        <v>90.3</v>
      </c>
      <c r="V1331">
        <f>ROUND((108/100)*ROUND(Source!CS703*Source!I703, 2), 2)</f>
        <v>55.73</v>
      </c>
    </row>
    <row r="1332" spans="1:22" ht="14.25" x14ac:dyDescent="0.2">
      <c r="A1332" s="34"/>
      <c r="B1332" s="34"/>
      <c r="C1332" s="34" t="s">
        <v>881</v>
      </c>
      <c r="D1332" s="35"/>
      <c r="E1332" s="9"/>
      <c r="F1332" s="37">
        <f>Source!AO703</f>
        <v>120.37</v>
      </c>
      <c r="G1332" s="36" t="str">
        <f>Source!DG703</f>
        <v>)*2</v>
      </c>
      <c r="H1332" s="9">
        <f>Source!AV703</f>
        <v>1</v>
      </c>
      <c r="I1332" s="9">
        <f>IF(Source!BA703&lt;&gt; 0, Source!BA703, 1)</f>
        <v>1</v>
      </c>
      <c r="J1332" s="37">
        <f>Source!S703</f>
        <v>1203.7</v>
      </c>
      <c r="K1332" s="37"/>
    </row>
    <row r="1333" spans="1:22" ht="14.25" x14ac:dyDescent="0.2">
      <c r="A1333" s="34"/>
      <c r="B1333" s="34"/>
      <c r="C1333" s="34" t="s">
        <v>882</v>
      </c>
      <c r="D1333" s="35"/>
      <c r="E1333" s="9"/>
      <c r="F1333" s="37">
        <f>Source!AM703</f>
        <v>7.9</v>
      </c>
      <c r="G1333" s="36" t="str">
        <f>Source!DE703</f>
        <v>)*2</v>
      </c>
      <c r="H1333" s="9">
        <f>Source!AV703</f>
        <v>1</v>
      </c>
      <c r="I1333" s="9">
        <f>IF(Source!BB703&lt;&gt; 0, Source!BB703, 1)</f>
        <v>1</v>
      </c>
      <c r="J1333" s="37">
        <f>Source!Q703</f>
        <v>79</v>
      </c>
      <c r="K1333" s="37"/>
    </row>
    <row r="1334" spans="1:22" ht="14.25" x14ac:dyDescent="0.2">
      <c r="A1334" s="34"/>
      <c r="B1334" s="34"/>
      <c r="C1334" s="34" t="s">
        <v>883</v>
      </c>
      <c r="D1334" s="35"/>
      <c r="E1334" s="9"/>
      <c r="F1334" s="37">
        <f>Source!AN703</f>
        <v>5.16</v>
      </c>
      <c r="G1334" s="36" t="str">
        <f>Source!DF703</f>
        <v>)*2</v>
      </c>
      <c r="H1334" s="9">
        <f>Source!AV703</f>
        <v>1</v>
      </c>
      <c r="I1334" s="9">
        <f>IF(Source!BS703&lt;&gt; 0, Source!BS703, 1)</f>
        <v>1</v>
      </c>
      <c r="J1334" s="39">
        <f>Source!R703</f>
        <v>51.6</v>
      </c>
      <c r="K1334" s="37"/>
    </row>
    <row r="1335" spans="1:22" ht="14.25" x14ac:dyDescent="0.2">
      <c r="A1335" s="34"/>
      <c r="B1335" s="34"/>
      <c r="C1335" s="34" t="s">
        <v>884</v>
      </c>
      <c r="D1335" s="35"/>
      <c r="E1335" s="9"/>
      <c r="F1335" s="37">
        <f>Source!AL703</f>
        <v>0.49</v>
      </c>
      <c r="G1335" s="36" t="str">
        <f>Source!DD703</f>
        <v>)*2</v>
      </c>
      <c r="H1335" s="9">
        <f>Source!AW703</f>
        <v>1</v>
      </c>
      <c r="I1335" s="9">
        <f>IF(Source!BC703&lt;&gt; 0, Source!BC703, 1)</f>
        <v>1</v>
      </c>
      <c r="J1335" s="37">
        <f>Source!P703</f>
        <v>4.9000000000000004</v>
      </c>
      <c r="K1335" s="37"/>
    </row>
    <row r="1336" spans="1:22" ht="14.25" x14ac:dyDescent="0.2">
      <c r="A1336" s="34"/>
      <c r="B1336" s="34"/>
      <c r="C1336" s="34" t="s">
        <v>885</v>
      </c>
      <c r="D1336" s="35" t="s">
        <v>886</v>
      </c>
      <c r="E1336" s="9">
        <f>Source!AT703</f>
        <v>70</v>
      </c>
      <c r="F1336" s="37"/>
      <c r="G1336" s="36"/>
      <c r="H1336" s="9"/>
      <c r="I1336" s="9"/>
      <c r="J1336" s="37">
        <f>SUM(R1331:R1335)</f>
        <v>842.59</v>
      </c>
      <c r="K1336" s="37"/>
    </row>
    <row r="1337" spans="1:22" ht="14.25" x14ac:dyDescent="0.2">
      <c r="A1337" s="34"/>
      <c r="B1337" s="34"/>
      <c r="C1337" s="34" t="s">
        <v>887</v>
      </c>
      <c r="D1337" s="35" t="s">
        <v>886</v>
      </c>
      <c r="E1337" s="9">
        <f>Source!AU703</f>
        <v>10</v>
      </c>
      <c r="F1337" s="37"/>
      <c r="G1337" s="36"/>
      <c r="H1337" s="9"/>
      <c r="I1337" s="9"/>
      <c r="J1337" s="37">
        <f>SUM(T1331:T1336)</f>
        <v>120.37</v>
      </c>
      <c r="K1337" s="37"/>
    </row>
    <row r="1338" spans="1:22" ht="14.25" x14ac:dyDescent="0.2">
      <c r="A1338" s="34"/>
      <c r="B1338" s="34"/>
      <c r="C1338" s="34" t="s">
        <v>888</v>
      </c>
      <c r="D1338" s="35" t="s">
        <v>886</v>
      </c>
      <c r="E1338" s="9">
        <f>108</f>
        <v>108</v>
      </c>
      <c r="F1338" s="37"/>
      <c r="G1338" s="36"/>
      <c r="H1338" s="9"/>
      <c r="I1338" s="9"/>
      <c r="J1338" s="37">
        <f>SUM(V1331:V1337)</f>
        <v>55.73</v>
      </c>
      <c r="K1338" s="37"/>
    </row>
    <row r="1339" spans="1:22" ht="14.25" x14ac:dyDescent="0.2">
      <c r="A1339" s="34"/>
      <c r="B1339" s="34"/>
      <c r="C1339" s="34" t="s">
        <v>889</v>
      </c>
      <c r="D1339" s="35" t="s">
        <v>890</v>
      </c>
      <c r="E1339" s="9">
        <f>Source!AQ703</f>
        <v>0.31</v>
      </c>
      <c r="F1339" s="37"/>
      <c r="G1339" s="36" t="str">
        <f>Source!DI703</f>
        <v>)*2</v>
      </c>
      <c r="H1339" s="9">
        <f>Source!AV703</f>
        <v>1</v>
      </c>
      <c r="I1339" s="9"/>
      <c r="J1339" s="37"/>
      <c r="K1339" s="37">
        <f>Source!U703</f>
        <v>3.1</v>
      </c>
    </row>
    <row r="1340" spans="1:22" ht="15" x14ac:dyDescent="0.25">
      <c r="A1340" s="44"/>
      <c r="B1340" s="44"/>
      <c r="C1340" s="44"/>
      <c r="D1340" s="44"/>
      <c r="E1340" s="44"/>
      <c r="F1340" s="44"/>
      <c r="G1340" s="44"/>
      <c r="H1340" s="44"/>
      <c r="I1340" s="45">
        <f>J1332+J1333+J1335+J1336+J1337+J1338</f>
        <v>2306.29</v>
      </c>
      <c r="J1340" s="45"/>
      <c r="K1340" s="46">
        <f>IF(Source!I703&lt;&gt;0, ROUND(I1340/Source!I703, 2), 0)</f>
        <v>461.26</v>
      </c>
      <c r="P1340" s="40">
        <f>I1340</f>
        <v>2306.29</v>
      </c>
    </row>
    <row r="1341" spans="1:22" ht="79.5" x14ac:dyDescent="0.2">
      <c r="A1341" s="34">
        <v>146</v>
      </c>
      <c r="B1341" s="34" t="s">
        <v>918</v>
      </c>
      <c r="C1341" s="34" t="str">
        <f>Source!G704</f>
        <v>Техническое обслуживание извещателя пожарного теплового "XP95 55000-400"</v>
      </c>
      <c r="D1341" s="35" t="str">
        <f>Source!H704</f>
        <v>шт.</v>
      </c>
      <c r="E1341" s="9">
        <f>Source!I704</f>
        <v>8</v>
      </c>
      <c r="F1341" s="37"/>
      <c r="G1341" s="36"/>
      <c r="H1341" s="9"/>
      <c r="I1341" s="9"/>
      <c r="J1341" s="37"/>
      <c r="K1341" s="37"/>
      <c r="Q1341">
        <f>ROUND((Source!BZ704/100)*ROUND((Source!AF704*Source!AV704)*Source!I704, 2), 2)</f>
        <v>761.07</v>
      </c>
      <c r="R1341">
        <f>Source!X704</f>
        <v>761.07</v>
      </c>
      <c r="S1341">
        <f>ROUND((Source!CA704/100)*ROUND((Source!AF704*Source!AV704)*Source!I704, 2), 2)</f>
        <v>108.72</v>
      </c>
      <c r="T1341">
        <f>Source!Y704</f>
        <v>108.72</v>
      </c>
      <c r="U1341">
        <f>ROUND((175/100)*ROUND((Source!AE704*Source!AV704)*Source!I704, 2), 2)</f>
        <v>151.6</v>
      </c>
      <c r="V1341">
        <f>ROUND((108/100)*ROUND(Source!CS704*Source!I704, 2), 2)</f>
        <v>93.56</v>
      </c>
    </row>
    <row r="1342" spans="1:22" ht="14.25" x14ac:dyDescent="0.2">
      <c r="A1342" s="34"/>
      <c r="B1342" s="34"/>
      <c r="C1342" s="34" t="s">
        <v>881</v>
      </c>
      <c r="D1342" s="35"/>
      <c r="E1342" s="9"/>
      <c r="F1342" s="37">
        <f>Source!AO704</f>
        <v>194.15</v>
      </c>
      <c r="G1342" s="36" t="str">
        <f>Source!DG704</f>
        <v>)*0,70</v>
      </c>
      <c r="H1342" s="9">
        <f>Source!AV704</f>
        <v>1</v>
      </c>
      <c r="I1342" s="9">
        <f>IF(Source!BA704&lt;&gt; 0, Source!BA704, 1)</f>
        <v>1</v>
      </c>
      <c r="J1342" s="37">
        <f>Source!S704</f>
        <v>1087.24</v>
      </c>
      <c r="K1342" s="37"/>
    </row>
    <row r="1343" spans="1:22" ht="14.25" x14ac:dyDescent="0.2">
      <c r="A1343" s="34"/>
      <c r="B1343" s="34"/>
      <c r="C1343" s="34" t="s">
        <v>882</v>
      </c>
      <c r="D1343" s="35"/>
      <c r="E1343" s="9"/>
      <c r="F1343" s="37">
        <f>Source!AM704</f>
        <v>23.7</v>
      </c>
      <c r="G1343" s="36" t="str">
        <f>Source!DE704</f>
        <v>)*0,70</v>
      </c>
      <c r="H1343" s="9">
        <f>Source!AV704</f>
        <v>1</v>
      </c>
      <c r="I1343" s="9">
        <f>IF(Source!BB704&lt;&gt; 0, Source!BB704, 1)</f>
        <v>1</v>
      </c>
      <c r="J1343" s="37">
        <f>Source!Q704</f>
        <v>132.72</v>
      </c>
      <c r="K1343" s="37"/>
    </row>
    <row r="1344" spans="1:22" ht="14.25" x14ac:dyDescent="0.2">
      <c r="A1344" s="34"/>
      <c r="B1344" s="34"/>
      <c r="C1344" s="34" t="s">
        <v>883</v>
      </c>
      <c r="D1344" s="35"/>
      <c r="E1344" s="9"/>
      <c r="F1344" s="37">
        <f>Source!AN704</f>
        <v>15.47</v>
      </c>
      <c r="G1344" s="36" t="str">
        <f>Source!DF704</f>
        <v>)*0,70</v>
      </c>
      <c r="H1344" s="9">
        <f>Source!AV704</f>
        <v>1</v>
      </c>
      <c r="I1344" s="9">
        <f>IF(Source!BS704&lt;&gt; 0, Source!BS704, 1)</f>
        <v>1</v>
      </c>
      <c r="J1344" s="39">
        <f>Source!R704</f>
        <v>86.63</v>
      </c>
      <c r="K1344" s="37"/>
    </row>
    <row r="1345" spans="1:22" ht="14.25" x14ac:dyDescent="0.2">
      <c r="A1345" s="34"/>
      <c r="B1345" s="34"/>
      <c r="C1345" s="34" t="s">
        <v>885</v>
      </c>
      <c r="D1345" s="35" t="s">
        <v>886</v>
      </c>
      <c r="E1345" s="9">
        <f>Source!AT704</f>
        <v>70</v>
      </c>
      <c r="F1345" s="37"/>
      <c r="G1345" s="36"/>
      <c r="H1345" s="9"/>
      <c r="I1345" s="9"/>
      <c r="J1345" s="37">
        <f>SUM(R1341:R1344)</f>
        <v>761.07</v>
      </c>
      <c r="K1345" s="37"/>
    </row>
    <row r="1346" spans="1:22" ht="14.25" x14ac:dyDescent="0.2">
      <c r="A1346" s="34"/>
      <c r="B1346" s="34"/>
      <c r="C1346" s="34" t="s">
        <v>887</v>
      </c>
      <c r="D1346" s="35" t="s">
        <v>886</v>
      </c>
      <c r="E1346" s="9">
        <f>Source!AU704</f>
        <v>10</v>
      </c>
      <c r="F1346" s="37"/>
      <c r="G1346" s="36"/>
      <c r="H1346" s="9"/>
      <c r="I1346" s="9"/>
      <c r="J1346" s="37">
        <f>SUM(T1341:T1345)</f>
        <v>108.72</v>
      </c>
      <c r="K1346" s="37"/>
    </row>
    <row r="1347" spans="1:22" ht="14.25" x14ac:dyDescent="0.2">
      <c r="A1347" s="34"/>
      <c r="B1347" s="34"/>
      <c r="C1347" s="34" t="s">
        <v>888</v>
      </c>
      <c r="D1347" s="35" t="s">
        <v>886</v>
      </c>
      <c r="E1347" s="9">
        <f>108</f>
        <v>108</v>
      </c>
      <c r="F1347" s="37"/>
      <c r="G1347" s="36"/>
      <c r="H1347" s="9"/>
      <c r="I1347" s="9"/>
      <c r="J1347" s="37">
        <f>SUM(V1341:V1346)</f>
        <v>93.56</v>
      </c>
      <c r="K1347" s="37"/>
    </row>
    <row r="1348" spans="1:22" ht="14.25" x14ac:dyDescent="0.2">
      <c r="A1348" s="34"/>
      <c r="B1348" s="34"/>
      <c r="C1348" s="34" t="s">
        <v>889</v>
      </c>
      <c r="D1348" s="35" t="s">
        <v>890</v>
      </c>
      <c r="E1348" s="9">
        <f>Source!AQ704</f>
        <v>0.5</v>
      </c>
      <c r="F1348" s="37"/>
      <c r="G1348" s="36" t="str">
        <f>Source!DI704</f>
        <v>)*0,70</v>
      </c>
      <c r="H1348" s="9">
        <f>Source!AV704</f>
        <v>1</v>
      </c>
      <c r="I1348" s="9"/>
      <c r="J1348" s="37"/>
      <c r="K1348" s="37">
        <f>Source!U704</f>
        <v>2.8</v>
      </c>
    </row>
    <row r="1349" spans="1:22" ht="15" x14ac:dyDescent="0.25">
      <c r="A1349" s="44"/>
      <c r="B1349" s="44"/>
      <c r="C1349" s="44"/>
      <c r="D1349" s="44"/>
      <c r="E1349" s="44"/>
      <c r="F1349" s="44"/>
      <c r="G1349" s="44"/>
      <c r="H1349" s="44"/>
      <c r="I1349" s="45">
        <f>J1342+J1343+J1345+J1346+J1347</f>
        <v>2183.31</v>
      </c>
      <c r="J1349" s="45"/>
      <c r="K1349" s="46">
        <f>IF(Source!I704&lt;&gt;0, ROUND(I1349/Source!I704, 2), 0)</f>
        <v>272.91000000000003</v>
      </c>
      <c r="P1349" s="40">
        <f>I1349</f>
        <v>2183.31</v>
      </c>
    </row>
    <row r="1350" spans="1:22" ht="79.5" x14ac:dyDescent="0.2">
      <c r="A1350" s="34">
        <v>147</v>
      </c>
      <c r="B1350" s="34" t="s">
        <v>919</v>
      </c>
      <c r="C1350" s="34" t="str">
        <f>Source!G705</f>
        <v>Технический осмотр извещателя пожарного теплового "XP95 55000-400"</v>
      </c>
      <c r="D1350" s="35" t="str">
        <f>Source!H705</f>
        <v>шт.</v>
      </c>
      <c r="E1350" s="9">
        <f>Source!I705</f>
        <v>8</v>
      </c>
      <c r="F1350" s="37"/>
      <c r="G1350" s="36"/>
      <c r="H1350" s="9"/>
      <c r="I1350" s="9"/>
      <c r="J1350" s="37"/>
      <c r="K1350" s="37"/>
      <c r="Q1350">
        <f>ROUND((Source!BZ705/100)*ROUND((Source!AF705*Source!AV705)*Source!I705, 2), 2)</f>
        <v>1255.72</v>
      </c>
      <c r="R1350">
        <f>Source!X705</f>
        <v>1255.72</v>
      </c>
      <c r="S1350">
        <f>ROUND((Source!CA705/100)*ROUND((Source!AF705*Source!AV705)*Source!I705, 2), 2)</f>
        <v>179.39</v>
      </c>
      <c r="T1350">
        <f>Source!Y705</f>
        <v>179.39</v>
      </c>
      <c r="U1350">
        <f>ROUND((175/100)*ROUND((Source!AE705*Source!AV705)*Source!I705, 2), 2)</f>
        <v>237.93</v>
      </c>
      <c r="V1350">
        <f>ROUND((108/100)*ROUND(Source!CS705*Source!I705, 2), 2)</f>
        <v>146.84</v>
      </c>
    </row>
    <row r="1351" spans="1:22" ht="14.25" x14ac:dyDescent="0.2">
      <c r="A1351" s="34"/>
      <c r="B1351" s="34"/>
      <c r="C1351" s="34" t="s">
        <v>881</v>
      </c>
      <c r="D1351" s="35"/>
      <c r="E1351" s="9"/>
      <c r="F1351" s="37">
        <f>Source!AO705</f>
        <v>27.18</v>
      </c>
      <c r="G1351" s="36" t="str">
        <f>Source!DG705</f>
        <v>)*0,75)*11</v>
      </c>
      <c r="H1351" s="9">
        <f>Source!AV705</f>
        <v>1</v>
      </c>
      <c r="I1351" s="9">
        <f>IF(Source!BA705&lt;&gt; 0, Source!BA705, 1)</f>
        <v>1</v>
      </c>
      <c r="J1351" s="37">
        <f>Source!S705</f>
        <v>1793.88</v>
      </c>
      <c r="K1351" s="37"/>
    </row>
    <row r="1352" spans="1:22" ht="14.25" x14ac:dyDescent="0.2">
      <c r="A1352" s="34"/>
      <c r="B1352" s="34"/>
      <c r="C1352" s="34" t="s">
        <v>882</v>
      </c>
      <c r="D1352" s="35"/>
      <c r="E1352" s="9"/>
      <c r="F1352" s="37">
        <f>Source!AM705</f>
        <v>3.16</v>
      </c>
      <c r="G1352" s="36" t="str">
        <f>Source!DE705</f>
        <v>)*0,75)*11</v>
      </c>
      <c r="H1352" s="9">
        <f>Source!AV705</f>
        <v>1</v>
      </c>
      <c r="I1352" s="9">
        <f>IF(Source!BB705&lt;&gt; 0, Source!BB705, 1)</f>
        <v>1</v>
      </c>
      <c r="J1352" s="37">
        <f>Source!Q705</f>
        <v>208.56</v>
      </c>
      <c r="K1352" s="37"/>
    </row>
    <row r="1353" spans="1:22" ht="14.25" x14ac:dyDescent="0.2">
      <c r="A1353" s="34"/>
      <c r="B1353" s="34"/>
      <c r="C1353" s="34" t="s">
        <v>883</v>
      </c>
      <c r="D1353" s="35"/>
      <c r="E1353" s="9"/>
      <c r="F1353" s="37">
        <f>Source!AN705</f>
        <v>2.06</v>
      </c>
      <c r="G1353" s="36" t="str">
        <f>Source!DF705</f>
        <v>)*0,75)*11</v>
      </c>
      <c r="H1353" s="9">
        <f>Source!AV705</f>
        <v>1</v>
      </c>
      <c r="I1353" s="9">
        <f>IF(Source!BS705&lt;&gt; 0, Source!BS705, 1)</f>
        <v>1</v>
      </c>
      <c r="J1353" s="39">
        <f>Source!R705</f>
        <v>135.96</v>
      </c>
      <c r="K1353" s="37"/>
    </row>
    <row r="1354" spans="1:22" ht="14.25" x14ac:dyDescent="0.2">
      <c r="A1354" s="34"/>
      <c r="B1354" s="34"/>
      <c r="C1354" s="34" t="s">
        <v>885</v>
      </c>
      <c r="D1354" s="35" t="s">
        <v>886</v>
      </c>
      <c r="E1354" s="9">
        <f>Source!AT705</f>
        <v>70</v>
      </c>
      <c r="F1354" s="37"/>
      <c r="G1354" s="36"/>
      <c r="H1354" s="9"/>
      <c r="I1354" s="9"/>
      <c r="J1354" s="37">
        <f>SUM(R1350:R1353)</f>
        <v>1255.72</v>
      </c>
      <c r="K1354" s="37"/>
    </row>
    <row r="1355" spans="1:22" ht="14.25" x14ac:dyDescent="0.2">
      <c r="A1355" s="34"/>
      <c r="B1355" s="34"/>
      <c r="C1355" s="34" t="s">
        <v>887</v>
      </c>
      <c r="D1355" s="35" t="s">
        <v>886</v>
      </c>
      <c r="E1355" s="9">
        <f>Source!AU705</f>
        <v>10</v>
      </c>
      <c r="F1355" s="37"/>
      <c r="G1355" s="36"/>
      <c r="H1355" s="9"/>
      <c r="I1355" s="9"/>
      <c r="J1355" s="37">
        <f>SUM(T1350:T1354)</f>
        <v>179.39</v>
      </c>
      <c r="K1355" s="37"/>
    </row>
    <row r="1356" spans="1:22" ht="14.25" x14ac:dyDescent="0.2">
      <c r="A1356" s="34"/>
      <c r="B1356" s="34"/>
      <c r="C1356" s="34" t="s">
        <v>888</v>
      </c>
      <c r="D1356" s="35" t="s">
        <v>886</v>
      </c>
      <c r="E1356" s="9">
        <f>108</f>
        <v>108</v>
      </c>
      <c r="F1356" s="37"/>
      <c r="G1356" s="36"/>
      <c r="H1356" s="9"/>
      <c r="I1356" s="9"/>
      <c r="J1356" s="37">
        <f>SUM(V1350:V1355)</f>
        <v>146.84</v>
      </c>
      <c r="K1356" s="37"/>
    </row>
    <row r="1357" spans="1:22" ht="14.25" x14ac:dyDescent="0.2">
      <c r="A1357" s="34"/>
      <c r="B1357" s="34"/>
      <c r="C1357" s="34" t="s">
        <v>889</v>
      </c>
      <c r="D1357" s="35" t="s">
        <v>890</v>
      </c>
      <c r="E1357" s="9">
        <f>Source!AQ705</f>
        <v>7.0000000000000007E-2</v>
      </c>
      <c r="F1357" s="37"/>
      <c r="G1357" s="36" t="str">
        <f>Source!DI705</f>
        <v>)*0,75)*11</v>
      </c>
      <c r="H1357" s="9">
        <f>Source!AV705</f>
        <v>1</v>
      </c>
      <c r="I1357" s="9"/>
      <c r="J1357" s="37"/>
      <c r="K1357" s="37">
        <f>Source!U705</f>
        <v>4.62</v>
      </c>
    </row>
    <row r="1358" spans="1:22" ht="15" x14ac:dyDescent="0.25">
      <c r="A1358" s="44"/>
      <c r="B1358" s="44"/>
      <c r="C1358" s="44"/>
      <c r="D1358" s="44"/>
      <c r="E1358" s="44"/>
      <c r="F1358" s="44"/>
      <c r="G1358" s="44"/>
      <c r="H1358" s="44"/>
      <c r="I1358" s="45">
        <f>J1351+J1352+J1354+J1355+J1356</f>
        <v>3584.39</v>
      </c>
      <c r="J1358" s="45"/>
      <c r="K1358" s="46">
        <f>IF(Source!I705&lt;&gt;0, ROUND(I1358/Source!I705, 2), 0)</f>
        <v>448.05</v>
      </c>
      <c r="P1358" s="40">
        <f>I1358</f>
        <v>3584.39</v>
      </c>
    </row>
    <row r="1360" spans="1:22" ht="15" x14ac:dyDescent="0.25">
      <c r="A1360" s="49" t="str">
        <f>CONCATENATE("Итого по подразделу: ",IF(Source!G707&lt;&gt;"Новый подраздел", Source!G707, ""))</f>
        <v>Итого по подразделу: АПС</v>
      </c>
      <c r="B1360" s="49"/>
      <c r="C1360" s="49"/>
      <c r="D1360" s="49"/>
      <c r="E1360" s="49"/>
      <c r="F1360" s="49"/>
      <c r="G1360" s="49"/>
      <c r="H1360" s="49"/>
      <c r="I1360" s="42">
        <f>SUM(P1298:P1359)</f>
        <v>35531.360000000001</v>
      </c>
      <c r="J1360" s="48"/>
      <c r="K1360" s="47"/>
    </row>
    <row r="1363" spans="1:22" ht="16.5" x14ac:dyDescent="0.25">
      <c r="A1363" s="33" t="str">
        <f>CONCATENATE("Подраздел: ",IF(Source!G737&lt;&gt;"Новый подраздел", Source!G737, ""))</f>
        <v>Подраздел: СОУЭ</v>
      </c>
      <c r="B1363" s="33"/>
      <c r="C1363" s="33"/>
      <c r="D1363" s="33"/>
      <c r="E1363" s="33"/>
      <c r="F1363" s="33"/>
      <c r="G1363" s="33"/>
      <c r="H1363" s="33"/>
      <c r="I1363" s="33"/>
      <c r="J1363" s="33"/>
      <c r="K1363" s="33"/>
    </row>
    <row r="1364" spans="1:22" ht="71.25" x14ac:dyDescent="0.2">
      <c r="A1364" s="34">
        <v>148</v>
      </c>
      <c r="B1364" s="34" t="str">
        <f>Source!F741</f>
        <v>1.22-2203-108-2/1</v>
      </c>
      <c r="C1364" s="34" t="str">
        <f>Source!G741</f>
        <v>Техническое обслуживание приборов системы автоматического речевого пожарного оповещения типа РЕЧОР, выносной пульт речевого пожарного оповещения - годовое</v>
      </c>
      <c r="D1364" s="35" t="str">
        <f>Source!H741</f>
        <v>шт.</v>
      </c>
      <c r="E1364" s="9">
        <f>Source!I741</f>
        <v>1</v>
      </c>
      <c r="F1364" s="37"/>
      <c r="G1364" s="36"/>
      <c r="H1364" s="9"/>
      <c r="I1364" s="9"/>
      <c r="J1364" s="37"/>
      <c r="K1364" s="37"/>
      <c r="Q1364">
        <f>ROUND((Source!BZ741/100)*ROUND((Source!AF741*Source!AV741)*Source!I741, 2), 2)</f>
        <v>55.91</v>
      </c>
      <c r="R1364">
        <f>Source!X741</f>
        <v>55.91</v>
      </c>
      <c r="S1364">
        <f>ROUND((Source!CA741/100)*ROUND((Source!AF741*Source!AV741)*Source!I741, 2), 2)</f>
        <v>7.99</v>
      </c>
      <c r="T1364">
        <f>Source!Y741</f>
        <v>7.99</v>
      </c>
      <c r="U1364">
        <f>ROUND((175/100)*ROUND((Source!AE741*Source!AV741)*Source!I741, 2), 2)</f>
        <v>0</v>
      </c>
      <c r="V1364">
        <f>ROUND((108/100)*ROUND(Source!CS741*Source!I741, 2), 2)</f>
        <v>0</v>
      </c>
    </row>
    <row r="1365" spans="1:22" ht="14.25" x14ac:dyDescent="0.2">
      <c r="A1365" s="34"/>
      <c r="B1365" s="34"/>
      <c r="C1365" s="34" t="s">
        <v>881</v>
      </c>
      <c r="D1365" s="35"/>
      <c r="E1365" s="9"/>
      <c r="F1365" s="37">
        <f>Source!AO741</f>
        <v>79.87</v>
      </c>
      <c r="G1365" s="36" t="str">
        <f>Source!DG741</f>
        <v/>
      </c>
      <c r="H1365" s="9">
        <f>Source!AV741</f>
        <v>1</v>
      </c>
      <c r="I1365" s="9">
        <f>IF(Source!BA741&lt;&gt; 0, Source!BA741, 1)</f>
        <v>1</v>
      </c>
      <c r="J1365" s="37">
        <f>Source!S741</f>
        <v>79.87</v>
      </c>
      <c r="K1365" s="37"/>
    </row>
    <row r="1366" spans="1:22" ht="14.25" x14ac:dyDescent="0.2">
      <c r="A1366" s="34"/>
      <c r="B1366" s="34"/>
      <c r="C1366" s="34" t="s">
        <v>884</v>
      </c>
      <c r="D1366" s="35"/>
      <c r="E1366" s="9"/>
      <c r="F1366" s="37">
        <f>Source!AL741</f>
        <v>0.03</v>
      </c>
      <c r="G1366" s="36" t="str">
        <f>Source!DD741</f>
        <v/>
      </c>
      <c r="H1366" s="9">
        <f>Source!AW741</f>
        <v>1</v>
      </c>
      <c r="I1366" s="9">
        <f>IF(Source!BC741&lt;&gt; 0, Source!BC741, 1)</f>
        <v>1</v>
      </c>
      <c r="J1366" s="37">
        <f>Source!P741</f>
        <v>0.03</v>
      </c>
      <c r="K1366" s="37"/>
    </row>
    <row r="1367" spans="1:22" ht="14.25" x14ac:dyDescent="0.2">
      <c r="A1367" s="34"/>
      <c r="B1367" s="34"/>
      <c r="C1367" s="34" t="s">
        <v>885</v>
      </c>
      <c r="D1367" s="35" t="s">
        <v>886</v>
      </c>
      <c r="E1367" s="9">
        <f>Source!AT741</f>
        <v>70</v>
      </c>
      <c r="F1367" s="37"/>
      <c r="G1367" s="36"/>
      <c r="H1367" s="9"/>
      <c r="I1367" s="9"/>
      <c r="J1367" s="37">
        <f>SUM(R1364:R1366)</f>
        <v>55.91</v>
      </c>
      <c r="K1367" s="37"/>
    </row>
    <row r="1368" spans="1:22" ht="14.25" x14ac:dyDescent="0.2">
      <c r="A1368" s="34"/>
      <c r="B1368" s="34"/>
      <c r="C1368" s="34" t="s">
        <v>887</v>
      </c>
      <c r="D1368" s="35" t="s">
        <v>886</v>
      </c>
      <c r="E1368" s="9">
        <f>Source!AU741</f>
        <v>10</v>
      </c>
      <c r="F1368" s="37"/>
      <c r="G1368" s="36"/>
      <c r="H1368" s="9"/>
      <c r="I1368" s="9"/>
      <c r="J1368" s="37">
        <f>SUM(T1364:T1367)</f>
        <v>7.99</v>
      </c>
      <c r="K1368" s="37"/>
    </row>
    <row r="1369" spans="1:22" ht="14.25" x14ac:dyDescent="0.2">
      <c r="A1369" s="34"/>
      <c r="B1369" s="34"/>
      <c r="C1369" s="34" t="s">
        <v>889</v>
      </c>
      <c r="D1369" s="35" t="s">
        <v>890</v>
      </c>
      <c r="E1369" s="9">
        <f>Source!AQ741</f>
        <v>0.22</v>
      </c>
      <c r="F1369" s="37"/>
      <c r="G1369" s="36" t="str">
        <f>Source!DI741</f>
        <v/>
      </c>
      <c r="H1369" s="9">
        <f>Source!AV741</f>
        <v>1</v>
      </c>
      <c r="I1369" s="9"/>
      <c r="J1369" s="37"/>
      <c r="K1369" s="37">
        <f>Source!U741</f>
        <v>0.22</v>
      </c>
    </row>
    <row r="1370" spans="1:22" ht="15" x14ac:dyDescent="0.25">
      <c r="A1370" s="44"/>
      <c r="B1370" s="44"/>
      <c r="C1370" s="44"/>
      <c r="D1370" s="44"/>
      <c r="E1370" s="44"/>
      <c r="F1370" s="44"/>
      <c r="G1370" s="44"/>
      <c r="H1370" s="44"/>
      <c r="I1370" s="45">
        <f>J1365+J1366+J1367+J1368</f>
        <v>143.80000000000001</v>
      </c>
      <c r="J1370" s="45"/>
      <c r="K1370" s="46">
        <f>IF(Source!I741&lt;&gt;0, ROUND(I1370/Source!I741, 2), 0)</f>
        <v>143.80000000000001</v>
      </c>
      <c r="P1370" s="40">
        <f>I1370</f>
        <v>143.80000000000001</v>
      </c>
    </row>
    <row r="1371" spans="1:22" ht="57" x14ac:dyDescent="0.2">
      <c r="A1371" s="34">
        <v>149</v>
      </c>
      <c r="B1371" s="34" t="str">
        <f>Source!F742</f>
        <v>1.22-2201-80-2/1</v>
      </c>
      <c r="C1371" s="34" t="str">
        <f>Source!G742</f>
        <v>Технический осмотр приборов системы оповещения и управления эвакуацией людей (СОУЭ), оповещатель световой - ежемесячный</v>
      </c>
      <c r="D1371" s="35" t="str">
        <f>Source!H742</f>
        <v>10 шт.</v>
      </c>
      <c r="E1371" s="9">
        <f>Source!I742</f>
        <v>1.2</v>
      </c>
      <c r="F1371" s="37"/>
      <c r="G1371" s="36"/>
      <c r="H1371" s="9"/>
      <c r="I1371" s="9"/>
      <c r="J1371" s="37"/>
      <c r="K1371" s="37"/>
      <c r="Q1371">
        <f>ROUND((Source!BZ742/100)*ROUND((Source!AF742*Source!AV742)*Source!I742, 2), 2)</f>
        <v>3326.9</v>
      </c>
      <c r="R1371">
        <f>Source!X742</f>
        <v>3326.9</v>
      </c>
      <c r="S1371">
        <f>ROUND((Source!CA742/100)*ROUND((Source!AF742*Source!AV742)*Source!I742, 2), 2)</f>
        <v>475.27</v>
      </c>
      <c r="T1371">
        <f>Source!Y742</f>
        <v>475.27</v>
      </c>
      <c r="U1371">
        <f>ROUND((175/100)*ROUND((Source!AE742*Source!AV742)*Source!I742, 2), 2)</f>
        <v>0</v>
      </c>
      <c r="V1371">
        <f>ROUND((108/100)*ROUND(Source!CS742*Source!I742, 2), 2)</f>
        <v>0</v>
      </c>
    </row>
    <row r="1372" spans="1:22" ht="14.25" x14ac:dyDescent="0.2">
      <c r="A1372" s="34"/>
      <c r="B1372" s="34"/>
      <c r="C1372" s="34" t="s">
        <v>881</v>
      </c>
      <c r="D1372" s="35"/>
      <c r="E1372" s="9"/>
      <c r="F1372" s="37">
        <f>Source!AO742</f>
        <v>330.05</v>
      </c>
      <c r="G1372" s="36" t="str">
        <f>Source!DG742</f>
        <v>)*12</v>
      </c>
      <c r="H1372" s="9">
        <f>Source!AV742</f>
        <v>1</v>
      </c>
      <c r="I1372" s="9">
        <f>IF(Source!BA742&lt;&gt; 0, Source!BA742, 1)</f>
        <v>1</v>
      </c>
      <c r="J1372" s="37">
        <f>Source!S742</f>
        <v>4752.72</v>
      </c>
      <c r="K1372" s="37"/>
    </row>
    <row r="1373" spans="1:22" ht="14.25" x14ac:dyDescent="0.2">
      <c r="A1373" s="34"/>
      <c r="B1373" s="34"/>
      <c r="C1373" s="34" t="s">
        <v>884</v>
      </c>
      <c r="D1373" s="35"/>
      <c r="E1373" s="9"/>
      <c r="F1373" s="37">
        <f>Source!AL742</f>
        <v>1.46</v>
      </c>
      <c r="G1373" s="36" t="str">
        <f>Source!DD742</f>
        <v>)*12</v>
      </c>
      <c r="H1373" s="9">
        <f>Source!AW742</f>
        <v>1</v>
      </c>
      <c r="I1373" s="9">
        <f>IF(Source!BC742&lt;&gt; 0, Source!BC742, 1)</f>
        <v>1</v>
      </c>
      <c r="J1373" s="37">
        <f>Source!P742</f>
        <v>21.02</v>
      </c>
      <c r="K1373" s="37"/>
    </row>
    <row r="1374" spans="1:22" ht="14.25" x14ac:dyDescent="0.2">
      <c r="A1374" s="34"/>
      <c r="B1374" s="34"/>
      <c r="C1374" s="34" t="s">
        <v>885</v>
      </c>
      <c r="D1374" s="35" t="s">
        <v>886</v>
      </c>
      <c r="E1374" s="9">
        <f>Source!AT742</f>
        <v>70</v>
      </c>
      <c r="F1374" s="37"/>
      <c r="G1374" s="36"/>
      <c r="H1374" s="9"/>
      <c r="I1374" s="9"/>
      <c r="J1374" s="37">
        <f>SUM(R1371:R1373)</f>
        <v>3326.9</v>
      </c>
      <c r="K1374" s="37"/>
    </row>
    <row r="1375" spans="1:22" ht="14.25" x14ac:dyDescent="0.2">
      <c r="A1375" s="34"/>
      <c r="B1375" s="34"/>
      <c r="C1375" s="34" t="s">
        <v>887</v>
      </c>
      <c r="D1375" s="35" t="s">
        <v>886</v>
      </c>
      <c r="E1375" s="9">
        <f>Source!AU742</f>
        <v>10</v>
      </c>
      <c r="F1375" s="37"/>
      <c r="G1375" s="36"/>
      <c r="H1375" s="9"/>
      <c r="I1375" s="9"/>
      <c r="J1375" s="37">
        <f>SUM(T1371:T1374)</f>
        <v>475.27</v>
      </c>
      <c r="K1375" s="37"/>
    </row>
    <row r="1376" spans="1:22" ht="14.25" x14ac:dyDescent="0.2">
      <c r="A1376" s="34"/>
      <c r="B1376" s="34"/>
      <c r="C1376" s="34" t="s">
        <v>889</v>
      </c>
      <c r="D1376" s="35" t="s">
        <v>890</v>
      </c>
      <c r="E1376" s="9">
        <f>Source!AQ742</f>
        <v>0.85</v>
      </c>
      <c r="F1376" s="37"/>
      <c r="G1376" s="36" t="str">
        <f>Source!DI742</f>
        <v>)*12</v>
      </c>
      <c r="H1376" s="9">
        <f>Source!AV742</f>
        <v>1</v>
      </c>
      <c r="I1376" s="9"/>
      <c r="J1376" s="37"/>
      <c r="K1376" s="37">
        <f>Source!U742</f>
        <v>12.239999999999998</v>
      </c>
    </row>
    <row r="1377" spans="1:22" ht="15" x14ac:dyDescent="0.25">
      <c r="A1377" s="44"/>
      <c r="B1377" s="44"/>
      <c r="C1377" s="44"/>
      <c r="D1377" s="44"/>
      <c r="E1377" s="44"/>
      <c r="F1377" s="44"/>
      <c r="G1377" s="44"/>
      <c r="H1377" s="44"/>
      <c r="I1377" s="45">
        <f>J1372+J1373+J1374+J1375</f>
        <v>8575.9100000000017</v>
      </c>
      <c r="J1377" s="45"/>
      <c r="K1377" s="46">
        <f>IF(Source!I742&lt;&gt;0, ROUND(I1377/Source!I742, 2), 0)</f>
        <v>7146.59</v>
      </c>
      <c r="P1377" s="40">
        <f>I1377</f>
        <v>8575.9100000000017</v>
      </c>
    </row>
    <row r="1378" spans="1:22" ht="71.25" x14ac:dyDescent="0.2">
      <c r="A1378" s="34">
        <v>150</v>
      </c>
      <c r="B1378" s="34" t="str">
        <f>Source!F744</f>
        <v>1.22-2201-80-4/1</v>
      </c>
      <c r="C1378" s="34" t="str">
        <f>Source!G744</f>
        <v>Технический осмотр приборов системы оповещения и управления эвакуацией людей (СОУЭ), громкоговоритель корпусного типа LB1-UM06E - ежемесячный</v>
      </c>
      <c r="D1378" s="35" t="str">
        <f>Source!H744</f>
        <v>10 шт.</v>
      </c>
      <c r="E1378" s="9">
        <f>Source!I744</f>
        <v>0.7</v>
      </c>
      <c r="F1378" s="37"/>
      <c r="G1378" s="36"/>
      <c r="H1378" s="9"/>
      <c r="I1378" s="9"/>
      <c r="J1378" s="37"/>
      <c r="K1378" s="37"/>
      <c r="Q1378">
        <f>ROUND((Source!BZ744/100)*ROUND((Source!AF744*Source!AV744)*Source!I744, 2), 2)</f>
        <v>3516.07</v>
      </c>
      <c r="R1378">
        <f>Source!X744</f>
        <v>3516.07</v>
      </c>
      <c r="S1378">
        <f>ROUND((Source!CA744/100)*ROUND((Source!AF744*Source!AV744)*Source!I744, 2), 2)</f>
        <v>502.3</v>
      </c>
      <c r="T1378">
        <f>Source!Y744</f>
        <v>502.3</v>
      </c>
      <c r="U1378">
        <f>ROUND((175/100)*ROUND((Source!AE744*Source!AV744)*Source!I744, 2), 2)</f>
        <v>0</v>
      </c>
      <c r="V1378">
        <f>ROUND((108/100)*ROUND(Source!CS744*Source!I744, 2), 2)</f>
        <v>0</v>
      </c>
    </row>
    <row r="1379" spans="1:22" ht="14.25" x14ac:dyDescent="0.2">
      <c r="A1379" s="34"/>
      <c r="B1379" s="34"/>
      <c r="C1379" s="34" t="s">
        <v>881</v>
      </c>
      <c r="D1379" s="35"/>
      <c r="E1379" s="9"/>
      <c r="F1379" s="37">
        <f>Source!AO744</f>
        <v>597.97</v>
      </c>
      <c r="G1379" s="36" t="str">
        <f>Source!DG744</f>
        <v>)*12</v>
      </c>
      <c r="H1379" s="9">
        <f>Source!AV744</f>
        <v>1</v>
      </c>
      <c r="I1379" s="9">
        <f>IF(Source!BA744&lt;&gt; 0, Source!BA744, 1)</f>
        <v>1</v>
      </c>
      <c r="J1379" s="37">
        <f>Source!S744</f>
        <v>5022.95</v>
      </c>
      <c r="K1379" s="37"/>
    </row>
    <row r="1380" spans="1:22" ht="14.25" x14ac:dyDescent="0.2">
      <c r="A1380" s="34"/>
      <c r="B1380" s="34"/>
      <c r="C1380" s="34" t="s">
        <v>884</v>
      </c>
      <c r="D1380" s="35"/>
      <c r="E1380" s="9"/>
      <c r="F1380" s="37">
        <f>Source!AL744</f>
        <v>4.3899999999999997</v>
      </c>
      <c r="G1380" s="36" t="str">
        <f>Source!DD744</f>
        <v>)*12</v>
      </c>
      <c r="H1380" s="9">
        <f>Source!AW744</f>
        <v>1</v>
      </c>
      <c r="I1380" s="9">
        <f>IF(Source!BC744&lt;&gt; 0, Source!BC744, 1)</f>
        <v>1</v>
      </c>
      <c r="J1380" s="37">
        <f>Source!P744</f>
        <v>36.880000000000003</v>
      </c>
      <c r="K1380" s="37"/>
    </row>
    <row r="1381" spans="1:22" ht="14.25" x14ac:dyDescent="0.2">
      <c r="A1381" s="34"/>
      <c r="B1381" s="34"/>
      <c r="C1381" s="34" t="s">
        <v>885</v>
      </c>
      <c r="D1381" s="35" t="s">
        <v>886</v>
      </c>
      <c r="E1381" s="9">
        <f>Source!AT744</f>
        <v>70</v>
      </c>
      <c r="F1381" s="37"/>
      <c r="G1381" s="36"/>
      <c r="H1381" s="9"/>
      <c r="I1381" s="9"/>
      <c r="J1381" s="37">
        <f>SUM(R1378:R1380)</f>
        <v>3516.07</v>
      </c>
      <c r="K1381" s="37"/>
    </row>
    <row r="1382" spans="1:22" ht="14.25" x14ac:dyDescent="0.2">
      <c r="A1382" s="34"/>
      <c r="B1382" s="34"/>
      <c r="C1382" s="34" t="s">
        <v>887</v>
      </c>
      <c r="D1382" s="35" t="s">
        <v>886</v>
      </c>
      <c r="E1382" s="9">
        <f>Source!AU744</f>
        <v>10</v>
      </c>
      <c r="F1382" s="37"/>
      <c r="G1382" s="36"/>
      <c r="H1382" s="9"/>
      <c r="I1382" s="9"/>
      <c r="J1382" s="37">
        <f>SUM(T1378:T1381)</f>
        <v>502.3</v>
      </c>
      <c r="K1382" s="37"/>
    </row>
    <row r="1383" spans="1:22" ht="14.25" x14ac:dyDescent="0.2">
      <c r="A1383" s="34"/>
      <c r="B1383" s="34"/>
      <c r="C1383" s="34" t="s">
        <v>889</v>
      </c>
      <c r="D1383" s="35" t="s">
        <v>890</v>
      </c>
      <c r="E1383" s="9">
        <f>Source!AQ744</f>
        <v>1.54</v>
      </c>
      <c r="F1383" s="37"/>
      <c r="G1383" s="36" t="str">
        <f>Source!DI744</f>
        <v>)*12</v>
      </c>
      <c r="H1383" s="9">
        <f>Source!AV744</f>
        <v>1</v>
      </c>
      <c r="I1383" s="9"/>
      <c r="J1383" s="37"/>
      <c r="K1383" s="37">
        <f>Source!U744</f>
        <v>12.936</v>
      </c>
    </row>
    <row r="1384" spans="1:22" ht="15" x14ac:dyDescent="0.25">
      <c r="A1384" s="44"/>
      <c r="B1384" s="44"/>
      <c r="C1384" s="44"/>
      <c r="D1384" s="44"/>
      <c r="E1384" s="44"/>
      <c r="F1384" s="44"/>
      <c r="G1384" s="44"/>
      <c r="H1384" s="44"/>
      <c r="I1384" s="45">
        <f>J1379+J1380+J1381+J1382</f>
        <v>9078.1999999999989</v>
      </c>
      <c r="J1384" s="45"/>
      <c r="K1384" s="46">
        <f>IF(Source!I744&lt;&gt;0, ROUND(I1384/Source!I744, 2), 0)</f>
        <v>12968.86</v>
      </c>
      <c r="P1384" s="40">
        <f>I1384</f>
        <v>9078.1999999999989</v>
      </c>
    </row>
    <row r="1385" spans="1:22" ht="42.75" x14ac:dyDescent="0.2">
      <c r="A1385" s="34">
        <v>151</v>
      </c>
      <c r="B1385" s="34" t="str">
        <f>Source!F746</f>
        <v>1.22-2203-79-1/1</v>
      </c>
      <c r="C1385" s="34" t="str">
        <f>Source!G746</f>
        <v>Техническое обслуживание оповещателя охранно-пожарного звукового типа "Свирель"</v>
      </c>
      <c r="D1385" s="35" t="str">
        <f>Source!H746</f>
        <v>шт.</v>
      </c>
      <c r="E1385" s="9">
        <f>Source!I746</f>
        <v>3</v>
      </c>
      <c r="F1385" s="37"/>
      <c r="G1385" s="36"/>
      <c r="H1385" s="9"/>
      <c r="I1385" s="9"/>
      <c r="J1385" s="37"/>
      <c r="K1385" s="37"/>
      <c r="Q1385">
        <f>ROUND((Source!BZ746/100)*ROUND((Source!AF746*Source!AV746)*Source!I746, 2), 2)</f>
        <v>1142.6500000000001</v>
      </c>
      <c r="R1385">
        <f>Source!X746</f>
        <v>1142.6500000000001</v>
      </c>
      <c r="S1385">
        <f>ROUND((Source!CA746/100)*ROUND((Source!AF746*Source!AV746)*Source!I746, 2), 2)</f>
        <v>163.24</v>
      </c>
      <c r="T1385">
        <f>Source!Y746</f>
        <v>163.24</v>
      </c>
      <c r="U1385">
        <f>ROUND((175/100)*ROUND((Source!AE746*Source!AV746)*Source!I746, 2), 2)</f>
        <v>0</v>
      </c>
      <c r="V1385">
        <f>ROUND((108/100)*ROUND(Source!CS746*Source!I746, 2), 2)</f>
        <v>0</v>
      </c>
    </row>
    <row r="1386" spans="1:22" ht="14.25" x14ac:dyDescent="0.2">
      <c r="A1386" s="34"/>
      <c r="B1386" s="34"/>
      <c r="C1386" s="34" t="s">
        <v>881</v>
      </c>
      <c r="D1386" s="35"/>
      <c r="E1386" s="9"/>
      <c r="F1386" s="37">
        <f>Source!AO746</f>
        <v>272.06</v>
      </c>
      <c r="G1386" s="36" t="str">
        <f>Source!DG746</f>
        <v>)*2</v>
      </c>
      <c r="H1386" s="9">
        <f>Source!AV746</f>
        <v>1</v>
      </c>
      <c r="I1386" s="9">
        <f>IF(Source!BA746&lt;&gt; 0, Source!BA746, 1)</f>
        <v>1</v>
      </c>
      <c r="J1386" s="37">
        <f>Source!S746</f>
        <v>1632.36</v>
      </c>
      <c r="K1386" s="37"/>
    </row>
    <row r="1387" spans="1:22" ht="14.25" x14ac:dyDescent="0.2">
      <c r="A1387" s="34"/>
      <c r="B1387" s="34"/>
      <c r="C1387" s="34" t="s">
        <v>884</v>
      </c>
      <c r="D1387" s="35"/>
      <c r="E1387" s="9"/>
      <c r="F1387" s="37">
        <f>Source!AL746</f>
        <v>3.87</v>
      </c>
      <c r="G1387" s="36" t="str">
        <f>Source!DD746</f>
        <v>)*2</v>
      </c>
      <c r="H1387" s="9">
        <f>Source!AW746</f>
        <v>1</v>
      </c>
      <c r="I1387" s="9">
        <f>IF(Source!BC746&lt;&gt; 0, Source!BC746, 1)</f>
        <v>1</v>
      </c>
      <c r="J1387" s="37">
        <f>Source!P746</f>
        <v>23.22</v>
      </c>
      <c r="K1387" s="37"/>
    </row>
    <row r="1388" spans="1:22" ht="14.25" x14ac:dyDescent="0.2">
      <c r="A1388" s="34"/>
      <c r="B1388" s="34"/>
      <c r="C1388" s="34" t="s">
        <v>885</v>
      </c>
      <c r="D1388" s="35" t="s">
        <v>886</v>
      </c>
      <c r="E1388" s="9">
        <f>Source!AT746</f>
        <v>70</v>
      </c>
      <c r="F1388" s="37"/>
      <c r="G1388" s="36"/>
      <c r="H1388" s="9"/>
      <c r="I1388" s="9"/>
      <c r="J1388" s="37">
        <f>SUM(R1385:R1387)</f>
        <v>1142.6500000000001</v>
      </c>
      <c r="K1388" s="37"/>
    </row>
    <row r="1389" spans="1:22" ht="14.25" x14ac:dyDescent="0.2">
      <c r="A1389" s="34"/>
      <c r="B1389" s="34"/>
      <c r="C1389" s="34" t="s">
        <v>887</v>
      </c>
      <c r="D1389" s="35" t="s">
        <v>886</v>
      </c>
      <c r="E1389" s="9">
        <f>Source!AU746</f>
        <v>10</v>
      </c>
      <c r="F1389" s="37"/>
      <c r="G1389" s="36"/>
      <c r="H1389" s="9"/>
      <c r="I1389" s="9"/>
      <c r="J1389" s="37">
        <f>SUM(T1385:T1388)</f>
        <v>163.24</v>
      </c>
      <c r="K1389" s="37"/>
    </row>
    <row r="1390" spans="1:22" ht="14.25" x14ac:dyDescent="0.2">
      <c r="A1390" s="34"/>
      <c r="B1390" s="34"/>
      <c r="C1390" s="34" t="s">
        <v>889</v>
      </c>
      <c r="D1390" s="35" t="s">
        <v>890</v>
      </c>
      <c r="E1390" s="9">
        <f>Source!AQ746</f>
        <v>0.75</v>
      </c>
      <c r="F1390" s="37"/>
      <c r="G1390" s="36" t="str">
        <f>Source!DI746</f>
        <v>)*2</v>
      </c>
      <c r="H1390" s="9">
        <f>Source!AV746</f>
        <v>1</v>
      </c>
      <c r="I1390" s="9"/>
      <c r="J1390" s="37"/>
      <c r="K1390" s="37">
        <f>Source!U746</f>
        <v>4.5</v>
      </c>
    </row>
    <row r="1391" spans="1:22" ht="15" x14ac:dyDescent="0.25">
      <c r="A1391" s="44"/>
      <c r="B1391" s="44"/>
      <c r="C1391" s="44"/>
      <c r="D1391" s="44"/>
      <c r="E1391" s="44"/>
      <c r="F1391" s="44"/>
      <c r="G1391" s="44"/>
      <c r="H1391" s="44"/>
      <c r="I1391" s="45">
        <f>J1386+J1387+J1388+J1389</f>
        <v>2961.4700000000003</v>
      </c>
      <c r="J1391" s="45"/>
      <c r="K1391" s="46">
        <f>IF(Source!I746&lt;&gt;0, ROUND(I1391/Source!I746, 2), 0)</f>
        <v>987.16</v>
      </c>
      <c r="P1391" s="40">
        <f>I1391</f>
        <v>2961.4700000000003</v>
      </c>
    </row>
    <row r="1393" spans="1:31" ht="15" x14ac:dyDescent="0.25">
      <c r="A1393" s="49" t="str">
        <f>CONCATENATE("Итого по подразделу: ",IF(Source!G748&lt;&gt;"Новый подраздел", Source!G748, ""))</f>
        <v>Итого по подразделу: СОУЭ</v>
      </c>
      <c r="B1393" s="49"/>
      <c r="C1393" s="49"/>
      <c r="D1393" s="49"/>
      <c r="E1393" s="49"/>
      <c r="F1393" s="49"/>
      <c r="G1393" s="49"/>
      <c r="H1393" s="49"/>
      <c r="I1393" s="42">
        <f>SUM(P1363:P1392)</f>
        <v>20759.38</v>
      </c>
      <c r="J1393" s="48"/>
      <c r="K1393" s="47"/>
    </row>
    <row r="1396" spans="1:31" ht="15" x14ac:dyDescent="0.25">
      <c r="A1396" s="49" t="str">
        <f>CONCATENATE("Итого по разделу: ",IF(Source!G778&lt;&gt;"Новый раздел", Source!G778, ""))</f>
        <v>Итого по разделу: г. Москва, ул. Бутырская 65/68</v>
      </c>
      <c r="B1396" s="49"/>
      <c r="C1396" s="49"/>
      <c r="D1396" s="49"/>
      <c r="E1396" s="49"/>
      <c r="F1396" s="49"/>
      <c r="G1396" s="49"/>
      <c r="H1396" s="49"/>
      <c r="I1396" s="42">
        <f>SUM(P1296:P1395)</f>
        <v>56290.740000000005</v>
      </c>
      <c r="J1396" s="48"/>
      <c r="K1396" s="47"/>
    </row>
    <row r="1399" spans="1:31" ht="16.5" x14ac:dyDescent="0.25">
      <c r="A1399" s="33" t="str">
        <f>CONCATENATE("Раздел: ",IF(Source!G808&lt;&gt;"Новый раздел", Source!G808, ""))</f>
        <v>Раздел: Филиал № 3 ГБУЗ "ГП № 6 ДЗМ", по адресу: 125008, г. Москва, 3-й Новомихалковский проезд, д.3А, стр.1</v>
      </c>
      <c r="B1399" s="33"/>
      <c r="C1399" s="33"/>
      <c r="D1399" s="33"/>
      <c r="E1399" s="33"/>
      <c r="F1399" s="33"/>
      <c r="G1399" s="33"/>
      <c r="H1399" s="33"/>
      <c r="I1399" s="33"/>
      <c r="J1399" s="33"/>
      <c r="K1399" s="33"/>
      <c r="AE1399" s="50" t="str">
        <f>CONCATENATE("Раздел: ",IF(Source!G808&lt;&gt;"Новый раздел", Source!G808, ""))</f>
        <v>Раздел: Филиал № 3 ГБУЗ "ГП № 6 ДЗМ", по адресу: 125008, г. Москва, 3-й Новомихалковский проезд, д.3А, стр.1</v>
      </c>
    </row>
    <row r="1401" spans="1:31" ht="16.5" x14ac:dyDescent="0.25">
      <c r="A1401" s="33" t="str">
        <f>CONCATENATE("Подраздел: ",IF(Source!G812&lt;&gt;"Новый подраздел", Source!G812, ""))</f>
        <v>Подраздел: Автоматическая пожарная сигнализация</v>
      </c>
      <c r="B1401" s="33"/>
      <c r="C1401" s="33"/>
      <c r="D1401" s="33"/>
      <c r="E1401" s="33"/>
      <c r="F1401" s="33"/>
      <c r="G1401" s="33"/>
      <c r="H1401" s="33"/>
      <c r="I1401" s="33"/>
      <c r="J1401" s="33"/>
      <c r="K1401" s="33"/>
    </row>
    <row r="1402" spans="1:31" ht="42.75" x14ac:dyDescent="0.2">
      <c r="A1402" s="34">
        <v>152</v>
      </c>
      <c r="B1402" s="34" t="str">
        <f>Source!F816</f>
        <v>1.22-2201-79-1/1</v>
      </c>
      <c r="C1402" s="34" t="str">
        <f>Source!G816</f>
        <v>Технический осмотр прибора приемно-контрольного охранно-пожарного "ВЭРС-ПК" ("РУБЕЖ -2 ОП")</v>
      </c>
      <c r="D1402" s="35" t="str">
        <f>Source!H816</f>
        <v>шт.</v>
      </c>
      <c r="E1402" s="9">
        <f>Source!I816</f>
        <v>4</v>
      </c>
      <c r="F1402" s="37"/>
      <c r="G1402" s="36"/>
      <c r="H1402" s="9"/>
      <c r="I1402" s="9"/>
      <c r="J1402" s="37"/>
      <c r="K1402" s="37"/>
      <c r="Q1402">
        <f>ROUND((Source!BZ816/100)*ROUND((Source!AF816*Source!AV816)*Source!I816, 2), 2)</f>
        <v>1230.1500000000001</v>
      </c>
      <c r="R1402">
        <f>Source!X816</f>
        <v>1230.1500000000001</v>
      </c>
      <c r="S1402">
        <f>ROUND((Source!CA816/100)*ROUND((Source!AF816*Source!AV816)*Source!I816, 2), 2)</f>
        <v>175.74</v>
      </c>
      <c r="T1402">
        <f>Source!Y816</f>
        <v>175.74</v>
      </c>
      <c r="U1402">
        <f>ROUND((175/100)*ROUND((Source!AE816*Source!AV816)*Source!I816, 2), 2)</f>
        <v>0</v>
      </c>
      <c r="V1402">
        <f>ROUND((108/100)*ROUND(Source!CS816*Source!I816, 2), 2)</f>
        <v>0</v>
      </c>
    </row>
    <row r="1403" spans="1:31" ht="14.25" x14ac:dyDescent="0.2">
      <c r="A1403" s="34"/>
      <c r="B1403" s="34"/>
      <c r="C1403" s="34" t="s">
        <v>881</v>
      </c>
      <c r="D1403" s="35"/>
      <c r="E1403" s="9"/>
      <c r="F1403" s="37">
        <f>Source!AO816</f>
        <v>39.94</v>
      </c>
      <c r="G1403" s="36" t="str">
        <f>Source!DG816</f>
        <v>)*11</v>
      </c>
      <c r="H1403" s="9">
        <f>Source!AV816</f>
        <v>1</v>
      </c>
      <c r="I1403" s="9">
        <f>IF(Source!BA816&lt;&gt; 0, Source!BA816, 1)</f>
        <v>1</v>
      </c>
      <c r="J1403" s="37">
        <f>Source!S816</f>
        <v>1757.36</v>
      </c>
      <c r="K1403" s="37"/>
    </row>
    <row r="1404" spans="1:31" ht="14.25" x14ac:dyDescent="0.2">
      <c r="A1404" s="34"/>
      <c r="B1404" s="34"/>
      <c r="C1404" s="34" t="s">
        <v>884</v>
      </c>
      <c r="D1404" s="35"/>
      <c r="E1404" s="9"/>
      <c r="F1404" s="37">
        <f>Source!AL816</f>
        <v>6.27</v>
      </c>
      <c r="G1404" s="36" t="str">
        <f>Source!DD816</f>
        <v>)*11</v>
      </c>
      <c r="H1404" s="9">
        <f>Source!AW816</f>
        <v>1</v>
      </c>
      <c r="I1404" s="9">
        <f>IF(Source!BC816&lt;&gt; 0, Source!BC816, 1)</f>
        <v>1</v>
      </c>
      <c r="J1404" s="37">
        <f>Source!P816</f>
        <v>275.88</v>
      </c>
      <c r="K1404" s="37"/>
    </row>
    <row r="1405" spans="1:31" ht="14.25" x14ac:dyDescent="0.2">
      <c r="A1405" s="34"/>
      <c r="B1405" s="34"/>
      <c r="C1405" s="34" t="s">
        <v>885</v>
      </c>
      <c r="D1405" s="35" t="s">
        <v>886</v>
      </c>
      <c r="E1405" s="9">
        <f>Source!AT816</f>
        <v>70</v>
      </c>
      <c r="F1405" s="37"/>
      <c r="G1405" s="36"/>
      <c r="H1405" s="9"/>
      <c r="I1405" s="9"/>
      <c r="J1405" s="37">
        <f>SUM(R1402:R1404)</f>
        <v>1230.1500000000001</v>
      </c>
      <c r="K1405" s="37"/>
    </row>
    <row r="1406" spans="1:31" ht="14.25" x14ac:dyDescent="0.2">
      <c r="A1406" s="34"/>
      <c r="B1406" s="34"/>
      <c r="C1406" s="34" t="s">
        <v>887</v>
      </c>
      <c r="D1406" s="35" t="s">
        <v>886</v>
      </c>
      <c r="E1406" s="9">
        <f>Source!AU816</f>
        <v>10</v>
      </c>
      <c r="F1406" s="37"/>
      <c r="G1406" s="36"/>
      <c r="H1406" s="9"/>
      <c r="I1406" s="9"/>
      <c r="J1406" s="37">
        <f>SUM(T1402:T1405)</f>
        <v>175.74</v>
      </c>
      <c r="K1406" s="37"/>
    </row>
    <row r="1407" spans="1:31" ht="14.25" x14ac:dyDescent="0.2">
      <c r="A1407" s="34"/>
      <c r="B1407" s="34"/>
      <c r="C1407" s="34" t="s">
        <v>889</v>
      </c>
      <c r="D1407" s="35" t="s">
        <v>890</v>
      </c>
      <c r="E1407" s="9">
        <f>Source!AQ816</f>
        <v>0.11</v>
      </c>
      <c r="F1407" s="37"/>
      <c r="G1407" s="36" t="str">
        <f>Source!DI816</f>
        <v>)*11</v>
      </c>
      <c r="H1407" s="9">
        <f>Source!AV816</f>
        <v>1</v>
      </c>
      <c r="I1407" s="9"/>
      <c r="J1407" s="37"/>
      <c r="K1407" s="37">
        <f>Source!U816</f>
        <v>4.84</v>
      </c>
    </row>
    <row r="1408" spans="1:31" ht="15" x14ac:dyDescent="0.25">
      <c r="A1408" s="44"/>
      <c r="B1408" s="44"/>
      <c r="C1408" s="44"/>
      <c r="D1408" s="44"/>
      <c r="E1408" s="44"/>
      <c r="F1408" s="44"/>
      <c r="G1408" s="44"/>
      <c r="H1408" s="44"/>
      <c r="I1408" s="45">
        <f>J1403+J1404+J1405+J1406</f>
        <v>3439.13</v>
      </c>
      <c r="J1408" s="45"/>
      <c r="K1408" s="46">
        <f>IF(Source!I816&lt;&gt;0, ROUND(I1408/Source!I816, 2), 0)</f>
        <v>859.78</v>
      </c>
      <c r="P1408" s="40">
        <f>I1408</f>
        <v>3439.13</v>
      </c>
    </row>
    <row r="1409" spans="1:22" ht="42.75" x14ac:dyDescent="0.2">
      <c r="A1409" s="34">
        <v>153</v>
      </c>
      <c r="B1409" s="34" t="str">
        <f>Source!F817</f>
        <v>1.22-2203-93-1/1</v>
      </c>
      <c r="C1409" s="34" t="str">
        <f>Source!G817</f>
        <v>Техническое обслуживание прибора приемно-контрольного охранно-пожарного "ВЭРС-ПК" ("РУБЕЖ -2 ОП")</v>
      </c>
      <c r="D1409" s="35" t="str">
        <f>Source!H817</f>
        <v>шт.</v>
      </c>
      <c r="E1409" s="9">
        <f>Source!I817</f>
        <v>4</v>
      </c>
      <c r="F1409" s="37"/>
      <c r="G1409" s="36"/>
      <c r="H1409" s="9"/>
      <c r="I1409" s="9"/>
      <c r="J1409" s="37"/>
      <c r="K1409" s="37"/>
      <c r="Q1409">
        <f>ROUND((Source!BZ817/100)*ROUND((Source!AF817*Source!AV817)*Source!I817, 2), 2)</f>
        <v>223.64</v>
      </c>
      <c r="R1409">
        <f>Source!X817</f>
        <v>223.64</v>
      </c>
      <c r="S1409">
        <f>ROUND((Source!CA817/100)*ROUND((Source!AF817*Source!AV817)*Source!I817, 2), 2)</f>
        <v>31.95</v>
      </c>
      <c r="T1409">
        <f>Source!Y817</f>
        <v>31.95</v>
      </c>
      <c r="U1409">
        <f>ROUND((175/100)*ROUND((Source!AE817*Source!AV817)*Source!I817, 2), 2)</f>
        <v>0</v>
      </c>
      <c r="V1409">
        <f>ROUND((108/100)*ROUND(Source!CS817*Source!I817, 2), 2)</f>
        <v>0</v>
      </c>
    </row>
    <row r="1410" spans="1:22" ht="14.25" x14ac:dyDescent="0.2">
      <c r="A1410" s="34"/>
      <c r="B1410" s="34"/>
      <c r="C1410" s="34" t="s">
        <v>881</v>
      </c>
      <c r="D1410" s="35"/>
      <c r="E1410" s="9"/>
      <c r="F1410" s="37">
        <f>Source!AO817</f>
        <v>79.87</v>
      </c>
      <c r="G1410" s="36" t="str">
        <f>Source!DG817</f>
        <v/>
      </c>
      <c r="H1410" s="9">
        <f>Source!AV817</f>
        <v>1</v>
      </c>
      <c r="I1410" s="9">
        <f>IF(Source!BA817&lt;&gt; 0, Source!BA817, 1)</f>
        <v>1</v>
      </c>
      <c r="J1410" s="37">
        <f>Source!S817</f>
        <v>319.48</v>
      </c>
      <c r="K1410" s="37"/>
    </row>
    <row r="1411" spans="1:22" ht="14.25" x14ac:dyDescent="0.2">
      <c r="A1411" s="34"/>
      <c r="B1411" s="34"/>
      <c r="C1411" s="34" t="s">
        <v>884</v>
      </c>
      <c r="D1411" s="35"/>
      <c r="E1411" s="9"/>
      <c r="F1411" s="37">
        <f>Source!AL817</f>
        <v>10.77</v>
      </c>
      <c r="G1411" s="36" t="str">
        <f>Source!DD817</f>
        <v/>
      </c>
      <c r="H1411" s="9">
        <f>Source!AW817</f>
        <v>1</v>
      </c>
      <c r="I1411" s="9">
        <f>IF(Source!BC817&lt;&gt; 0, Source!BC817, 1)</f>
        <v>1</v>
      </c>
      <c r="J1411" s="37">
        <f>Source!P817</f>
        <v>43.08</v>
      </c>
      <c r="K1411" s="37"/>
    </row>
    <row r="1412" spans="1:22" ht="14.25" x14ac:dyDescent="0.2">
      <c r="A1412" s="34"/>
      <c r="B1412" s="34"/>
      <c r="C1412" s="34" t="s">
        <v>885</v>
      </c>
      <c r="D1412" s="35" t="s">
        <v>886</v>
      </c>
      <c r="E1412" s="9">
        <f>Source!AT817</f>
        <v>70</v>
      </c>
      <c r="F1412" s="37"/>
      <c r="G1412" s="36"/>
      <c r="H1412" s="9"/>
      <c r="I1412" s="9"/>
      <c r="J1412" s="37">
        <f>SUM(R1409:R1411)</f>
        <v>223.64</v>
      </c>
      <c r="K1412" s="37"/>
    </row>
    <row r="1413" spans="1:22" ht="14.25" x14ac:dyDescent="0.2">
      <c r="A1413" s="34"/>
      <c r="B1413" s="34"/>
      <c r="C1413" s="34" t="s">
        <v>887</v>
      </c>
      <c r="D1413" s="35" t="s">
        <v>886</v>
      </c>
      <c r="E1413" s="9">
        <f>Source!AU817</f>
        <v>10</v>
      </c>
      <c r="F1413" s="37"/>
      <c r="G1413" s="36"/>
      <c r="H1413" s="9"/>
      <c r="I1413" s="9"/>
      <c r="J1413" s="37">
        <f>SUM(T1409:T1412)</f>
        <v>31.95</v>
      </c>
      <c r="K1413" s="37"/>
    </row>
    <row r="1414" spans="1:22" ht="14.25" x14ac:dyDescent="0.2">
      <c r="A1414" s="34"/>
      <c r="B1414" s="34"/>
      <c r="C1414" s="34" t="s">
        <v>889</v>
      </c>
      <c r="D1414" s="35" t="s">
        <v>890</v>
      </c>
      <c r="E1414" s="9">
        <f>Source!AQ817</f>
        <v>0.22</v>
      </c>
      <c r="F1414" s="37"/>
      <c r="G1414" s="36" t="str">
        <f>Source!DI817</f>
        <v/>
      </c>
      <c r="H1414" s="9">
        <f>Source!AV817</f>
        <v>1</v>
      </c>
      <c r="I1414" s="9"/>
      <c r="J1414" s="37"/>
      <c r="K1414" s="37">
        <f>Source!U817</f>
        <v>0.88</v>
      </c>
    </row>
    <row r="1415" spans="1:22" ht="15" x14ac:dyDescent="0.25">
      <c r="A1415" s="44"/>
      <c r="B1415" s="44"/>
      <c r="C1415" s="44"/>
      <c r="D1415" s="44"/>
      <c r="E1415" s="44"/>
      <c r="F1415" s="44"/>
      <c r="G1415" s="44"/>
      <c r="H1415" s="44"/>
      <c r="I1415" s="45">
        <f>J1410+J1411+J1412+J1413</f>
        <v>618.15000000000009</v>
      </c>
      <c r="J1415" s="45"/>
      <c r="K1415" s="46">
        <f>IF(Source!I817&lt;&gt;0, ROUND(I1415/Source!I817, 2), 0)</f>
        <v>154.54</v>
      </c>
      <c r="P1415" s="40">
        <f>I1415</f>
        <v>618.15000000000009</v>
      </c>
    </row>
    <row r="1416" spans="1:22" ht="71.25" x14ac:dyDescent="0.2">
      <c r="A1416" s="34">
        <v>154</v>
      </c>
      <c r="B1416" s="34" t="str">
        <f>Source!F818</f>
        <v>1.22-2203-106-1/1</v>
      </c>
      <c r="C1416" s="34" t="str">
        <f>Source!G818</f>
        <v>Техническое обслуживание извещателя пожарного дымового оптико-электронного адресно-аналогового ИП 212-34А "ДИП-34А" - годовое</v>
      </c>
      <c r="D1416" s="35" t="str">
        <f>Source!H818</f>
        <v>шт.</v>
      </c>
      <c r="E1416" s="9">
        <f>Source!I818</f>
        <v>367</v>
      </c>
      <c r="F1416" s="37"/>
      <c r="G1416" s="36"/>
      <c r="H1416" s="9"/>
      <c r="I1416" s="9"/>
      <c r="J1416" s="37"/>
      <c r="K1416" s="37"/>
      <c r="Q1416">
        <f>ROUND((Source!BZ818/100)*ROUND((Source!AF818*Source!AV818)*Source!I818, 2), 2)</f>
        <v>14923.32</v>
      </c>
      <c r="R1416">
        <f>Source!X818</f>
        <v>14923.32</v>
      </c>
      <c r="S1416">
        <f>ROUND((Source!CA818/100)*ROUND((Source!AF818*Source!AV818)*Source!I818, 2), 2)</f>
        <v>2131.9</v>
      </c>
      <c r="T1416">
        <f>Source!Y818</f>
        <v>2131.9</v>
      </c>
      <c r="U1416">
        <f>ROUND((175/100)*ROUND((Source!AE818*Source!AV818)*Source!I818, 2), 2)</f>
        <v>0</v>
      </c>
      <c r="V1416">
        <f>ROUND((108/100)*ROUND(Source!CS818*Source!I818, 2), 2)</f>
        <v>0</v>
      </c>
    </row>
    <row r="1417" spans="1:22" ht="14.25" x14ac:dyDescent="0.2">
      <c r="A1417" s="34"/>
      <c r="B1417" s="34"/>
      <c r="C1417" s="34" t="s">
        <v>881</v>
      </c>
      <c r="D1417" s="35"/>
      <c r="E1417" s="9"/>
      <c r="F1417" s="37">
        <f>Source!AO818</f>
        <v>58.09</v>
      </c>
      <c r="G1417" s="36" t="str">
        <f>Source!DG818</f>
        <v/>
      </c>
      <c r="H1417" s="9">
        <f>Source!AV818</f>
        <v>1</v>
      </c>
      <c r="I1417" s="9">
        <f>IF(Source!BA818&lt;&gt; 0, Source!BA818, 1)</f>
        <v>1</v>
      </c>
      <c r="J1417" s="37">
        <f>Source!S818</f>
        <v>21319.03</v>
      </c>
      <c r="K1417" s="37"/>
    </row>
    <row r="1418" spans="1:22" ht="14.25" x14ac:dyDescent="0.2">
      <c r="A1418" s="34"/>
      <c r="B1418" s="34"/>
      <c r="C1418" s="34" t="s">
        <v>884</v>
      </c>
      <c r="D1418" s="35"/>
      <c r="E1418" s="9"/>
      <c r="F1418" s="37">
        <f>Source!AL818</f>
        <v>0.06</v>
      </c>
      <c r="G1418" s="36" t="str">
        <f>Source!DD818</f>
        <v/>
      </c>
      <c r="H1418" s="9">
        <f>Source!AW818</f>
        <v>1</v>
      </c>
      <c r="I1418" s="9">
        <f>IF(Source!BC818&lt;&gt; 0, Source!BC818, 1)</f>
        <v>1</v>
      </c>
      <c r="J1418" s="37">
        <f>Source!P818</f>
        <v>22.02</v>
      </c>
      <c r="K1418" s="37"/>
    </row>
    <row r="1419" spans="1:22" ht="14.25" x14ac:dyDescent="0.2">
      <c r="A1419" s="34"/>
      <c r="B1419" s="34"/>
      <c r="C1419" s="34" t="s">
        <v>885</v>
      </c>
      <c r="D1419" s="35" t="s">
        <v>886</v>
      </c>
      <c r="E1419" s="9">
        <f>Source!AT818</f>
        <v>70</v>
      </c>
      <c r="F1419" s="37"/>
      <c r="G1419" s="36"/>
      <c r="H1419" s="9"/>
      <c r="I1419" s="9"/>
      <c r="J1419" s="37">
        <f>SUM(R1416:R1418)</f>
        <v>14923.32</v>
      </c>
      <c r="K1419" s="37"/>
    </row>
    <row r="1420" spans="1:22" ht="14.25" x14ac:dyDescent="0.2">
      <c r="A1420" s="34"/>
      <c r="B1420" s="34"/>
      <c r="C1420" s="34" t="s">
        <v>887</v>
      </c>
      <c r="D1420" s="35" t="s">
        <v>886</v>
      </c>
      <c r="E1420" s="9">
        <f>Source!AU818</f>
        <v>10</v>
      </c>
      <c r="F1420" s="37"/>
      <c r="G1420" s="36"/>
      <c r="H1420" s="9"/>
      <c r="I1420" s="9"/>
      <c r="J1420" s="37">
        <f>SUM(T1416:T1419)</f>
        <v>2131.9</v>
      </c>
      <c r="K1420" s="37"/>
    </row>
    <row r="1421" spans="1:22" ht="14.25" x14ac:dyDescent="0.2">
      <c r="A1421" s="34"/>
      <c r="B1421" s="34"/>
      <c r="C1421" s="34" t="s">
        <v>889</v>
      </c>
      <c r="D1421" s="35" t="s">
        <v>890</v>
      </c>
      <c r="E1421" s="9">
        <f>Source!AQ818</f>
        <v>0.16</v>
      </c>
      <c r="F1421" s="37"/>
      <c r="G1421" s="36" t="str">
        <f>Source!DI818</f>
        <v/>
      </c>
      <c r="H1421" s="9">
        <f>Source!AV818</f>
        <v>1</v>
      </c>
      <c r="I1421" s="9"/>
      <c r="J1421" s="37"/>
      <c r="K1421" s="37">
        <f>Source!U818</f>
        <v>58.72</v>
      </c>
    </row>
    <row r="1422" spans="1:22" ht="15" x14ac:dyDescent="0.25">
      <c r="A1422" s="44"/>
      <c r="B1422" s="44"/>
      <c r="C1422" s="44"/>
      <c r="D1422" s="44"/>
      <c r="E1422" s="44"/>
      <c r="F1422" s="44"/>
      <c r="G1422" s="44"/>
      <c r="H1422" s="44"/>
      <c r="I1422" s="45">
        <f>J1417+J1418+J1419+J1420</f>
        <v>38396.269999999997</v>
      </c>
      <c r="J1422" s="45"/>
      <c r="K1422" s="46">
        <f>IF(Source!I818&lt;&gt;0, ROUND(I1422/Source!I818, 2), 0)</f>
        <v>104.62</v>
      </c>
      <c r="P1422" s="40">
        <f>I1422</f>
        <v>38396.269999999997</v>
      </c>
    </row>
    <row r="1423" spans="1:22" ht="71.25" x14ac:dyDescent="0.2">
      <c r="A1423" s="34">
        <v>155</v>
      </c>
      <c r="B1423" s="34" t="str">
        <f>Source!F819</f>
        <v>1.22-2203-106-2/1</v>
      </c>
      <c r="C1423" s="34" t="str">
        <f>Source!G819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D1423" s="35" t="str">
        <f>Source!H819</f>
        <v>шт.</v>
      </c>
      <c r="E1423" s="9">
        <f>Source!I819</f>
        <v>367</v>
      </c>
      <c r="F1423" s="37"/>
      <c r="G1423" s="36"/>
      <c r="H1423" s="9"/>
      <c r="I1423" s="9"/>
      <c r="J1423" s="37"/>
      <c r="K1423" s="37"/>
      <c r="Q1423">
        <f>ROUND((Source!BZ819/100)*ROUND((Source!AF819*Source!AV819)*Source!I819, 2), 2)</f>
        <v>20518.599999999999</v>
      </c>
      <c r="R1423">
        <f>Source!X819</f>
        <v>20518.599999999999</v>
      </c>
      <c r="S1423">
        <f>ROUND((Source!CA819/100)*ROUND((Source!AF819*Source!AV819)*Source!I819, 2), 2)</f>
        <v>2931.23</v>
      </c>
      <c r="T1423">
        <f>Source!Y819</f>
        <v>2931.23</v>
      </c>
      <c r="U1423">
        <f>ROUND((175/100)*ROUND((Source!AE819*Source!AV819)*Source!I819, 2), 2)</f>
        <v>0</v>
      </c>
      <c r="V1423">
        <f>ROUND((108/100)*ROUND(Source!CS819*Source!I819, 2), 2)</f>
        <v>0</v>
      </c>
    </row>
    <row r="1424" spans="1:22" ht="14.25" x14ac:dyDescent="0.2">
      <c r="A1424" s="34"/>
      <c r="B1424" s="34"/>
      <c r="C1424" s="34" t="s">
        <v>881</v>
      </c>
      <c r="D1424" s="35"/>
      <c r="E1424" s="9"/>
      <c r="F1424" s="37">
        <f>Source!AO819</f>
        <v>79.87</v>
      </c>
      <c r="G1424" s="36" t="str">
        <f>Source!DG819</f>
        <v/>
      </c>
      <c r="H1424" s="9">
        <f>Source!AV819</f>
        <v>1</v>
      </c>
      <c r="I1424" s="9">
        <f>IF(Source!BA819&lt;&gt; 0, Source!BA819, 1)</f>
        <v>1</v>
      </c>
      <c r="J1424" s="37">
        <f>Source!S819</f>
        <v>29312.29</v>
      </c>
      <c r="K1424" s="37"/>
    </row>
    <row r="1425" spans="1:22" ht="14.25" x14ac:dyDescent="0.2">
      <c r="A1425" s="34"/>
      <c r="B1425" s="34"/>
      <c r="C1425" s="34" t="s">
        <v>885</v>
      </c>
      <c r="D1425" s="35" t="s">
        <v>886</v>
      </c>
      <c r="E1425" s="9">
        <f>Source!AT819</f>
        <v>70</v>
      </c>
      <c r="F1425" s="37"/>
      <c r="G1425" s="36"/>
      <c r="H1425" s="9"/>
      <c r="I1425" s="9"/>
      <c r="J1425" s="37">
        <f>SUM(R1423:R1424)</f>
        <v>20518.599999999999</v>
      </c>
      <c r="K1425" s="37"/>
    </row>
    <row r="1426" spans="1:22" ht="14.25" x14ac:dyDescent="0.2">
      <c r="A1426" s="34"/>
      <c r="B1426" s="34"/>
      <c r="C1426" s="34" t="s">
        <v>887</v>
      </c>
      <c r="D1426" s="35" t="s">
        <v>886</v>
      </c>
      <c r="E1426" s="9">
        <f>Source!AU819</f>
        <v>10</v>
      </c>
      <c r="F1426" s="37"/>
      <c r="G1426" s="36"/>
      <c r="H1426" s="9"/>
      <c r="I1426" s="9"/>
      <c r="J1426" s="37">
        <f>SUM(T1423:T1425)</f>
        <v>2931.23</v>
      </c>
      <c r="K1426" s="37"/>
    </row>
    <row r="1427" spans="1:22" ht="14.25" x14ac:dyDescent="0.2">
      <c r="A1427" s="34"/>
      <c r="B1427" s="34"/>
      <c r="C1427" s="34" t="s">
        <v>889</v>
      </c>
      <c r="D1427" s="35" t="s">
        <v>890</v>
      </c>
      <c r="E1427" s="9">
        <f>Source!AQ819</f>
        <v>0.22</v>
      </c>
      <c r="F1427" s="37"/>
      <c r="G1427" s="36" t="str">
        <f>Source!DI819</f>
        <v/>
      </c>
      <c r="H1427" s="9">
        <f>Source!AV819</f>
        <v>1</v>
      </c>
      <c r="I1427" s="9"/>
      <c r="J1427" s="37"/>
      <c r="K1427" s="37">
        <f>Source!U819</f>
        <v>80.739999999999995</v>
      </c>
    </row>
    <row r="1428" spans="1:22" ht="15" x14ac:dyDescent="0.25">
      <c r="A1428" s="44"/>
      <c r="B1428" s="44"/>
      <c r="C1428" s="44"/>
      <c r="D1428" s="44"/>
      <c r="E1428" s="44"/>
      <c r="F1428" s="44"/>
      <c r="G1428" s="44"/>
      <c r="H1428" s="44"/>
      <c r="I1428" s="45">
        <f>J1424+J1425+J1426</f>
        <v>52762.12</v>
      </c>
      <c r="J1428" s="45"/>
      <c r="K1428" s="46">
        <f>IF(Source!I819&lt;&gt;0, ROUND(I1428/Source!I819, 2), 0)</f>
        <v>143.77000000000001</v>
      </c>
      <c r="P1428" s="40">
        <f>I1428</f>
        <v>52762.12</v>
      </c>
    </row>
    <row r="1429" spans="1:22" ht="85.5" x14ac:dyDescent="0.2">
      <c r="A1429" s="34">
        <v>156</v>
      </c>
      <c r="B1429" s="34" t="str">
        <f>Source!F820</f>
        <v>1.22-2203-106-3/1</v>
      </c>
      <c r="C1429" s="34" t="str">
        <f>Source!G820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D1429" s="35" t="str">
        <f>Source!H820</f>
        <v>шт.</v>
      </c>
      <c r="E1429" s="9">
        <f>Source!I820</f>
        <v>367</v>
      </c>
      <c r="F1429" s="37"/>
      <c r="G1429" s="36"/>
      <c r="H1429" s="9"/>
      <c r="I1429" s="9"/>
      <c r="J1429" s="37"/>
      <c r="K1429" s="37"/>
      <c r="Q1429">
        <f>ROUND((Source!BZ820/100)*ROUND((Source!AF820*Source!AV820)*Source!I820, 2), 2)</f>
        <v>41039.78</v>
      </c>
      <c r="R1429">
        <f>Source!X820</f>
        <v>41039.78</v>
      </c>
      <c r="S1429">
        <f>ROUND((Source!CA820/100)*ROUND((Source!AF820*Source!AV820)*Source!I820, 2), 2)</f>
        <v>5862.83</v>
      </c>
      <c r="T1429">
        <f>Source!Y820</f>
        <v>5862.83</v>
      </c>
      <c r="U1429">
        <f>ROUND((175/100)*ROUND((Source!AE820*Source!AV820)*Source!I820, 2), 2)</f>
        <v>0</v>
      </c>
      <c r="V1429">
        <f>ROUND((108/100)*ROUND(Source!CS820*Source!I820, 2), 2)</f>
        <v>0</v>
      </c>
    </row>
    <row r="1430" spans="1:22" ht="14.25" x14ac:dyDescent="0.2">
      <c r="A1430" s="34"/>
      <c r="B1430" s="34"/>
      <c r="C1430" s="34" t="s">
        <v>881</v>
      </c>
      <c r="D1430" s="35"/>
      <c r="E1430" s="9"/>
      <c r="F1430" s="37">
        <f>Source!AO820</f>
        <v>159.75</v>
      </c>
      <c r="G1430" s="36" t="str">
        <f>Source!DG820</f>
        <v/>
      </c>
      <c r="H1430" s="9">
        <f>Source!AV820</f>
        <v>1</v>
      </c>
      <c r="I1430" s="9">
        <f>IF(Source!BA820&lt;&gt; 0, Source!BA820, 1)</f>
        <v>1</v>
      </c>
      <c r="J1430" s="37">
        <f>Source!S820</f>
        <v>58628.25</v>
      </c>
      <c r="K1430" s="37"/>
    </row>
    <row r="1431" spans="1:22" ht="14.25" x14ac:dyDescent="0.2">
      <c r="A1431" s="34"/>
      <c r="B1431" s="34"/>
      <c r="C1431" s="34" t="s">
        <v>884</v>
      </c>
      <c r="D1431" s="35"/>
      <c r="E1431" s="9"/>
      <c r="F1431" s="37">
        <f>Source!AL820</f>
        <v>3.04</v>
      </c>
      <c r="G1431" s="36" t="str">
        <f>Source!DD820</f>
        <v/>
      </c>
      <c r="H1431" s="9">
        <f>Source!AW820</f>
        <v>1</v>
      </c>
      <c r="I1431" s="9">
        <f>IF(Source!BC820&lt;&gt; 0, Source!BC820, 1)</f>
        <v>1</v>
      </c>
      <c r="J1431" s="37">
        <f>Source!P820</f>
        <v>1115.68</v>
      </c>
      <c r="K1431" s="37"/>
    </row>
    <row r="1432" spans="1:22" ht="14.25" x14ac:dyDescent="0.2">
      <c r="A1432" s="34"/>
      <c r="B1432" s="34"/>
      <c r="C1432" s="34" t="s">
        <v>885</v>
      </c>
      <c r="D1432" s="35" t="s">
        <v>886</v>
      </c>
      <c r="E1432" s="9">
        <f>Source!AT820</f>
        <v>70</v>
      </c>
      <c r="F1432" s="37"/>
      <c r="G1432" s="36"/>
      <c r="H1432" s="9"/>
      <c r="I1432" s="9"/>
      <c r="J1432" s="37">
        <f>SUM(R1429:R1431)</f>
        <v>41039.78</v>
      </c>
      <c r="K1432" s="37"/>
    </row>
    <row r="1433" spans="1:22" ht="14.25" x14ac:dyDescent="0.2">
      <c r="A1433" s="34"/>
      <c r="B1433" s="34"/>
      <c r="C1433" s="34" t="s">
        <v>887</v>
      </c>
      <c r="D1433" s="35" t="s">
        <v>886</v>
      </c>
      <c r="E1433" s="9">
        <f>Source!AU820</f>
        <v>10</v>
      </c>
      <c r="F1433" s="37"/>
      <c r="G1433" s="36"/>
      <c r="H1433" s="9"/>
      <c r="I1433" s="9"/>
      <c r="J1433" s="37">
        <f>SUM(T1429:T1432)</f>
        <v>5862.83</v>
      </c>
      <c r="K1433" s="37"/>
    </row>
    <row r="1434" spans="1:22" ht="14.25" x14ac:dyDescent="0.2">
      <c r="A1434" s="34"/>
      <c r="B1434" s="34"/>
      <c r="C1434" s="34" t="s">
        <v>889</v>
      </c>
      <c r="D1434" s="35" t="s">
        <v>890</v>
      </c>
      <c r="E1434" s="9">
        <f>Source!AQ820</f>
        <v>0.44</v>
      </c>
      <c r="F1434" s="37"/>
      <c r="G1434" s="36" t="str">
        <f>Source!DI820</f>
        <v/>
      </c>
      <c r="H1434" s="9">
        <f>Source!AV820</f>
        <v>1</v>
      </c>
      <c r="I1434" s="9"/>
      <c r="J1434" s="37"/>
      <c r="K1434" s="37">
        <f>Source!U820</f>
        <v>161.47999999999999</v>
      </c>
    </row>
    <row r="1435" spans="1:22" ht="15" x14ac:dyDescent="0.25">
      <c r="A1435" s="44"/>
      <c r="B1435" s="44"/>
      <c r="C1435" s="44"/>
      <c r="D1435" s="44"/>
      <c r="E1435" s="44"/>
      <c r="F1435" s="44"/>
      <c r="G1435" s="44"/>
      <c r="H1435" s="44"/>
      <c r="I1435" s="45">
        <f>J1430+J1431+J1432+J1433</f>
        <v>106646.54</v>
      </c>
      <c r="J1435" s="45"/>
      <c r="K1435" s="46">
        <f>IF(Source!I820&lt;&gt;0, ROUND(I1435/Source!I820, 2), 0)</f>
        <v>290.58999999999997</v>
      </c>
      <c r="P1435" s="40">
        <f>I1435</f>
        <v>106646.54</v>
      </c>
    </row>
    <row r="1436" spans="1:22" ht="42.75" x14ac:dyDescent="0.2">
      <c r="A1436" s="34">
        <v>157</v>
      </c>
      <c r="B1436" s="34" t="str">
        <f>Source!F821</f>
        <v>1.27-2103-1-1/1</v>
      </c>
      <c r="C1436" s="34" t="str">
        <f>Source!G821</f>
        <v>Техническое обслуживание компьютерного оборудования, настройка программного обеспечения</v>
      </c>
      <c r="D1436" s="35" t="str">
        <f>Source!H821</f>
        <v>шт.</v>
      </c>
      <c r="E1436" s="9">
        <f>Source!I821</f>
        <v>1</v>
      </c>
      <c r="F1436" s="37"/>
      <c r="G1436" s="36"/>
      <c r="H1436" s="9"/>
      <c r="I1436" s="9"/>
      <c r="J1436" s="37"/>
      <c r="K1436" s="37"/>
      <c r="Q1436">
        <f>ROUND((Source!BZ821/100)*ROUND((Source!AF821*Source!AV821)*Source!I821, 2), 2)</f>
        <v>3779.44</v>
      </c>
      <c r="R1436">
        <f>Source!X821</f>
        <v>3779.44</v>
      </c>
      <c r="S1436">
        <f>ROUND((Source!CA821/100)*ROUND((Source!AF821*Source!AV821)*Source!I821, 2), 2)</f>
        <v>539.91999999999996</v>
      </c>
      <c r="T1436">
        <f>Source!Y821</f>
        <v>539.91999999999996</v>
      </c>
      <c r="U1436">
        <f>ROUND((175/100)*ROUND((Source!AE821*Source!AV821)*Source!I821, 2), 2)</f>
        <v>0</v>
      </c>
      <c r="V1436">
        <f>ROUND((108/100)*ROUND(Source!CS821*Source!I821, 2), 2)</f>
        <v>0</v>
      </c>
    </row>
    <row r="1437" spans="1:22" ht="14.25" x14ac:dyDescent="0.2">
      <c r="A1437" s="34"/>
      <c r="B1437" s="34"/>
      <c r="C1437" s="34" t="s">
        <v>881</v>
      </c>
      <c r="D1437" s="35"/>
      <c r="E1437" s="9"/>
      <c r="F1437" s="37">
        <f>Source!AO821</f>
        <v>1349.8</v>
      </c>
      <c r="G1437" s="36" t="str">
        <f>Source!DG821</f>
        <v>)*4</v>
      </c>
      <c r="H1437" s="9">
        <f>Source!AV821</f>
        <v>1</v>
      </c>
      <c r="I1437" s="9">
        <f>IF(Source!BA821&lt;&gt; 0, Source!BA821, 1)</f>
        <v>1</v>
      </c>
      <c r="J1437" s="37">
        <f>Source!S821</f>
        <v>5399.2</v>
      </c>
      <c r="K1437" s="37"/>
    </row>
    <row r="1438" spans="1:22" ht="14.25" x14ac:dyDescent="0.2">
      <c r="A1438" s="34"/>
      <c r="B1438" s="34"/>
      <c r="C1438" s="34" t="s">
        <v>885</v>
      </c>
      <c r="D1438" s="35" t="s">
        <v>886</v>
      </c>
      <c r="E1438" s="9">
        <f>Source!AT821</f>
        <v>70</v>
      </c>
      <c r="F1438" s="37"/>
      <c r="G1438" s="36"/>
      <c r="H1438" s="9"/>
      <c r="I1438" s="9"/>
      <c r="J1438" s="37">
        <f>SUM(R1436:R1437)</f>
        <v>3779.44</v>
      </c>
      <c r="K1438" s="37"/>
    </row>
    <row r="1439" spans="1:22" ht="14.25" x14ac:dyDescent="0.2">
      <c r="A1439" s="34"/>
      <c r="B1439" s="34"/>
      <c r="C1439" s="34" t="s">
        <v>887</v>
      </c>
      <c r="D1439" s="35" t="s">
        <v>886</v>
      </c>
      <c r="E1439" s="9">
        <f>Source!AU821</f>
        <v>10</v>
      </c>
      <c r="F1439" s="37"/>
      <c r="G1439" s="36"/>
      <c r="H1439" s="9"/>
      <c r="I1439" s="9"/>
      <c r="J1439" s="37">
        <f>SUM(T1436:T1438)</f>
        <v>539.91999999999996</v>
      </c>
      <c r="K1439" s="37"/>
    </row>
    <row r="1440" spans="1:22" ht="14.25" x14ac:dyDescent="0.2">
      <c r="A1440" s="34"/>
      <c r="B1440" s="34"/>
      <c r="C1440" s="34" t="s">
        <v>889</v>
      </c>
      <c r="D1440" s="35" t="s">
        <v>890</v>
      </c>
      <c r="E1440" s="9">
        <f>Source!AQ821</f>
        <v>2.72</v>
      </c>
      <c r="F1440" s="37"/>
      <c r="G1440" s="36" t="str">
        <f>Source!DI821</f>
        <v>)*4</v>
      </c>
      <c r="H1440" s="9">
        <f>Source!AV821</f>
        <v>1</v>
      </c>
      <c r="I1440" s="9"/>
      <c r="J1440" s="37"/>
      <c r="K1440" s="37">
        <f>Source!U821</f>
        <v>10.88</v>
      </c>
    </row>
    <row r="1441" spans="1:22" ht="15" x14ac:dyDescent="0.25">
      <c r="A1441" s="44"/>
      <c r="B1441" s="44"/>
      <c r="C1441" s="44"/>
      <c r="D1441" s="44"/>
      <c r="E1441" s="44"/>
      <c r="F1441" s="44"/>
      <c r="G1441" s="44"/>
      <c r="H1441" s="44"/>
      <c r="I1441" s="45">
        <f>J1437+J1438+J1439</f>
        <v>9718.56</v>
      </c>
      <c r="J1441" s="45"/>
      <c r="K1441" s="46">
        <f>IF(Source!I821&lt;&gt;0, ROUND(I1441/Source!I821, 2), 0)</f>
        <v>9718.56</v>
      </c>
      <c r="P1441" s="40">
        <f>I1441</f>
        <v>9718.56</v>
      </c>
    </row>
    <row r="1442" spans="1:22" ht="57" x14ac:dyDescent="0.2">
      <c r="A1442" s="34">
        <v>158</v>
      </c>
      <c r="B1442" s="34" t="str">
        <f>Source!F822</f>
        <v>1.27-2103-1-2/1</v>
      </c>
      <c r="C1442" s="34" t="str">
        <f>Source!G822</f>
        <v>Техническое обслуживание компьютерного оборудования, профилактика электронных составляющих ПК</v>
      </c>
      <c r="D1442" s="35" t="str">
        <f>Source!H822</f>
        <v>шт.</v>
      </c>
      <c r="E1442" s="9">
        <f>Source!I822</f>
        <v>1</v>
      </c>
      <c r="F1442" s="37"/>
      <c r="G1442" s="36"/>
      <c r="H1442" s="9"/>
      <c r="I1442" s="9"/>
      <c r="J1442" s="37"/>
      <c r="K1442" s="37"/>
      <c r="Q1442">
        <f>ROUND((Source!BZ822/100)*ROUND((Source!AF822*Source!AV822)*Source!I822, 2), 2)</f>
        <v>2667.84</v>
      </c>
      <c r="R1442">
        <f>Source!X822</f>
        <v>2667.84</v>
      </c>
      <c r="S1442">
        <f>ROUND((Source!CA822/100)*ROUND((Source!AF822*Source!AV822)*Source!I822, 2), 2)</f>
        <v>381.12</v>
      </c>
      <c r="T1442">
        <f>Source!Y822</f>
        <v>381.12</v>
      </c>
      <c r="U1442">
        <f>ROUND((175/100)*ROUND((Source!AE822*Source!AV822)*Source!I822, 2), 2)</f>
        <v>0</v>
      </c>
      <c r="V1442">
        <f>ROUND((108/100)*ROUND(Source!CS822*Source!I822, 2), 2)</f>
        <v>0</v>
      </c>
    </row>
    <row r="1443" spans="1:22" ht="14.25" x14ac:dyDescent="0.2">
      <c r="A1443" s="34"/>
      <c r="B1443" s="34"/>
      <c r="C1443" s="34" t="s">
        <v>881</v>
      </c>
      <c r="D1443" s="35"/>
      <c r="E1443" s="9"/>
      <c r="F1443" s="37">
        <f>Source!AO822</f>
        <v>952.8</v>
      </c>
      <c r="G1443" s="36" t="str">
        <f>Source!DG822</f>
        <v>)*4</v>
      </c>
      <c r="H1443" s="9">
        <f>Source!AV822</f>
        <v>1</v>
      </c>
      <c r="I1443" s="9">
        <f>IF(Source!BA822&lt;&gt; 0, Source!BA822, 1)</f>
        <v>1</v>
      </c>
      <c r="J1443" s="37">
        <f>Source!S822</f>
        <v>3811.2</v>
      </c>
      <c r="K1443" s="37"/>
    </row>
    <row r="1444" spans="1:22" ht="14.25" x14ac:dyDescent="0.2">
      <c r="A1444" s="34"/>
      <c r="B1444" s="34"/>
      <c r="C1444" s="34" t="s">
        <v>885</v>
      </c>
      <c r="D1444" s="35" t="s">
        <v>886</v>
      </c>
      <c r="E1444" s="9">
        <f>Source!AT822</f>
        <v>70</v>
      </c>
      <c r="F1444" s="37"/>
      <c r="G1444" s="36"/>
      <c r="H1444" s="9"/>
      <c r="I1444" s="9"/>
      <c r="J1444" s="37">
        <f>SUM(R1442:R1443)</f>
        <v>2667.84</v>
      </c>
      <c r="K1444" s="37"/>
    </row>
    <row r="1445" spans="1:22" ht="14.25" x14ac:dyDescent="0.2">
      <c r="A1445" s="34"/>
      <c r="B1445" s="34"/>
      <c r="C1445" s="34" t="s">
        <v>887</v>
      </c>
      <c r="D1445" s="35" t="s">
        <v>886</v>
      </c>
      <c r="E1445" s="9">
        <f>Source!AU822</f>
        <v>10</v>
      </c>
      <c r="F1445" s="37"/>
      <c r="G1445" s="36"/>
      <c r="H1445" s="9"/>
      <c r="I1445" s="9"/>
      <c r="J1445" s="37">
        <f>SUM(T1442:T1444)</f>
        <v>381.12</v>
      </c>
      <c r="K1445" s="37"/>
    </row>
    <row r="1446" spans="1:22" ht="14.25" x14ac:dyDescent="0.2">
      <c r="A1446" s="34"/>
      <c r="B1446" s="34"/>
      <c r="C1446" s="34" t="s">
        <v>889</v>
      </c>
      <c r="D1446" s="35" t="s">
        <v>890</v>
      </c>
      <c r="E1446" s="9">
        <f>Source!AQ822</f>
        <v>1.92</v>
      </c>
      <c r="F1446" s="37"/>
      <c r="G1446" s="36" t="str">
        <f>Source!DI822</f>
        <v>)*4</v>
      </c>
      <c r="H1446" s="9">
        <f>Source!AV822</f>
        <v>1</v>
      </c>
      <c r="I1446" s="9"/>
      <c r="J1446" s="37"/>
      <c r="K1446" s="37">
        <f>Source!U822</f>
        <v>7.68</v>
      </c>
    </row>
    <row r="1447" spans="1:22" ht="15" x14ac:dyDescent="0.25">
      <c r="A1447" s="44"/>
      <c r="B1447" s="44"/>
      <c r="C1447" s="44"/>
      <c r="D1447" s="44"/>
      <c r="E1447" s="44"/>
      <c r="F1447" s="44"/>
      <c r="G1447" s="44"/>
      <c r="H1447" s="44"/>
      <c r="I1447" s="45">
        <f>J1443+J1444+J1445</f>
        <v>6860.16</v>
      </c>
      <c r="J1447" s="45"/>
      <c r="K1447" s="46">
        <f>IF(Source!I822&lt;&gt;0, ROUND(I1447/Source!I822, 2), 0)</f>
        <v>6860.16</v>
      </c>
      <c r="P1447" s="40">
        <f>I1447</f>
        <v>6860.16</v>
      </c>
    </row>
    <row r="1448" spans="1:22" ht="57" x14ac:dyDescent="0.2">
      <c r="A1448" s="34">
        <v>159</v>
      </c>
      <c r="B1448" s="34" t="str">
        <f>Source!F823</f>
        <v>1.27-2103-1-3/1</v>
      </c>
      <c r="C1448" s="34" t="str">
        <f>Source!G823</f>
        <v>Техническое обслуживание компьютерного оборудования, профилактика программного обеспечения ПК</v>
      </c>
      <c r="D1448" s="35" t="str">
        <f>Source!H823</f>
        <v>шт.</v>
      </c>
      <c r="E1448" s="9">
        <f>Source!I823</f>
        <v>1</v>
      </c>
      <c r="F1448" s="37"/>
      <c r="G1448" s="36"/>
      <c r="H1448" s="9"/>
      <c r="I1448" s="9"/>
      <c r="J1448" s="37"/>
      <c r="K1448" s="37"/>
      <c r="Q1448">
        <f>ROUND((Source!BZ823/100)*ROUND((Source!AF823*Source!AV823)*Source!I823, 2), 2)</f>
        <v>2181.5100000000002</v>
      </c>
      <c r="R1448">
        <f>Source!X823</f>
        <v>2181.5100000000002</v>
      </c>
      <c r="S1448">
        <f>ROUND((Source!CA823/100)*ROUND((Source!AF823*Source!AV823)*Source!I823, 2), 2)</f>
        <v>311.64</v>
      </c>
      <c r="T1448">
        <f>Source!Y823</f>
        <v>311.64</v>
      </c>
      <c r="U1448">
        <f>ROUND((175/100)*ROUND((Source!AE823*Source!AV823)*Source!I823, 2), 2)</f>
        <v>0</v>
      </c>
      <c r="V1448">
        <f>ROUND((108/100)*ROUND(Source!CS823*Source!I823, 2), 2)</f>
        <v>0</v>
      </c>
    </row>
    <row r="1449" spans="1:22" ht="14.25" x14ac:dyDescent="0.2">
      <c r="A1449" s="34"/>
      <c r="B1449" s="34"/>
      <c r="C1449" s="34" t="s">
        <v>881</v>
      </c>
      <c r="D1449" s="35"/>
      <c r="E1449" s="9"/>
      <c r="F1449" s="37">
        <f>Source!AO823</f>
        <v>779.11</v>
      </c>
      <c r="G1449" s="36" t="str">
        <f>Source!DG823</f>
        <v>)*4</v>
      </c>
      <c r="H1449" s="9">
        <f>Source!AV823</f>
        <v>1</v>
      </c>
      <c r="I1449" s="9">
        <f>IF(Source!BA823&lt;&gt; 0, Source!BA823, 1)</f>
        <v>1</v>
      </c>
      <c r="J1449" s="37">
        <f>Source!S823</f>
        <v>3116.44</v>
      </c>
      <c r="K1449" s="37"/>
    </row>
    <row r="1450" spans="1:22" ht="14.25" x14ac:dyDescent="0.2">
      <c r="A1450" s="34"/>
      <c r="B1450" s="34"/>
      <c r="C1450" s="34" t="s">
        <v>885</v>
      </c>
      <c r="D1450" s="35" t="s">
        <v>886</v>
      </c>
      <c r="E1450" s="9">
        <f>Source!AT823</f>
        <v>70</v>
      </c>
      <c r="F1450" s="37"/>
      <c r="G1450" s="36"/>
      <c r="H1450" s="9"/>
      <c r="I1450" s="9"/>
      <c r="J1450" s="37">
        <f>SUM(R1448:R1449)</f>
        <v>2181.5100000000002</v>
      </c>
      <c r="K1450" s="37"/>
    </row>
    <row r="1451" spans="1:22" ht="14.25" x14ac:dyDescent="0.2">
      <c r="A1451" s="34"/>
      <c r="B1451" s="34"/>
      <c r="C1451" s="34" t="s">
        <v>887</v>
      </c>
      <c r="D1451" s="35" t="s">
        <v>886</v>
      </c>
      <c r="E1451" s="9">
        <f>Source!AU823</f>
        <v>10</v>
      </c>
      <c r="F1451" s="37"/>
      <c r="G1451" s="36"/>
      <c r="H1451" s="9"/>
      <c r="I1451" s="9"/>
      <c r="J1451" s="37">
        <f>SUM(T1448:T1450)</f>
        <v>311.64</v>
      </c>
      <c r="K1451" s="37"/>
    </row>
    <row r="1452" spans="1:22" ht="14.25" x14ac:dyDescent="0.2">
      <c r="A1452" s="34"/>
      <c r="B1452" s="34"/>
      <c r="C1452" s="34" t="s">
        <v>889</v>
      </c>
      <c r="D1452" s="35" t="s">
        <v>890</v>
      </c>
      <c r="E1452" s="9">
        <f>Source!AQ823</f>
        <v>1.57</v>
      </c>
      <c r="F1452" s="37"/>
      <c r="G1452" s="36" t="str">
        <f>Source!DI823</f>
        <v>)*4</v>
      </c>
      <c r="H1452" s="9">
        <f>Source!AV823</f>
        <v>1</v>
      </c>
      <c r="I1452" s="9"/>
      <c r="J1452" s="37"/>
      <c r="K1452" s="37">
        <f>Source!U823</f>
        <v>6.28</v>
      </c>
    </row>
    <row r="1453" spans="1:22" ht="15" x14ac:dyDescent="0.25">
      <c r="A1453" s="44"/>
      <c r="B1453" s="44"/>
      <c r="C1453" s="44"/>
      <c r="D1453" s="44"/>
      <c r="E1453" s="44"/>
      <c r="F1453" s="44"/>
      <c r="G1453" s="44"/>
      <c r="H1453" s="44"/>
      <c r="I1453" s="45">
        <f>J1449+J1450+J1451</f>
        <v>5609.5900000000011</v>
      </c>
      <c r="J1453" s="45"/>
      <c r="K1453" s="46">
        <f>IF(Source!I823&lt;&gt;0, ROUND(I1453/Source!I823, 2), 0)</f>
        <v>5609.59</v>
      </c>
      <c r="P1453" s="40">
        <f>I1453</f>
        <v>5609.5900000000011</v>
      </c>
    </row>
    <row r="1454" spans="1:22" ht="79.5" x14ac:dyDescent="0.2">
      <c r="A1454" s="34">
        <v>160</v>
      </c>
      <c r="B1454" s="34" t="s">
        <v>903</v>
      </c>
      <c r="C1454" s="34" t="str">
        <f>Source!G824</f>
        <v>Технический осмотр извещателя пожарного ручного адресного "ИПР"</v>
      </c>
      <c r="D1454" s="35" t="str">
        <f>Source!H824</f>
        <v>шт.</v>
      </c>
      <c r="E1454" s="9">
        <f>Source!I824</f>
        <v>17</v>
      </c>
      <c r="F1454" s="37"/>
      <c r="G1454" s="36"/>
      <c r="H1454" s="9"/>
      <c r="I1454" s="9"/>
      <c r="J1454" s="37"/>
      <c r="K1454" s="37"/>
      <c r="Q1454">
        <f>ROUND((Source!BZ824/100)*ROUND((Source!AF824*Source!AV824)*Source!I824, 2), 2)</f>
        <v>277.20999999999998</v>
      </c>
      <c r="R1454">
        <f>Source!X824</f>
        <v>277.20999999999998</v>
      </c>
      <c r="S1454">
        <f>ROUND((Source!CA824/100)*ROUND((Source!AF824*Source!AV824)*Source!I824, 2), 2)</f>
        <v>39.6</v>
      </c>
      <c r="T1454">
        <f>Source!Y824</f>
        <v>39.6</v>
      </c>
      <c r="U1454">
        <f>ROUND((175/100)*ROUND((Source!AE824*Source!AV824)*Source!I824, 2), 2)</f>
        <v>45.97</v>
      </c>
      <c r="V1454">
        <f>ROUND((108/100)*ROUND(Source!CS824*Source!I824, 2), 2)</f>
        <v>28.37</v>
      </c>
    </row>
    <row r="1455" spans="1:22" ht="14.25" x14ac:dyDescent="0.2">
      <c r="A1455" s="34"/>
      <c r="B1455" s="34"/>
      <c r="C1455" s="34" t="s">
        <v>881</v>
      </c>
      <c r="D1455" s="35"/>
      <c r="E1455" s="9"/>
      <c r="F1455" s="37">
        <f>Source!AO824</f>
        <v>31.06</v>
      </c>
      <c r="G1455" s="36" t="str">
        <f>Source!DG824</f>
        <v>)*0,75</v>
      </c>
      <c r="H1455" s="9">
        <f>Source!AV824</f>
        <v>1</v>
      </c>
      <c r="I1455" s="9">
        <f>IF(Source!BA824&lt;&gt; 0, Source!BA824, 1)</f>
        <v>1</v>
      </c>
      <c r="J1455" s="37">
        <f>Source!S824</f>
        <v>396.02</v>
      </c>
      <c r="K1455" s="37"/>
    </row>
    <row r="1456" spans="1:22" ht="14.25" x14ac:dyDescent="0.2">
      <c r="A1456" s="34"/>
      <c r="B1456" s="34"/>
      <c r="C1456" s="34" t="s">
        <v>882</v>
      </c>
      <c r="D1456" s="35"/>
      <c r="E1456" s="9"/>
      <c r="F1456" s="37">
        <f>Source!AM824</f>
        <v>3.16</v>
      </c>
      <c r="G1456" s="36" t="str">
        <f>Source!DE824</f>
        <v>)*0,75</v>
      </c>
      <c r="H1456" s="9">
        <f>Source!AV824</f>
        <v>1</v>
      </c>
      <c r="I1456" s="9">
        <f>IF(Source!BB824&lt;&gt; 0, Source!BB824, 1)</f>
        <v>1</v>
      </c>
      <c r="J1456" s="37">
        <f>Source!Q824</f>
        <v>40.29</v>
      </c>
      <c r="K1456" s="37"/>
    </row>
    <row r="1457" spans="1:22" ht="14.25" x14ac:dyDescent="0.2">
      <c r="A1457" s="34"/>
      <c r="B1457" s="34"/>
      <c r="C1457" s="34" t="s">
        <v>883</v>
      </c>
      <c r="D1457" s="35"/>
      <c r="E1457" s="9"/>
      <c r="F1457" s="37">
        <f>Source!AN824</f>
        <v>2.06</v>
      </c>
      <c r="G1457" s="36" t="str">
        <f>Source!DF824</f>
        <v>)*0,75</v>
      </c>
      <c r="H1457" s="9">
        <f>Source!AV824</f>
        <v>1</v>
      </c>
      <c r="I1457" s="9">
        <f>IF(Source!BS824&lt;&gt; 0, Source!BS824, 1)</f>
        <v>1</v>
      </c>
      <c r="J1457" s="39">
        <f>Source!R824</f>
        <v>26.27</v>
      </c>
      <c r="K1457" s="37"/>
    </row>
    <row r="1458" spans="1:22" ht="14.25" x14ac:dyDescent="0.2">
      <c r="A1458" s="34"/>
      <c r="B1458" s="34"/>
      <c r="C1458" s="34" t="s">
        <v>884</v>
      </c>
      <c r="D1458" s="35"/>
      <c r="E1458" s="9"/>
      <c r="F1458" s="37">
        <f>Source!AL824</f>
        <v>0.49</v>
      </c>
      <c r="G1458" s="36" t="str">
        <f>Source!DD824</f>
        <v>)*1</v>
      </c>
      <c r="H1458" s="9">
        <f>Source!AW824</f>
        <v>1</v>
      </c>
      <c r="I1458" s="9">
        <f>IF(Source!BC824&lt;&gt; 0, Source!BC824, 1)</f>
        <v>1</v>
      </c>
      <c r="J1458" s="37">
        <f>Source!P824</f>
        <v>8.33</v>
      </c>
      <c r="K1458" s="37"/>
    </row>
    <row r="1459" spans="1:22" ht="14.25" x14ac:dyDescent="0.2">
      <c r="A1459" s="34"/>
      <c r="B1459" s="34"/>
      <c r="C1459" s="34" t="s">
        <v>885</v>
      </c>
      <c r="D1459" s="35" t="s">
        <v>886</v>
      </c>
      <c r="E1459" s="9">
        <f>Source!AT824</f>
        <v>70</v>
      </c>
      <c r="F1459" s="37"/>
      <c r="G1459" s="36"/>
      <c r="H1459" s="9"/>
      <c r="I1459" s="9"/>
      <c r="J1459" s="37">
        <f>SUM(R1454:R1458)</f>
        <v>277.20999999999998</v>
      </c>
      <c r="K1459" s="37"/>
    </row>
    <row r="1460" spans="1:22" ht="14.25" x14ac:dyDescent="0.2">
      <c r="A1460" s="34"/>
      <c r="B1460" s="34"/>
      <c r="C1460" s="34" t="s">
        <v>887</v>
      </c>
      <c r="D1460" s="35" t="s">
        <v>886</v>
      </c>
      <c r="E1460" s="9">
        <f>Source!AU824</f>
        <v>10</v>
      </c>
      <c r="F1460" s="37"/>
      <c r="G1460" s="36"/>
      <c r="H1460" s="9"/>
      <c r="I1460" s="9"/>
      <c r="J1460" s="37">
        <f>SUM(T1454:T1459)</f>
        <v>39.6</v>
      </c>
      <c r="K1460" s="37"/>
    </row>
    <row r="1461" spans="1:22" ht="14.25" x14ac:dyDescent="0.2">
      <c r="A1461" s="34"/>
      <c r="B1461" s="34"/>
      <c r="C1461" s="34" t="s">
        <v>888</v>
      </c>
      <c r="D1461" s="35" t="s">
        <v>886</v>
      </c>
      <c r="E1461" s="9">
        <f>108</f>
        <v>108</v>
      </c>
      <c r="F1461" s="37"/>
      <c r="G1461" s="36"/>
      <c r="H1461" s="9"/>
      <c r="I1461" s="9"/>
      <c r="J1461" s="37">
        <f>SUM(V1454:V1460)</f>
        <v>28.37</v>
      </c>
      <c r="K1461" s="37"/>
    </row>
    <row r="1462" spans="1:22" ht="14.25" x14ac:dyDescent="0.2">
      <c r="A1462" s="34"/>
      <c r="B1462" s="34"/>
      <c r="C1462" s="34" t="s">
        <v>889</v>
      </c>
      <c r="D1462" s="35" t="s">
        <v>890</v>
      </c>
      <c r="E1462" s="9">
        <f>Source!AQ824</f>
        <v>0.08</v>
      </c>
      <c r="F1462" s="37"/>
      <c r="G1462" s="36" t="str">
        <f>Source!DI824</f>
        <v>)*0,75</v>
      </c>
      <c r="H1462" s="9">
        <f>Source!AV824</f>
        <v>1</v>
      </c>
      <c r="I1462" s="9"/>
      <c r="J1462" s="37"/>
      <c r="K1462" s="37">
        <f>Source!U824</f>
        <v>1.02</v>
      </c>
    </row>
    <row r="1463" spans="1:22" ht="15" x14ac:dyDescent="0.25">
      <c r="A1463" s="44"/>
      <c r="B1463" s="44"/>
      <c r="C1463" s="44"/>
      <c r="D1463" s="44"/>
      <c r="E1463" s="44"/>
      <c r="F1463" s="44"/>
      <c r="G1463" s="44"/>
      <c r="H1463" s="44"/>
      <c r="I1463" s="45">
        <f>J1455+J1456+J1458+J1459+J1460+J1461</f>
        <v>789.81999999999994</v>
      </c>
      <c r="J1463" s="45"/>
      <c r="K1463" s="46">
        <f>IF(Source!I824&lt;&gt;0, ROUND(I1463/Source!I824, 2), 0)</f>
        <v>46.46</v>
      </c>
      <c r="P1463" s="40">
        <f>I1463</f>
        <v>789.81999999999994</v>
      </c>
    </row>
    <row r="1464" spans="1:22" ht="79.5" x14ac:dyDescent="0.2">
      <c r="A1464" s="34">
        <v>161</v>
      </c>
      <c r="B1464" s="34" t="s">
        <v>902</v>
      </c>
      <c r="C1464" s="34" t="str">
        <f>Source!G825</f>
        <v>Техническое обслуживание извещателя пожарного ручного адресный "ИПР"</v>
      </c>
      <c r="D1464" s="35" t="str">
        <f>Source!H825</f>
        <v>шт.</v>
      </c>
      <c r="E1464" s="9">
        <f>Source!I825</f>
        <v>17</v>
      </c>
      <c r="F1464" s="37"/>
      <c r="G1464" s="36"/>
      <c r="H1464" s="9"/>
      <c r="I1464" s="9"/>
      <c r="J1464" s="37"/>
      <c r="K1464" s="37"/>
      <c r="Q1464">
        <f>ROUND((Source!BZ825/100)*ROUND((Source!AF825*Source!AV825)*Source!I825, 2), 2)</f>
        <v>711.55</v>
      </c>
      <c r="R1464">
        <f>Source!X825</f>
        <v>711.55</v>
      </c>
      <c r="S1464">
        <f>ROUND((Source!CA825/100)*ROUND((Source!AF825*Source!AV825)*Source!I825, 2), 2)</f>
        <v>101.65</v>
      </c>
      <c r="T1464">
        <f>Source!Y825</f>
        <v>101.65</v>
      </c>
      <c r="U1464">
        <f>ROUND((175/100)*ROUND((Source!AE825*Source!AV825)*Source!I825, 2), 2)</f>
        <v>107.45</v>
      </c>
      <c r="V1464">
        <f>ROUND((108/100)*ROUND(Source!CS825*Source!I825, 2), 2)</f>
        <v>66.31</v>
      </c>
    </row>
    <row r="1465" spans="1:22" ht="14.25" x14ac:dyDescent="0.2">
      <c r="A1465" s="34"/>
      <c r="B1465" s="34"/>
      <c r="C1465" s="34" t="s">
        <v>881</v>
      </c>
      <c r="D1465" s="35"/>
      <c r="E1465" s="9"/>
      <c r="F1465" s="37">
        <f>Source!AO825</f>
        <v>85.42</v>
      </c>
      <c r="G1465" s="36" t="str">
        <f>Source!DG825</f>
        <v>)*0,70</v>
      </c>
      <c r="H1465" s="9">
        <f>Source!AV825</f>
        <v>1</v>
      </c>
      <c r="I1465" s="9">
        <f>IF(Source!BA825&lt;&gt; 0, Source!BA825, 1)</f>
        <v>1</v>
      </c>
      <c r="J1465" s="37">
        <f>Source!S825</f>
        <v>1016.5</v>
      </c>
      <c r="K1465" s="37"/>
    </row>
    <row r="1466" spans="1:22" ht="14.25" x14ac:dyDescent="0.2">
      <c r="A1466" s="34"/>
      <c r="B1466" s="34"/>
      <c r="C1466" s="34" t="s">
        <v>882</v>
      </c>
      <c r="D1466" s="35"/>
      <c r="E1466" s="9"/>
      <c r="F1466" s="37">
        <f>Source!AM825</f>
        <v>7.9</v>
      </c>
      <c r="G1466" s="36" t="str">
        <f>Source!DE825</f>
        <v>)*0,70</v>
      </c>
      <c r="H1466" s="9">
        <f>Source!AV825</f>
        <v>1</v>
      </c>
      <c r="I1466" s="9">
        <f>IF(Source!BB825&lt;&gt; 0, Source!BB825, 1)</f>
        <v>1</v>
      </c>
      <c r="J1466" s="37">
        <f>Source!Q825</f>
        <v>94.01</v>
      </c>
      <c r="K1466" s="37"/>
    </row>
    <row r="1467" spans="1:22" ht="14.25" x14ac:dyDescent="0.2">
      <c r="A1467" s="34"/>
      <c r="B1467" s="34"/>
      <c r="C1467" s="34" t="s">
        <v>883</v>
      </c>
      <c r="D1467" s="35"/>
      <c r="E1467" s="9"/>
      <c r="F1467" s="37">
        <f>Source!AN825</f>
        <v>5.16</v>
      </c>
      <c r="G1467" s="36" t="str">
        <f>Source!DF825</f>
        <v>)*0,70</v>
      </c>
      <c r="H1467" s="9">
        <f>Source!AV825</f>
        <v>1</v>
      </c>
      <c r="I1467" s="9">
        <f>IF(Source!BS825&lt;&gt; 0, Source!BS825, 1)</f>
        <v>1</v>
      </c>
      <c r="J1467" s="39">
        <f>Source!R825</f>
        <v>61.4</v>
      </c>
      <c r="K1467" s="37"/>
    </row>
    <row r="1468" spans="1:22" ht="14.25" x14ac:dyDescent="0.2">
      <c r="A1468" s="34"/>
      <c r="B1468" s="34"/>
      <c r="C1468" s="34" t="s">
        <v>884</v>
      </c>
      <c r="D1468" s="35"/>
      <c r="E1468" s="9"/>
      <c r="F1468" s="37">
        <f>Source!AL825</f>
        <v>0.49</v>
      </c>
      <c r="G1468" s="36" t="str">
        <f>Source!DD825</f>
        <v>)*1</v>
      </c>
      <c r="H1468" s="9">
        <f>Source!AW825</f>
        <v>1</v>
      </c>
      <c r="I1468" s="9">
        <f>IF(Source!BC825&lt;&gt; 0, Source!BC825, 1)</f>
        <v>1</v>
      </c>
      <c r="J1468" s="37">
        <f>Source!P825</f>
        <v>8.33</v>
      </c>
      <c r="K1468" s="37"/>
    </row>
    <row r="1469" spans="1:22" ht="14.25" x14ac:dyDescent="0.2">
      <c r="A1469" s="34"/>
      <c r="B1469" s="34"/>
      <c r="C1469" s="34" t="s">
        <v>885</v>
      </c>
      <c r="D1469" s="35" t="s">
        <v>886</v>
      </c>
      <c r="E1469" s="9">
        <f>Source!AT825</f>
        <v>70</v>
      </c>
      <c r="F1469" s="37"/>
      <c r="G1469" s="36"/>
      <c r="H1469" s="9"/>
      <c r="I1469" s="9"/>
      <c r="J1469" s="37">
        <f>SUM(R1464:R1468)</f>
        <v>711.55</v>
      </c>
      <c r="K1469" s="37"/>
    </row>
    <row r="1470" spans="1:22" ht="14.25" x14ac:dyDescent="0.2">
      <c r="A1470" s="34"/>
      <c r="B1470" s="34"/>
      <c r="C1470" s="34" t="s">
        <v>887</v>
      </c>
      <c r="D1470" s="35" t="s">
        <v>886</v>
      </c>
      <c r="E1470" s="9">
        <f>Source!AU825</f>
        <v>10</v>
      </c>
      <c r="F1470" s="37"/>
      <c r="G1470" s="36"/>
      <c r="H1470" s="9"/>
      <c r="I1470" s="9"/>
      <c r="J1470" s="37">
        <f>SUM(T1464:T1469)</f>
        <v>101.65</v>
      </c>
      <c r="K1470" s="37"/>
    </row>
    <row r="1471" spans="1:22" ht="14.25" x14ac:dyDescent="0.2">
      <c r="A1471" s="34"/>
      <c r="B1471" s="34"/>
      <c r="C1471" s="34" t="s">
        <v>888</v>
      </c>
      <c r="D1471" s="35" t="s">
        <v>886</v>
      </c>
      <c r="E1471" s="9">
        <f>108</f>
        <v>108</v>
      </c>
      <c r="F1471" s="37"/>
      <c r="G1471" s="36"/>
      <c r="H1471" s="9"/>
      <c r="I1471" s="9"/>
      <c r="J1471" s="37">
        <f>SUM(V1464:V1470)</f>
        <v>66.31</v>
      </c>
      <c r="K1471" s="37"/>
    </row>
    <row r="1472" spans="1:22" ht="14.25" x14ac:dyDescent="0.2">
      <c r="A1472" s="34"/>
      <c r="B1472" s="34"/>
      <c r="C1472" s="34" t="s">
        <v>889</v>
      </c>
      <c r="D1472" s="35" t="s">
        <v>890</v>
      </c>
      <c r="E1472" s="9">
        <f>Source!AQ825</f>
        <v>0.22</v>
      </c>
      <c r="F1472" s="37"/>
      <c r="G1472" s="36" t="str">
        <f>Source!DI825</f>
        <v>)*0,70</v>
      </c>
      <c r="H1472" s="9">
        <f>Source!AV825</f>
        <v>1</v>
      </c>
      <c r="I1472" s="9"/>
      <c r="J1472" s="37"/>
      <c r="K1472" s="37">
        <f>Source!U825</f>
        <v>2.6179999999999999</v>
      </c>
    </row>
    <row r="1473" spans="1:22" ht="15" x14ac:dyDescent="0.25">
      <c r="A1473" s="44"/>
      <c r="B1473" s="44"/>
      <c r="C1473" s="44"/>
      <c r="D1473" s="44"/>
      <c r="E1473" s="44"/>
      <c r="F1473" s="44"/>
      <c r="G1473" s="44"/>
      <c r="H1473" s="44"/>
      <c r="I1473" s="45">
        <f>J1465+J1466+J1468+J1469+J1470+J1471</f>
        <v>1998.35</v>
      </c>
      <c r="J1473" s="45"/>
      <c r="K1473" s="46">
        <f>IF(Source!I825&lt;&gt;0, ROUND(I1473/Source!I825, 2), 0)</f>
        <v>117.55</v>
      </c>
      <c r="P1473" s="40">
        <f>I1473</f>
        <v>1998.35</v>
      </c>
    </row>
    <row r="1474" spans="1:22" ht="79.5" x14ac:dyDescent="0.2">
      <c r="A1474" s="34">
        <v>162</v>
      </c>
      <c r="B1474" s="34" t="s">
        <v>899</v>
      </c>
      <c r="C1474" s="34" t="str">
        <f>Source!G826</f>
        <v>Технический осмотр Источник резервного питания "СКАТ-1200Р\20" или "СКАТ-2400Р\20" (прим. Блок питания)</v>
      </c>
      <c r="D1474" s="35" t="str">
        <f>Source!H826</f>
        <v>шт.</v>
      </c>
      <c r="E1474" s="9">
        <f>Source!I826</f>
        <v>1</v>
      </c>
      <c r="F1474" s="37"/>
      <c r="G1474" s="36"/>
      <c r="H1474" s="9"/>
      <c r="I1474" s="9"/>
      <c r="J1474" s="37"/>
      <c r="K1474" s="37"/>
      <c r="Q1474">
        <f>ROUND((Source!BZ826/100)*ROUND((Source!AF826*Source!AV826)*Source!I826, 2), 2)</f>
        <v>134.56</v>
      </c>
      <c r="R1474">
        <f>Source!X826</f>
        <v>134.56</v>
      </c>
      <c r="S1474">
        <f>ROUND((Source!CA826/100)*ROUND((Source!AF826*Source!AV826)*Source!I826, 2), 2)</f>
        <v>19.22</v>
      </c>
      <c r="T1474">
        <f>Source!Y826</f>
        <v>19.22</v>
      </c>
      <c r="U1474">
        <f>ROUND((175/100)*ROUND((Source!AE826*Source!AV826)*Source!I826, 2), 2)</f>
        <v>74.5</v>
      </c>
      <c r="V1474">
        <f>ROUND((108/100)*ROUND(Source!CS826*Source!I826, 2), 2)</f>
        <v>45.98</v>
      </c>
    </row>
    <row r="1475" spans="1:22" ht="14.25" x14ac:dyDescent="0.2">
      <c r="A1475" s="34"/>
      <c r="B1475" s="34"/>
      <c r="C1475" s="34" t="s">
        <v>881</v>
      </c>
      <c r="D1475" s="35"/>
      <c r="E1475" s="9"/>
      <c r="F1475" s="37">
        <f>Source!AO826</f>
        <v>23.3</v>
      </c>
      <c r="G1475" s="36" t="str">
        <f>Source!DG826</f>
        <v>)*0,75)*11</v>
      </c>
      <c r="H1475" s="9">
        <f>Source!AV826</f>
        <v>1</v>
      </c>
      <c r="I1475" s="9">
        <f>IF(Source!BA826&lt;&gt; 0, Source!BA826, 1)</f>
        <v>1</v>
      </c>
      <c r="J1475" s="37">
        <f>Source!S826</f>
        <v>192.23</v>
      </c>
      <c r="K1475" s="37"/>
    </row>
    <row r="1476" spans="1:22" ht="14.25" x14ac:dyDescent="0.2">
      <c r="A1476" s="34"/>
      <c r="B1476" s="34"/>
      <c r="C1476" s="34" t="s">
        <v>882</v>
      </c>
      <c r="D1476" s="35"/>
      <c r="E1476" s="9"/>
      <c r="F1476" s="37">
        <f>Source!AM826</f>
        <v>7.9</v>
      </c>
      <c r="G1476" s="36" t="str">
        <f>Source!DE826</f>
        <v>)*0,75)*11</v>
      </c>
      <c r="H1476" s="9">
        <f>Source!AV826</f>
        <v>1</v>
      </c>
      <c r="I1476" s="9">
        <f>IF(Source!BB826&lt;&gt; 0, Source!BB826, 1)</f>
        <v>1</v>
      </c>
      <c r="J1476" s="37">
        <f>Source!Q826</f>
        <v>65.180000000000007</v>
      </c>
      <c r="K1476" s="37"/>
    </row>
    <row r="1477" spans="1:22" ht="14.25" x14ac:dyDescent="0.2">
      <c r="A1477" s="34"/>
      <c r="B1477" s="34"/>
      <c r="C1477" s="34" t="s">
        <v>883</v>
      </c>
      <c r="D1477" s="35"/>
      <c r="E1477" s="9"/>
      <c r="F1477" s="37">
        <f>Source!AN826</f>
        <v>5.16</v>
      </c>
      <c r="G1477" s="36" t="str">
        <f>Source!DF826</f>
        <v>)*0,75)*11</v>
      </c>
      <c r="H1477" s="9">
        <f>Source!AV826</f>
        <v>1</v>
      </c>
      <c r="I1477" s="9">
        <f>IF(Source!BS826&lt;&gt; 0, Source!BS826, 1)</f>
        <v>1</v>
      </c>
      <c r="J1477" s="39">
        <f>Source!R826</f>
        <v>42.57</v>
      </c>
      <c r="K1477" s="37"/>
    </row>
    <row r="1478" spans="1:22" ht="14.25" x14ac:dyDescent="0.2">
      <c r="A1478" s="34"/>
      <c r="B1478" s="34"/>
      <c r="C1478" s="34" t="s">
        <v>884</v>
      </c>
      <c r="D1478" s="35"/>
      <c r="E1478" s="9"/>
      <c r="F1478" s="37">
        <f>Source!AL826</f>
        <v>2.06</v>
      </c>
      <c r="G1478" s="36" t="str">
        <f>Source!DD826</f>
        <v>)*1)*11</v>
      </c>
      <c r="H1478" s="9">
        <f>Source!AW826</f>
        <v>1</v>
      </c>
      <c r="I1478" s="9">
        <f>IF(Source!BC826&lt;&gt; 0, Source!BC826, 1)</f>
        <v>1</v>
      </c>
      <c r="J1478" s="37">
        <f>Source!P826</f>
        <v>22.66</v>
      </c>
      <c r="K1478" s="37"/>
    </row>
    <row r="1479" spans="1:22" ht="14.25" x14ac:dyDescent="0.2">
      <c r="A1479" s="34"/>
      <c r="B1479" s="34"/>
      <c r="C1479" s="34" t="s">
        <v>885</v>
      </c>
      <c r="D1479" s="35" t="s">
        <v>886</v>
      </c>
      <c r="E1479" s="9">
        <f>Source!AT826</f>
        <v>70</v>
      </c>
      <c r="F1479" s="37"/>
      <c r="G1479" s="36"/>
      <c r="H1479" s="9"/>
      <c r="I1479" s="9"/>
      <c r="J1479" s="37">
        <f>SUM(R1474:R1478)</f>
        <v>134.56</v>
      </c>
      <c r="K1479" s="37"/>
    </row>
    <row r="1480" spans="1:22" ht="14.25" x14ac:dyDescent="0.2">
      <c r="A1480" s="34"/>
      <c r="B1480" s="34"/>
      <c r="C1480" s="34" t="s">
        <v>887</v>
      </c>
      <c r="D1480" s="35" t="s">
        <v>886</v>
      </c>
      <c r="E1480" s="9">
        <f>Source!AU826</f>
        <v>10</v>
      </c>
      <c r="F1480" s="37"/>
      <c r="G1480" s="36"/>
      <c r="H1480" s="9"/>
      <c r="I1480" s="9"/>
      <c r="J1480" s="37">
        <f>SUM(T1474:T1479)</f>
        <v>19.22</v>
      </c>
      <c r="K1480" s="37"/>
    </row>
    <row r="1481" spans="1:22" ht="14.25" x14ac:dyDescent="0.2">
      <c r="A1481" s="34"/>
      <c r="B1481" s="34"/>
      <c r="C1481" s="34" t="s">
        <v>888</v>
      </c>
      <c r="D1481" s="35" t="s">
        <v>886</v>
      </c>
      <c r="E1481" s="9">
        <f>108</f>
        <v>108</v>
      </c>
      <c r="F1481" s="37"/>
      <c r="G1481" s="36"/>
      <c r="H1481" s="9"/>
      <c r="I1481" s="9"/>
      <c r="J1481" s="37">
        <f>SUM(V1474:V1480)</f>
        <v>45.98</v>
      </c>
      <c r="K1481" s="37"/>
    </row>
    <row r="1482" spans="1:22" ht="14.25" x14ac:dyDescent="0.2">
      <c r="A1482" s="34"/>
      <c r="B1482" s="34"/>
      <c r="C1482" s="34" t="s">
        <v>889</v>
      </c>
      <c r="D1482" s="35" t="s">
        <v>890</v>
      </c>
      <c r="E1482" s="9">
        <f>Source!AQ826</f>
        <v>0.06</v>
      </c>
      <c r="F1482" s="37"/>
      <c r="G1482" s="36" t="str">
        <f>Source!DI826</f>
        <v>)*0,75)*11</v>
      </c>
      <c r="H1482" s="9">
        <f>Source!AV826</f>
        <v>1</v>
      </c>
      <c r="I1482" s="9"/>
      <c r="J1482" s="37"/>
      <c r="K1482" s="37">
        <f>Source!U826</f>
        <v>0.495</v>
      </c>
    </row>
    <row r="1483" spans="1:22" ht="15" x14ac:dyDescent="0.25">
      <c r="A1483" s="44"/>
      <c r="B1483" s="44"/>
      <c r="C1483" s="44"/>
      <c r="D1483" s="44"/>
      <c r="E1483" s="44"/>
      <c r="F1483" s="44"/>
      <c r="G1483" s="44"/>
      <c r="H1483" s="44"/>
      <c r="I1483" s="45">
        <f>J1475+J1476+J1478+J1479+J1480+J1481</f>
        <v>479.83000000000004</v>
      </c>
      <c r="J1483" s="45"/>
      <c r="K1483" s="46">
        <f>IF(Source!I826&lt;&gt;0, ROUND(I1483/Source!I826, 2), 0)</f>
        <v>479.83</v>
      </c>
      <c r="P1483" s="40">
        <f>I1483</f>
        <v>479.83000000000004</v>
      </c>
    </row>
    <row r="1484" spans="1:22" ht="79.5" x14ac:dyDescent="0.2">
      <c r="A1484" s="34">
        <v>163</v>
      </c>
      <c r="B1484" s="34" t="s">
        <v>898</v>
      </c>
      <c r="C1484" s="34" t="str">
        <f>Source!G827</f>
        <v>Техническое обслуживание источника резервного питания "СКАТ-1200Р\20" или "СКАТ-2400Р\20" (прим. Блок питания)</v>
      </c>
      <c r="D1484" s="35" t="str">
        <f>Source!H827</f>
        <v>шт.</v>
      </c>
      <c r="E1484" s="9">
        <f>Source!I827</f>
        <v>1</v>
      </c>
      <c r="F1484" s="37"/>
      <c r="G1484" s="36"/>
      <c r="H1484" s="9"/>
      <c r="I1484" s="9"/>
      <c r="J1484" s="37"/>
      <c r="K1484" s="37"/>
      <c r="Q1484">
        <f>ROUND((Source!BZ827/100)*ROUND((Source!AF827*Source!AV827)*Source!I827, 2), 2)</f>
        <v>66.59</v>
      </c>
      <c r="R1484">
        <f>Source!X827</f>
        <v>66.59</v>
      </c>
      <c r="S1484">
        <f>ROUND((Source!CA827/100)*ROUND((Source!AF827*Source!AV827)*Source!I827, 2), 2)</f>
        <v>9.51</v>
      </c>
      <c r="T1484">
        <f>Source!Y827</f>
        <v>9.51</v>
      </c>
      <c r="U1484">
        <f>ROUND((175/100)*ROUND((Source!AE827*Source!AV827)*Source!I827, 2), 2)</f>
        <v>25.25</v>
      </c>
      <c r="V1484">
        <f>ROUND((108/100)*ROUND(Source!CS827*Source!I827, 2), 2)</f>
        <v>15.58</v>
      </c>
    </row>
    <row r="1485" spans="1:22" ht="14.25" x14ac:dyDescent="0.2">
      <c r="A1485" s="34"/>
      <c r="B1485" s="34"/>
      <c r="C1485" s="34" t="s">
        <v>881</v>
      </c>
      <c r="D1485" s="35"/>
      <c r="E1485" s="9"/>
      <c r="F1485" s="37">
        <f>Source!AO827</f>
        <v>135.9</v>
      </c>
      <c r="G1485" s="36" t="str">
        <f>Source!DG827</f>
        <v>)*0,70</v>
      </c>
      <c r="H1485" s="9">
        <f>Source!AV827</f>
        <v>1</v>
      </c>
      <c r="I1485" s="9">
        <f>IF(Source!BA827&lt;&gt; 0, Source!BA827, 1)</f>
        <v>1</v>
      </c>
      <c r="J1485" s="37">
        <f>Source!S827</f>
        <v>95.13</v>
      </c>
      <c r="K1485" s="37"/>
    </row>
    <row r="1486" spans="1:22" ht="14.25" x14ac:dyDescent="0.2">
      <c r="A1486" s="34"/>
      <c r="B1486" s="34"/>
      <c r="C1486" s="34" t="s">
        <v>882</v>
      </c>
      <c r="D1486" s="35"/>
      <c r="E1486" s="9"/>
      <c r="F1486" s="37">
        <f>Source!AM827</f>
        <v>31.59</v>
      </c>
      <c r="G1486" s="36" t="str">
        <f>Source!DE827</f>
        <v>)*0,70</v>
      </c>
      <c r="H1486" s="9">
        <f>Source!AV827</f>
        <v>1</v>
      </c>
      <c r="I1486" s="9">
        <f>IF(Source!BB827&lt;&gt; 0, Source!BB827, 1)</f>
        <v>1</v>
      </c>
      <c r="J1486" s="37">
        <f>Source!Q827</f>
        <v>22.11</v>
      </c>
      <c r="K1486" s="37"/>
    </row>
    <row r="1487" spans="1:22" ht="14.25" x14ac:dyDescent="0.2">
      <c r="A1487" s="34"/>
      <c r="B1487" s="34"/>
      <c r="C1487" s="34" t="s">
        <v>883</v>
      </c>
      <c r="D1487" s="35"/>
      <c r="E1487" s="9"/>
      <c r="F1487" s="37">
        <f>Source!AN827</f>
        <v>20.62</v>
      </c>
      <c r="G1487" s="36" t="str">
        <f>Source!DF827</f>
        <v>)*0,70</v>
      </c>
      <c r="H1487" s="9">
        <f>Source!AV827</f>
        <v>1</v>
      </c>
      <c r="I1487" s="9">
        <f>IF(Source!BS827&lt;&gt; 0, Source!BS827, 1)</f>
        <v>1</v>
      </c>
      <c r="J1487" s="39">
        <f>Source!R827</f>
        <v>14.43</v>
      </c>
      <c r="K1487" s="37"/>
    </row>
    <row r="1488" spans="1:22" ht="14.25" x14ac:dyDescent="0.2">
      <c r="A1488" s="34"/>
      <c r="B1488" s="34"/>
      <c r="C1488" s="34" t="s">
        <v>884</v>
      </c>
      <c r="D1488" s="35"/>
      <c r="E1488" s="9"/>
      <c r="F1488" s="37">
        <f>Source!AL827</f>
        <v>8.4600000000000009</v>
      </c>
      <c r="G1488" s="36" t="str">
        <f>Source!DD827</f>
        <v>)*1</v>
      </c>
      <c r="H1488" s="9">
        <f>Source!AW827</f>
        <v>1</v>
      </c>
      <c r="I1488" s="9">
        <f>IF(Source!BC827&lt;&gt; 0, Source!BC827, 1)</f>
        <v>1</v>
      </c>
      <c r="J1488" s="37">
        <f>Source!P827</f>
        <v>8.4600000000000009</v>
      </c>
      <c r="K1488" s="37"/>
    </row>
    <row r="1489" spans="1:22" ht="14.25" x14ac:dyDescent="0.2">
      <c r="A1489" s="34"/>
      <c r="B1489" s="34"/>
      <c r="C1489" s="34" t="s">
        <v>885</v>
      </c>
      <c r="D1489" s="35" t="s">
        <v>886</v>
      </c>
      <c r="E1489" s="9">
        <f>Source!AT827</f>
        <v>70</v>
      </c>
      <c r="F1489" s="37"/>
      <c r="G1489" s="36"/>
      <c r="H1489" s="9"/>
      <c r="I1489" s="9"/>
      <c r="J1489" s="37">
        <f>SUM(R1484:R1488)</f>
        <v>66.59</v>
      </c>
      <c r="K1489" s="37"/>
    </row>
    <row r="1490" spans="1:22" ht="14.25" x14ac:dyDescent="0.2">
      <c r="A1490" s="34"/>
      <c r="B1490" s="34"/>
      <c r="C1490" s="34" t="s">
        <v>887</v>
      </c>
      <c r="D1490" s="35" t="s">
        <v>886</v>
      </c>
      <c r="E1490" s="9">
        <f>Source!AU827</f>
        <v>10</v>
      </c>
      <c r="F1490" s="37"/>
      <c r="G1490" s="36"/>
      <c r="H1490" s="9"/>
      <c r="I1490" s="9"/>
      <c r="J1490" s="37">
        <f>SUM(T1484:T1489)</f>
        <v>9.51</v>
      </c>
      <c r="K1490" s="37"/>
    </row>
    <row r="1491" spans="1:22" ht="14.25" x14ac:dyDescent="0.2">
      <c r="A1491" s="34"/>
      <c r="B1491" s="34"/>
      <c r="C1491" s="34" t="s">
        <v>888</v>
      </c>
      <c r="D1491" s="35" t="s">
        <v>886</v>
      </c>
      <c r="E1491" s="9">
        <f>108</f>
        <v>108</v>
      </c>
      <c r="F1491" s="37"/>
      <c r="G1491" s="36"/>
      <c r="H1491" s="9"/>
      <c r="I1491" s="9"/>
      <c r="J1491" s="37">
        <f>SUM(V1484:V1490)</f>
        <v>15.58</v>
      </c>
      <c r="K1491" s="37"/>
    </row>
    <row r="1492" spans="1:22" ht="14.25" x14ac:dyDescent="0.2">
      <c r="A1492" s="34"/>
      <c r="B1492" s="34"/>
      <c r="C1492" s="34" t="s">
        <v>889</v>
      </c>
      <c r="D1492" s="35" t="s">
        <v>890</v>
      </c>
      <c r="E1492" s="9">
        <f>Source!AQ827</f>
        <v>0.35</v>
      </c>
      <c r="F1492" s="37"/>
      <c r="G1492" s="36" t="str">
        <f>Source!DI827</f>
        <v>)*0,70</v>
      </c>
      <c r="H1492" s="9">
        <f>Source!AV827</f>
        <v>1</v>
      </c>
      <c r="I1492" s="9"/>
      <c r="J1492" s="37"/>
      <c r="K1492" s="37">
        <f>Source!U827</f>
        <v>0.24499999999999997</v>
      </c>
    </row>
    <row r="1493" spans="1:22" ht="15" x14ac:dyDescent="0.25">
      <c r="A1493" s="44"/>
      <c r="B1493" s="44"/>
      <c r="C1493" s="44"/>
      <c r="D1493" s="44"/>
      <c r="E1493" s="44"/>
      <c r="F1493" s="44"/>
      <c r="G1493" s="44"/>
      <c r="H1493" s="44"/>
      <c r="I1493" s="45">
        <f>J1485+J1486+J1488+J1489+J1490+J1491</f>
        <v>217.38</v>
      </c>
      <c r="J1493" s="45"/>
      <c r="K1493" s="46">
        <f>IF(Source!I827&lt;&gt;0, ROUND(I1493/Source!I827, 2), 0)</f>
        <v>217.38</v>
      </c>
      <c r="P1493" s="40">
        <f>I1493</f>
        <v>217.38</v>
      </c>
    </row>
    <row r="1494" spans="1:22" ht="79.5" x14ac:dyDescent="0.2">
      <c r="A1494" s="34">
        <v>164</v>
      </c>
      <c r="B1494" s="34" t="s">
        <v>920</v>
      </c>
      <c r="C1494" s="34" t="str">
        <f>Source!G828</f>
        <v>Технический осмотр Блоки бесперебойного питания "ББП" (прим. аккумуляторы)</v>
      </c>
      <c r="D1494" s="35" t="str">
        <f>Source!H828</f>
        <v>шт.</v>
      </c>
      <c r="E1494" s="9">
        <f>Source!I828</f>
        <v>4</v>
      </c>
      <c r="F1494" s="37"/>
      <c r="G1494" s="36"/>
      <c r="H1494" s="9"/>
      <c r="I1494" s="9"/>
      <c r="J1494" s="37"/>
      <c r="K1494" s="37"/>
      <c r="Q1494">
        <f>ROUND((Source!BZ828/100)*ROUND((Source!AF828*Source!AV828)*Source!I828, 2), 2)</f>
        <v>538.23</v>
      </c>
      <c r="R1494">
        <f>Source!X828</f>
        <v>538.23</v>
      </c>
      <c r="S1494">
        <f>ROUND((Source!CA828/100)*ROUND((Source!AF828*Source!AV828)*Source!I828, 2), 2)</f>
        <v>76.89</v>
      </c>
      <c r="T1494">
        <f>Source!Y828</f>
        <v>76.89</v>
      </c>
      <c r="U1494">
        <f>ROUND((175/100)*ROUND((Source!AE828*Source!AV828)*Source!I828, 2), 2)</f>
        <v>297.99</v>
      </c>
      <c r="V1494">
        <f>ROUND((108/100)*ROUND(Source!CS828*Source!I828, 2), 2)</f>
        <v>183.9</v>
      </c>
    </row>
    <row r="1495" spans="1:22" ht="14.25" x14ac:dyDescent="0.2">
      <c r="A1495" s="34"/>
      <c r="B1495" s="34"/>
      <c r="C1495" s="34" t="s">
        <v>881</v>
      </c>
      <c r="D1495" s="35"/>
      <c r="E1495" s="9"/>
      <c r="F1495" s="37">
        <f>Source!AO828</f>
        <v>23.3</v>
      </c>
      <c r="G1495" s="36" t="str">
        <f>Source!DG828</f>
        <v>)*0,75)*11</v>
      </c>
      <c r="H1495" s="9">
        <f>Source!AV828</f>
        <v>1</v>
      </c>
      <c r="I1495" s="9">
        <f>IF(Source!BA828&lt;&gt; 0, Source!BA828, 1)</f>
        <v>1</v>
      </c>
      <c r="J1495" s="37">
        <f>Source!S828</f>
        <v>768.9</v>
      </c>
      <c r="K1495" s="37"/>
    </row>
    <row r="1496" spans="1:22" ht="14.25" x14ac:dyDescent="0.2">
      <c r="A1496" s="34"/>
      <c r="B1496" s="34"/>
      <c r="C1496" s="34" t="s">
        <v>882</v>
      </c>
      <c r="D1496" s="35"/>
      <c r="E1496" s="9"/>
      <c r="F1496" s="37">
        <f>Source!AM828</f>
        <v>7.9</v>
      </c>
      <c r="G1496" s="36" t="str">
        <f>Source!DE828</f>
        <v>)*0,75)*11</v>
      </c>
      <c r="H1496" s="9">
        <f>Source!AV828</f>
        <v>1</v>
      </c>
      <c r="I1496" s="9">
        <f>IF(Source!BB828&lt;&gt; 0, Source!BB828, 1)</f>
        <v>1</v>
      </c>
      <c r="J1496" s="37">
        <f>Source!Q828</f>
        <v>260.7</v>
      </c>
      <c r="K1496" s="37"/>
    </row>
    <row r="1497" spans="1:22" ht="14.25" x14ac:dyDescent="0.2">
      <c r="A1497" s="34"/>
      <c r="B1497" s="34"/>
      <c r="C1497" s="34" t="s">
        <v>883</v>
      </c>
      <c r="D1497" s="35"/>
      <c r="E1497" s="9"/>
      <c r="F1497" s="37">
        <f>Source!AN828</f>
        <v>5.16</v>
      </c>
      <c r="G1497" s="36" t="str">
        <f>Source!DF828</f>
        <v>)*0,75)*11</v>
      </c>
      <c r="H1497" s="9">
        <f>Source!AV828</f>
        <v>1</v>
      </c>
      <c r="I1497" s="9">
        <f>IF(Source!BS828&lt;&gt; 0, Source!BS828, 1)</f>
        <v>1</v>
      </c>
      <c r="J1497" s="39">
        <f>Source!R828</f>
        <v>170.28</v>
      </c>
      <c r="K1497" s="37"/>
    </row>
    <row r="1498" spans="1:22" ht="14.25" x14ac:dyDescent="0.2">
      <c r="A1498" s="34"/>
      <c r="B1498" s="34"/>
      <c r="C1498" s="34" t="s">
        <v>884</v>
      </c>
      <c r="D1498" s="35"/>
      <c r="E1498" s="9"/>
      <c r="F1498" s="37">
        <f>Source!AL828</f>
        <v>2.06</v>
      </c>
      <c r="G1498" s="36" t="str">
        <f>Source!DD828</f>
        <v>)*1)*11</v>
      </c>
      <c r="H1498" s="9">
        <f>Source!AW828</f>
        <v>1</v>
      </c>
      <c r="I1498" s="9">
        <f>IF(Source!BC828&lt;&gt; 0, Source!BC828, 1)</f>
        <v>1</v>
      </c>
      <c r="J1498" s="37">
        <f>Source!P828</f>
        <v>90.64</v>
      </c>
      <c r="K1498" s="37"/>
    </row>
    <row r="1499" spans="1:22" ht="14.25" x14ac:dyDescent="0.2">
      <c r="A1499" s="34"/>
      <c r="B1499" s="34"/>
      <c r="C1499" s="34" t="s">
        <v>885</v>
      </c>
      <c r="D1499" s="35" t="s">
        <v>886</v>
      </c>
      <c r="E1499" s="9">
        <f>Source!AT828</f>
        <v>70</v>
      </c>
      <c r="F1499" s="37"/>
      <c r="G1499" s="36"/>
      <c r="H1499" s="9"/>
      <c r="I1499" s="9"/>
      <c r="J1499" s="37">
        <f>SUM(R1494:R1498)</f>
        <v>538.23</v>
      </c>
      <c r="K1499" s="37"/>
    </row>
    <row r="1500" spans="1:22" ht="14.25" x14ac:dyDescent="0.2">
      <c r="A1500" s="34"/>
      <c r="B1500" s="34"/>
      <c r="C1500" s="34" t="s">
        <v>887</v>
      </c>
      <c r="D1500" s="35" t="s">
        <v>886</v>
      </c>
      <c r="E1500" s="9">
        <f>Source!AU828</f>
        <v>10</v>
      </c>
      <c r="F1500" s="37"/>
      <c r="G1500" s="36"/>
      <c r="H1500" s="9"/>
      <c r="I1500" s="9"/>
      <c r="J1500" s="37">
        <f>SUM(T1494:T1499)</f>
        <v>76.89</v>
      </c>
      <c r="K1500" s="37"/>
    </row>
    <row r="1501" spans="1:22" ht="14.25" x14ac:dyDescent="0.2">
      <c r="A1501" s="34"/>
      <c r="B1501" s="34"/>
      <c r="C1501" s="34" t="s">
        <v>888</v>
      </c>
      <c r="D1501" s="35" t="s">
        <v>886</v>
      </c>
      <c r="E1501" s="9">
        <f>108</f>
        <v>108</v>
      </c>
      <c r="F1501" s="37"/>
      <c r="G1501" s="36"/>
      <c r="H1501" s="9"/>
      <c r="I1501" s="9"/>
      <c r="J1501" s="37">
        <f>SUM(V1494:V1500)</f>
        <v>183.9</v>
      </c>
      <c r="K1501" s="37"/>
    </row>
    <row r="1502" spans="1:22" ht="14.25" x14ac:dyDescent="0.2">
      <c r="A1502" s="34"/>
      <c r="B1502" s="34"/>
      <c r="C1502" s="34" t="s">
        <v>889</v>
      </c>
      <c r="D1502" s="35" t="s">
        <v>890</v>
      </c>
      <c r="E1502" s="9">
        <f>Source!AQ828</f>
        <v>0.06</v>
      </c>
      <c r="F1502" s="37"/>
      <c r="G1502" s="36" t="str">
        <f>Source!DI828</f>
        <v>)*0,75)*11</v>
      </c>
      <c r="H1502" s="9">
        <f>Source!AV828</f>
        <v>1</v>
      </c>
      <c r="I1502" s="9"/>
      <c r="J1502" s="37"/>
      <c r="K1502" s="37">
        <f>Source!U828</f>
        <v>1.98</v>
      </c>
    </row>
    <row r="1503" spans="1:22" ht="15" x14ac:dyDescent="0.25">
      <c r="A1503" s="44"/>
      <c r="B1503" s="44"/>
      <c r="C1503" s="44"/>
      <c r="D1503" s="44"/>
      <c r="E1503" s="44"/>
      <c r="F1503" s="44"/>
      <c r="G1503" s="44"/>
      <c r="H1503" s="44"/>
      <c r="I1503" s="45">
        <f>J1495+J1496+J1498+J1499+J1500+J1501</f>
        <v>1919.2600000000002</v>
      </c>
      <c r="J1503" s="45"/>
      <c r="K1503" s="46">
        <f>IF(Source!I828&lt;&gt;0, ROUND(I1503/Source!I828, 2), 0)</f>
        <v>479.82</v>
      </c>
      <c r="P1503" s="40">
        <f>I1503</f>
        <v>1919.2600000000002</v>
      </c>
    </row>
    <row r="1504" spans="1:22" ht="79.5" x14ac:dyDescent="0.2">
      <c r="A1504" s="34">
        <v>165</v>
      </c>
      <c r="B1504" s="34" t="s">
        <v>921</v>
      </c>
      <c r="C1504" s="34" t="str">
        <f>Source!G829</f>
        <v>Техническое обслуживание блока бесперебойного питания "ББП" (прим. аккумуляторы)</v>
      </c>
      <c r="D1504" s="35" t="str">
        <f>Source!H829</f>
        <v>шт.</v>
      </c>
      <c r="E1504" s="9">
        <f>Source!I829</f>
        <v>4</v>
      </c>
      <c r="F1504" s="37"/>
      <c r="G1504" s="36"/>
      <c r="H1504" s="9"/>
      <c r="I1504" s="9"/>
      <c r="J1504" s="37"/>
      <c r="K1504" s="37"/>
      <c r="Q1504">
        <f>ROUND((Source!BZ829/100)*ROUND((Source!AF829*Source!AV829)*Source!I829, 2), 2)</f>
        <v>281.60000000000002</v>
      </c>
      <c r="R1504">
        <f>Source!X829</f>
        <v>281.60000000000002</v>
      </c>
      <c r="S1504">
        <f>ROUND((Source!CA829/100)*ROUND((Source!AF829*Source!AV829)*Source!I829, 2), 2)</f>
        <v>40.229999999999997</v>
      </c>
      <c r="T1504">
        <f>Source!Y829</f>
        <v>40.229999999999997</v>
      </c>
      <c r="U1504">
        <f>ROUND((175/100)*ROUND((Source!AE829*Source!AV829)*Source!I829, 2), 2)</f>
        <v>101.05</v>
      </c>
      <c r="V1504">
        <f>ROUND((108/100)*ROUND(Source!CS829*Source!I829, 2), 2)</f>
        <v>62.36</v>
      </c>
    </row>
    <row r="1505" spans="1:22" ht="14.25" x14ac:dyDescent="0.2">
      <c r="A1505" s="34"/>
      <c r="B1505" s="34"/>
      <c r="C1505" s="34" t="s">
        <v>881</v>
      </c>
      <c r="D1505" s="35"/>
      <c r="E1505" s="9"/>
      <c r="F1505" s="37">
        <f>Source!AO829</f>
        <v>143.66999999999999</v>
      </c>
      <c r="G1505" s="36" t="str">
        <f>Source!DG829</f>
        <v>)*0,70</v>
      </c>
      <c r="H1505" s="9">
        <f>Source!AV829</f>
        <v>1</v>
      </c>
      <c r="I1505" s="9">
        <f>IF(Source!BA829&lt;&gt; 0, Source!BA829, 1)</f>
        <v>1</v>
      </c>
      <c r="J1505" s="37">
        <f>Source!S829</f>
        <v>402.28</v>
      </c>
      <c r="K1505" s="37"/>
    </row>
    <row r="1506" spans="1:22" ht="14.25" x14ac:dyDescent="0.2">
      <c r="A1506" s="34"/>
      <c r="B1506" s="34"/>
      <c r="C1506" s="34" t="s">
        <v>882</v>
      </c>
      <c r="D1506" s="35"/>
      <c r="E1506" s="9"/>
      <c r="F1506" s="37">
        <f>Source!AM829</f>
        <v>31.59</v>
      </c>
      <c r="G1506" s="36" t="str">
        <f>Source!DE829</f>
        <v>)*0,70</v>
      </c>
      <c r="H1506" s="9">
        <f>Source!AV829</f>
        <v>1</v>
      </c>
      <c r="I1506" s="9">
        <f>IF(Source!BB829&lt;&gt; 0, Source!BB829, 1)</f>
        <v>1</v>
      </c>
      <c r="J1506" s="37">
        <f>Source!Q829</f>
        <v>88.45</v>
      </c>
      <c r="K1506" s="37"/>
    </row>
    <row r="1507" spans="1:22" ht="14.25" x14ac:dyDescent="0.2">
      <c r="A1507" s="34"/>
      <c r="B1507" s="34"/>
      <c r="C1507" s="34" t="s">
        <v>883</v>
      </c>
      <c r="D1507" s="35"/>
      <c r="E1507" s="9"/>
      <c r="F1507" s="37">
        <f>Source!AN829</f>
        <v>20.62</v>
      </c>
      <c r="G1507" s="36" t="str">
        <f>Source!DF829</f>
        <v>)*0,70</v>
      </c>
      <c r="H1507" s="9">
        <f>Source!AV829</f>
        <v>1</v>
      </c>
      <c r="I1507" s="9">
        <f>IF(Source!BS829&lt;&gt; 0, Source!BS829, 1)</f>
        <v>1</v>
      </c>
      <c r="J1507" s="39">
        <f>Source!R829</f>
        <v>57.74</v>
      </c>
      <c r="K1507" s="37"/>
    </row>
    <row r="1508" spans="1:22" ht="14.25" x14ac:dyDescent="0.2">
      <c r="A1508" s="34"/>
      <c r="B1508" s="34"/>
      <c r="C1508" s="34" t="s">
        <v>884</v>
      </c>
      <c r="D1508" s="35"/>
      <c r="E1508" s="9"/>
      <c r="F1508" s="37">
        <f>Source!AL829</f>
        <v>8.4600000000000009</v>
      </c>
      <c r="G1508" s="36" t="str">
        <f>Source!DD829</f>
        <v>)*1</v>
      </c>
      <c r="H1508" s="9">
        <f>Source!AW829</f>
        <v>1</v>
      </c>
      <c r="I1508" s="9">
        <f>IF(Source!BC829&lt;&gt; 0, Source!BC829, 1)</f>
        <v>1</v>
      </c>
      <c r="J1508" s="37">
        <f>Source!P829</f>
        <v>33.840000000000003</v>
      </c>
      <c r="K1508" s="37"/>
    </row>
    <row r="1509" spans="1:22" ht="14.25" x14ac:dyDescent="0.2">
      <c r="A1509" s="34"/>
      <c r="B1509" s="34"/>
      <c r="C1509" s="34" t="s">
        <v>885</v>
      </c>
      <c r="D1509" s="35" t="s">
        <v>886</v>
      </c>
      <c r="E1509" s="9">
        <f>Source!AT829</f>
        <v>70</v>
      </c>
      <c r="F1509" s="37"/>
      <c r="G1509" s="36"/>
      <c r="H1509" s="9"/>
      <c r="I1509" s="9"/>
      <c r="J1509" s="37">
        <f>SUM(R1504:R1508)</f>
        <v>281.60000000000002</v>
      </c>
      <c r="K1509" s="37"/>
    </row>
    <row r="1510" spans="1:22" ht="14.25" x14ac:dyDescent="0.2">
      <c r="A1510" s="34"/>
      <c r="B1510" s="34"/>
      <c r="C1510" s="34" t="s">
        <v>887</v>
      </c>
      <c r="D1510" s="35" t="s">
        <v>886</v>
      </c>
      <c r="E1510" s="9">
        <f>Source!AU829</f>
        <v>10</v>
      </c>
      <c r="F1510" s="37"/>
      <c r="G1510" s="36"/>
      <c r="H1510" s="9"/>
      <c r="I1510" s="9"/>
      <c r="J1510" s="37">
        <f>SUM(T1504:T1509)</f>
        <v>40.229999999999997</v>
      </c>
      <c r="K1510" s="37"/>
    </row>
    <row r="1511" spans="1:22" ht="14.25" x14ac:dyDescent="0.2">
      <c r="A1511" s="34"/>
      <c r="B1511" s="34"/>
      <c r="C1511" s="34" t="s">
        <v>888</v>
      </c>
      <c r="D1511" s="35" t="s">
        <v>886</v>
      </c>
      <c r="E1511" s="9">
        <f>108</f>
        <v>108</v>
      </c>
      <c r="F1511" s="37"/>
      <c r="G1511" s="36"/>
      <c r="H1511" s="9"/>
      <c r="I1511" s="9"/>
      <c r="J1511" s="37">
        <f>SUM(V1504:V1510)</f>
        <v>62.36</v>
      </c>
      <c r="K1511" s="37"/>
    </row>
    <row r="1512" spans="1:22" ht="14.25" x14ac:dyDescent="0.2">
      <c r="A1512" s="34"/>
      <c r="B1512" s="34"/>
      <c r="C1512" s="34" t="s">
        <v>889</v>
      </c>
      <c r="D1512" s="35" t="s">
        <v>890</v>
      </c>
      <c r="E1512" s="9">
        <f>Source!AQ829</f>
        <v>0.37</v>
      </c>
      <c r="F1512" s="37"/>
      <c r="G1512" s="36" t="str">
        <f>Source!DI829</f>
        <v>)*0,70</v>
      </c>
      <c r="H1512" s="9">
        <f>Source!AV829</f>
        <v>1</v>
      </c>
      <c r="I1512" s="9"/>
      <c r="J1512" s="37"/>
      <c r="K1512" s="37">
        <f>Source!U829</f>
        <v>1.036</v>
      </c>
    </row>
    <row r="1513" spans="1:22" ht="15" x14ac:dyDescent="0.25">
      <c r="A1513" s="44"/>
      <c r="B1513" s="44"/>
      <c r="C1513" s="44"/>
      <c r="D1513" s="44"/>
      <c r="E1513" s="44"/>
      <c r="F1513" s="44"/>
      <c r="G1513" s="44"/>
      <c r="H1513" s="44"/>
      <c r="I1513" s="45">
        <f>J1505+J1506+J1508+J1509+J1510+J1511</f>
        <v>908.76</v>
      </c>
      <c r="J1513" s="45"/>
      <c r="K1513" s="46">
        <f>IF(Source!I829&lt;&gt;0, ROUND(I1513/Source!I829, 2), 0)</f>
        <v>227.19</v>
      </c>
      <c r="P1513" s="40">
        <f>I1513</f>
        <v>908.76</v>
      </c>
    </row>
    <row r="1514" spans="1:22" ht="114" x14ac:dyDescent="0.2">
      <c r="A1514" s="34">
        <v>166</v>
      </c>
      <c r="B1514" s="34" t="str">
        <f>Source!F832</f>
        <v>1.23-2303-5-4/1</v>
      </c>
      <c r="C1514" s="34" t="str">
        <f>Source!G832</f>
        <v>Комплекс работ по техническому обслуживанию оборудования, автоматизированных систем и исполнительных механизмов, исполнительные механизмы (прим. Модуль управления клапаном дымоудаления или огнезадерживающим клапаном)</v>
      </c>
      <c r="D1514" s="35" t="str">
        <f>Source!H832</f>
        <v>шт.</v>
      </c>
      <c r="E1514" s="9">
        <f>Source!I832</f>
        <v>87</v>
      </c>
      <c r="F1514" s="37"/>
      <c r="G1514" s="36"/>
      <c r="H1514" s="9"/>
      <c r="I1514" s="9"/>
      <c r="J1514" s="37"/>
      <c r="K1514" s="37"/>
      <c r="Q1514">
        <f>ROUND((Source!BZ832/100)*ROUND((Source!AF832*Source!AV832)*Source!I832, 2), 2)</f>
        <v>233863.31</v>
      </c>
      <c r="R1514">
        <f>Source!X832</f>
        <v>233863.31</v>
      </c>
      <c r="S1514">
        <f>ROUND((Source!CA832/100)*ROUND((Source!AF832*Source!AV832)*Source!I832, 2), 2)</f>
        <v>33409.040000000001</v>
      </c>
      <c r="T1514">
        <f>Source!Y832</f>
        <v>33409.040000000001</v>
      </c>
      <c r="U1514">
        <f>ROUND((175/100)*ROUND((Source!AE832*Source!AV832)*Source!I832, 2), 2)</f>
        <v>0</v>
      </c>
      <c r="V1514">
        <f>ROUND((108/100)*ROUND(Source!CS832*Source!I832, 2), 2)</f>
        <v>0</v>
      </c>
    </row>
    <row r="1515" spans="1:22" ht="14.25" x14ac:dyDescent="0.2">
      <c r="A1515" s="34"/>
      <c r="B1515" s="34"/>
      <c r="C1515" s="34" t="s">
        <v>881</v>
      </c>
      <c r="D1515" s="35"/>
      <c r="E1515" s="9"/>
      <c r="F1515" s="37">
        <f>Source!AO832</f>
        <v>320.01</v>
      </c>
      <c r="G1515" s="36" t="str">
        <f>Source!DG832</f>
        <v>)*12</v>
      </c>
      <c r="H1515" s="9">
        <f>Source!AV832</f>
        <v>1</v>
      </c>
      <c r="I1515" s="9">
        <f>IF(Source!BA832&lt;&gt; 0, Source!BA832, 1)</f>
        <v>1</v>
      </c>
      <c r="J1515" s="37">
        <f>Source!S832</f>
        <v>334090.44</v>
      </c>
      <c r="K1515" s="37"/>
    </row>
    <row r="1516" spans="1:22" ht="14.25" x14ac:dyDescent="0.2">
      <c r="A1516" s="34"/>
      <c r="B1516" s="34"/>
      <c r="C1516" s="34" t="s">
        <v>885</v>
      </c>
      <c r="D1516" s="35" t="s">
        <v>886</v>
      </c>
      <c r="E1516" s="9">
        <f>Source!AT832</f>
        <v>70</v>
      </c>
      <c r="F1516" s="37"/>
      <c r="G1516" s="36"/>
      <c r="H1516" s="9"/>
      <c r="I1516" s="9"/>
      <c r="J1516" s="37">
        <f>SUM(R1514:R1515)</f>
        <v>233863.31</v>
      </c>
      <c r="K1516" s="37"/>
    </row>
    <row r="1517" spans="1:22" ht="14.25" x14ac:dyDescent="0.2">
      <c r="A1517" s="34"/>
      <c r="B1517" s="34"/>
      <c r="C1517" s="34" t="s">
        <v>887</v>
      </c>
      <c r="D1517" s="35" t="s">
        <v>886</v>
      </c>
      <c r="E1517" s="9">
        <f>Source!AU832</f>
        <v>10</v>
      </c>
      <c r="F1517" s="37"/>
      <c r="G1517" s="36"/>
      <c r="H1517" s="9"/>
      <c r="I1517" s="9"/>
      <c r="J1517" s="37">
        <f>SUM(T1514:T1516)</f>
        <v>33409.040000000001</v>
      </c>
      <c r="K1517" s="37"/>
    </row>
    <row r="1518" spans="1:22" ht="14.25" x14ac:dyDescent="0.2">
      <c r="A1518" s="34"/>
      <c r="B1518" s="34"/>
      <c r="C1518" s="34" t="s">
        <v>889</v>
      </c>
      <c r="D1518" s="35" t="s">
        <v>890</v>
      </c>
      <c r="E1518" s="9">
        <f>Source!AQ832</f>
        <v>0.76</v>
      </c>
      <c r="F1518" s="37"/>
      <c r="G1518" s="36" t="str">
        <f>Source!DI832</f>
        <v>)*12</v>
      </c>
      <c r="H1518" s="9">
        <f>Source!AV832</f>
        <v>1</v>
      </c>
      <c r="I1518" s="9"/>
      <c r="J1518" s="37"/>
      <c r="K1518" s="37">
        <f>Source!U832</f>
        <v>793.44</v>
      </c>
    </row>
    <row r="1519" spans="1:22" ht="15" x14ac:dyDescent="0.25">
      <c r="A1519" s="44"/>
      <c r="B1519" s="44"/>
      <c r="C1519" s="44"/>
      <c r="D1519" s="44"/>
      <c r="E1519" s="44"/>
      <c r="F1519" s="44"/>
      <c r="G1519" s="44"/>
      <c r="H1519" s="44"/>
      <c r="I1519" s="45">
        <f>J1515+J1516+J1517</f>
        <v>601362.79</v>
      </c>
      <c r="J1519" s="45"/>
      <c r="K1519" s="46">
        <f>IF(Source!I832&lt;&gt;0, ROUND(I1519/Source!I832, 2), 0)</f>
        <v>6912.22</v>
      </c>
      <c r="P1519" s="40">
        <f>I1519</f>
        <v>601362.79</v>
      </c>
    </row>
    <row r="1520" spans="1:22" ht="79.5" x14ac:dyDescent="0.2">
      <c r="A1520" s="34">
        <v>167</v>
      </c>
      <c r="B1520" s="34" t="s">
        <v>901</v>
      </c>
      <c r="C1520" s="34" t="str">
        <f>Source!G833</f>
        <v>Технический осмотр Релейный модуль "РМ-1"</v>
      </c>
      <c r="D1520" s="35" t="str">
        <f>Source!H833</f>
        <v>шт.</v>
      </c>
      <c r="E1520" s="9">
        <f>Source!I833</f>
        <v>142</v>
      </c>
      <c r="F1520" s="37"/>
      <c r="G1520" s="36"/>
      <c r="H1520" s="9"/>
      <c r="I1520" s="9"/>
      <c r="J1520" s="37"/>
      <c r="K1520" s="37"/>
      <c r="Q1520">
        <f>ROUND((Source!BZ833/100)*ROUND((Source!AF833*Source!AV833)*Source!I833, 2), 2)</f>
        <v>12735.38</v>
      </c>
      <c r="R1520">
        <f>Source!X833</f>
        <v>12735.38</v>
      </c>
      <c r="S1520">
        <f>ROUND((Source!CA833/100)*ROUND((Source!AF833*Source!AV833)*Source!I833, 2), 2)</f>
        <v>1819.34</v>
      </c>
      <c r="T1520">
        <f>Source!Y833</f>
        <v>1819.34</v>
      </c>
      <c r="U1520">
        <f>ROUND((175/100)*ROUND((Source!AE833*Source!AV833)*Source!I833, 2), 2)</f>
        <v>5289.32</v>
      </c>
      <c r="V1520">
        <f>ROUND((108/100)*ROUND(Source!CS833*Source!I833, 2), 2)</f>
        <v>3264.27</v>
      </c>
    </row>
    <row r="1521" spans="1:22" ht="14.25" x14ac:dyDescent="0.2">
      <c r="A1521" s="34"/>
      <c r="B1521" s="34"/>
      <c r="C1521" s="34" t="s">
        <v>881</v>
      </c>
      <c r="D1521" s="35"/>
      <c r="E1521" s="9"/>
      <c r="F1521" s="37">
        <f>Source!AO833</f>
        <v>15.53</v>
      </c>
      <c r="G1521" s="36" t="str">
        <f>Source!DG833</f>
        <v>)*0,75)*11</v>
      </c>
      <c r="H1521" s="9">
        <f>Source!AV833</f>
        <v>1</v>
      </c>
      <c r="I1521" s="9">
        <f>IF(Source!BA833&lt;&gt; 0, Source!BA833, 1)</f>
        <v>1</v>
      </c>
      <c r="J1521" s="37">
        <f>Source!S833</f>
        <v>18193.400000000001</v>
      </c>
      <c r="K1521" s="37"/>
    </row>
    <row r="1522" spans="1:22" ht="14.25" x14ac:dyDescent="0.2">
      <c r="A1522" s="34"/>
      <c r="B1522" s="34"/>
      <c r="C1522" s="34" t="s">
        <v>882</v>
      </c>
      <c r="D1522" s="35"/>
      <c r="E1522" s="9"/>
      <c r="F1522" s="37">
        <f>Source!AM833</f>
        <v>3.95</v>
      </c>
      <c r="G1522" s="36" t="str">
        <f>Source!DE833</f>
        <v>)*0,75)*11</v>
      </c>
      <c r="H1522" s="9">
        <f>Source!AV833</f>
        <v>1</v>
      </c>
      <c r="I1522" s="9">
        <f>IF(Source!BB833&lt;&gt; 0, Source!BB833, 1)</f>
        <v>1</v>
      </c>
      <c r="J1522" s="37">
        <f>Source!Q833</f>
        <v>4627.43</v>
      </c>
      <c r="K1522" s="37"/>
    </row>
    <row r="1523" spans="1:22" ht="14.25" x14ac:dyDescent="0.2">
      <c r="A1523" s="34"/>
      <c r="B1523" s="34"/>
      <c r="C1523" s="34" t="s">
        <v>883</v>
      </c>
      <c r="D1523" s="35"/>
      <c r="E1523" s="9"/>
      <c r="F1523" s="37">
        <f>Source!AN833</f>
        <v>2.58</v>
      </c>
      <c r="G1523" s="36" t="str">
        <f>Source!DF833</f>
        <v>)*0,75)*11</v>
      </c>
      <c r="H1523" s="9">
        <f>Source!AV833</f>
        <v>1</v>
      </c>
      <c r="I1523" s="9">
        <f>IF(Source!BS833&lt;&gt; 0, Source!BS833, 1)</f>
        <v>1</v>
      </c>
      <c r="J1523" s="39">
        <f>Source!R833</f>
        <v>3022.47</v>
      </c>
      <c r="K1523" s="37"/>
    </row>
    <row r="1524" spans="1:22" ht="14.25" x14ac:dyDescent="0.2">
      <c r="A1524" s="34"/>
      <c r="B1524" s="34"/>
      <c r="C1524" s="34" t="s">
        <v>884</v>
      </c>
      <c r="D1524" s="35"/>
      <c r="E1524" s="9"/>
      <c r="F1524" s="37">
        <f>Source!AL833</f>
        <v>0.49</v>
      </c>
      <c r="G1524" s="36" t="str">
        <f>Source!DD833</f>
        <v>)*1)*11</v>
      </c>
      <c r="H1524" s="9">
        <f>Source!AW833</f>
        <v>1</v>
      </c>
      <c r="I1524" s="9">
        <f>IF(Source!BC833&lt;&gt; 0, Source!BC833, 1)</f>
        <v>1</v>
      </c>
      <c r="J1524" s="37">
        <f>Source!P833</f>
        <v>765.38</v>
      </c>
      <c r="K1524" s="37"/>
    </row>
    <row r="1525" spans="1:22" ht="14.25" x14ac:dyDescent="0.2">
      <c r="A1525" s="34"/>
      <c r="B1525" s="34"/>
      <c r="C1525" s="34" t="s">
        <v>885</v>
      </c>
      <c r="D1525" s="35" t="s">
        <v>886</v>
      </c>
      <c r="E1525" s="9">
        <f>Source!AT833</f>
        <v>70</v>
      </c>
      <c r="F1525" s="37"/>
      <c r="G1525" s="36"/>
      <c r="H1525" s="9"/>
      <c r="I1525" s="9"/>
      <c r="J1525" s="37">
        <f>SUM(R1520:R1524)</f>
        <v>12735.38</v>
      </c>
      <c r="K1525" s="37"/>
    </row>
    <row r="1526" spans="1:22" ht="14.25" x14ac:dyDescent="0.2">
      <c r="A1526" s="34"/>
      <c r="B1526" s="34"/>
      <c r="C1526" s="34" t="s">
        <v>887</v>
      </c>
      <c r="D1526" s="35" t="s">
        <v>886</v>
      </c>
      <c r="E1526" s="9">
        <f>Source!AU833</f>
        <v>10</v>
      </c>
      <c r="F1526" s="37"/>
      <c r="G1526" s="36"/>
      <c r="H1526" s="9"/>
      <c r="I1526" s="9"/>
      <c r="J1526" s="37">
        <f>SUM(T1520:T1525)</f>
        <v>1819.34</v>
      </c>
      <c r="K1526" s="37"/>
    </row>
    <row r="1527" spans="1:22" ht="14.25" x14ac:dyDescent="0.2">
      <c r="A1527" s="34"/>
      <c r="B1527" s="34"/>
      <c r="C1527" s="34" t="s">
        <v>888</v>
      </c>
      <c r="D1527" s="35" t="s">
        <v>886</v>
      </c>
      <c r="E1527" s="9">
        <f>108</f>
        <v>108</v>
      </c>
      <c r="F1527" s="37"/>
      <c r="G1527" s="36"/>
      <c r="H1527" s="9"/>
      <c r="I1527" s="9"/>
      <c r="J1527" s="37">
        <f>SUM(V1520:V1526)</f>
        <v>3264.27</v>
      </c>
      <c r="K1527" s="37"/>
    </row>
    <row r="1528" spans="1:22" ht="14.25" x14ac:dyDescent="0.2">
      <c r="A1528" s="34"/>
      <c r="B1528" s="34"/>
      <c r="C1528" s="34" t="s">
        <v>889</v>
      </c>
      <c r="D1528" s="35" t="s">
        <v>890</v>
      </c>
      <c r="E1528" s="9">
        <f>Source!AQ833</f>
        <v>0.04</v>
      </c>
      <c r="F1528" s="37"/>
      <c r="G1528" s="36" t="str">
        <f>Source!DI833</f>
        <v>)*0,75)*11</v>
      </c>
      <c r="H1528" s="9">
        <f>Source!AV833</f>
        <v>1</v>
      </c>
      <c r="I1528" s="9"/>
      <c r="J1528" s="37"/>
      <c r="K1528" s="37">
        <f>Source!U833</f>
        <v>46.859999999999992</v>
      </c>
    </row>
    <row r="1529" spans="1:22" ht="15" x14ac:dyDescent="0.25">
      <c r="A1529" s="44"/>
      <c r="B1529" s="44"/>
      <c r="C1529" s="44"/>
      <c r="D1529" s="44"/>
      <c r="E1529" s="44"/>
      <c r="F1529" s="44"/>
      <c r="G1529" s="44"/>
      <c r="H1529" s="44"/>
      <c r="I1529" s="45">
        <f>J1521+J1522+J1524+J1525+J1526+J1527</f>
        <v>41405.199999999997</v>
      </c>
      <c r="J1529" s="45"/>
      <c r="K1529" s="46">
        <f>IF(Source!I833&lt;&gt;0, ROUND(I1529/Source!I833, 2), 0)</f>
        <v>291.58999999999997</v>
      </c>
      <c r="P1529" s="40">
        <f>I1529</f>
        <v>41405.199999999997</v>
      </c>
    </row>
    <row r="1530" spans="1:22" ht="79.5" x14ac:dyDescent="0.2">
      <c r="A1530" s="34">
        <v>168</v>
      </c>
      <c r="B1530" s="34" t="s">
        <v>900</v>
      </c>
      <c r="C1530" s="34" t="str">
        <f>Source!G834</f>
        <v>Техническое обслуживание релейного модуля "РМ-1"</v>
      </c>
      <c r="D1530" s="35" t="str">
        <f>Source!H834</f>
        <v>шт.</v>
      </c>
      <c r="E1530" s="9">
        <f>Source!I834</f>
        <v>142</v>
      </c>
      <c r="F1530" s="37"/>
      <c r="G1530" s="36"/>
      <c r="H1530" s="9"/>
      <c r="I1530" s="9"/>
      <c r="J1530" s="37"/>
      <c r="K1530" s="37"/>
      <c r="Q1530">
        <f>ROUND((Source!BZ834/100)*ROUND((Source!AF834*Source!AV834)*Source!I834, 2), 2)</f>
        <v>4323</v>
      </c>
      <c r="R1530">
        <f>Source!X834</f>
        <v>4323</v>
      </c>
      <c r="S1530">
        <f>ROUND((Source!CA834/100)*ROUND((Source!AF834*Source!AV834)*Source!I834, 2), 2)</f>
        <v>617.57000000000005</v>
      </c>
      <c r="T1530">
        <f>Source!Y834</f>
        <v>617.57000000000005</v>
      </c>
      <c r="U1530">
        <f>ROUND((175/100)*ROUND((Source!AE834*Source!AV834)*Source!I834, 2), 2)</f>
        <v>1793.42</v>
      </c>
      <c r="V1530">
        <f>ROUND((108/100)*ROUND(Source!CS834*Source!I834, 2), 2)</f>
        <v>1106.79</v>
      </c>
    </row>
    <row r="1531" spans="1:22" ht="14.25" x14ac:dyDescent="0.2">
      <c r="A1531" s="34"/>
      <c r="B1531" s="34"/>
      <c r="C1531" s="34" t="s">
        <v>881</v>
      </c>
      <c r="D1531" s="35"/>
      <c r="E1531" s="9"/>
      <c r="F1531" s="37">
        <f>Source!AO834</f>
        <v>62.13</v>
      </c>
      <c r="G1531" s="36" t="str">
        <f>Source!DG834</f>
        <v>)*0,70</v>
      </c>
      <c r="H1531" s="9">
        <f>Source!AV834</f>
        <v>1</v>
      </c>
      <c r="I1531" s="9">
        <f>IF(Source!BA834&lt;&gt; 0, Source!BA834, 1)</f>
        <v>1</v>
      </c>
      <c r="J1531" s="37">
        <f>Source!S834</f>
        <v>6175.72</v>
      </c>
      <c r="K1531" s="37"/>
    </row>
    <row r="1532" spans="1:22" ht="14.25" x14ac:dyDescent="0.2">
      <c r="A1532" s="34"/>
      <c r="B1532" s="34"/>
      <c r="C1532" s="34" t="s">
        <v>882</v>
      </c>
      <c r="D1532" s="35"/>
      <c r="E1532" s="9"/>
      <c r="F1532" s="37">
        <f>Source!AM834</f>
        <v>15.8</v>
      </c>
      <c r="G1532" s="36" t="str">
        <f>Source!DE834</f>
        <v>)*0,70</v>
      </c>
      <c r="H1532" s="9">
        <f>Source!AV834</f>
        <v>1</v>
      </c>
      <c r="I1532" s="9">
        <f>IF(Source!BB834&lt;&gt; 0, Source!BB834, 1)</f>
        <v>1</v>
      </c>
      <c r="J1532" s="37">
        <f>Source!Q834</f>
        <v>1570.52</v>
      </c>
      <c r="K1532" s="37"/>
    </row>
    <row r="1533" spans="1:22" ht="14.25" x14ac:dyDescent="0.2">
      <c r="A1533" s="34"/>
      <c r="B1533" s="34"/>
      <c r="C1533" s="34" t="s">
        <v>883</v>
      </c>
      <c r="D1533" s="35"/>
      <c r="E1533" s="9"/>
      <c r="F1533" s="37">
        <f>Source!AN834</f>
        <v>10.31</v>
      </c>
      <c r="G1533" s="36" t="str">
        <f>Source!DF834</f>
        <v>)*0,70</v>
      </c>
      <c r="H1533" s="9">
        <f>Source!AV834</f>
        <v>1</v>
      </c>
      <c r="I1533" s="9">
        <f>IF(Source!BS834&lt;&gt; 0, Source!BS834, 1)</f>
        <v>1</v>
      </c>
      <c r="J1533" s="39">
        <f>Source!R834</f>
        <v>1024.81</v>
      </c>
      <c r="K1533" s="37"/>
    </row>
    <row r="1534" spans="1:22" ht="14.25" x14ac:dyDescent="0.2">
      <c r="A1534" s="34"/>
      <c r="B1534" s="34"/>
      <c r="C1534" s="34" t="s">
        <v>884</v>
      </c>
      <c r="D1534" s="35"/>
      <c r="E1534" s="9"/>
      <c r="F1534" s="37">
        <f>Source!AL834</f>
        <v>0.49</v>
      </c>
      <c r="G1534" s="36" t="str">
        <f>Source!DD834</f>
        <v>)*1</v>
      </c>
      <c r="H1534" s="9">
        <f>Source!AW834</f>
        <v>1</v>
      </c>
      <c r="I1534" s="9">
        <f>IF(Source!BC834&lt;&gt; 0, Source!BC834, 1)</f>
        <v>1</v>
      </c>
      <c r="J1534" s="37">
        <f>Source!P834</f>
        <v>69.58</v>
      </c>
      <c r="K1534" s="37"/>
    </row>
    <row r="1535" spans="1:22" ht="14.25" x14ac:dyDescent="0.2">
      <c r="A1535" s="34"/>
      <c r="B1535" s="34"/>
      <c r="C1535" s="34" t="s">
        <v>885</v>
      </c>
      <c r="D1535" s="35" t="s">
        <v>886</v>
      </c>
      <c r="E1535" s="9">
        <f>Source!AT834</f>
        <v>70</v>
      </c>
      <c r="F1535" s="37"/>
      <c r="G1535" s="36"/>
      <c r="H1535" s="9"/>
      <c r="I1535" s="9"/>
      <c r="J1535" s="37">
        <f>SUM(R1530:R1534)</f>
        <v>4323</v>
      </c>
      <c r="K1535" s="37"/>
    </row>
    <row r="1536" spans="1:22" ht="14.25" x14ac:dyDescent="0.2">
      <c r="A1536" s="34"/>
      <c r="B1536" s="34"/>
      <c r="C1536" s="34" t="s">
        <v>887</v>
      </c>
      <c r="D1536" s="35" t="s">
        <v>886</v>
      </c>
      <c r="E1536" s="9">
        <f>Source!AU834</f>
        <v>10</v>
      </c>
      <c r="F1536" s="37"/>
      <c r="G1536" s="36"/>
      <c r="H1536" s="9"/>
      <c r="I1536" s="9"/>
      <c r="J1536" s="37">
        <f>SUM(T1530:T1535)</f>
        <v>617.57000000000005</v>
      </c>
      <c r="K1536" s="37"/>
    </row>
    <row r="1537" spans="1:22" ht="14.25" x14ac:dyDescent="0.2">
      <c r="A1537" s="34"/>
      <c r="B1537" s="34"/>
      <c r="C1537" s="34" t="s">
        <v>888</v>
      </c>
      <c r="D1537" s="35" t="s">
        <v>886</v>
      </c>
      <c r="E1537" s="9">
        <f>108</f>
        <v>108</v>
      </c>
      <c r="F1537" s="37"/>
      <c r="G1537" s="36"/>
      <c r="H1537" s="9"/>
      <c r="I1537" s="9"/>
      <c r="J1537" s="37">
        <f>SUM(V1530:V1536)</f>
        <v>1106.79</v>
      </c>
      <c r="K1537" s="37"/>
    </row>
    <row r="1538" spans="1:22" ht="14.25" x14ac:dyDescent="0.2">
      <c r="A1538" s="34"/>
      <c r="B1538" s="34"/>
      <c r="C1538" s="34" t="s">
        <v>889</v>
      </c>
      <c r="D1538" s="35" t="s">
        <v>890</v>
      </c>
      <c r="E1538" s="9">
        <f>Source!AQ834</f>
        <v>0.16</v>
      </c>
      <c r="F1538" s="37"/>
      <c r="G1538" s="36" t="str">
        <f>Source!DI834</f>
        <v>)*0,70</v>
      </c>
      <c r="H1538" s="9">
        <f>Source!AV834</f>
        <v>1</v>
      </c>
      <c r="I1538" s="9"/>
      <c r="J1538" s="37"/>
      <c r="K1538" s="37">
        <f>Source!U834</f>
        <v>15.903999999999998</v>
      </c>
    </row>
    <row r="1539" spans="1:22" ht="15" x14ac:dyDescent="0.25">
      <c r="A1539" s="44"/>
      <c r="B1539" s="44"/>
      <c r="C1539" s="44"/>
      <c r="D1539" s="44"/>
      <c r="E1539" s="44"/>
      <c r="F1539" s="44"/>
      <c r="G1539" s="44"/>
      <c r="H1539" s="44"/>
      <c r="I1539" s="45">
        <f>J1531+J1532+J1534+J1535+J1536+J1537</f>
        <v>13863.18</v>
      </c>
      <c r="J1539" s="45"/>
      <c r="K1539" s="46">
        <f>IF(Source!I834&lt;&gt;0, ROUND(I1539/Source!I834, 2), 0)</f>
        <v>97.63</v>
      </c>
      <c r="P1539" s="40">
        <f>I1539</f>
        <v>13863.18</v>
      </c>
    </row>
    <row r="1540" spans="1:22" ht="79.5" x14ac:dyDescent="0.2">
      <c r="A1540" s="34">
        <v>169</v>
      </c>
      <c r="B1540" s="34" t="s">
        <v>922</v>
      </c>
      <c r="C1540" s="34" t="str">
        <f>Source!G835</f>
        <v>Технический осмотр преобразователя интерфейсов ПИ-01</v>
      </c>
      <c r="D1540" s="35" t="str">
        <f>Source!H835</f>
        <v>шт.</v>
      </c>
      <c r="E1540" s="9">
        <f>Source!I835</f>
        <v>1</v>
      </c>
      <c r="F1540" s="37"/>
      <c r="G1540" s="36"/>
      <c r="H1540" s="9"/>
      <c r="I1540" s="9"/>
      <c r="J1540" s="37"/>
      <c r="K1540" s="37"/>
      <c r="Q1540">
        <f>ROUND((Source!BZ835/100)*ROUND((Source!AF835*Source!AV835)*Source!I835, 2), 2)</f>
        <v>291.52</v>
      </c>
      <c r="R1540">
        <f>Source!X835</f>
        <v>291.52</v>
      </c>
      <c r="S1540">
        <f>ROUND((Source!CA835/100)*ROUND((Source!AF835*Source!AV835)*Source!I835, 2), 2)</f>
        <v>41.65</v>
      </c>
      <c r="T1540">
        <f>Source!Y835</f>
        <v>41.65</v>
      </c>
      <c r="U1540">
        <f>ROUND((175/100)*ROUND((Source!AE835*Source!AV835)*Source!I835, 2), 2)</f>
        <v>74.5</v>
      </c>
      <c r="V1540">
        <f>ROUND((108/100)*ROUND(Source!CS835*Source!I835, 2), 2)</f>
        <v>45.98</v>
      </c>
    </row>
    <row r="1541" spans="1:22" ht="14.25" x14ac:dyDescent="0.2">
      <c r="A1541" s="34"/>
      <c r="B1541" s="34"/>
      <c r="C1541" s="34" t="s">
        <v>881</v>
      </c>
      <c r="D1541" s="35"/>
      <c r="E1541" s="9"/>
      <c r="F1541" s="37">
        <f>Source!AO835</f>
        <v>50.48</v>
      </c>
      <c r="G1541" s="36" t="str">
        <f>Source!DG835</f>
        <v>)*0,75)*11</v>
      </c>
      <c r="H1541" s="9">
        <f>Source!AV835</f>
        <v>1</v>
      </c>
      <c r="I1541" s="9">
        <f>IF(Source!BA835&lt;&gt; 0, Source!BA835, 1)</f>
        <v>1</v>
      </c>
      <c r="J1541" s="37">
        <f>Source!S835</f>
        <v>416.46</v>
      </c>
      <c r="K1541" s="37"/>
    </row>
    <row r="1542" spans="1:22" ht="14.25" x14ac:dyDescent="0.2">
      <c r="A1542" s="34"/>
      <c r="B1542" s="34"/>
      <c r="C1542" s="34" t="s">
        <v>882</v>
      </c>
      <c r="D1542" s="35"/>
      <c r="E1542" s="9"/>
      <c r="F1542" s="37">
        <f>Source!AM835</f>
        <v>7.9</v>
      </c>
      <c r="G1542" s="36" t="str">
        <f>Source!DE835</f>
        <v>)*0,75)*11</v>
      </c>
      <c r="H1542" s="9">
        <f>Source!AV835</f>
        <v>1</v>
      </c>
      <c r="I1542" s="9">
        <f>IF(Source!BB835&lt;&gt; 0, Source!BB835, 1)</f>
        <v>1</v>
      </c>
      <c r="J1542" s="37">
        <f>Source!Q835</f>
        <v>65.180000000000007</v>
      </c>
      <c r="K1542" s="37"/>
    </row>
    <row r="1543" spans="1:22" ht="14.25" x14ac:dyDescent="0.2">
      <c r="A1543" s="34"/>
      <c r="B1543" s="34"/>
      <c r="C1543" s="34" t="s">
        <v>883</v>
      </c>
      <c r="D1543" s="35"/>
      <c r="E1543" s="9"/>
      <c r="F1543" s="37">
        <f>Source!AN835</f>
        <v>5.16</v>
      </c>
      <c r="G1543" s="36" t="str">
        <f>Source!DF835</f>
        <v>)*0,75)*11</v>
      </c>
      <c r="H1543" s="9">
        <f>Source!AV835</f>
        <v>1</v>
      </c>
      <c r="I1543" s="9">
        <f>IF(Source!BS835&lt;&gt; 0, Source!BS835, 1)</f>
        <v>1</v>
      </c>
      <c r="J1543" s="39">
        <f>Source!R835</f>
        <v>42.57</v>
      </c>
      <c r="K1543" s="37"/>
    </row>
    <row r="1544" spans="1:22" ht="14.25" x14ac:dyDescent="0.2">
      <c r="A1544" s="34"/>
      <c r="B1544" s="34"/>
      <c r="C1544" s="34" t="s">
        <v>884</v>
      </c>
      <c r="D1544" s="35"/>
      <c r="E1544" s="9"/>
      <c r="F1544" s="37">
        <f>Source!AL835</f>
        <v>1.42</v>
      </c>
      <c r="G1544" s="36" t="str">
        <f>Source!DD835</f>
        <v>)*1)*11</v>
      </c>
      <c r="H1544" s="9">
        <f>Source!AW835</f>
        <v>1</v>
      </c>
      <c r="I1544" s="9">
        <f>IF(Source!BC835&lt;&gt; 0, Source!BC835, 1)</f>
        <v>1</v>
      </c>
      <c r="J1544" s="37">
        <f>Source!P835</f>
        <v>15.62</v>
      </c>
      <c r="K1544" s="37"/>
    </row>
    <row r="1545" spans="1:22" ht="14.25" x14ac:dyDescent="0.2">
      <c r="A1545" s="34"/>
      <c r="B1545" s="34"/>
      <c r="C1545" s="34" t="s">
        <v>885</v>
      </c>
      <c r="D1545" s="35" t="s">
        <v>886</v>
      </c>
      <c r="E1545" s="9">
        <f>Source!AT835</f>
        <v>70</v>
      </c>
      <c r="F1545" s="37"/>
      <c r="G1545" s="36"/>
      <c r="H1545" s="9"/>
      <c r="I1545" s="9"/>
      <c r="J1545" s="37">
        <f>SUM(R1540:R1544)</f>
        <v>291.52</v>
      </c>
      <c r="K1545" s="37"/>
    </row>
    <row r="1546" spans="1:22" ht="14.25" x14ac:dyDescent="0.2">
      <c r="A1546" s="34"/>
      <c r="B1546" s="34"/>
      <c r="C1546" s="34" t="s">
        <v>887</v>
      </c>
      <c r="D1546" s="35" t="s">
        <v>886</v>
      </c>
      <c r="E1546" s="9">
        <f>Source!AU835</f>
        <v>10</v>
      </c>
      <c r="F1546" s="37"/>
      <c r="G1546" s="36"/>
      <c r="H1546" s="9"/>
      <c r="I1546" s="9"/>
      <c r="J1546" s="37">
        <f>SUM(T1540:T1545)</f>
        <v>41.65</v>
      </c>
      <c r="K1546" s="37"/>
    </row>
    <row r="1547" spans="1:22" ht="14.25" x14ac:dyDescent="0.2">
      <c r="A1547" s="34"/>
      <c r="B1547" s="34"/>
      <c r="C1547" s="34" t="s">
        <v>888</v>
      </c>
      <c r="D1547" s="35" t="s">
        <v>886</v>
      </c>
      <c r="E1547" s="9">
        <f>108</f>
        <v>108</v>
      </c>
      <c r="F1547" s="37"/>
      <c r="G1547" s="36"/>
      <c r="H1547" s="9"/>
      <c r="I1547" s="9"/>
      <c r="J1547" s="37">
        <f>SUM(V1540:V1546)</f>
        <v>45.98</v>
      </c>
      <c r="K1547" s="37"/>
    </row>
    <row r="1548" spans="1:22" ht="14.25" x14ac:dyDescent="0.2">
      <c r="A1548" s="34"/>
      <c r="B1548" s="34"/>
      <c r="C1548" s="34" t="s">
        <v>889</v>
      </c>
      <c r="D1548" s="35" t="s">
        <v>890</v>
      </c>
      <c r="E1548" s="9">
        <f>Source!AQ835</f>
        <v>0.13</v>
      </c>
      <c r="F1548" s="37"/>
      <c r="G1548" s="36" t="str">
        <f>Source!DI835</f>
        <v>)*0,75)*11</v>
      </c>
      <c r="H1548" s="9">
        <f>Source!AV835</f>
        <v>1</v>
      </c>
      <c r="I1548" s="9"/>
      <c r="J1548" s="37"/>
      <c r="K1548" s="37">
        <f>Source!U835</f>
        <v>1.0725</v>
      </c>
    </row>
    <row r="1549" spans="1:22" ht="15" x14ac:dyDescent="0.25">
      <c r="A1549" s="44"/>
      <c r="B1549" s="44"/>
      <c r="C1549" s="44"/>
      <c r="D1549" s="44"/>
      <c r="E1549" s="44"/>
      <c r="F1549" s="44"/>
      <c r="G1549" s="44"/>
      <c r="H1549" s="44"/>
      <c r="I1549" s="45">
        <f>J1541+J1542+J1544+J1545+J1546+J1547</f>
        <v>876.41</v>
      </c>
      <c r="J1549" s="45"/>
      <c r="K1549" s="46">
        <f>IF(Source!I835&lt;&gt;0, ROUND(I1549/Source!I835, 2), 0)</f>
        <v>876.41</v>
      </c>
      <c r="P1549" s="40">
        <f>I1549</f>
        <v>876.41</v>
      </c>
    </row>
    <row r="1550" spans="1:22" ht="79.5" x14ac:dyDescent="0.2">
      <c r="A1550" s="34">
        <v>170</v>
      </c>
      <c r="B1550" s="34" t="s">
        <v>923</v>
      </c>
      <c r="C1550" s="34" t="str">
        <f>Source!G836</f>
        <v>Техническое обслуживание преобразователя интерфейсов ПИ-01</v>
      </c>
      <c r="D1550" s="35" t="str">
        <f>Source!H836</f>
        <v>шт.</v>
      </c>
      <c r="E1550" s="9">
        <f>Source!I836</f>
        <v>1</v>
      </c>
      <c r="F1550" s="37"/>
      <c r="G1550" s="36"/>
      <c r="H1550" s="9"/>
      <c r="I1550" s="9"/>
      <c r="J1550" s="37"/>
      <c r="K1550" s="37"/>
      <c r="Q1550">
        <f>ROUND((Source!BZ836/100)*ROUND((Source!AF836*Source!AV836)*Source!I836, 2), 2)</f>
        <v>165.53</v>
      </c>
      <c r="R1550">
        <f>Source!X836</f>
        <v>165.53</v>
      </c>
      <c r="S1550">
        <f>ROUND((Source!CA836/100)*ROUND((Source!AF836*Source!AV836)*Source!I836, 2), 2)</f>
        <v>23.65</v>
      </c>
      <c r="T1550">
        <f>Source!Y836</f>
        <v>23.65</v>
      </c>
      <c r="U1550">
        <f>ROUND((175/100)*ROUND((Source!AE836*Source!AV836)*Source!I836, 2), 2)</f>
        <v>31.59</v>
      </c>
      <c r="V1550">
        <f>ROUND((108/100)*ROUND(Source!CS836*Source!I836, 2), 2)</f>
        <v>19.489999999999998</v>
      </c>
    </row>
    <row r="1551" spans="1:22" ht="14.25" x14ac:dyDescent="0.2">
      <c r="A1551" s="34"/>
      <c r="B1551" s="34"/>
      <c r="C1551" s="34" t="s">
        <v>881</v>
      </c>
      <c r="D1551" s="35"/>
      <c r="E1551" s="9"/>
      <c r="F1551" s="37">
        <f>Source!AO836</f>
        <v>337.81</v>
      </c>
      <c r="G1551" s="36" t="str">
        <f>Source!DG836</f>
        <v>)*0,70</v>
      </c>
      <c r="H1551" s="9">
        <f>Source!AV836</f>
        <v>1</v>
      </c>
      <c r="I1551" s="9">
        <f>IF(Source!BA836&lt;&gt; 0, Source!BA836, 1)</f>
        <v>1</v>
      </c>
      <c r="J1551" s="37">
        <f>Source!S836</f>
        <v>236.47</v>
      </c>
      <c r="K1551" s="37"/>
    </row>
    <row r="1552" spans="1:22" ht="14.25" x14ac:dyDescent="0.2">
      <c r="A1552" s="34"/>
      <c r="B1552" s="34"/>
      <c r="C1552" s="34" t="s">
        <v>882</v>
      </c>
      <c r="D1552" s="35"/>
      <c r="E1552" s="9"/>
      <c r="F1552" s="37">
        <f>Source!AM836</f>
        <v>39.49</v>
      </c>
      <c r="G1552" s="36" t="str">
        <f>Source!DE836</f>
        <v>)*0,70</v>
      </c>
      <c r="H1552" s="9">
        <f>Source!AV836</f>
        <v>1</v>
      </c>
      <c r="I1552" s="9">
        <f>IF(Source!BB836&lt;&gt; 0, Source!BB836, 1)</f>
        <v>1</v>
      </c>
      <c r="J1552" s="37">
        <f>Source!Q836</f>
        <v>27.64</v>
      </c>
      <c r="K1552" s="37"/>
    </row>
    <row r="1553" spans="1:22" ht="14.25" x14ac:dyDescent="0.2">
      <c r="A1553" s="34"/>
      <c r="B1553" s="34"/>
      <c r="C1553" s="34" t="s">
        <v>883</v>
      </c>
      <c r="D1553" s="35"/>
      <c r="E1553" s="9"/>
      <c r="F1553" s="37">
        <f>Source!AN836</f>
        <v>25.78</v>
      </c>
      <c r="G1553" s="36" t="str">
        <f>Source!DF836</f>
        <v>)*0,70</v>
      </c>
      <c r="H1553" s="9">
        <f>Source!AV836</f>
        <v>1</v>
      </c>
      <c r="I1553" s="9">
        <f>IF(Source!BS836&lt;&gt; 0, Source!BS836, 1)</f>
        <v>1</v>
      </c>
      <c r="J1553" s="39">
        <f>Source!R836</f>
        <v>18.05</v>
      </c>
      <c r="K1553" s="37"/>
    </row>
    <row r="1554" spans="1:22" ht="14.25" x14ac:dyDescent="0.2">
      <c r="A1554" s="34"/>
      <c r="B1554" s="34"/>
      <c r="C1554" s="34" t="s">
        <v>884</v>
      </c>
      <c r="D1554" s="35"/>
      <c r="E1554" s="9"/>
      <c r="F1554" s="37">
        <f>Source!AL836</f>
        <v>0.49</v>
      </c>
      <c r="G1554" s="36" t="str">
        <f>Source!DD836</f>
        <v>)*1</v>
      </c>
      <c r="H1554" s="9">
        <f>Source!AW836</f>
        <v>1</v>
      </c>
      <c r="I1554" s="9">
        <f>IF(Source!BC836&lt;&gt; 0, Source!BC836, 1)</f>
        <v>1</v>
      </c>
      <c r="J1554" s="37">
        <f>Source!P836</f>
        <v>0.49</v>
      </c>
      <c r="K1554" s="37"/>
    </row>
    <row r="1555" spans="1:22" ht="14.25" x14ac:dyDescent="0.2">
      <c r="A1555" s="34"/>
      <c r="B1555" s="34"/>
      <c r="C1555" s="34" t="s">
        <v>885</v>
      </c>
      <c r="D1555" s="35" t="s">
        <v>886</v>
      </c>
      <c r="E1555" s="9">
        <f>Source!AT836</f>
        <v>70</v>
      </c>
      <c r="F1555" s="37"/>
      <c r="G1555" s="36"/>
      <c r="H1555" s="9"/>
      <c r="I1555" s="9"/>
      <c r="J1555" s="37">
        <f>SUM(R1550:R1554)</f>
        <v>165.53</v>
      </c>
      <c r="K1555" s="37"/>
    </row>
    <row r="1556" spans="1:22" ht="14.25" x14ac:dyDescent="0.2">
      <c r="A1556" s="34"/>
      <c r="B1556" s="34"/>
      <c r="C1556" s="34" t="s">
        <v>887</v>
      </c>
      <c r="D1556" s="35" t="s">
        <v>886</v>
      </c>
      <c r="E1556" s="9">
        <f>Source!AU836</f>
        <v>10</v>
      </c>
      <c r="F1556" s="37"/>
      <c r="G1556" s="36"/>
      <c r="H1556" s="9"/>
      <c r="I1556" s="9"/>
      <c r="J1556" s="37">
        <f>SUM(T1550:T1555)</f>
        <v>23.65</v>
      </c>
      <c r="K1556" s="37"/>
    </row>
    <row r="1557" spans="1:22" ht="14.25" x14ac:dyDescent="0.2">
      <c r="A1557" s="34"/>
      <c r="B1557" s="34"/>
      <c r="C1557" s="34" t="s">
        <v>888</v>
      </c>
      <c r="D1557" s="35" t="s">
        <v>886</v>
      </c>
      <c r="E1557" s="9">
        <f>108</f>
        <v>108</v>
      </c>
      <c r="F1557" s="37"/>
      <c r="G1557" s="36"/>
      <c r="H1557" s="9"/>
      <c r="I1557" s="9"/>
      <c r="J1557" s="37">
        <f>SUM(V1550:V1556)</f>
        <v>19.489999999999998</v>
      </c>
      <c r="K1557" s="37"/>
    </row>
    <row r="1558" spans="1:22" ht="14.25" x14ac:dyDescent="0.2">
      <c r="A1558" s="34"/>
      <c r="B1558" s="34"/>
      <c r="C1558" s="34" t="s">
        <v>889</v>
      </c>
      <c r="D1558" s="35" t="s">
        <v>890</v>
      </c>
      <c r="E1558" s="9">
        <f>Source!AQ836</f>
        <v>0.87</v>
      </c>
      <c r="F1558" s="37"/>
      <c r="G1558" s="36" t="str">
        <f>Source!DI836</f>
        <v>)*0,70</v>
      </c>
      <c r="H1558" s="9">
        <f>Source!AV836</f>
        <v>1</v>
      </c>
      <c r="I1558" s="9"/>
      <c r="J1558" s="37"/>
      <c r="K1558" s="37">
        <f>Source!U836</f>
        <v>0.60899999999999999</v>
      </c>
    </row>
    <row r="1559" spans="1:22" ht="15" x14ac:dyDescent="0.25">
      <c r="A1559" s="44"/>
      <c r="B1559" s="44"/>
      <c r="C1559" s="44"/>
      <c r="D1559" s="44"/>
      <c r="E1559" s="44"/>
      <c r="F1559" s="44"/>
      <c r="G1559" s="44"/>
      <c r="H1559" s="44"/>
      <c r="I1559" s="45">
        <f>J1551+J1552+J1554+J1555+J1556+J1557</f>
        <v>473.27</v>
      </c>
      <c r="J1559" s="45"/>
      <c r="K1559" s="46">
        <f>IF(Source!I836&lt;&gt;0, ROUND(I1559/Source!I836, 2), 0)</f>
        <v>473.27</v>
      </c>
      <c r="P1559" s="40">
        <f>I1559</f>
        <v>473.27</v>
      </c>
    </row>
    <row r="1560" spans="1:22" ht="79.5" x14ac:dyDescent="0.2">
      <c r="A1560" s="34">
        <v>171</v>
      </c>
      <c r="B1560" s="34" t="s">
        <v>893</v>
      </c>
      <c r="C1560" s="34" t="str">
        <f>Source!G837</f>
        <v>Технический осмотр Источник вторичного электропитания резервированного "ИБП 1200\2400"</v>
      </c>
      <c r="D1560" s="35" t="str">
        <f>Source!H837</f>
        <v>шт.</v>
      </c>
      <c r="E1560" s="9">
        <f>Source!I837</f>
        <v>1</v>
      </c>
      <c r="F1560" s="37"/>
      <c r="G1560" s="36"/>
      <c r="H1560" s="9"/>
      <c r="I1560" s="9"/>
      <c r="J1560" s="37"/>
      <c r="K1560" s="37"/>
      <c r="Q1560">
        <f>ROUND((Source!BZ837/100)*ROUND((Source!AF837*Source!AV837)*Source!I837, 2), 2)</f>
        <v>134.56</v>
      </c>
      <c r="R1560">
        <f>Source!X837</f>
        <v>134.56</v>
      </c>
      <c r="S1560">
        <f>ROUND((Source!CA837/100)*ROUND((Source!AF837*Source!AV837)*Source!I837, 2), 2)</f>
        <v>19.22</v>
      </c>
      <c r="T1560">
        <f>Source!Y837</f>
        <v>19.22</v>
      </c>
      <c r="U1560">
        <f>ROUND((175/100)*ROUND((Source!AE837*Source!AV837)*Source!I837, 2), 2)</f>
        <v>74.5</v>
      </c>
      <c r="V1560">
        <f>ROUND((108/100)*ROUND(Source!CS837*Source!I837, 2), 2)</f>
        <v>45.98</v>
      </c>
    </row>
    <row r="1561" spans="1:22" ht="14.25" x14ac:dyDescent="0.2">
      <c r="A1561" s="34"/>
      <c r="B1561" s="34"/>
      <c r="C1561" s="34" t="s">
        <v>881</v>
      </c>
      <c r="D1561" s="35"/>
      <c r="E1561" s="9"/>
      <c r="F1561" s="37">
        <f>Source!AO837</f>
        <v>23.3</v>
      </c>
      <c r="G1561" s="36" t="str">
        <f>Source!DG837</f>
        <v>)*0,75)*11</v>
      </c>
      <c r="H1561" s="9">
        <f>Source!AV837</f>
        <v>1</v>
      </c>
      <c r="I1561" s="9">
        <f>IF(Source!BA837&lt;&gt; 0, Source!BA837, 1)</f>
        <v>1</v>
      </c>
      <c r="J1561" s="37">
        <f>Source!S837</f>
        <v>192.23</v>
      </c>
      <c r="K1561" s="37"/>
    </row>
    <row r="1562" spans="1:22" ht="14.25" x14ac:dyDescent="0.2">
      <c r="A1562" s="34"/>
      <c r="B1562" s="34"/>
      <c r="C1562" s="34" t="s">
        <v>882</v>
      </c>
      <c r="D1562" s="35"/>
      <c r="E1562" s="9"/>
      <c r="F1562" s="37">
        <f>Source!AM837</f>
        <v>7.9</v>
      </c>
      <c r="G1562" s="36" t="str">
        <f>Source!DE837</f>
        <v>)*0,75)*11</v>
      </c>
      <c r="H1562" s="9">
        <f>Source!AV837</f>
        <v>1</v>
      </c>
      <c r="I1562" s="9">
        <f>IF(Source!BB837&lt;&gt; 0, Source!BB837, 1)</f>
        <v>1</v>
      </c>
      <c r="J1562" s="37">
        <f>Source!Q837</f>
        <v>65.180000000000007</v>
      </c>
      <c r="K1562" s="37"/>
    </row>
    <row r="1563" spans="1:22" ht="14.25" x14ac:dyDescent="0.2">
      <c r="A1563" s="34"/>
      <c r="B1563" s="34"/>
      <c r="C1563" s="34" t="s">
        <v>883</v>
      </c>
      <c r="D1563" s="35"/>
      <c r="E1563" s="9"/>
      <c r="F1563" s="37">
        <f>Source!AN837</f>
        <v>5.16</v>
      </c>
      <c r="G1563" s="36" t="str">
        <f>Source!DF837</f>
        <v>)*0,75)*11</v>
      </c>
      <c r="H1563" s="9">
        <f>Source!AV837</f>
        <v>1</v>
      </c>
      <c r="I1563" s="9">
        <f>IF(Source!BS837&lt;&gt; 0, Source!BS837, 1)</f>
        <v>1</v>
      </c>
      <c r="J1563" s="39">
        <f>Source!R837</f>
        <v>42.57</v>
      </c>
      <c r="K1563" s="37"/>
    </row>
    <row r="1564" spans="1:22" ht="14.25" x14ac:dyDescent="0.2">
      <c r="A1564" s="34"/>
      <c r="B1564" s="34"/>
      <c r="C1564" s="34" t="s">
        <v>884</v>
      </c>
      <c r="D1564" s="35"/>
      <c r="E1564" s="9"/>
      <c r="F1564" s="37">
        <f>Source!AL837</f>
        <v>2.06</v>
      </c>
      <c r="G1564" s="36" t="str">
        <f>Source!DD837</f>
        <v>)*1)*11</v>
      </c>
      <c r="H1564" s="9">
        <f>Source!AW837</f>
        <v>1</v>
      </c>
      <c r="I1564" s="9">
        <f>IF(Source!BC837&lt;&gt; 0, Source!BC837, 1)</f>
        <v>1</v>
      </c>
      <c r="J1564" s="37">
        <f>Source!P837</f>
        <v>22.66</v>
      </c>
      <c r="K1564" s="37"/>
    </row>
    <row r="1565" spans="1:22" ht="14.25" x14ac:dyDescent="0.2">
      <c r="A1565" s="34"/>
      <c r="B1565" s="34"/>
      <c r="C1565" s="34" t="s">
        <v>885</v>
      </c>
      <c r="D1565" s="35" t="s">
        <v>886</v>
      </c>
      <c r="E1565" s="9">
        <f>Source!AT837</f>
        <v>70</v>
      </c>
      <c r="F1565" s="37"/>
      <c r="G1565" s="36"/>
      <c r="H1565" s="9"/>
      <c r="I1565" s="9"/>
      <c r="J1565" s="37">
        <f>SUM(R1560:R1564)</f>
        <v>134.56</v>
      </c>
      <c r="K1565" s="37"/>
    </row>
    <row r="1566" spans="1:22" ht="14.25" x14ac:dyDescent="0.2">
      <c r="A1566" s="34"/>
      <c r="B1566" s="34"/>
      <c r="C1566" s="34" t="s">
        <v>887</v>
      </c>
      <c r="D1566" s="35" t="s">
        <v>886</v>
      </c>
      <c r="E1566" s="9">
        <f>Source!AU837</f>
        <v>10</v>
      </c>
      <c r="F1566" s="37"/>
      <c r="G1566" s="36"/>
      <c r="H1566" s="9"/>
      <c r="I1566" s="9"/>
      <c r="J1566" s="37">
        <f>SUM(T1560:T1565)</f>
        <v>19.22</v>
      </c>
      <c r="K1566" s="37"/>
    </row>
    <row r="1567" spans="1:22" ht="14.25" x14ac:dyDescent="0.2">
      <c r="A1567" s="34"/>
      <c r="B1567" s="34"/>
      <c r="C1567" s="34" t="s">
        <v>888</v>
      </c>
      <c r="D1567" s="35" t="s">
        <v>886</v>
      </c>
      <c r="E1567" s="9">
        <f>108</f>
        <v>108</v>
      </c>
      <c r="F1567" s="37"/>
      <c r="G1567" s="36"/>
      <c r="H1567" s="9"/>
      <c r="I1567" s="9"/>
      <c r="J1567" s="37">
        <f>SUM(V1560:V1566)</f>
        <v>45.98</v>
      </c>
      <c r="K1567" s="37"/>
    </row>
    <row r="1568" spans="1:22" ht="14.25" x14ac:dyDescent="0.2">
      <c r="A1568" s="34"/>
      <c r="B1568" s="34"/>
      <c r="C1568" s="34" t="s">
        <v>889</v>
      </c>
      <c r="D1568" s="35" t="s">
        <v>890</v>
      </c>
      <c r="E1568" s="9">
        <f>Source!AQ837</f>
        <v>0.06</v>
      </c>
      <c r="F1568" s="37"/>
      <c r="G1568" s="36" t="str">
        <f>Source!DI837</f>
        <v>)*0,75)*11</v>
      </c>
      <c r="H1568" s="9">
        <f>Source!AV837</f>
        <v>1</v>
      </c>
      <c r="I1568" s="9"/>
      <c r="J1568" s="37"/>
      <c r="K1568" s="37">
        <f>Source!U837</f>
        <v>0.495</v>
      </c>
    </row>
    <row r="1569" spans="1:22" ht="15" x14ac:dyDescent="0.25">
      <c r="A1569" s="44"/>
      <c r="B1569" s="44"/>
      <c r="C1569" s="44"/>
      <c r="D1569" s="44"/>
      <c r="E1569" s="44"/>
      <c r="F1569" s="44"/>
      <c r="G1569" s="44"/>
      <c r="H1569" s="44"/>
      <c r="I1569" s="45">
        <f>J1561+J1562+J1564+J1565+J1566+J1567</f>
        <v>479.83000000000004</v>
      </c>
      <c r="J1569" s="45"/>
      <c r="K1569" s="46">
        <f>IF(Source!I837&lt;&gt;0, ROUND(I1569/Source!I837, 2), 0)</f>
        <v>479.83</v>
      </c>
      <c r="P1569" s="40">
        <f>I1569</f>
        <v>479.83000000000004</v>
      </c>
    </row>
    <row r="1570" spans="1:22" ht="79.5" x14ac:dyDescent="0.2">
      <c r="A1570" s="34">
        <v>172</v>
      </c>
      <c r="B1570" s="34" t="s">
        <v>892</v>
      </c>
      <c r="C1570" s="34" t="str">
        <f>Source!G838</f>
        <v>Техническое обслуживание источника вторичного электропитания резервированного "ИБП 1200\2400"</v>
      </c>
      <c r="D1570" s="35" t="str">
        <f>Source!H838</f>
        <v>шт.</v>
      </c>
      <c r="E1570" s="9">
        <f>Source!I838</f>
        <v>1</v>
      </c>
      <c r="F1570" s="37"/>
      <c r="G1570" s="36"/>
      <c r="H1570" s="9"/>
      <c r="I1570" s="9"/>
      <c r="J1570" s="37"/>
      <c r="K1570" s="37"/>
      <c r="Q1570">
        <f>ROUND((Source!BZ838/100)*ROUND((Source!AF838*Source!AV838)*Source!I838, 2), 2)</f>
        <v>66.59</v>
      </c>
      <c r="R1570">
        <f>Source!X838</f>
        <v>66.59</v>
      </c>
      <c r="S1570">
        <f>ROUND((Source!CA838/100)*ROUND((Source!AF838*Source!AV838)*Source!I838, 2), 2)</f>
        <v>9.51</v>
      </c>
      <c r="T1570">
        <f>Source!Y838</f>
        <v>9.51</v>
      </c>
      <c r="U1570">
        <f>ROUND((175/100)*ROUND((Source!AE838*Source!AV838)*Source!I838, 2), 2)</f>
        <v>25.25</v>
      </c>
      <c r="V1570">
        <f>ROUND((108/100)*ROUND(Source!CS838*Source!I838, 2), 2)</f>
        <v>15.58</v>
      </c>
    </row>
    <row r="1571" spans="1:22" ht="14.25" x14ac:dyDescent="0.2">
      <c r="A1571" s="34"/>
      <c r="B1571" s="34"/>
      <c r="C1571" s="34" t="s">
        <v>881</v>
      </c>
      <c r="D1571" s="35"/>
      <c r="E1571" s="9"/>
      <c r="F1571" s="37">
        <f>Source!AO838</f>
        <v>135.9</v>
      </c>
      <c r="G1571" s="36" t="str">
        <f>Source!DG838</f>
        <v>)*0,70</v>
      </c>
      <c r="H1571" s="9">
        <f>Source!AV838</f>
        <v>1</v>
      </c>
      <c r="I1571" s="9">
        <f>IF(Source!BA838&lt;&gt; 0, Source!BA838, 1)</f>
        <v>1</v>
      </c>
      <c r="J1571" s="37">
        <f>Source!S838</f>
        <v>95.13</v>
      </c>
      <c r="K1571" s="37"/>
    </row>
    <row r="1572" spans="1:22" ht="14.25" x14ac:dyDescent="0.2">
      <c r="A1572" s="34"/>
      <c r="B1572" s="34"/>
      <c r="C1572" s="34" t="s">
        <v>882</v>
      </c>
      <c r="D1572" s="35"/>
      <c r="E1572" s="9"/>
      <c r="F1572" s="37">
        <f>Source!AM838</f>
        <v>31.59</v>
      </c>
      <c r="G1572" s="36" t="str">
        <f>Source!DE838</f>
        <v>)*0,70</v>
      </c>
      <c r="H1572" s="9">
        <f>Source!AV838</f>
        <v>1</v>
      </c>
      <c r="I1572" s="9">
        <f>IF(Source!BB838&lt;&gt; 0, Source!BB838, 1)</f>
        <v>1</v>
      </c>
      <c r="J1572" s="37">
        <f>Source!Q838</f>
        <v>22.11</v>
      </c>
      <c r="K1572" s="37"/>
    </row>
    <row r="1573" spans="1:22" ht="14.25" x14ac:dyDescent="0.2">
      <c r="A1573" s="34"/>
      <c r="B1573" s="34"/>
      <c r="C1573" s="34" t="s">
        <v>883</v>
      </c>
      <c r="D1573" s="35"/>
      <c r="E1573" s="9"/>
      <c r="F1573" s="37">
        <f>Source!AN838</f>
        <v>20.62</v>
      </c>
      <c r="G1573" s="36" t="str">
        <f>Source!DF838</f>
        <v>)*0,70</v>
      </c>
      <c r="H1573" s="9">
        <f>Source!AV838</f>
        <v>1</v>
      </c>
      <c r="I1573" s="9">
        <f>IF(Source!BS838&lt;&gt; 0, Source!BS838, 1)</f>
        <v>1</v>
      </c>
      <c r="J1573" s="39">
        <f>Source!R838</f>
        <v>14.43</v>
      </c>
      <c r="K1573" s="37"/>
    </row>
    <row r="1574" spans="1:22" ht="14.25" x14ac:dyDescent="0.2">
      <c r="A1574" s="34"/>
      <c r="B1574" s="34"/>
      <c r="C1574" s="34" t="s">
        <v>884</v>
      </c>
      <c r="D1574" s="35"/>
      <c r="E1574" s="9"/>
      <c r="F1574" s="37">
        <f>Source!AL838</f>
        <v>8.4600000000000009</v>
      </c>
      <c r="G1574" s="36" t="str">
        <f>Source!DD838</f>
        <v>)*1</v>
      </c>
      <c r="H1574" s="9">
        <f>Source!AW838</f>
        <v>1</v>
      </c>
      <c r="I1574" s="9">
        <f>IF(Source!BC838&lt;&gt; 0, Source!BC838, 1)</f>
        <v>1</v>
      </c>
      <c r="J1574" s="37">
        <f>Source!P838</f>
        <v>8.4600000000000009</v>
      </c>
      <c r="K1574" s="37"/>
    </row>
    <row r="1575" spans="1:22" ht="14.25" x14ac:dyDescent="0.2">
      <c r="A1575" s="34"/>
      <c r="B1575" s="34"/>
      <c r="C1575" s="34" t="s">
        <v>885</v>
      </c>
      <c r="D1575" s="35" t="s">
        <v>886</v>
      </c>
      <c r="E1575" s="9">
        <f>Source!AT838</f>
        <v>70</v>
      </c>
      <c r="F1575" s="37"/>
      <c r="G1575" s="36"/>
      <c r="H1575" s="9"/>
      <c r="I1575" s="9"/>
      <c r="J1575" s="37">
        <f>SUM(R1570:R1574)</f>
        <v>66.59</v>
      </c>
      <c r="K1575" s="37"/>
    </row>
    <row r="1576" spans="1:22" ht="14.25" x14ac:dyDescent="0.2">
      <c r="A1576" s="34"/>
      <c r="B1576" s="34"/>
      <c r="C1576" s="34" t="s">
        <v>887</v>
      </c>
      <c r="D1576" s="35" t="s">
        <v>886</v>
      </c>
      <c r="E1576" s="9">
        <f>Source!AU838</f>
        <v>10</v>
      </c>
      <c r="F1576" s="37"/>
      <c r="G1576" s="36"/>
      <c r="H1576" s="9"/>
      <c r="I1576" s="9"/>
      <c r="J1576" s="37">
        <f>SUM(T1570:T1575)</f>
        <v>9.51</v>
      </c>
      <c r="K1576" s="37"/>
    </row>
    <row r="1577" spans="1:22" ht="14.25" x14ac:dyDescent="0.2">
      <c r="A1577" s="34"/>
      <c r="B1577" s="34"/>
      <c r="C1577" s="34" t="s">
        <v>888</v>
      </c>
      <c r="D1577" s="35" t="s">
        <v>886</v>
      </c>
      <c r="E1577" s="9">
        <f>108</f>
        <v>108</v>
      </c>
      <c r="F1577" s="37"/>
      <c r="G1577" s="36"/>
      <c r="H1577" s="9"/>
      <c r="I1577" s="9"/>
      <c r="J1577" s="37">
        <f>SUM(V1570:V1576)</f>
        <v>15.58</v>
      </c>
      <c r="K1577" s="37"/>
    </row>
    <row r="1578" spans="1:22" ht="14.25" x14ac:dyDescent="0.2">
      <c r="A1578" s="34"/>
      <c r="B1578" s="34"/>
      <c r="C1578" s="34" t="s">
        <v>889</v>
      </c>
      <c r="D1578" s="35" t="s">
        <v>890</v>
      </c>
      <c r="E1578" s="9">
        <f>Source!AQ838</f>
        <v>0.35</v>
      </c>
      <c r="F1578" s="37"/>
      <c r="G1578" s="36" t="str">
        <f>Source!DI838</f>
        <v>)*0,70</v>
      </c>
      <c r="H1578" s="9">
        <f>Source!AV838</f>
        <v>1</v>
      </c>
      <c r="I1578" s="9"/>
      <c r="J1578" s="37"/>
      <c r="K1578" s="37">
        <f>Source!U838</f>
        <v>0.24499999999999997</v>
      </c>
    </row>
    <row r="1579" spans="1:22" ht="15" x14ac:dyDescent="0.25">
      <c r="A1579" s="44"/>
      <c r="B1579" s="44"/>
      <c r="C1579" s="44"/>
      <c r="D1579" s="44"/>
      <c r="E1579" s="44"/>
      <c r="F1579" s="44"/>
      <c r="G1579" s="44"/>
      <c r="H1579" s="44"/>
      <c r="I1579" s="45">
        <f>J1571+J1572+J1574+J1575+J1576+J1577</f>
        <v>217.38</v>
      </c>
      <c r="J1579" s="45"/>
      <c r="K1579" s="46">
        <f>IF(Source!I838&lt;&gt;0, ROUND(I1579/Source!I838, 2), 0)</f>
        <v>217.38</v>
      </c>
      <c r="P1579" s="40">
        <f>I1579</f>
        <v>217.38</v>
      </c>
    </row>
    <row r="1580" spans="1:22" ht="79.5" x14ac:dyDescent="0.2">
      <c r="A1580" s="34">
        <v>173</v>
      </c>
      <c r="B1580" s="34" t="s">
        <v>895</v>
      </c>
      <c r="C1580" s="34" t="str">
        <f>Source!G839</f>
        <v>Технический осмотр сетевого контроллера шлейфов сигнализации "СКШС-01" (прим. изолятор шлейфа)</v>
      </c>
      <c r="D1580" s="35" t="str">
        <f>Source!H839</f>
        <v>шт.</v>
      </c>
      <c r="E1580" s="9">
        <f>Source!I839</f>
        <v>60</v>
      </c>
      <c r="F1580" s="37"/>
      <c r="G1580" s="36"/>
      <c r="H1580" s="9"/>
      <c r="I1580" s="9"/>
      <c r="J1580" s="37"/>
      <c r="K1580" s="37"/>
      <c r="Q1580">
        <f>ROUND((Source!BZ839/100)*ROUND((Source!AF839*Source!AV839)*Source!I839, 2), 2)</f>
        <v>10762.29</v>
      </c>
      <c r="R1580">
        <f>Source!X839</f>
        <v>10762.29</v>
      </c>
      <c r="S1580">
        <f>ROUND((Source!CA839/100)*ROUND((Source!AF839*Source!AV839)*Source!I839, 2), 2)</f>
        <v>1537.47</v>
      </c>
      <c r="T1580">
        <f>Source!Y839</f>
        <v>1537.47</v>
      </c>
      <c r="U1580">
        <f>ROUND((175/100)*ROUND((Source!AE839*Source!AV839)*Source!I839, 2), 2)</f>
        <v>4469.8500000000004</v>
      </c>
      <c r="V1580">
        <f>ROUND((108/100)*ROUND(Source!CS839*Source!I839, 2), 2)</f>
        <v>2758.54</v>
      </c>
    </row>
    <row r="1581" spans="1:22" ht="14.25" x14ac:dyDescent="0.2">
      <c r="A1581" s="34"/>
      <c r="B1581" s="34"/>
      <c r="C1581" s="34" t="s">
        <v>881</v>
      </c>
      <c r="D1581" s="35"/>
      <c r="E1581" s="9"/>
      <c r="F1581" s="37">
        <f>Source!AO839</f>
        <v>31.06</v>
      </c>
      <c r="G1581" s="36" t="str">
        <f>Source!DG839</f>
        <v>)*0,75)*11</v>
      </c>
      <c r="H1581" s="9">
        <f>Source!AV839</f>
        <v>1</v>
      </c>
      <c r="I1581" s="9">
        <f>IF(Source!BA839&lt;&gt; 0, Source!BA839, 1)</f>
        <v>1</v>
      </c>
      <c r="J1581" s="37">
        <f>Source!S839</f>
        <v>15374.7</v>
      </c>
      <c r="K1581" s="37"/>
    </row>
    <row r="1582" spans="1:22" ht="14.25" x14ac:dyDescent="0.2">
      <c r="A1582" s="34"/>
      <c r="B1582" s="34"/>
      <c r="C1582" s="34" t="s">
        <v>882</v>
      </c>
      <c r="D1582" s="35"/>
      <c r="E1582" s="9"/>
      <c r="F1582" s="37">
        <f>Source!AM839</f>
        <v>7.9</v>
      </c>
      <c r="G1582" s="36" t="str">
        <f>Source!DE839</f>
        <v>)*0,75)*11</v>
      </c>
      <c r="H1582" s="9">
        <f>Source!AV839</f>
        <v>1</v>
      </c>
      <c r="I1582" s="9">
        <f>IF(Source!BB839&lt;&gt; 0, Source!BB839, 1)</f>
        <v>1</v>
      </c>
      <c r="J1582" s="37">
        <f>Source!Q839</f>
        <v>3910.5</v>
      </c>
      <c r="K1582" s="37"/>
    </row>
    <row r="1583" spans="1:22" ht="14.25" x14ac:dyDescent="0.2">
      <c r="A1583" s="34"/>
      <c r="B1583" s="34"/>
      <c r="C1583" s="34" t="s">
        <v>883</v>
      </c>
      <c r="D1583" s="35"/>
      <c r="E1583" s="9"/>
      <c r="F1583" s="37">
        <f>Source!AN839</f>
        <v>5.16</v>
      </c>
      <c r="G1583" s="36" t="str">
        <f>Source!DF839</f>
        <v>)*0,75)*11</v>
      </c>
      <c r="H1583" s="9">
        <f>Source!AV839</f>
        <v>1</v>
      </c>
      <c r="I1583" s="9">
        <f>IF(Source!BS839&lt;&gt; 0, Source!BS839, 1)</f>
        <v>1</v>
      </c>
      <c r="J1583" s="39">
        <f>Source!R839</f>
        <v>2554.1999999999998</v>
      </c>
      <c r="K1583" s="37"/>
    </row>
    <row r="1584" spans="1:22" ht="14.25" x14ac:dyDescent="0.2">
      <c r="A1584" s="34"/>
      <c r="B1584" s="34"/>
      <c r="C1584" s="34" t="s">
        <v>884</v>
      </c>
      <c r="D1584" s="35"/>
      <c r="E1584" s="9"/>
      <c r="F1584" s="37">
        <f>Source!AL839</f>
        <v>1.79</v>
      </c>
      <c r="G1584" s="36" t="str">
        <f>Source!DD839</f>
        <v>)*1)*11</v>
      </c>
      <c r="H1584" s="9">
        <f>Source!AW839</f>
        <v>1</v>
      </c>
      <c r="I1584" s="9">
        <f>IF(Source!BC839&lt;&gt; 0, Source!BC839, 1)</f>
        <v>1</v>
      </c>
      <c r="J1584" s="37">
        <f>Source!P839</f>
        <v>1181.4000000000001</v>
      </c>
      <c r="K1584" s="37"/>
    </row>
    <row r="1585" spans="1:22" ht="14.25" x14ac:dyDescent="0.2">
      <c r="A1585" s="34"/>
      <c r="B1585" s="34"/>
      <c r="C1585" s="34" t="s">
        <v>885</v>
      </c>
      <c r="D1585" s="35" t="s">
        <v>886</v>
      </c>
      <c r="E1585" s="9">
        <f>Source!AT839</f>
        <v>70</v>
      </c>
      <c r="F1585" s="37"/>
      <c r="G1585" s="36"/>
      <c r="H1585" s="9"/>
      <c r="I1585" s="9"/>
      <c r="J1585" s="37">
        <f>SUM(R1580:R1584)</f>
        <v>10762.29</v>
      </c>
      <c r="K1585" s="37"/>
    </row>
    <row r="1586" spans="1:22" ht="14.25" x14ac:dyDescent="0.2">
      <c r="A1586" s="34"/>
      <c r="B1586" s="34"/>
      <c r="C1586" s="34" t="s">
        <v>887</v>
      </c>
      <c r="D1586" s="35" t="s">
        <v>886</v>
      </c>
      <c r="E1586" s="9">
        <f>Source!AU839</f>
        <v>10</v>
      </c>
      <c r="F1586" s="37"/>
      <c r="G1586" s="36"/>
      <c r="H1586" s="9"/>
      <c r="I1586" s="9"/>
      <c r="J1586" s="37">
        <f>SUM(T1580:T1585)</f>
        <v>1537.47</v>
      </c>
      <c r="K1586" s="37"/>
    </row>
    <row r="1587" spans="1:22" ht="14.25" x14ac:dyDescent="0.2">
      <c r="A1587" s="34"/>
      <c r="B1587" s="34"/>
      <c r="C1587" s="34" t="s">
        <v>888</v>
      </c>
      <c r="D1587" s="35" t="s">
        <v>886</v>
      </c>
      <c r="E1587" s="9">
        <f>108</f>
        <v>108</v>
      </c>
      <c r="F1587" s="37"/>
      <c r="G1587" s="36"/>
      <c r="H1587" s="9"/>
      <c r="I1587" s="9"/>
      <c r="J1587" s="37">
        <f>SUM(V1580:V1586)</f>
        <v>2758.54</v>
      </c>
      <c r="K1587" s="37"/>
    </row>
    <row r="1588" spans="1:22" ht="14.25" x14ac:dyDescent="0.2">
      <c r="A1588" s="34"/>
      <c r="B1588" s="34"/>
      <c r="C1588" s="34" t="s">
        <v>889</v>
      </c>
      <c r="D1588" s="35" t="s">
        <v>890</v>
      </c>
      <c r="E1588" s="9">
        <f>Source!AQ839</f>
        <v>0.08</v>
      </c>
      <c r="F1588" s="37"/>
      <c r="G1588" s="36" t="str">
        <f>Source!DI839</f>
        <v>)*0,75)*11</v>
      </c>
      <c r="H1588" s="9">
        <f>Source!AV839</f>
        <v>1</v>
      </c>
      <c r="I1588" s="9"/>
      <c r="J1588" s="37"/>
      <c r="K1588" s="37">
        <f>Source!U839</f>
        <v>39.599999999999994</v>
      </c>
    </row>
    <row r="1589" spans="1:22" ht="15" x14ac:dyDescent="0.25">
      <c r="A1589" s="44"/>
      <c r="B1589" s="44"/>
      <c r="C1589" s="44"/>
      <c r="D1589" s="44"/>
      <c r="E1589" s="44"/>
      <c r="F1589" s="44"/>
      <c r="G1589" s="44"/>
      <c r="H1589" s="44"/>
      <c r="I1589" s="45">
        <f>J1581+J1582+J1584+J1585+J1586+J1587</f>
        <v>35524.9</v>
      </c>
      <c r="J1589" s="45"/>
      <c r="K1589" s="46">
        <f>IF(Source!I839&lt;&gt;0, ROUND(I1589/Source!I839, 2), 0)</f>
        <v>592.08000000000004</v>
      </c>
      <c r="P1589" s="40">
        <f>I1589</f>
        <v>35524.9</v>
      </c>
    </row>
    <row r="1590" spans="1:22" ht="79.5" x14ac:dyDescent="0.2">
      <c r="A1590" s="34">
        <v>174</v>
      </c>
      <c r="B1590" s="34" t="s">
        <v>894</v>
      </c>
      <c r="C1590" s="34" t="str">
        <f>Source!G840</f>
        <v>Техническое обслуживание сетевого контроллера шлейфов сигнализации "СКШС-01" (прим. изолятор шлейфа)</v>
      </c>
      <c r="D1590" s="35" t="str">
        <f>Source!H840</f>
        <v>шт.</v>
      </c>
      <c r="E1590" s="9">
        <f>Source!I840</f>
        <v>60</v>
      </c>
      <c r="F1590" s="37"/>
      <c r="G1590" s="36"/>
      <c r="H1590" s="9"/>
      <c r="I1590" s="9"/>
      <c r="J1590" s="37"/>
      <c r="K1590" s="37"/>
      <c r="Q1590">
        <f>ROUND((Source!BZ840/100)*ROUND((Source!AF840*Source!AV840)*Source!I840, 2), 2)</f>
        <v>27055.35</v>
      </c>
      <c r="R1590">
        <f>Source!X840</f>
        <v>27055.35</v>
      </c>
      <c r="S1590">
        <f>ROUND((Source!CA840/100)*ROUND((Source!AF840*Source!AV840)*Source!I840, 2), 2)</f>
        <v>3865.05</v>
      </c>
      <c r="T1590">
        <f>Source!Y840</f>
        <v>3865.05</v>
      </c>
      <c r="U1590">
        <f>ROUND((175/100)*ROUND((Source!AE840*Source!AV840)*Source!I840, 2), 2)</f>
        <v>10608.99</v>
      </c>
      <c r="V1590">
        <f>ROUND((108/100)*ROUND(Source!CS840*Source!I840, 2), 2)</f>
        <v>6547.26</v>
      </c>
    </row>
    <row r="1591" spans="1:22" ht="14.25" x14ac:dyDescent="0.2">
      <c r="A1591" s="34"/>
      <c r="B1591" s="34"/>
      <c r="C1591" s="34" t="s">
        <v>881</v>
      </c>
      <c r="D1591" s="35"/>
      <c r="E1591" s="9"/>
      <c r="F1591" s="37">
        <f>Source!AO840</f>
        <v>920.25</v>
      </c>
      <c r="G1591" s="36" t="str">
        <f>Source!DG840</f>
        <v>)*0,70</v>
      </c>
      <c r="H1591" s="9">
        <f>Source!AV840</f>
        <v>1</v>
      </c>
      <c r="I1591" s="9">
        <f>IF(Source!BA840&lt;&gt; 0, Source!BA840, 1)</f>
        <v>1</v>
      </c>
      <c r="J1591" s="37">
        <f>Source!S840</f>
        <v>38650.5</v>
      </c>
      <c r="K1591" s="37"/>
    </row>
    <row r="1592" spans="1:22" ht="14.25" x14ac:dyDescent="0.2">
      <c r="A1592" s="34"/>
      <c r="B1592" s="34"/>
      <c r="C1592" s="34" t="s">
        <v>882</v>
      </c>
      <c r="D1592" s="35"/>
      <c r="E1592" s="9"/>
      <c r="F1592" s="37">
        <f>Source!AM840</f>
        <v>221.16</v>
      </c>
      <c r="G1592" s="36" t="str">
        <f>Source!DE840</f>
        <v>)*0,70</v>
      </c>
      <c r="H1592" s="9">
        <f>Source!AV840</f>
        <v>1</v>
      </c>
      <c r="I1592" s="9">
        <f>IF(Source!BB840&lt;&gt; 0, Source!BB840, 1)</f>
        <v>1</v>
      </c>
      <c r="J1592" s="37">
        <f>Source!Q840</f>
        <v>9288.7199999999993</v>
      </c>
      <c r="K1592" s="37"/>
    </row>
    <row r="1593" spans="1:22" ht="14.25" x14ac:dyDescent="0.2">
      <c r="A1593" s="34"/>
      <c r="B1593" s="34"/>
      <c r="C1593" s="34" t="s">
        <v>883</v>
      </c>
      <c r="D1593" s="35"/>
      <c r="E1593" s="9"/>
      <c r="F1593" s="37">
        <f>Source!AN840</f>
        <v>144.34</v>
      </c>
      <c r="G1593" s="36" t="str">
        <f>Source!DF840</f>
        <v>)*0,70</v>
      </c>
      <c r="H1593" s="9">
        <f>Source!AV840</f>
        <v>1</v>
      </c>
      <c r="I1593" s="9">
        <f>IF(Source!BS840&lt;&gt; 0, Source!BS840, 1)</f>
        <v>1</v>
      </c>
      <c r="J1593" s="39">
        <f>Source!R840</f>
        <v>6062.28</v>
      </c>
      <c r="K1593" s="37"/>
    </row>
    <row r="1594" spans="1:22" ht="14.25" x14ac:dyDescent="0.2">
      <c r="A1594" s="34"/>
      <c r="B1594" s="34"/>
      <c r="C1594" s="34" t="s">
        <v>884</v>
      </c>
      <c r="D1594" s="35"/>
      <c r="E1594" s="9"/>
      <c r="F1594" s="37">
        <f>Source!AL840</f>
        <v>8.4600000000000009</v>
      </c>
      <c r="G1594" s="36" t="str">
        <f>Source!DD840</f>
        <v>)*1</v>
      </c>
      <c r="H1594" s="9">
        <f>Source!AW840</f>
        <v>1</v>
      </c>
      <c r="I1594" s="9">
        <f>IF(Source!BC840&lt;&gt; 0, Source!BC840, 1)</f>
        <v>1</v>
      </c>
      <c r="J1594" s="37">
        <f>Source!P840</f>
        <v>507.6</v>
      </c>
      <c r="K1594" s="37"/>
    </row>
    <row r="1595" spans="1:22" ht="14.25" x14ac:dyDescent="0.2">
      <c r="A1595" s="34"/>
      <c r="B1595" s="34"/>
      <c r="C1595" s="34" t="s">
        <v>885</v>
      </c>
      <c r="D1595" s="35" t="s">
        <v>886</v>
      </c>
      <c r="E1595" s="9">
        <f>Source!AT840</f>
        <v>70</v>
      </c>
      <c r="F1595" s="37"/>
      <c r="G1595" s="36"/>
      <c r="H1595" s="9"/>
      <c r="I1595" s="9"/>
      <c r="J1595" s="37">
        <f>SUM(R1590:R1594)</f>
        <v>27055.35</v>
      </c>
      <c r="K1595" s="37"/>
    </row>
    <row r="1596" spans="1:22" ht="14.25" x14ac:dyDescent="0.2">
      <c r="A1596" s="34"/>
      <c r="B1596" s="34"/>
      <c r="C1596" s="34" t="s">
        <v>887</v>
      </c>
      <c r="D1596" s="35" t="s">
        <v>886</v>
      </c>
      <c r="E1596" s="9">
        <f>Source!AU840</f>
        <v>10</v>
      </c>
      <c r="F1596" s="37"/>
      <c r="G1596" s="36"/>
      <c r="H1596" s="9"/>
      <c r="I1596" s="9"/>
      <c r="J1596" s="37">
        <f>SUM(T1590:T1595)</f>
        <v>3865.05</v>
      </c>
      <c r="K1596" s="37"/>
    </row>
    <row r="1597" spans="1:22" ht="14.25" x14ac:dyDescent="0.2">
      <c r="A1597" s="34"/>
      <c r="B1597" s="34"/>
      <c r="C1597" s="34" t="s">
        <v>888</v>
      </c>
      <c r="D1597" s="35" t="s">
        <v>886</v>
      </c>
      <c r="E1597" s="9">
        <f>108</f>
        <v>108</v>
      </c>
      <c r="F1597" s="37"/>
      <c r="G1597" s="36"/>
      <c r="H1597" s="9"/>
      <c r="I1597" s="9"/>
      <c r="J1597" s="37">
        <f>SUM(V1590:V1596)</f>
        <v>6547.26</v>
      </c>
      <c r="K1597" s="37"/>
    </row>
    <row r="1598" spans="1:22" ht="14.25" x14ac:dyDescent="0.2">
      <c r="A1598" s="34"/>
      <c r="B1598" s="34"/>
      <c r="C1598" s="34" t="s">
        <v>889</v>
      </c>
      <c r="D1598" s="35" t="s">
        <v>890</v>
      </c>
      <c r="E1598" s="9">
        <f>Source!AQ840</f>
        <v>2.37</v>
      </c>
      <c r="F1598" s="37"/>
      <c r="G1598" s="36" t="str">
        <f>Source!DI840</f>
        <v>)*0,70</v>
      </c>
      <c r="H1598" s="9">
        <f>Source!AV840</f>
        <v>1</v>
      </c>
      <c r="I1598" s="9"/>
      <c r="J1598" s="37"/>
      <c r="K1598" s="37">
        <f>Source!U840</f>
        <v>99.54</v>
      </c>
    </row>
    <row r="1599" spans="1:22" ht="15" x14ac:dyDescent="0.25">
      <c r="A1599" s="44"/>
      <c r="B1599" s="44"/>
      <c r="C1599" s="44"/>
      <c r="D1599" s="44"/>
      <c r="E1599" s="44"/>
      <c r="F1599" s="44"/>
      <c r="G1599" s="44"/>
      <c r="H1599" s="44"/>
      <c r="I1599" s="45">
        <f>J1591+J1592+J1594+J1595+J1596+J1597</f>
        <v>85914.48</v>
      </c>
      <c r="J1599" s="45"/>
      <c r="K1599" s="46">
        <f>IF(Source!I840&lt;&gt;0, ROUND(I1599/Source!I840, 2), 0)</f>
        <v>1431.91</v>
      </c>
      <c r="P1599" s="40">
        <f>I1599</f>
        <v>85914.48</v>
      </c>
    </row>
    <row r="1600" spans="1:22" ht="85.5" x14ac:dyDescent="0.2">
      <c r="A1600" s="34">
        <v>175</v>
      </c>
      <c r="B1600" s="34" t="str">
        <f>Source!F841</f>
        <v>1.22-2203-104-6/1</v>
      </c>
      <c r="C1600" s="34" t="str">
        <f>Source!G841</f>
        <v>Техническое обслуживание приборов системы охранно-пожарной сигнализации на базе оборудования С2000, блок индикации С2000-БКИ (С2000-БИ) - годовое (прим. Блок индикации и управления "Рубеж")</v>
      </c>
      <c r="D1600" s="35" t="str">
        <f>Source!H841</f>
        <v>шт.</v>
      </c>
      <c r="E1600" s="9">
        <f>Source!I841</f>
        <v>2</v>
      </c>
      <c r="F1600" s="37"/>
      <c r="G1600" s="36"/>
      <c r="H1600" s="9"/>
      <c r="I1600" s="9"/>
      <c r="J1600" s="37"/>
      <c r="K1600" s="37"/>
      <c r="Q1600">
        <f>ROUND((Source!BZ841/100)*ROUND((Source!AF841*Source!AV841)*Source!I841, 2), 2)</f>
        <v>152.49</v>
      </c>
      <c r="R1600">
        <f>Source!X841</f>
        <v>152.49</v>
      </c>
      <c r="S1600">
        <f>ROUND((Source!CA841/100)*ROUND((Source!AF841*Source!AV841)*Source!I841, 2), 2)</f>
        <v>21.78</v>
      </c>
      <c r="T1600">
        <f>Source!Y841</f>
        <v>21.78</v>
      </c>
      <c r="U1600">
        <f>ROUND((175/100)*ROUND((Source!AE841*Source!AV841)*Source!I841, 2), 2)</f>
        <v>0</v>
      </c>
      <c r="V1600">
        <f>ROUND((108/100)*ROUND(Source!CS841*Source!I841, 2), 2)</f>
        <v>0</v>
      </c>
    </row>
    <row r="1601" spans="1:22" ht="14.25" x14ac:dyDescent="0.2">
      <c r="A1601" s="34"/>
      <c r="B1601" s="34"/>
      <c r="C1601" s="34" t="s">
        <v>881</v>
      </c>
      <c r="D1601" s="35"/>
      <c r="E1601" s="9"/>
      <c r="F1601" s="37">
        <f>Source!AO841</f>
        <v>108.92</v>
      </c>
      <c r="G1601" s="36" t="str">
        <f>Source!DG841</f>
        <v/>
      </c>
      <c r="H1601" s="9">
        <f>Source!AV841</f>
        <v>1</v>
      </c>
      <c r="I1601" s="9">
        <f>IF(Source!BA841&lt;&gt; 0, Source!BA841, 1)</f>
        <v>1</v>
      </c>
      <c r="J1601" s="37">
        <f>Source!S841</f>
        <v>217.84</v>
      </c>
      <c r="K1601" s="37"/>
    </row>
    <row r="1602" spans="1:22" ht="14.25" x14ac:dyDescent="0.2">
      <c r="A1602" s="34"/>
      <c r="B1602" s="34"/>
      <c r="C1602" s="34" t="s">
        <v>884</v>
      </c>
      <c r="D1602" s="35"/>
      <c r="E1602" s="9"/>
      <c r="F1602" s="37">
        <f>Source!AL841</f>
        <v>41.66</v>
      </c>
      <c r="G1602" s="36" t="str">
        <f>Source!DD841</f>
        <v/>
      </c>
      <c r="H1602" s="9">
        <f>Source!AW841</f>
        <v>1</v>
      </c>
      <c r="I1602" s="9">
        <f>IF(Source!BC841&lt;&gt; 0, Source!BC841, 1)</f>
        <v>1</v>
      </c>
      <c r="J1602" s="37">
        <f>Source!P841</f>
        <v>83.32</v>
      </c>
      <c r="K1602" s="37"/>
    </row>
    <row r="1603" spans="1:22" ht="14.25" x14ac:dyDescent="0.2">
      <c r="A1603" s="34"/>
      <c r="B1603" s="34"/>
      <c r="C1603" s="34" t="s">
        <v>885</v>
      </c>
      <c r="D1603" s="35" t="s">
        <v>886</v>
      </c>
      <c r="E1603" s="9">
        <f>Source!AT841</f>
        <v>70</v>
      </c>
      <c r="F1603" s="37"/>
      <c r="G1603" s="36"/>
      <c r="H1603" s="9"/>
      <c r="I1603" s="9"/>
      <c r="J1603" s="37">
        <f>SUM(R1600:R1602)</f>
        <v>152.49</v>
      </c>
      <c r="K1603" s="37"/>
    </row>
    <row r="1604" spans="1:22" ht="14.25" x14ac:dyDescent="0.2">
      <c r="A1604" s="34"/>
      <c r="B1604" s="34"/>
      <c r="C1604" s="34" t="s">
        <v>887</v>
      </c>
      <c r="D1604" s="35" t="s">
        <v>886</v>
      </c>
      <c r="E1604" s="9">
        <f>Source!AU841</f>
        <v>10</v>
      </c>
      <c r="F1604" s="37"/>
      <c r="G1604" s="36"/>
      <c r="H1604" s="9"/>
      <c r="I1604" s="9"/>
      <c r="J1604" s="37">
        <f>SUM(T1600:T1603)</f>
        <v>21.78</v>
      </c>
      <c r="K1604" s="37"/>
    </row>
    <row r="1605" spans="1:22" ht="14.25" x14ac:dyDescent="0.2">
      <c r="A1605" s="34"/>
      <c r="B1605" s="34"/>
      <c r="C1605" s="34" t="s">
        <v>889</v>
      </c>
      <c r="D1605" s="35" t="s">
        <v>890</v>
      </c>
      <c r="E1605" s="9">
        <f>Source!AQ841</f>
        <v>0.3</v>
      </c>
      <c r="F1605" s="37"/>
      <c r="G1605" s="36" t="str">
        <f>Source!DI841</f>
        <v/>
      </c>
      <c r="H1605" s="9">
        <f>Source!AV841</f>
        <v>1</v>
      </c>
      <c r="I1605" s="9"/>
      <c r="J1605" s="37"/>
      <c r="K1605" s="37">
        <f>Source!U841</f>
        <v>0.6</v>
      </c>
    </row>
    <row r="1606" spans="1:22" ht="15" x14ac:dyDescent="0.25">
      <c r="A1606" s="44"/>
      <c r="B1606" s="44"/>
      <c r="C1606" s="44"/>
      <c r="D1606" s="44"/>
      <c r="E1606" s="44"/>
      <c r="F1606" s="44"/>
      <c r="G1606" s="44"/>
      <c r="H1606" s="44"/>
      <c r="I1606" s="45">
        <f>J1601+J1602+J1603+J1604</f>
        <v>475.42999999999995</v>
      </c>
      <c r="J1606" s="45"/>
      <c r="K1606" s="46">
        <f>IF(Source!I841&lt;&gt;0, ROUND(I1606/Source!I841, 2), 0)</f>
        <v>237.72</v>
      </c>
      <c r="P1606" s="40">
        <f>I1606</f>
        <v>475.42999999999995</v>
      </c>
    </row>
    <row r="1608" spans="1:22" ht="15" x14ac:dyDescent="0.25">
      <c r="A1608" s="49" t="str">
        <f>CONCATENATE("Итого по подразделу: ",IF(Source!G844&lt;&gt;"Новый подраздел", Source!G844, ""))</f>
        <v>Итого по подразделу: Автоматическая пожарная сигнализация</v>
      </c>
      <c r="B1608" s="49"/>
      <c r="C1608" s="49"/>
      <c r="D1608" s="49"/>
      <c r="E1608" s="49"/>
      <c r="F1608" s="49"/>
      <c r="G1608" s="49"/>
      <c r="H1608" s="49"/>
      <c r="I1608" s="42">
        <f>SUM(P1401:P1607)</f>
        <v>1010956.7900000002</v>
      </c>
      <c r="J1608" s="48"/>
      <c r="K1608" s="47"/>
    </row>
    <row r="1611" spans="1:22" ht="16.5" x14ac:dyDescent="0.25">
      <c r="A1611" s="33" t="str">
        <f>CONCATENATE("Подраздел: ",IF(Source!G874&lt;&gt;"Новый подраздел", Source!G874, ""))</f>
        <v>Подраздел: Система оповещения и управления эвакуацией</v>
      </c>
      <c r="B1611" s="33"/>
      <c r="C1611" s="33"/>
      <c r="D1611" s="33"/>
      <c r="E1611" s="33"/>
      <c r="F1611" s="33"/>
      <c r="G1611" s="33"/>
      <c r="H1611" s="33"/>
      <c r="I1611" s="33"/>
      <c r="J1611" s="33"/>
      <c r="K1611" s="33"/>
    </row>
    <row r="1612" spans="1:22" ht="79.5" x14ac:dyDescent="0.2">
      <c r="A1612" s="34">
        <v>176</v>
      </c>
      <c r="B1612" s="34" t="s">
        <v>924</v>
      </c>
      <c r="C1612" s="34" t="str">
        <f>Source!G882</f>
        <v>Технический осмотр ресивер-микшера "RM8080" (прим. Пульт микрофонный СОУЭ "Sonar")</v>
      </c>
      <c r="D1612" s="35" t="str">
        <f>Source!H882</f>
        <v>шт.</v>
      </c>
      <c r="E1612" s="9">
        <f>Source!I882</f>
        <v>1</v>
      </c>
      <c r="F1612" s="37"/>
      <c r="G1612" s="36"/>
      <c r="H1612" s="9"/>
      <c r="I1612" s="9"/>
      <c r="J1612" s="37"/>
      <c r="K1612" s="37"/>
      <c r="Q1612">
        <f>ROUND((Source!BZ882/100)*ROUND((Source!AF882*Source!AV882)*Source!I882, 2), 2)</f>
        <v>403.61</v>
      </c>
      <c r="R1612">
        <f>Source!X882</f>
        <v>403.61</v>
      </c>
      <c r="S1612">
        <f>ROUND((Source!CA882/100)*ROUND((Source!AF882*Source!AV882)*Source!I882, 2), 2)</f>
        <v>57.66</v>
      </c>
      <c r="T1612">
        <f>Source!Y882</f>
        <v>57.66</v>
      </c>
      <c r="U1612">
        <f>ROUND((175/100)*ROUND((Source!AE882*Source!AV882)*Source!I882, 2), 2)</f>
        <v>148.86000000000001</v>
      </c>
      <c r="V1612">
        <f>ROUND((108/100)*ROUND(Source!CS882*Source!I882, 2), 2)</f>
        <v>91.86</v>
      </c>
    </row>
    <row r="1613" spans="1:22" ht="14.25" x14ac:dyDescent="0.2">
      <c r="A1613" s="34"/>
      <c r="B1613" s="34"/>
      <c r="C1613" s="34" t="s">
        <v>881</v>
      </c>
      <c r="D1613" s="35"/>
      <c r="E1613" s="9"/>
      <c r="F1613" s="37">
        <f>Source!AO882</f>
        <v>69.89</v>
      </c>
      <c r="G1613" s="36" t="str">
        <f>Source!DG882</f>
        <v>)*0,75)*11</v>
      </c>
      <c r="H1613" s="9">
        <f>Source!AV882</f>
        <v>1</v>
      </c>
      <c r="I1613" s="9">
        <f>IF(Source!BA882&lt;&gt; 0, Source!BA882, 1)</f>
        <v>1</v>
      </c>
      <c r="J1613" s="37">
        <f>Source!S882</f>
        <v>576.59</v>
      </c>
      <c r="K1613" s="37"/>
    </row>
    <row r="1614" spans="1:22" ht="14.25" x14ac:dyDescent="0.2">
      <c r="A1614" s="34"/>
      <c r="B1614" s="34"/>
      <c r="C1614" s="34" t="s">
        <v>882</v>
      </c>
      <c r="D1614" s="35"/>
      <c r="E1614" s="9"/>
      <c r="F1614" s="37">
        <f>Source!AM882</f>
        <v>15.8</v>
      </c>
      <c r="G1614" s="36" t="str">
        <f>Source!DE882</f>
        <v>)*0,75)*11</v>
      </c>
      <c r="H1614" s="9">
        <f>Source!AV882</f>
        <v>1</v>
      </c>
      <c r="I1614" s="9">
        <f>IF(Source!BB882&lt;&gt; 0, Source!BB882, 1)</f>
        <v>1</v>
      </c>
      <c r="J1614" s="37">
        <f>Source!Q882</f>
        <v>130.35</v>
      </c>
      <c r="K1614" s="37"/>
    </row>
    <row r="1615" spans="1:22" ht="14.25" x14ac:dyDescent="0.2">
      <c r="A1615" s="34"/>
      <c r="B1615" s="34"/>
      <c r="C1615" s="34" t="s">
        <v>883</v>
      </c>
      <c r="D1615" s="35"/>
      <c r="E1615" s="9"/>
      <c r="F1615" s="37">
        <f>Source!AN882</f>
        <v>10.31</v>
      </c>
      <c r="G1615" s="36" t="str">
        <f>Source!DF882</f>
        <v>)*0,75)*11</v>
      </c>
      <c r="H1615" s="9">
        <f>Source!AV882</f>
        <v>1</v>
      </c>
      <c r="I1615" s="9">
        <f>IF(Source!BS882&lt;&gt; 0, Source!BS882, 1)</f>
        <v>1</v>
      </c>
      <c r="J1615" s="39">
        <f>Source!R882</f>
        <v>85.06</v>
      </c>
      <c r="K1615" s="37"/>
    </row>
    <row r="1616" spans="1:22" ht="14.25" x14ac:dyDescent="0.2">
      <c r="A1616" s="34"/>
      <c r="B1616" s="34"/>
      <c r="C1616" s="34" t="s">
        <v>884</v>
      </c>
      <c r="D1616" s="35"/>
      <c r="E1616" s="9"/>
      <c r="F1616" s="37">
        <f>Source!AL882</f>
        <v>0.98</v>
      </c>
      <c r="G1616" s="36" t="str">
        <f>Source!DD882</f>
        <v>)*1)*11</v>
      </c>
      <c r="H1616" s="9">
        <f>Source!AW882</f>
        <v>1</v>
      </c>
      <c r="I1616" s="9">
        <f>IF(Source!BC882&lt;&gt; 0, Source!BC882, 1)</f>
        <v>1</v>
      </c>
      <c r="J1616" s="37">
        <f>Source!P882</f>
        <v>10.78</v>
      </c>
      <c r="K1616" s="37"/>
    </row>
    <row r="1617" spans="1:22" ht="14.25" x14ac:dyDescent="0.2">
      <c r="A1617" s="34"/>
      <c r="B1617" s="34"/>
      <c r="C1617" s="34" t="s">
        <v>885</v>
      </c>
      <c r="D1617" s="35" t="s">
        <v>886</v>
      </c>
      <c r="E1617" s="9">
        <f>Source!AT882</f>
        <v>70</v>
      </c>
      <c r="F1617" s="37"/>
      <c r="G1617" s="36"/>
      <c r="H1617" s="9"/>
      <c r="I1617" s="9"/>
      <c r="J1617" s="37">
        <f>SUM(R1612:R1616)</f>
        <v>403.61</v>
      </c>
      <c r="K1617" s="37"/>
    </row>
    <row r="1618" spans="1:22" ht="14.25" x14ac:dyDescent="0.2">
      <c r="A1618" s="34"/>
      <c r="B1618" s="34"/>
      <c r="C1618" s="34" t="s">
        <v>887</v>
      </c>
      <c r="D1618" s="35" t="s">
        <v>886</v>
      </c>
      <c r="E1618" s="9">
        <f>Source!AU882</f>
        <v>10</v>
      </c>
      <c r="F1618" s="37"/>
      <c r="G1618" s="36"/>
      <c r="H1618" s="9"/>
      <c r="I1618" s="9"/>
      <c r="J1618" s="37">
        <f>SUM(T1612:T1617)</f>
        <v>57.66</v>
      </c>
      <c r="K1618" s="37"/>
    </row>
    <row r="1619" spans="1:22" ht="14.25" x14ac:dyDescent="0.2">
      <c r="A1619" s="34"/>
      <c r="B1619" s="34"/>
      <c r="C1619" s="34" t="s">
        <v>888</v>
      </c>
      <c r="D1619" s="35" t="s">
        <v>886</v>
      </c>
      <c r="E1619" s="9">
        <f>108</f>
        <v>108</v>
      </c>
      <c r="F1619" s="37"/>
      <c r="G1619" s="36"/>
      <c r="H1619" s="9"/>
      <c r="I1619" s="9"/>
      <c r="J1619" s="37">
        <f>SUM(V1612:V1618)</f>
        <v>91.86</v>
      </c>
      <c r="K1619" s="37"/>
    </row>
    <row r="1620" spans="1:22" ht="14.25" x14ac:dyDescent="0.2">
      <c r="A1620" s="34"/>
      <c r="B1620" s="34"/>
      <c r="C1620" s="34" t="s">
        <v>889</v>
      </c>
      <c r="D1620" s="35" t="s">
        <v>890</v>
      </c>
      <c r="E1620" s="9">
        <f>Source!AQ882</f>
        <v>0.18</v>
      </c>
      <c r="F1620" s="37"/>
      <c r="G1620" s="36" t="str">
        <f>Source!DI882</f>
        <v>)*0,75)*11</v>
      </c>
      <c r="H1620" s="9">
        <f>Source!AV882</f>
        <v>1</v>
      </c>
      <c r="I1620" s="9"/>
      <c r="J1620" s="37"/>
      <c r="K1620" s="37">
        <f>Source!U882</f>
        <v>1.4850000000000001</v>
      </c>
    </row>
    <row r="1621" spans="1:22" ht="15" x14ac:dyDescent="0.25">
      <c r="A1621" s="44"/>
      <c r="B1621" s="44"/>
      <c r="C1621" s="44"/>
      <c r="D1621" s="44"/>
      <c r="E1621" s="44"/>
      <c r="F1621" s="44"/>
      <c r="G1621" s="44"/>
      <c r="H1621" s="44"/>
      <c r="I1621" s="45">
        <f>J1613+J1614+J1616+J1617+J1618+J1619</f>
        <v>1270.8499999999999</v>
      </c>
      <c r="J1621" s="45"/>
      <c r="K1621" s="46">
        <f>IF(Source!I882&lt;&gt;0, ROUND(I1621/Source!I882, 2), 0)</f>
        <v>1270.8499999999999</v>
      </c>
      <c r="P1621" s="40">
        <f>I1621</f>
        <v>1270.8499999999999</v>
      </c>
    </row>
    <row r="1622" spans="1:22" ht="79.5" x14ac:dyDescent="0.2">
      <c r="A1622" s="34">
        <v>177</v>
      </c>
      <c r="B1622" s="34" t="s">
        <v>925</v>
      </c>
      <c r="C1622" s="34" t="str">
        <f>Source!G883</f>
        <v>Техническое обслуживание ресивер-микшера "RM8080" (прим. Пульт микрофонный СОУЭ "Sonar")</v>
      </c>
      <c r="D1622" s="35" t="str">
        <f>Source!H883</f>
        <v>шт.</v>
      </c>
      <c r="E1622" s="9">
        <f>Source!I883</f>
        <v>1</v>
      </c>
      <c r="F1622" s="37"/>
      <c r="G1622" s="36"/>
      <c r="H1622" s="9"/>
      <c r="I1622" s="9"/>
      <c r="J1622" s="37"/>
      <c r="K1622" s="37"/>
      <c r="Q1622">
        <f>ROUND((Source!BZ883/100)*ROUND((Source!AF883*Source!AV883)*Source!I883, 2), 2)</f>
        <v>161.72999999999999</v>
      </c>
      <c r="R1622">
        <f>Source!X883</f>
        <v>161.72999999999999</v>
      </c>
      <c r="S1622">
        <f>ROUND((Source!CA883/100)*ROUND((Source!AF883*Source!AV883)*Source!I883, 2), 2)</f>
        <v>23.1</v>
      </c>
      <c r="T1622">
        <f>Source!Y883</f>
        <v>23.1</v>
      </c>
      <c r="U1622">
        <f>ROUND((175/100)*ROUND((Source!AE883*Source!AV883)*Source!I883, 2), 2)</f>
        <v>63.16</v>
      </c>
      <c r="V1622">
        <f>ROUND((108/100)*ROUND(Source!CS883*Source!I883, 2), 2)</f>
        <v>38.979999999999997</v>
      </c>
    </row>
    <row r="1623" spans="1:22" ht="14.25" x14ac:dyDescent="0.2">
      <c r="A1623" s="34"/>
      <c r="B1623" s="34"/>
      <c r="C1623" s="34" t="s">
        <v>881</v>
      </c>
      <c r="D1623" s="35"/>
      <c r="E1623" s="9"/>
      <c r="F1623" s="37">
        <f>Source!AO883</f>
        <v>330.05</v>
      </c>
      <c r="G1623" s="36" t="str">
        <f>Source!DG883</f>
        <v>)*0,70</v>
      </c>
      <c r="H1623" s="9">
        <f>Source!AV883</f>
        <v>1</v>
      </c>
      <c r="I1623" s="9">
        <f>IF(Source!BA883&lt;&gt; 0, Source!BA883, 1)</f>
        <v>1</v>
      </c>
      <c r="J1623" s="37">
        <f>Source!S883</f>
        <v>231.04</v>
      </c>
      <c r="K1623" s="37"/>
    </row>
    <row r="1624" spans="1:22" ht="14.25" x14ac:dyDescent="0.2">
      <c r="A1624" s="34"/>
      <c r="B1624" s="34"/>
      <c r="C1624" s="34" t="s">
        <v>882</v>
      </c>
      <c r="D1624" s="35"/>
      <c r="E1624" s="9"/>
      <c r="F1624" s="37">
        <f>Source!AM883</f>
        <v>78.989999999999995</v>
      </c>
      <c r="G1624" s="36" t="str">
        <f>Source!DE883</f>
        <v>)*0,70</v>
      </c>
      <c r="H1624" s="9">
        <f>Source!AV883</f>
        <v>1</v>
      </c>
      <c r="I1624" s="9">
        <f>IF(Source!BB883&lt;&gt; 0, Source!BB883, 1)</f>
        <v>1</v>
      </c>
      <c r="J1624" s="37">
        <f>Source!Q883</f>
        <v>55.29</v>
      </c>
      <c r="K1624" s="37"/>
    </row>
    <row r="1625" spans="1:22" ht="14.25" x14ac:dyDescent="0.2">
      <c r="A1625" s="34"/>
      <c r="B1625" s="34"/>
      <c r="C1625" s="34" t="s">
        <v>883</v>
      </c>
      <c r="D1625" s="35"/>
      <c r="E1625" s="9"/>
      <c r="F1625" s="37">
        <f>Source!AN883</f>
        <v>51.55</v>
      </c>
      <c r="G1625" s="36" t="str">
        <f>Source!DF883</f>
        <v>)*0,70</v>
      </c>
      <c r="H1625" s="9">
        <f>Source!AV883</f>
        <v>1</v>
      </c>
      <c r="I1625" s="9">
        <f>IF(Source!BS883&lt;&gt; 0, Source!BS883, 1)</f>
        <v>1</v>
      </c>
      <c r="J1625" s="39">
        <f>Source!R883</f>
        <v>36.090000000000003</v>
      </c>
      <c r="K1625" s="37"/>
    </row>
    <row r="1626" spans="1:22" ht="14.25" x14ac:dyDescent="0.2">
      <c r="A1626" s="34"/>
      <c r="B1626" s="34"/>
      <c r="C1626" s="34" t="s">
        <v>884</v>
      </c>
      <c r="D1626" s="35"/>
      <c r="E1626" s="9"/>
      <c r="F1626" s="37">
        <f>Source!AL883</f>
        <v>0.98</v>
      </c>
      <c r="G1626" s="36" t="str">
        <f>Source!DD883</f>
        <v>)*1</v>
      </c>
      <c r="H1626" s="9">
        <f>Source!AW883</f>
        <v>1</v>
      </c>
      <c r="I1626" s="9">
        <f>IF(Source!BC883&lt;&gt; 0, Source!BC883, 1)</f>
        <v>1</v>
      </c>
      <c r="J1626" s="37">
        <f>Source!P883</f>
        <v>0.98</v>
      </c>
      <c r="K1626" s="37"/>
    </row>
    <row r="1627" spans="1:22" ht="14.25" x14ac:dyDescent="0.2">
      <c r="A1627" s="34"/>
      <c r="B1627" s="34"/>
      <c r="C1627" s="34" t="s">
        <v>885</v>
      </c>
      <c r="D1627" s="35" t="s">
        <v>886</v>
      </c>
      <c r="E1627" s="9">
        <f>Source!AT883</f>
        <v>70</v>
      </c>
      <c r="F1627" s="37"/>
      <c r="G1627" s="36"/>
      <c r="H1627" s="9"/>
      <c r="I1627" s="9"/>
      <c r="J1627" s="37">
        <f>SUM(R1622:R1626)</f>
        <v>161.72999999999999</v>
      </c>
      <c r="K1627" s="37"/>
    </row>
    <row r="1628" spans="1:22" ht="14.25" x14ac:dyDescent="0.2">
      <c r="A1628" s="34"/>
      <c r="B1628" s="34"/>
      <c r="C1628" s="34" t="s">
        <v>887</v>
      </c>
      <c r="D1628" s="35" t="s">
        <v>886</v>
      </c>
      <c r="E1628" s="9">
        <f>Source!AU883</f>
        <v>10</v>
      </c>
      <c r="F1628" s="37"/>
      <c r="G1628" s="36"/>
      <c r="H1628" s="9"/>
      <c r="I1628" s="9"/>
      <c r="J1628" s="37">
        <f>SUM(T1622:T1627)</f>
        <v>23.1</v>
      </c>
      <c r="K1628" s="37"/>
    </row>
    <row r="1629" spans="1:22" ht="14.25" x14ac:dyDescent="0.2">
      <c r="A1629" s="34"/>
      <c r="B1629" s="34"/>
      <c r="C1629" s="34" t="s">
        <v>888</v>
      </c>
      <c r="D1629" s="35" t="s">
        <v>886</v>
      </c>
      <c r="E1629" s="9">
        <f>108</f>
        <v>108</v>
      </c>
      <c r="F1629" s="37"/>
      <c r="G1629" s="36"/>
      <c r="H1629" s="9"/>
      <c r="I1629" s="9"/>
      <c r="J1629" s="37">
        <f>SUM(V1622:V1628)</f>
        <v>38.979999999999997</v>
      </c>
      <c r="K1629" s="37"/>
    </row>
    <row r="1630" spans="1:22" ht="14.25" x14ac:dyDescent="0.2">
      <c r="A1630" s="34"/>
      <c r="B1630" s="34"/>
      <c r="C1630" s="34" t="s">
        <v>889</v>
      </c>
      <c r="D1630" s="35" t="s">
        <v>890</v>
      </c>
      <c r="E1630" s="9">
        <f>Source!AQ883</f>
        <v>0.85</v>
      </c>
      <c r="F1630" s="37"/>
      <c r="G1630" s="36" t="str">
        <f>Source!DI883</f>
        <v>)*0,70</v>
      </c>
      <c r="H1630" s="9">
        <f>Source!AV883</f>
        <v>1</v>
      </c>
      <c r="I1630" s="9"/>
      <c r="J1630" s="37"/>
      <c r="K1630" s="37">
        <f>Source!U883</f>
        <v>0.59499999999999997</v>
      </c>
    </row>
    <row r="1631" spans="1:22" ht="15" x14ac:dyDescent="0.25">
      <c r="A1631" s="44"/>
      <c r="B1631" s="44"/>
      <c r="C1631" s="44"/>
      <c r="D1631" s="44"/>
      <c r="E1631" s="44"/>
      <c r="F1631" s="44"/>
      <c r="G1631" s="44"/>
      <c r="H1631" s="44"/>
      <c r="I1631" s="45">
        <f>J1623+J1624+J1626+J1627+J1628+J1629</f>
        <v>511.12</v>
      </c>
      <c r="J1631" s="45"/>
      <c r="K1631" s="46">
        <f>IF(Source!I883&lt;&gt;0, ROUND(I1631/Source!I883, 2), 0)</f>
        <v>511.12</v>
      </c>
      <c r="P1631" s="40">
        <f>I1631</f>
        <v>511.12</v>
      </c>
    </row>
    <row r="1632" spans="1:22" ht="79.5" x14ac:dyDescent="0.2">
      <c r="A1632" s="34">
        <v>178</v>
      </c>
      <c r="B1632" s="34" t="s">
        <v>899</v>
      </c>
      <c r="C1632" s="34" t="str">
        <f>Source!G886</f>
        <v>Технический осмотр Источник резервного питания "СКАТ-1200Р\20" или "СКАТ-2400Р\20"</v>
      </c>
      <c r="D1632" s="35" t="str">
        <f>Source!H886</f>
        <v>шт.</v>
      </c>
      <c r="E1632" s="9">
        <f>Source!I886</f>
        <v>6</v>
      </c>
      <c r="F1632" s="37"/>
      <c r="G1632" s="36"/>
      <c r="H1632" s="9"/>
      <c r="I1632" s="9"/>
      <c r="J1632" s="37"/>
      <c r="K1632" s="37"/>
      <c r="Q1632">
        <f>ROUND((Source!BZ886/100)*ROUND((Source!AF886*Source!AV886)*Source!I886, 2), 2)</f>
        <v>807.35</v>
      </c>
      <c r="R1632">
        <f>Source!X886</f>
        <v>807.35</v>
      </c>
      <c r="S1632">
        <f>ROUND((Source!CA886/100)*ROUND((Source!AF886*Source!AV886)*Source!I886, 2), 2)</f>
        <v>115.34</v>
      </c>
      <c r="T1632">
        <f>Source!Y886</f>
        <v>115.34</v>
      </c>
      <c r="U1632">
        <f>ROUND((175/100)*ROUND((Source!AE886*Source!AV886)*Source!I886, 2), 2)</f>
        <v>446.99</v>
      </c>
      <c r="V1632">
        <f>ROUND((108/100)*ROUND(Source!CS886*Source!I886, 2), 2)</f>
        <v>275.85000000000002</v>
      </c>
    </row>
    <row r="1633" spans="1:22" ht="14.25" x14ac:dyDescent="0.2">
      <c r="A1633" s="34"/>
      <c r="B1633" s="34"/>
      <c r="C1633" s="34" t="s">
        <v>881</v>
      </c>
      <c r="D1633" s="35"/>
      <c r="E1633" s="9"/>
      <c r="F1633" s="37">
        <f>Source!AO886</f>
        <v>23.3</v>
      </c>
      <c r="G1633" s="36" t="str">
        <f>Source!DG886</f>
        <v>)*0,75)*11</v>
      </c>
      <c r="H1633" s="9">
        <f>Source!AV886</f>
        <v>1</v>
      </c>
      <c r="I1633" s="9">
        <f>IF(Source!BA886&lt;&gt; 0, Source!BA886, 1)</f>
        <v>1</v>
      </c>
      <c r="J1633" s="37">
        <f>Source!S886</f>
        <v>1153.3499999999999</v>
      </c>
      <c r="K1633" s="37"/>
    </row>
    <row r="1634" spans="1:22" ht="14.25" x14ac:dyDescent="0.2">
      <c r="A1634" s="34"/>
      <c r="B1634" s="34"/>
      <c r="C1634" s="34" t="s">
        <v>882</v>
      </c>
      <c r="D1634" s="35"/>
      <c r="E1634" s="9"/>
      <c r="F1634" s="37">
        <f>Source!AM886</f>
        <v>7.9</v>
      </c>
      <c r="G1634" s="36" t="str">
        <f>Source!DE886</f>
        <v>)*0,75)*11</v>
      </c>
      <c r="H1634" s="9">
        <f>Source!AV886</f>
        <v>1</v>
      </c>
      <c r="I1634" s="9">
        <f>IF(Source!BB886&lt;&gt; 0, Source!BB886, 1)</f>
        <v>1</v>
      </c>
      <c r="J1634" s="37">
        <f>Source!Q886</f>
        <v>391.05</v>
      </c>
      <c r="K1634" s="37"/>
    </row>
    <row r="1635" spans="1:22" ht="14.25" x14ac:dyDescent="0.2">
      <c r="A1635" s="34"/>
      <c r="B1635" s="34"/>
      <c r="C1635" s="34" t="s">
        <v>883</v>
      </c>
      <c r="D1635" s="35"/>
      <c r="E1635" s="9"/>
      <c r="F1635" s="37">
        <f>Source!AN886</f>
        <v>5.16</v>
      </c>
      <c r="G1635" s="36" t="str">
        <f>Source!DF886</f>
        <v>)*0,75)*11</v>
      </c>
      <c r="H1635" s="9">
        <f>Source!AV886</f>
        <v>1</v>
      </c>
      <c r="I1635" s="9">
        <f>IF(Source!BS886&lt;&gt; 0, Source!BS886, 1)</f>
        <v>1</v>
      </c>
      <c r="J1635" s="39">
        <f>Source!R886</f>
        <v>255.42</v>
      </c>
      <c r="K1635" s="37"/>
    </row>
    <row r="1636" spans="1:22" ht="14.25" x14ac:dyDescent="0.2">
      <c r="A1636" s="34"/>
      <c r="B1636" s="34"/>
      <c r="C1636" s="34" t="s">
        <v>884</v>
      </c>
      <c r="D1636" s="35"/>
      <c r="E1636" s="9"/>
      <c r="F1636" s="37">
        <f>Source!AL886</f>
        <v>2.06</v>
      </c>
      <c r="G1636" s="36" t="str">
        <f>Source!DD886</f>
        <v>)*1)*11</v>
      </c>
      <c r="H1636" s="9">
        <f>Source!AW886</f>
        <v>1</v>
      </c>
      <c r="I1636" s="9">
        <f>IF(Source!BC886&lt;&gt; 0, Source!BC886, 1)</f>
        <v>1</v>
      </c>
      <c r="J1636" s="37">
        <f>Source!P886</f>
        <v>135.96</v>
      </c>
      <c r="K1636" s="37"/>
    </row>
    <row r="1637" spans="1:22" ht="14.25" x14ac:dyDescent="0.2">
      <c r="A1637" s="34"/>
      <c r="B1637" s="34"/>
      <c r="C1637" s="34" t="s">
        <v>885</v>
      </c>
      <c r="D1637" s="35" t="s">
        <v>886</v>
      </c>
      <c r="E1637" s="9">
        <f>Source!AT886</f>
        <v>70</v>
      </c>
      <c r="F1637" s="37"/>
      <c r="G1637" s="36"/>
      <c r="H1637" s="9"/>
      <c r="I1637" s="9"/>
      <c r="J1637" s="37">
        <f>SUM(R1632:R1636)</f>
        <v>807.35</v>
      </c>
      <c r="K1637" s="37"/>
    </row>
    <row r="1638" spans="1:22" ht="14.25" x14ac:dyDescent="0.2">
      <c r="A1638" s="34"/>
      <c r="B1638" s="34"/>
      <c r="C1638" s="34" t="s">
        <v>887</v>
      </c>
      <c r="D1638" s="35" t="s">
        <v>886</v>
      </c>
      <c r="E1638" s="9">
        <f>Source!AU886</f>
        <v>10</v>
      </c>
      <c r="F1638" s="37"/>
      <c r="G1638" s="36"/>
      <c r="H1638" s="9"/>
      <c r="I1638" s="9"/>
      <c r="J1638" s="37">
        <f>SUM(T1632:T1637)</f>
        <v>115.34</v>
      </c>
      <c r="K1638" s="37"/>
    </row>
    <row r="1639" spans="1:22" ht="14.25" x14ac:dyDescent="0.2">
      <c r="A1639" s="34"/>
      <c r="B1639" s="34"/>
      <c r="C1639" s="34" t="s">
        <v>888</v>
      </c>
      <c r="D1639" s="35" t="s">
        <v>886</v>
      </c>
      <c r="E1639" s="9">
        <f>108</f>
        <v>108</v>
      </c>
      <c r="F1639" s="37"/>
      <c r="G1639" s="36"/>
      <c r="H1639" s="9"/>
      <c r="I1639" s="9"/>
      <c r="J1639" s="37">
        <f>SUM(V1632:V1638)</f>
        <v>275.85000000000002</v>
      </c>
      <c r="K1639" s="37"/>
    </row>
    <row r="1640" spans="1:22" ht="14.25" x14ac:dyDescent="0.2">
      <c r="A1640" s="34"/>
      <c r="B1640" s="34"/>
      <c r="C1640" s="34" t="s">
        <v>889</v>
      </c>
      <c r="D1640" s="35" t="s">
        <v>890</v>
      </c>
      <c r="E1640" s="9">
        <f>Source!AQ886</f>
        <v>0.06</v>
      </c>
      <c r="F1640" s="37"/>
      <c r="G1640" s="36" t="str">
        <f>Source!DI886</f>
        <v>)*0,75)*11</v>
      </c>
      <c r="H1640" s="9">
        <f>Source!AV886</f>
        <v>1</v>
      </c>
      <c r="I1640" s="9"/>
      <c r="J1640" s="37"/>
      <c r="K1640" s="37">
        <f>Source!U886</f>
        <v>2.9699999999999998</v>
      </c>
    </row>
    <row r="1641" spans="1:22" ht="15" x14ac:dyDescent="0.25">
      <c r="A1641" s="44"/>
      <c r="B1641" s="44"/>
      <c r="C1641" s="44"/>
      <c r="D1641" s="44"/>
      <c r="E1641" s="44"/>
      <c r="F1641" s="44"/>
      <c r="G1641" s="44"/>
      <c r="H1641" s="44"/>
      <c r="I1641" s="45">
        <f>J1633+J1634+J1636+J1637+J1638+J1639</f>
        <v>2878.9</v>
      </c>
      <c r="J1641" s="45"/>
      <c r="K1641" s="46">
        <f>IF(Source!I886&lt;&gt;0, ROUND(I1641/Source!I886, 2), 0)</f>
        <v>479.82</v>
      </c>
      <c r="P1641" s="40">
        <f>I1641</f>
        <v>2878.9</v>
      </c>
    </row>
    <row r="1642" spans="1:22" ht="79.5" x14ac:dyDescent="0.2">
      <c r="A1642" s="34">
        <v>179</v>
      </c>
      <c r="B1642" s="34" t="s">
        <v>898</v>
      </c>
      <c r="C1642" s="34" t="str">
        <f>Source!G887</f>
        <v>Техническое обслуживание источника резервного питания "СКАТ-1200Р\20" или "СКАТ-2400Р\20"</v>
      </c>
      <c r="D1642" s="35" t="str">
        <f>Source!H887</f>
        <v>шт.</v>
      </c>
      <c r="E1642" s="9">
        <f>Source!I887</f>
        <v>6</v>
      </c>
      <c r="F1642" s="37"/>
      <c r="G1642" s="36"/>
      <c r="H1642" s="9"/>
      <c r="I1642" s="9"/>
      <c r="J1642" s="37"/>
      <c r="K1642" s="37"/>
      <c r="Q1642">
        <f>ROUND((Source!BZ887/100)*ROUND((Source!AF887*Source!AV887)*Source!I887, 2), 2)</f>
        <v>399.55</v>
      </c>
      <c r="R1642">
        <f>Source!X887</f>
        <v>399.55</v>
      </c>
      <c r="S1642">
        <f>ROUND((Source!CA887/100)*ROUND((Source!AF887*Source!AV887)*Source!I887, 2), 2)</f>
        <v>57.08</v>
      </c>
      <c r="T1642">
        <f>Source!Y887</f>
        <v>57.08</v>
      </c>
      <c r="U1642">
        <f>ROUND((175/100)*ROUND((Source!AE887*Source!AV887)*Source!I887, 2), 2)</f>
        <v>151.55000000000001</v>
      </c>
      <c r="V1642">
        <f>ROUND((108/100)*ROUND(Source!CS887*Source!I887, 2), 2)</f>
        <v>93.53</v>
      </c>
    </row>
    <row r="1643" spans="1:22" ht="14.25" x14ac:dyDescent="0.2">
      <c r="A1643" s="34"/>
      <c r="B1643" s="34"/>
      <c r="C1643" s="34" t="s">
        <v>881</v>
      </c>
      <c r="D1643" s="35"/>
      <c r="E1643" s="9"/>
      <c r="F1643" s="37">
        <f>Source!AO887</f>
        <v>135.9</v>
      </c>
      <c r="G1643" s="36" t="str">
        <f>Source!DG887</f>
        <v>)*0,70</v>
      </c>
      <c r="H1643" s="9">
        <f>Source!AV887</f>
        <v>1</v>
      </c>
      <c r="I1643" s="9">
        <f>IF(Source!BA887&lt;&gt; 0, Source!BA887, 1)</f>
        <v>1</v>
      </c>
      <c r="J1643" s="37">
        <f>Source!S887</f>
        <v>570.78</v>
      </c>
      <c r="K1643" s="37"/>
    </row>
    <row r="1644" spans="1:22" ht="14.25" x14ac:dyDescent="0.2">
      <c r="A1644" s="34"/>
      <c r="B1644" s="34"/>
      <c r="C1644" s="34" t="s">
        <v>882</v>
      </c>
      <c r="D1644" s="35"/>
      <c r="E1644" s="9"/>
      <c r="F1644" s="37">
        <f>Source!AM887</f>
        <v>31.59</v>
      </c>
      <c r="G1644" s="36" t="str">
        <f>Source!DE887</f>
        <v>)*0,70</v>
      </c>
      <c r="H1644" s="9">
        <f>Source!AV887</f>
        <v>1</v>
      </c>
      <c r="I1644" s="9">
        <f>IF(Source!BB887&lt;&gt; 0, Source!BB887, 1)</f>
        <v>1</v>
      </c>
      <c r="J1644" s="37">
        <f>Source!Q887</f>
        <v>132.68</v>
      </c>
      <c r="K1644" s="37"/>
    </row>
    <row r="1645" spans="1:22" ht="14.25" x14ac:dyDescent="0.2">
      <c r="A1645" s="34"/>
      <c r="B1645" s="34"/>
      <c r="C1645" s="34" t="s">
        <v>883</v>
      </c>
      <c r="D1645" s="35"/>
      <c r="E1645" s="9"/>
      <c r="F1645" s="37">
        <f>Source!AN887</f>
        <v>20.62</v>
      </c>
      <c r="G1645" s="36" t="str">
        <f>Source!DF887</f>
        <v>)*0,70</v>
      </c>
      <c r="H1645" s="9">
        <f>Source!AV887</f>
        <v>1</v>
      </c>
      <c r="I1645" s="9">
        <f>IF(Source!BS887&lt;&gt; 0, Source!BS887, 1)</f>
        <v>1</v>
      </c>
      <c r="J1645" s="39">
        <f>Source!R887</f>
        <v>86.6</v>
      </c>
      <c r="K1645" s="37"/>
    </row>
    <row r="1646" spans="1:22" ht="14.25" x14ac:dyDescent="0.2">
      <c r="A1646" s="34"/>
      <c r="B1646" s="34"/>
      <c r="C1646" s="34" t="s">
        <v>884</v>
      </c>
      <c r="D1646" s="35"/>
      <c r="E1646" s="9"/>
      <c r="F1646" s="37">
        <f>Source!AL887</f>
        <v>8.4600000000000009</v>
      </c>
      <c r="G1646" s="36" t="str">
        <f>Source!DD887</f>
        <v>)*1</v>
      </c>
      <c r="H1646" s="9">
        <f>Source!AW887</f>
        <v>1</v>
      </c>
      <c r="I1646" s="9">
        <f>IF(Source!BC887&lt;&gt; 0, Source!BC887, 1)</f>
        <v>1</v>
      </c>
      <c r="J1646" s="37">
        <f>Source!P887</f>
        <v>50.76</v>
      </c>
      <c r="K1646" s="37"/>
    </row>
    <row r="1647" spans="1:22" ht="14.25" x14ac:dyDescent="0.2">
      <c r="A1647" s="34"/>
      <c r="B1647" s="34"/>
      <c r="C1647" s="34" t="s">
        <v>885</v>
      </c>
      <c r="D1647" s="35" t="s">
        <v>886</v>
      </c>
      <c r="E1647" s="9">
        <f>Source!AT887</f>
        <v>70</v>
      </c>
      <c r="F1647" s="37"/>
      <c r="G1647" s="36"/>
      <c r="H1647" s="9"/>
      <c r="I1647" s="9"/>
      <c r="J1647" s="37">
        <f>SUM(R1642:R1646)</f>
        <v>399.55</v>
      </c>
      <c r="K1647" s="37"/>
    </row>
    <row r="1648" spans="1:22" ht="14.25" x14ac:dyDescent="0.2">
      <c r="A1648" s="34"/>
      <c r="B1648" s="34"/>
      <c r="C1648" s="34" t="s">
        <v>887</v>
      </c>
      <c r="D1648" s="35" t="s">
        <v>886</v>
      </c>
      <c r="E1648" s="9">
        <f>Source!AU887</f>
        <v>10</v>
      </c>
      <c r="F1648" s="37"/>
      <c r="G1648" s="36"/>
      <c r="H1648" s="9"/>
      <c r="I1648" s="9"/>
      <c r="J1648" s="37">
        <f>SUM(T1642:T1647)</f>
        <v>57.08</v>
      </c>
      <c r="K1648" s="37"/>
    </row>
    <row r="1649" spans="1:22" ht="14.25" x14ac:dyDescent="0.2">
      <c r="A1649" s="34"/>
      <c r="B1649" s="34"/>
      <c r="C1649" s="34" t="s">
        <v>888</v>
      </c>
      <c r="D1649" s="35" t="s">
        <v>886</v>
      </c>
      <c r="E1649" s="9">
        <f>108</f>
        <v>108</v>
      </c>
      <c r="F1649" s="37"/>
      <c r="G1649" s="36"/>
      <c r="H1649" s="9"/>
      <c r="I1649" s="9"/>
      <c r="J1649" s="37">
        <f>SUM(V1642:V1648)</f>
        <v>93.53</v>
      </c>
      <c r="K1649" s="37"/>
    </row>
    <row r="1650" spans="1:22" ht="14.25" x14ac:dyDescent="0.2">
      <c r="A1650" s="34"/>
      <c r="B1650" s="34"/>
      <c r="C1650" s="34" t="s">
        <v>889</v>
      </c>
      <c r="D1650" s="35" t="s">
        <v>890</v>
      </c>
      <c r="E1650" s="9">
        <f>Source!AQ887</f>
        <v>0.35</v>
      </c>
      <c r="F1650" s="37"/>
      <c r="G1650" s="36" t="str">
        <f>Source!DI887</f>
        <v>)*0,70</v>
      </c>
      <c r="H1650" s="9">
        <f>Source!AV887</f>
        <v>1</v>
      </c>
      <c r="I1650" s="9"/>
      <c r="J1650" s="37"/>
      <c r="K1650" s="37">
        <f>Source!U887</f>
        <v>1.4699999999999998</v>
      </c>
    </row>
    <row r="1651" spans="1:22" ht="15" x14ac:dyDescent="0.25">
      <c r="A1651" s="44"/>
      <c r="B1651" s="44"/>
      <c r="C1651" s="44"/>
      <c r="D1651" s="44"/>
      <c r="E1651" s="44"/>
      <c r="F1651" s="44"/>
      <c r="G1651" s="44"/>
      <c r="H1651" s="44"/>
      <c r="I1651" s="45">
        <f>J1643+J1644+J1646+J1647+J1648+J1649</f>
        <v>1304.3799999999999</v>
      </c>
      <c r="J1651" s="45"/>
      <c r="K1651" s="46">
        <f>IF(Source!I887&lt;&gt;0, ROUND(I1651/Source!I887, 2), 0)</f>
        <v>217.4</v>
      </c>
      <c r="P1651" s="40">
        <f>I1651</f>
        <v>1304.3799999999999</v>
      </c>
    </row>
    <row r="1652" spans="1:22" ht="79.5" x14ac:dyDescent="0.2">
      <c r="A1652" s="34">
        <v>180</v>
      </c>
      <c r="B1652" s="34" t="s">
        <v>920</v>
      </c>
      <c r="C1652" s="34" t="str">
        <f>Source!G888</f>
        <v>Технический осмотр Блоки бесперебойного питания "ББП" (прим. аккумуляторы)</v>
      </c>
      <c r="D1652" s="35" t="str">
        <f>Source!H888</f>
        <v>шт.</v>
      </c>
      <c r="E1652" s="9">
        <f>Source!I888</f>
        <v>16</v>
      </c>
      <c r="F1652" s="37"/>
      <c r="G1652" s="36"/>
      <c r="H1652" s="9"/>
      <c r="I1652" s="9"/>
      <c r="J1652" s="37"/>
      <c r="K1652" s="37"/>
      <c r="Q1652">
        <f>ROUND((Source!BZ888/100)*ROUND((Source!AF888*Source!AV888)*Source!I888, 2), 2)</f>
        <v>2152.92</v>
      </c>
      <c r="R1652">
        <f>Source!X888</f>
        <v>2152.92</v>
      </c>
      <c r="S1652">
        <f>ROUND((Source!CA888/100)*ROUND((Source!AF888*Source!AV888)*Source!I888, 2), 2)</f>
        <v>307.56</v>
      </c>
      <c r="T1652">
        <f>Source!Y888</f>
        <v>307.56</v>
      </c>
      <c r="U1652">
        <f>ROUND((175/100)*ROUND((Source!AE888*Source!AV888)*Source!I888, 2), 2)</f>
        <v>1191.96</v>
      </c>
      <c r="V1652">
        <f>ROUND((108/100)*ROUND(Source!CS888*Source!I888, 2), 2)</f>
        <v>735.61</v>
      </c>
    </row>
    <row r="1653" spans="1:22" ht="14.25" x14ac:dyDescent="0.2">
      <c r="A1653" s="34"/>
      <c r="B1653" s="34"/>
      <c r="C1653" s="34" t="s">
        <v>881</v>
      </c>
      <c r="D1653" s="35"/>
      <c r="E1653" s="9"/>
      <c r="F1653" s="37">
        <f>Source!AO888</f>
        <v>23.3</v>
      </c>
      <c r="G1653" s="36" t="str">
        <f>Source!DG888</f>
        <v>)*0,75)*11</v>
      </c>
      <c r="H1653" s="9">
        <f>Source!AV888</f>
        <v>1</v>
      </c>
      <c r="I1653" s="9">
        <f>IF(Source!BA888&lt;&gt; 0, Source!BA888, 1)</f>
        <v>1</v>
      </c>
      <c r="J1653" s="37">
        <f>Source!S888</f>
        <v>3075.6</v>
      </c>
      <c r="K1653" s="37"/>
    </row>
    <row r="1654" spans="1:22" ht="14.25" x14ac:dyDescent="0.2">
      <c r="A1654" s="34"/>
      <c r="B1654" s="34"/>
      <c r="C1654" s="34" t="s">
        <v>882</v>
      </c>
      <c r="D1654" s="35"/>
      <c r="E1654" s="9"/>
      <c r="F1654" s="37">
        <f>Source!AM888</f>
        <v>7.9</v>
      </c>
      <c r="G1654" s="36" t="str">
        <f>Source!DE888</f>
        <v>)*0,75)*11</v>
      </c>
      <c r="H1654" s="9">
        <f>Source!AV888</f>
        <v>1</v>
      </c>
      <c r="I1654" s="9">
        <f>IF(Source!BB888&lt;&gt; 0, Source!BB888, 1)</f>
        <v>1</v>
      </c>
      <c r="J1654" s="37">
        <f>Source!Q888</f>
        <v>1042.8</v>
      </c>
      <c r="K1654" s="37"/>
    </row>
    <row r="1655" spans="1:22" ht="14.25" x14ac:dyDescent="0.2">
      <c r="A1655" s="34"/>
      <c r="B1655" s="34"/>
      <c r="C1655" s="34" t="s">
        <v>883</v>
      </c>
      <c r="D1655" s="35"/>
      <c r="E1655" s="9"/>
      <c r="F1655" s="37">
        <f>Source!AN888</f>
        <v>5.16</v>
      </c>
      <c r="G1655" s="36" t="str">
        <f>Source!DF888</f>
        <v>)*0,75)*11</v>
      </c>
      <c r="H1655" s="9">
        <f>Source!AV888</f>
        <v>1</v>
      </c>
      <c r="I1655" s="9">
        <f>IF(Source!BS888&lt;&gt; 0, Source!BS888, 1)</f>
        <v>1</v>
      </c>
      <c r="J1655" s="39">
        <f>Source!R888</f>
        <v>681.12</v>
      </c>
      <c r="K1655" s="37"/>
    </row>
    <row r="1656" spans="1:22" ht="14.25" x14ac:dyDescent="0.2">
      <c r="A1656" s="34"/>
      <c r="B1656" s="34"/>
      <c r="C1656" s="34" t="s">
        <v>884</v>
      </c>
      <c r="D1656" s="35"/>
      <c r="E1656" s="9"/>
      <c r="F1656" s="37">
        <f>Source!AL888</f>
        <v>2.06</v>
      </c>
      <c r="G1656" s="36" t="str">
        <f>Source!DD888</f>
        <v>)*1)*11</v>
      </c>
      <c r="H1656" s="9">
        <f>Source!AW888</f>
        <v>1</v>
      </c>
      <c r="I1656" s="9">
        <f>IF(Source!BC888&lt;&gt; 0, Source!BC888, 1)</f>
        <v>1</v>
      </c>
      <c r="J1656" s="37">
        <f>Source!P888</f>
        <v>362.56</v>
      </c>
      <c r="K1656" s="37"/>
    </row>
    <row r="1657" spans="1:22" ht="14.25" x14ac:dyDescent="0.2">
      <c r="A1657" s="34"/>
      <c r="B1657" s="34"/>
      <c r="C1657" s="34" t="s">
        <v>885</v>
      </c>
      <c r="D1657" s="35" t="s">
        <v>886</v>
      </c>
      <c r="E1657" s="9">
        <f>Source!AT888</f>
        <v>70</v>
      </c>
      <c r="F1657" s="37"/>
      <c r="G1657" s="36"/>
      <c r="H1657" s="9"/>
      <c r="I1657" s="9"/>
      <c r="J1657" s="37">
        <f>SUM(R1652:R1656)</f>
        <v>2152.92</v>
      </c>
      <c r="K1657" s="37"/>
    </row>
    <row r="1658" spans="1:22" ht="14.25" x14ac:dyDescent="0.2">
      <c r="A1658" s="34"/>
      <c r="B1658" s="34"/>
      <c r="C1658" s="34" t="s">
        <v>887</v>
      </c>
      <c r="D1658" s="35" t="s">
        <v>886</v>
      </c>
      <c r="E1658" s="9">
        <f>Source!AU888</f>
        <v>10</v>
      </c>
      <c r="F1658" s="37"/>
      <c r="G1658" s="36"/>
      <c r="H1658" s="9"/>
      <c r="I1658" s="9"/>
      <c r="J1658" s="37">
        <f>SUM(T1652:T1657)</f>
        <v>307.56</v>
      </c>
      <c r="K1658" s="37"/>
    </row>
    <row r="1659" spans="1:22" ht="14.25" x14ac:dyDescent="0.2">
      <c r="A1659" s="34"/>
      <c r="B1659" s="34"/>
      <c r="C1659" s="34" t="s">
        <v>888</v>
      </c>
      <c r="D1659" s="35" t="s">
        <v>886</v>
      </c>
      <c r="E1659" s="9">
        <f>108</f>
        <v>108</v>
      </c>
      <c r="F1659" s="37"/>
      <c r="G1659" s="36"/>
      <c r="H1659" s="9"/>
      <c r="I1659" s="9"/>
      <c r="J1659" s="37">
        <f>SUM(V1652:V1658)</f>
        <v>735.61</v>
      </c>
      <c r="K1659" s="37"/>
    </row>
    <row r="1660" spans="1:22" ht="14.25" x14ac:dyDescent="0.2">
      <c r="A1660" s="34"/>
      <c r="B1660" s="34"/>
      <c r="C1660" s="34" t="s">
        <v>889</v>
      </c>
      <c r="D1660" s="35" t="s">
        <v>890</v>
      </c>
      <c r="E1660" s="9">
        <f>Source!AQ888</f>
        <v>0.06</v>
      </c>
      <c r="F1660" s="37"/>
      <c r="G1660" s="36" t="str">
        <f>Source!DI888</f>
        <v>)*0,75)*11</v>
      </c>
      <c r="H1660" s="9">
        <f>Source!AV888</f>
        <v>1</v>
      </c>
      <c r="I1660" s="9"/>
      <c r="J1660" s="37"/>
      <c r="K1660" s="37">
        <f>Source!U888</f>
        <v>7.92</v>
      </c>
    </row>
    <row r="1661" spans="1:22" ht="15" x14ac:dyDescent="0.25">
      <c r="A1661" s="44"/>
      <c r="B1661" s="44"/>
      <c r="C1661" s="44"/>
      <c r="D1661" s="44"/>
      <c r="E1661" s="44"/>
      <c r="F1661" s="44"/>
      <c r="G1661" s="44"/>
      <c r="H1661" s="44"/>
      <c r="I1661" s="45">
        <f>J1653+J1654+J1656+J1657+J1658+J1659</f>
        <v>7677.05</v>
      </c>
      <c r="J1661" s="45"/>
      <c r="K1661" s="46">
        <f>IF(Source!I888&lt;&gt;0, ROUND(I1661/Source!I888, 2), 0)</f>
        <v>479.82</v>
      </c>
      <c r="P1661" s="40">
        <f>I1661</f>
        <v>7677.05</v>
      </c>
    </row>
    <row r="1662" spans="1:22" ht="79.5" x14ac:dyDescent="0.2">
      <c r="A1662" s="34">
        <v>181</v>
      </c>
      <c r="B1662" s="34" t="s">
        <v>921</v>
      </c>
      <c r="C1662" s="34" t="str">
        <f>Source!G889</f>
        <v>Техническое обслуживание блока бесперебойного питания "ББП" (прим. аккумуляторы)</v>
      </c>
      <c r="D1662" s="35" t="str">
        <f>Source!H889</f>
        <v>шт.</v>
      </c>
      <c r="E1662" s="9">
        <f>Source!I889</f>
        <v>16</v>
      </c>
      <c r="F1662" s="37"/>
      <c r="G1662" s="36"/>
      <c r="H1662" s="9"/>
      <c r="I1662" s="9"/>
      <c r="J1662" s="37"/>
      <c r="K1662" s="37"/>
      <c r="Q1662">
        <f>ROUND((Source!BZ889/100)*ROUND((Source!AF889*Source!AV889)*Source!I889, 2), 2)</f>
        <v>1126.3699999999999</v>
      </c>
      <c r="R1662">
        <f>Source!X889</f>
        <v>1126.3699999999999</v>
      </c>
      <c r="S1662">
        <f>ROUND((Source!CA889/100)*ROUND((Source!AF889*Source!AV889)*Source!I889, 2), 2)</f>
        <v>160.91</v>
      </c>
      <c r="T1662">
        <f>Source!Y889</f>
        <v>160.91</v>
      </c>
      <c r="U1662">
        <f>ROUND((175/100)*ROUND((Source!AE889*Source!AV889)*Source!I889, 2), 2)</f>
        <v>404.15</v>
      </c>
      <c r="V1662">
        <f>ROUND((108/100)*ROUND(Source!CS889*Source!I889, 2), 2)</f>
        <v>249.42</v>
      </c>
    </row>
    <row r="1663" spans="1:22" ht="14.25" x14ac:dyDescent="0.2">
      <c r="A1663" s="34"/>
      <c r="B1663" s="34"/>
      <c r="C1663" s="34" t="s">
        <v>881</v>
      </c>
      <c r="D1663" s="35"/>
      <c r="E1663" s="9"/>
      <c r="F1663" s="37">
        <f>Source!AO889</f>
        <v>143.66999999999999</v>
      </c>
      <c r="G1663" s="36" t="str">
        <f>Source!DG889</f>
        <v>)*0,70</v>
      </c>
      <c r="H1663" s="9">
        <f>Source!AV889</f>
        <v>1</v>
      </c>
      <c r="I1663" s="9">
        <f>IF(Source!BA889&lt;&gt; 0, Source!BA889, 1)</f>
        <v>1</v>
      </c>
      <c r="J1663" s="37">
        <f>Source!S889</f>
        <v>1609.1</v>
      </c>
      <c r="K1663" s="37"/>
    </row>
    <row r="1664" spans="1:22" ht="14.25" x14ac:dyDescent="0.2">
      <c r="A1664" s="34"/>
      <c r="B1664" s="34"/>
      <c r="C1664" s="34" t="s">
        <v>882</v>
      </c>
      <c r="D1664" s="35"/>
      <c r="E1664" s="9"/>
      <c r="F1664" s="37">
        <f>Source!AM889</f>
        <v>31.59</v>
      </c>
      <c r="G1664" s="36" t="str">
        <f>Source!DE889</f>
        <v>)*0,70</v>
      </c>
      <c r="H1664" s="9">
        <f>Source!AV889</f>
        <v>1</v>
      </c>
      <c r="I1664" s="9">
        <f>IF(Source!BB889&lt;&gt; 0, Source!BB889, 1)</f>
        <v>1</v>
      </c>
      <c r="J1664" s="37">
        <f>Source!Q889</f>
        <v>353.81</v>
      </c>
      <c r="K1664" s="37"/>
    </row>
    <row r="1665" spans="1:22" ht="14.25" x14ac:dyDescent="0.2">
      <c r="A1665" s="34"/>
      <c r="B1665" s="34"/>
      <c r="C1665" s="34" t="s">
        <v>883</v>
      </c>
      <c r="D1665" s="35"/>
      <c r="E1665" s="9"/>
      <c r="F1665" s="37">
        <f>Source!AN889</f>
        <v>20.62</v>
      </c>
      <c r="G1665" s="36" t="str">
        <f>Source!DF889</f>
        <v>)*0,70</v>
      </c>
      <c r="H1665" s="9">
        <f>Source!AV889</f>
        <v>1</v>
      </c>
      <c r="I1665" s="9">
        <f>IF(Source!BS889&lt;&gt; 0, Source!BS889, 1)</f>
        <v>1</v>
      </c>
      <c r="J1665" s="39">
        <f>Source!R889</f>
        <v>230.94</v>
      </c>
      <c r="K1665" s="37"/>
    </row>
    <row r="1666" spans="1:22" ht="14.25" x14ac:dyDescent="0.2">
      <c r="A1666" s="34"/>
      <c r="B1666" s="34"/>
      <c r="C1666" s="34" t="s">
        <v>884</v>
      </c>
      <c r="D1666" s="35"/>
      <c r="E1666" s="9"/>
      <c r="F1666" s="37">
        <f>Source!AL889</f>
        <v>8.4600000000000009</v>
      </c>
      <c r="G1666" s="36" t="str">
        <f>Source!DD889</f>
        <v>)*1</v>
      </c>
      <c r="H1666" s="9">
        <f>Source!AW889</f>
        <v>1</v>
      </c>
      <c r="I1666" s="9">
        <f>IF(Source!BC889&lt;&gt; 0, Source!BC889, 1)</f>
        <v>1</v>
      </c>
      <c r="J1666" s="37">
        <f>Source!P889</f>
        <v>135.36000000000001</v>
      </c>
      <c r="K1666" s="37"/>
    </row>
    <row r="1667" spans="1:22" ht="14.25" x14ac:dyDescent="0.2">
      <c r="A1667" s="34"/>
      <c r="B1667" s="34"/>
      <c r="C1667" s="34" t="s">
        <v>885</v>
      </c>
      <c r="D1667" s="35" t="s">
        <v>886</v>
      </c>
      <c r="E1667" s="9">
        <f>Source!AT889</f>
        <v>70</v>
      </c>
      <c r="F1667" s="37"/>
      <c r="G1667" s="36"/>
      <c r="H1667" s="9"/>
      <c r="I1667" s="9"/>
      <c r="J1667" s="37">
        <f>SUM(R1662:R1666)</f>
        <v>1126.3699999999999</v>
      </c>
      <c r="K1667" s="37"/>
    </row>
    <row r="1668" spans="1:22" ht="14.25" x14ac:dyDescent="0.2">
      <c r="A1668" s="34"/>
      <c r="B1668" s="34"/>
      <c r="C1668" s="34" t="s">
        <v>887</v>
      </c>
      <c r="D1668" s="35" t="s">
        <v>886</v>
      </c>
      <c r="E1668" s="9">
        <f>Source!AU889</f>
        <v>10</v>
      </c>
      <c r="F1668" s="37"/>
      <c r="G1668" s="36"/>
      <c r="H1668" s="9"/>
      <c r="I1668" s="9"/>
      <c r="J1668" s="37">
        <f>SUM(T1662:T1667)</f>
        <v>160.91</v>
      </c>
      <c r="K1668" s="37"/>
    </row>
    <row r="1669" spans="1:22" ht="14.25" x14ac:dyDescent="0.2">
      <c r="A1669" s="34"/>
      <c r="B1669" s="34"/>
      <c r="C1669" s="34" t="s">
        <v>888</v>
      </c>
      <c r="D1669" s="35" t="s">
        <v>886</v>
      </c>
      <c r="E1669" s="9">
        <f>108</f>
        <v>108</v>
      </c>
      <c r="F1669" s="37"/>
      <c r="G1669" s="36"/>
      <c r="H1669" s="9"/>
      <c r="I1669" s="9"/>
      <c r="J1669" s="37">
        <f>SUM(V1662:V1668)</f>
        <v>249.42</v>
      </c>
      <c r="K1669" s="37"/>
    </row>
    <row r="1670" spans="1:22" ht="14.25" x14ac:dyDescent="0.2">
      <c r="A1670" s="34"/>
      <c r="B1670" s="34"/>
      <c r="C1670" s="34" t="s">
        <v>889</v>
      </c>
      <c r="D1670" s="35" t="s">
        <v>890</v>
      </c>
      <c r="E1670" s="9">
        <f>Source!AQ889</f>
        <v>0.37</v>
      </c>
      <c r="F1670" s="37"/>
      <c r="G1670" s="36" t="str">
        <f>Source!DI889</f>
        <v>)*0,70</v>
      </c>
      <c r="H1670" s="9">
        <f>Source!AV889</f>
        <v>1</v>
      </c>
      <c r="I1670" s="9"/>
      <c r="J1670" s="37"/>
      <c r="K1670" s="37">
        <f>Source!U889</f>
        <v>4.1440000000000001</v>
      </c>
    </row>
    <row r="1671" spans="1:22" ht="15" x14ac:dyDescent="0.25">
      <c r="A1671" s="44"/>
      <c r="B1671" s="44"/>
      <c r="C1671" s="44"/>
      <c r="D1671" s="44"/>
      <c r="E1671" s="44"/>
      <c r="F1671" s="44"/>
      <c r="G1671" s="44"/>
      <c r="H1671" s="44"/>
      <c r="I1671" s="45">
        <f>J1663+J1664+J1666+J1667+J1668+J1669</f>
        <v>3634.97</v>
      </c>
      <c r="J1671" s="45"/>
      <c r="K1671" s="46">
        <f>IF(Source!I889&lt;&gt;0, ROUND(I1671/Source!I889, 2), 0)</f>
        <v>227.19</v>
      </c>
      <c r="P1671" s="40">
        <f>I1671</f>
        <v>3634.97</v>
      </c>
    </row>
    <row r="1672" spans="1:22" ht="79.5" x14ac:dyDescent="0.2">
      <c r="A1672" s="34">
        <v>182</v>
      </c>
      <c r="B1672" s="34" t="s">
        <v>926</v>
      </c>
      <c r="C1672" s="34" t="str">
        <f>Source!G890</f>
        <v>Технический осмотр оповещателя речевого типа E90-W</v>
      </c>
      <c r="D1672" s="35" t="str">
        <f>Source!H890</f>
        <v>шт.</v>
      </c>
      <c r="E1672" s="9">
        <f>Source!I890</f>
        <v>152</v>
      </c>
      <c r="F1672" s="37"/>
      <c r="G1672" s="36"/>
      <c r="H1672" s="9"/>
      <c r="I1672" s="9"/>
      <c r="J1672" s="37"/>
      <c r="K1672" s="37"/>
      <c r="Q1672">
        <f>ROUND((Source!BZ890/100)*ROUND((Source!AF890*Source!AV890)*Source!I890, 2), 2)</f>
        <v>47585.54</v>
      </c>
      <c r="R1672">
        <f>Source!X890</f>
        <v>47585.54</v>
      </c>
      <c r="S1672">
        <f>ROUND((Source!CA890/100)*ROUND((Source!AF890*Source!AV890)*Source!I890, 2), 2)</f>
        <v>6797.93</v>
      </c>
      <c r="T1672">
        <f>Source!Y890</f>
        <v>6797.93</v>
      </c>
      <c r="U1672">
        <f>ROUND((175/100)*ROUND((Source!AE890*Source!AV890)*Source!I890, 2), 2)</f>
        <v>79199.509999999995</v>
      </c>
      <c r="V1672">
        <f>ROUND((108/100)*ROUND(Source!CS890*Source!I890, 2), 2)</f>
        <v>48877.41</v>
      </c>
    </row>
    <row r="1673" spans="1:22" ht="14.25" x14ac:dyDescent="0.2">
      <c r="A1673" s="34"/>
      <c r="B1673" s="34"/>
      <c r="C1673" s="34" t="s">
        <v>881</v>
      </c>
      <c r="D1673" s="35"/>
      <c r="E1673" s="9"/>
      <c r="F1673" s="37">
        <f>Source!AO890</f>
        <v>54.21</v>
      </c>
      <c r="G1673" s="36" t="str">
        <f>Source!DG890</f>
        <v>)*0,75)*11</v>
      </c>
      <c r="H1673" s="9">
        <f>Source!AV890</f>
        <v>1</v>
      </c>
      <c r="I1673" s="9">
        <f>IF(Source!BA890&lt;&gt; 0, Source!BA890, 1)</f>
        <v>1</v>
      </c>
      <c r="J1673" s="37">
        <f>Source!S890</f>
        <v>67979.34</v>
      </c>
      <c r="K1673" s="37"/>
    </row>
    <row r="1674" spans="1:22" ht="14.25" x14ac:dyDescent="0.2">
      <c r="A1674" s="34"/>
      <c r="B1674" s="34"/>
      <c r="C1674" s="34" t="s">
        <v>882</v>
      </c>
      <c r="D1674" s="35"/>
      <c r="E1674" s="9"/>
      <c r="F1674" s="37">
        <f>Source!AM890</f>
        <v>55.29</v>
      </c>
      <c r="G1674" s="36" t="str">
        <f>Source!DE890</f>
        <v>)*0,75)*11</v>
      </c>
      <c r="H1674" s="9">
        <f>Source!AV890</f>
        <v>1</v>
      </c>
      <c r="I1674" s="9">
        <f>IF(Source!BB890&lt;&gt; 0, Source!BB890, 1)</f>
        <v>1</v>
      </c>
      <c r="J1674" s="37">
        <f>Source!Q890</f>
        <v>69333.66</v>
      </c>
      <c r="K1674" s="37"/>
    </row>
    <row r="1675" spans="1:22" ht="14.25" x14ac:dyDescent="0.2">
      <c r="A1675" s="34"/>
      <c r="B1675" s="34"/>
      <c r="C1675" s="34" t="s">
        <v>883</v>
      </c>
      <c r="D1675" s="35"/>
      <c r="E1675" s="9"/>
      <c r="F1675" s="37">
        <f>Source!AN890</f>
        <v>36.090000000000003</v>
      </c>
      <c r="G1675" s="36" t="str">
        <f>Source!DF890</f>
        <v>)*0,75)*11</v>
      </c>
      <c r="H1675" s="9">
        <f>Source!AV890</f>
        <v>1</v>
      </c>
      <c r="I1675" s="9">
        <f>IF(Source!BS890&lt;&gt; 0, Source!BS890, 1)</f>
        <v>1</v>
      </c>
      <c r="J1675" s="39">
        <f>Source!R890</f>
        <v>45256.86</v>
      </c>
      <c r="K1675" s="37"/>
    </row>
    <row r="1676" spans="1:22" ht="14.25" x14ac:dyDescent="0.2">
      <c r="A1676" s="34"/>
      <c r="B1676" s="34"/>
      <c r="C1676" s="34" t="s">
        <v>884</v>
      </c>
      <c r="D1676" s="35"/>
      <c r="E1676" s="9"/>
      <c r="F1676" s="37">
        <f>Source!AL890</f>
        <v>2.7</v>
      </c>
      <c r="G1676" s="36" t="str">
        <f>Source!DD890</f>
        <v>)*1)*11</v>
      </c>
      <c r="H1676" s="9">
        <f>Source!AW890</f>
        <v>1</v>
      </c>
      <c r="I1676" s="9">
        <f>IF(Source!BC890&lt;&gt; 0, Source!BC890, 1)</f>
        <v>1</v>
      </c>
      <c r="J1676" s="37">
        <f>Source!P890</f>
        <v>4514.3999999999996</v>
      </c>
      <c r="K1676" s="37"/>
    </row>
    <row r="1677" spans="1:22" ht="14.25" x14ac:dyDescent="0.2">
      <c r="A1677" s="34"/>
      <c r="B1677" s="34"/>
      <c r="C1677" s="34" t="s">
        <v>885</v>
      </c>
      <c r="D1677" s="35" t="s">
        <v>886</v>
      </c>
      <c r="E1677" s="9">
        <f>Source!AT890</f>
        <v>70</v>
      </c>
      <c r="F1677" s="37"/>
      <c r="G1677" s="36"/>
      <c r="H1677" s="9"/>
      <c r="I1677" s="9"/>
      <c r="J1677" s="37">
        <f>SUM(R1672:R1676)</f>
        <v>47585.54</v>
      </c>
      <c r="K1677" s="37"/>
    </row>
    <row r="1678" spans="1:22" ht="14.25" x14ac:dyDescent="0.2">
      <c r="A1678" s="34"/>
      <c r="B1678" s="34"/>
      <c r="C1678" s="34" t="s">
        <v>887</v>
      </c>
      <c r="D1678" s="35" t="s">
        <v>886</v>
      </c>
      <c r="E1678" s="9">
        <f>Source!AU890</f>
        <v>10</v>
      </c>
      <c r="F1678" s="37"/>
      <c r="G1678" s="36"/>
      <c r="H1678" s="9"/>
      <c r="I1678" s="9"/>
      <c r="J1678" s="37">
        <f>SUM(T1672:T1677)</f>
        <v>6797.93</v>
      </c>
      <c r="K1678" s="37"/>
    </row>
    <row r="1679" spans="1:22" ht="14.25" x14ac:dyDescent="0.2">
      <c r="A1679" s="34"/>
      <c r="B1679" s="34"/>
      <c r="C1679" s="34" t="s">
        <v>888</v>
      </c>
      <c r="D1679" s="35" t="s">
        <v>886</v>
      </c>
      <c r="E1679" s="9">
        <f>108</f>
        <v>108</v>
      </c>
      <c r="F1679" s="37"/>
      <c r="G1679" s="36"/>
      <c r="H1679" s="9"/>
      <c r="I1679" s="9"/>
      <c r="J1679" s="37">
        <f>SUM(V1672:V1678)</f>
        <v>48877.41</v>
      </c>
      <c r="K1679" s="37"/>
    </row>
    <row r="1680" spans="1:22" ht="14.25" x14ac:dyDescent="0.2">
      <c r="A1680" s="34"/>
      <c r="B1680" s="34"/>
      <c r="C1680" s="34" t="s">
        <v>889</v>
      </c>
      <c r="D1680" s="35" t="s">
        <v>890</v>
      </c>
      <c r="E1680" s="9">
        <f>Source!AQ890</f>
        <v>0.15</v>
      </c>
      <c r="F1680" s="37"/>
      <c r="G1680" s="36" t="str">
        <f>Source!DI890</f>
        <v>)*0,75)*11</v>
      </c>
      <c r="H1680" s="9">
        <f>Source!AV890</f>
        <v>1</v>
      </c>
      <c r="I1680" s="9"/>
      <c r="J1680" s="37"/>
      <c r="K1680" s="37">
        <f>Source!U890</f>
        <v>188.09999999999997</v>
      </c>
    </row>
    <row r="1681" spans="1:22" ht="15" x14ac:dyDescent="0.25">
      <c r="A1681" s="44"/>
      <c r="B1681" s="44"/>
      <c r="C1681" s="44"/>
      <c r="D1681" s="44"/>
      <c r="E1681" s="44"/>
      <c r="F1681" s="44"/>
      <c r="G1681" s="44"/>
      <c r="H1681" s="44"/>
      <c r="I1681" s="45">
        <f>J1673+J1674+J1676+J1677+J1678+J1679</f>
        <v>245088.28</v>
      </c>
      <c r="J1681" s="45"/>
      <c r="K1681" s="46">
        <f>IF(Source!I890&lt;&gt;0, ROUND(I1681/Source!I890, 2), 0)</f>
        <v>1612.42</v>
      </c>
      <c r="P1681" s="40">
        <f>I1681</f>
        <v>245088.28</v>
      </c>
    </row>
    <row r="1682" spans="1:22" ht="28.5" x14ac:dyDescent="0.2">
      <c r="A1682" s="34">
        <v>183</v>
      </c>
      <c r="B1682" s="34" t="str">
        <f>Source!F891</f>
        <v>1.22-2203-81-1/1</v>
      </c>
      <c r="C1682" s="34" t="str">
        <f>Source!G891</f>
        <v>Техническое обслуживание оповещателя речевого типа E90-W</v>
      </c>
      <c r="D1682" s="35" t="str">
        <f>Source!H891</f>
        <v>шт.</v>
      </c>
      <c r="E1682" s="9">
        <f>Source!I891</f>
        <v>152</v>
      </c>
      <c r="F1682" s="37"/>
      <c r="G1682" s="36"/>
      <c r="H1682" s="9"/>
      <c r="I1682" s="9"/>
      <c r="J1682" s="37"/>
      <c r="K1682" s="37"/>
      <c r="Q1682">
        <f>ROUND((Source!BZ891/100)*ROUND((Source!AF891*Source!AV891)*Source!I891, 2), 2)</f>
        <v>47902.34</v>
      </c>
      <c r="R1682">
        <f>Source!X891</f>
        <v>47902.34</v>
      </c>
      <c r="S1682">
        <f>ROUND((Source!CA891/100)*ROUND((Source!AF891*Source!AV891)*Source!I891, 2), 2)</f>
        <v>6843.19</v>
      </c>
      <c r="T1682">
        <f>Source!Y891</f>
        <v>6843.19</v>
      </c>
      <c r="U1682">
        <f>ROUND((175/100)*ROUND((Source!AE891*Source!AV891)*Source!I891, 2), 2)</f>
        <v>74049.08</v>
      </c>
      <c r="V1682">
        <f>ROUND((108/100)*ROUND(Source!CS891*Source!I891, 2), 2)</f>
        <v>45698.86</v>
      </c>
    </row>
    <row r="1683" spans="1:22" ht="14.25" x14ac:dyDescent="0.2">
      <c r="A1683" s="34"/>
      <c r="B1683" s="34"/>
      <c r="C1683" s="34" t="s">
        <v>881</v>
      </c>
      <c r="D1683" s="35"/>
      <c r="E1683" s="9"/>
      <c r="F1683" s="37">
        <f>Source!AO891</f>
        <v>450.21</v>
      </c>
      <c r="G1683" s="36" t="str">
        <f>Source!DG891</f>
        <v/>
      </c>
      <c r="H1683" s="9">
        <f>Source!AV891</f>
        <v>1</v>
      </c>
      <c r="I1683" s="9">
        <f>IF(Source!BA891&lt;&gt; 0, Source!BA891, 1)</f>
        <v>1</v>
      </c>
      <c r="J1683" s="37">
        <f>Source!S891</f>
        <v>68431.92</v>
      </c>
      <c r="K1683" s="37"/>
    </row>
    <row r="1684" spans="1:22" ht="14.25" x14ac:dyDescent="0.2">
      <c r="A1684" s="34"/>
      <c r="B1684" s="34"/>
      <c r="C1684" s="34" t="s">
        <v>882</v>
      </c>
      <c r="D1684" s="35"/>
      <c r="E1684" s="9"/>
      <c r="F1684" s="37">
        <f>Source!AM891</f>
        <v>426.52</v>
      </c>
      <c r="G1684" s="36" t="str">
        <f>Source!DE891</f>
        <v/>
      </c>
      <c r="H1684" s="9">
        <f>Source!AV891</f>
        <v>1</v>
      </c>
      <c r="I1684" s="9">
        <f>IF(Source!BB891&lt;&gt; 0, Source!BB891, 1)</f>
        <v>1</v>
      </c>
      <c r="J1684" s="37">
        <f>Source!Q891</f>
        <v>64831.040000000001</v>
      </c>
      <c r="K1684" s="37"/>
    </row>
    <row r="1685" spans="1:22" ht="14.25" x14ac:dyDescent="0.2">
      <c r="A1685" s="34"/>
      <c r="B1685" s="34"/>
      <c r="C1685" s="34" t="s">
        <v>883</v>
      </c>
      <c r="D1685" s="35"/>
      <c r="E1685" s="9"/>
      <c r="F1685" s="37">
        <f>Source!AN891</f>
        <v>278.38</v>
      </c>
      <c r="G1685" s="36" t="str">
        <f>Source!DF891</f>
        <v/>
      </c>
      <c r="H1685" s="9">
        <f>Source!AV891</f>
        <v>1</v>
      </c>
      <c r="I1685" s="9">
        <f>IF(Source!BS891&lt;&gt; 0, Source!BS891, 1)</f>
        <v>1</v>
      </c>
      <c r="J1685" s="39">
        <f>Source!R891</f>
        <v>42313.760000000002</v>
      </c>
      <c r="K1685" s="37"/>
    </row>
    <row r="1686" spans="1:22" ht="14.25" x14ac:dyDescent="0.2">
      <c r="A1686" s="34"/>
      <c r="B1686" s="34"/>
      <c r="C1686" s="34" t="s">
        <v>884</v>
      </c>
      <c r="D1686" s="35"/>
      <c r="E1686" s="9"/>
      <c r="F1686" s="37">
        <f>Source!AL891</f>
        <v>7.74</v>
      </c>
      <c r="G1686" s="36" t="str">
        <f>Source!DD891</f>
        <v/>
      </c>
      <c r="H1686" s="9">
        <f>Source!AW891</f>
        <v>1</v>
      </c>
      <c r="I1686" s="9">
        <f>IF(Source!BC891&lt;&gt; 0, Source!BC891, 1)</f>
        <v>1</v>
      </c>
      <c r="J1686" s="37">
        <f>Source!P891</f>
        <v>1176.48</v>
      </c>
      <c r="K1686" s="37"/>
    </row>
    <row r="1687" spans="1:22" ht="14.25" x14ac:dyDescent="0.2">
      <c r="A1687" s="34"/>
      <c r="B1687" s="34"/>
      <c r="C1687" s="34" t="s">
        <v>885</v>
      </c>
      <c r="D1687" s="35" t="s">
        <v>886</v>
      </c>
      <c r="E1687" s="9">
        <f>Source!AT891</f>
        <v>70</v>
      </c>
      <c r="F1687" s="37"/>
      <c r="G1687" s="36"/>
      <c r="H1687" s="9"/>
      <c r="I1687" s="9"/>
      <c r="J1687" s="37">
        <f>SUM(R1682:R1686)</f>
        <v>47902.34</v>
      </c>
      <c r="K1687" s="37"/>
    </row>
    <row r="1688" spans="1:22" ht="14.25" x14ac:dyDescent="0.2">
      <c r="A1688" s="34"/>
      <c r="B1688" s="34"/>
      <c r="C1688" s="34" t="s">
        <v>887</v>
      </c>
      <c r="D1688" s="35" t="s">
        <v>886</v>
      </c>
      <c r="E1688" s="9">
        <f>Source!AU891</f>
        <v>10</v>
      </c>
      <c r="F1688" s="37"/>
      <c r="G1688" s="36"/>
      <c r="H1688" s="9"/>
      <c r="I1688" s="9"/>
      <c r="J1688" s="37">
        <f>SUM(T1682:T1687)</f>
        <v>6843.19</v>
      </c>
      <c r="K1688" s="37"/>
    </row>
    <row r="1689" spans="1:22" ht="14.25" x14ac:dyDescent="0.2">
      <c r="A1689" s="34"/>
      <c r="B1689" s="34"/>
      <c r="C1689" s="34" t="s">
        <v>888</v>
      </c>
      <c r="D1689" s="35" t="s">
        <v>886</v>
      </c>
      <c r="E1689" s="9">
        <f>108</f>
        <v>108</v>
      </c>
      <c r="F1689" s="37"/>
      <c r="G1689" s="36"/>
      <c r="H1689" s="9"/>
      <c r="I1689" s="9"/>
      <c r="J1689" s="37">
        <f>SUM(V1682:V1688)</f>
        <v>45698.86</v>
      </c>
      <c r="K1689" s="37"/>
    </row>
    <row r="1690" spans="1:22" ht="14.25" x14ac:dyDescent="0.2">
      <c r="A1690" s="34"/>
      <c r="B1690" s="34"/>
      <c r="C1690" s="34" t="s">
        <v>889</v>
      </c>
      <c r="D1690" s="35" t="s">
        <v>890</v>
      </c>
      <c r="E1690" s="9">
        <f>Source!AQ891</f>
        <v>1.24</v>
      </c>
      <c r="F1690" s="37"/>
      <c r="G1690" s="36" t="str">
        <f>Source!DI891</f>
        <v/>
      </c>
      <c r="H1690" s="9">
        <f>Source!AV891</f>
        <v>1</v>
      </c>
      <c r="I1690" s="9"/>
      <c r="J1690" s="37"/>
      <c r="K1690" s="37">
        <f>Source!U891</f>
        <v>188.48</v>
      </c>
    </row>
    <row r="1691" spans="1:22" ht="15" x14ac:dyDescent="0.25">
      <c r="A1691" s="44"/>
      <c r="B1691" s="44"/>
      <c r="C1691" s="44"/>
      <c r="D1691" s="44"/>
      <c r="E1691" s="44"/>
      <c r="F1691" s="44"/>
      <c r="G1691" s="44"/>
      <c r="H1691" s="44"/>
      <c r="I1691" s="45">
        <f>J1683+J1684+J1686+J1687+J1688+J1689</f>
        <v>234883.83000000002</v>
      </c>
      <c r="J1691" s="45"/>
      <c r="K1691" s="46">
        <f>IF(Source!I891&lt;&gt;0, ROUND(I1691/Source!I891, 2), 0)</f>
        <v>1545.29</v>
      </c>
      <c r="P1691" s="40">
        <f>I1691</f>
        <v>234883.83000000002</v>
      </c>
    </row>
    <row r="1692" spans="1:22" ht="79.5" x14ac:dyDescent="0.2">
      <c r="A1692" s="34">
        <v>184</v>
      </c>
      <c r="B1692" s="34" t="s">
        <v>911</v>
      </c>
      <c r="C1692" s="34" t="str">
        <f>Source!G892</f>
        <v>Технический осмотр оповещателя пожарного комбинированного светозвукового "HE-8S/STW"</v>
      </c>
      <c r="D1692" s="35" t="str">
        <f>Source!H892</f>
        <v>шт.</v>
      </c>
      <c r="E1692" s="9">
        <f>Source!I892</f>
        <v>5</v>
      </c>
      <c r="F1692" s="37"/>
      <c r="G1692" s="36"/>
      <c r="H1692" s="9"/>
      <c r="I1692" s="9"/>
      <c r="J1692" s="37"/>
      <c r="K1692" s="37"/>
      <c r="Q1692">
        <f>ROUND((Source!BZ892/100)*ROUND((Source!AF892*Source!AV892)*Source!I892, 2), 2)</f>
        <v>896.86</v>
      </c>
      <c r="R1692">
        <f>Source!X892</f>
        <v>896.86</v>
      </c>
      <c r="S1692">
        <f>ROUND((Source!CA892/100)*ROUND((Source!AF892*Source!AV892)*Source!I892, 2), 2)</f>
        <v>128.12</v>
      </c>
      <c r="T1692">
        <f>Source!Y892</f>
        <v>128.12</v>
      </c>
      <c r="U1692">
        <f>ROUND((175/100)*ROUND((Source!AE892*Source!AV892)*Source!I892, 2), 2)</f>
        <v>148.72</v>
      </c>
      <c r="V1692">
        <f>ROUND((108/100)*ROUND(Source!CS892*Source!I892, 2), 2)</f>
        <v>91.78</v>
      </c>
    </row>
    <row r="1693" spans="1:22" ht="14.25" x14ac:dyDescent="0.2">
      <c r="A1693" s="34"/>
      <c r="B1693" s="34"/>
      <c r="C1693" s="34" t="s">
        <v>881</v>
      </c>
      <c r="D1693" s="35"/>
      <c r="E1693" s="9"/>
      <c r="F1693" s="37">
        <f>Source!AO892</f>
        <v>31.06</v>
      </c>
      <c r="G1693" s="36" t="str">
        <f>Source!DG892</f>
        <v>)*0,75)*11</v>
      </c>
      <c r="H1693" s="9">
        <f>Source!AV892</f>
        <v>1</v>
      </c>
      <c r="I1693" s="9">
        <f>IF(Source!BA892&lt;&gt; 0, Source!BA892, 1)</f>
        <v>1</v>
      </c>
      <c r="J1693" s="37">
        <f>Source!S892</f>
        <v>1281.23</v>
      </c>
      <c r="K1693" s="37"/>
    </row>
    <row r="1694" spans="1:22" ht="14.25" x14ac:dyDescent="0.2">
      <c r="A1694" s="34"/>
      <c r="B1694" s="34"/>
      <c r="C1694" s="34" t="s">
        <v>882</v>
      </c>
      <c r="D1694" s="35"/>
      <c r="E1694" s="9"/>
      <c r="F1694" s="37">
        <f>Source!AM892</f>
        <v>3.16</v>
      </c>
      <c r="G1694" s="36" t="str">
        <f>Source!DE892</f>
        <v>)*0,75)*11</v>
      </c>
      <c r="H1694" s="9">
        <f>Source!AV892</f>
        <v>1</v>
      </c>
      <c r="I1694" s="9">
        <f>IF(Source!BB892&lt;&gt; 0, Source!BB892, 1)</f>
        <v>1</v>
      </c>
      <c r="J1694" s="37">
        <f>Source!Q892</f>
        <v>130.35</v>
      </c>
      <c r="K1694" s="37"/>
    </row>
    <row r="1695" spans="1:22" ht="14.25" x14ac:dyDescent="0.2">
      <c r="A1695" s="34"/>
      <c r="B1695" s="34"/>
      <c r="C1695" s="34" t="s">
        <v>883</v>
      </c>
      <c r="D1695" s="35"/>
      <c r="E1695" s="9"/>
      <c r="F1695" s="37">
        <f>Source!AN892</f>
        <v>2.06</v>
      </c>
      <c r="G1695" s="36" t="str">
        <f>Source!DF892</f>
        <v>)*0,75)*11</v>
      </c>
      <c r="H1695" s="9">
        <f>Source!AV892</f>
        <v>1</v>
      </c>
      <c r="I1695" s="9">
        <f>IF(Source!BS892&lt;&gt; 0, Source!BS892, 1)</f>
        <v>1</v>
      </c>
      <c r="J1695" s="39">
        <f>Source!R892</f>
        <v>84.98</v>
      </c>
      <c r="K1695" s="37"/>
    </row>
    <row r="1696" spans="1:22" ht="14.25" x14ac:dyDescent="0.2">
      <c r="A1696" s="34"/>
      <c r="B1696" s="34"/>
      <c r="C1696" s="34" t="s">
        <v>884</v>
      </c>
      <c r="D1696" s="35"/>
      <c r="E1696" s="9"/>
      <c r="F1696" s="37">
        <f>Source!AL892</f>
        <v>0.49</v>
      </c>
      <c r="G1696" s="36" t="str">
        <f>Source!DD892</f>
        <v>)*1)*11</v>
      </c>
      <c r="H1696" s="9">
        <f>Source!AW892</f>
        <v>1</v>
      </c>
      <c r="I1696" s="9">
        <f>IF(Source!BC892&lt;&gt; 0, Source!BC892, 1)</f>
        <v>1</v>
      </c>
      <c r="J1696" s="37">
        <f>Source!P892</f>
        <v>26.95</v>
      </c>
      <c r="K1696" s="37"/>
    </row>
    <row r="1697" spans="1:22" ht="14.25" x14ac:dyDescent="0.2">
      <c r="A1697" s="34"/>
      <c r="B1697" s="34"/>
      <c r="C1697" s="34" t="s">
        <v>885</v>
      </c>
      <c r="D1697" s="35" t="s">
        <v>886</v>
      </c>
      <c r="E1697" s="9">
        <f>Source!AT892</f>
        <v>70</v>
      </c>
      <c r="F1697" s="37"/>
      <c r="G1697" s="36"/>
      <c r="H1697" s="9"/>
      <c r="I1697" s="9"/>
      <c r="J1697" s="37">
        <f>SUM(R1692:R1696)</f>
        <v>896.86</v>
      </c>
      <c r="K1697" s="37"/>
    </row>
    <row r="1698" spans="1:22" ht="14.25" x14ac:dyDescent="0.2">
      <c r="A1698" s="34"/>
      <c r="B1698" s="34"/>
      <c r="C1698" s="34" t="s">
        <v>887</v>
      </c>
      <c r="D1698" s="35" t="s">
        <v>886</v>
      </c>
      <c r="E1698" s="9">
        <f>Source!AU892</f>
        <v>10</v>
      </c>
      <c r="F1698" s="37"/>
      <c r="G1698" s="36"/>
      <c r="H1698" s="9"/>
      <c r="I1698" s="9"/>
      <c r="J1698" s="37">
        <f>SUM(T1692:T1697)</f>
        <v>128.12</v>
      </c>
      <c r="K1698" s="37"/>
    </row>
    <row r="1699" spans="1:22" ht="14.25" x14ac:dyDescent="0.2">
      <c r="A1699" s="34"/>
      <c r="B1699" s="34"/>
      <c r="C1699" s="34" t="s">
        <v>888</v>
      </c>
      <c r="D1699" s="35" t="s">
        <v>886</v>
      </c>
      <c r="E1699" s="9">
        <f>108</f>
        <v>108</v>
      </c>
      <c r="F1699" s="37"/>
      <c r="G1699" s="36"/>
      <c r="H1699" s="9"/>
      <c r="I1699" s="9"/>
      <c r="J1699" s="37">
        <f>SUM(V1692:V1698)</f>
        <v>91.78</v>
      </c>
      <c r="K1699" s="37"/>
    </row>
    <row r="1700" spans="1:22" ht="14.25" x14ac:dyDescent="0.2">
      <c r="A1700" s="34"/>
      <c r="B1700" s="34"/>
      <c r="C1700" s="34" t="s">
        <v>889</v>
      </c>
      <c r="D1700" s="35" t="s">
        <v>890</v>
      </c>
      <c r="E1700" s="9">
        <f>Source!AQ892</f>
        <v>0.08</v>
      </c>
      <c r="F1700" s="37"/>
      <c r="G1700" s="36" t="str">
        <f>Source!DI892</f>
        <v>)*0,75)*11</v>
      </c>
      <c r="H1700" s="9">
        <f>Source!AV892</f>
        <v>1</v>
      </c>
      <c r="I1700" s="9"/>
      <c r="J1700" s="37"/>
      <c r="K1700" s="37">
        <f>Source!U892</f>
        <v>3.3</v>
      </c>
    </row>
    <row r="1701" spans="1:22" ht="15" x14ac:dyDescent="0.25">
      <c r="A1701" s="44"/>
      <c r="B1701" s="44"/>
      <c r="C1701" s="44"/>
      <c r="D1701" s="44"/>
      <c r="E1701" s="44"/>
      <c r="F1701" s="44"/>
      <c r="G1701" s="44"/>
      <c r="H1701" s="44"/>
      <c r="I1701" s="45">
        <f>J1693+J1694+J1696+J1697+J1698+J1699</f>
        <v>2555.29</v>
      </c>
      <c r="J1701" s="45"/>
      <c r="K1701" s="46">
        <f>IF(Source!I892&lt;&gt;0, ROUND(I1701/Source!I892, 2), 0)</f>
        <v>511.06</v>
      </c>
      <c r="P1701" s="40">
        <f>I1701</f>
        <v>2555.29</v>
      </c>
    </row>
    <row r="1702" spans="1:22" ht="79.5" x14ac:dyDescent="0.2">
      <c r="A1702" s="34">
        <v>185</v>
      </c>
      <c r="B1702" s="34" t="s">
        <v>910</v>
      </c>
      <c r="C1702" s="34" t="str">
        <f>Source!G893</f>
        <v>Техническое обслуживание оповещателя пожарного комбинированного светозвукового "HE-8S/STW"</v>
      </c>
      <c r="D1702" s="35" t="str">
        <f>Source!H893</f>
        <v>шт.</v>
      </c>
      <c r="E1702" s="9">
        <f>Source!I893</f>
        <v>5</v>
      </c>
      <c r="F1702" s="37"/>
      <c r="G1702" s="36"/>
      <c r="H1702" s="9"/>
      <c r="I1702" s="9"/>
      <c r="J1702" s="37"/>
      <c r="K1702" s="37"/>
      <c r="Q1702">
        <f>ROUND((Source!BZ893/100)*ROUND((Source!AF893*Source!AV893)*Source!I893, 2), 2)</f>
        <v>485.18</v>
      </c>
      <c r="R1702">
        <f>Source!X893</f>
        <v>485.18</v>
      </c>
      <c r="S1702">
        <f>ROUND((Source!CA893/100)*ROUND((Source!AF893*Source!AV893)*Source!I893, 2), 2)</f>
        <v>69.31</v>
      </c>
      <c r="T1702">
        <f>Source!Y893</f>
        <v>69.31</v>
      </c>
      <c r="U1702">
        <f>ROUND((175/100)*ROUND((Source!AE893*Source!AV893)*Source!I893, 2), 2)</f>
        <v>94.76</v>
      </c>
      <c r="V1702">
        <f>ROUND((108/100)*ROUND(Source!CS893*Source!I893, 2), 2)</f>
        <v>58.48</v>
      </c>
    </row>
    <row r="1703" spans="1:22" ht="14.25" x14ac:dyDescent="0.2">
      <c r="A1703" s="34"/>
      <c r="B1703" s="34"/>
      <c r="C1703" s="34" t="s">
        <v>881</v>
      </c>
      <c r="D1703" s="35"/>
      <c r="E1703" s="9"/>
      <c r="F1703" s="37">
        <f>Source!AO893</f>
        <v>198.03</v>
      </c>
      <c r="G1703" s="36" t="str">
        <f>Source!DG893</f>
        <v>)*0,70</v>
      </c>
      <c r="H1703" s="9">
        <f>Source!AV893</f>
        <v>1</v>
      </c>
      <c r="I1703" s="9">
        <f>IF(Source!BA893&lt;&gt; 0, Source!BA893, 1)</f>
        <v>1</v>
      </c>
      <c r="J1703" s="37">
        <f>Source!S893</f>
        <v>693.11</v>
      </c>
      <c r="K1703" s="37"/>
    </row>
    <row r="1704" spans="1:22" ht="14.25" x14ac:dyDescent="0.2">
      <c r="A1704" s="34"/>
      <c r="B1704" s="34"/>
      <c r="C1704" s="34" t="s">
        <v>882</v>
      </c>
      <c r="D1704" s="35"/>
      <c r="E1704" s="9"/>
      <c r="F1704" s="37">
        <f>Source!AM893</f>
        <v>23.7</v>
      </c>
      <c r="G1704" s="36" t="str">
        <f>Source!DE893</f>
        <v>)*0,70</v>
      </c>
      <c r="H1704" s="9">
        <f>Source!AV893</f>
        <v>1</v>
      </c>
      <c r="I1704" s="9">
        <f>IF(Source!BB893&lt;&gt; 0, Source!BB893, 1)</f>
        <v>1</v>
      </c>
      <c r="J1704" s="37">
        <f>Source!Q893</f>
        <v>82.95</v>
      </c>
      <c r="K1704" s="37"/>
    </row>
    <row r="1705" spans="1:22" ht="14.25" x14ac:dyDescent="0.2">
      <c r="A1705" s="34"/>
      <c r="B1705" s="34"/>
      <c r="C1705" s="34" t="s">
        <v>883</v>
      </c>
      <c r="D1705" s="35"/>
      <c r="E1705" s="9"/>
      <c r="F1705" s="37">
        <f>Source!AN893</f>
        <v>15.47</v>
      </c>
      <c r="G1705" s="36" t="str">
        <f>Source!DF893</f>
        <v>)*0,70</v>
      </c>
      <c r="H1705" s="9">
        <f>Source!AV893</f>
        <v>1</v>
      </c>
      <c r="I1705" s="9">
        <f>IF(Source!BS893&lt;&gt; 0, Source!BS893, 1)</f>
        <v>1</v>
      </c>
      <c r="J1705" s="39">
        <f>Source!R893</f>
        <v>54.15</v>
      </c>
      <c r="K1705" s="37"/>
    </row>
    <row r="1706" spans="1:22" ht="14.25" x14ac:dyDescent="0.2">
      <c r="A1706" s="34"/>
      <c r="B1706" s="34"/>
      <c r="C1706" s="34" t="s">
        <v>884</v>
      </c>
      <c r="D1706" s="35"/>
      <c r="E1706" s="9"/>
      <c r="F1706" s="37">
        <f>Source!AL893</f>
        <v>0.49</v>
      </c>
      <c r="G1706" s="36" t="str">
        <f>Source!DD893</f>
        <v>)*1</v>
      </c>
      <c r="H1706" s="9">
        <f>Source!AW893</f>
        <v>1</v>
      </c>
      <c r="I1706" s="9">
        <f>IF(Source!BC893&lt;&gt; 0, Source!BC893, 1)</f>
        <v>1</v>
      </c>
      <c r="J1706" s="37">
        <f>Source!P893</f>
        <v>2.4500000000000002</v>
      </c>
      <c r="K1706" s="37"/>
    </row>
    <row r="1707" spans="1:22" ht="14.25" x14ac:dyDescent="0.2">
      <c r="A1707" s="34"/>
      <c r="B1707" s="34"/>
      <c r="C1707" s="34" t="s">
        <v>885</v>
      </c>
      <c r="D1707" s="35" t="s">
        <v>886</v>
      </c>
      <c r="E1707" s="9">
        <f>Source!AT893</f>
        <v>70</v>
      </c>
      <c r="F1707" s="37"/>
      <c r="G1707" s="36"/>
      <c r="H1707" s="9"/>
      <c r="I1707" s="9"/>
      <c r="J1707" s="37">
        <f>SUM(R1702:R1706)</f>
        <v>485.18</v>
      </c>
      <c r="K1707" s="37"/>
    </row>
    <row r="1708" spans="1:22" ht="14.25" x14ac:dyDescent="0.2">
      <c r="A1708" s="34"/>
      <c r="B1708" s="34"/>
      <c r="C1708" s="34" t="s">
        <v>887</v>
      </c>
      <c r="D1708" s="35" t="s">
        <v>886</v>
      </c>
      <c r="E1708" s="9">
        <f>Source!AU893</f>
        <v>10</v>
      </c>
      <c r="F1708" s="37"/>
      <c r="G1708" s="36"/>
      <c r="H1708" s="9"/>
      <c r="I1708" s="9"/>
      <c r="J1708" s="37">
        <f>SUM(T1702:T1707)</f>
        <v>69.31</v>
      </c>
      <c r="K1708" s="37"/>
    </row>
    <row r="1709" spans="1:22" ht="14.25" x14ac:dyDescent="0.2">
      <c r="A1709" s="34"/>
      <c r="B1709" s="34"/>
      <c r="C1709" s="34" t="s">
        <v>888</v>
      </c>
      <c r="D1709" s="35" t="s">
        <v>886</v>
      </c>
      <c r="E1709" s="9">
        <f>108</f>
        <v>108</v>
      </c>
      <c r="F1709" s="37"/>
      <c r="G1709" s="36"/>
      <c r="H1709" s="9"/>
      <c r="I1709" s="9"/>
      <c r="J1709" s="37">
        <f>SUM(V1702:V1708)</f>
        <v>58.48</v>
      </c>
      <c r="K1709" s="37"/>
    </row>
    <row r="1710" spans="1:22" ht="14.25" x14ac:dyDescent="0.2">
      <c r="A1710" s="34"/>
      <c r="B1710" s="34"/>
      <c r="C1710" s="34" t="s">
        <v>889</v>
      </c>
      <c r="D1710" s="35" t="s">
        <v>890</v>
      </c>
      <c r="E1710" s="9">
        <f>Source!AQ893</f>
        <v>0.51</v>
      </c>
      <c r="F1710" s="37"/>
      <c r="G1710" s="36" t="str">
        <f>Source!DI893</f>
        <v>)*0,70</v>
      </c>
      <c r="H1710" s="9">
        <f>Source!AV893</f>
        <v>1</v>
      </c>
      <c r="I1710" s="9"/>
      <c r="J1710" s="37"/>
      <c r="K1710" s="37">
        <f>Source!U893</f>
        <v>1.7849999999999999</v>
      </c>
    </row>
    <row r="1711" spans="1:22" ht="15" x14ac:dyDescent="0.25">
      <c r="A1711" s="44"/>
      <c r="B1711" s="44"/>
      <c r="C1711" s="44"/>
      <c r="D1711" s="44"/>
      <c r="E1711" s="44"/>
      <c r="F1711" s="44"/>
      <c r="G1711" s="44"/>
      <c r="H1711" s="44"/>
      <c r="I1711" s="45">
        <f>J1703+J1704+J1706+J1707+J1708+J1709</f>
        <v>1391.48</v>
      </c>
      <c r="J1711" s="45"/>
      <c r="K1711" s="46">
        <f>IF(Source!I893&lt;&gt;0, ROUND(I1711/Source!I893, 2), 0)</f>
        <v>278.3</v>
      </c>
      <c r="P1711" s="40">
        <f>I1711</f>
        <v>1391.48</v>
      </c>
    </row>
    <row r="1713" spans="1:22" ht="15" x14ac:dyDescent="0.25">
      <c r="A1713" s="49" t="str">
        <f>CONCATENATE("Итого по подразделу: ",IF(Source!G896&lt;&gt;"Новый подраздел", Source!G896, ""))</f>
        <v>Итого по подразделу: Система оповещения и управления эвакуацией</v>
      </c>
      <c r="B1713" s="49"/>
      <c r="C1713" s="49"/>
      <c r="D1713" s="49"/>
      <c r="E1713" s="49"/>
      <c r="F1713" s="49"/>
      <c r="G1713" s="49"/>
      <c r="H1713" s="49"/>
      <c r="I1713" s="42">
        <f>SUM(P1611:P1712)</f>
        <v>501196.14999999997</v>
      </c>
      <c r="J1713" s="48"/>
      <c r="K1713" s="47"/>
    </row>
    <row r="1716" spans="1:22" ht="16.5" x14ac:dyDescent="0.25">
      <c r="A1716" s="33" t="str">
        <f>CONCATENATE("Подраздел: ",IF(Source!G926&lt;&gt;"Новый подраздел", Source!G926, ""))</f>
        <v>Подраздел: Противопожарная система</v>
      </c>
      <c r="B1716" s="33"/>
      <c r="C1716" s="33"/>
      <c r="D1716" s="33"/>
      <c r="E1716" s="33"/>
      <c r="F1716" s="33"/>
      <c r="G1716" s="33"/>
      <c r="H1716" s="33"/>
      <c r="I1716" s="33"/>
      <c r="J1716" s="33"/>
      <c r="K1716" s="33"/>
    </row>
    <row r="1717" spans="1:22" ht="57" x14ac:dyDescent="0.2">
      <c r="A1717" s="34">
        <v>186</v>
      </c>
      <c r="B1717" s="34" t="str">
        <f>Source!F930</f>
        <v>1.18-2403-9-2/1</v>
      </c>
      <c r="C1717" s="34" t="str">
        <f>Source!G930</f>
        <v>Техническое обслуживание в течение года вытяжных установок с крышными вентиляторами производительностью по воздуху до 10000 м3/ч</v>
      </c>
      <c r="D1717" s="35" t="str">
        <f>Source!H930</f>
        <v>установка</v>
      </c>
      <c r="E1717" s="9">
        <f>Source!I930</f>
        <v>1</v>
      </c>
      <c r="F1717" s="37"/>
      <c r="G1717" s="36"/>
      <c r="H1717" s="9"/>
      <c r="I1717" s="9"/>
      <c r="J1717" s="37"/>
      <c r="K1717" s="37"/>
      <c r="Q1717">
        <f>ROUND((Source!BZ930/100)*ROUND((Source!AF930*Source!AV930)*Source!I930, 2), 2)</f>
        <v>13480.61</v>
      </c>
      <c r="R1717">
        <f>Source!X930</f>
        <v>13480.61</v>
      </c>
      <c r="S1717">
        <f>ROUND((Source!CA930/100)*ROUND((Source!AF930*Source!AV930)*Source!I930, 2), 2)</f>
        <v>1925.8</v>
      </c>
      <c r="T1717">
        <f>Source!Y930</f>
        <v>1925.8</v>
      </c>
      <c r="U1717">
        <f>ROUND((175/100)*ROUND((Source!AE930*Source!AV930)*Source!I930, 2), 2)</f>
        <v>0</v>
      </c>
      <c r="V1717">
        <f>ROUND((108/100)*ROUND(Source!CS930*Source!I930, 2), 2)</f>
        <v>0</v>
      </c>
    </row>
    <row r="1718" spans="1:22" ht="14.25" x14ac:dyDescent="0.2">
      <c r="A1718" s="34"/>
      <c r="B1718" s="34"/>
      <c r="C1718" s="34" t="s">
        <v>881</v>
      </c>
      <c r="D1718" s="35"/>
      <c r="E1718" s="9"/>
      <c r="F1718" s="37">
        <f>Source!AO930</f>
        <v>19258.02</v>
      </c>
      <c r="G1718" s="36" t="str">
        <f>Source!DG930</f>
        <v/>
      </c>
      <c r="H1718" s="9">
        <f>Source!AV930</f>
        <v>1</v>
      </c>
      <c r="I1718" s="9">
        <f>IF(Source!BA930&lt;&gt; 0, Source!BA930, 1)</f>
        <v>1</v>
      </c>
      <c r="J1718" s="37">
        <f>Source!S930</f>
        <v>19258.02</v>
      </c>
      <c r="K1718" s="37"/>
    </row>
    <row r="1719" spans="1:22" ht="14.25" x14ac:dyDescent="0.2">
      <c r="A1719" s="34"/>
      <c r="B1719" s="34"/>
      <c r="C1719" s="34" t="s">
        <v>884</v>
      </c>
      <c r="D1719" s="35"/>
      <c r="E1719" s="9"/>
      <c r="F1719" s="37">
        <f>Source!AL930</f>
        <v>1364.52</v>
      </c>
      <c r="G1719" s="36" t="str">
        <f>Source!DD930</f>
        <v/>
      </c>
      <c r="H1719" s="9">
        <f>Source!AW930</f>
        <v>1</v>
      </c>
      <c r="I1719" s="9">
        <f>IF(Source!BC930&lt;&gt; 0, Source!BC930, 1)</f>
        <v>1</v>
      </c>
      <c r="J1719" s="37">
        <f>Source!P930</f>
        <v>1364.52</v>
      </c>
      <c r="K1719" s="37"/>
    </row>
    <row r="1720" spans="1:22" ht="14.25" x14ac:dyDescent="0.2">
      <c r="A1720" s="34"/>
      <c r="B1720" s="34"/>
      <c r="C1720" s="34" t="s">
        <v>885</v>
      </c>
      <c r="D1720" s="35" t="s">
        <v>886</v>
      </c>
      <c r="E1720" s="9">
        <f>Source!AT930</f>
        <v>70</v>
      </c>
      <c r="F1720" s="37"/>
      <c r="G1720" s="36"/>
      <c r="H1720" s="9"/>
      <c r="I1720" s="9"/>
      <c r="J1720" s="37">
        <f>SUM(R1717:R1719)</f>
        <v>13480.61</v>
      </c>
      <c r="K1720" s="37"/>
    </row>
    <row r="1721" spans="1:22" ht="14.25" x14ac:dyDescent="0.2">
      <c r="A1721" s="34"/>
      <c r="B1721" s="34"/>
      <c r="C1721" s="34" t="s">
        <v>887</v>
      </c>
      <c r="D1721" s="35" t="s">
        <v>886</v>
      </c>
      <c r="E1721" s="9">
        <f>Source!AU930</f>
        <v>10</v>
      </c>
      <c r="F1721" s="37"/>
      <c r="G1721" s="36"/>
      <c r="H1721" s="9"/>
      <c r="I1721" s="9"/>
      <c r="J1721" s="37">
        <f>SUM(T1717:T1720)</f>
        <v>1925.8</v>
      </c>
      <c r="K1721" s="37"/>
    </row>
    <row r="1722" spans="1:22" ht="14.25" x14ac:dyDescent="0.2">
      <c r="A1722" s="34"/>
      <c r="B1722" s="34"/>
      <c r="C1722" s="34" t="s">
        <v>889</v>
      </c>
      <c r="D1722" s="35" t="s">
        <v>890</v>
      </c>
      <c r="E1722" s="9">
        <f>Source!AQ930</f>
        <v>57</v>
      </c>
      <c r="F1722" s="37"/>
      <c r="G1722" s="36" t="str">
        <f>Source!DI930</f>
        <v/>
      </c>
      <c r="H1722" s="9">
        <f>Source!AV930</f>
        <v>1</v>
      </c>
      <c r="I1722" s="9"/>
      <c r="J1722" s="37"/>
      <c r="K1722" s="37">
        <f>Source!U930</f>
        <v>57</v>
      </c>
    </row>
    <row r="1723" spans="1:22" ht="15" x14ac:dyDescent="0.25">
      <c r="A1723" s="44"/>
      <c r="B1723" s="44"/>
      <c r="C1723" s="44"/>
      <c r="D1723" s="44"/>
      <c r="E1723" s="44"/>
      <c r="F1723" s="44"/>
      <c r="G1723" s="44"/>
      <c r="H1723" s="44"/>
      <c r="I1723" s="45">
        <f>J1718+J1719+J1720+J1721</f>
        <v>36028.950000000004</v>
      </c>
      <c r="J1723" s="45"/>
      <c r="K1723" s="46">
        <f>IF(Source!I930&lt;&gt;0, ROUND(I1723/Source!I930, 2), 0)</f>
        <v>36028.949999999997</v>
      </c>
      <c r="P1723" s="40">
        <f>I1723</f>
        <v>36028.950000000004</v>
      </c>
    </row>
    <row r="1724" spans="1:22" ht="57" x14ac:dyDescent="0.2">
      <c r="A1724" s="34">
        <v>187</v>
      </c>
      <c r="B1724" s="34" t="str">
        <f>Source!F931</f>
        <v>1.18-2403-5-1/1</v>
      </c>
      <c r="C1724" s="34" t="str">
        <f>Source!G931</f>
        <v>Техническое обслуживание и ремонт в течение года приточных установок с автоматикой, производительностью по воздуху до 5000 м3/ч</v>
      </c>
      <c r="D1724" s="35" t="str">
        <f>Source!H931</f>
        <v>установка</v>
      </c>
      <c r="E1724" s="9">
        <f>Source!I931</f>
        <v>5</v>
      </c>
      <c r="F1724" s="37"/>
      <c r="G1724" s="36"/>
      <c r="H1724" s="9"/>
      <c r="I1724" s="9"/>
      <c r="J1724" s="37"/>
      <c r="K1724" s="37"/>
      <c r="Q1724">
        <f>ROUND((Source!BZ931/100)*ROUND((Source!AF931*Source!AV931)*Source!I931, 2), 2)</f>
        <v>106745.52</v>
      </c>
      <c r="R1724">
        <f>Source!X931</f>
        <v>106745.52</v>
      </c>
      <c r="S1724">
        <f>ROUND((Source!CA931/100)*ROUND((Source!AF931*Source!AV931)*Source!I931, 2), 2)</f>
        <v>15249.36</v>
      </c>
      <c r="T1724">
        <f>Source!Y931</f>
        <v>15249.36</v>
      </c>
      <c r="U1724">
        <f>ROUND((175/100)*ROUND((Source!AE931*Source!AV931)*Source!I931, 2), 2)</f>
        <v>0</v>
      </c>
      <c r="V1724">
        <f>ROUND((108/100)*ROUND(Source!CS931*Source!I931, 2), 2)</f>
        <v>0</v>
      </c>
    </row>
    <row r="1725" spans="1:22" ht="14.25" x14ac:dyDescent="0.2">
      <c r="A1725" s="34"/>
      <c r="B1725" s="34"/>
      <c r="C1725" s="34" t="s">
        <v>881</v>
      </c>
      <c r="D1725" s="35"/>
      <c r="E1725" s="9"/>
      <c r="F1725" s="37">
        <f>Source!AO931</f>
        <v>30498.720000000001</v>
      </c>
      <c r="G1725" s="36" t="str">
        <f>Source!DG931</f>
        <v/>
      </c>
      <c r="H1725" s="9">
        <f>Source!AV931</f>
        <v>1</v>
      </c>
      <c r="I1725" s="9">
        <f>IF(Source!BA931&lt;&gt; 0, Source!BA931, 1)</f>
        <v>1</v>
      </c>
      <c r="J1725" s="37">
        <f>Source!S931</f>
        <v>152493.6</v>
      </c>
      <c r="K1725" s="37"/>
    </row>
    <row r="1726" spans="1:22" ht="14.25" x14ac:dyDescent="0.2">
      <c r="A1726" s="34"/>
      <c r="B1726" s="34"/>
      <c r="C1726" s="34" t="s">
        <v>884</v>
      </c>
      <c r="D1726" s="35"/>
      <c r="E1726" s="9"/>
      <c r="F1726" s="37">
        <f>Source!AL931</f>
        <v>2656.32</v>
      </c>
      <c r="G1726" s="36" t="str">
        <f>Source!DD931</f>
        <v/>
      </c>
      <c r="H1726" s="9">
        <f>Source!AW931</f>
        <v>1</v>
      </c>
      <c r="I1726" s="9">
        <f>IF(Source!BC931&lt;&gt; 0, Source!BC931, 1)</f>
        <v>1</v>
      </c>
      <c r="J1726" s="37">
        <f>Source!P931</f>
        <v>13281.6</v>
      </c>
      <c r="K1726" s="37"/>
    </row>
    <row r="1727" spans="1:22" ht="14.25" x14ac:dyDescent="0.2">
      <c r="A1727" s="34"/>
      <c r="B1727" s="34"/>
      <c r="C1727" s="34" t="s">
        <v>885</v>
      </c>
      <c r="D1727" s="35" t="s">
        <v>886</v>
      </c>
      <c r="E1727" s="9">
        <f>Source!AT931</f>
        <v>70</v>
      </c>
      <c r="F1727" s="37"/>
      <c r="G1727" s="36"/>
      <c r="H1727" s="9"/>
      <c r="I1727" s="9"/>
      <c r="J1727" s="37">
        <f>SUM(R1724:R1726)</f>
        <v>106745.52</v>
      </c>
      <c r="K1727" s="37"/>
    </row>
    <row r="1728" spans="1:22" ht="14.25" x14ac:dyDescent="0.2">
      <c r="A1728" s="34"/>
      <c r="B1728" s="34"/>
      <c r="C1728" s="34" t="s">
        <v>887</v>
      </c>
      <c r="D1728" s="35" t="s">
        <v>886</v>
      </c>
      <c r="E1728" s="9">
        <f>Source!AU931</f>
        <v>10</v>
      </c>
      <c r="F1728" s="37"/>
      <c r="G1728" s="36"/>
      <c r="H1728" s="9"/>
      <c r="I1728" s="9"/>
      <c r="J1728" s="37">
        <f>SUM(T1724:T1727)</f>
        <v>15249.36</v>
      </c>
      <c r="K1728" s="37"/>
    </row>
    <row r="1729" spans="1:32" ht="14.25" x14ac:dyDescent="0.2">
      <c r="A1729" s="34"/>
      <c r="B1729" s="34"/>
      <c r="C1729" s="34" t="s">
        <v>889</v>
      </c>
      <c r="D1729" s="35" t="s">
        <v>890</v>
      </c>
      <c r="E1729" s="9">
        <f>Source!AQ931</f>
        <v>84</v>
      </c>
      <c r="F1729" s="37"/>
      <c r="G1729" s="36" t="str">
        <f>Source!DI931</f>
        <v/>
      </c>
      <c r="H1729" s="9">
        <f>Source!AV931</f>
        <v>1</v>
      </c>
      <c r="I1729" s="9"/>
      <c r="J1729" s="37"/>
      <c r="K1729" s="37">
        <f>Source!U931</f>
        <v>420</v>
      </c>
    </row>
    <row r="1730" spans="1:32" ht="15" x14ac:dyDescent="0.25">
      <c r="A1730" s="44"/>
      <c r="B1730" s="44"/>
      <c r="C1730" s="44"/>
      <c r="D1730" s="44"/>
      <c r="E1730" s="44"/>
      <c r="F1730" s="44"/>
      <c r="G1730" s="44"/>
      <c r="H1730" s="44"/>
      <c r="I1730" s="45">
        <f>J1725+J1726+J1727+J1728</f>
        <v>287770.08</v>
      </c>
      <c r="J1730" s="45"/>
      <c r="K1730" s="46">
        <f>IF(Source!I931&lt;&gt;0, ROUND(I1730/Source!I931, 2), 0)</f>
        <v>57554.02</v>
      </c>
      <c r="P1730" s="40">
        <f>I1730</f>
        <v>287770.08</v>
      </c>
    </row>
    <row r="1732" spans="1:32" ht="15" x14ac:dyDescent="0.25">
      <c r="A1732" s="49" t="str">
        <f>CONCATENATE("Итого по подразделу: ",IF(Source!G933&lt;&gt;"Новый подраздел", Source!G933, ""))</f>
        <v>Итого по подразделу: Противопожарная система</v>
      </c>
      <c r="B1732" s="49"/>
      <c r="C1732" s="49"/>
      <c r="D1732" s="49"/>
      <c r="E1732" s="49"/>
      <c r="F1732" s="49"/>
      <c r="G1732" s="49"/>
      <c r="H1732" s="49"/>
      <c r="I1732" s="42">
        <f>SUM(P1716:P1731)</f>
        <v>323799.03000000003</v>
      </c>
      <c r="J1732" s="48"/>
      <c r="K1732" s="47"/>
    </row>
    <row r="1735" spans="1:32" ht="30" x14ac:dyDescent="0.25">
      <c r="A1735" s="49" t="str">
        <f>CONCATENATE("Итого по разделу: ",IF(Source!G963&lt;&gt;"Новый раздел", Source!G963, ""))</f>
        <v>Итого по разделу: Филиал № 3 ГБУЗ "ГП № 6 ДЗМ", по адресу: 125008, г. Москва, 3-й Новомихалковский проезд, д.3А, стр.1</v>
      </c>
      <c r="B1735" s="49"/>
      <c r="C1735" s="49"/>
      <c r="D1735" s="49"/>
      <c r="E1735" s="49"/>
      <c r="F1735" s="49"/>
      <c r="G1735" s="49"/>
      <c r="H1735" s="49"/>
      <c r="I1735" s="42">
        <f>SUM(P1399:P1734)</f>
        <v>1835951.9700000002</v>
      </c>
      <c r="J1735" s="48"/>
      <c r="K1735" s="47"/>
      <c r="AF1735" s="51" t="str">
        <f>CONCATENATE("Итого по разделу: ",IF(Source!G963&lt;&gt;"Новый раздел", Source!G963, ""))</f>
        <v>Итого по разделу: Филиал № 3 ГБУЗ "ГП № 6 ДЗМ", по адресу: 125008, г. Москва, 3-й Новомихалковский проезд, д.3А, стр.1</v>
      </c>
    </row>
    <row r="1738" spans="1:32" ht="16.5" x14ac:dyDescent="0.25">
      <c r="A1738" s="33" t="str">
        <f>CONCATENATE("Раздел: ",IF(Source!G993&lt;&gt;"Новый раздел", Source!G993, ""))</f>
        <v>Раздел: Филиал № 4 ГБУЗ "ГП № 6 ДЗМ", по адресу: г. Москва, ул. Вучетича, д.7Б</v>
      </c>
      <c r="B1738" s="33"/>
      <c r="C1738" s="33"/>
      <c r="D1738" s="33"/>
      <c r="E1738" s="33"/>
      <c r="F1738" s="33"/>
      <c r="G1738" s="33"/>
      <c r="H1738" s="33"/>
      <c r="I1738" s="33"/>
      <c r="J1738" s="33"/>
      <c r="K1738" s="33"/>
    </row>
    <row r="1740" spans="1:32" ht="16.5" x14ac:dyDescent="0.25">
      <c r="A1740" s="33" t="str">
        <f>CONCATENATE("Подраздел: ",IF(Source!G997&lt;&gt;"Новый подраздел", Source!G997, ""))</f>
        <v>Подраздел: Автоматическая пожарная сигнализация</v>
      </c>
      <c r="B1740" s="33"/>
      <c r="C1740" s="33"/>
      <c r="D1740" s="33"/>
      <c r="E1740" s="33"/>
      <c r="F1740" s="33"/>
      <c r="G1740" s="33"/>
      <c r="H1740" s="33"/>
      <c r="I1740" s="33"/>
      <c r="J1740" s="33"/>
      <c r="K1740" s="33"/>
    </row>
    <row r="1741" spans="1:32" ht="42.75" x14ac:dyDescent="0.2">
      <c r="A1741" s="34">
        <v>188</v>
      </c>
      <c r="B1741" s="34" t="str">
        <f>Source!F1001</f>
        <v>1.22-2201-79-1/1</v>
      </c>
      <c r="C1741" s="34" t="str">
        <f>Source!G1001</f>
        <v>Технический осмотр прибора приемно-контрольного охранно-пожарного "ВЭРС-ПК" ("РУБЕЖ -2 ОП" прот.R3)</v>
      </c>
      <c r="D1741" s="35" t="str">
        <f>Source!H1001</f>
        <v>шт.</v>
      </c>
      <c r="E1741" s="9">
        <f>Source!I1001</f>
        <v>3</v>
      </c>
      <c r="F1741" s="37"/>
      <c r="G1741" s="36"/>
      <c r="H1741" s="9"/>
      <c r="I1741" s="9"/>
      <c r="J1741" s="37"/>
      <c r="K1741" s="37"/>
      <c r="Q1741">
        <f>ROUND((Source!BZ1001/100)*ROUND((Source!AF1001*Source!AV1001)*Source!I1001, 2), 2)</f>
        <v>922.61</v>
      </c>
      <c r="R1741">
        <f>Source!X1001</f>
        <v>922.61</v>
      </c>
      <c r="S1741">
        <f>ROUND((Source!CA1001/100)*ROUND((Source!AF1001*Source!AV1001)*Source!I1001, 2), 2)</f>
        <v>131.80000000000001</v>
      </c>
      <c r="T1741">
        <f>Source!Y1001</f>
        <v>131.80000000000001</v>
      </c>
      <c r="U1741">
        <f>ROUND((175/100)*ROUND((Source!AE1001*Source!AV1001)*Source!I1001, 2), 2)</f>
        <v>0</v>
      </c>
      <c r="V1741">
        <f>ROUND((108/100)*ROUND(Source!CS1001*Source!I1001, 2), 2)</f>
        <v>0</v>
      </c>
    </row>
    <row r="1742" spans="1:32" ht="14.25" x14ac:dyDescent="0.2">
      <c r="A1742" s="34"/>
      <c r="B1742" s="34"/>
      <c r="C1742" s="34" t="s">
        <v>881</v>
      </c>
      <c r="D1742" s="35"/>
      <c r="E1742" s="9"/>
      <c r="F1742" s="37">
        <f>Source!AO1001</f>
        <v>39.94</v>
      </c>
      <c r="G1742" s="36" t="str">
        <f>Source!DG1001</f>
        <v>)*11</v>
      </c>
      <c r="H1742" s="9">
        <f>Source!AV1001</f>
        <v>1</v>
      </c>
      <c r="I1742" s="9">
        <f>IF(Source!BA1001&lt;&gt; 0, Source!BA1001, 1)</f>
        <v>1</v>
      </c>
      <c r="J1742" s="37">
        <f>Source!S1001</f>
        <v>1318.02</v>
      </c>
      <c r="K1742" s="37"/>
    </row>
    <row r="1743" spans="1:32" ht="14.25" x14ac:dyDescent="0.2">
      <c r="A1743" s="34"/>
      <c r="B1743" s="34"/>
      <c r="C1743" s="34" t="s">
        <v>884</v>
      </c>
      <c r="D1743" s="35"/>
      <c r="E1743" s="9"/>
      <c r="F1743" s="37">
        <f>Source!AL1001</f>
        <v>6.27</v>
      </c>
      <c r="G1743" s="36" t="str">
        <f>Source!DD1001</f>
        <v>)*11</v>
      </c>
      <c r="H1743" s="9">
        <f>Source!AW1001</f>
        <v>1</v>
      </c>
      <c r="I1743" s="9">
        <f>IF(Source!BC1001&lt;&gt; 0, Source!BC1001, 1)</f>
        <v>1</v>
      </c>
      <c r="J1743" s="37">
        <f>Source!P1001</f>
        <v>206.91</v>
      </c>
      <c r="K1743" s="37"/>
    </row>
    <row r="1744" spans="1:32" ht="14.25" x14ac:dyDescent="0.2">
      <c r="A1744" s="34"/>
      <c r="B1744" s="34"/>
      <c r="C1744" s="34" t="s">
        <v>885</v>
      </c>
      <c r="D1744" s="35" t="s">
        <v>886</v>
      </c>
      <c r="E1744" s="9">
        <f>Source!AT1001</f>
        <v>70</v>
      </c>
      <c r="F1744" s="37"/>
      <c r="G1744" s="36"/>
      <c r="H1744" s="9"/>
      <c r="I1744" s="9"/>
      <c r="J1744" s="37">
        <f>SUM(R1741:R1743)</f>
        <v>922.61</v>
      </c>
      <c r="K1744" s="37"/>
    </row>
    <row r="1745" spans="1:22" ht="14.25" x14ac:dyDescent="0.2">
      <c r="A1745" s="34"/>
      <c r="B1745" s="34"/>
      <c r="C1745" s="34" t="s">
        <v>887</v>
      </c>
      <c r="D1745" s="35" t="s">
        <v>886</v>
      </c>
      <c r="E1745" s="9">
        <f>Source!AU1001</f>
        <v>10</v>
      </c>
      <c r="F1745" s="37"/>
      <c r="G1745" s="36"/>
      <c r="H1745" s="9"/>
      <c r="I1745" s="9"/>
      <c r="J1745" s="37">
        <f>SUM(T1741:T1744)</f>
        <v>131.80000000000001</v>
      </c>
      <c r="K1745" s="37"/>
    </row>
    <row r="1746" spans="1:22" ht="14.25" x14ac:dyDescent="0.2">
      <c r="A1746" s="34"/>
      <c r="B1746" s="34"/>
      <c r="C1746" s="34" t="s">
        <v>889</v>
      </c>
      <c r="D1746" s="35" t="s">
        <v>890</v>
      </c>
      <c r="E1746" s="9">
        <f>Source!AQ1001</f>
        <v>0.11</v>
      </c>
      <c r="F1746" s="37"/>
      <c r="G1746" s="36" t="str">
        <f>Source!DI1001</f>
        <v>)*11</v>
      </c>
      <c r="H1746" s="9">
        <f>Source!AV1001</f>
        <v>1</v>
      </c>
      <c r="I1746" s="9"/>
      <c r="J1746" s="37"/>
      <c r="K1746" s="37">
        <f>Source!U1001</f>
        <v>3.63</v>
      </c>
    </row>
    <row r="1747" spans="1:22" ht="15" x14ac:dyDescent="0.25">
      <c r="A1747" s="44"/>
      <c r="B1747" s="44"/>
      <c r="C1747" s="44"/>
      <c r="D1747" s="44"/>
      <c r="E1747" s="44"/>
      <c r="F1747" s="44"/>
      <c r="G1747" s="44"/>
      <c r="H1747" s="44"/>
      <c r="I1747" s="45">
        <f>J1742+J1743+J1744+J1745</f>
        <v>2579.34</v>
      </c>
      <c r="J1747" s="45"/>
      <c r="K1747" s="46">
        <f>IF(Source!I1001&lt;&gt;0, ROUND(I1747/Source!I1001, 2), 0)</f>
        <v>859.78</v>
      </c>
      <c r="P1747" s="40">
        <f>I1747</f>
        <v>2579.34</v>
      </c>
    </row>
    <row r="1748" spans="1:22" ht="57" x14ac:dyDescent="0.2">
      <c r="A1748" s="34">
        <v>189</v>
      </c>
      <c r="B1748" s="34" t="str">
        <f>Source!F1002</f>
        <v>1.22-2203-93-1/1</v>
      </c>
      <c r="C1748" s="34" t="str">
        <f>Source!G1002</f>
        <v>Техническое обслуживание прибора приемно-контрольного охранно-пожарного "ВЭРС-ПК" ("РУБЕЖ -2 ОП" прот.R3)</v>
      </c>
      <c r="D1748" s="35" t="str">
        <f>Source!H1002</f>
        <v>шт.</v>
      </c>
      <c r="E1748" s="9">
        <f>Source!I1002</f>
        <v>3</v>
      </c>
      <c r="F1748" s="37"/>
      <c r="G1748" s="36"/>
      <c r="H1748" s="9"/>
      <c r="I1748" s="9"/>
      <c r="J1748" s="37"/>
      <c r="K1748" s="37"/>
      <c r="Q1748">
        <f>ROUND((Source!BZ1002/100)*ROUND((Source!AF1002*Source!AV1002)*Source!I1002, 2), 2)</f>
        <v>167.73</v>
      </c>
      <c r="R1748">
        <f>Source!X1002</f>
        <v>167.73</v>
      </c>
      <c r="S1748">
        <f>ROUND((Source!CA1002/100)*ROUND((Source!AF1002*Source!AV1002)*Source!I1002, 2), 2)</f>
        <v>23.96</v>
      </c>
      <c r="T1748">
        <f>Source!Y1002</f>
        <v>23.96</v>
      </c>
      <c r="U1748">
        <f>ROUND((175/100)*ROUND((Source!AE1002*Source!AV1002)*Source!I1002, 2), 2)</f>
        <v>0</v>
      </c>
      <c r="V1748">
        <f>ROUND((108/100)*ROUND(Source!CS1002*Source!I1002, 2), 2)</f>
        <v>0</v>
      </c>
    </row>
    <row r="1749" spans="1:22" ht="14.25" x14ac:dyDescent="0.2">
      <c r="A1749" s="34"/>
      <c r="B1749" s="34"/>
      <c r="C1749" s="34" t="s">
        <v>881</v>
      </c>
      <c r="D1749" s="35"/>
      <c r="E1749" s="9"/>
      <c r="F1749" s="37">
        <f>Source!AO1002</f>
        <v>79.87</v>
      </c>
      <c r="G1749" s="36" t="str">
        <f>Source!DG1002</f>
        <v/>
      </c>
      <c r="H1749" s="9">
        <f>Source!AV1002</f>
        <v>1</v>
      </c>
      <c r="I1749" s="9">
        <f>IF(Source!BA1002&lt;&gt; 0, Source!BA1002, 1)</f>
        <v>1</v>
      </c>
      <c r="J1749" s="37">
        <f>Source!S1002</f>
        <v>239.61</v>
      </c>
      <c r="K1749" s="37"/>
    </row>
    <row r="1750" spans="1:22" ht="14.25" x14ac:dyDescent="0.2">
      <c r="A1750" s="34"/>
      <c r="B1750" s="34"/>
      <c r="C1750" s="34" t="s">
        <v>884</v>
      </c>
      <c r="D1750" s="35"/>
      <c r="E1750" s="9"/>
      <c r="F1750" s="37">
        <f>Source!AL1002</f>
        <v>10.77</v>
      </c>
      <c r="G1750" s="36" t="str">
        <f>Source!DD1002</f>
        <v/>
      </c>
      <c r="H1750" s="9">
        <f>Source!AW1002</f>
        <v>1</v>
      </c>
      <c r="I1750" s="9">
        <f>IF(Source!BC1002&lt;&gt; 0, Source!BC1002, 1)</f>
        <v>1</v>
      </c>
      <c r="J1750" s="37">
        <f>Source!P1002</f>
        <v>32.31</v>
      </c>
      <c r="K1750" s="37"/>
    </row>
    <row r="1751" spans="1:22" ht="14.25" x14ac:dyDescent="0.2">
      <c r="A1751" s="34"/>
      <c r="B1751" s="34"/>
      <c r="C1751" s="34" t="s">
        <v>885</v>
      </c>
      <c r="D1751" s="35" t="s">
        <v>886</v>
      </c>
      <c r="E1751" s="9">
        <f>Source!AT1002</f>
        <v>70</v>
      </c>
      <c r="F1751" s="37"/>
      <c r="G1751" s="36"/>
      <c r="H1751" s="9"/>
      <c r="I1751" s="9"/>
      <c r="J1751" s="37">
        <f>SUM(R1748:R1750)</f>
        <v>167.73</v>
      </c>
      <c r="K1751" s="37"/>
    </row>
    <row r="1752" spans="1:22" ht="14.25" x14ac:dyDescent="0.2">
      <c r="A1752" s="34"/>
      <c r="B1752" s="34"/>
      <c r="C1752" s="34" t="s">
        <v>887</v>
      </c>
      <c r="D1752" s="35" t="s">
        <v>886</v>
      </c>
      <c r="E1752" s="9">
        <f>Source!AU1002</f>
        <v>10</v>
      </c>
      <c r="F1752" s="37"/>
      <c r="G1752" s="36"/>
      <c r="H1752" s="9"/>
      <c r="I1752" s="9"/>
      <c r="J1752" s="37">
        <f>SUM(T1748:T1751)</f>
        <v>23.96</v>
      </c>
      <c r="K1752" s="37"/>
    </row>
    <row r="1753" spans="1:22" ht="14.25" x14ac:dyDescent="0.2">
      <c r="A1753" s="34"/>
      <c r="B1753" s="34"/>
      <c r="C1753" s="34" t="s">
        <v>889</v>
      </c>
      <c r="D1753" s="35" t="s">
        <v>890</v>
      </c>
      <c r="E1753" s="9">
        <f>Source!AQ1002</f>
        <v>0.22</v>
      </c>
      <c r="F1753" s="37"/>
      <c r="G1753" s="36" t="str">
        <f>Source!DI1002</f>
        <v/>
      </c>
      <c r="H1753" s="9">
        <f>Source!AV1002</f>
        <v>1</v>
      </c>
      <c r="I1753" s="9"/>
      <c r="J1753" s="37"/>
      <c r="K1753" s="37">
        <f>Source!U1002</f>
        <v>0.66</v>
      </c>
    </row>
    <row r="1754" spans="1:22" ht="15" x14ac:dyDescent="0.25">
      <c r="A1754" s="44"/>
      <c r="B1754" s="44"/>
      <c r="C1754" s="44"/>
      <c r="D1754" s="44"/>
      <c r="E1754" s="44"/>
      <c r="F1754" s="44"/>
      <c r="G1754" s="44"/>
      <c r="H1754" s="44"/>
      <c r="I1754" s="45">
        <f>J1749+J1750+J1751+J1752</f>
        <v>463.60999999999996</v>
      </c>
      <c r="J1754" s="45"/>
      <c r="K1754" s="46">
        <f>IF(Source!I1002&lt;&gt;0, ROUND(I1754/Source!I1002, 2), 0)</f>
        <v>154.54</v>
      </c>
      <c r="P1754" s="40">
        <f>I1754</f>
        <v>463.60999999999996</v>
      </c>
    </row>
    <row r="1755" spans="1:22" ht="71.25" x14ac:dyDescent="0.2">
      <c r="A1755" s="34">
        <v>190</v>
      </c>
      <c r="B1755" s="34" t="str">
        <f>Source!F1003</f>
        <v>1.22-2203-104-6/1</v>
      </c>
      <c r="C1755" s="34" t="str">
        <f>Source!G1003</f>
        <v>Техническое обслуживание приборов системы охранно-пожарной сигнализации на базе оборудования С2000, блок индикации С2000-БКИ (С2000-БИ) - годовое (R3-Рубеж-БИУ)</v>
      </c>
      <c r="D1755" s="35" t="str">
        <f>Source!H1003</f>
        <v>шт.</v>
      </c>
      <c r="E1755" s="9">
        <f>Source!I1003</f>
        <v>3</v>
      </c>
      <c r="F1755" s="37"/>
      <c r="G1755" s="36"/>
      <c r="H1755" s="9"/>
      <c r="I1755" s="9"/>
      <c r="J1755" s="37"/>
      <c r="K1755" s="37"/>
      <c r="Q1755">
        <f>ROUND((Source!BZ1003/100)*ROUND((Source!AF1003*Source!AV1003)*Source!I1003, 2), 2)</f>
        <v>228.73</v>
      </c>
      <c r="R1755">
        <f>Source!X1003</f>
        <v>228.73</v>
      </c>
      <c r="S1755">
        <f>ROUND((Source!CA1003/100)*ROUND((Source!AF1003*Source!AV1003)*Source!I1003, 2), 2)</f>
        <v>32.68</v>
      </c>
      <c r="T1755">
        <f>Source!Y1003</f>
        <v>32.68</v>
      </c>
      <c r="U1755">
        <f>ROUND((175/100)*ROUND((Source!AE1003*Source!AV1003)*Source!I1003, 2), 2)</f>
        <v>0</v>
      </c>
      <c r="V1755">
        <f>ROUND((108/100)*ROUND(Source!CS1003*Source!I1003, 2), 2)</f>
        <v>0</v>
      </c>
    </row>
    <row r="1756" spans="1:22" ht="14.25" x14ac:dyDescent="0.2">
      <c r="A1756" s="34"/>
      <c r="B1756" s="34"/>
      <c r="C1756" s="34" t="s">
        <v>881</v>
      </c>
      <c r="D1756" s="35"/>
      <c r="E1756" s="9"/>
      <c r="F1756" s="37">
        <f>Source!AO1003</f>
        <v>108.92</v>
      </c>
      <c r="G1756" s="36" t="str">
        <f>Source!DG1003</f>
        <v/>
      </c>
      <c r="H1756" s="9">
        <f>Source!AV1003</f>
        <v>1</v>
      </c>
      <c r="I1756" s="9">
        <f>IF(Source!BA1003&lt;&gt; 0, Source!BA1003, 1)</f>
        <v>1</v>
      </c>
      <c r="J1756" s="37">
        <f>Source!S1003</f>
        <v>326.76</v>
      </c>
      <c r="K1756" s="37"/>
    </row>
    <row r="1757" spans="1:22" ht="14.25" x14ac:dyDescent="0.2">
      <c r="A1757" s="34"/>
      <c r="B1757" s="34"/>
      <c r="C1757" s="34" t="s">
        <v>884</v>
      </c>
      <c r="D1757" s="35"/>
      <c r="E1757" s="9"/>
      <c r="F1757" s="37">
        <f>Source!AL1003</f>
        <v>41.66</v>
      </c>
      <c r="G1757" s="36" t="str">
        <f>Source!DD1003</f>
        <v/>
      </c>
      <c r="H1757" s="9">
        <f>Source!AW1003</f>
        <v>1</v>
      </c>
      <c r="I1757" s="9">
        <f>IF(Source!BC1003&lt;&gt; 0, Source!BC1003, 1)</f>
        <v>1</v>
      </c>
      <c r="J1757" s="37">
        <f>Source!P1003</f>
        <v>124.98</v>
      </c>
      <c r="K1757" s="37"/>
    </row>
    <row r="1758" spans="1:22" ht="14.25" x14ac:dyDescent="0.2">
      <c r="A1758" s="34"/>
      <c r="B1758" s="34"/>
      <c r="C1758" s="34" t="s">
        <v>885</v>
      </c>
      <c r="D1758" s="35" t="s">
        <v>886</v>
      </c>
      <c r="E1758" s="9">
        <f>Source!AT1003</f>
        <v>70</v>
      </c>
      <c r="F1758" s="37"/>
      <c r="G1758" s="36"/>
      <c r="H1758" s="9"/>
      <c r="I1758" s="9"/>
      <c r="J1758" s="37">
        <f>SUM(R1755:R1757)</f>
        <v>228.73</v>
      </c>
      <c r="K1758" s="37"/>
    </row>
    <row r="1759" spans="1:22" ht="14.25" x14ac:dyDescent="0.2">
      <c r="A1759" s="34"/>
      <c r="B1759" s="34"/>
      <c r="C1759" s="34" t="s">
        <v>887</v>
      </c>
      <c r="D1759" s="35" t="s">
        <v>886</v>
      </c>
      <c r="E1759" s="9">
        <f>Source!AU1003</f>
        <v>10</v>
      </c>
      <c r="F1759" s="37"/>
      <c r="G1759" s="36"/>
      <c r="H1759" s="9"/>
      <c r="I1759" s="9"/>
      <c r="J1759" s="37">
        <f>SUM(T1755:T1758)</f>
        <v>32.68</v>
      </c>
      <c r="K1759" s="37"/>
    </row>
    <row r="1760" spans="1:22" ht="14.25" x14ac:dyDescent="0.2">
      <c r="A1760" s="34"/>
      <c r="B1760" s="34"/>
      <c r="C1760" s="34" t="s">
        <v>889</v>
      </c>
      <c r="D1760" s="35" t="s">
        <v>890</v>
      </c>
      <c r="E1760" s="9">
        <f>Source!AQ1003</f>
        <v>0.3</v>
      </c>
      <c r="F1760" s="37"/>
      <c r="G1760" s="36" t="str">
        <f>Source!DI1003</f>
        <v/>
      </c>
      <c r="H1760" s="9">
        <f>Source!AV1003</f>
        <v>1</v>
      </c>
      <c r="I1760" s="9"/>
      <c r="J1760" s="37"/>
      <c r="K1760" s="37">
        <f>Source!U1003</f>
        <v>0.89999999999999991</v>
      </c>
    </row>
    <row r="1761" spans="1:22" ht="15" x14ac:dyDescent="0.25">
      <c r="A1761" s="44"/>
      <c r="B1761" s="44"/>
      <c r="C1761" s="44"/>
      <c r="D1761" s="44"/>
      <c r="E1761" s="44"/>
      <c r="F1761" s="44"/>
      <c r="G1761" s="44"/>
      <c r="H1761" s="44"/>
      <c r="I1761" s="45">
        <f>J1756+J1757+J1758+J1759</f>
        <v>713.15</v>
      </c>
      <c r="J1761" s="45"/>
      <c r="K1761" s="46">
        <f>IF(Source!I1003&lt;&gt;0, ROUND(I1761/Source!I1003, 2), 0)</f>
        <v>237.72</v>
      </c>
      <c r="P1761" s="40">
        <f>I1761</f>
        <v>713.15</v>
      </c>
    </row>
    <row r="1762" spans="1:22" ht="79.5" x14ac:dyDescent="0.2">
      <c r="A1762" s="34">
        <v>191</v>
      </c>
      <c r="B1762" s="34" t="s">
        <v>904</v>
      </c>
      <c r="C1762" s="34" t="str">
        <f>Source!G1004</f>
        <v>Техническое обслуживание блока контроля зоны "БКЗ" (МС-1 прот. R3)</v>
      </c>
      <c r="D1762" s="35" t="str">
        <f>Source!H1004</f>
        <v>шт.</v>
      </c>
      <c r="E1762" s="9">
        <f>Source!I1004</f>
        <v>1</v>
      </c>
      <c r="F1762" s="37"/>
      <c r="G1762" s="36"/>
      <c r="H1762" s="9"/>
      <c r="I1762" s="9"/>
      <c r="J1762" s="37"/>
      <c r="K1762" s="37"/>
      <c r="Q1762">
        <f>ROUND((Source!BZ1004/100)*ROUND((Source!AF1004*Source!AV1004)*Source!I1004, 2), 2)</f>
        <v>34.24</v>
      </c>
      <c r="R1762">
        <f>Source!X1004</f>
        <v>34.24</v>
      </c>
      <c r="S1762">
        <f>ROUND((Source!CA1004/100)*ROUND((Source!AF1004*Source!AV1004)*Source!I1004, 2), 2)</f>
        <v>4.8899999999999997</v>
      </c>
      <c r="T1762">
        <f>Source!Y1004</f>
        <v>4.8899999999999997</v>
      </c>
      <c r="U1762">
        <f>ROUND((175/100)*ROUND((Source!AE1004*Source!AV1004)*Source!I1004, 2), 2)</f>
        <v>12.64</v>
      </c>
      <c r="V1762">
        <f>ROUND((108/100)*ROUND(Source!CS1004*Source!I1004, 2), 2)</f>
        <v>7.8</v>
      </c>
    </row>
    <row r="1763" spans="1:22" ht="14.25" x14ac:dyDescent="0.2">
      <c r="A1763" s="34"/>
      <c r="B1763" s="34"/>
      <c r="C1763" s="34" t="s">
        <v>881</v>
      </c>
      <c r="D1763" s="35"/>
      <c r="E1763" s="9"/>
      <c r="F1763" s="37">
        <f>Source!AO1004</f>
        <v>69.89</v>
      </c>
      <c r="G1763" s="36" t="str">
        <f>Source!DG1004</f>
        <v>)*0,70</v>
      </c>
      <c r="H1763" s="9">
        <f>Source!AV1004</f>
        <v>1</v>
      </c>
      <c r="I1763" s="9">
        <f>IF(Source!BA1004&lt;&gt; 0, Source!BA1004, 1)</f>
        <v>1</v>
      </c>
      <c r="J1763" s="37">
        <f>Source!S1004</f>
        <v>48.92</v>
      </c>
      <c r="K1763" s="37"/>
    </row>
    <row r="1764" spans="1:22" ht="14.25" x14ac:dyDescent="0.2">
      <c r="A1764" s="34"/>
      <c r="B1764" s="34"/>
      <c r="C1764" s="34" t="s">
        <v>882</v>
      </c>
      <c r="D1764" s="35"/>
      <c r="E1764" s="9"/>
      <c r="F1764" s="37">
        <f>Source!AM1004</f>
        <v>15.8</v>
      </c>
      <c r="G1764" s="36" t="str">
        <f>Source!DE1004</f>
        <v>)*0,70</v>
      </c>
      <c r="H1764" s="9">
        <f>Source!AV1004</f>
        <v>1</v>
      </c>
      <c r="I1764" s="9">
        <f>IF(Source!BB1004&lt;&gt; 0, Source!BB1004, 1)</f>
        <v>1</v>
      </c>
      <c r="J1764" s="37">
        <f>Source!Q1004</f>
        <v>11.06</v>
      </c>
      <c r="K1764" s="37"/>
    </row>
    <row r="1765" spans="1:22" ht="14.25" x14ac:dyDescent="0.2">
      <c r="A1765" s="34"/>
      <c r="B1765" s="34"/>
      <c r="C1765" s="34" t="s">
        <v>883</v>
      </c>
      <c r="D1765" s="35"/>
      <c r="E1765" s="9"/>
      <c r="F1765" s="37">
        <f>Source!AN1004</f>
        <v>10.31</v>
      </c>
      <c r="G1765" s="36" t="str">
        <f>Source!DF1004</f>
        <v>)*0,70</v>
      </c>
      <c r="H1765" s="9">
        <f>Source!AV1004</f>
        <v>1</v>
      </c>
      <c r="I1765" s="9">
        <f>IF(Source!BS1004&lt;&gt; 0, Source!BS1004, 1)</f>
        <v>1</v>
      </c>
      <c r="J1765" s="39">
        <f>Source!R1004</f>
        <v>7.22</v>
      </c>
      <c r="K1765" s="37"/>
    </row>
    <row r="1766" spans="1:22" ht="14.25" x14ac:dyDescent="0.2">
      <c r="A1766" s="34"/>
      <c r="B1766" s="34"/>
      <c r="C1766" s="34" t="s">
        <v>884</v>
      </c>
      <c r="D1766" s="35"/>
      <c r="E1766" s="9"/>
      <c r="F1766" s="37">
        <f>Source!AL1004</f>
        <v>8.4600000000000009</v>
      </c>
      <c r="G1766" s="36" t="str">
        <f>Source!DD1004</f>
        <v>)*1</v>
      </c>
      <c r="H1766" s="9">
        <f>Source!AW1004</f>
        <v>1</v>
      </c>
      <c r="I1766" s="9">
        <f>IF(Source!BC1004&lt;&gt; 0, Source!BC1004, 1)</f>
        <v>1</v>
      </c>
      <c r="J1766" s="37">
        <f>Source!P1004</f>
        <v>8.4600000000000009</v>
      </c>
      <c r="K1766" s="37"/>
    </row>
    <row r="1767" spans="1:22" ht="14.25" x14ac:dyDescent="0.2">
      <c r="A1767" s="34"/>
      <c r="B1767" s="34"/>
      <c r="C1767" s="34" t="s">
        <v>885</v>
      </c>
      <c r="D1767" s="35" t="s">
        <v>886</v>
      </c>
      <c r="E1767" s="9">
        <f>Source!AT1004</f>
        <v>70</v>
      </c>
      <c r="F1767" s="37"/>
      <c r="G1767" s="36"/>
      <c r="H1767" s="9"/>
      <c r="I1767" s="9"/>
      <c r="J1767" s="37">
        <f>SUM(R1762:R1766)</f>
        <v>34.24</v>
      </c>
      <c r="K1767" s="37"/>
    </row>
    <row r="1768" spans="1:22" ht="14.25" x14ac:dyDescent="0.2">
      <c r="A1768" s="34"/>
      <c r="B1768" s="34"/>
      <c r="C1768" s="34" t="s">
        <v>887</v>
      </c>
      <c r="D1768" s="35" t="s">
        <v>886</v>
      </c>
      <c r="E1768" s="9">
        <f>Source!AU1004</f>
        <v>10</v>
      </c>
      <c r="F1768" s="37"/>
      <c r="G1768" s="36"/>
      <c r="H1768" s="9"/>
      <c r="I1768" s="9"/>
      <c r="J1768" s="37">
        <f>SUM(T1762:T1767)</f>
        <v>4.8899999999999997</v>
      </c>
      <c r="K1768" s="37"/>
    </row>
    <row r="1769" spans="1:22" ht="14.25" x14ac:dyDescent="0.2">
      <c r="A1769" s="34"/>
      <c r="B1769" s="34"/>
      <c r="C1769" s="34" t="s">
        <v>888</v>
      </c>
      <c r="D1769" s="35" t="s">
        <v>886</v>
      </c>
      <c r="E1769" s="9">
        <f>108</f>
        <v>108</v>
      </c>
      <c r="F1769" s="37"/>
      <c r="G1769" s="36"/>
      <c r="H1769" s="9"/>
      <c r="I1769" s="9"/>
      <c r="J1769" s="37">
        <f>SUM(V1762:V1768)</f>
        <v>7.8</v>
      </c>
      <c r="K1769" s="37"/>
    </row>
    <row r="1770" spans="1:22" ht="14.25" x14ac:dyDescent="0.2">
      <c r="A1770" s="34"/>
      <c r="B1770" s="34"/>
      <c r="C1770" s="34" t="s">
        <v>889</v>
      </c>
      <c r="D1770" s="35" t="s">
        <v>890</v>
      </c>
      <c r="E1770" s="9">
        <f>Source!AQ1004</f>
        <v>0.18</v>
      </c>
      <c r="F1770" s="37"/>
      <c r="G1770" s="36" t="str">
        <f>Source!DI1004</f>
        <v>)*0,70</v>
      </c>
      <c r="H1770" s="9">
        <f>Source!AV1004</f>
        <v>1</v>
      </c>
      <c r="I1770" s="9"/>
      <c r="J1770" s="37"/>
      <c r="K1770" s="37">
        <f>Source!U1004</f>
        <v>0.126</v>
      </c>
    </row>
    <row r="1771" spans="1:22" ht="15" x14ac:dyDescent="0.25">
      <c r="A1771" s="44"/>
      <c r="B1771" s="44"/>
      <c r="C1771" s="44"/>
      <c r="D1771" s="44"/>
      <c r="E1771" s="44"/>
      <c r="F1771" s="44"/>
      <c r="G1771" s="44"/>
      <c r="H1771" s="44"/>
      <c r="I1771" s="45">
        <f>J1763+J1764+J1766+J1767+J1768+J1769</f>
        <v>115.37</v>
      </c>
      <c r="J1771" s="45"/>
      <c r="K1771" s="46">
        <f>IF(Source!I1004&lt;&gt;0, ROUND(I1771/Source!I1004, 2), 0)</f>
        <v>115.37</v>
      </c>
      <c r="P1771" s="40">
        <f>I1771</f>
        <v>115.37</v>
      </c>
    </row>
    <row r="1772" spans="1:22" ht="79.5" x14ac:dyDescent="0.2">
      <c r="A1772" s="34">
        <v>192</v>
      </c>
      <c r="B1772" s="34" t="s">
        <v>905</v>
      </c>
      <c r="C1772" s="34" t="str">
        <f>Source!G1005</f>
        <v>Технический осмотр блока контроля зоны "БКЗ" (МС-1 прот. R3)</v>
      </c>
      <c r="D1772" s="35" t="str">
        <f>Source!H1005</f>
        <v>шт.</v>
      </c>
      <c r="E1772" s="9">
        <f>Source!I1005</f>
        <v>1</v>
      </c>
      <c r="F1772" s="37"/>
      <c r="G1772" s="36"/>
      <c r="H1772" s="9"/>
      <c r="I1772" s="9"/>
      <c r="J1772" s="37"/>
      <c r="K1772" s="37"/>
      <c r="Q1772">
        <f>ROUND((Source!BZ1005/100)*ROUND((Source!AF1005*Source!AV1005)*Source!I1005, 2), 2)</f>
        <v>112.09</v>
      </c>
      <c r="R1772">
        <f>Source!X1005</f>
        <v>112.09</v>
      </c>
      <c r="S1772">
        <f>ROUND((Source!CA1005/100)*ROUND((Source!AF1005*Source!AV1005)*Source!I1005, 2), 2)</f>
        <v>16.010000000000002</v>
      </c>
      <c r="T1772">
        <f>Source!Y1005</f>
        <v>16.010000000000002</v>
      </c>
      <c r="U1772">
        <f>ROUND((175/100)*ROUND((Source!AE1005*Source!AV1005)*Source!I1005, 2), 2)</f>
        <v>74.5</v>
      </c>
      <c r="V1772">
        <f>ROUND((108/100)*ROUND(Source!CS1005*Source!I1005, 2), 2)</f>
        <v>45.98</v>
      </c>
    </row>
    <row r="1773" spans="1:22" ht="14.25" x14ac:dyDescent="0.2">
      <c r="A1773" s="34"/>
      <c r="B1773" s="34"/>
      <c r="C1773" s="34" t="s">
        <v>881</v>
      </c>
      <c r="D1773" s="35"/>
      <c r="E1773" s="9"/>
      <c r="F1773" s="37">
        <f>Source!AO1005</f>
        <v>19.41</v>
      </c>
      <c r="G1773" s="36" t="str">
        <f>Source!DG1005</f>
        <v>)*0,75)*11</v>
      </c>
      <c r="H1773" s="9">
        <f>Source!AV1005</f>
        <v>1</v>
      </c>
      <c r="I1773" s="9">
        <f>IF(Source!BA1005&lt;&gt; 0, Source!BA1005, 1)</f>
        <v>1</v>
      </c>
      <c r="J1773" s="37">
        <f>Source!S1005</f>
        <v>160.13</v>
      </c>
      <c r="K1773" s="37"/>
    </row>
    <row r="1774" spans="1:22" ht="14.25" x14ac:dyDescent="0.2">
      <c r="A1774" s="34"/>
      <c r="B1774" s="34"/>
      <c r="C1774" s="34" t="s">
        <v>882</v>
      </c>
      <c r="D1774" s="35"/>
      <c r="E1774" s="9"/>
      <c r="F1774" s="37">
        <f>Source!AM1005</f>
        <v>7.9</v>
      </c>
      <c r="G1774" s="36" t="str">
        <f>Source!DE1005</f>
        <v>)*0,75)*11</v>
      </c>
      <c r="H1774" s="9">
        <f>Source!AV1005</f>
        <v>1</v>
      </c>
      <c r="I1774" s="9">
        <f>IF(Source!BB1005&lt;&gt; 0, Source!BB1005, 1)</f>
        <v>1</v>
      </c>
      <c r="J1774" s="37">
        <f>Source!Q1005</f>
        <v>65.180000000000007</v>
      </c>
      <c r="K1774" s="37"/>
    </row>
    <row r="1775" spans="1:22" ht="14.25" x14ac:dyDescent="0.2">
      <c r="A1775" s="34"/>
      <c r="B1775" s="34"/>
      <c r="C1775" s="34" t="s">
        <v>883</v>
      </c>
      <c r="D1775" s="35"/>
      <c r="E1775" s="9"/>
      <c r="F1775" s="37">
        <f>Source!AN1005</f>
        <v>5.16</v>
      </c>
      <c r="G1775" s="36" t="str">
        <f>Source!DF1005</f>
        <v>)*0,75)*11</v>
      </c>
      <c r="H1775" s="9">
        <f>Source!AV1005</f>
        <v>1</v>
      </c>
      <c r="I1775" s="9">
        <f>IF(Source!BS1005&lt;&gt; 0, Source!BS1005, 1)</f>
        <v>1</v>
      </c>
      <c r="J1775" s="39">
        <f>Source!R1005</f>
        <v>42.57</v>
      </c>
      <c r="K1775" s="37"/>
    </row>
    <row r="1776" spans="1:22" ht="14.25" x14ac:dyDescent="0.2">
      <c r="A1776" s="34"/>
      <c r="B1776" s="34"/>
      <c r="C1776" s="34" t="s">
        <v>884</v>
      </c>
      <c r="D1776" s="35"/>
      <c r="E1776" s="9"/>
      <c r="F1776" s="37">
        <f>Source!AL1005</f>
        <v>1.79</v>
      </c>
      <c r="G1776" s="36" t="str">
        <f>Source!DD1005</f>
        <v>)*1)*11</v>
      </c>
      <c r="H1776" s="9">
        <f>Source!AW1005</f>
        <v>1</v>
      </c>
      <c r="I1776" s="9">
        <f>IF(Source!BC1005&lt;&gt; 0, Source!BC1005, 1)</f>
        <v>1</v>
      </c>
      <c r="J1776" s="37">
        <f>Source!P1005</f>
        <v>19.690000000000001</v>
      </c>
      <c r="K1776" s="37"/>
    </row>
    <row r="1777" spans="1:22" ht="14.25" x14ac:dyDescent="0.2">
      <c r="A1777" s="34"/>
      <c r="B1777" s="34"/>
      <c r="C1777" s="34" t="s">
        <v>885</v>
      </c>
      <c r="D1777" s="35" t="s">
        <v>886</v>
      </c>
      <c r="E1777" s="9">
        <f>Source!AT1005</f>
        <v>70</v>
      </c>
      <c r="F1777" s="37"/>
      <c r="G1777" s="36"/>
      <c r="H1777" s="9"/>
      <c r="I1777" s="9"/>
      <c r="J1777" s="37">
        <f>SUM(R1772:R1776)</f>
        <v>112.09</v>
      </c>
      <c r="K1777" s="37"/>
    </row>
    <row r="1778" spans="1:22" ht="14.25" x14ac:dyDescent="0.2">
      <c r="A1778" s="34"/>
      <c r="B1778" s="34"/>
      <c r="C1778" s="34" t="s">
        <v>887</v>
      </c>
      <c r="D1778" s="35" t="s">
        <v>886</v>
      </c>
      <c r="E1778" s="9">
        <f>Source!AU1005</f>
        <v>10</v>
      </c>
      <c r="F1778" s="37"/>
      <c r="G1778" s="36"/>
      <c r="H1778" s="9"/>
      <c r="I1778" s="9"/>
      <c r="J1778" s="37">
        <f>SUM(T1772:T1777)</f>
        <v>16.010000000000002</v>
      </c>
      <c r="K1778" s="37"/>
    </row>
    <row r="1779" spans="1:22" ht="14.25" x14ac:dyDescent="0.2">
      <c r="A1779" s="34"/>
      <c r="B1779" s="34"/>
      <c r="C1779" s="34" t="s">
        <v>888</v>
      </c>
      <c r="D1779" s="35" t="s">
        <v>886</v>
      </c>
      <c r="E1779" s="9">
        <f>108</f>
        <v>108</v>
      </c>
      <c r="F1779" s="37"/>
      <c r="G1779" s="36"/>
      <c r="H1779" s="9"/>
      <c r="I1779" s="9"/>
      <c r="J1779" s="37">
        <f>SUM(V1772:V1778)</f>
        <v>45.98</v>
      </c>
      <c r="K1779" s="37"/>
    </row>
    <row r="1780" spans="1:22" ht="14.25" x14ac:dyDescent="0.2">
      <c r="A1780" s="34"/>
      <c r="B1780" s="34"/>
      <c r="C1780" s="34" t="s">
        <v>889</v>
      </c>
      <c r="D1780" s="35" t="s">
        <v>890</v>
      </c>
      <c r="E1780" s="9">
        <f>Source!AQ1005</f>
        <v>0.05</v>
      </c>
      <c r="F1780" s="37"/>
      <c r="G1780" s="36" t="str">
        <f>Source!DI1005</f>
        <v>)*0,75)*11</v>
      </c>
      <c r="H1780" s="9">
        <f>Source!AV1005</f>
        <v>1</v>
      </c>
      <c r="I1780" s="9"/>
      <c r="J1780" s="37"/>
      <c r="K1780" s="37">
        <f>Source!U1005</f>
        <v>0.41250000000000009</v>
      </c>
    </row>
    <row r="1781" spans="1:22" ht="15" x14ac:dyDescent="0.25">
      <c r="A1781" s="44"/>
      <c r="B1781" s="44"/>
      <c r="C1781" s="44"/>
      <c r="D1781" s="44"/>
      <c r="E1781" s="44"/>
      <c r="F1781" s="44"/>
      <c r="G1781" s="44"/>
      <c r="H1781" s="44"/>
      <c r="I1781" s="45">
        <f>J1773+J1774+J1776+J1777+J1778+J1779</f>
        <v>419.08000000000004</v>
      </c>
      <c r="J1781" s="45"/>
      <c r="K1781" s="46">
        <f>IF(Source!I1005&lt;&gt;0, ROUND(I1781/Source!I1005, 2), 0)</f>
        <v>419.08</v>
      </c>
      <c r="P1781" s="40">
        <f>I1781</f>
        <v>419.08000000000004</v>
      </c>
    </row>
    <row r="1782" spans="1:22" ht="79.5" x14ac:dyDescent="0.2">
      <c r="A1782" s="34">
        <v>193</v>
      </c>
      <c r="B1782" s="34" t="s">
        <v>912</v>
      </c>
      <c r="C1782" s="34" t="str">
        <f>Source!G1006</f>
        <v>Техническое обслуживание извещателя пожарного ручного "MS" (Рубеж-ПДУ)</v>
      </c>
      <c r="D1782" s="35" t="str">
        <f>Source!H1006</f>
        <v>шт.</v>
      </c>
      <c r="E1782" s="9">
        <f>Source!I1006</f>
        <v>1</v>
      </c>
      <c r="F1782" s="37"/>
      <c r="G1782" s="36"/>
      <c r="H1782" s="9"/>
      <c r="I1782" s="9"/>
      <c r="J1782" s="37"/>
      <c r="K1782" s="37"/>
      <c r="Q1782">
        <f>ROUND((Source!BZ1006/100)*ROUND((Source!AF1006*Source!AV1006)*Source!I1006, 2), 2)</f>
        <v>62.79</v>
      </c>
      <c r="R1782">
        <f>Source!X1006</f>
        <v>62.79</v>
      </c>
      <c r="S1782">
        <f>ROUND((Source!CA1006/100)*ROUND((Source!AF1006*Source!AV1006)*Source!I1006, 2), 2)</f>
        <v>8.9700000000000006</v>
      </c>
      <c r="T1782">
        <f>Source!Y1006</f>
        <v>8.9700000000000006</v>
      </c>
      <c r="U1782">
        <f>ROUND((175/100)*ROUND((Source!AE1006*Source!AV1006)*Source!I1006, 2), 2)</f>
        <v>12.64</v>
      </c>
      <c r="V1782">
        <f>ROUND((108/100)*ROUND(Source!CS1006*Source!I1006, 2), 2)</f>
        <v>7.8</v>
      </c>
    </row>
    <row r="1783" spans="1:22" ht="14.25" x14ac:dyDescent="0.2">
      <c r="A1783" s="34"/>
      <c r="B1783" s="34"/>
      <c r="C1783" s="34" t="s">
        <v>881</v>
      </c>
      <c r="D1783" s="35"/>
      <c r="E1783" s="9"/>
      <c r="F1783" s="37">
        <f>Source!AO1006</f>
        <v>128.13999999999999</v>
      </c>
      <c r="G1783" s="36" t="str">
        <f>Source!DG1006</f>
        <v>)*0,70</v>
      </c>
      <c r="H1783" s="9">
        <f>Source!AV1006</f>
        <v>1</v>
      </c>
      <c r="I1783" s="9">
        <f>IF(Source!BA1006&lt;&gt; 0, Source!BA1006, 1)</f>
        <v>1</v>
      </c>
      <c r="J1783" s="37">
        <f>Source!S1006</f>
        <v>89.7</v>
      </c>
      <c r="K1783" s="37"/>
    </row>
    <row r="1784" spans="1:22" ht="14.25" x14ac:dyDescent="0.2">
      <c r="A1784" s="34"/>
      <c r="B1784" s="34"/>
      <c r="C1784" s="34" t="s">
        <v>882</v>
      </c>
      <c r="D1784" s="35"/>
      <c r="E1784" s="9"/>
      <c r="F1784" s="37">
        <f>Source!AM1006</f>
        <v>15.8</v>
      </c>
      <c r="G1784" s="36" t="str">
        <f>Source!DE1006</f>
        <v>)*0,70</v>
      </c>
      <c r="H1784" s="9">
        <f>Source!AV1006</f>
        <v>1</v>
      </c>
      <c r="I1784" s="9">
        <f>IF(Source!BB1006&lt;&gt; 0, Source!BB1006, 1)</f>
        <v>1</v>
      </c>
      <c r="J1784" s="37">
        <f>Source!Q1006</f>
        <v>11.06</v>
      </c>
      <c r="K1784" s="37"/>
    </row>
    <row r="1785" spans="1:22" ht="14.25" x14ac:dyDescent="0.2">
      <c r="A1785" s="34"/>
      <c r="B1785" s="34"/>
      <c r="C1785" s="34" t="s">
        <v>883</v>
      </c>
      <c r="D1785" s="35"/>
      <c r="E1785" s="9"/>
      <c r="F1785" s="37">
        <f>Source!AN1006</f>
        <v>10.31</v>
      </c>
      <c r="G1785" s="36" t="str">
        <f>Source!DF1006</f>
        <v>)*0,70</v>
      </c>
      <c r="H1785" s="9">
        <f>Source!AV1006</f>
        <v>1</v>
      </c>
      <c r="I1785" s="9">
        <f>IF(Source!BS1006&lt;&gt; 0, Source!BS1006, 1)</f>
        <v>1</v>
      </c>
      <c r="J1785" s="39">
        <f>Source!R1006</f>
        <v>7.22</v>
      </c>
      <c r="K1785" s="37"/>
    </row>
    <row r="1786" spans="1:22" ht="14.25" x14ac:dyDescent="0.2">
      <c r="A1786" s="34"/>
      <c r="B1786" s="34"/>
      <c r="C1786" s="34" t="s">
        <v>884</v>
      </c>
      <c r="D1786" s="35"/>
      <c r="E1786" s="9"/>
      <c r="F1786" s="37">
        <f>Source!AL1006</f>
        <v>0.49</v>
      </c>
      <c r="G1786" s="36" t="str">
        <f>Source!DD1006</f>
        <v>)*1</v>
      </c>
      <c r="H1786" s="9">
        <f>Source!AW1006</f>
        <v>1</v>
      </c>
      <c r="I1786" s="9">
        <f>IF(Source!BC1006&lt;&gt; 0, Source!BC1006, 1)</f>
        <v>1</v>
      </c>
      <c r="J1786" s="37">
        <f>Source!P1006</f>
        <v>0.49</v>
      </c>
      <c r="K1786" s="37"/>
    </row>
    <row r="1787" spans="1:22" ht="14.25" x14ac:dyDescent="0.2">
      <c r="A1787" s="34"/>
      <c r="B1787" s="34"/>
      <c r="C1787" s="34" t="s">
        <v>885</v>
      </c>
      <c r="D1787" s="35" t="s">
        <v>886</v>
      </c>
      <c r="E1787" s="9">
        <f>Source!AT1006</f>
        <v>70</v>
      </c>
      <c r="F1787" s="37"/>
      <c r="G1787" s="36"/>
      <c r="H1787" s="9"/>
      <c r="I1787" s="9"/>
      <c r="J1787" s="37">
        <f>SUM(R1782:R1786)</f>
        <v>62.79</v>
      </c>
      <c r="K1787" s="37"/>
    </row>
    <row r="1788" spans="1:22" ht="14.25" x14ac:dyDescent="0.2">
      <c r="A1788" s="34"/>
      <c r="B1788" s="34"/>
      <c r="C1788" s="34" t="s">
        <v>887</v>
      </c>
      <c r="D1788" s="35" t="s">
        <v>886</v>
      </c>
      <c r="E1788" s="9">
        <f>Source!AU1006</f>
        <v>10</v>
      </c>
      <c r="F1788" s="37"/>
      <c r="G1788" s="36"/>
      <c r="H1788" s="9"/>
      <c r="I1788" s="9"/>
      <c r="J1788" s="37">
        <f>SUM(T1782:T1787)</f>
        <v>8.9700000000000006</v>
      </c>
      <c r="K1788" s="37"/>
    </row>
    <row r="1789" spans="1:22" ht="14.25" x14ac:dyDescent="0.2">
      <c r="A1789" s="34"/>
      <c r="B1789" s="34"/>
      <c r="C1789" s="34" t="s">
        <v>888</v>
      </c>
      <c r="D1789" s="35" t="s">
        <v>886</v>
      </c>
      <c r="E1789" s="9">
        <f>108</f>
        <v>108</v>
      </c>
      <c r="F1789" s="37"/>
      <c r="G1789" s="36"/>
      <c r="H1789" s="9"/>
      <c r="I1789" s="9"/>
      <c r="J1789" s="37">
        <f>SUM(V1782:V1788)</f>
        <v>7.8</v>
      </c>
      <c r="K1789" s="37"/>
    </row>
    <row r="1790" spans="1:22" ht="14.25" x14ac:dyDescent="0.2">
      <c r="A1790" s="34"/>
      <c r="B1790" s="34"/>
      <c r="C1790" s="34" t="s">
        <v>889</v>
      </c>
      <c r="D1790" s="35" t="s">
        <v>890</v>
      </c>
      <c r="E1790" s="9">
        <f>Source!AQ1006</f>
        <v>0.33</v>
      </c>
      <c r="F1790" s="37"/>
      <c r="G1790" s="36" t="str">
        <f>Source!DI1006</f>
        <v>)*0,70</v>
      </c>
      <c r="H1790" s="9">
        <f>Source!AV1006</f>
        <v>1</v>
      </c>
      <c r="I1790" s="9"/>
      <c r="J1790" s="37"/>
      <c r="K1790" s="37">
        <f>Source!U1006</f>
        <v>0.23099999999999998</v>
      </c>
    </row>
    <row r="1791" spans="1:22" ht="15" x14ac:dyDescent="0.25">
      <c r="A1791" s="44"/>
      <c r="B1791" s="44"/>
      <c r="C1791" s="44"/>
      <c r="D1791" s="44"/>
      <c r="E1791" s="44"/>
      <c r="F1791" s="44"/>
      <c r="G1791" s="44"/>
      <c r="H1791" s="44"/>
      <c r="I1791" s="45">
        <f>J1783+J1784+J1786+J1787+J1788+J1789</f>
        <v>180.81</v>
      </c>
      <c r="J1791" s="45"/>
      <c r="K1791" s="46">
        <f>IF(Source!I1006&lt;&gt;0, ROUND(I1791/Source!I1006, 2), 0)</f>
        <v>180.81</v>
      </c>
      <c r="P1791" s="40">
        <f>I1791</f>
        <v>180.81</v>
      </c>
    </row>
    <row r="1792" spans="1:22" ht="79.5" x14ac:dyDescent="0.2">
      <c r="A1792" s="34">
        <v>194</v>
      </c>
      <c r="B1792" s="34" t="s">
        <v>913</v>
      </c>
      <c r="C1792" s="34" t="str">
        <f>Source!G1007</f>
        <v>Технический осмотр извещателя пожарного ручного "MS" (Рубеж-ПДУ)</v>
      </c>
      <c r="D1792" s="35" t="str">
        <f>Source!H1007</f>
        <v>шт.</v>
      </c>
      <c r="E1792" s="9">
        <f>Source!I1007</f>
        <v>1</v>
      </c>
      <c r="F1792" s="37"/>
      <c r="G1792" s="36"/>
      <c r="H1792" s="9"/>
      <c r="I1792" s="9"/>
      <c r="J1792" s="37"/>
      <c r="K1792" s="37"/>
      <c r="Q1792">
        <f>ROUND((Source!BZ1007/100)*ROUND((Source!AF1007*Source!AV1007)*Source!I1007, 2), 2)</f>
        <v>134.56</v>
      </c>
      <c r="R1792">
        <f>Source!X1007</f>
        <v>134.56</v>
      </c>
      <c r="S1792">
        <f>ROUND((Source!CA1007/100)*ROUND((Source!AF1007*Source!AV1007)*Source!I1007, 2), 2)</f>
        <v>19.22</v>
      </c>
      <c r="T1792">
        <f>Source!Y1007</f>
        <v>19.22</v>
      </c>
      <c r="U1792">
        <f>ROUND((175/100)*ROUND((Source!AE1007*Source!AV1007)*Source!I1007, 2), 2)</f>
        <v>22.38</v>
      </c>
      <c r="V1792">
        <f>ROUND((108/100)*ROUND(Source!CS1007*Source!I1007, 2), 2)</f>
        <v>13.81</v>
      </c>
    </row>
    <row r="1793" spans="1:22" ht="14.25" x14ac:dyDescent="0.2">
      <c r="A1793" s="34"/>
      <c r="B1793" s="34"/>
      <c r="C1793" s="34" t="s">
        <v>881</v>
      </c>
      <c r="D1793" s="35"/>
      <c r="E1793" s="9"/>
      <c r="F1793" s="37">
        <f>Source!AO1007</f>
        <v>23.3</v>
      </c>
      <c r="G1793" s="36" t="str">
        <f>Source!DG1007</f>
        <v>)*0,75)*11</v>
      </c>
      <c r="H1793" s="9">
        <f>Source!AV1007</f>
        <v>1</v>
      </c>
      <c r="I1793" s="9">
        <f>IF(Source!BA1007&lt;&gt; 0, Source!BA1007, 1)</f>
        <v>1</v>
      </c>
      <c r="J1793" s="37">
        <f>Source!S1007</f>
        <v>192.23</v>
      </c>
      <c r="K1793" s="37"/>
    </row>
    <row r="1794" spans="1:22" ht="14.25" x14ac:dyDescent="0.2">
      <c r="A1794" s="34"/>
      <c r="B1794" s="34"/>
      <c r="C1794" s="34" t="s">
        <v>882</v>
      </c>
      <c r="D1794" s="35"/>
      <c r="E1794" s="9"/>
      <c r="F1794" s="37">
        <f>Source!AM1007</f>
        <v>2.37</v>
      </c>
      <c r="G1794" s="36" t="str">
        <f>Source!DE1007</f>
        <v>)*0,75)*11</v>
      </c>
      <c r="H1794" s="9">
        <f>Source!AV1007</f>
        <v>1</v>
      </c>
      <c r="I1794" s="9">
        <f>IF(Source!BB1007&lt;&gt; 0, Source!BB1007, 1)</f>
        <v>1</v>
      </c>
      <c r="J1794" s="37">
        <f>Source!Q1007</f>
        <v>19.55</v>
      </c>
      <c r="K1794" s="37"/>
    </row>
    <row r="1795" spans="1:22" ht="14.25" x14ac:dyDescent="0.2">
      <c r="A1795" s="34"/>
      <c r="B1795" s="34"/>
      <c r="C1795" s="34" t="s">
        <v>883</v>
      </c>
      <c r="D1795" s="35"/>
      <c r="E1795" s="9"/>
      <c r="F1795" s="37">
        <f>Source!AN1007</f>
        <v>1.55</v>
      </c>
      <c r="G1795" s="36" t="str">
        <f>Source!DF1007</f>
        <v>)*0,75)*11</v>
      </c>
      <c r="H1795" s="9">
        <f>Source!AV1007</f>
        <v>1</v>
      </c>
      <c r="I1795" s="9">
        <f>IF(Source!BS1007&lt;&gt; 0, Source!BS1007, 1)</f>
        <v>1</v>
      </c>
      <c r="J1795" s="39">
        <f>Source!R1007</f>
        <v>12.79</v>
      </c>
      <c r="K1795" s="37"/>
    </row>
    <row r="1796" spans="1:22" ht="14.25" x14ac:dyDescent="0.2">
      <c r="A1796" s="34"/>
      <c r="B1796" s="34"/>
      <c r="C1796" s="34" t="s">
        <v>885</v>
      </c>
      <c r="D1796" s="35" t="s">
        <v>886</v>
      </c>
      <c r="E1796" s="9">
        <f>Source!AT1007</f>
        <v>70</v>
      </c>
      <c r="F1796" s="37"/>
      <c r="G1796" s="36"/>
      <c r="H1796" s="9"/>
      <c r="I1796" s="9"/>
      <c r="J1796" s="37">
        <f>SUM(R1792:R1795)</f>
        <v>134.56</v>
      </c>
      <c r="K1796" s="37"/>
    </row>
    <row r="1797" spans="1:22" ht="14.25" x14ac:dyDescent="0.2">
      <c r="A1797" s="34"/>
      <c r="B1797" s="34"/>
      <c r="C1797" s="34" t="s">
        <v>887</v>
      </c>
      <c r="D1797" s="35" t="s">
        <v>886</v>
      </c>
      <c r="E1797" s="9">
        <f>Source!AU1007</f>
        <v>10</v>
      </c>
      <c r="F1797" s="37"/>
      <c r="G1797" s="36"/>
      <c r="H1797" s="9"/>
      <c r="I1797" s="9"/>
      <c r="J1797" s="37">
        <f>SUM(T1792:T1796)</f>
        <v>19.22</v>
      </c>
      <c r="K1797" s="37"/>
    </row>
    <row r="1798" spans="1:22" ht="14.25" x14ac:dyDescent="0.2">
      <c r="A1798" s="34"/>
      <c r="B1798" s="34"/>
      <c r="C1798" s="34" t="s">
        <v>888</v>
      </c>
      <c r="D1798" s="35" t="s">
        <v>886</v>
      </c>
      <c r="E1798" s="9">
        <f>108</f>
        <v>108</v>
      </c>
      <c r="F1798" s="37"/>
      <c r="G1798" s="36"/>
      <c r="H1798" s="9"/>
      <c r="I1798" s="9"/>
      <c r="J1798" s="37">
        <f>SUM(V1792:V1797)</f>
        <v>13.81</v>
      </c>
      <c r="K1798" s="37"/>
    </row>
    <row r="1799" spans="1:22" ht="14.25" x14ac:dyDescent="0.2">
      <c r="A1799" s="34"/>
      <c r="B1799" s="34"/>
      <c r="C1799" s="34" t="s">
        <v>889</v>
      </c>
      <c r="D1799" s="35" t="s">
        <v>890</v>
      </c>
      <c r="E1799" s="9">
        <f>Source!AQ1007</f>
        <v>0.06</v>
      </c>
      <c r="F1799" s="37"/>
      <c r="G1799" s="36" t="str">
        <f>Source!DI1007</f>
        <v>)*0,75)*11</v>
      </c>
      <c r="H1799" s="9">
        <f>Source!AV1007</f>
        <v>1</v>
      </c>
      <c r="I1799" s="9"/>
      <c r="J1799" s="37"/>
      <c r="K1799" s="37">
        <f>Source!U1007</f>
        <v>0.495</v>
      </c>
    </row>
    <row r="1800" spans="1:22" ht="15" x14ac:dyDescent="0.25">
      <c r="A1800" s="44"/>
      <c r="B1800" s="44"/>
      <c r="C1800" s="44"/>
      <c r="D1800" s="44"/>
      <c r="E1800" s="44"/>
      <c r="F1800" s="44"/>
      <c r="G1800" s="44"/>
      <c r="H1800" s="44"/>
      <c r="I1800" s="45">
        <f>J1793+J1794+J1796+J1797+J1798</f>
        <v>379.37000000000006</v>
      </c>
      <c r="J1800" s="45"/>
      <c r="K1800" s="46">
        <f>IF(Source!I1007&lt;&gt;0, ROUND(I1800/Source!I1007, 2), 0)</f>
        <v>379.37</v>
      </c>
      <c r="P1800" s="40">
        <f>I1800</f>
        <v>379.37000000000006</v>
      </c>
    </row>
    <row r="1801" spans="1:22" ht="79.5" x14ac:dyDescent="0.2">
      <c r="A1801" s="34">
        <v>195</v>
      </c>
      <c r="B1801" s="34" t="s">
        <v>894</v>
      </c>
      <c r="C1801" s="34" t="str">
        <f>Source!G1008</f>
        <v>Техническое обслуживание сетевого контроллера шлейфов сигнализации "СКШС-01" (ИЗ-1 прот. R3)</v>
      </c>
      <c r="D1801" s="35" t="str">
        <f>Source!H1008</f>
        <v>шт.</v>
      </c>
      <c r="E1801" s="9">
        <f>Source!I1008</f>
        <v>71</v>
      </c>
      <c r="F1801" s="37"/>
      <c r="G1801" s="36"/>
      <c r="H1801" s="9"/>
      <c r="I1801" s="9"/>
      <c r="J1801" s="37"/>
      <c r="K1801" s="37"/>
      <c r="Q1801">
        <f>ROUND((Source!BZ1008/100)*ROUND((Source!AF1008*Source!AV1008)*Source!I1008, 2), 2)</f>
        <v>32015.5</v>
      </c>
      <c r="R1801">
        <f>Source!X1008</f>
        <v>32015.5</v>
      </c>
      <c r="S1801">
        <f>ROUND((Source!CA1008/100)*ROUND((Source!AF1008*Source!AV1008)*Source!I1008, 2), 2)</f>
        <v>4573.6400000000003</v>
      </c>
      <c r="T1801">
        <f>Source!Y1008</f>
        <v>4573.6400000000003</v>
      </c>
      <c r="U1801">
        <f>ROUND((175/100)*ROUND((Source!AE1008*Source!AV1008)*Source!I1008, 2), 2)</f>
        <v>12553.98</v>
      </c>
      <c r="V1801">
        <f>ROUND((108/100)*ROUND(Source!CS1008*Source!I1008, 2), 2)</f>
        <v>7747.6</v>
      </c>
    </row>
    <row r="1802" spans="1:22" ht="14.25" x14ac:dyDescent="0.2">
      <c r="A1802" s="34"/>
      <c r="B1802" s="34"/>
      <c r="C1802" s="34" t="s">
        <v>881</v>
      </c>
      <c r="D1802" s="35"/>
      <c r="E1802" s="9"/>
      <c r="F1802" s="37">
        <f>Source!AO1008</f>
        <v>920.25</v>
      </c>
      <c r="G1802" s="36" t="str">
        <f>Source!DG1008</f>
        <v>)*0,70</v>
      </c>
      <c r="H1802" s="9">
        <f>Source!AV1008</f>
        <v>1</v>
      </c>
      <c r="I1802" s="9">
        <f>IF(Source!BA1008&lt;&gt; 0, Source!BA1008, 1)</f>
        <v>1</v>
      </c>
      <c r="J1802" s="37">
        <f>Source!S1008</f>
        <v>45736.43</v>
      </c>
      <c r="K1802" s="37"/>
    </row>
    <row r="1803" spans="1:22" ht="14.25" x14ac:dyDescent="0.2">
      <c r="A1803" s="34"/>
      <c r="B1803" s="34"/>
      <c r="C1803" s="34" t="s">
        <v>882</v>
      </c>
      <c r="D1803" s="35"/>
      <c r="E1803" s="9"/>
      <c r="F1803" s="37">
        <f>Source!AM1008</f>
        <v>221.16</v>
      </c>
      <c r="G1803" s="36" t="str">
        <f>Source!DE1008</f>
        <v>)*0,70</v>
      </c>
      <c r="H1803" s="9">
        <f>Source!AV1008</f>
        <v>1</v>
      </c>
      <c r="I1803" s="9">
        <f>IF(Source!BB1008&lt;&gt; 0, Source!BB1008, 1)</f>
        <v>1</v>
      </c>
      <c r="J1803" s="37">
        <f>Source!Q1008</f>
        <v>10991.65</v>
      </c>
      <c r="K1803" s="37"/>
    </row>
    <row r="1804" spans="1:22" ht="14.25" x14ac:dyDescent="0.2">
      <c r="A1804" s="34"/>
      <c r="B1804" s="34"/>
      <c r="C1804" s="34" t="s">
        <v>883</v>
      </c>
      <c r="D1804" s="35"/>
      <c r="E1804" s="9"/>
      <c r="F1804" s="37">
        <f>Source!AN1008</f>
        <v>144.34</v>
      </c>
      <c r="G1804" s="36" t="str">
        <f>Source!DF1008</f>
        <v>)*0,70</v>
      </c>
      <c r="H1804" s="9">
        <f>Source!AV1008</f>
        <v>1</v>
      </c>
      <c r="I1804" s="9">
        <f>IF(Source!BS1008&lt;&gt; 0, Source!BS1008, 1)</f>
        <v>1</v>
      </c>
      <c r="J1804" s="39">
        <f>Source!R1008</f>
        <v>7173.7</v>
      </c>
      <c r="K1804" s="37"/>
    </row>
    <row r="1805" spans="1:22" ht="14.25" x14ac:dyDescent="0.2">
      <c r="A1805" s="34"/>
      <c r="B1805" s="34"/>
      <c r="C1805" s="34" t="s">
        <v>884</v>
      </c>
      <c r="D1805" s="35"/>
      <c r="E1805" s="9"/>
      <c r="F1805" s="37">
        <f>Source!AL1008</f>
        <v>8.4600000000000009</v>
      </c>
      <c r="G1805" s="36" t="str">
        <f>Source!DD1008</f>
        <v>)*1</v>
      </c>
      <c r="H1805" s="9">
        <f>Source!AW1008</f>
        <v>1</v>
      </c>
      <c r="I1805" s="9">
        <f>IF(Source!BC1008&lt;&gt; 0, Source!BC1008, 1)</f>
        <v>1</v>
      </c>
      <c r="J1805" s="37">
        <f>Source!P1008</f>
        <v>600.66</v>
      </c>
      <c r="K1805" s="37"/>
    </row>
    <row r="1806" spans="1:22" ht="14.25" x14ac:dyDescent="0.2">
      <c r="A1806" s="34"/>
      <c r="B1806" s="34"/>
      <c r="C1806" s="34" t="s">
        <v>885</v>
      </c>
      <c r="D1806" s="35" t="s">
        <v>886</v>
      </c>
      <c r="E1806" s="9">
        <f>Source!AT1008</f>
        <v>70</v>
      </c>
      <c r="F1806" s="37"/>
      <c r="G1806" s="36"/>
      <c r="H1806" s="9"/>
      <c r="I1806" s="9"/>
      <c r="J1806" s="37">
        <f>SUM(R1801:R1805)</f>
        <v>32015.5</v>
      </c>
      <c r="K1806" s="37"/>
    </row>
    <row r="1807" spans="1:22" ht="14.25" x14ac:dyDescent="0.2">
      <c r="A1807" s="34"/>
      <c r="B1807" s="34"/>
      <c r="C1807" s="34" t="s">
        <v>887</v>
      </c>
      <c r="D1807" s="35" t="s">
        <v>886</v>
      </c>
      <c r="E1807" s="9">
        <f>Source!AU1008</f>
        <v>10</v>
      </c>
      <c r="F1807" s="37"/>
      <c r="G1807" s="36"/>
      <c r="H1807" s="9"/>
      <c r="I1807" s="9"/>
      <c r="J1807" s="37">
        <f>SUM(T1801:T1806)</f>
        <v>4573.6400000000003</v>
      </c>
      <c r="K1807" s="37"/>
    </row>
    <row r="1808" spans="1:22" ht="14.25" x14ac:dyDescent="0.2">
      <c r="A1808" s="34"/>
      <c r="B1808" s="34"/>
      <c r="C1808" s="34" t="s">
        <v>888</v>
      </c>
      <c r="D1808" s="35" t="s">
        <v>886</v>
      </c>
      <c r="E1808" s="9">
        <f>108</f>
        <v>108</v>
      </c>
      <c r="F1808" s="37"/>
      <c r="G1808" s="36"/>
      <c r="H1808" s="9"/>
      <c r="I1808" s="9"/>
      <c r="J1808" s="37">
        <f>SUM(V1801:V1807)</f>
        <v>7747.6</v>
      </c>
      <c r="K1808" s="37"/>
    </row>
    <row r="1809" spans="1:22" ht="14.25" x14ac:dyDescent="0.2">
      <c r="A1809" s="34"/>
      <c r="B1809" s="34"/>
      <c r="C1809" s="34" t="s">
        <v>889</v>
      </c>
      <c r="D1809" s="35" t="s">
        <v>890</v>
      </c>
      <c r="E1809" s="9">
        <f>Source!AQ1008</f>
        <v>2.37</v>
      </c>
      <c r="F1809" s="37"/>
      <c r="G1809" s="36" t="str">
        <f>Source!DI1008</f>
        <v>)*0,70</v>
      </c>
      <c r="H1809" s="9">
        <f>Source!AV1008</f>
        <v>1</v>
      </c>
      <c r="I1809" s="9"/>
      <c r="J1809" s="37"/>
      <c r="K1809" s="37">
        <f>Source!U1008</f>
        <v>117.789</v>
      </c>
    </row>
    <row r="1810" spans="1:22" ht="15" x14ac:dyDescent="0.25">
      <c r="A1810" s="44"/>
      <c r="B1810" s="44"/>
      <c r="C1810" s="44"/>
      <c r="D1810" s="44"/>
      <c r="E1810" s="44"/>
      <c r="F1810" s="44"/>
      <c r="G1810" s="44"/>
      <c r="H1810" s="44"/>
      <c r="I1810" s="45">
        <f>J1802+J1803+J1805+J1806+J1807+J1808</f>
        <v>101665.48000000001</v>
      </c>
      <c r="J1810" s="45"/>
      <c r="K1810" s="46">
        <f>IF(Source!I1008&lt;&gt;0, ROUND(I1810/Source!I1008, 2), 0)</f>
        <v>1431.91</v>
      </c>
      <c r="P1810" s="40">
        <f>I1810</f>
        <v>101665.48000000001</v>
      </c>
    </row>
    <row r="1811" spans="1:22" ht="79.5" x14ac:dyDescent="0.2">
      <c r="A1811" s="34">
        <v>196</v>
      </c>
      <c r="B1811" s="34" t="s">
        <v>895</v>
      </c>
      <c r="C1811" s="34" t="str">
        <f>Source!G1009</f>
        <v>Технический осмотр сетевого контроллера шлейфов сигнализации "СКШС-01" (ИЗ-1 прот. R3)</v>
      </c>
      <c r="D1811" s="35" t="str">
        <f>Source!H1009</f>
        <v>шт.</v>
      </c>
      <c r="E1811" s="9">
        <f>Source!I1009</f>
        <v>71</v>
      </c>
      <c r="F1811" s="37"/>
      <c r="G1811" s="36"/>
      <c r="H1811" s="9"/>
      <c r="I1811" s="9"/>
      <c r="J1811" s="37"/>
      <c r="K1811" s="37"/>
      <c r="Q1811">
        <f>ROUND((Source!BZ1009/100)*ROUND((Source!AF1009*Source!AV1009)*Source!I1009, 2), 2)</f>
        <v>12735.38</v>
      </c>
      <c r="R1811">
        <f>Source!X1009</f>
        <v>12735.38</v>
      </c>
      <c r="S1811">
        <f>ROUND((Source!CA1009/100)*ROUND((Source!AF1009*Source!AV1009)*Source!I1009, 2), 2)</f>
        <v>1819.34</v>
      </c>
      <c r="T1811">
        <f>Source!Y1009</f>
        <v>1819.34</v>
      </c>
      <c r="U1811">
        <f>ROUND((175/100)*ROUND((Source!AE1009*Source!AV1009)*Source!I1009, 2), 2)</f>
        <v>5289.32</v>
      </c>
      <c r="V1811">
        <f>ROUND((108/100)*ROUND(Source!CS1009*Source!I1009, 2), 2)</f>
        <v>3264.27</v>
      </c>
    </row>
    <row r="1812" spans="1:22" ht="14.25" x14ac:dyDescent="0.2">
      <c r="A1812" s="34"/>
      <c r="B1812" s="34"/>
      <c r="C1812" s="34" t="s">
        <v>881</v>
      </c>
      <c r="D1812" s="35"/>
      <c r="E1812" s="9"/>
      <c r="F1812" s="37">
        <f>Source!AO1009</f>
        <v>31.06</v>
      </c>
      <c r="G1812" s="36" t="str">
        <f>Source!DG1009</f>
        <v>)*0,75)*11</v>
      </c>
      <c r="H1812" s="9">
        <f>Source!AV1009</f>
        <v>1</v>
      </c>
      <c r="I1812" s="9">
        <f>IF(Source!BA1009&lt;&gt; 0, Source!BA1009, 1)</f>
        <v>1</v>
      </c>
      <c r="J1812" s="37">
        <f>Source!S1009</f>
        <v>18193.400000000001</v>
      </c>
      <c r="K1812" s="37"/>
    </row>
    <row r="1813" spans="1:22" ht="14.25" x14ac:dyDescent="0.2">
      <c r="A1813" s="34"/>
      <c r="B1813" s="34"/>
      <c r="C1813" s="34" t="s">
        <v>882</v>
      </c>
      <c r="D1813" s="35"/>
      <c r="E1813" s="9"/>
      <c r="F1813" s="37">
        <f>Source!AM1009</f>
        <v>7.9</v>
      </c>
      <c r="G1813" s="36" t="str">
        <f>Source!DE1009</f>
        <v>)*0,75)*11</v>
      </c>
      <c r="H1813" s="9">
        <f>Source!AV1009</f>
        <v>1</v>
      </c>
      <c r="I1813" s="9">
        <f>IF(Source!BB1009&lt;&gt; 0, Source!BB1009, 1)</f>
        <v>1</v>
      </c>
      <c r="J1813" s="37">
        <f>Source!Q1009</f>
        <v>4627.43</v>
      </c>
      <c r="K1813" s="37"/>
    </row>
    <row r="1814" spans="1:22" ht="14.25" x14ac:dyDescent="0.2">
      <c r="A1814" s="34"/>
      <c r="B1814" s="34"/>
      <c r="C1814" s="34" t="s">
        <v>883</v>
      </c>
      <c r="D1814" s="35"/>
      <c r="E1814" s="9"/>
      <c r="F1814" s="37">
        <f>Source!AN1009</f>
        <v>5.16</v>
      </c>
      <c r="G1814" s="36" t="str">
        <f>Source!DF1009</f>
        <v>)*0,75)*11</v>
      </c>
      <c r="H1814" s="9">
        <f>Source!AV1009</f>
        <v>1</v>
      </c>
      <c r="I1814" s="9">
        <f>IF(Source!BS1009&lt;&gt; 0, Source!BS1009, 1)</f>
        <v>1</v>
      </c>
      <c r="J1814" s="39">
        <f>Source!R1009</f>
        <v>3022.47</v>
      </c>
      <c r="K1814" s="37"/>
    </row>
    <row r="1815" spans="1:22" ht="14.25" x14ac:dyDescent="0.2">
      <c r="A1815" s="34"/>
      <c r="B1815" s="34"/>
      <c r="C1815" s="34" t="s">
        <v>884</v>
      </c>
      <c r="D1815" s="35"/>
      <c r="E1815" s="9"/>
      <c r="F1815" s="37">
        <f>Source!AL1009</f>
        <v>1.79</v>
      </c>
      <c r="G1815" s="36" t="str">
        <f>Source!DD1009</f>
        <v>)*1)*11</v>
      </c>
      <c r="H1815" s="9">
        <f>Source!AW1009</f>
        <v>1</v>
      </c>
      <c r="I1815" s="9">
        <f>IF(Source!BC1009&lt;&gt; 0, Source!BC1009, 1)</f>
        <v>1</v>
      </c>
      <c r="J1815" s="37">
        <f>Source!P1009</f>
        <v>1397.99</v>
      </c>
      <c r="K1815" s="37"/>
    </row>
    <row r="1816" spans="1:22" ht="14.25" x14ac:dyDescent="0.2">
      <c r="A1816" s="34"/>
      <c r="B1816" s="34"/>
      <c r="C1816" s="34" t="s">
        <v>885</v>
      </c>
      <c r="D1816" s="35" t="s">
        <v>886</v>
      </c>
      <c r="E1816" s="9">
        <f>Source!AT1009</f>
        <v>70</v>
      </c>
      <c r="F1816" s="37"/>
      <c r="G1816" s="36"/>
      <c r="H1816" s="9"/>
      <c r="I1816" s="9"/>
      <c r="J1816" s="37">
        <f>SUM(R1811:R1815)</f>
        <v>12735.38</v>
      </c>
      <c r="K1816" s="37"/>
    </row>
    <row r="1817" spans="1:22" ht="14.25" x14ac:dyDescent="0.2">
      <c r="A1817" s="34"/>
      <c r="B1817" s="34"/>
      <c r="C1817" s="34" t="s">
        <v>887</v>
      </c>
      <c r="D1817" s="35" t="s">
        <v>886</v>
      </c>
      <c r="E1817" s="9">
        <f>Source!AU1009</f>
        <v>10</v>
      </c>
      <c r="F1817" s="37"/>
      <c r="G1817" s="36"/>
      <c r="H1817" s="9"/>
      <c r="I1817" s="9"/>
      <c r="J1817" s="37">
        <f>SUM(T1811:T1816)</f>
        <v>1819.34</v>
      </c>
      <c r="K1817" s="37"/>
    </row>
    <row r="1818" spans="1:22" ht="14.25" x14ac:dyDescent="0.2">
      <c r="A1818" s="34"/>
      <c r="B1818" s="34"/>
      <c r="C1818" s="34" t="s">
        <v>888</v>
      </c>
      <c r="D1818" s="35" t="s">
        <v>886</v>
      </c>
      <c r="E1818" s="9">
        <f>108</f>
        <v>108</v>
      </c>
      <c r="F1818" s="37"/>
      <c r="G1818" s="36"/>
      <c r="H1818" s="9"/>
      <c r="I1818" s="9"/>
      <c r="J1818" s="37">
        <f>SUM(V1811:V1817)</f>
        <v>3264.27</v>
      </c>
      <c r="K1818" s="37"/>
    </row>
    <row r="1819" spans="1:22" ht="14.25" x14ac:dyDescent="0.2">
      <c r="A1819" s="34"/>
      <c r="B1819" s="34"/>
      <c r="C1819" s="34" t="s">
        <v>889</v>
      </c>
      <c r="D1819" s="35" t="s">
        <v>890</v>
      </c>
      <c r="E1819" s="9">
        <f>Source!AQ1009</f>
        <v>0.08</v>
      </c>
      <c r="F1819" s="37"/>
      <c r="G1819" s="36" t="str">
        <f>Source!DI1009</f>
        <v>)*0,75)*11</v>
      </c>
      <c r="H1819" s="9">
        <f>Source!AV1009</f>
        <v>1</v>
      </c>
      <c r="I1819" s="9"/>
      <c r="J1819" s="37"/>
      <c r="K1819" s="37">
        <f>Source!U1009</f>
        <v>46.859999999999992</v>
      </c>
    </row>
    <row r="1820" spans="1:22" ht="15" x14ac:dyDescent="0.25">
      <c r="A1820" s="44"/>
      <c r="B1820" s="44"/>
      <c r="C1820" s="44"/>
      <c r="D1820" s="44"/>
      <c r="E1820" s="44"/>
      <c r="F1820" s="44"/>
      <c r="G1820" s="44"/>
      <c r="H1820" s="44"/>
      <c r="I1820" s="45">
        <f>J1812+J1813+J1815+J1816+J1817+J1818</f>
        <v>42037.81</v>
      </c>
      <c r="J1820" s="45"/>
      <c r="K1820" s="46">
        <f>IF(Source!I1009&lt;&gt;0, ROUND(I1820/Source!I1009, 2), 0)</f>
        <v>592.08000000000004</v>
      </c>
      <c r="P1820" s="40">
        <f>I1820</f>
        <v>42037.81</v>
      </c>
    </row>
    <row r="1821" spans="1:22" ht="79.5" x14ac:dyDescent="0.2">
      <c r="A1821" s="34">
        <v>197</v>
      </c>
      <c r="B1821" s="34" t="s">
        <v>900</v>
      </c>
      <c r="C1821" s="34" t="str">
        <f>Source!G1010</f>
        <v>Техническое обслуживание релейного модуля "РМ-1" (РМ-4-R3, РМ-4к-R3)</v>
      </c>
      <c r="D1821" s="35" t="str">
        <f>Source!H1010</f>
        <v>шт.</v>
      </c>
      <c r="E1821" s="9">
        <f>Source!I1010</f>
        <v>1</v>
      </c>
      <c r="F1821" s="37"/>
      <c r="G1821" s="36"/>
      <c r="H1821" s="9"/>
      <c r="I1821" s="9"/>
      <c r="J1821" s="37"/>
      <c r="K1821" s="37"/>
      <c r="Q1821">
        <f>ROUND((Source!BZ1010/100)*ROUND((Source!AF1010*Source!AV1010)*Source!I1010, 2), 2)</f>
        <v>30.44</v>
      </c>
      <c r="R1821">
        <f>Source!X1010</f>
        <v>30.44</v>
      </c>
      <c r="S1821">
        <f>ROUND((Source!CA1010/100)*ROUND((Source!AF1010*Source!AV1010)*Source!I1010, 2), 2)</f>
        <v>4.3499999999999996</v>
      </c>
      <c r="T1821">
        <f>Source!Y1010</f>
        <v>4.3499999999999996</v>
      </c>
      <c r="U1821">
        <f>ROUND((175/100)*ROUND((Source!AE1010*Source!AV1010)*Source!I1010, 2), 2)</f>
        <v>12.64</v>
      </c>
      <c r="V1821">
        <f>ROUND((108/100)*ROUND(Source!CS1010*Source!I1010, 2), 2)</f>
        <v>7.8</v>
      </c>
    </row>
    <row r="1822" spans="1:22" ht="14.25" x14ac:dyDescent="0.2">
      <c r="A1822" s="34"/>
      <c r="B1822" s="34"/>
      <c r="C1822" s="34" t="s">
        <v>881</v>
      </c>
      <c r="D1822" s="35"/>
      <c r="E1822" s="9"/>
      <c r="F1822" s="37">
        <f>Source!AO1010</f>
        <v>62.13</v>
      </c>
      <c r="G1822" s="36" t="str">
        <f>Source!DG1010</f>
        <v>)*0,70</v>
      </c>
      <c r="H1822" s="9">
        <f>Source!AV1010</f>
        <v>1</v>
      </c>
      <c r="I1822" s="9">
        <f>IF(Source!BA1010&lt;&gt; 0, Source!BA1010, 1)</f>
        <v>1</v>
      </c>
      <c r="J1822" s="37">
        <f>Source!S1010</f>
        <v>43.49</v>
      </c>
      <c r="K1822" s="37"/>
    </row>
    <row r="1823" spans="1:22" ht="14.25" x14ac:dyDescent="0.2">
      <c r="A1823" s="34"/>
      <c r="B1823" s="34"/>
      <c r="C1823" s="34" t="s">
        <v>882</v>
      </c>
      <c r="D1823" s="35"/>
      <c r="E1823" s="9"/>
      <c r="F1823" s="37">
        <f>Source!AM1010</f>
        <v>15.8</v>
      </c>
      <c r="G1823" s="36" t="str">
        <f>Source!DE1010</f>
        <v>)*0,70</v>
      </c>
      <c r="H1823" s="9">
        <f>Source!AV1010</f>
        <v>1</v>
      </c>
      <c r="I1823" s="9">
        <f>IF(Source!BB1010&lt;&gt; 0, Source!BB1010, 1)</f>
        <v>1</v>
      </c>
      <c r="J1823" s="37">
        <f>Source!Q1010</f>
        <v>11.06</v>
      </c>
      <c r="K1823" s="37"/>
    </row>
    <row r="1824" spans="1:22" ht="14.25" x14ac:dyDescent="0.2">
      <c r="A1824" s="34"/>
      <c r="B1824" s="34"/>
      <c r="C1824" s="34" t="s">
        <v>883</v>
      </c>
      <c r="D1824" s="35"/>
      <c r="E1824" s="9"/>
      <c r="F1824" s="37">
        <f>Source!AN1010</f>
        <v>10.31</v>
      </c>
      <c r="G1824" s="36" t="str">
        <f>Source!DF1010</f>
        <v>)*0,70</v>
      </c>
      <c r="H1824" s="9">
        <f>Source!AV1010</f>
        <v>1</v>
      </c>
      <c r="I1824" s="9">
        <f>IF(Source!BS1010&lt;&gt; 0, Source!BS1010, 1)</f>
        <v>1</v>
      </c>
      <c r="J1824" s="39">
        <f>Source!R1010</f>
        <v>7.22</v>
      </c>
      <c r="K1824" s="37"/>
    </row>
    <row r="1825" spans="1:22" ht="14.25" x14ac:dyDescent="0.2">
      <c r="A1825" s="34"/>
      <c r="B1825" s="34"/>
      <c r="C1825" s="34" t="s">
        <v>884</v>
      </c>
      <c r="D1825" s="35"/>
      <c r="E1825" s="9"/>
      <c r="F1825" s="37">
        <f>Source!AL1010</f>
        <v>0.49</v>
      </c>
      <c r="G1825" s="36" t="str">
        <f>Source!DD1010</f>
        <v>)*1</v>
      </c>
      <c r="H1825" s="9">
        <f>Source!AW1010</f>
        <v>1</v>
      </c>
      <c r="I1825" s="9">
        <f>IF(Source!BC1010&lt;&gt; 0, Source!BC1010, 1)</f>
        <v>1</v>
      </c>
      <c r="J1825" s="37">
        <f>Source!P1010</f>
        <v>0.49</v>
      </c>
      <c r="K1825" s="37"/>
    </row>
    <row r="1826" spans="1:22" ht="14.25" x14ac:dyDescent="0.2">
      <c r="A1826" s="34"/>
      <c r="B1826" s="34"/>
      <c r="C1826" s="34" t="s">
        <v>885</v>
      </c>
      <c r="D1826" s="35" t="s">
        <v>886</v>
      </c>
      <c r="E1826" s="9">
        <f>Source!AT1010</f>
        <v>70</v>
      </c>
      <c r="F1826" s="37"/>
      <c r="G1826" s="36"/>
      <c r="H1826" s="9"/>
      <c r="I1826" s="9"/>
      <c r="J1826" s="37">
        <f>SUM(R1821:R1825)</f>
        <v>30.44</v>
      </c>
      <c r="K1826" s="37"/>
    </row>
    <row r="1827" spans="1:22" ht="14.25" x14ac:dyDescent="0.2">
      <c r="A1827" s="34"/>
      <c r="B1827" s="34"/>
      <c r="C1827" s="34" t="s">
        <v>887</v>
      </c>
      <c r="D1827" s="35" t="s">
        <v>886</v>
      </c>
      <c r="E1827" s="9">
        <f>Source!AU1010</f>
        <v>10</v>
      </c>
      <c r="F1827" s="37"/>
      <c r="G1827" s="36"/>
      <c r="H1827" s="9"/>
      <c r="I1827" s="9"/>
      <c r="J1827" s="37">
        <f>SUM(T1821:T1826)</f>
        <v>4.3499999999999996</v>
      </c>
      <c r="K1827" s="37"/>
    </row>
    <row r="1828" spans="1:22" ht="14.25" x14ac:dyDescent="0.2">
      <c r="A1828" s="34"/>
      <c r="B1828" s="34"/>
      <c r="C1828" s="34" t="s">
        <v>888</v>
      </c>
      <c r="D1828" s="35" t="s">
        <v>886</v>
      </c>
      <c r="E1828" s="9">
        <f>108</f>
        <v>108</v>
      </c>
      <c r="F1828" s="37"/>
      <c r="G1828" s="36"/>
      <c r="H1828" s="9"/>
      <c r="I1828" s="9"/>
      <c r="J1828" s="37">
        <f>SUM(V1821:V1827)</f>
        <v>7.8</v>
      </c>
      <c r="K1828" s="37"/>
    </row>
    <row r="1829" spans="1:22" ht="14.25" x14ac:dyDescent="0.2">
      <c r="A1829" s="34"/>
      <c r="B1829" s="34"/>
      <c r="C1829" s="34" t="s">
        <v>889</v>
      </c>
      <c r="D1829" s="35" t="s">
        <v>890</v>
      </c>
      <c r="E1829" s="9">
        <f>Source!AQ1010</f>
        <v>0.16</v>
      </c>
      <c r="F1829" s="37"/>
      <c r="G1829" s="36" t="str">
        <f>Source!DI1010</f>
        <v>)*0,70</v>
      </c>
      <c r="H1829" s="9">
        <f>Source!AV1010</f>
        <v>1</v>
      </c>
      <c r="I1829" s="9"/>
      <c r="J1829" s="37"/>
      <c r="K1829" s="37">
        <f>Source!U1010</f>
        <v>0.11199999999999999</v>
      </c>
    </row>
    <row r="1830" spans="1:22" ht="15" x14ac:dyDescent="0.25">
      <c r="A1830" s="44"/>
      <c r="B1830" s="44"/>
      <c r="C1830" s="44"/>
      <c r="D1830" s="44"/>
      <c r="E1830" s="44"/>
      <c r="F1830" s="44"/>
      <c r="G1830" s="44"/>
      <c r="H1830" s="44"/>
      <c r="I1830" s="45">
        <f>J1822+J1823+J1825+J1826+J1827+J1828</f>
        <v>97.63</v>
      </c>
      <c r="J1830" s="45"/>
      <c r="K1830" s="46">
        <f>IF(Source!I1010&lt;&gt;0, ROUND(I1830/Source!I1010, 2), 0)</f>
        <v>97.63</v>
      </c>
      <c r="P1830" s="40">
        <f>I1830</f>
        <v>97.63</v>
      </c>
    </row>
    <row r="1831" spans="1:22" ht="79.5" x14ac:dyDescent="0.2">
      <c r="A1831" s="34">
        <v>198</v>
      </c>
      <c r="B1831" s="34" t="s">
        <v>901</v>
      </c>
      <c r="C1831" s="34" t="str">
        <f>Source!G1011</f>
        <v>Технический осмотр Релейный модуль "РМ-1" (РМ-4-R3, РМ-4к-R3)</v>
      </c>
      <c r="D1831" s="35" t="str">
        <f>Source!H1011</f>
        <v>шт.</v>
      </c>
      <c r="E1831" s="9">
        <f>Source!I1011</f>
        <v>1</v>
      </c>
      <c r="F1831" s="37"/>
      <c r="G1831" s="36"/>
      <c r="H1831" s="9"/>
      <c r="I1831" s="9"/>
      <c r="J1831" s="37"/>
      <c r="K1831" s="37"/>
      <c r="Q1831">
        <f>ROUND((Source!BZ1011/100)*ROUND((Source!AF1011*Source!AV1011)*Source!I1011, 2), 2)</f>
        <v>89.68</v>
      </c>
      <c r="R1831">
        <f>Source!X1011</f>
        <v>89.68</v>
      </c>
      <c r="S1831">
        <f>ROUND((Source!CA1011/100)*ROUND((Source!AF1011*Source!AV1011)*Source!I1011, 2), 2)</f>
        <v>12.81</v>
      </c>
      <c r="T1831">
        <f>Source!Y1011</f>
        <v>12.81</v>
      </c>
      <c r="U1831">
        <f>ROUND((175/100)*ROUND((Source!AE1011*Source!AV1011)*Source!I1011, 2), 2)</f>
        <v>37.26</v>
      </c>
      <c r="V1831">
        <f>ROUND((108/100)*ROUND(Source!CS1011*Source!I1011, 2), 2)</f>
        <v>22.99</v>
      </c>
    </row>
    <row r="1832" spans="1:22" ht="14.25" x14ac:dyDescent="0.2">
      <c r="A1832" s="34"/>
      <c r="B1832" s="34"/>
      <c r="C1832" s="34" t="s">
        <v>881</v>
      </c>
      <c r="D1832" s="35"/>
      <c r="E1832" s="9"/>
      <c r="F1832" s="37">
        <f>Source!AO1011</f>
        <v>15.53</v>
      </c>
      <c r="G1832" s="36" t="str">
        <f>Source!DG1011</f>
        <v>)*0,75)*11</v>
      </c>
      <c r="H1832" s="9">
        <f>Source!AV1011</f>
        <v>1</v>
      </c>
      <c r="I1832" s="9">
        <f>IF(Source!BA1011&lt;&gt; 0, Source!BA1011, 1)</f>
        <v>1</v>
      </c>
      <c r="J1832" s="37">
        <f>Source!S1011</f>
        <v>128.12</v>
      </c>
      <c r="K1832" s="37"/>
    </row>
    <row r="1833" spans="1:22" ht="14.25" x14ac:dyDescent="0.2">
      <c r="A1833" s="34"/>
      <c r="B1833" s="34"/>
      <c r="C1833" s="34" t="s">
        <v>882</v>
      </c>
      <c r="D1833" s="35"/>
      <c r="E1833" s="9"/>
      <c r="F1833" s="37">
        <f>Source!AM1011</f>
        <v>3.95</v>
      </c>
      <c r="G1833" s="36" t="str">
        <f>Source!DE1011</f>
        <v>)*0,75)*11</v>
      </c>
      <c r="H1833" s="9">
        <f>Source!AV1011</f>
        <v>1</v>
      </c>
      <c r="I1833" s="9">
        <f>IF(Source!BB1011&lt;&gt; 0, Source!BB1011, 1)</f>
        <v>1</v>
      </c>
      <c r="J1833" s="37">
        <f>Source!Q1011</f>
        <v>32.590000000000003</v>
      </c>
      <c r="K1833" s="37"/>
    </row>
    <row r="1834" spans="1:22" ht="14.25" x14ac:dyDescent="0.2">
      <c r="A1834" s="34"/>
      <c r="B1834" s="34"/>
      <c r="C1834" s="34" t="s">
        <v>883</v>
      </c>
      <c r="D1834" s="35"/>
      <c r="E1834" s="9"/>
      <c r="F1834" s="37">
        <f>Source!AN1011</f>
        <v>2.58</v>
      </c>
      <c r="G1834" s="36" t="str">
        <f>Source!DF1011</f>
        <v>)*0,75)*11</v>
      </c>
      <c r="H1834" s="9">
        <f>Source!AV1011</f>
        <v>1</v>
      </c>
      <c r="I1834" s="9">
        <f>IF(Source!BS1011&lt;&gt; 0, Source!BS1011, 1)</f>
        <v>1</v>
      </c>
      <c r="J1834" s="39">
        <f>Source!R1011</f>
        <v>21.29</v>
      </c>
      <c r="K1834" s="37"/>
    </row>
    <row r="1835" spans="1:22" ht="14.25" x14ac:dyDescent="0.2">
      <c r="A1835" s="34"/>
      <c r="B1835" s="34"/>
      <c r="C1835" s="34" t="s">
        <v>884</v>
      </c>
      <c r="D1835" s="35"/>
      <c r="E1835" s="9"/>
      <c r="F1835" s="37">
        <f>Source!AL1011</f>
        <v>0.49</v>
      </c>
      <c r="G1835" s="36" t="str">
        <f>Source!DD1011</f>
        <v>)*1)*11</v>
      </c>
      <c r="H1835" s="9">
        <f>Source!AW1011</f>
        <v>1</v>
      </c>
      <c r="I1835" s="9">
        <f>IF(Source!BC1011&lt;&gt; 0, Source!BC1011, 1)</f>
        <v>1</v>
      </c>
      <c r="J1835" s="37">
        <f>Source!P1011</f>
        <v>5.39</v>
      </c>
      <c r="K1835" s="37"/>
    </row>
    <row r="1836" spans="1:22" ht="14.25" x14ac:dyDescent="0.2">
      <c r="A1836" s="34"/>
      <c r="B1836" s="34"/>
      <c r="C1836" s="34" t="s">
        <v>885</v>
      </c>
      <c r="D1836" s="35" t="s">
        <v>886</v>
      </c>
      <c r="E1836" s="9">
        <f>Source!AT1011</f>
        <v>70</v>
      </c>
      <c r="F1836" s="37"/>
      <c r="G1836" s="36"/>
      <c r="H1836" s="9"/>
      <c r="I1836" s="9"/>
      <c r="J1836" s="37">
        <f>SUM(R1831:R1835)</f>
        <v>89.68</v>
      </c>
      <c r="K1836" s="37"/>
    </row>
    <row r="1837" spans="1:22" ht="14.25" x14ac:dyDescent="0.2">
      <c r="A1837" s="34"/>
      <c r="B1837" s="34"/>
      <c r="C1837" s="34" t="s">
        <v>887</v>
      </c>
      <c r="D1837" s="35" t="s">
        <v>886</v>
      </c>
      <c r="E1837" s="9">
        <f>Source!AU1011</f>
        <v>10</v>
      </c>
      <c r="F1837" s="37"/>
      <c r="G1837" s="36"/>
      <c r="H1837" s="9"/>
      <c r="I1837" s="9"/>
      <c r="J1837" s="37">
        <f>SUM(T1831:T1836)</f>
        <v>12.81</v>
      </c>
      <c r="K1837" s="37"/>
    </row>
    <row r="1838" spans="1:22" ht="14.25" x14ac:dyDescent="0.2">
      <c r="A1838" s="34"/>
      <c r="B1838" s="34"/>
      <c r="C1838" s="34" t="s">
        <v>888</v>
      </c>
      <c r="D1838" s="35" t="s">
        <v>886</v>
      </c>
      <c r="E1838" s="9">
        <f>108</f>
        <v>108</v>
      </c>
      <c r="F1838" s="37"/>
      <c r="G1838" s="36"/>
      <c r="H1838" s="9"/>
      <c r="I1838" s="9"/>
      <c r="J1838" s="37">
        <f>SUM(V1831:V1837)</f>
        <v>22.99</v>
      </c>
      <c r="K1838" s="37"/>
    </row>
    <row r="1839" spans="1:22" ht="14.25" x14ac:dyDescent="0.2">
      <c r="A1839" s="34"/>
      <c r="B1839" s="34"/>
      <c r="C1839" s="34" t="s">
        <v>889</v>
      </c>
      <c r="D1839" s="35" t="s">
        <v>890</v>
      </c>
      <c r="E1839" s="9">
        <f>Source!AQ1011</f>
        <v>0.04</v>
      </c>
      <c r="F1839" s="37"/>
      <c r="G1839" s="36" t="str">
        <f>Source!DI1011</f>
        <v>)*0,75)*11</v>
      </c>
      <c r="H1839" s="9">
        <f>Source!AV1011</f>
        <v>1</v>
      </c>
      <c r="I1839" s="9"/>
      <c r="J1839" s="37"/>
      <c r="K1839" s="37">
        <f>Source!U1011</f>
        <v>0.32999999999999996</v>
      </c>
    </row>
    <row r="1840" spans="1:22" ht="15" x14ac:dyDescent="0.25">
      <c r="A1840" s="44"/>
      <c r="B1840" s="44"/>
      <c r="C1840" s="44"/>
      <c r="D1840" s="44"/>
      <c r="E1840" s="44"/>
      <c r="F1840" s="44"/>
      <c r="G1840" s="44"/>
      <c r="H1840" s="44"/>
      <c r="I1840" s="45">
        <f>J1832+J1833+J1835+J1836+J1837+J1838</f>
        <v>291.58</v>
      </c>
      <c r="J1840" s="45"/>
      <c r="K1840" s="46">
        <f>IF(Source!I1011&lt;&gt;0, ROUND(I1840/Source!I1011, 2), 0)</f>
        <v>291.58</v>
      </c>
      <c r="P1840" s="40">
        <f>I1840</f>
        <v>291.58</v>
      </c>
    </row>
    <row r="1841" spans="1:22" ht="71.25" x14ac:dyDescent="0.2">
      <c r="A1841" s="34">
        <v>199</v>
      </c>
      <c r="B1841" s="34" t="str">
        <f>Source!F1014</f>
        <v>1.22-2203-106-1/1</v>
      </c>
      <c r="C1841" s="34" t="str">
        <f>Source!G1014</f>
        <v>Техническое обслуживание извещателя пожарного дымового оптико-электронного адресно-аналогового ИП 212-34А "ДИП-34А" - годовое</v>
      </c>
      <c r="D1841" s="35" t="str">
        <f>Source!H1014</f>
        <v>шт.</v>
      </c>
      <c r="E1841" s="9">
        <f>Source!I1014</f>
        <v>637</v>
      </c>
      <c r="F1841" s="37"/>
      <c r="G1841" s="36"/>
      <c r="H1841" s="9"/>
      <c r="I1841" s="9"/>
      <c r="J1841" s="37"/>
      <c r="K1841" s="37"/>
      <c r="Q1841">
        <f>ROUND((Source!BZ1014/100)*ROUND((Source!AF1014*Source!AV1014)*Source!I1014, 2), 2)</f>
        <v>25902.33</v>
      </c>
      <c r="R1841">
        <f>Source!X1014</f>
        <v>25902.33</v>
      </c>
      <c r="S1841">
        <f>ROUND((Source!CA1014/100)*ROUND((Source!AF1014*Source!AV1014)*Source!I1014, 2), 2)</f>
        <v>3700.33</v>
      </c>
      <c r="T1841">
        <f>Source!Y1014</f>
        <v>3700.33</v>
      </c>
      <c r="U1841">
        <f>ROUND((175/100)*ROUND((Source!AE1014*Source!AV1014)*Source!I1014, 2), 2)</f>
        <v>0</v>
      </c>
      <c r="V1841">
        <f>ROUND((108/100)*ROUND(Source!CS1014*Source!I1014, 2), 2)</f>
        <v>0</v>
      </c>
    </row>
    <row r="1842" spans="1:22" ht="14.25" x14ac:dyDescent="0.2">
      <c r="A1842" s="34"/>
      <c r="B1842" s="34"/>
      <c r="C1842" s="34" t="s">
        <v>881</v>
      </c>
      <c r="D1842" s="35"/>
      <c r="E1842" s="9"/>
      <c r="F1842" s="37">
        <f>Source!AO1014</f>
        <v>58.09</v>
      </c>
      <c r="G1842" s="36" t="str">
        <f>Source!DG1014</f>
        <v/>
      </c>
      <c r="H1842" s="9">
        <f>Source!AV1014</f>
        <v>1</v>
      </c>
      <c r="I1842" s="9">
        <f>IF(Source!BA1014&lt;&gt; 0, Source!BA1014, 1)</f>
        <v>1</v>
      </c>
      <c r="J1842" s="37">
        <f>Source!S1014</f>
        <v>37003.33</v>
      </c>
      <c r="K1842" s="37"/>
    </row>
    <row r="1843" spans="1:22" ht="14.25" x14ac:dyDescent="0.2">
      <c r="A1843" s="34"/>
      <c r="B1843" s="34"/>
      <c r="C1843" s="34" t="s">
        <v>884</v>
      </c>
      <c r="D1843" s="35"/>
      <c r="E1843" s="9"/>
      <c r="F1843" s="37">
        <f>Source!AL1014</f>
        <v>0.06</v>
      </c>
      <c r="G1843" s="36" t="str">
        <f>Source!DD1014</f>
        <v/>
      </c>
      <c r="H1843" s="9">
        <f>Source!AW1014</f>
        <v>1</v>
      </c>
      <c r="I1843" s="9">
        <f>IF(Source!BC1014&lt;&gt; 0, Source!BC1014, 1)</f>
        <v>1</v>
      </c>
      <c r="J1843" s="37">
        <f>Source!P1014</f>
        <v>38.22</v>
      </c>
      <c r="K1843" s="37"/>
    </row>
    <row r="1844" spans="1:22" ht="14.25" x14ac:dyDescent="0.2">
      <c r="A1844" s="34"/>
      <c r="B1844" s="34"/>
      <c r="C1844" s="34" t="s">
        <v>885</v>
      </c>
      <c r="D1844" s="35" t="s">
        <v>886</v>
      </c>
      <c r="E1844" s="9">
        <f>Source!AT1014</f>
        <v>70</v>
      </c>
      <c r="F1844" s="37"/>
      <c r="G1844" s="36"/>
      <c r="H1844" s="9"/>
      <c r="I1844" s="9"/>
      <c r="J1844" s="37">
        <f>SUM(R1841:R1843)</f>
        <v>25902.33</v>
      </c>
      <c r="K1844" s="37"/>
    </row>
    <row r="1845" spans="1:22" ht="14.25" x14ac:dyDescent="0.2">
      <c r="A1845" s="34"/>
      <c r="B1845" s="34"/>
      <c r="C1845" s="34" t="s">
        <v>887</v>
      </c>
      <c r="D1845" s="35" t="s">
        <v>886</v>
      </c>
      <c r="E1845" s="9">
        <f>Source!AU1014</f>
        <v>10</v>
      </c>
      <c r="F1845" s="37"/>
      <c r="G1845" s="36"/>
      <c r="H1845" s="9"/>
      <c r="I1845" s="9"/>
      <c r="J1845" s="37">
        <f>SUM(T1841:T1844)</f>
        <v>3700.33</v>
      </c>
      <c r="K1845" s="37"/>
    </row>
    <row r="1846" spans="1:22" ht="14.25" x14ac:dyDescent="0.2">
      <c r="A1846" s="34"/>
      <c r="B1846" s="34"/>
      <c r="C1846" s="34" t="s">
        <v>889</v>
      </c>
      <c r="D1846" s="35" t="s">
        <v>890</v>
      </c>
      <c r="E1846" s="9">
        <f>Source!AQ1014</f>
        <v>0.16</v>
      </c>
      <c r="F1846" s="37"/>
      <c r="G1846" s="36" t="str">
        <f>Source!DI1014</f>
        <v/>
      </c>
      <c r="H1846" s="9">
        <f>Source!AV1014</f>
        <v>1</v>
      </c>
      <c r="I1846" s="9"/>
      <c r="J1846" s="37"/>
      <c r="K1846" s="37">
        <f>Source!U1014</f>
        <v>101.92</v>
      </c>
    </row>
    <row r="1847" spans="1:22" ht="15" x14ac:dyDescent="0.25">
      <c r="A1847" s="44"/>
      <c r="B1847" s="44"/>
      <c r="C1847" s="44"/>
      <c r="D1847" s="44"/>
      <c r="E1847" s="44"/>
      <c r="F1847" s="44"/>
      <c r="G1847" s="44"/>
      <c r="H1847" s="44"/>
      <c r="I1847" s="45">
        <f>J1842+J1843+J1844+J1845</f>
        <v>66644.210000000006</v>
      </c>
      <c r="J1847" s="45"/>
      <c r="K1847" s="46">
        <f>IF(Source!I1014&lt;&gt;0, ROUND(I1847/Source!I1014, 2), 0)</f>
        <v>104.62</v>
      </c>
      <c r="P1847" s="40">
        <f>I1847</f>
        <v>66644.210000000006</v>
      </c>
    </row>
    <row r="1848" spans="1:22" ht="71.25" x14ac:dyDescent="0.2">
      <c r="A1848" s="34">
        <v>200</v>
      </c>
      <c r="B1848" s="34" t="str">
        <f>Source!F1015</f>
        <v>1.22-2203-106-2/1</v>
      </c>
      <c r="C1848" s="34" t="str">
        <f>Source!G1015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D1848" s="35" t="str">
        <f>Source!H1015</f>
        <v>шт.</v>
      </c>
      <c r="E1848" s="9">
        <f>Source!I1015</f>
        <v>637</v>
      </c>
      <c r="F1848" s="37"/>
      <c r="G1848" s="36"/>
      <c r="H1848" s="9"/>
      <c r="I1848" s="9"/>
      <c r="J1848" s="37"/>
      <c r="K1848" s="37"/>
      <c r="Q1848">
        <f>ROUND((Source!BZ1015/100)*ROUND((Source!AF1015*Source!AV1015)*Source!I1015, 2), 2)</f>
        <v>35614.03</v>
      </c>
      <c r="R1848">
        <f>Source!X1015</f>
        <v>35614.03</v>
      </c>
      <c r="S1848">
        <f>ROUND((Source!CA1015/100)*ROUND((Source!AF1015*Source!AV1015)*Source!I1015, 2), 2)</f>
        <v>5087.72</v>
      </c>
      <c r="T1848">
        <f>Source!Y1015</f>
        <v>5087.72</v>
      </c>
      <c r="U1848">
        <f>ROUND((175/100)*ROUND((Source!AE1015*Source!AV1015)*Source!I1015, 2), 2)</f>
        <v>0</v>
      </c>
      <c r="V1848">
        <f>ROUND((108/100)*ROUND(Source!CS1015*Source!I1015, 2), 2)</f>
        <v>0</v>
      </c>
    </row>
    <row r="1849" spans="1:22" ht="14.25" x14ac:dyDescent="0.2">
      <c r="A1849" s="34"/>
      <c r="B1849" s="34"/>
      <c r="C1849" s="34" t="s">
        <v>881</v>
      </c>
      <c r="D1849" s="35"/>
      <c r="E1849" s="9"/>
      <c r="F1849" s="37">
        <f>Source!AO1015</f>
        <v>79.87</v>
      </c>
      <c r="G1849" s="36" t="str">
        <f>Source!DG1015</f>
        <v/>
      </c>
      <c r="H1849" s="9">
        <f>Source!AV1015</f>
        <v>1</v>
      </c>
      <c r="I1849" s="9">
        <f>IF(Source!BA1015&lt;&gt; 0, Source!BA1015, 1)</f>
        <v>1</v>
      </c>
      <c r="J1849" s="37">
        <f>Source!S1015</f>
        <v>50877.19</v>
      </c>
      <c r="K1849" s="37"/>
    </row>
    <row r="1850" spans="1:22" ht="14.25" x14ac:dyDescent="0.2">
      <c r="A1850" s="34"/>
      <c r="B1850" s="34"/>
      <c r="C1850" s="34" t="s">
        <v>885</v>
      </c>
      <c r="D1850" s="35" t="s">
        <v>886</v>
      </c>
      <c r="E1850" s="9">
        <f>Source!AT1015</f>
        <v>70</v>
      </c>
      <c r="F1850" s="37"/>
      <c r="G1850" s="36"/>
      <c r="H1850" s="9"/>
      <c r="I1850" s="9"/>
      <c r="J1850" s="37">
        <f>SUM(R1848:R1849)</f>
        <v>35614.03</v>
      </c>
      <c r="K1850" s="37"/>
    </row>
    <row r="1851" spans="1:22" ht="14.25" x14ac:dyDescent="0.2">
      <c r="A1851" s="34"/>
      <c r="B1851" s="34"/>
      <c r="C1851" s="34" t="s">
        <v>887</v>
      </c>
      <c r="D1851" s="35" t="s">
        <v>886</v>
      </c>
      <c r="E1851" s="9">
        <f>Source!AU1015</f>
        <v>10</v>
      </c>
      <c r="F1851" s="37"/>
      <c r="G1851" s="36"/>
      <c r="H1851" s="9"/>
      <c r="I1851" s="9"/>
      <c r="J1851" s="37">
        <f>SUM(T1848:T1850)</f>
        <v>5087.72</v>
      </c>
      <c r="K1851" s="37"/>
    </row>
    <row r="1852" spans="1:22" ht="14.25" x14ac:dyDescent="0.2">
      <c r="A1852" s="34"/>
      <c r="B1852" s="34"/>
      <c r="C1852" s="34" t="s">
        <v>889</v>
      </c>
      <c r="D1852" s="35" t="s">
        <v>890</v>
      </c>
      <c r="E1852" s="9">
        <f>Source!AQ1015</f>
        <v>0.22</v>
      </c>
      <c r="F1852" s="37"/>
      <c r="G1852" s="36" t="str">
        <f>Source!DI1015</f>
        <v/>
      </c>
      <c r="H1852" s="9">
        <f>Source!AV1015</f>
        <v>1</v>
      </c>
      <c r="I1852" s="9"/>
      <c r="J1852" s="37"/>
      <c r="K1852" s="37">
        <f>Source!U1015</f>
        <v>140.14000000000001</v>
      </c>
    </row>
    <row r="1853" spans="1:22" ht="15" x14ac:dyDescent="0.25">
      <c r="A1853" s="44"/>
      <c r="B1853" s="44"/>
      <c r="C1853" s="44"/>
      <c r="D1853" s="44"/>
      <c r="E1853" s="44"/>
      <c r="F1853" s="44"/>
      <c r="G1853" s="44"/>
      <c r="H1853" s="44"/>
      <c r="I1853" s="45">
        <f>J1849+J1850+J1851</f>
        <v>91578.94</v>
      </c>
      <c r="J1853" s="45"/>
      <c r="K1853" s="46">
        <f>IF(Source!I1015&lt;&gt;0, ROUND(I1853/Source!I1015, 2), 0)</f>
        <v>143.77000000000001</v>
      </c>
      <c r="P1853" s="40">
        <f>I1853</f>
        <v>91578.94</v>
      </c>
    </row>
    <row r="1854" spans="1:22" ht="85.5" x14ac:dyDescent="0.2">
      <c r="A1854" s="34">
        <v>201</v>
      </c>
      <c r="B1854" s="34" t="str">
        <f>Source!F1016</f>
        <v>1.22-2203-106-3/1</v>
      </c>
      <c r="C1854" s="34" t="str">
        <f>Source!G1016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D1854" s="35" t="str">
        <f>Source!H1016</f>
        <v>шт.</v>
      </c>
      <c r="E1854" s="9">
        <f>Source!I1016</f>
        <v>637</v>
      </c>
      <c r="F1854" s="37"/>
      <c r="G1854" s="36"/>
      <c r="H1854" s="9"/>
      <c r="I1854" s="9"/>
      <c r="J1854" s="37"/>
      <c r="K1854" s="37"/>
      <c r="Q1854">
        <f>ROUND((Source!BZ1016/100)*ROUND((Source!AF1016*Source!AV1016)*Source!I1016, 2), 2)</f>
        <v>71232.53</v>
      </c>
      <c r="R1854">
        <f>Source!X1016</f>
        <v>71232.53</v>
      </c>
      <c r="S1854">
        <f>ROUND((Source!CA1016/100)*ROUND((Source!AF1016*Source!AV1016)*Source!I1016, 2), 2)</f>
        <v>10176.08</v>
      </c>
      <c r="T1854">
        <f>Source!Y1016</f>
        <v>10176.08</v>
      </c>
      <c r="U1854">
        <f>ROUND((175/100)*ROUND((Source!AE1016*Source!AV1016)*Source!I1016, 2), 2)</f>
        <v>0</v>
      </c>
      <c r="V1854">
        <f>ROUND((108/100)*ROUND(Source!CS1016*Source!I1016, 2), 2)</f>
        <v>0</v>
      </c>
    </row>
    <row r="1855" spans="1:22" ht="14.25" x14ac:dyDescent="0.2">
      <c r="A1855" s="34"/>
      <c r="B1855" s="34"/>
      <c r="C1855" s="34" t="s">
        <v>881</v>
      </c>
      <c r="D1855" s="35"/>
      <c r="E1855" s="9"/>
      <c r="F1855" s="37">
        <f>Source!AO1016</f>
        <v>159.75</v>
      </c>
      <c r="G1855" s="36" t="str">
        <f>Source!DG1016</f>
        <v/>
      </c>
      <c r="H1855" s="9">
        <f>Source!AV1016</f>
        <v>1</v>
      </c>
      <c r="I1855" s="9">
        <f>IF(Source!BA1016&lt;&gt; 0, Source!BA1016, 1)</f>
        <v>1</v>
      </c>
      <c r="J1855" s="37">
        <f>Source!S1016</f>
        <v>101760.75</v>
      </c>
      <c r="K1855" s="37"/>
    </row>
    <row r="1856" spans="1:22" ht="14.25" x14ac:dyDescent="0.2">
      <c r="A1856" s="34"/>
      <c r="B1856" s="34"/>
      <c r="C1856" s="34" t="s">
        <v>884</v>
      </c>
      <c r="D1856" s="35"/>
      <c r="E1856" s="9"/>
      <c r="F1856" s="37">
        <f>Source!AL1016</f>
        <v>3.04</v>
      </c>
      <c r="G1856" s="36" t="str">
        <f>Source!DD1016</f>
        <v/>
      </c>
      <c r="H1856" s="9">
        <f>Source!AW1016</f>
        <v>1</v>
      </c>
      <c r="I1856" s="9">
        <f>IF(Source!BC1016&lt;&gt; 0, Source!BC1016, 1)</f>
        <v>1</v>
      </c>
      <c r="J1856" s="37">
        <f>Source!P1016</f>
        <v>1936.48</v>
      </c>
      <c r="K1856" s="37"/>
    </row>
    <row r="1857" spans="1:22" ht="14.25" x14ac:dyDescent="0.2">
      <c r="A1857" s="34"/>
      <c r="B1857" s="34"/>
      <c r="C1857" s="34" t="s">
        <v>885</v>
      </c>
      <c r="D1857" s="35" t="s">
        <v>886</v>
      </c>
      <c r="E1857" s="9">
        <f>Source!AT1016</f>
        <v>70</v>
      </c>
      <c r="F1857" s="37"/>
      <c r="G1857" s="36"/>
      <c r="H1857" s="9"/>
      <c r="I1857" s="9"/>
      <c r="J1857" s="37">
        <f>SUM(R1854:R1856)</f>
        <v>71232.53</v>
      </c>
      <c r="K1857" s="37"/>
    </row>
    <row r="1858" spans="1:22" ht="14.25" x14ac:dyDescent="0.2">
      <c r="A1858" s="34"/>
      <c r="B1858" s="34"/>
      <c r="C1858" s="34" t="s">
        <v>887</v>
      </c>
      <c r="D1858" s="35" t="s">
        <v>886</v>
      </c>
      <c r="E1858" s="9">
        <f>Source!AU1016</f>
        <v>10</v>
      </c>
      <c r="F1858" s="37"/>
      <c r="G1858" s="36"/>
      <c r="H1858" s="9"/>
      <c r="I1858" s="9"/>
      <c r="J1858" s="37">
        <f>SUM(T1854:T1857)</f>
        <v>10176.08</v>
      </c>
      <c r="K1858" s="37"/>
    </row>
    <row r="1859" spans="1:22" ht="14.25" x14ac:dyDescent="0.2">
      <c r="A1859" s="34"/>
      <c r="B1859" s="34"/>
      <c r="C1859" s="34" t="s">
        <v>889</v>
      </c>
      <c r="D1859" s="35" t="s">
        <v>890</v>
      </c>
      <c r="E1859" s="9">
        <f>Source!AQ1016</f>
        <v>0.44</v>
      </c>
      <c r="F1859" s="37"/>
      <c r="G1859" s="36" t="str">
        <f>Source!DI1016</f>
        <v/>
      </c>
      <c r="H1859" s="9">
        <f>Source!AV1016</f>
        <v>1</v>
      </c>
      <c r="I1859" s="9"/>
      <c r="J1859" s="37"/>
      <c r="K1859" s="37">
        <f>Source!U1016</f>
        <v>280.28000000000003</v>
      </c>
    </row>
    <row r="1860" spans="1:22" ht="15" x14ac:dyDescent="0.25">
      <c r="A1860" s="44"/>
      <c r="B1860" s="44"/>
      <c r="C1860" s="44"/>
      <c r="D1860" s="44"/>
      <c r="E1860" s="44"/>
      <c r="F1860" s="44"/>
      <c r="G1860" s="44"/>
      <c r="H1860" s="44"/>
      <c r="I1860" s="45">
        <f>J1855+J1856+J1857+J1858</f>
        <v>185105.84</v>
      </c>
      <c r="J1860" s="45"/>
      <c r="K1860" s="46">
        <f>IF(Source!I1016&lt;&gt;0, ROUND(I1860/Source!I1016, 2), 0)</f>
        <v>290.58999999999997</v>
      </c>
      <c r="P1860" s="40">
        <f>I1860</f>
        <v>185105.84</v>
      </c>
    </row>
    <row r="1861" spans="1:22" ht="79.5" x14ac:dyDescent="0.2">
      <c r="A1861" s="34">
        <v>202</v>
      </c>
      <c r="B1861" s="34" t="s">
        <v>896</v>
      </c>
      <c r="C1861" s="34" t="str">
        <f>Source!G1017</f>
        <v>Техническое обслуживание извещателя пожарного ручного адресного "ИПР513-3А"</v>
      </c>
      <c r="D1861" s="35" t="str">
        <f>Source!H1017</f>
        <v>шт.</v>
      </c>
      <c r="E1861" s="9">
        <f>Source!I1017</f>
        <v>16</v>
      </c>
      <c r="F1861" s="37"/>
      <c r="G1861" s="36"/>
      <c r="H1861" s="9"/>
      <c r="I1861" s="9"/>
      <c r="J1861" s="37"/>
      <c r="K1861" s="37"/>
      <c r="Q1861">
        <f>ROUND((Source!BZ1017/100)*ROUND((Source!AF1017*Source!AV1017)*Source!I1017, 2), 2)</f>
        <v>1400.3</v>
      </c>
      <c r="R1861">
        <f>Source!X1017</f>
        <v>1400.3</v>
      </c>
      <c r="S1861">
        <f>ROUND((Source!CA1017/100)*ROUND((Source!AF1017*Source!AV1017)*Source!I1017, 2), 2)</f>
        <v>200.04</v>
      </c>
      <c r="T1861">
        <f>Source!Y1017</f>
        <v>200.04</v>
      </c>
      <c r="U1861">
        <f>ROUND((175/100)*ROUND((Source!AE1017*Source!AV1017)*Source!I1017, 2), 2)</f>
        <v>202.07</v>
      </c>
      <c r="V1861">
        <f>ROUND((108/100)*ROUND(Source!CS1017*Source!I1017, 2), 2)</f>
        <v>124.71</v>
      </c>
    </row>
    <row r="1862" spans="1:22" ht="14.25" x14ac:dyDescent="0.2">
      <c r="A1862" s="34"/>
      <c r="B1862" s="34"/>
      <c r="C1862" s="34" t="s">
        <v>881</v>
      </c>
      <c r="D1862" s="35"/>
      <c r="E1862" s="9"/>
      <c r="F1862" s="37">
        <f>Source!AO1017</f>
        <v>178.61</v>
      </c>
      <c r="G1862" s="36" t="str">
        <f>Source!DG1017</f>
        <v>)*0,70</v>
      </c>
      <c r="H1862" s="9">
        <f>Source!AV1017</f>
        <v>1</v>
      </c>
      <c r="I1862" s="9">
        <f>IF(Source!BA1017&lt;&gt; 0, Source!BA1017, 1)</f>
        <v>1</v>
      </c>
      <c r="J1862" s="37">
        <f>Source!S1017</f>
        <v>2000.43</v>
      </c>
      <c r="K1862" s="37"/>
    </row>
    <row r="1863" spans="1:22" ht="14.25" x14ac:dyDescent="0.2">
      <c r="A1863" s="34"/>
      <c r="B1863" s="34"/>
      <c r="C1863" s="34" t="s">
        <v>882</v>
      </c>
      <c r="D1863" s="35"/>
      <c r="E1863" s="9"/>
      <c r="F1863" s="37">
        <f>Source!AM1017</f>
        <v>15.8</v>
      </c>
      <c r="G1863" s="36" t="str">
        <f>Source!DE1017</f>
        <v>)*0,70</v>
      </c>
      <c r="H1863" s="9">
        <f>Source!AV1017</f>
        <v>1</v>
      </c>
      <c r="I1863" s="9">
        <f>IF(Source!BB1017&lt;&gt; 0, Source!BB1017, 1)</f>
        <v>1</v>
      </c>
      <c r="J1863" s="37">
        <f>Source!Q1017</f>
        <v>176.96</v>
      </c>
      <c r="K1863" s="37"/>
    </row>
    <row r="1864" spans="1:22" ht="14.25" x14ac:dyDescent="0.2">
      <c r="A1864" s="34"/>
      <c r="B1864" s="34"/>
      <c r="C1864" s="34" t="s">
        <v>883</v>
      </c>
      <c r="D1864" s="35"/>
      <c r="E1864" s="9"/>
      <c r="F1864" s="37">
        <f>Source!AN1017</f>
        <v>10.31</v>
      </c>
      <c r="G1864" s="36" t="str">
        <f>Source!DF1017</f>
        <v>)*0,70</v>
      </c>
      <c r="H1864" s="9">
        <f>Source!AV1017</f>
        <v>1</v>
      </c>
      <c r="I1864" s="9">
        <f>IF(Source!BS1017&lt;&gt; 0, Source!BS1017, 1)</f>
        <v>1</v>
      </c>
      <c r="J1864" s="39">
        <f>Source!R1017</f>
        <v>115.47</v>
      </c>
      <c r="K1864" s="37"/>
    </row>
    <row r="1865" spans="1:22" ht="14.25" x14ac:dyDescent="0.2">
      <c r="A1865" s="34"/>
      <c r="B1865" s="34"/>
      <c r="C1865" s="34" t="s">
        <v>884</v>
      </c>
      <c r="D1865" s="35"/>
      <c r="E1865" s="9"/>
      <c r="F1865" s="37">
        <f>Source!AL1017</f>
        <v>0.49</v>
      </c>
      <c r="G1865" s="36" t="str">
        <f>Source!DD1017</f>
        <v>)*1</v>
      </c>
      <c r="H1865" s="9">
        <f>Source!AW1017</f>
        <v>1</v>
      </c>
      <c r="I1865" s="9">
        <f>IF(Source!BC1017&lt;&gt; 0, Source!BC1017, 1)</f>
        <v>1</v>
      </c>
      <c r="J1865" s="37">
        <f>Source!P1017</f>
        <v>7.84</v>
      </c>
      <c r="K1865" s="37"/>
    </row>
    <row r="1866" spans="1:22" ht="14.25" x14ac:dyDescent="0.2">
      <c r="A1866" s="34"/>
      <c r="B1866" s="34"/>
      <c r="C1866" s="34" t="s">
        <v>885</v>
      </c>
      <c r="D1866" s="35" t="s">
        <v>886</v>
      </c>
      <c r="E1866" s="9">
        <f>Source!AT1017</f>
        <v>70</v>
      </c>
      <c r="F1866" s="37"/>
      <c r="G1866" s="36"/>
      <c r="H1866" s="9"/>
      <c r="I1866" s="9"/>
      <c r="J1866" s="37">
        <f>SUM(R1861:R1865)</f>
        <v>1400.3</v>
      </c>
      <c r="K1866" s="37"/>
    </row>
    <row r="1867" spans="1:22" ht="14.25" x14ac:dyDescent="0.2">
      <c r="A1867" s="34"/>
      <c r="B1867" s="34"/>
      <c r="C1867" s="34" t="s">
        <v>887</v>
      </c>
      <c r="D1867" s="35" t="s">
        <v>886</v>
      </c>
      <c r="E1867" s="9">
        <f>Source!AU1017</f>
        <v>10</v>
      </c>
      <c r="F1867" s="37"/>
      <c r="G1867" s="36"/>
      <c r="H1867" s="9"/>
      <c r="I1867" s="9"/>
      <c r="J1867" s="37">
        <f>SUM(T1861:T1866)</f>
        <v>200.04</v>
      </c>
      <c r="K1867" s="37"/>
    </row>
    <row r="1868" spans="1:22" ht="14.25" x14ac:dyDescent="0.2">
      <c r="A1868" s="34"/>
      <c r="B1868" s="34"/>
      <c r="C1868" s="34" t="s">
        <v>888</v>
      </c>
      <c r="D1868" s="35" t="s">
        <v>886</v>
      </c>
      <c r="E1868" s="9">
        <f>108</f>
        <v>108</v>
      </c>
      <c r="F1868" s="37"/>
      <c r="G1868" s="36"/>
      <c r="H1868" s="9"/>
      <c r="I1868" s="9"/>
      <c r="J1868" s="37">
        <f>SUM(V1861:V1867)</f>
        <v>124.71</v>
      </c>
      <c r="K1868" s="37"/>
    </row>
    <row r="1869" spans="1:22" ht="14.25" x14ac:dyDescent="0.2">
      <c r="A1869" s="34"/>
      <c r="B1869" s="34"/>
      <c r="C1869" s="34" t="s">
        <v>889</v>
      </c>
      <c r="D1869" s="35" t="s">
        <v>890</v>
      </c>
      <c r="E1869" s="9">
        <f>Source!AQ1017</f>
        <v>0.46</v>
      </c>
      <c r="F1869" s="37"/>
      <c r="G1869" s="36" t="str">
        <f>Source!DI1017</f>
        <v>)*0,70</v>
      </c>
      <c r="H1869" s="9">
        <f>Source!AV1017</f>
        <v>1</v>
      </c>
      <c r="I1869" s="9"/>
      <c r="J1869" s="37"/>
      <c r="K1869" s="37">
        <f>Source!U1017</f>
        <v>5.1520000000000001</v>
      </c>
    </row>
    <row r="1870" spans="1:22" ht="15" x14ac:dyDescent="0.25">
      <c r="A1870" s="44"/>
      <c r="B1870" s="44"/>
      <c r="C1870" s="44"/>
      <c r="D1870" s="44"/>
      <c r="E1870" s="44"/>
      <c r="F1870" s="44"/>
      <c r="G1870" s="44"/>
      <c r="H1870" s="44"/>
      <c r="I1870" s="45">
        <f>J1862+J1863+J1865+J1866+J1867+J1868</f>
        <v>3910.2799999999997</v>
      </c>
      <c r="J1870" s="45"/>
      <c r="K1870" s="46">
        <f>IF(Source!I1017&lt;&gt;0, ROUND(I1870/Source!I1017, 2), 0)</f>
        <v>244.39</v>
      </c>
      <c r="P1870" s="40">
        <f>I1870</f>
        <v>3910.2799999999997</v>
      </c>
    </row>
    <row r="1871" spans="1:22" ht="79.5" x14ac:dyDescent="0.2">
      <c r="A1871" s="34">
        <v>203</v>
      </c>
      <c r="B1871" s="34" t="s">
        <v>897</v>
      </c>
      <c r="C1871" s="34" t="str">
        <f>Source!G1018</f>
        <v>Технический осмотр извещателя пожарного ручного адресного "ИПР513-3А"</v>
      </c>
      <c r="D1871" s="35" t="str">
        <f>Source!H1018</f>
        <v>шт.</v>
      </c>
      <c r="E1871" s="9">
        <f>Source!I1018</f>
        <v>16</v>
      </c>
      <c r="F1871" s="37"/>
      <c r="G1871" s="36"/>
      <c r="H1871" s="9"/>
      <c r="I1871" s="9"/>
      <c r="J1871" s="37"/>
      <c r="K1871" s="37"/>
      <c r="Q1871">
        <f>ROUND((Source!BZ1018/100)*ROUND((Source!AF1018*Source!AV1018)*Source!I1018, 2), 2)</f>
        <v>195.72</v>
      </c>
      <c r="R1871">
        <f>Source!X1018</f>
        <v>195.72</v>
      </c>
      <c r="S1871">
        <f>ROUND((Source!CA1018/100)*ROUND((Source!AF1018*Source!AV1018)*Source!I1018, 2), 2)</f>
        <v>27.96</v>
      </c>
      <c r="T1871">
        <f>Source!Y1018</f>
        <v>27.96</v>
      </c>
      <c r="U1871">
        <f>ROUND((175/100)*ROUND((Source!AE1018*Source!AV1018)*Source!I1018, 2), 2)</f>
        <v>32.549999999999997</v>
      </c>
      <c r="V1871">
        <f>ROUND((108/100)*ROUND(Source!CS1018*Source!I1018, 2), 2)</f>
        <v>20.09</v>
      </c>
    </row>
    <row r="1872" spans="1:22" ht="14.25" x14ac:dyDescent="0.2">
      <c r="A1872" s="34"/>
      <c r="B1872" s="34"/>
      <c r="C1872" s="34" t="s">
        <v>881</v>
      </c>
      <c r="D1872" s="35"/>
      <c r="E1872" s="9"/>
      <c r="F1872" s="37">
        <f>Source!AO1018</f>
        <v>23.3</v>
      </c>
      <c r="G1872" s="36" t="str">
        <f>Source!DG1018</f>
        <v>)*0,75</v>
      </c>
      <c r="H1872" s="9">
        <f>Source!AV1018</f>
        <v>1</v>
      </c>
      <c r="I1872" s="9">
        <f>IF(Source!BA1018&lt;&gt; 0, Source!BA1018, 1)</f>
        <v>1</v>
      </c>
      <c r="J1872" s="37">
        <f>Source!S1018</f>
        <v>279.60000000000002</v>
      </c>
      <c r="K1872" s="37"/>
    </row>
    <row r="1873" spans="1:22" ht="14.25" x14ac:dyDescent="0.2">
      <c r="A1873" s="34"/>
      <c r="B1873" s="34"/>
      <c r="C1873" s="34" t="s">
        <v>882</v>
      </c>
      <c r="D1873" s="35"/>
      <c r="E1873" s="9"/>
      <c r="F1873" s="37">
        <f>Source!AM1018</f>
        <v>2.37</v>
      </c>
      <c r="G1873" s="36" t="str">
        <f>Source!DE1018</f>
        <v>)*0,75</v>
      </c>
      <c r="H1873" s="9">
        <f>Source!AV1018</f>
        <v>1</v>
      </c>
      <c r="I1873" s="9">
        <f>IF(Source!BB1018&lt;&gt; 0, Source!BB1018, 1)</f>
        <v>1</v>
      </c>
      <c r="J1873" s="37">
        <f>Source!Q1018</f>
        <v>28.44</v>
      </c>
      <c r="K1873" s="37"/>
    </row>
    <row r="1874" spans="1:22" ht="14.25" x14ac:dyDescent="0.2">
      <c r="A1874" s="34"/>
      <c r="B1874" s="34"/>
      <c r="C1874" s="34" t="s">
        <v>883</v>
      </c>
      <c r="D1874" s="35"/>
      <c r="E1874" s="9"/>
      <c r="F1874" s="37">
        <f>Source!AN1018</f>
        <v>1.55</v>
      </c>
      <c r="G1874" s="36" t="str">
        <f>Source!DF1018</f>
        <v>)*0,75</v>
      </c>
      <c r="H1874" s="9">
        <f>Source!AV1018</f>
        <v>1</v>
      </c>
      <c r="I1874" s="9">
        <f>IF(Source!BS1018&lt;&gt; 0, Source!BS1018, 1)</f>
        <v>1</v>
      </c>
      <c r="J1874" s="39">
        <f>Source!R1018</f>
        <v>18.600000000000001</v>
      </c>
      <c r="K1874" s="37"/>
    </row>
    <row r="1875" spans="1:22" ht="14.25" x14ac:dyDescent="0.2">
      <c r="A1875" s="34"/>
      <c r="B1875" s="34"/>
      <c r="C1875" s="34" t="s">
        <v>885</v>
      </c>
      <c r="D1875" s="35" t="s">
        <v>886</v>
      </c>
      <c r="E1875" s="9">
        <f>Source!AT1018</f>
        <v>70</v>
      </c>
      <c r="F1875" s="37"/>
      <c r="G1875" s="36"/>
      <c r="H1875" s="9"/>
      <c r="I1875" s="9"/>
      <c r="J1875" s="37">
        <f>SUM(R1871:R1874)</f>
        <v>195.72</v>
      </c>
      <c r="K1875" s="37"/>
    </row>
    <row r="1876" spans="1:22" ht="14.25" x14ac:dyDescent="0.2">
      <c r="A1876" s="34"/>
      <c r="B1876" s="34"/>
      <c r="C1876" s="34" t="s">
        <v>887</v>
      </c>
      <c r="D1876" s="35" t="s">
        <v>886</v>
      </c>
      <c r="E1876" s="9">
        <f>Source!AU1018</f>
        <v>10</v>
      </c>
      <c r="F1876" s="37"/>
      <c r="G1876" s="36"/>
      <c r="H1876" s="9"/>
      <c r="I1876" s="9"/>
      <c r="J1876" s="37">
        <f>SUM(T1871:T1875)</f>
        <v>27.96</v>
      </c>
      <c r="K1876" s="37"/>
    </row>
    <row r="1877" spans="1:22" ht="14.25" x14ac:dyDescent="0.2">
      <c r="A1877" s="34"/>
      <c r="B1877" s="34"/>
      <c r="C1877" s="34" t="s">
        <v>888</v>
      </c>
      <c r="D1877" s="35" t="s">
        <v>886</v>
      </c>
      <c r="E1877" s="9">
        <f>108</f>
        <v>108</v>
      </c>
      <c r="F1877" s="37"/>
      <c r="G1877" s="36"/>
      <c r="H1877" s="9"/>
      <c r="I1877" s="9"/>
      <c r="J1877" s="37">
        <f>SUM(V1871:V1876)</f>
        <v>20.09</v>
      </c>
      <c r="K1877" s="37"/>
    </row>
    <row r="1878" spans="1:22" ht="14.25" x14ac:dyDescent="0.2">
      <c r="A1878" s="34"/>
      <c r="B1878" s="34"/>
      <c r="C1878" s="34" t="s">
        <v>889</v>
      </c>
      <c r="D1878" s="35" t="s">
        <v>890</v>
      </c>
      <c r="E1878" s="9">
        <f>Source!AQ1018</f>
        <v>0.06</v>
      </c>
      <c r="F1878" s="37"/>
      <c r="G1878" s="36" t="str">
        <f>Source!DI1018</f>
        <v>)*0,75</v>
      </c>
      <c r="H1878" s="9">
        <f>Source!AV1018</f>
        <v>1</v>
      </c>
      <c r="I1878" s="9"/>
      <c r="J1878" s="37"/>
      <c r="K1878" s="37">
        <f>Source!U1018</f>
        <v>0.72</v>
      </c>
    </row>
    <row r="1879" spans="1:22" ht="15" x14ac:dyDescent="0.25">
      <c r="A1879" s="44"/>
      <c r="B1879" s="44"/>
      <c r="C1879" s="44"/>
      <c r="D1879" s="44"/>
      <c r="E1879" s="44"/>
      <c r="F1879" s="44"/>
      <c r="G1879" s="44"/>
      <c r="H1879" s="44"/>
      <c r="I1879" s="45">
        <f>J1872+J1873+J1875+J1876+J1877</f>
        <v>551.81000000000006</v>
      </c>
      <c r="J1879" s="45"/>
      <c r="K1879" s="46">
        <f>IF(Source!I1018&lt;&gt;0, ROUND(I1879/Source!I1018, 2), 0)</f>
        <v>34.49</v>
      </c>
      <c r="P1879" s="40">
        <f>I1879</f>
        <v>551.81000000000006</v>
      </c>
    </row>
    <row r="1880" spans="1:22" ht="42.75" x14ac:dyDescent="0.2">
      <c r="A1880" s="34">
        <v>204</v>
      </c>
      <c r="B1880" s="34" t="str">
        <f>Source!F1019</f>
        <v>1.22-2203-78-1/1</v>
      </c>
      <c r="C1880" s="34" t="str">
        <f>Source!G1019</f>
        <v>Техническое обслуживание блока питания типа БРП-12-01Л (ИВЭПР 12/5 исп. 2х17-Р-БР)</v>
      </c>
      <c r="D1880" s="35" t="str">
        <f>Source!H1019</f>
        <v>шт.</v>
      </c>
      <c r="E1880" s="9">
        <f>Source!I1019</f>
        <v>1</v>
      </c>
      <c r="F1880" s="37"/>
      <c r="G1880" s="36"/>
      <c r="H1880" s="9"/>
      <c r="I1880" s="9"/>
      <c r="J1880" s="37"/>
      <c r="K1880" s="37"/>
      <c r="Q1880">
        <f>ROUND((Source!BZ1019/100)*ROUND((Source!AF1019*Source!AV1019)*Source!I1019, 2), 2)</f>
        <v>182.99</v>
      </c>
      <c r="R1880">
        <f>Source!X1019</f>
        <v>182.99</v>
      </c>
      <c r="S1880">
        <f>ROUND((Source!CA1019/100)*ROUND((Source!AF1019*Source!AV1019)*Source!I1019, 2), 2)</f>
        <v>26.14</v>
      </c>
      <c r="T1880">
        <f>Source!Y1019</f>
        <v>26.14</v>
      </c>
      <c r="U1880">
        <f>ROUND((175/100)*ROUND((Source!AE1019*Source!AV1019)*Source!I1019, 2), 2)</f>
        <v>0</v>
      </c>
      <c r="V1880">
        <f>ROUND((108/100)*ROUND(Source!CS1019*Source!I1019, 2), 2)</f>
        <v>0</v>
      </c>
    </row>
    <row r="1881" spans="1:22" ht="14.25" x14ac:dyDescent="0.2">
      <c r="A1881" s="34"/>
      <c r="B1881" s="34"/>
      <c r="C1881" s="34" t="s">
        <v>881</v>
      </c>
      <c r="D1881" s="35"/>
      <c r="E1881" s="9"/>
      <c r="F1881" s="37">
        <f>Source!AO1019</f>
        <v>261.41000000000003</v>
      </c>
      <c r="G1881" s="36" t="str">
        <f>Source!DG1019</f>
        <v/>
      </c>
      <c r="H1881" s="9">
        <f>Source!AV1019</f>
        <v>1</v>
      </c>
      <c r="I1881" s="9">
        <f>IF(Source!BA1019&lt;&gt; 0, Source!BA1019, 1)</f>
        <v>1</v>
      </c>
      <c r="J1881" s="37">
        <f>Source!S1019</f>
        <v>261.41000000000003</v>
      </c>
      <c r="K1881" s="37"/>
    </row>
    <row r="1882" spans="1:22" ht="14.25" x14ac:dyDescent="0.2">
      <c r="A1882" s="34"/>
      <c r="B1882" s="34"/>
      <c r="C1882" s="34" t="s">
        <v>884</v>
      </c>
      <c r="D1882" s="35"/>
      <c r="E1882" s="9"/>
      <c r="F1882" s="37">
        <f>Source!AL1019</f>
        <v>4.07</v>
      </c>
      <c r="G1882" s="36" t="str">
        <f>Source!DD1019</f>
        <v/>
      </c>
      <c r="H1882" s="9">
        <f>Source!AW1019</f>
        <v>1</v>
      </c>
      <c r="I1882" s="9">
        <f>IF(Source!BC1019&lt;&gt; 0, Source!BC1019, 1)</f>
        <v>1</v>
      </c>
      <c r="J1882" s="37">
        <f>Source!P1019</f>
        <v>4.07</v>
      </c>
      <c r="K1882" s="37"/>
    </row>
    <row r="1883" spans="1:22" ht="14.25" x14ac:dyDescent="0.2">
      <c r="A1883" s="34"/>
      <c r="B1883" s="34"/>
      <c r="C1883" s="34" t="s">
        <v>885</v>
      </c>
      <c r="D1883" s="35" t="s">
        <v>886</v>
      </c>
      <c r="E1883" s="9">
        <f>Source!AT1019</f>
        <v>70</v>
      </c>
      <c r="F1883" s="37"/>
      <c r="G1883" s="36"/>
      <c r="H1883" s="9"/>
      <c r="I1883" s="9"/>
      <c r="J1883" s="37">
        <f>SUM(R1880:R1882)</f>
        <v>182.99</v>
      </c>
      <c r="K1883" s="37"/>
    </row>
    <row r="1884" spans="1:22" ht="14.25" x14ac:dyDescent="0.2">
      <c r="A1884" s="34"/>
      <c r="B1884" s="34"/>
      <c r="C1884" s="34" t="s">
        <v>887</v>
      </c>
      <c r="D1884" s="35" t="s">
        <v>886</v>
      </c>
      <c r="E1884" s="9">
        <f>Source!AU1019</f>
        <v>10</v>
      </c>
      <c r="F1884" s="37"/>
      <c r="G1884" s="36"/>
      <c r="H1884" s="9"/>
      <c r="I1884" s="9"/>
      <c r="J1884" s="37">
        <f>SUM(T1880:T1883)</f>
        <v>26.14</v>
      </c>
      <c r="K1884" s="37"/>
    </row>
    <row r="1885" spans="1:22" ht="14.25" x14ac:dyDescent="0.2">
      <c r="A1885" s="34"/>
      <c r="B1885" s="34"/>
      <c r="C1885" s="34" t="s">
        <v>889</v>
      </c>
      <c r="D1885" s="35" t="s">
        <v>890</v>
      </c>
      <c r="E1885" s="9">
        <f>Source!AQ1019</f>
        <v>0.72</v>
      </c>
      <c r="F1885" s="37"/>
      <c r="G1885" s="36" t="str">
        <f>Source!DI1019</f>
        <v/>
      </c>
      <c r="H1885" s="9">
        <f>Source!AV1019</f>
        <v>1</v>
      </c>
      <c r="I1885" s="9"/>
      <c r="J1885" s="37"/>
      <c r="K1885" s="37">
        <f>Source!U1019</f>
        <v>0.72</v>
      </c>
    </row>
    <row r="1886" spans="1:22" ht="15" x14ac:dyDescent="0.25">
      <c r="A1886" s="44"/>
      <c r="B1886" s="44"/>
      <c r="C1886" s="44"/>
      <c r="D1886" s="44"/>
      <c r="E1886" s="44"/>
      <c r="F1886" s="44"/>
      <c r="G1886" s="44"/>
      <c r="H1886" s="44"/>
      <c r="I1886" s="45">
        <f>J1881+J1882+J1883+J1884</f>
        <v>474.61</v>
      </c>
      <c r="J1886" s="45"/>
      <c r="K1886" s="46">
        <f>IF(Source!I1019&lt;&gt;0, ROUND(I1886/Source!I1019, 2), 0)</f>
        <v>474.61</v>
      </c>
      <c r="P1886" s="40">
        <f>I1886</f>
        <v>474.61</v>
      </c>
    </row>
    <row r="1887" spans="1:22" ht="42.75" x14ac:dyDescent="0.2">
      <c r="A1887" s="34">
        <v>205</v>
      </c>
      <c r="B1887" s="34" t="str">
        <f>Source!F1020</f>
        <v>1.22-2201-67-1/1</v>
      </c>
      <c r="C1887" s="34" t="str">
        <f>Source!G1020</f>
        <v>Технический осмотр блока питания типа БРП-12-01Л (ИВЭПР 12/5 исп. 2х17-Р-БР)</v>
      </c>
      <c r="D1887" s="35" t="str">
        <f>Source!H1020</f>
        <v>шт.</v>
      </c>
      <c r="E1887" s="9">
        <f>Source!I1020</f>
        <v>1</v>
      </c>
      <c r="F1887" s="37"/>
      <c r="G1887" s="36"/>
      <c r="H1887" s="9"/>
      <c r="I1887" s="9"/>
      <c r="J1887" s="37"/>
      <c r="K1887" s="37"/>
      <c r="Q1887">
        <f>ROUND((Source!BZ1020/100)*ROUND((Source!AF1020*Source!AV1020)*Source!I1020, 2), 2)</f>
        <v>559.16999999999996</v>
      </c>
      <c r="R1887">
        <f>Source!X1020</f>
        <v>559.16999999999996</v>
      </c>
      <c r="S1887">
        <f>ROUND((Source!CA1020/100)*ROUND((Source!AF1020*Source!AV1020)*Source!I1020, 2), 2)</f>
        <v>79.88</v>
      </c>
      <c r="T1887">
        <f>Source!Y1020</f>
        <v>79.88</v>
      </c>
      <c r="U1887">
        <f>ROUND((175/100)*ROUND((Source!AE1020*Source!AV1020)*Source!I1020, 2), 2)</f>
        <v>0</v>
      </c>
      <c r="V1887">
        <f>ROUND((108/100)*ROUND(Source!CS1020*Source!I1020, 2), 2)</f>
        <v>0</v>
      </c>
    </row>
    <row r="1888" spans="1:22" ht="14.25" x14ac:dyDescent="0.2">
      <c r="A1888" s="34"/>
      <c r="B1888" s="34"/>
      <c r="C1888" s="34" t="s">
        <v>881</v>
      </c>
      <c r="D1888" s="35"/>
      <c r="E1888" s="9"/>
      <c r="F1888" s="37">
        <f>Source!AO1020</f>
        <v>72.62</v>
      </c>
      <c r="G1888" s="36" t="str">
        <f>Source!DG1020</f>
        <v>)*11</v>
      </c>
      <c r="H1888" s="9">
        <f>Source!AV1020</f>
        <v>1</v>
      </c>
      <c r="I1888" s="9">
        <f>IF(Source!BA1020&lt;&gt; 0, Source!BA1020, 1)</f>
        <v>1</v>
      </c>
      <c r="J1888" s="37">
        <f>Source!S1020</f>
        <v>798.82</v>
      </c>
      <c r="K1888" s="37"/>
    </row>
    <row r="1889" spans="1:22" ht="14.25" x14ac:dyDescent="0.2">
      <c r="A1889" s="34"/>
      <c r="B1889" s="34"/>
      <c r="C1889" s="34" t="s">
        <v>884</v>
      </c>
      <c r="D1889" s="35"/>
      <c r="E1889" s="9"/>
      <c r="F1889" s="37">
        <f>Source!AL1020</f>
        <v>7.74</v>
      </c>
      <c r="G1889" s="36" t="str">
        <f>Source!DD1020</f>
        <v>)*11</v>
      </c>
      <c r="H1889" s="9">
        <f>Source!AW1020</f>
        <v>1</v>
      </c>
      <c r="I1889" s="9">
        <f>IF(Source!BC1020&lt;&gt; 0, Source!BC1020, 1)</f>
        <v>1</v>
      </c>
      <c r="J1889" s="37">
        <f>Source!P1020</f>
        <v>85.14</v>
      </c>
      <c r="K1889" s="37"/>
    </row>
    <row r="1890" spans="1:22" ht="14.25" x14ac:dyDescent="0.2">
      <c r="A1890" s="34"/>
      <c r="B1890" s="34"/>
      <c r="C1890" s="34" t="s">
        <v>885</v>
      </c>
      <c r="D1890" s="35" t="s">
        <v>886</v>
      </c>
      <c r="E1890" s="9">
        <f>Source!AT1020</f>
        <v>70</v>
      </c>
      <c r="F1890" s="37"/>
      <c r="G1890" s="36"/>
      <c r="H1890" s="9"/>
      <c r="I1890" s="9"/>
      <c r="J1890" s="37">
        <f>SUM(R1887:R1889)</f>
        <v>559.16999999999996</v>
      </c>
      <c r="K1890" s="37"/>
    </row>
    <row r="1891" spans="1:22" ht="14.25" x14ac:dyDescent="0.2">
      <c r="A1891" s="34"/>
      <c r="B1891" s="34"/>
      <c r="C1891" s="34" t="s">
        <v>887</v>
      </c>
      <c r="D1891" s="35" t="s">
        <v>886</v>
      </c>
      <c r="E1891" s="9">
        <f>Source!AU1020</f>
        <v>10</v>
      </c>
      <c r="F1891" s="37"/>
      <c r="G1891" s="36"/>
      <c r="H1891" s="9"/>
      <c r="I1891" s="9"/>
      <c r="J1891" s="37">
        <f>SUM(T1887:T1890)</f>
        <v>79.88</v>
      </c>
      <c r="K1891" s="37"/>
    </row>
    <row r="1892" spans="1:22" ht="14.25" x14ac:dyDescent="0.2">
      <c r="A1892" s="34"/>
      <c r="B1892" s="34"/>
      <c r="C1892" s="34" t="s">
        <v>889</v>
      </c>
      <c r="D1892" s="35" t="s">
        <v>890</v>
      </c>
      <c r="E1892" s="9">
        <f>Source!AQ1020</f>
        <v>0.2</v>
      </c>
      <c r="F1892" s="37"/>
      <c r="G1892" s="36" t="str">
        <f>Source!DI1020</f>
        <v>)*11</v>
      </c>
      <c r="H1892" s="9">
        <f>Source!AV1020</f>
        <v>1</v>
      </c>
      <c r="I1892" s="9"/>
      <c r="J1892" s="37"/>
      <c r="K1892" s="37">
        <f>Source!U1020</f>
        <v>2.2000000000000002</v>
      </c>
    </row>
    <row r="1893" spans="1:22" ht="15" x14ac:dyDescent="0.25">
      <c r="A1893" s="44"/>
      <c r="B1893" s="44"/>
      <c r="C1893" s="44"/>
      <c r="D1893" s="44"/>
      <c r="E1893" s="44"/>
      <c r="F1893" s="44"/>
      <c r="G1893" s="44"/>
      <c r="H1893" s="44"/>
      <c r="I1893" s="45">
        <f>J1888+J1889+J1890+J1891</f>
        <v>1523.0100000000002</v>
      </c>
      <c r="J1893" s="45"/>
      <c r="K1893" s="46">
        <f>IF(Source!I1020&lt;&gt;0, ROUND(I1893/Source!I1020, 2), 0)</f>
        <v>1523.01</v>
      </c>
      <c r="P1893" s="40">
        <f>I1893</f>
        <v>1523.0100000000002</v>
      </c>
    </row>
    <row r="1895" spans="1:22" ht="15" x14ac:dyDescent="0.25">
      <c r="A1895" s="49" t="str">
        <f>CONCATENATE("Итого по подразделу: ",IF(Source!G1022&lt;&gt;"Новый подраздел", Source!G1022, ""))</f>
        <v>Итого по подразделу: Автоматическая пожарная сигнализация</v>
      </c>
      <c r="B1895" s="49"/>
      <c r="C1895" s="49"/>
      <c r="D1895" s="49"/>
      <c r="E1895" s="49"/>
      <c r="F1895" s="49"/>
      <c r="G1895" s="49"/>
      <c r="H1895" s="49"/>
      <c r="I1895" s="42">
        <f>SUM(P1740:P1894)</f>
        <v>498731.93</v>
      </c>
      <c r="J1895" s="48"/>
      <c r="K1895" s="47"/>
    </row>
    <row r="1898" spans="1:22" ht="16.5" x14ac:dyDescent="0.25">
      <c r="A1898" s="33" t="str">
        <f>CONCATENATE("Подраздел: ",IF(Source!G1052&lt;&gt;"Новый подраздел", Source!G1052, ""))</f>
        <v>Подраздел: Система оповещения</v>
      </c>
      <c r="B1898" s="33"/>
      <c r="C1898" s="33"/>
      <c r="D1898" s="33"/>
      <c r="E1898" s="33"/>
      <c r="F1898" s="33"/>
      <c r="G1898" s="33"/>
      <c r="H1898" s="33"/>
      <c r="I1898" s="33"/>
      <c r="J1898" s="33"/>
      <c r="K1898" s="33"/>
    </row>
    <row r="1899" spans="1:22" ht="42.75" x14ac:dyDescent="0.2">
      <c r="A1899" s="34">
        <v>206</v>
      </c>
      <c r="B1899" s="34" t="str">
        <f>Source!F1056</f>
        <v>1.22-2201-79-1/1</v>
      </c>
      <c r="C1899" s="34" t="str">
        <f>Source!G1056</f>
        <v>Технический осмотр прибора приемно-контрольного охранно-пожарного "ВЭРС-ПК" (Тромбон ПУ-8)</v>
      </c>
      <c r="D1899" s="35" t="str">
        <f>Source!H1056</f>
        <v>шт.</v>
      </c>
      <c r="E1899" s="9">
        <f>Source!I1056</f>
        <v>3</v>
      </c>
      <c r="F1899" s="37"/>
      <c r="G1899" s="36"/>
      <c r="H1899" s="9"/>
      <c r="I1899" s="9"/>
      <c r="J1899" s="37"/>
      <c r="K1899" s="37"/>
      <c r="Q1899">
        <f>ROUND((Source!BZ1056/100)*ROUND((Source!AF1056*Source!AV1056)*Source!I1056, 2), 2)</f>
        <v>922.61</v>
      </c>
      <c r="R1899">
        <f>Source!X1056</f>
        <v>922.61</v>
      </c>
      <c r="S1899">
        <f>ROUND((Source!CA1056/100)*ROUND((Source!AF1056*Source!AV1056)*Source!I1056, 2), 2)</f>
        <v>131.80000000000001</v>
      </c>
      <c r="T1899">
        <f>Source!Y1056</f>
        <v>131.80000000000001</v>
      </c>
      <c r="U1899">
        <f>ROUND((175/100)*ROUND((Source!AE1056*Source!AV1056)*Source!I1056, 2), 2)</f>
        <v>0</v>
      </c>
      <c r="V1899">
        <f>ROUND((108/100)*ROUND(Source!CS1056*Source!I1056, 2), 2)</f>
        <v>0</v>
      </c>
    </row>
    <row r="1900" spans="1:22" ht="14.25" x14ac:dyDescent="0.2">
      <c r="A1900" s="34"/>
      <c r="B1900" s="34"/>
      <c r="C1900" s="34" t="s">
        <v>881</v>
      </c>
      <c r="D1900" s="35"/>
      <c r="E1900" s="9"/>
      <c r="F1900" s="37">
        <f>Source!AO1056</f>
        <v>39.94</v>
      </c>
      <c r="G1900" s="36" t="str">
        <f>Source!DG1056</f>
        <v>)*11</v>
      </c>
      <c r="H1900" s="9">
        <f>Source!AV1056</f>
        <v>1</v>
      </c>
      <c r="I1900" s="9">
        <f>IF(Source!BA1056&lt;&gt; 0, Source!BA1056, 1)</f>
        <v>1</v>
      </c>
      <c r="J1900" s="37">
        <f>Source!S1056</f>
        <v>1318.02</v>
      </c>
      <c r="K1900" s="37"/>
    </row>
    <row r="1901" spans="1:22" ht="14.25" x14ac:dyDescent="0.2">
      <c r="A1901" s="34"/>
      <c r="B1901" s="34"/>
      <c r="C1901" s="34" t="s">
        <v>884</v>
      </c>
      <c r="D1901" s="35"/>
      <c r="E1901" s="9"/>
      <c r="F1901" s="37">
        <f>Source!AL1056</f>
        <v>6.27</v>
      </c>
      <c r="G1901" s="36" t="str">
        <f>Source!DD1056</f>
        <v>)*11</v>
      </c>
      <c r="H1901" s="9">
        <f>Source!AW1056</f>
        <v>1</v>
      </c>
      <c r="I1901" s="9">
        <f>IF(Source!BC1056&lt;&gt; 0, Source!BC1056, 1)</f>
        <v>1</v>
      </c>
      <c r="J1901" s="37">
        <f>Source!P1056</f>
        <v>206.91</v>
      </c>
      <c r="K1901" s="37"/>
    </row>
    <row r="1902" spans="1:22" ht="14.25" x14ac:dyDescent="0.2">
      <c r="A1902" s="34"/>
      <c r="B1902" s="34"/>
      <c r="C1902" s="34" t="s">
        <v>885</v>
      </c>
      <c r="D1902" s="35" t="s">
        <v>886</v>
      </c>
      <c r="E1902" s="9">
        <f>Source!AT1056</f>
        <v>70</v>
      </c>
      <c r="F1902" s="37"/>
      <c r="G1902" s="36"/>
      <c r="H1902" s="9"/>
      <c r="I1902" s="9"/>
      <c r="J1902" s="37">
        <f>SUM(R1899:R1901)</f>
        <v>922.61</v>
      </c>
      <c r="K1902" s="37"/>
    </row>
    <row r="1903" spans="1:22" ht="14.25" x14ac:dyDescent="0.2">
      <c r="A1903" s="34"/>
      <c r="B1903" s="34"/>
      <c r="C1903" s="34" t="s">
        <v>887</v>
      </c>
      <c r="D1903" s="35" t="s">
        <v>886</v>
      </c>
      <c r="E1903" s="9">
        <f>Source!AU1056</f>
        <v>10</v>
      </c>
      <c r="F1903" s="37"/>
      <c r="G1903" s="36"/>
      <c r="H1903" s="9"/>
      <c r="I1903" s="9"/>
      <c r="J1903" s="37">
        <f>SUM(T1899:T1902)</f>
        <v>131.80000000000001</v>
      </c>
      <c r="K1903" s="37"/>
    </row>
    <row r="1904" spans="1:22" ht="14.25" x14ac:dyDescent="0.2">
      <c r="A1904" s="34"/>
      <c r="B1904" s="34"/>
      <c r="C1904" s="34" t="s">
        <v>889</v>
      </c>
      <c r="D1904" s="35" t="s">
        <v>890</v>
      </c>
      <c r="E1904" s="9">
        <f>Source!AQ1056</f>
        <v>0.11</v>
      </c>
      <c r="F1904" s="37"/>
      <c r="G1904" s="36" t="str">
        <f>Source!DI1056</f>
        <v>)*11</v>
      </c>
      <c r="H1904" s="9">
        <f>Source!AV1056</f>
        <v>1</v>
      </c>
      <c r="I1904" s="9"/>
      <c r="J1904" s="37"/>
      <c r="K1904" s="37">
        <f>Source!U1056</f>
        <v>3.63</v>
      </c>
    </row>
    <row r="1905" spans="1:22" ht="15" x14ac:dyDescent="0.25">
      <c r="A1905" s="44"/>
      <c r="B1905" s="44"/>
      <c r="C1905" s="44"/>
      <c r="D1905" s="44"/>
      <c r="E1905" s="44"/>
      <c r="F1905" s="44"/>
      <c r="G1905" s="44"/>
      <c r="H1905" s="44"/>
      <c r="I1905" s="45">
        <f>J1900+J1901+J1902+J1903</f>
        <v>2579.34</v>
      </c>
      <c r="J1905" s="45"/>
      <c r="K1905" s="46">
        <f>IF(Source!I1056&lt;&gt;0, ROUND(I1905/Source!I1056, 2), 0)</f>
        <v>859.78</v>
      </c>
      <c r="P1905" s="40">
        <f>I1905</f>
        <v>2579.34</v>
      </c>
    </row>
    <row r="1906" spans="1:22" ht="42.75" x14ac:dyDescent="0.2">
      <c r="A1906" s="34">
        <v>207</v>
      </c>
      <c r="B1906" s="34" t="str">
        <f>Source!F1057</f>
        <v>1.22-2203-93-1/1</v>
      </c>
      <c r="C1906" s="34" t="str">
        <f>Source!G1057</f>
        <v>Техническое обслуживание прибора приемно-контрольного охранно-пожарного "ВЭРС-ПК" (Тромбон ПУ-8)</v>
      </c>
      <c r="D1906" s="35" t="str">
        <f>Source!H1057</f>
        <v>шт.</v>
      </c>
      <c r="E1906" s="9">
        <f>Source!I1057</f>
        <v>3</v>
      </c>
      <c r="F1906" s="37"/>
      <c r="G1906" s="36"/>
      <c r="H1906" s="9"/>
      <c r="I1906" s="9"/>
      <c r="J1906" s="37"/>
      <c r="K1906" s="37"/>
      <c r="Q1906">
        <f>ROUND((Source!BZ1057/100)*ROUND((Source!AF1057*Source!AV1057)*Source!I1057, 2), 2)</f>
        <v>167.73</v>
      </c>
      <c r="R1906">
        <f>Source!X1057</f>
        <v>167.73</v>
      </c>
      <c r="S1906">
        <f>ROUND((Source!CA1057/100)*ROUND((Source!AF1057*Source!AV1057)*Source!I1057, 2), 2)</f>
        <v>23.96</v>
      </c>
      <c r="T1906">
        <f>Source!Y1057</f>
        <v>23.96</v>
      </c>
      <c r="U1906">
        <f>ROUND((175/100)*ROUND((Source!AE1057*Source!AV1057)*Source!I1057, 2), 2)</f>
        <v>0</v>
      </c>
      <c r="V1906">
        <f>ROUND((108/100)*ROUND(Source!CS1057*Source!I1057, 2), 2)</f>
        <v>0</v>
      </c>
    </row>
    <row r="1907" spans="1:22" ht="14.25" x14ac:dyDescent="0.2">
      <c r="A1907" s="34"/>
      <c r="B1907" s="34"/>
      <c r="C1907" s="34" t="s">
        <v>881</v>
      </c>
      <c r="D1907" s="35"/>
      <c r="E1907" s="9"/>
      <c r="F1907" s="37">
        <f>Source!AO1057</f>
        <v>79.87</v>
      </c>
      <c r="G1907" s="36" t="str">
        <f>Source!DG1057</f>
        <v/>
      </c>
      <c r="H1907" s="9">
        <f>Source!AV1057</f>
        <v>1</v>
      </c>
      <c r="I1907" s="9">
        <f>IF(Source!BA1057&lt;&gt; 0, Source!BA1057, 1)</f>
        <v>1</v>
      </c>
      <c r="J1907" s="37">
        <f>Source!S1057</f>
        <v>239.61</v>
      </c>
      <c r="K1907" s="37"/>
    </row>
    <row r="1908" spans="1:22" ht="14.25" x14ac:dyDescent="0.2">
      <c r="A1908" s="34"/>
      <c r="B1908" s="34"/>
      <c r="C1908" s="34" t="s">
        <v>884</v>
      </c>
      <c r="D1908" s="35"/>
      <c r="E1908" s="9"/>
      <c r="F1908" s="37">
        <f>Source!AL1057</f>
        <v>10.77</v>
      </c>
      <c r="G1908" s="36" t="str">
        <f>Source!DD1057</f>
        <v/>
      </c>
      <c r="H1908" s="9">
        <f>Source!AW1057</f>
        <v>1</v>
      </c>
      <c r="I1908" s="9">
        <f>IF(Source!BC1057&lt;&gt; 0, Source!BC1057, 1)</f>
        <v>1</v>
      </c>
      <c r="J1908" s="37">
        <f>Source!P1057</f>
        <v>32.31</v>
      </c>
      <c r="K1908" s="37"/>
    </row>
    <row r="1909" spans="1:22" ht="14.25" x14ac:dyDescent="0.2">
      <c r="A1909" s="34"/>
      <c r="B1909" s="34"/>
      <c r="C1909" s="34" t="s">
        <v>885</v>
      </c>
      <c r="D1909" s="35" t="s">
        <v>886</v>
      </c>
      <c r="E1909" s="9">
        <f>Source!AT1057</f>
        <v>70</v>
      </c>
      <c r="F1909" s="37"/>
      <c r="G1909" s="36"/>
      <c r="H1909" s="9"/>
      <c r="I1909" s="9"/>
      <c r="J1909" s="37">
        <f>SUM(R1906:R1908)</f>
        <v>167.73</v>
      </c>
      <c r="K1909" s="37"/>
    </row>
    <row r="1910" spans="1:22" ht="14.25" x14ac:dyDescent="0.2">
      <c r="A1910" s="34"/>
      <c r="B1910" s="34"/>
      <c r="C1910" s="34" t="s">
        <v>887</v>
      </c>
      <c r="D1910" s="35" t="s">
        <v>886</v>
      </c>
      <c r="E1910" s="9">
        <f>Source!AU1057</f>
        <v>10</v>
      </c>
      <c r="F1910" s="37"/>
      <c r="G1910" s="36"/>
      <c r="H1910" s="9"/>
      <c r="I1910" s="9"/>
      <c r="J1910" s="37">
        <f>SUM(T1906:T1909)</f>
        <v>23.96</v>
      </c>
      <c r="K1910" s="37"/>
    </row>
    <row r="1911" spans="1:22" ht="14.25" x14ac:dyDescent="0.2">
      <c r="A1911" s="34"/>
      <c r="B1911" s="34"/>
      <c r="C1911" s="34" t="s">
        <v>889</v>
      </c>
      <c r="D1911" s="35" t="s">
        <v>890</v>
      </c>
      <c r="E1911" s="9">
        <f>Source!AQ1057</f>
        <v>0.22</v>
      </c>
      <c r="F1911" s="37"/>
      <c r="G1911" s="36" t="str">
        <f>Source!DI1057</f>
        <v/>
      </c>
      <c r="H1911" s="9">
        <f>Source!AV1057</f>
        <v>1</v>
      </c>
      <c r="I1911" s="9"/>
      <c r="J1911" s="37"/>
      <c r="K1911" s="37">
        <f>Source!U1057</f>
        <v>0.66</v>
      </c>
    </row>
    <row r="1912" spans="1:22" ht="15" x14ac:dyDescent="0.25">
      <c r="A1912" s="44"/>
      <c r="B1912" s="44"/>
      <c r="C1912" s="44"/>
      <c r="D1912" s="44"/>
      <c r="E1912" s="44"/>
      <c r="F1912" s="44"/>
      <c r="G1912" s="44"/>
      <c r="H1912" s="44"/>
      <c r="I1912" s="45">
        <f>J1907+J1908+J1909+J1910</f>
        <v>463.60999999999996</v>
      </c>
      <c r="J1912" s="45"/>
      <c r="K1912" s="46">
        <f>IF(Source!I1057&lt;&gt;0, ROUND(I1912/Source!I1057, 2), 0)</f>
        <v>154.54</v>
      </c>
      <c r="P1912" s="40">
        <f>I1912</f>
        <v>463.60999999999996</v>
      </c>
    </row>
    <row r="1913" spans="1:22" ht="79.5" x14ac:dyDescent="0.2">
      <c r="A1913" s="34">
        <v>208</v>
      </c>
      <c r="B1913" s="34" t="s">
        <v>927</v>
      </c>
      <c r="C1913" s="34" t="str">
        <f>Source!G1058</f>
        <v>Техническое обслуживание усилителя мощности "SM2хххх" и "SM6хххх" (Тромбон- УМ480)</v>
      </c>
      <c r="D1913" s="35" t="str">
        <f>Source!H1058</f>
        <v>шт.</v>
      </c>
      <c r="E1913" s="9">
        <f>Source!I1058</f>
        <v>1</v>
      </c>
      <c r="F1913" s="37"/>
      <c r="G1913" s="36"/>
      <c r="H1913" s="9"/>
      <c r="I1913" s="9"/>
      <c r="J1913" s="37"/>
      <c r="K1913" s="37"/>
      <c r="Q1913">
        <f>ROUND((Source!BZ1058/100)*ROUND((Source!AF1058*Source!AV1058)*Source!I1058, 2), 2)</f>
        <v>102.75</v>
      </c>
      <c r="R1913">
        <f>Source!X1058</f>
        <v>102.75</v>
      </c>
      <c r="S1913">
        <f>ROUND((Source!CA1058/100)*ROUND((Source!AF1058*Source!AV1058)*Source!I1058, 2), 2)</f>
        <v>14.68</v>
      </c>
      <c r="T1913">
        <f>Source!Y1058</f>
        <v>14.68</v>
      </c>
      <c r="U1913">
        <f>ROUND((175/100)*ROUND((Source!AE1058*Source!AV1058)*Source!I1058, 2), 2)</f>
        <v>37.89</v>
      </c>
      <c r="V1913">
        <f>ROUND((108/100)*ROUND(Source!CS1058*Source!I1058, 2), 2)</f>
        <v>23.38</v>
      </c>
    </row>
    <row r="1914" spans="1:22" ht="14.25" x14ac:dyDescent="0.2">
      <c r="A1914" s="34"/>
      <c r="B1914" s="34"/>
      <c r="C1914" s="34" t="s">
        <v>881</v>
      </c>
      <c r="D1914" s="35"/>
      <c r="E1914" s="9"/>
      <c r="F1914" s="37">
        <f>Source!AO1058</f>
        <v>209.68</v>
      </c>
      <c r="G1914" s="36" t="str">
        <f>Source!DG1058</f>
        <v>)*0,70</v>
      </c>
      <c r="H1914" s="9">
        <f>Source!AV1058</f>
        <v>1</v>
      </c>
      <c r="I1914" s="9">
        <f>IF(Source!BA1058&lt;&gt; 0, Source!BA1058, 1)</f>
        <v>1</v>
      </c>
      <c r="J1914" s="37">
        <f>Source!S1058</f>
        <v>146.78</v>
      </c>
      <c r="K1914" s="37"/>
    </row>
    <row r="1915" spans="1:22" ht="14.25" x14ac:dyDescent="0.2">
      <c r="A1915" s="34"/>
      <c r="B1915" s="34"/>
      <c r="C1915" s="34" t="s">
        <v>882</v>
      </c>
      <c r="D1915" s="35"/>
      <c r="E1915" s="9"/>
      <c r="F1915" s="37">
        <f>Source!AM1058</f>
        <v>47.39</v>
      </c>
      <c r="G1915" s="36" t="str">
        <f>Source!DE1058</f>
        <v>)*0,70</v>
      </c>
      <c r="H1915" s="9">
        <f>Source!AV1058</f>
        <v>1</v>
      </c>
      <c r="I1915" s="9">
        <f>IF(Source!BB1058&lt;&gt; 0, Source!BB1058, 1)</f>
        <v>1</v>
      </c>
      <c r="J1915" s="37">
        <f>Source!Q1058</f>
        <v>33.17</v>
      </c>
      <c r="K1915" s="37"/>
    </row>
    <row r="1916" spans="1:22" ht="14.25" x14ac:dyDescent="0.2">
      <c r="A1916" s="34"/>
      <c r="B1916" s="34"/>
      <c r="C1916" s="34" t="s">
        <v>883</v>
      </c>
      <c r="D1916" s="35"/>
      <c r="E1916" s="9"/>
      <c r="F1916" s="37">
        <f>Source!AN1058</f>
        <v>30.93</v>
      </c>
      <c r="G1916" s="36" t="str">
        <f>Source!DF1058</f>
        <v>)*0,70</v>
      </c>
      <c r="H1916" s="9">
        <f>Source!AV1058</f>
        <v>1</v>
      </c>
      <c r="I1916" s="9">
        <f>IF(Source!BS1058&lt;&gt; 0, Source!BS1058, 1)</f>
        <v>1</v>
      </c>
      <c r="J1916" s="39">
        <f>Source!R1058</f>
        <v>21.65</v>
      </c>
      <c r="K1916" s="37"/>
    </row>
    <row r="1917" spans="1:22" ht="14.25" x14ac:dyDescent="0.2">
      <c r="A1917" s="34"/>
      <c r="B1917" s="34"/>
      <c r="C1917" s="34" t="s">
        <v>884</v>
      </c>
      <c r="D1917" s="35"/>
      <c r="E1917" s="9"/>
      <c r="F1917" s="37">
        <f>Source!AL1058</f>
        <v>0.98</v>
      </c>
      <c r="G1917" s="36" t="str">
        <f>Source!DD1058</f>
        <v>)*1</v>
      </c>
      <c r="H1917" s="9">
        <f>Source!AW1058</f>
        <v>1</v>
      </c>
      <c r="I1917" s="9">
        <f>IF(Source!BC1058&lt;&gt; 0, Source!BC1058, 1)</f>
        <v>1</v>
      </c>
      <c r="J1917" s="37">
        <f>Source!P1058</f>
        <v>0.98</v>
      </c>
      <c r="K1917" s="37"/>
    </row>
    <row r="1918" spans="1:22" ht="14.25" x14ac:dyDescent="0.2">
      <c r="A1918" s="34"/>
      <c r="B1918" s="34"/>
      <c r="C1918" s="34" t="s">
        <v>885</v>
      </c>
      <c r="D1918" s="35" t="s">
        <v>886</v>
      </c>
      <c r="E1918" s="9">
        <f>Source!AT1058</f>
        <v>70</v>
      </c>
      <c r="F1918" s="37"/>
      <c r="G1918" s="36"/>
      <c r="H1918" s="9"/>
      <c r="I1918" s="9"/>
      <c r="J1918" s="37">
        <f>SUM(R1913:R1917)</f>
        <v>102.75</v>
      </c>
      <c r="K1918" s="37"/>
    </row>
    <row r="1919" spans="1:22" ht="14.25" x14ac:dyDescent="0.2">
      <c r="A1919" s="34"/>
      <c r="B1919" s="34"/>
      <c r="C1919" s="34" t="s">
        <v>887</v>
      </c>
      <c r="D1919" s="35" t="s">
        <v>886</v>
      </c>
      <c r="E1919" s="9">
        <f>Source!AU1058</f>
        <v>10</v>
      </c>
      <c r="F1919" s="37"/>
      <c r="G1919" s="36"/>
      <c r="H1919" s="9"/>
      <c r="I1919" s="9"/>
      <c r="J1919" s="37">
        <f>SUM(T1913:T1918)</f>
        <v>14.68</v>
      </c>
      <c r="K1919" s="37"/>
    </row>
    <row r="1920" spans="1:22" ht="14.25" x14ac:dyDescent="0.2">
      <c r="A1920" s="34"/>
      <c r="B1920" s="34"/>
      <c r="C1920" s="34" t="s">
        <v>888</v>
      </c>
      <c r="D1920" s="35" t="s">
        <v>886</v>
      </c>
      <c r="E1920" s="9">
        <f>108</f>
        <v>108</v>
      </c>
      <c r="F1920" s="37"/>
      <c r="G1920" s="36"/>
      <c r="H1920" s="9"/>
      <c r="I1920" s="9"/>
      <c r="J1920" s="37">
        <f>SUM(V1913:V1919)</f>
        <v>23.38</v>
      </c>
      <c r="K1920" s="37"/>
    </row>
    <row r="1921" spans="1:22" ht="14.25" x14ac:dyDescent="0.2">
      <c r="A1921" s="34"/>
      <c r="B1921" s="34"/>
      <c r="C1921" s="34" t="s">
        <v>889</v>
      </c>
      <c r="D1921" s="35" t="s">
        <v>890</v>
      </c>
      <c r="E1921" s="9">
        <f>Source!AQ1058</f>
        <v>0.54</v>
      </c>
      <c r="F1921" s="37"/>
      <c r="G1921" s="36" t="str">
        <f>Source!DI1058</f>
        <v>)*0,70</v>
      </c>
      <c r="H1921" s="9">
        <f>Source!AV1058</f>
        <v>1</v>
      </c>
      <c r="I1921" s="9"/>
      <c r="J1921" s="37"/>
      <c r="K1921" s="37">
        <f>Source!U1058</f>
        <v>0.378</v>
      </c>
    </row>
    <row r="1922" spans="1:22" ht="15" x14ac:dyDescent="0.25">
      <c r="A1922" s="44"/>
      <c r="B1922" s="44"/>
      <c r="C1922" s="44"/>
      <c r="D1922" s="44"/>
      <c r="E1922" s="44"/>
      <c r="F1922" s="44"/>
      <c r="G1922" s="44"/>
      <c r="H1922" s="44"/>
      <c r="I1922" s="45">
        <f>J1914+J1915+J1917+J1918+J1919+J1920</f>
        <v>321.73999999999995</v>
      </c>
      <c r="J1922" s="45"/>
      <c r="K1922" s="46">
        <f>IF(Source!I1058&lt;&gt;0, ROUND(I1922/Source!I1058, 2), 0)</f>
        <v>321.74</v>
      </c>
      <c r="P1922" s="40">
        <f>I1922</f>
        <v>321.73999999999995</v>
      </c>
    </row>
    <row r="1923" spans="1:22" ht="79.5" x14ac:dyDescent="0.2">
      <c r="A1923" s="34">
        <v>209</v>
      </c>
      <c r="B1923" s="34" t="s">
        <v>928</v>
      </c>
      <c r="C1923" s="34" t="str">
        <f>Source!G1059</f>
        <v>Технический осмотр усилителя мощности "SM2хххх" и "SM6хххх" (Тромбон- УМ480)</v>
      </c>
      <c r="D1923" s="35" t="str">
        <f>Source!H1059</f>
        <v>шт.</v>
      </c>
      <c r="E1923" s="9">
        <f>Source!I1059</f>
        <v>1</v>
      </c>
      <c r="F1923" s="37"/>
      <c r="G1923" s="36"/>
      <c r="H1923" s="9"/>
      <c r="I1923" s="9"/>
      <c r="J1923" s="37"/>
      <c r="K1923" s="37"/>
      <c r="Q1923">
        <f>ROUND((Source!BZ1059/100)*ROUND((Source!AF1059*Source!AV1059)*Source!I1059, 2), 2)</f>
        <v>426.08</v>
      </c>
      <c r="R1923">
        <f>Source!X1059</f>
        <v>426.08</v>
      </c>
      <c r="S1923">
        <f>ROUND((Source!CA1059/100)*ROUND((Source!AF1059*Source!AV1059)*Source!I1059, 2), 2)</f>
        <v>60.87</v>
      </c>
      <c r="T1923">
        <f>Source!Y1059</f>
        <v>60.87</v>
      </c>
      <c r="U1923">
        <f>ROUND((175/100)*ROUND((Source!AE1059*Source!AV1059)*Source!I1059, 2), 2)</f>
        <v>148.86000000000001</v>
      </c>
      <c r="V1923">
        <f>ROUND((108/100)*ROUND(Source!CS1059*Source!I1059, 2), 2)</f>
        <v>91.86</v>
      </c>
    </row>
    <row r="1924" spans="1:22" ht="14.25" x14ac:dyDescent="0.2">
      <c r="A1924" s="34"/>
      <c r="B1924" s="34"/>
      <c r="C1924" s="34" t="s">
        <v>881</v>
      </c>
      <c r="D1924" s="35"/>
      <c r="E1924" s="9"/>
      <c r="F1924" s="37">
        <f>Source!AO1059</f>
        <v>73.78</v>
      </c>
      <c r="G1924" s="36" t="str">
        <f>Source!DG1059</f>
        <v>)*0,75)*11</v>
      </c>
      <c r="H1924" s="9">
        <f>Source!AV1059</f>
        <v>1</v>
      </c>
      <c r="I1924" s="9">
        <f>IF(Source!BA1059&lt;&gt; 0, Source!BA1059, 1)</f>
        <v>1</v>
      </c>
      <c r="J1924" s="37">
        <f>Source!S1059</f>
        <v>608.69000000000005</v>
      </c>
      <c r="K1924" s="37"/>
    </row>
    <row r="1925" spans="1:22" ht="14.25" x14ac:dyDescent="0.2">
      <c r="A1925" s="34"/>
      <c r="B1925" s="34"/>
      <c r="C1925" s="34" t="s">
        <v>882</v>
      </c>
      <c r="D1925" s="35"/>
      <c r="E1925" s="9"/>
      <c r="F1925" s="37">
        <f>Source!AM1059</f>
        <v>15.8</v>
      </c>
      <c r="G1925" s="36" t="str">
        <f>Source!DE1059</f>
        <v>)*0,75)*11</v>
      </c>
      <c r="H1925" s="9">
        <f>Source!AV1059</f>
        <v>1</v>
      </c>
      <c r="I1925" s="9">
        <f>IF(Source!BB1059&lt;&gt; 0, Source!BB1059, 1)</f>
        <v>1</v>
      </c>
      <c r="J1925" s="37">
        <f>Source!Q1059</f>
        <v>130.35</v>
      </c>
      <c r="K1925" s="37"/>
    </row>
    <row r="1926" spans="1:22" ht="14.25" x14ac:dyDescent="0.2">
      <c r="A1926" s="34"/>
      <c r="B1926" s="34"/>
      <c r="C1926" s="34" t="s">
        <v>883</v>
      </c>
      <c r="D1926" s="35"/>
      <c r="E1926" s="9"/>
      <c r="F1926" s="37">
        <f>Source!AN1059</f>
        <v>10.31</v>
      </c>
      <c r="G1926" s="36" t="str">
        <f>Source!DF1059</f>
        <v>)*0,75)*11</v>
      </c>
      <c r="H1926" s="9">
        <f>Source!AV1059</f>
        <v>1</v>
      </c>
      <c r="I1926" s="9">
        <f>IF(Source!BS1059&lt;&gt; 0, Source!BS1059, 1)</f>
        <v>1</v>
      </c>
      <c r="J1926" s="39">
        <f>Source!R1059</f>
        <v>85.06</v>
      </c>
      <c r="K1926" s="37"/>
    </row>
    <row r="1927" spans="1:22" ht="14.25" x14ac:dyDescent="0.2">
      <c r="A1927" s="34"/>
      <c r="B1927" s="34"/>
      <c r="C1927" s="34" t="s">
        <v>884</v>
      </c>
      <c r="D1927" s="35"/>
      <c r="E1927" s="9"/>
      <c r="F1927" s="37">
        <f>Source!AL1059</f>
        <v>0.98</v>
      </c>
      <c r="G1927" s="36" t="str">
        <f>Source!DD1059</f>
        <v>)*1)*11</v>
      </c>
      <c r="H1927" s="9">
        <f>Source!AW1059</f>
        <v>1</v>
      </c>
      <c r="I1927" s="9">
        <f>IF(Source!BC1059&lt;&gt; 0, Source!BC1059, 1)</f>
        <v>1</v>
      </c>
      <c r="J1927" s="37">
        <f>Source!P1059</f>
        <v>10.78</v>
      </c>
      <c r="K1927" s="37"/>
    </row>
    <row r="1928" spans="1:22" ht="14.25" x14ac:dyDescent="0.2">
      <c r="A1928" s="34"/>
      <c r="B1928" s="34"/>
      <c r="C1928" s="34" t="s">
        <v>885</v>
      </c>
      <c r="D1928" s="35" t="s">
        <v>886</v>
      </c>
      <c r="E1928" s="9">
        <f>Source!AT1059</f>
        <v>70</v>
      </c>
      <c r="F1928" s="37"/>
      <c r="G1928" s="36"/>
      <c r="H1928" s="9"/>
      <c r="I1928" s="9"/>
      <c r="J1928" s="37">
        <f>SUM(R1923:R1927)</f>
        <v>426.08</v>
      </c>
      <c r="K1928" s="37"/>
    </row>
    <row r="1929" spans="1:22" ht="14.25" x14ac:dyDescent="0.2">
      <c r="A1929" s="34"/>
      <c r="B1929" s="34"/>
      <c r="C1929" s="34" t="s">
        <v>887</v>
      </c>
      <c r="D1929" s="35" t="s">
        <v>886</v>
      </c>
      <c r="E1929" s="9">
        <f>Source!AU1059</f>
        <v>10</v>
      </c>
      <c r="F1929" s="37"/>
      <c r="G1929" s="36"/>
      <c r="H1929" s="9"/>
      <c r="I1929" s="9"/>
      <c r="J1929" s="37">
        <f>SUM(T1923:T1928)</f>
        <v>60.87</v>
      </c>
      <c r="K1929" s="37"/>
    </row>
    <row r="1930" spans="1:22" ht="14.25" x14ac:dyDescent="0.2">
      <c r="A1930" s="34"/>
      <c r="B1930" s="34"/>
      <c r="C1930" s="34" t="s">
        <v>888</v>
      </c>
      <c r="D1930" s="35" t="s">
        <v>886</v>
      </c>
      <c r="E1930" s="9">
        <f>108</f>
        <v>108</v>
      </c>
      <c r="F1930" s="37"/>
      <c r="G1930" s="36"/>
      <c r="H1930" s="9"/>
      <c r="I1930" s="9"/>
      <c r="J1930" s="37">
        <f>SUM(V1923:V1929)</f>
        <v>91.86</v>
      </c>
      <c r="K1930" s="37"/>
    </row>
    <row r="1931" spans="1:22" ht="14.25" x14ac:dyDescent="0.2">
      <c r="A1931" s="34"/>
      <c r="B1931" s="34"/>
      <c r="C1931" s="34" t="s">
        <v>889</v>
      </c>
      <c r="D1931" s="35" t="s">
        <v>890</v>
      </c>
      <c r="E1931" s="9">
        <f>Source!AQ1059</f>
        <v>0.19</v>
      </c>
      <c r="F1931" s="37"/>
      <c r="G1931" s="36" t="str">
        <f>Source!DI1059</f>
        <v>)*0,75)*11</v>
      </c>
      <c r="H1931" s="9">
        <f>Source!AV1059</f>
        <v>1</v>
      </c>
      <c r="I1931" s="9"/>
      <c r="J1931" s="37"/>
      <c r="K1931" s="37">
        <f>Source!U1059</f>
        <v>1.5675000000000001</v>
      </c>
    </row>
    <row r="1932" spans="1:22" ht="15" x14ac:dyDescent="0.25">
      <c r="A1932" s="44"/>
      <c r="B1932" s="44"/>
      <c r="C1932" s="44"/>
      <c r="D1932" s="44"/>
      <c r="E1932" s="44"/>
      <c r="F1932" s="44"/>
      <c r="G1932" s="44"/>
      <c r="H1932" s="44"/>
      <c r="I1932" s="45">
        <f>J1924+J1925+J1927+J1928+J1929+J1930</f>
        <v>1328.6299999999999</v>
      </c>
      <c r="J1932" s="45"/>
      <c r="K1932" s="46">
        <f>IF(Source!I1059&lt;&gt;0, ROUND(I1932/Source!I1059, 2), 0)</f>
        <v>1328.63</v>
      </c>
      <c r="P1932" s="40">
        <f>I1932</f>
        <v>1328.6299999999999</v>
      </c>
    </row>
    <row r="1933" spans="1:22" ht="79.5" x14ac:dyDescent="0.2">
      <c r="A1933" s="34">
        <v>210</v>
      </c>
      <c r="B1933" s="34" t="s">
        <v>898</v>
      </c>
      <c r="C1933" s="34" t="str">
        <f>Source!G1060</f>
        <v>Техническое обслуживание источника резервного питания "СКАТ-1200Р\20" или "СКАТ-2400Р\20" (Тромбон БП-21)</v>
      </c>
      <c r="D1933" s="35" t="str">
        <f>Source!H1060</f>
        <v>шт.</v>
      </c>
      <c r="E1933" s="9">
        <f>Source!I1060</f>
        <v>1</v>
      </c>
      <c r="F1933" s="37"/>
      <c r="G1933" s="36"/>
      <c r="H1933" s="9"/>
      <c r="I1933" s="9"/>
      <c r="J1933" s="37"/>
      <c r="K1933" s="37"/>
      <c r="Q1933">
        <f>ROUND((Source!BZ1060/100)*ROUND((Source!AF1060*Source!AV1060)*Source!I1060, 2), 2)</f>
        <v>66.59</v>
      </c>
      <c r="R1933">
        <f>Source!X1060</f>
        <v>66.59</v>
      </c>
      <c r="S1933">
        <f>ROUND((Source!CA1060/100)*ROUND((Source!AF1060*Source!AV1060)*Source!I1060, 2), 2)</f>
        <v>9.51</v>
      </c>
      <c r="T1933">
        <f>Source!Y1060</f>
        <v>9.51</v>
      </c>
      <c r="U1933">
        <f>ROUND((175/100)*ROUND((Source!AE1060*Source!AV1060)*Source!I1060, 2), 2)</f>
        <v>25.25</v>
      </c>
      <c r="V1933">
        <f>ROUND((108/100)*ROUND(Source!CS1060*Source!I1060, 2), 2)</f>
        <v>15.58</v>
      </c>
    </row>
    <row r="1934" spans="1:22" ht="14.25" x14ac:dyDescent="0.2">
      <c r="A1934" s="34"/>
      <c r="B1934" s="34"/>
      <c r="C1934" s="34" t="s">
        <v>881</v>
      </c>
      <c r="D1934" s="35"/>
      <c r="E1934" s="9"/>
      <c r="F1934" s="37">
        <f>Source!AO1060</f>
        <v>135.9</v>
      </c>
      <c r="G1934" s="36" t="str">
        <f>Source!DG1060</f>
        <v>)*0,70</v>
      </c>
      <c r="H1934" s="9">
        <f>Source!AV1060</f>
        <v>1</v>
      </c>
      <c r="I1934" s="9">
        <f>IF(Source!BA1060&lt;&gt; 0, Source!BA1060, 1)</f>
        <v>1</v>
      </c>
      <c r="J1934" s="37">
        <f>Source!S1060</f>
        <v>95.13</v>
      </c>
      <c r="K1934" s="37"/>
    </row>
    <row r="1935" spans="1:22" ht="14.25" x14ac:dyDescent="0.2">
      <c r="A1935" s="34"/>
      <c r="B1935" s="34"/>
      <c r="C1935" s="34" t="s">
        <v>882</v>
      </c>
      <c r="D1935" s="35"/>
      <c r="E1935" s="9"/>
      <c r="F1935" s="37">
        <f>Source!AM1060</f>
        <v>31.59</v>
      </c>
      <c r="G1935" s="36" t="str">
        <f>Source!DE1060</f>
        <v>)*0,70</v>
      </c>
      <c r="H1935" s="9">
        <f>Source!AV1060</f>
        <v>1</v>
      </c>
      <c r="I1935" s="9">
        <f>IF(Source!BB1060&lt;&gt; 0, Source!BB1060, 1)</f>
        <v>1</v>
      </c>
      <c r="J1935" s="37">
        <f>Source!Q1060</f>
        <v>22.11</v>
      </c>
      <c r="K1935" s="37"/>
    </row>
    <row r="1936" spans="1:22" ht="14.25" x14ac:dyDescent="0.2">
      <c r="A1936" s="34"/>
      <c r="B1936" s="34"/>
      <c r="C1936" s="34" t="s">
        <v>883</v>
      </c>
      <c r="D1936" s="35"/>
      <c r="E1936" s="9"/>
      <c r="F1936" s="37">
        <f>Source!AN1060</f>
        <v>20.62</v>
      </c>
      <c r="G1936" s="36" t="str">
        <f>Source!DF1060</f>
        <v>)*0,70</v>
      </c>
      <c r="H1936" s="9">
        <f>Source!AV1060</f>
        <v>1</v>
      </c>
      <c r="I1936" s="9">
        <f>IF(Source!BS1060&lt;&gt; 0, Source!BS1060, 1)</f>
        <v>1</v>
      </c>
      <c r="J1936" s="39">
        <f>Source!R1060</f>
        <v>14.43</v>
      </c>
      <c r="K1936" s="37"/>
    </row>
    <row r="1937" spans="1:22" ht="14.25" x14ac:dyDescent="0.2">
      <c r="A1937" s="34"/>
      <c r="B1937" s="34"/>
      <c r="C1937" s="34" t="s">
        <v>884</v>
      </c>
      <c r="D1937" s="35"/>
      <c r="E1937" s="9"/>
      <c r="F1937" s="37">
        <f>Source!AL1060</f>
        <v>8.4600000000000009</v>
      </c>
      <c r="G1937" s="36" t="str">
        <f>Source!DD1060</f>
        <v>)*1</v>
      </c>
      <c r="H1937" s="9">
        <f>Source!AW1060</f>
        <v>1</v>
      </c>
      <c r="I1937" s="9">
        <f>IF(Source!BC1060&lt;&gt; 0, Source!BC1060, 1)</f>
        <v>1</v>
      </c>
      <c r="J1937" s="37">
        <f>Source!P1060</f>
        <v>8.4600000000000009</v>
      </c>
      <c r="K1937" s="37"/>
    </row>
    <row r="1938" spans="1:22" ht="14.25" x14ac:dyDescent="0.2">
      <c r="A1938" s="34"/>
      <c r="B1938" s="34"/>
      <c r="C1938" s="34" t="s">
        <v>885</v>
      </c>
      <c r="D1938" s="35" t="s">
        <v>886</v>
      </c>
      <c r="E1938" s="9">
        <f>Source!AT1060</f>
        <v>70</v>
      </c>
      <c r="F1938" s="37"/>
      <c r="G1938" s="36"/>
      <c r="H1938" s="9"/>
      <c r="I1938" s="9"/>
      <c r="J1938" s="37">
        <f>SUM(R1933:R1937)</f>
        <v>66.59</v>
      </c>
      <c r="K1938" s="37"/>
    </row>
    <row r="1939" spans="1:22" ht="14.25" x14ac:dyDescent="0.2">
      <c r="A1939" s="34"/>
      <c r="B1939" s="34"/>
      <c r="C1939" s="34" t="s">
        <v>887</v>
      </c>
      <c r="D1939" s="35" t="s">
        <v>886</v>
      </c>
      <c r="E1939" s="9">
        <f>Source!AU1060</f>
        <v>10</v>
      </c>
      <c r="F1939" s="37"/>
      <c r="G1939" s="36"/>
      <c r="H1939" s="9"/>
      <c r="I1939" s="9"/>
      <c r="J1939" s="37">
        <f>SUM(T1933:T1938)</f>
        <v>9.51</v>
      </c>
      <c r="K1939" s="37"/>
    </row>
    <row r="1940" spans="1:22" ht="14.25" x14ac:dyDescent="0.2">
      <c r="A1940" s="34"/>
      <c r="B1940" s="34"/>
      <c r="C1940" s="34" t="s">
        <v>888</v>
      </c>
      <c r="D1940" s="35" t="s">
        <v>886</v>
      </c>
      <c r="E1940" s="9">
        <f>108</f>
        <v>108</v>
      </c>
      <c r="F1940" s="37"/>
      <c r="G1940" s="36"/>
      <c r="H1940" s="9"/>
      <c r="I1940" s="9"/>
      <c r="J1940" s="37">
        <f>SUM(V1933:V1939)</f>
        <v>15.58</v>
      </c>
      <c r="K1940" s="37"/>
    </row>
    <row r="1941" spans="1:22" ht="14.25" x14ac:dyDescent="0.2">
      <c r="A1941" s="34"/>
      <c r="B1941" s="34"/>
      <c r="C1941" s="34" t="s">
        <v>889</v>
      </c>
      <c r="D1941" s="35" t="s">
        <v>890</v>
      </c>
      <c r="E1941" s="9">
        <f>Source!AQ1060</f>
        <v>0.35</v>
      </c>
      <c r="F1941" s="37"/>
      <c r="G1941" s="36" t="str">
        <f>Source!DI1060</f>
        <v>)*0,70</v>
      </c>
      <c r="H1941" s="9">
        <f>Source!AV1060</f>
        <v>1</v>
      </c>
      <c r="I1941" s="9"/>
      <c r="J1941" s="37"/>
      <c r="K1941" s="37">
        <f>Source!U1060</f>
        <v>0.24499999999999997</v>
      </c>
    </row>
    <row r="1942" spans="1:22" ht="15" x14ac:dyDescent="0.25">
      <c r="A1942" s="44"/>
      <c r="B1942" s="44"/>
      <c r="C1942" s="44"/>
      <c r="D1942" s="44"/>
      <c r="E1942" s="44"/>
      <c r="F1942" s="44"/>
      <c r="G1942" s="44"/>
      <c r="H1942" s="44"/>
      <c r="I1942" s="45">
        <f>J1934+J1935+J1937+J1938+J1939+J1940</f>
        <v>217.38</v>
      </c>
      <c r="J1942" s="45"/>
      <c r="K1942" s="46">
        <f>IF(Source!I1060&lt;&gt;0, ROUND(I1942/Source!I1060, 2), 0)</f>
        <v>217.38</v>
      </c>
      <c r="P1942" s="40">
        <f>I1942</f>
        <v>217.38</v>
      </c>
    </row>
    <row r="1943" spans="1:22" ht="79.5" x14ac:dyDescent="0.2">
      <c r="A1943" s="34">
        <v>211</v>
      </c>
      <c r="B1943" s="34" t="s">
        <v>899</v>
      </c>
      <c r="C1943" s="34" t="str">
        <f>Source!G1061</f>
        <v>Технический осмотр Источник резервного питания "СКАТ-1200Р\20" или "СКАТ-2400Р\20" (Тромбон БП-21)</v>
      </c>
      <c r="D1943" s="35" t="str">
        <f>Source!H1061</f>
        <v>шт.</v>
      </c>
      <c r="E1943" s="9">
        <f>Source!I1061</f>
        <v>1</v>
      </c>
      <c r="F1943" s="37"/>
      <c r="G1943" s="36"/>
      <c r="H1943" s="9"/>
      <c r="I1943" s="9"/>
      <c r="J1943" s="37"/>
      <c r="K1943" s="37"/>
      <c r="Q1943">
        <f>ROUND((Source!BZ1061/100)*ROUND((Source!AF1061*Source!AV1061)*Source!I1061, 2), 2)</f>
        <v>134.56</v>
      </c>
      <c r="R1943">
        <f>Source!X1061</f>
        <v>134.56</v>
      </c>
      <c r="S1943">
        <f>ROUND((Source!CA1061/100)*ROUND((Source!AF1061*Source!AV1061)*Source!I1061, 2), 2)</f>
        <v>19.22</v>
      </c>
      <c r="T1943">
        <f>Source!Y1061</f>
        <v>19.22</v>
      </c>
      <c r="U1943">
        <f>ROUND((175/100)*ROUND((Source!AE1061*Source!AV1061)*Source!I1061, 2), 2)</f>
        <v>74.5</v>
      </c>
      <c r="V1943">
        <f>ROUND((108/100)*ROUND(Source!CS1061*Source!I1061, 2), 2)</f>
        <v>45.98</v>
      </c>
    </row>
    <row r="1944" spans="1:22" ht="14.25" x14ac:dyDescent="0.2">
      <c r="A1944" s="34"/>
      <c r="B1944" s="34"/>
      <c r="C1944" s="34" t="s">
        <v>881</v>
      </c>
      <c r="D1944" s="35"/>
      <c r="E1944" s="9"/>
      <c r="F1944" s="37">
        <f>Source!AO1061</f>
        <v>23.3</v>
      </c>
      <c r="G1944" s="36" t="str">
        <f>Source!DG1061</f>
        <v>)*0,75)*11</v>
      </c>
      <c r="H1944" s="9">
        <f>Source!AV1061</f>
        <v>1</v>
      </c>
      <c r="I1944" s="9">
        <f>IF(Source!BA1061&lt;&gt; 0, Source!BA1061, 1)</f>
        <v>1</v>
      </c>
      <c r="J1944" s="37">
        <f>Source!S1061</f>
        <v>192.23</v>
      </c>
      <c r="K1944" s="37"/>
    </row>
    <row r="1945" spans="1:22" ht="14.25" x14ac:dyDescent="0.2">
      <c r="A1945" s="34"/>
      <c r="B1945" s="34"/>
      <c r="C1945" s="34" t="s">
        <v>882</v>
      </c>
      <c r="D1945" s="35"/>
      <c r="E1945" s="9"/>
      <c r="F1945" s="37">
        <f>Source!AM1061</f>
        <v>7.9</v>
      </c>
      <c r="G1945" s="36" t="str">
        <f>Source!DE1061</f>
        <v>)*0,75)*11</v>
      </c>
      <c r="H1945" s="9">
        <f>Source!AV1061</f>
        <v>1</v>
      </c>
      <c r="I1945" s="9">
        <f>IF(Source!BB1061&lt;&gt; 0, Source!BB1061, 1)</f>
        <v>1</v>
      </c>
      <c r="J1945" s="37">
        <f>Source!Q1061</f>
        <v>65.180000000000007</v>
      </c>
      <c r="K1945" s="37"/>
    </row>
    <row r="1946" spans="1:22" ht="14.25" x14ac:dyDescent="0.2">
      <c r="A1946" s="34"/>
      <c r="B1946" s="34"/>
      <c r="C1946" s="34" t="s">
        <v>883</v>
      </c>
      <c r="D1946" s="35"/>
      <c r="E1946" s="9"/>
      <c r="F1946" s="37">
        <f>Source!AN1061</f>
        <v>5.16</v>
      </c>
      <c r="G1946" s="36" t="str">
        <f>Source!DF1061</f>
        <v>)*0,75)*11</v>
      </c>
      <c r="H1946" s="9">
        <f>Source!AV1061</f>
        <v>1</v>
      </c>
      <c r="I1946" s="9">
        <f>IF(Source!BS1061&lt;&gt; 0, Source!BS1061, 1)</f>
        <v>1</v>
      </c>
      <c r="J1946" s="39">
        <f>Source!R1061</f>
        <v>42.57</v>
      </c>
      <c r="K1946" s="37"/>
    </row>
    <row r="1947" spans="1:22" ht="14.25" x14ac:dyDescent="0.2">
      <c r="A1947" s="34"/>
      <c r="B1947" s="34"/>
      <c r="C1947" s="34" t="s">
        <v>884</v>
      </c>
      <c r="D1947" s="35"/>
      <c r="E1947" s="9"/>
      <c r="F1947" s="37">
        <f>Source!AL1061</f>
        <v>2.06</v>
      </c>
      <c r="G1947" s="36" t="str">
        <f>Source!DD1061</f>
        <v>)*1)*11</v>
      </c>
      <c r="H1947" s="9">
        <f>Source!AW1061</f>
        <v>1</v>
      </c>
      <c r="I1947" s="9">
        <f>IF(Source!BC1061&lt;&gt; 0, Source!BC1061, 1)</f>
        <v>1</v>
      </c>
      <c r="J1947" s="37">
        <f>Source!P1061</f>
        <v>22.66</v>
      </c>
      <c r="K1947" s="37"/>
    </row>
    <row r="1948" spans="1:22" ht="14.25" x14ac:dyDescent="0.2">
      <c r="A1948" s="34"/>
      <c r="B1948" s="34"/>
      <c r="C1948" s="34" t="s">
        <v>885</v>
      </c>
      <c r="D1948" s="35" t="s">
        <v>886</v>
      </c>
      <c r="E1948" s="9">
        <f>Source!AT1061</f>
        <v>70</v>
      </c>
      <c r="F1948" s="37"/>
      <c r="G1948" s="36"/>
      <c r="H1948" s="9"/>
      <c r="I1948" s="9"/>
      <c r="J1948" s="37">
        <f>SUM(R1943:R1947)</f>
        <v>134.56</v>
      </c>
      <c r="K1948" s="37"/>
    </row>
    <row r="1949" spans="1:22" ht="14.25" x14ac:dyDescent="0.2">
      <c r="A1949" s="34"/>
      <c r="B1949" s="34"/>
      <c r="C1949" s="34" t="s">
        <v>887</v>
      </c>
      <c r="D1949" s="35" t="s">
        <v>886</v>
      </c>
      <c r="E1949" s="9">
        <f>Source!AU1061</f>
        <v>10</v>
      </c>
      <c r="F1949" s="37"/>
      <c r="G1949" s="36"/>
      <c r="H1949" s="9"/>
      <c r="I1949" s="9"/>
      <c r="J1949" s="37">
        <f>SUM(T1943:T1948)</f>
        <v>19.22</v>
      </c>
      <c r="K1949" s="37"/>
    </row>
    <row r="1950" spans="1:22" ht="14.25" x14ac:dyDescent="0.2">
      <c r="A1950" s="34"/>
      <c r="B1950" s="34"/>
      <c r="C1950" s="34" t="s">
        <v>888</v>
      </c>
      <c r="D1950" s="35" t="s">
        <v>886</v>
      </c>
      <c r="E1950" s="9">
        <f>108</f>
        <v>108</v>
      </c>
      <c r="F1950" s="37"/>
      <c r="G1950" s="36"/>
      <c r="H1950" s="9"/>
      <c r="I1950" s="9"/>
      <c r="J1950" s="37">
        <f>SUM(V1943:V1949)</f>
        <v>45.98</v>
      </c>
      <c r="K1950" s="37"/>
    </row>
    <row r="1951" spans="1:22" ht="14.25" x14ac:dyDescent="0.2">
      <c r="A1951" s="34"/>
      <c r="B1951" s="34"/>
      <c r="C1951" s="34" t="s">
        <v>889</v>
      </c>
      <c r="D1951" s="35" t="s">
        <v>890</v>
      </c>
      <c r="E1951" s="9">
        <f>Source!AQ1061</f>
        <v>0.06</v>
      </c>
      <c r="F1951" s="37"/>
      <c r="G1951" s="36" t="str">
        <f>Source!DI1061</f>
        <v>)*0,75)*11</v>
      </c>
      <c r="H1951" s="9">
        <f>Source!AV1061</f>
        <v>1</v>
      </c>
      <c r="I1951" s="9"/>
      <c r="J1951" s="37"/>
      <c r="K1951" s="37">
        <f>Source!U1061</f>
        <v>0.495</v>
      </c>
    </row>
    <row r="1952" spans="1:22" ht="15" x14ac:dyDescent="0.25">
      <c r="A1952" s="44"/>
      <c r="B1952" s="44"/>
      <c r="C1952" s="44"/>
      <c r="D1952" s="44"/>
      <c r="E1952" s="44"/>
      <c r="F1952" s="44"/>
      <c r="G1952" s="44"/>
      <c r="H1952" s="44"/>
      <c r="I1952" s="45">
        <f>J1944+J1945+J1947+J1948+J1949+J1950</f>
        <v>479.83000000000004</v>
      </c>
      <c r="J1952" s="45"/>
      <c r="K1952" s="46">
        <f>IF(Source!I1061&lt;&gt;0, ROUND(I1952/Source!I1061, 2), 0)</f>
        <v>479.83</v>
      </c>
      <c r="P1952" s="40">
        <f>I1952</f>
        <v>479.83000000000004</v>
      </c>
    </row>
    <row r="1953" spans="1:22" ht="85.5" x14ac:dyDescent="0.2">
      <c r="A1953" s="34">
        <v>212</v>
      </c>
      <c r="B1953" s="34" t="str">
        <f>Source!F1062</f>
        <v>1.22-2203-118-4/1</v>
      </c>
      <c r="C1953" s="34" t="str">
        <f>Source!G1062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 (ТРОМБОН - УК для ПУ-16)</v>
      </c>
      <c r="D1953" s="35" t="str">
        <f>Source!H1062</f>
        <v>шт.</v>
      </c>
      <c r="E1953" s="9">
        <f>Source!I1062</f>
        <v>1</v>
      </c>
      <c r="F1953" s="37"/>
      <c r="G1953" s="36"/>
      <c r="H1953" s="9"/>
      <c r="I1953" s="9"/>
      <c r="J1953" s="37"/>
      <c r="K1953" s="37"/>
      <c r="Q1953">
        <f>ROUND((Source!BZ1062/100)*ROUND((Source!AF1062*Source!AV1062)*Source!I1062, 2), 2)</f>
        <v>610.01</v>
      </c>
      <c r="R1953">
        <f>Source!X1062</f>
        <v>610.01</v>
      </c>
      <c r="S1953">
        <f>ROUND((Source!CA1062/100)*ROUND((Source!AF1062*Source!AV1062)*Source!I1062, 2), 2)</f>
        <v>87.14</v>
      </c>
      <c r="T1953">
        <f>Source!Y1062</f>
        <v>87.14</v>
      </c>
      <c r="U1953">
        <f>ROUND((175/100)*ROUND((Source!AE1062*Source!AV1062)*Source!I1062, 2), 2)</f>
        <v>0</v>
      </c>
      <c r="V1953">
        <f>ROUND((108/100)*ROUND(Source!CS1062*Source!I1062, 2), 2)</f>
        <v>0</v>
      </c>
    </row>
    <row r="1954" spans="1:22" ht="14.25" x14ac:dyDescent="0.2">
      <c r="A1954" s="34"/>
      <c r="B1954" s="34"/>
      <c r="C1954" s="34" t="s">
        <v>881</v>
      </c>
      <c r="D1954" s="35"/>
      <c r="E1954" s="9"/>
      <c r="F1954" s="37">
        <f>Source!AO1062</f>
        <v>72.62</v>
      </c>
      <c r="G1954" s="36" t="str">
        <f>Source!DG1062</f>
        <v>)*12</v>
      </c>
      <c r="H1954" s="9">
        <f>Source!AV1062</f>
        <v>1</v>
      </c>
      <c r="I1954" s="9">
        <f>IF(Source!BA1062&lt;&gt; 0, Source!BA1062, 1)</f>
        <v>1</v>
      </c>
      <c r="J1954" s="37">
        <f>Source!S1062</f>
        <v>871.44</v>
      </c>
      <c r="K1954" s="37"/>
    </row>
    <row r="1955" spans="1:22" ht="14.25" x14ac:dyDescent="0.2">
      <c r="A1955" s="34"/>
      <c r="B1955" s="34"/>
      <c r="C1955" s="34" t="s">
        <v>884</v>
      </c>
      <c r="D1955" s="35"/>
      <c r="E1955" s="9"/>
      <c r="F1955" s="37">
        <f>Source!AL1062</f>
        <v>0.28999999999999998</v>
      </c>
      <c r="G1955" s="36" t="str">
        <f>Source!DD1062</f>
        <v>)*12</v>
      </c>
      <c r="H1955" s="9">
        <f>Source!AW1062</f>
        <v>1</v>
      </c>
      <c r="I1955" s="9">
        <f>IF(Source!BC1062&lt;&gt; 0, Source!BC1062, 1)</f>
        <v>1</v>
      </c>
      <c r="J1955" s="37">
        <f>Source!P1062</f>
        <v>3.48</v>
      </c>
      <c r="K1955" s="37"/>
    </row>
    <row r="1956" spans="1:22" ht="14.25" x14ac:dyDescent="0.2">
      <c r="A1956" s="34"/>
      <c r="B1956" s="34"/>
      <c r="C1956" s="34" t="s">
        <v>885</v>
      </c>
      <c r="D1956" s="35" t="s">
        <v>886</v>
      </c>
      <c r="E1956" s="9">
        <f>Source!AT1062</f>
        <v>70</v>
      </c>
      <c r="F1956" s="37"/>
      <c r="G1956" s="36"/>
      <c r="H1956" s="9"/>
      <c r="I1956" s="9"/>
      <c r="J1956" s="37">
        <f>SUM(R1953:R1955)</f>
        <v>610.01</v>
      </c>
      <c r="K1956" s="37"/>
    </row>
    <row r="1957" spans="1:22" ht="14.25" x14ac:dyDescent="0.2">
      <c r="A1957" s="34"/>
      <c r="B1957" s="34"/>
      <c r="C1957" s="34" t="s">
        <v>887</v>
      </c>
      <c r="D1957" s="35" t="s">
        <v>886</v>
      </c>
      <c r="E1957" s="9">
        <f>Source!AU1062</f>
        <v>10</v>
      </c>
      <c r="F1957" s="37"/>
      <c r="G1957" s="36"/>
      <c r="H1957" s="9"/>
      <c r="I1957" s="9"/>
      <c r="J1957" s="37">
        <f>SUM(T1953:T1956)</f>
        <v>87.14</v>
      </c>
      <c r="K1957" s="37"/>
    </row>
    <row r="1958" spans="1:22" ht="14.25" x14ac:dyDescent="0.2">
      <c r="A1958" s="34"/>
      <c r="B1958" s="34"/>
      <c r="C1958" s="34" t="s">
        <v>889</v>
      </c>
      <c r="D1958" s="35" t="s">
        <v>890</v>
      </c>
      <c r="E1958" s="9">
        <f>Source!AQ1062</f>
        <v>0.2</v>
      </c>
      <c r="F1958" s="37"/>
      <c r="G1958" s="36" t="str">
        <f>Source!DI1062</f>
        <v>)*12</v>
      </c>
      <c r="H1958" s="9">
        <f>Source!AV1062</f>
        <v>1</v>
      </c>
      <c r="I1958" s="9"/>
      <c r="J1958" s="37"/>
      <c r="K1958" s="37">
        <f>Source!U1062</f>
        <v>2.4000000000000004</v>
      </c>
    </row>
    <row r="1959" spans="1:22" ht="15" x14ac:dyDescent="0.25">
      <c r="A1959" s="44"/>
      <c r="B1959" s="44"/>
      <c r="C1959" s="44"/>
      <c r="D1959" s="44"/>
      <c r="E1959" s="44"/>
      <c r="F1959" s="44"/>
      <c r="G1959" s="44"/>
      <c r="H1959" s="44"/>
      <c r="I1959" s="45">
        <f>J1954+J1955+J1956+J1957</f>
        <v>1572.0700000000002</v>
      </c>
      <c r="J1959" s="45"/>
      <c r="K1959" s="46">
        <f>IF(Source!I1062&lt;&gt;0, ROUND(I1959/Source!I1062, 2), 0)</f>
        <v>1572.07</v>
      </c>
      <c r="P1959" s="40">
        <f>I1959</f>
        <v>1572.0700000000002</v>
      </c>
    </row>
    <row r="1960" spans="1:22" ht="79.5" x14ac:dyDescent="0.2">
      <c r="A1960" s="34">
        <v>213</v>
      </c>
      <c r="B1960" s="34" t="s">
        <v>926</v>
      </c>
      <c r="C1960" s="34" t="str">
        <f>Source!G1064</f>
        <v>Технический осмотр оповещателя речевого типа E90-W (АСР-06.3.0, АСР-06.1.2)</v>
      </c>
      <c r="D1960" s="35" t="str">
        <f>Source!H1064</f>
        <v>шт.</v>
      </c>
      <c r="E1960" s="9">
        <f>Source!I1064</f>
        <v>136</v>
      </c>
      <c r="F1960" s="37"/>
      <c r="G1960" s="36"/>
      <c r="H1960" s="9"/>
      <c r="I1960" s="9"/>
      <c r="J1960" s="37"/>
      <c r="K1960" s="37"/>
      <c r="Q1960">
        <f>ROUND((Source!BZ1064/100)*ROUND((Source!AF1064*Source!AV1064)*Source!I1064, 2), 2)</f>
        <v>42576.53</v>
      </c>
      <c r="R1960">
        <f>Source!X1064</f>
        <v>42576.53</v>
      </c>
      <c r="S1960">
        <f>ROUND((Source!CA1064/100)*ROUND((Source!AF1064*Source!AV1064)*Source!I1064, 2), 2)</f>
        <v>6082.36</v>
      </c>
      <c r="T1960">
        <f>Source!Y1064</f>
        <v>6082.36</v>
      </c>
      <c r="U1960">
        <f>ROUND((175/100)*ROUND((Source!AE1064*Source!AV1064)*Source!I1064, 2), 2)</f>
        <v>70862.720000000001</v>
      </c>
      <c r="V1960">
        <f>ROUND((108/100)*ROUND(Source!CS1064*Source!I1064, 2), 2)</f>
        <v>43732.42</v>
      </c>
    </row>
    <row r="1961" spans="1:22" x14ac:dyDescent="0.2">
      <c r="C1961" s="38" t="str">
        <f>"Объем: "&amp;Source!I1064&amp;"=121+"&amp;"15"</f>
        <v>Объем: 136=121+15</v>
      </c>
    </row>
    <row r="1962" spans="1:22" ht="14.25" x14ac:dyDescent="0.2">
      <c r="A1962" s="34"/>
      <c r="B1962" s="34"/>
      <c r="C1962" s="34" t="s">
        <v>881</v>
      </c>
      <c r="D1962" s="35"/>
      <c r="E1962" s="9"/>
      <c r="F1962" s="37">
        <f>Source!AO1064</f>
        <v>54.21</v>
      </c>
      <c r="G1962" s="36" t="str">
        <f>Source!DG1064</f>
        <v>)*0,75)*11</v>
      </c>
      <c r="H1962" s="9">
        <f>Source!AV1064</f>
        <v>1</v>
      </c>
      <c r="I1962" s="9">
        <f>IF(Source!BA1064&lt;&gt; 0, Source!BA1064, 1)</f>
        <v>1</v>
      </c>
      <c r="J1962" s="37">
        <f>Source!S1064</f>
        <v>60823.62</v>
      </c>
      <c r="K1962" s="37"/>
    </row>
    <row r="1963" spans="1:22" ht="14.25" x14ac:dyDescent="0.2">
      <c r="A1963" s="34"/>
      <c r="B1963" s="34"/>
      <c r="C1963" s="34" t="s">
        <v>882</v>
      </c>
      <c r="D1963" s="35"/>
      <c r="E1963" s="9"/>
      <c r="F1963" s="37">
        <f>Source!AM1064</f>
        <v>55.29</v>
      </c>
      <c r="G1963" s="36" t="str">
        <f>Source!DE1064</f>
        <v>)*0,75)*11</v>
      </c>
      <c r="H1963" s="9">
        <f>Source!AV1064</f>
        <v>1</v>
      </c>
      <c r="I1963" s="9">
        <f>IF(Source!BB1064&lt;&gt; 0, Source!BB1064, 1)</f>
        <v>1</v>
      </c>
      <c r="J1963" s="37">
        <f>Source!Q1064</f>
        <v>62035.38</v>
      </c>
      <c r="K1963" s="37"/>
    </row>
    <row r="1964" spans="1:22" ht="14.25" x14ac:dyDescent="0.2">
      <c r="A1964" s="34"/>
      <c r="B1964" s="34"/>
      <c r="C1964" s="34" t="s">
        <v>883</v>
      </c>
      <c r="D1964" s="35"/>
      <c r="E1964" s="9"/>
      <c r="F1964" s="37">
        <f>Source!AN1064</f>
        <v>36.090000000000003</v>
      </c>
      <c r="G1964" s="36" t="str">
        <f>Source!DF1064</f>
        <v>)*0,75)*11</v>
      </c>
      <c r="H1964" s="9">
        <f>Source!AV1064</f>
        <v>1</v>
      </c>
      <c r="I1964" s="9">
        <f>IF(Source!BS1064&lt;&gt; 0, Source!BS1064, 1)</f>
        <v>1</v>
      </c>
      <c r="J1964" s="39">
        <f>Source!R1064</f>
        <v>40492.980000000003</v>
      </c>
      <c r="K1964" s="37"/>
    </row>
    <row r="1965" spans="1:22" ht="14.25" x14ac:dyDescent="0.2">
      <c r="A1965" s="34"/>
      <c r="B1965" s="34"/>
      <c r="C1965" s="34" t="s">
        <v>884</v>
      </c>
      <c r="D1965" s="35"/>
      <c r="E1965" s="9"/>
      <c r="F1965" s="37">
        <f>Source!AL1064</f>
        <v>2.7</v>
      </c>
      <c r="G1965" s="36" t="str">
        <f>Source!DD1064</f>
        <v>)*1)*11</v>
      </c>
      <c r="H1965" s="9">
        <f>Source!AW1064</f>
        <v>1</v>
      </c>
      <c r="I1965" s="9">
        <f>IF(Source!BC1064&lt;&gt; 0, Source!BC1064, 1)</f>
        <v>1</v>
      </c>
      <c r="J1965" s="37">
        <f>Source!P1064</f>
        <v>4039.2</v>
      </c>
      <c r="K1965" s="37"/>
    </row>
    <row r="1966" spans="1:22" ht="14.25" x14ac:dyDescent="0.2">
      <c r="A1966" s="34"/>
      <c r="B1966" s="34"/>
      <c r="C1966" s="34" t="s">
        <v>885</v>
      </c>
      <c r="D1966" s="35" t="s">
        <v>886</v>
      </c>
      <c r="E1966" s="9">
        <f>Source!AT1064</f>
        <v>70</v>
      </c>
      <c r="F1966" s="37"/>
      <c r="G1966" s="36"/>
      <c r="H1966" s="9"/>
      <c r="I1966" s="9"/>
      <c r="J1966" s="37">
        <f>SUM(R1960:R1965)</f>
        <v>42576.53</v>
      </c>
      <c r="K1966" s="37"/>
    </row>
    <row r="1967" spans="1:22" ht="14.25" x14ac:dyDescent="0.2">
      <c r="A1967" s="34"/>
      <c r="B1967" s="34"/>
      <c r="C1967" s="34" t="s">
        <v>887</v>
      </c>
      <c r="D1967" s="35" t="s">
        <v>886</v>
      </c>
      <c r="E1967" s="9">
        <f>Source!AU1064</f>
        <v>10</v>
      </c>
      <c r="F1967" s="37"/>
      <c r="G1967" s="36"/>
      <c r="H1967" s="9"/>
      <c r="I1967" s="9"/>
      <c r="J1967" s="37">
        <f>SUM(T1960:T1966)</f>
        <v>6082.36</v>
      </c>
      <c r="K1967" s="37"/>
    </row>
    <row r="1968" spans="1:22" ht="14.25" x14ac:dyDescent="0.2">
      <c r="A1968" s="34"/>
      <c r="B1968" s="34"/>
      <c r="C1968" s="34" t="s">
        <v>888</v>
      </c>
      <c r="D1968" s="35" t="s">
        <v>886</v>
      </c>
      <c r="E1968" s="9">
        <f>108</f>
        <v>108</v>
      </c>
      <c r="F1968" s="37"/>
      <c r="G1968" s="36"/>
      <c r="H1968" s="9"/>
      <c r="I1968" s="9"/>
      <c r="J1968" s="37">
        <f>SUM(V1960:V1967)</f>
        <v>43732.42</v>
      </c>
      <c r="K1968" s="37"/>
    </row>
    <row r="1969" spans="1:22" ht="14.25" x14ac:dyDescent="0.2">
      <c r="A1969" s="34"/>
      <c r="B1969" s="34"/>
      <c r="C1969" s="34" t="s">
        <v>889</v>
      </c>
      <c r="D1969" s="35" t="s">
        <v>890</v>
      </c>
      <c r="E1969" s="9">
        <f>Source!AQ1064</f>
        <v>0.15</v>
      </c>
      <c r="F1969" s="37"/>
      <c r="G1969" s="36" t="str">
        <f>Source!DI1064</f>
        <v>)*0,75)*11</v>
      </c>
      <c r="H1969" s="9">
        <f>Source!AV1064</f>
        <v>1</v>
      </c>
      <c r="I1969" s="9"/>
      <c r="J1969" s="37"/>
      <c r="K1969" s="37">
        <f>Source!U1064</f>
        <v>168.29999999999998</v>
      </c>
    </row>
    <row r="1970" spans="1:22" ht="15" x14ac:dyDescent="0.25">
      <c r="A1970" s="44"/>
      <c r="B1970" s="44"/>
      <c r="C1970" s="44"/>
      <c r="D1970" s="44"/>
      <c r="E1970" s="44"/>
      <c r="F1970" s="44"/>
      <c r="G1970" s="44"/>
      <c r="H1970" s="44"/>
      <c r="I1970" s="45">
        <f>J1962+J1963+J1965+J1966+J1967+J1968</f>
        <v>219289.50999999995</v>
      </c>
      <c r="J1970" s="45"/>
      <c r="K1970" s="46">
        <f>IF(Source!I1064&lt;&gt;0, ROUND(I1970/Source!I1064, 2), 0)</f>
        <v>1612.42</v>
      </c>
      <c r="P1970" s="40">
        <f>I1970</f>
        <v>219289.50999999995</v>
      </c>
    </row>
    <row r="1971" spans="1:22" ht="42.75" x14ac:dyDescent="0.2">
      <c r="A1971" s="34">
        <v>214</v>
      </c>
      <c r="B1971" s="34" t="str">
        <f>Source!F1065</f>
        <v>1.22-2203-81-1/1</v>
      </c>
      <c r="C1971" s="34" t="str">
        <f>Source!G1065</f>
        <v>Техническое обслуживание оповещателя речевого типа E90-W (АСР-06.3.0, АСР-06.1.2)</v>
      </c>
      <c r="D1971" s="35" t="str">
        <f>Source!H1065</f>
        <v>шт.</v>
      </c>
      <c r="E1971" s="9">
        <f>Source!I1065</f>
        <v>136</v>
      </c>
      <c r="F1971" s="37"/>
      <c r="G1971" s="36"/>
      <c r="H1971" s="9"/>
      <c r="I1971" s="9"/>
      <c r="J1971" s="37"/>
      <c r="K1971" s="37"/>
      <c r="Q1971">
        <f>ROUND((Source!BZ1065/100)*ROUND((Source!AF1065*Source!AV1065)*Source!I1065, 2), 2)</f>
        <v>42859.99</v>
      </c>
      <c r="R1971">
        <f>Source!X1065</f>
        <v>42859.99</v>
      </c>
      <c r="S1971">
        <f>ROUND((Source!CA1065/100)*ROUND((Source!AF1065*Source!AV1065)*Source!I1065, 2), 2)</f>
        <v>6122.86</v>
      </c>
      <c r="T1971">
        <f>Source!Y1065</f>
        <v>6122.86</v>
      </c>
      <c r="U1971">
        <f>ROUND((175/100)*ROUND((Source!AE1065*Source!AV1065)*Source!I1065, 2), 2)</f>
        <v>66254.44</v>
      </c>
      <c r="V1971">
        <f>ROUND((108/100)*ROUND(Source!CS1065*Source!I1065, 2), 2)</f>
        <v>40888.449999999997</v>
      </c>
    </row>
    <row r="1972" spans="1:22" x14ac:dyDescent="0.2">
      <c r="C1972" s="38" t="str">
        <f>"Объем: "&amp;Source!I1065&amp;"=121+"&amp;"15"</f>
        <v>Объем: 136=121+15</v>
      </c>
    </row>
    <row r="1973" spans="1:22" ht="14.25" x14ac:dyDescent="0.2">
      <c r="A1973" s="34"/>
      <c r="B1973" s="34"/>
      <c r="C1973" s="34" t="s">
        <v>881</v>
      </c>
      <c r="D1973" s="35"/>
      <c r="E1973" s="9"/>
      <c r="F1973" s="37">
        <f>Source!AO1065</f>
        <v>450.21</v>
      </c>
      <c r="G1973" s="36" t="str">
        <f>Source!DG1065</f>
        <v/>
      </c>
      <c r="H1973" s="9">
        <f>Source!AV1065</f>
        <v>1</v>
      </c>
      <c r="I1973" s="9">
        <f>IF(Source!BA1065&lt;&gt; 0, Source!BA1065, 1)</f>
        <v>1</v>
      </c>
      <c r="J1973" s="37">
        <f>Source!S1065</f>
        <v>61228.56</v>
      </c>
      <c r="K1973" s="37"/>
    </row>
    <row r="1974" spans="1:22" ht="14.25" x14ac:dyDescent="0.2">
      <c r="A1974" s="34"/>
      <c r="B1974" s="34"/>
      <c r="C1974" s="34" t="s">
        <v>882</v>
      </c>
      <c r="D1974" s="35"/>
      <c r="E1974" s="9"/>
      <c r="F1974" s="37">
        <f>Source!AM1065</f>
        <v>426.52</v>
      </c>
      <c r="G1974" s="36" t="str">
        <f>Source!DE1065</f>
        <v/>
      </c>
      <c r="H1974" s="9">
        <f>Source!AV1065</f>
        <v>1</v>
      </c>
      <c r="I1974" s="9">
        <f>IF(Source!BB1065&lt;&gt; 0, Source!BB1065, 1)</f>
        <v>1</v>
      </c>
      <c r="J1974" s="37">
        <f>Source!Q1065</f>
        <v>58006.720000000001</v>
      </c>
      <c r="K1974" s="37"/>
    </row>
    <row r="1975" spans="1:22" ht="14.25" x14ac:dyDescent="0.2">
      <c r="A1975" s="34"/>
      <c r="B1975" s="34"/>
      <c r="C1975" s="34" t="s">
        <v>883</v>
      </c>
      <c r="D1975" s="35"/>
      <c r="E1975" s="9"/>
      <c r="F1975" s="37">
        <f>Source!AN1065</f>
        <v>278.38</v>
      </c>
      <c r="G1975" s="36" t="str">
        <f>Source!DF1065</f>
        <v/>
      </c>
      <c r="H1975" s="9">
        <f>Source!AV1065</f>
        <v>1</v>
      </c>
      <c r="I1975" s="9">
        <f>IF(Source!BS1065&lt;&gt; 0, Source!BS1065, 1)</f>
        <v>1</v>
      </c>
      <c r="J1975" s="39">
        <f>Source!R1065</f>
        <v>37859.68</v>
      </c>
      <c r="K1975" s="37"/>
    </row>
    <row r="1976" spans="1:22" ht="14.25" x14ac:dyDescent="0.2">
      <c r="A1976" s="34"/>
      <c r="B1976" s="34"/>
      <c r="C1976" s="34" t="s">
        <v>884</v>
      </c>
      <c r="D1976" s="35"/>
      <c r="E1976" s="9"/>
      <c r="F1976" s="37">
        <f>Source!AL1065</f>
        <v>7.74</v>
      </c>
      <c r="G1976" s="36" t="str">
        <f>Source!DD1065</f>
        <v/>
      </c>
      <c r="H1976" s="9">
        <f>Source!AW1065</f>
        <v>1</v>
      </c>
      <c r="I1976" s="9">
        <f>IF(Source!BC1065&lt;&gt; 0, Source!BC1065, 1)</f>
        <v>1</v>
      </c>
      <c r="J1976" s="37">
        <f>Source!P1065</f>
        <v>1052.6400000000001</v>
      </c>
      <c r="K1976" s="37"/>
    </row>
    <row r="1977" spans="1:22" ht="14.25" x14ac:dyDescent="0.2">
      <c r="A1977" s="34"/>
      <c r="B1977" s="34"/>
      <c r="C1977" s="34" t="s">
        <v>885</v>
      </c>
      <c r="D1977" s="35" t="s">
        <v>886</v>
      </c>
      <c r="E1977" s="9">
        <f>Source!AT1065</f>
        <v>70</v>
      </c>
      <c r="F1977" s="37"/>
      <c r="G1977" s="36"/>
      <c r="H1977" s="9"/>
      <c r="I1977" s="9"/>
      <c r="J1977" s="37">
        <f>SUM(R1971:R1976)</f>
        <v>42859.99</v>
      </c>
      <c r="K1977" s="37"/>
    </row>
    <row r="1978" spans="1:22" ht="14.25" x14ac:dyDescent="0.2">
      <c r="A1978" s="34"/>
      <c r="B1978" s="34"/>
      <c r="C1978" s="34" t="s">
        <v>887</v>
      </c>
      <c r="D1978" s="35" t="s">
        <v>886</v>
      </c>
      <c r="E1978" s="9">
        <f>Source!AU1065</f>
        <v>10</v>
      </c>
      <c r="F1978" s="37"/>
      <c r="G1978" s="36"/>
      <c r="H1978" s="9"/>
      <c r="I1978" s="9"/>
      <c r="J1978" s="37">
        <f>SUM(T1971:T1977)</f>
        <v>6122.86</v>
      </c>
      <c r="K1978" s="37"/>
    </row>
    <row r="1979" spans="1:22" ht="14.25" x14ac:dyDescent="0.2">
      <c r="A1979" s="34"/>
      <c r="B1979" s="34"/>
      <c r="C1979" s="34" t="s">
        <v>888</v>
      </c>
      <c r="D1979" s="35" t="s">
        <v>886</v>
      </c>
      <c r="E1979" s="9">
        <f>108</f>
        <v>108</v>
      </c>
      <c r="F1979" s="37"/>
      <c r="G1979" s="36"/>
      <c r="H1979" s="9"/>
      <c r="I1979" s="9"/>
      <c r="J1979" s="37">
        <f>SUM(V1971:V1978)</f>
        <v>40888.449999999997</v>
      </c>
      <c r="K1979" s="37"/>
    </row>
    <row r="1980" spans="1:22" ht="14.25" x14ac:dyDescent="0.2">
      <c r="A1980" s="34"/>
      <c r="B1980" s="34"/>
      <c r="C1980" s="34" t="s">
        <v>889</v>
      </c>
      <c r="D1980" s="35" t="s">
        <v>890</v>
      </c>
      <c r="E1980" s="9">
        <f>Source!AQ1065</f>
        <v>1.24</v>
      </c>
      <c r="F1980" s="37"/>
      <c r="G1980" s="36" t="str">
        <f>Source!DI1065</f>
        <v/>
      </c>
      <c r="H1980" s="9">
        <f>Source!AV1065</f>
        <v>1</v>
      </c>
      <c r="I1980" s="9"/>
      <c r="J1980" s="37"/>
      <c r="K1980" s="37">
        <f>Source!U1065</f>
        <v>168.64</v>
      </c>
    </row>
    <row r="1981" spans="1:22" ht="15" x14ac:dyDescent="0.25">
      <c r="A1981" s="44"/>
      <c r="B1981" s="44"/>
      <c r="C1981" s="44"/>
      <c r="D1981" s="44"/>
      <c r="E1981" s="44"/>
      <c r="F1981" s="44"/>
      <c r="G1981" s="44"/>
      <c r="H1981" s="44"/>
      <c r="I1981" s="45">
        <f>J1973+J1974+J1976+J1977+J1978+J1979</f>
        <v>210159.21999999997</v>
      </c>
      <c r="J1981" s="45"/>
      <c r="K1981" s="46">
        <f>IF(Source!I1065&lt;&gt;0, ROUND(I1981/Source!I1065, 2), 0)</f>
        <v>1545.29</v>
      </c>
      <c r="P1981" s="40">
        <f>I1981</f>
        <v>210159.21999999997</v>
      </c>
    </row>
    <row r="1982" spans="1:22" ht="57" x14ac:dyDescent="0.2">
      <c r="A1982" s="34">
        <v>215</v>
      </c>
      <c r="B1982" s="34" t="str">
        <f>Source!F1068</f>
        <v>1.22-2201-80-2/1</v>
      </c>
      <c r="C1982" s="34" t="str">
        <f>Source!G1068</f>
        <v>Технический осмотр приборов системы оповещения и управления эвакуацией людей (СОУЭ), оповещатель световой - ежемесячный</v>
      </c>
      <c r="D1982" s="35" t="str">
        <f>Source!H1068</f>
        <v>10 шт.</v>
      </c>
      <c r="E1982" s="9">
        <f>Source!I1068</f>
        <v>5.0999999999999996</v>
      </c>
      <c r="F1982" s="37"/>
      <c r="G1982" s="36"/>
      <c r="H1982" s="9"/>
      <c r="I1982" s="9"/>
      <c r="J1982" s="37"/>
      <c r="K1982" s="37"/>
      <c r="Q1982">
        <f>ROUND((Source!BZ1068/100)*ROUND((Source!AF1068*Source!AV1068)*Source!I1068, 2), 2)</f>
        <v>14139.34</v>
      </c>
      <c r="R1982">
        <f>Source!X1068</f>
        <v>14139.34</v>
      </c>
      <c r="S1982">
        <f>ROUND((Source!CA1068/100)*ROUND((Source!AF1068*Source!AV1068)*Source!I1068, 2), 2)</f>
        <v>2019.91</v>
      </c>
      <c r="T1982">
        <f>Source!Y1068</f>
        <v>2019.91</v>
      </c>
      <c r="U1982">
        <f>ROUND((175/100)*ROUND((Source!AE1068*Source!AV1068)*Source!I1068, 2), 2)</f>
        <v>0</v>
      </c>
      <c r="V1982">
        <f>ROUND((108/100)*ROUND(Source!CS1068*Source!I1068, 2), 2)</f>
        <v>0</v>
      </c>
    </row>
    <row r="1983" spans="1:22" x14ac:dyDescent="0.2">
      <c r="C1983" s="38" t="str">
        <f>"Объем: "&amp;Source!I1068&amp;"=(35+"&amp;"8+"&amp;"5+"&amp;"3)/"&amp;"10"</f>
        <v>Объем: 5,1=(35+8+5+3)/10</v>
      </c>
    </row>
    <row r="1984" spans="1:22" ht="14.25" x14ac:dyDescent="0.2">
      <c r="A1984" s="34"/>
      <c r="B1984" s="34"/>
      <c r="C1984" s="34" t="s">
        <v>881</v>
      </c>
      <c r="D1984" s="35"/>
      <c r="E1984" s="9"/>
      <c r="F1984" s="37">
        <f>Source!AO1068</f>
        <v>330.05</v>
      </c>
      <c r="G1984" s="36" t="str">
        <f>Source!DG1068</f>
        <v>)*12</v>
      </c>
      <c r="H1984" s="9">
        <f>Source!AV1068</f>
        <v>1</v>
      </c>
      <c r="I1984" s="9">
        <f>IF(Source!BA1068&lt;&gt; 0, Source!BA1068, 1)</f>
        <v>1</v>
      </c>
      <c r="J1984" s="37">
        <f>Source!S1068</f>
        <v>20199.060000000001</v>
      </c>
      <c r="K1984" s="37"/>
    </row>
    <row r="1985" spans="1:22" ht="14.25" x14ac:dyDescent="0.2">
      <c r="A1985" s="34"/>
      <c r="B1985" s="34"/>
      <c r="C1985" s="34" t="s">
        <v>884</v>
      </c>
      <c r="D1985" s="35"/>
      <c r="E1985" s="9"/>
      <c r="F1985" s="37">
        <f>Source!AL1068</f>
        <v>1.46</v>
      </c>
      <c r="G1985" s="36" t="str">
        <f>Source!DD1068</f>
        <v>)*12</v>
      </c>
      <c r="H1985" s="9">
        <f>Source!AW1068</f>
        <v>1</v>
      </c>
      <c r="I1985" s="9">
        <f>IF(Source!BC1068&lt;&gt; 0, Source!BC1068, 1)</f>
        <v>1</v>
      </c>
      <c r="J1985" s="37">
        <f>Source!P1068</f>
        <v>89.35</v>
      </c>
      <c r="K1985" s="37"/>
    </row>
    <row r="1986" spans="1:22" ht="14.25" x14ac:dyDescent="0.2">
      <c r="A1986" s="34"/>
      <c r="B1986" s="34"/>
      <c r="C1986" s="34" t="s">
        <v>885</v>
      </c>
      <c r="D1986" s="35" t="s">
        <v>886</v>
      </c>
      <c r="E1986" s="9">
        <f>Source!AT1068</f>
        <v>70</v>
      </c>
      <c r="F1986" s="37"/>
      <c r="G1986" s="36"/>
      <c r="H1986" s="9"/>
      <c r="I1986" s="9"/>
      <c r="J1986" s="37">
        <f>SUM(R1982:R1985)</f>
        <v>14139.34</v>
      </c>
      <c r="K1986" s="37"/>
    </row>
    <row r="1987" spans="1:22" ht="14.25" x14ac:dyDescent="0.2">
      <c r="A1987" s="34"/>
      <c r="B1987" s="34"/>
      <c r="C1987" s="34" t="s">
        <v>887</v>
      </c>
      <c r="D1987" s="35" t="s">
        <v>886</v>
      </c>
      <c r="E1987" s="9">
        <f>Source!AU1068</f>
        <v>10</v>
      </c>
      <c r="F1987" s="37"/>
      <c r="G1987" s="36"/>
      <c r="H1987" s="9"/>
      <c r="I1987" s="9"/>
      <c r="J1987" s="37">
        <f>SUM(T1982:T1986)</f>
        <v>2019.91</v>
      </c>
      <c r="K1987" s="37"/>
    </row>
    <row r="1988" spans="1:22" ht="14.25" x14ac:dyDescent="0.2">
      <c r="A1988" s="34"/>
      <c r="B1988" s="34"/>
      <c r="C1988" s="34" t="s">
        <v>889</v>
      </c>
      <c r="D1988" s="35" t="s">
        <v>890</v>
      </c>
      <c r="E1988" s="9">
        <f>Source!AQ1068</f>
        <v>0.85</v>
      </c>
      <c r="F1988" s="37"/>
      <c r="G1988" s="36" t="str">
        <f>Source!DI1068</f>
        <v>)*12</v>
      </c>
      <c r="H1988" s="9">
        <f>Source!AV1068</f>
        <v>1</v>
      </c>
      <c r="I1988" s="9"/>
      <c r="J1988" s="37"/>
      <c r="K1988" s="37">
        <f>Source!U1068</f>
        <v>52.019999999999996</v>
      </c>
    </row>
    <row r="1989" spans="1:22" ht="15" x14ac:dyDescent="0.25">
      <c r="A1989" s="44"/>
      <c r="B1989" s="44"/>
      <c r="C1989" s="44"/>
      <c r="D1989" s="44"/>
      <c r="E1989" s="44"/>
      <c r="F1989" s="44"/>
      <c r="G1989" s="44"/>
      <c r="H1989" s="44"/>
      <c r="I1989" s="45">
        <f>J1984+J1985+J1986+J1987</f>
        <v>36447.660000000003</v>
      </c>
      <c r="J1989" s="45"/>
      <c r="K1989" s="46">
        <f>IF(Source!I1068&lt;&gt;0, ROUND(I1989/Source!I1068, 2), 0)</f>
        <v>7146.6</v>
      </c>
      <c r="P1989" s="40">
        <f>I1989</f>
        <v>36447.660000000003</v>
      </c>
    </row>
    <row r="1990" spans="1:22" ht="71.25" x14ac:dyDescent="0.2">
      <c r="A1990" s="34">
        <v>216</v>
      </c>
      <c r="B1990" s="34" t="str">
        <f>Source!F1069</f>
        <v>1.22-2201-80-3/1</v>
      </c>
      <c r="C1990" s="34" t="str">
        <f>Source!G1069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D1990" s="35" t="str">
        <f>Source!H1069</f>
        <v>10 шт.</v>
      </c>
      <c r="E1990" s="9">
        <f>Source!I1069</f>
        <v>9.9</v>
      </c>
      <c r="F1990" s="37"/>
      <c r="G1990" s="36"/>
      <c r="H1990" s="9"/>
      <c r="I1990" s="9"/>
      <c r="J1990" s="37"/>
      <c r="K1990" s="37"/>
      <c r="Q1990">
        <f>ROUND((Source!BZ1069/100)*ROUND((Source!AF1069*Source!AV1069)*Source!I1069, 2), 2)</f>
        <v>24217.86</v>
      </c>
      <c r="R1990">
        <f>Source!X1069</f>
        <v>24217.86</v>
      </c>
      <c r="S1990">
        <f>ROUND((Source!CA1069/100)*ROUND((Source!AF1069*Source!AV1069)*Source!I1069, 2), 2)</f>
        <v>3459.69</v>
      </c>
      <c r="T1990">
        <f>Source!Y1069</f>
        <v>3459.69</v>
      </c>
      <c r="U1990">
        <f>ROUND((175/100)*ROUND((Source!AE1069*Source!AV1069)*Source!I1069, 2), 2)</f>
        <v>0</v>
      </c>
      <c r="V1990">
        <f>ROUND((108/100)*ROUND(Source!CS1069*Source!I1069, 2), 2)</f>
        <v>0</v>
      </c>
    </row>
    <row r="1991" spans="1:22" x14ac:dyDescent="0.2">
      <c r="C1991" s="38" t="str">
        <f>"Объем: "&amp;Source!I1069&amp;"=99/"&amp;"10"</f>
        <v>Объем: 9,9=99/10</v>
      </c>
    </row>
    <row r="1992" spans="1:22" ht="14.25" x14ac:dyDescent="0.2">
      <c r="A1992" s="34"/>
      <c r="B1992" s="34"/>
      <c r="C1992" s="34" t="s">
        <v>881</v>
      </c>
      <c r="D1992" s="35"/>
      <c r="E1992" s="9"/>
      <c r="F1992" s="37">
        <f>Source!AO1069</f>
        <v>291.22000000000003</v>
      </c>
      <c r="G1992" s="36" t="str">
        <f>Source!DG1069</f>
        <v>)*12</v>
      </c>
      <c r="H1992" s="9">
        <f>Source!AV1069</f>
        <v>1</v>
      </c>
      <c r="I1992" s="9">
        <f>IF(Source!BA1069&lt;&gt; 0, Source!BA1069, 1)</f>
        <v>1</v>
      </c>
      <c r="J1992" s="37">
        <f>Source!S1069</f>
        <v>34596.94</v>
      </c>
      <c r="K1992" s="37"/>
    </row>
    <row r="1993" spans="1:22" ht="14.25" x14ac:dyDescent="0.2">
      <c r="A1993" s="34"/>
      <c r="B1993" s="34"/>
      <c r="C1993" s="34" t="s">
        <v>884</v>
      </c>
      <c r="D1993" s="35"/>
      <c r="E1993" s="9"/>
      <c r="F1993" s="37">
        <f>Source!AL1069</f>
        <v>0.88</v>
      </c>
      <c r="G1993" s="36" t="str">
        <f>Source!DD1069</f>
        <v>)*12</v>
      </c>
      <c r="H1993" s="9">
        <f>Source!AW1069</f>
        <v>1</v>
      </c>
      <c r="I1993" s="9">
        <f>IF(Source!BC1069&lt;&gt; 0, Source!BC1069, 1)</f>
        <v>1</v>
      </c>
      <c r="J1993" s="37">
        <f>Source!P1069</f>
        <v>104.54</v>
      </c>
      <c r="K1993" s="37"/>
    </row>
    <row r="1994" spans="1:22" ht="14.25" x14ac:dyDescent="0.2">
      <c r="A1994" s="34"/>
      <c r="B1994" s="34"/>
      <c r="C1994" s="34" t="s">
        <v>885</v>
      </c>
      <c r="D1994" s="35" t="s">
        <v>886</v>
      </c>
      <c r="E1994" s="9">
        <f>Source!AT1069</f>
        <v>70</v>
      </c>
      <c r="F1994" s="37"/>
      <c r="G1994" s="36"/>
      <c r="H1994" s="9"/>
      <c r="I1994" s="9"/>
      <c r="J1994" s="37">
        <f>SUM(R1990:R1993)</f>
        <v>24217.86</v>
      </c>
      <c r="K1994" s="37"/>
    </row>
    <row r="1995" spans="1:22" ht="14.25" x14ac:dyDescent="0.2">
      <c r="A1995" s="34"/>
      <c r="B1995" s="34"/>
      <c r="C1995" s="34" t="s">
        <v>887</v>
      </c>
      <c r="D1995" s="35" t="s">
        <v>886</v>
      </c>
      <c r="E1995" s="9">
        <f>Source!AU1069</f>
        <v>10</v>
      </c>
      <c r="F1995" s="37"/>
      <c r="G1995" s="36"/>
      <c r="H1995" s="9"/>
      <c r="I1995" s="9"/>
      <c r="J1995" s="37">
        <f>SUM(T1990:T1994)</f>
        <v>3459.69</v>
      </c>
      <c r="K1995" s="37"/>
    </row>
    <row r="1996" spans="1:22" ht="14.25" x14ac:dyDescent="0.2">
      <c r="A1996" s="34"/>
      <c r="B1996" s="34"/>
      <c r="C1996" s="34" t="s">
        <v>889</v>
      </c>
      <c r="D1996" s="35" t="s">
        <v>890</v>
      </c>
      <c r="E1996" s="9">
        <f>Source!AQ1069</f>
        <v>0.75</v>
      </c>
      <c r="F1996" s="37"/>
      <c r="G1996" s="36" t="str">
        <f>Source!DI1069</f>
        <v>)*12</v>
      </c>
      <c r="H1996" s="9">
        <f>Source!AV1069</f>
        <v>1</v>
      </c>
      <c r="I1996" s="9"/>
      <c r="J1996" s="37"/>
      <c r="K1996" s="37">
        <f>Source!U1069</f>
        <v>89.100000000000009</v>
      </c>
    </row>
    <row r="1997" spans="1:22" ht="15" x14ac:dyDescent="0.25">
      <c r="A1997" s="44"/>
      <c r="B1997" s="44"/>
      <c r="C1997" s="44"/>
      <c r="D1997" s="44"/>
      <c r="E1997" s="44"/>
      <c r="F1997" s="44"/>
      <c r="G1997" s="44"/>
      <c r="H1997" s="44"/>
      <c r="I1997" s="45">
        <f>J1992+J1993+J1994+J1995</f>
        <v>62379.030000000006</v>
      </c>
      <c r="J1997" s="45"/>
      <c r="K1997" s="46">
        <f>IF(Source!I1069&lt;&gt;0, ROUND(I1997/Source!I1069, 2), 0)</f>
        <v>6300.91</v>
      </c>
      <c r="P1997" s="40">
        <f>I1997</f>
        <v>62379.030000000006</v>
      </c>
    </row>
    <row r="1998" spans="1:22" ht="57" x14ac:dyDescent="0.2">
      <c r="A1998" s="34">
        <v>217</v>
      </c>
      <c r="B1998" s="34" t="str">
        <f>Source!F1070</f>
        <v>1.22-2203-79-1/1</v>
      </c>
      <c r="C1998" s="34" t="str">
        <f>Source!G1070</f>
        <v>Техническое обслуживание оповещателя охранно-пожарного звукового типа "Свирель" (Люкс-12, АСР-06.1.2)</v>
      </c>
      <c r="D1998" s="35" t="str">
        <f>Source!H1070</f>
        <v>шт.</v>
      </c>
      <c r="E1998" s="9">
        <f>Source!I1070</f>
        <v>8</v>
      </c>
      <c r="F1998" s="37"/>
      <c r="G1998" s="36"/>
      <c r="H1998" s="9"/>
      <c r="I1998" s="9"/>
      <c r="J1998" s="37"/>
      <c r="K1998" s="37"/>
      <c r="Q1998">
        <f>ROUND((Source!BZ1070/100)*ROUND((Source!AF1070*Source!AV1070)*Source!I1070, 2), 2)</f>
        <v>18282.43</v>
      </c>
      <c r="R1998">
        <f>Source!X1070</f>
        <v>18282.43</v>
      </c>
      <c r="S1998">
        <f>ROUND((Source!CA1070/100)*ROUND((Source!AF1070*Source!AV1070)*Source!I1070, 2), 2)</f>
        <v>2611.7800000000002</v>
      </c>
      <c r="T1998">
        <f>Source!Y1070</f>
        <v>2611.7800000000002</v>
      </c>
      <c r="U1998">
        <f>ROUND((175/100)*ROUND((Source!AE1070*Source!AV1070)*Source!I1070, 2), 2)</f>
        <v>0</v>
      </c>
      <c r="V1998">
        <f>ROUND((108/100)*ROUND(Source!CS1070*Source!I1070, 2), 2)</f>
        <v>0</v>
      </c>
    </row>
    <row r="1999" spans="1:22" ht="14.25" x14ac:dyDescent="0.2">
      <c r="A1999" s="34"/>
      <c r="B1999" s="34"/>
      <c r="C1999" s="34" t="s">
        <v>881</v>
      </c>
      <c r="D1999" s="35"/>
      <c r="E1999" s="9"/>
      <c r="F1999" s="37">
        <f>Source!AO1070</f>
        <v>272.06</v>
      </c>
      <c r="G1999" s="36" t="str">
        <f>Source!DG1070</f>
        <v>)*12</v>
      </c>
      <c r="H1999" s="9">
        <f>Source!AV1070</f>
        <v>1</v>
      </c>
      <c r="I1999" s="9">
        <f>IF(Source!BA1070&lt;&gt; 0, Source!BA1070, 1)</f>
        <v>1</v>
      </c>
      <c r="J1999" s="37">
        <f>Source!S1070</f>
        <v>26117.759999999998</v>
      </c>
      <c r="K1999" s="37"/>
    </row>
    <row r="2000" spans="1:22" ht="14.25" x14ac:dyDescent="0.2">
      <c r="A2000" s="34"/>
      <c r="B2000" s="34"/>
      <c r="C2000" s="34" t="s">
        <v>884</v>
      </c>
      <c r="D2000" s="35"/>
      <c r="E2000" s="9"/>
      <c r="F2000" s="37">
        <f>Source!AL1070</f>
        <v>3.87</v>
      </c>
      <c r="G2000" s="36" t="str">
        <f>Source!DD1070</f>
        <v>)*12</v>
      </c>
      <c r="H2000" s="9">
        <f>Source!AW1070</f>
        <v>1</v>
      </c>
      <c r="I2000" s="9">
        <f>IF(Source!BC1070&lt;&gt; 0, Source!BC1070, 1)</f>
        <v>1</v>
      </c>
      <c r="J2000" s="37">
        <f>Source!P1070</f>
        <v>371.52</v>
      </c>
      <c r="K2000" s="37"/>
    </row>
    <row r="2001" spans="1:22" ht="14.25" x14ac:dyDescent="0.2">
      <c r="A2001" s="34"/>
      <c r="B2001" s="34"/>
      <c r="C2001" s="34" t="s">
        <v>885</v>
      </c>
      <c r="D2001" s="35" t="s">
        <v>886</v>
      </c>
      <c r="E2001" s="9">
        <f>Source!AT1070</f>
        <v>70</v>
      </c>
      <c r="F2001" s="37"/>
      <c r="G2001" s="36"/>
      <c r="H2001" s="9"/>
      <c r="I2001" s="9"/>
      <c r="J2001" s="37">
        <f>SUM(R1998:R2000)</f>
        <v>18282.43</v>
      </c>
      <c r="K2001" s="37"/>
    </row>
    <row r="2002" spans="1:22" ht="14.25" x14ac:dyDescent="0.2">
      <c r="A2002" s="34"/>
      <c r="B2002" s="34"/>
      <c r="C2002" s="34" t="s">
        <v>887</v>
      </c>
      <c r="D2002" s="35" t="s">
        <v>886</v>
      </c>
      <c r="E2002" s="9">
        <f>Source!AU1070</f>
        <v>10</v>
      </c>
      <c r="F2002" s="37"/>
      <c r="G2002" s="36"/>
      <c r="H2002" s="9"/>
      <c r="I2002" s="9"/>
      <c r="J2002" s="37">
        <f>SUM(T1998:T2001)</f>
        <v>2611.7800000000002</v>
      </c>
      <c r="K2002" s="37"/>
    </row>
    <row r="2003" spans="1:22" ht="14.25" x14ac:dyDescent="0.2">
      <c r="A2003" s="34"/>
      <c r="B2003" s="34"/>
      <c r="C2003" s="34" t="s">
        <v>889</v>
      </c>
      <c r="D2003" s="35" t="s">
        <v>890</v>
      </c>
      <c r="E2003" s="9">
        <f>Source!AQ1070</f>
        <v>0.75</v>
      </c>
      <c r="F2003" s="37"/>
      <c r="G2003" s="36" t="str">
        <f>Source!DI1070</f>
        <v>)*12</v>
      </c>
      <c r="H2003" s="9">
        <f>Source!AV1070</f>
        <v>1</v>
      </c>
      <c r="I2003" s="9"/>
      <c r="J2003" s="37"/>
      <c r="K2003" s="37">
        <f>Source!U1070</f>
        <v>72</v>
      </c>
    </row>
    <row r="2004" spans="1:22" ht="15" x14ac:dyDescent="0.25">
      <c r="A2004" s="44"/>
      <c r="B2004" s="44"/>
      <c r="C2004" s="44"/>
      <c r="D2004" s="44"/>
      <c r="E2004" s="44"/>
      <c r="F2004" s="44"/>
      <c r="G2004" s="44"/>
      <c r="H2004" s="44"/>
      <c r="I2004" s="45">
        <f>J1999+J2000+J2001+J2002</f>
        <v>47383.49</v>
      </c>
      <c r="J2004" s="45"/>
      <c r="K2004" s="46">
        <f>IF(Source!I1070&lt;&gt;0, ROUND(I2004/Source!I1070, 2), 0)</f>
        <v>5922.94</v>
      </c>
      <c r="P2004" s="40">
        <f>I2004</f>
        <v>47383.49</v>
      </c>
    </row>
    <row r="2006" spans="1:22" ht="15" x14ac:dyDescent="0.25">
      <c r="A2006" s="49" t="str">
        <f>CONCATENATE("Итого по подразделу: ",IF(Source!G1072&lt;&gt;"Новый подраздел", Source!G1072, ""))</f>
        <v>Итого по подразделу: Система оповещения</v>
      </c>
      <c r="B2006" s="49"/>
      <c r="C2006" s="49"/>
      <c r="D2006" s="49"/>
      <c r="E2006" s="49"/>
      <c r="F2006" s="49"/>
      <c r="G2006" s="49"/>
      <c r="H2006" s="49"/>
      <c r="I2006" s="42">
        <f>SUM(P1898:P2005)</f>
        <v>582621.51</v>
      </c>
      <c r="J2006" s="48"/>
      <c r="K2006" s="47"/>
    </row>
    <row r="2009" spans="1:22" ht="16.5" x14ac:dyDescent="0.25">
      <c r="A2009" s="33" t="str">
        <f>CONCATENATE("Подраздел: ",IF(Source!G1102&lt;&gt;"Новый подраздел", Source!G1102, ""))</f>
        <v>Подраздел: Система пожаротушения</v>
      </c>
      <c r="B2009" s="33"/>
      <c r="C2009" s="33"/>
      <c r="D2009" s="33"/>
      <c r="E2009" s="33"/>
      <c r="F2009" s="33"/>
      <c r="G2009" s="33"/>
      <c r="H2009" s="33"/>
      <c r="I2009" s="33"/>
      <c r="J2009" s="33"/>
      <c r="K2009" s="33"/>
    </row>
    <row r="2010" spans="1:22" ht="42.75" x14ac:dyDescent="0.2">
      <c r="A2010" s="34">
        <v>218</v>
      </c>
      <c r="B2010" s="34" t="str">
        <f>Source!F1106</f>
        <v>1.22-2201-79-1/1</v>
      </c>
      <c r="C2010" s="34" t="str">
        <f>Source!G1106</f>
        <v>Технический осмотр прибора приемно-контрольного охранно-пожарного "ВЭРС-ПК" ("РУБЕЖ -2 ОП" прот.R3)</v>
      </c>
      <c r="D2010" s="35" t="str">
        <f>Source!H1106</f>
        <v>шт.</v>
      </c>
      <c r="E2010" s="9">
        <f>Source!I1106</f>
        <v>7</v>
      </c>
      <c r="F2010" s="37"/>
      <c r="G2010" s="36"/>
      <c r="H2010" s="9"/>
      <c r="I2010" s="9"/>
      <c r="J2010" s="37"/>
      <c r="K2010" s="37"/>
      <c r="Q2010">
        <f>ROUND((Source!BZ1106/100)*ROUND((Source!AF1106*Source!AV1106)*Source!I1106, 2), 2)</f>
        <v>2152.77</v>
      </c>
      <c r="R2010">
        <f>Source!X1106</f>
        <v>2152.77</v>
      </c>
      <c r="S2010">
        <f>ROUND((Source!CA1106/100)*ROUND((Source!AF1106*Source!AV1106)*Source!I1106, 2), 2)</f>
        <v>307.54000000000002</v>
      </c>
      <c r="T2010">
        <f>Source!Y1106</f>
        <v>307.54000000000002</v>
      </c>
      <c r="U2010">
        <f>ROUND((175/100)*ROUND((Source!AE1106*Source!AV1106)*Source!I1106, 2), 2)</f>
        <v>0</v>
      </c>
      <c r="V2010">
        <f>ROUND((108/100)*ROUND(Source!CS1106*Source!I1106, 2), 2)</f>
        <v>0</v>
      </c>
    </row>
    <row r="2011" spans="1:22" ht="14.25" x14ac:dyDescent="0.2">
      <c r="A2011" s="34"/>
      <c r="B2011" s="34"/>
      <c r="C2011" s="34" t="s">
        <v>881</v>
      </c>
      <c r="D2011" s="35"/>
      <c r="E2011" s="9"/>
      <c r="F2011" s="37">
        <f>Source!AO1106</f>
        <v>39.94</v>
      </c>
      <c r="G2011" s="36" t="str">
        <f>Source!DG1106</f>
        <v>)*11</v>
      </c>
      <c r="H2011" s="9">
        <f>Source!AV1106</f>
        <v>1</v>
      </c>
      <c r="I2011" s="9">
        <f>IF(Source!BA1106&lt;&gt; 0, Source!BA1106, 1)</f>
        <v>1</v>
      </c>
      <c r="J2011" s="37">
        <f>Source!S1106</f>
        <v>3075.38</v>
      </c>
      <c r="K2011" s="37"/>
    </row>
    <row r="2012" spans="1:22" ht="14.25" x14ac:dyDescent="0.2">
      <c r="A2012" s="34"/>
      <c r="B2012" s="34"/>
      <c r="C2012" s="34" t="s">
        <v>884</v>
      </c>
      <c r="D2012" s="35"/>
      <c r="E2012" s="9"/>
      <c r="F2012" s="37">
        <f>Source!AL1106</f>
        <v>6.27</v>
      </c>
      <c r="G2012" s="36" t="str">
        <f>Source!DD1106</f>
        <v>)*11</v>
      </c>
      <c r="H2012" s="9">
        <f>Source!AW1106</f>
        <v>1</v>
      </c>
      <c r="I2012" s="9">
        <f>IF(Source!BC1106&lt;&gt; 0, Source!BC1106, 1)</f>
        <v>1</v>
      </c>
      <c r="J2012" s="37">
        <f>Source!P1106</f>
        <v>482.79</v>
      </c>
      <c r="K2012" s="37"/>
    </row>
    <row r="2013" spans="1:22" ht="14.25" x14ac:dyDescent="0.2">
      <c r="A2013" s="34"/>
      <c r="B2013" s="34"/>
      <c r="C2013" s="34" t="s">
        <v>885</v>
      </c>
      <c r="D2013" s="35" t="s">
        <v>886</v>
      </c>
      <c r="E2013" s="9">
        <f>Source!AT1106</f>
        <v>70</v>
      </c>
      <c r="F2013" s="37"/>
      <c r="G2013" s="36"/>
      <c r="H2013" s="9"/>
      <c r="I2013" s="9"/>
      <c r="J2013" s="37">
        <f>SUM(R2010:R2012)</f>
        <v>2152.77</v>
      </c>
      <c r="K2013" s="37"/>
    </row>
    <row r="2014" spans="1:22" ht="14.25" x14ac:dyDescent="0.2">
      <c r="A2014" s="34"/>
      <c r="B2014" s="34"/>
      <c r="C2014" s="34" t="s">
        <v>887</v>
      </c>
      <c r="D2014" s="35" t="s">
        <v>886</v>
      </c>
      <c r="E2014" s="9">
        <f>Source!AU1106</f>
        <v>10</v>
      </c>
      <c r="F2014" s="37"/>
      <c r="G2014" s="36"/>
      <c r="H2014" s="9"/>
      <c r="I2014" s="9"/>
      <c r="J2014" s="37">
        <f>SUM(T2010:T2013)</f>
        <v>307.54000000000002</v>
      </c>
      <c r="K2014" s="37"/>
    </row>
    <row r="2015" spans="1:22" ht="14.25" x14ac:dyDescent="0.2">
      <c r="A2015" s="34"/>
      <c r="B2015" s="34"/>
      <c r="C2015" s="34" t="s">
        <v>889</v>
      </c>
      <c r="D2015" s="35" t="s">
        <v>890</v>
      </c>
      <c r="E2015" s="9">
        <f>Source!AQ1106</f>
        <v>0.11</v>
      </c>
      <c r="F2015" s="37"/>
      <c r="G2015" s="36" t="str">
        <f>Source!DI1106</f>
        <v>)*11</v>
      </c>
      <c r="H2015" s="9">
        <f>Source!AV1106</f>
        <v>1</v>
      </c>
      <c r="I2015" s="9"/>
      <c r="J2015" s="37"/>
      <c r="K2015" s="37">
        <f>Source!U1106</f>
        <v>8.4699999999999989</v>
      </c>
    </row>
    <row r="2016" spans="1:22" ht="15" x14ac:dyDescent="0.25">
      <c r="A2016" s="44"/>
      <c r="B2016" s="44"/>
      <c r="C2016" s="44"/>
      <c r="D2016" s="44"/>
      <c r="E2016" s="44"/>
      <c r="F2016" s="44"/>
      <c r="G2016" s="44"/>
      <c r="H2016" s="44"/>
      <c r="I2016" s="45">
        <f>J2011+J2012+J2013+J2014</f>
        <v>6018.4800000000005</v>
      </c>
      <c r="J2016" s="45"/>
      <c r="K2016" s="46">
        <f>IF(Source!I1106&lt;&gt;0, ROUND(I2016/Source!I1106, 2), 0)</f>
        <v>859.78</v>
      </c>
      <c r="P2016" s="40">
        <f>I2016</f>
        <v>6018.4800000000005</v>
      </c>
    </row>
    <row r="2017" spans="1:22" ht="57" x14ac:dyDescent="0.2">
      <c r="A2017" s="34">
        <v>219</v>
      </c>
      <c r="B2017" s="34" t="str">
        <f>Source!F1107</f>
        <v>1.22-2203-93-1/1</v>
      </c>
      <c r="C2017" s="34" t="str">
        <f>Source!G1107</f>
        <v>Техническое обслуживание прибора приемно-контрольного охранно-пожарного "ВЭРС-ПК" ("РУБЕЖ -2 ОП" прот.R3)</v>
      </c>
      <c r="D2017" s="35" t="str">
        <f>Source!H1107</f>
        <v>шт.</v>
      </c>
      <c r="E2017" s="9">
        <f>Source!I1107</f>
        <v>7</v>
      </c>
      <c r="F2017" s="37"/>
      <c r="G2017" s="36"/>
      <c r="H2017" s="9"/>
      <c r="I2017" s="9"/>
      <c r="J2017" s="37"/>
      <c r="K2017" s="37"/>
      <c r="Q2017">
        <f>ROUND((Source!BZ1107/100)*ROUND((Source!AF1107*Source!AV1107)*Source!I1107, 2), 2)</f>
        <v>391.36</v>
      </c>
      <c r="R2017">
        <f>Source!X1107</f>
        <v>391.36</v>
      </c>
      <c r="S2017">
        <f>ROUND((Source!CA1107/100)*ROUND((Source!AF1107*Source!AV1107)*Source!I1107, 2), 2)</f>
        <v>55.91</v>
      </c>
      <c r="T2017">
        <f>Source!Y1107</f>
        <v>55.91</v>
      </c>
      <c r="U2017">
        <f>ROUND((175/100)*ROUND((Source!AE1107*Source!AV1107)*Source!I1107, 2), 2)</f>
        <v>0</v>
      </c>
      <c r="V2017">
        <f>ROUND((108/100)*ROUND(Source!CS1107*Source!I1107, 2), 2)</f>
        <v>0</v>
      </c>
    </row>
    <row r="2018" spans="1:22" ht="14.25" x14ac:dyDescent="0.2">
      <c r="A2018" s="34"/>
      <c r="B2018" s="34"/>
      <c r="C2018" s="34" t="s">
        <v>881</v>
      </c>
      <c r="D2018" s="35"/>
      <c r="E2018" s="9"/>
      <c r="F2018" s="37">
        <f>Source!AO1107</f>
        <v>79.87</v>
      </c>
      <c r="G2018" s="36" t="str">
        <f>Source!DG1107</f>
        <v/>
      </c>
      <c r="H2018" s="9">
        <f>Source!AV1107</f>
        <v>1</v>
      </c>
      <c r="I2018" s="9">
        <f>IF(Source!BA1107&lt;&gt; 0, Source!BA1107, 1)</f>
        <v>1</v>
      </c>
      <c r="J2018" s="37">
        <f>Source!S1107</f>
        <v>559.09</v>
      </c>
      <c r="K2018" s="37"/>
    </row>
    <row r="2019" spans="1:22" ht="14.25" x14ac:dyDescent="0.2">
      <c r="A2019" s="34"/>
      <c r="B2019" s="34"/>
      <c r="C2019" s="34" t="s">
        <v>884</v>
      </c>
      <c r="D2019" s="35"/>
      <c r="E2019" s="9"/>
      <c r="F2019" s="37">
        <f>Source!AL1107</f>
        <v>10.77</v>
      </c>
      <c r="G2019" s="36" t="str">
        <f>Source!DD1107</f>
        <v/>
      </c>
      <c r="H2019" s="9">
        <f>Source!AW1107</f>
        <v>1</v>
      </c>
      <c r="I2019" s="9">
        <f>IF(Source!BC1107&lt;&gt; 0, Source!BC1107, 1)</f>
        <v>1</v>
      </c>
      <c r="J2019" s="37">
        <f>Source!P1107</f>
        <v>75.39</v>
      </c>
      <c r="K2019" s="37"/>
    </row>
    <row r="2020" spans="1:22" ht="14.25" x14ac:dyDescent="0.2">
      <c r="A2020" s="34"/>
      <c r="B2020" s="34"/>
      <c r="C2020" s="34" t="s">
        <v>885</v>
      </c>
      <c r="D2020" s="35" t="s">
        <v>886</v>
      </c>
      <c r="E2020" s="9">
        <f>Source!AT1107</f>
        <v>70</v>
      </c>
      <c r="F2020" s="37"/>
      <c r="G2020" s="36"/>
      <c r="H2020" s="9"/>
      <c r="I2020" s="9"/>
      <c r="J2020" s="37">
        <f>SUM(R2017:R2019)</f>
        <v>391.36</v>
      </c>
      <c r="K2020" s="37"/>
    </row>
    <row r="2021" spans="1:22" ht="14.25" x14ac:dyDescent="0.2">
      <c r="A2021" s="34"/>
      <c r="B2021" s="34"/>
      <c r="C2021" s="34" t="s">
        <v>887</v>
      </c>
      <c r="D2021" s="35" t="s">
        <v>886</v>
      </c>
      <c r="E2021" s="9">
        <f>Source!AU1107</f>
        <v>10</v>
      </c>
      <c r="F2021" s="37"/>
      <c r="G2021" s="36"/>
      <c r="H2021" s="9"/>
      <c r="I2021" s="9"/>
      <c r="J2021" s="37">
        <f>SUM(T2017:T2020)</f>
        <v>55.91</v>
      </c>
      <c r="K2021" s="37"/>
    </row>
    <row r="2022" spans="1:22" ht="14.25" x14ac:dyDescent="0.2">
      <c r="A2022" s="34"/>
      <c r="B2022" s="34"/>
      <c r="C2022" s="34" t="s">
        <v>889</v>
      </c>
      <c r="D2022" s="35" t="s">
        <v>890</v>
      </c>
      <c r="E2022" s="9">
        <f>Source!AQ1107</f>
        <v>0.22</v>
      </c>
      <c r="F2022" s="37"/>
      <c r="G2022" s="36" t="str">
        <f>Source!DI1107</f>
        <v/>
      </c>
      <c r="H2022" s="9">
        <f>Source!AV1107</f>
        <v>1</v>
      </c>
      <c r="I2022" s="9"/>
      <c r="J2022" s="37"/>
      <c r="K2022" s="37">
        <f>Source!U1107</f>
        <v>1.54</v>
      </c>
    </row>
    <row r="2023" spans="1:22" ht="15" x14ac:dyDescent="0.25">
      <c r="A2023" s="44"/>
      <c r="B2023" s="44"/>
      <c r="C2023" s="44"/>
      <c r="D2023" s="44"/>
      <c r="E2023" s="44"/>
      <c r="F2023" s="44"/>
      <c r="G2023" s="44"/>
      <c r="H2023" s="44"/>
      <c r="I2023" s="45">
        <f>J2018+J2019+J2020+J2021</f>
        <v>1081.7500000000002</v>
      </c>
      <c r="J2023" s="45"/>
      <c r="K2023" s="46">
        <f>IF(Source!I1107&lt;&gt;0, ROUND(I2023/Source!I1107, 2), 0)</f>
        <v>154.54</v>
      </c>
      <c r="P2023" s="40">
        <f>I2023</f>
        <v>1081.7500000000002</v>
      </c>
    </row>
    <row r="2024" spans="1:22" ht="79.5" x14ac:dyDescent="0.2">
      <c r="A2024" s="34">
        <v>220</v>
      </c>
      <c r="B2024" s="34" t="s">
        <v>912</v>
      </c>
      <c r="C2024" s="34" t="str">
        <f>Source!G1108</f>
        <v>Техническое обслуживание извещателя пожарного ручного "MS" (Рубеж-ПДУ, УДП 513-11 ИКЗ-R3)</v>
      </c>
      <c r="D2024" s="35" t="str">
        <f>Source!H1108</f>
        <v>шт.</v>
      </c>
      <c r="E2024" s="9">
        <f>Source!I1108</f>
        <v>6</v>
      </c>
      <c r="F2024" s="37"/>
      <c r="G2024" s="36"/>
      <c r="H2024" s="9"/>
      <c r="I2024" s="9"/>
      <c r="J2024" s="37"/>
      <c r="K2024" s="37"/>
      <c r="Q2024">
        <f>ROUND((Source!BZ1108/100)*ROUND((Source!AF1108*Source!AV1108)*Source!I1108, 2), 2)</f>
        <v>376.73</v>
      </c>
      <c r="R2024">
        <f>Source!X1108</f>
        <v>376.73</v>
      </c>
      <c r="S2024">
        <f>ROUND((Source!CA1108/100)*ROUND((Source!AF1108*Source!AV1108)*Source!I1108, 2), 2)</f>
        <v>53.82</v>
      </c>
      <c r="T2024">
        <f>Source!Y1108</f>
        <v>53.82</v>
      </c>
      <c r="U2024">
        <f>ROUND((175/100)*ROUND((Source!AE1108*Source!AV1108)*Source!I1108, 2), 2)</f>
        <v>75.78</v>
      </c>
      <c r="V2024">
        <f>ROUND((108/100)*ROUND(Source!CS1108*Source!I1108, 2), 2)</f>
        <v>46.76</v>
      </c>
    </row>
    <row r="2025" spans="1:22" x14ac:dyDescent="0.2">
      <c r="C2025" s="38" t="str">
        <f>"Объем: "&amp;Source!I1108&amp;"=1+"&amp;"5"</f>
        <v>Объем: 6=1+5</v>
      </c>
    </row>
    <row r="2026" spans="1:22" ht="14.25" x14ac:dyDescent="0.2">
      <c r="A2026" s="34"/>
      <c r="B2026" s="34"/>
      <c r="C2026" s="34" t="s">
        <v>881</v>
      </c>
      <c r="D2026" s="35"/>
      <c r="E2026" s="9"/>
      <c r="F2026" s="37">
        <f>Source!AO1108</f>
        <v>128.13999999999999</v>
      </c>
      <c r="G2026" s="36" t="str">
        <f>Source!DG1108</f>
        <v>)*0,70</v>
      </c>
      <c r="H2026" s="9">
        <f>Source!AV1108</f>
        <v>1</v>
      </c>
      <c r="I2026" s="9">
        <f>IF(Source!BA1108&lt;&gt; 0, Source!BA1108, 1)</f>
        <v>1</v>
      </c>
      <c r="J2026" s="37">
        <f>Source!S1108</f>
        <v>538.19000000000005</v>
      </c>
      <c r="K2026" s="37"/>
    </row>
    <row r="2027" spans="1:22" ht="14.25" x14ac:dyDescent="0.2">
      <c r="A2027" s="34"/>
      <c r="B2027" s="34"/>
      <c r="C2027" s="34" t="s">
        <v>882</v>
      </c>
      <c r="D2027" s="35"/>
      <c r="E2027" s="9"/>
      <c r="F2027" s="37">
        <f>Source!AM1108</f>
        <v>15.8</v>
      </c>
      <c r="G2027" s="36" t="str">
        <f>Source!DE1108</f>
        <v>)*0,70</v>
      </c>
      <c r="H2027" s="9">
        <f>Source!AV1108</f>
        <v>1</v>
      </c>
      <c r="I2027" s="9">
        <f>IF(Source!BB1108&lt;&gt; 0, Source!BB1108, 1)</f>
        <v>1</v>
      </c>
      <c r="J2027" s="37">
        <f>Source!Q1108</f>
        <v>66.36</v>
      </c>
      <c r="K2027" s="37"/>
    </row>
    <row r="2028" spans="1:22" ht="14.25" x14ac:dyDescent="0.2">
      <c r="A2028" s="34"/>
      <c r="B2028" s="34"/>
      <c r="C2028" s="34" t="s">
        <v>883</v>
      </c>
      <c r="D2028" s="35"/>
      <c r="E2028" s="9"/>
      <c r="F2028" s="37">
        <f>Source!AN1108</f>
        <v>10.31</v>
      </c>
      <c r="G2028" s="36" t="str">
        <f>Source!DF1108</f>
        <v>)*0,70</v>
      </c>
      <c r="H2028" s="9">
        <f>Source!AV1108</f>
        <v>1</v>
      </c>
      <c r="I2028" s="9">
        <f>IF(Source!BS1108&lt;&gt; 0, Source!BS1108, 1)</f>
        <v>1</v>
      </c>
      <c r="J2028" s="39">
        <f>Source!R1108</f>
        <v>43.3</v>
      </c>
      <c r="K2028" s="37"/>
    </row>
    <row r="2029" spans="1:22" ht="14.25" x14ac:dyDescent="0.2">
      <c r="A2029" s="34"/>
      <c r="B2029" s="34"/>
      <c r="C2029" s="34" t="s">
        <v>884</v>
      </c>
      <c r="D2029" s="35"/>
      <c r="E2029" s="9"/>
      <c r="F2029" s="37">
        <f>Source!AL1108</f>
        <v>0.49</v>
      </c>
      <c r="G2029" s="36" t="str">
        <f>Source!DD1108</f>
        <v>)*1</v>
      </c>
      <c r="H2029" s="9">
        <f>Source!AW1108</f>
        <v>1</v>
      </c>
      <c r="I2029" s="9">
        <f>IF(Source!BC1108&lt;&gt; 0, Source!BC1108, 1)</f>
        <v>1</v>
      </c>
      <c r="J2029" s="37">
        <f>Source!P1108</f>
        <v>2.94</v>
      </c>
      <c r="K2029" s="37"/>
    </row>
    <row r="2030" spans="1:22" ht="14.25" x14ac:dyDescent="0.2">
      <c r="A2030" s="34"/>
      <c r="B2030" s="34"/>
      <c r="C2030" s="34" t="s">
        <v>885</v>
      </c>
      <c r="D2030" s="35" t="s">
        <v>886</v>
      </c>
      <c r="E2030" s="9">
        <f>Source!AT1108</f>
        <v>70</v>
      </c>
      <c r="F2030" s="37"/>
      <c r="G2030" s="36"/>
      <c r="H2030" s="9"/>
      <c r="I2030" s="9"/>
      <c r="J2030" s="37">
        <f>SUM(R2024:R2029)</f>
        <v>376.73</v>
      </c>
      <c r="K2030" s="37"/>
    </row>
    <row r="2031" spans="1:22" ht="14.25" x14ac:dyDescent="0.2">
      <c r="A2031" s="34"/>
      <c r="B2031" s="34"/>
      <c r="C2031" s="34" t="s">
        <v>887</v>
      </c>
      <c r="D2031" s="35" t="s">
        <v>886</v>
      </c>
      <c r="E2031" s="9">
        <f>Source!AU1108</f>
        <v>10</v>
      </c>
      <c r="F2031" s="37"/>
      <c r="G2031" s="36"/>
      <c r="H2031" s="9"/>
      <c r="I2031" s="9"/>
      <c r="J2031" s="37">
        <f>SUM(T2024:T2030)</f>
        <v>53.82</v>
      </c>
      <c r="K2031" s="37"/>
    </row>
    <row r="2032" spans="1:22" ht="14.25" x14ac:dyDescent="0.2">
      <c r="A2032" s="34"/>
      <c r="B2032" s="34"/>
      <c r="C2032" s="34" t="s">
        <v>888</v>
      </c>
      <c r="D2032" s="35" t="s">
        <v>886</v>
      </c>
      <c r="E2032" s="9">
        <f>108</f>
        <v>108</v>
      </c>
      <c r="F2032" s="37"/>
      <c r="G2032" s="36"/>
      <c r="H2032" s="9"/>
      <c r="I2032" s="9"/>
      <c r="J2032" s="37">
        <f>SUM(V2024:V2031)</f>
        <v>46.76</v>
      </c>
      <c r="K2032" s="37"/>
    </row>
    <row r="2033" spans="1:22" ht="14.25" x14ac:dyDescent="0.2">
      <c r="A2033" s="34"/>
      <c r="B2033" s="34"/>
      <c r="C2033" s="34" t="s">
        <v>889</v>
      </c>
      <c r="D2033" s="35" t="s">
        <v>890</v>
      </c>
      <c r="E2033" s="9">
        <f>Source!AQ1108</f>
        <v>0.33</v>
      </c>
      <c r="F2033" s="37"/>
      <c r="G2033" s="36" t="str">
        <f>Source!DI1108</f>
        <v>)*0,70</v>
      </c>
      <c r="H2033" s="9">
        <f>Source!AV1108</f>
        <v>1</v>
      </c>
      <c r="I2033" s="9"/>
      <c r="J2033" s="37"/>
      <c r="K2033" s="37">
        <f>Source!U1108</f>
        <v>1.3859999999999999</v>
      </c>
    </row>
    <row r="2034" spans="1:22" ht="15" x14ac:dyDescent="0.25">
      <c r="A2034" s="44"/>
      <c r="B2034" s="44"/>
      <c r="C2034" s="44"/>
      <c r="D2034" s="44"/>
      <c r="E2034" s="44"/>
      <c r="F2034" s="44"/>
      <c r="G2034" s="44"/>
      <c r="H2034" s="44"/>
      <c r="I2034" s="45">
        <f>J2026+J2027+J2029+J2030+J2031+J2032</f>
        <v>1084.8000000000002</v>
      </c>
      <c r="J2034" s="45"/>
      <c r="K2034" s="46">
        <f>IF(Source!I1108&lt;&gt;0, ROUND(I2034/Source!I1108, 2), 0)</f>
        <v>180.8</v>
      </c>
      <c r="P2034" s="40">
        <f>I2034</f>
        <v>1084.8000000000002</v>
      </c>
    </row>
    <row r="2035" spans="1:22" ht="79.5" x14ac:dyDescent="0.2">
      <c r="A2035" s="34">
        <v>221</v>
      </c>
      <c r="B2035" s="34" t="s">
        <v>913</v>
      </c>
      <c r="C2035" s="34" t="str">
        <f>Source!G1109</f>
        <v>Технический осмотр извещателя пожарного ручного "MS" (Рубеж-ПДУ, УДП 513-11 ИКЗ-R3)</v>
      </c>
      <c r="D2035" s="35" t="str">
        <f>Source!H1109</f>
        <v>шт.</v>
      </c>
      <c r="E2035" s="9">
        <f>Source!I1109</f>
        <v>6</v>
      </c>
      <c r="F2035" s="37"/>
      <c r="G2035" s="36"/>
      <c r="H2035" s="9"/>
      <c r="I2035" s="9"/>
      <c r="J2035" s="37"/>
      <c r="K2035" s="37"/>
      <c r="Q2035">
        <f>ROUND((Source!BZ1109/100)*ROUND((Source!AF1109*Source!AV1109)*Source!I1109, 2), 2)</f>
        <v>807.35</v>
      </c>
      <c r="R2035">
        <f>Source!X1109</f>
        <v>807.35</v>
      </c>
      <c r="S2035">
        <f>ROUND((Source!CA1109/100)*ROUND((Source!AF1109*Source!AV1109)*Source!I1109, 2), 2)</f>
        <v>115.34</v>
      </c>
      <c r="T2035">
        <f>Source!Y1109</f>
        <v>115.34</v>
      </c>
      <c r="U2035">
        <f>ROUND((175/100)*ROUND((Source!AE1109*Source!AV1109)*Source!I1109, 2), 2)</f>
        <v>134.28</v>
      </c>
      <c r="V2035">
        <f>ROUND((108/100)*ROUND(Source!CS1109*Source!I1109, 2), 2)</f>
        <v>82.87</v>
      </c>
    </row>
    <row r="2036" spans="1:22" x14ac:dyDescent="0.2">
      <c r="C2036" s="38" t="str">
        <f>"Объем: "&amp;Source!I1109&amp;"=1+"&amp;"5"</f>
        <v>Объем: 6=1+5</v>
      </c>
    </row>
    <row r="2037" spans="1:22" ht="14.25" x14ac:dyDescent="0.2">
      <c r="A2037" s="34"/>
      <c r="B2037" s="34"/>
      <c r="C2037" s="34" t="s">
        <v>881</v>
      </c>
      <c r="D2037" s="35"/>
      <c r="E2037" s="9"/>
      <c r="F2037" s="37">
        <f>Source!AO1109</f>
        <v>23.3</v>
      </c>
      <c r="G2037" s="36" t="str">
        <f>Source!DG1109</f>
        <v>)*0,75)*11</v>
      </c>
      <c r="H2037" s="9">
        <f>Source!AV1109</f>
        <v>1</v>
      </c>
      <c r="I2037" s="9">
        <f>IF(Source!BA1109&lt;&gt; 0, Source!BA1109, 1)</f>
        <v>1</v>
      </c>
      <c r="J2037" s="37">
        <f>Source!S1109</f>
        <v>1153.3499999999999</v>
      </c>
      <c r="K2037" s="37"/>
    </row>
    <row r="2038" spans="1:22" ht="14.25" x14ac:dyDescent="0.2">
      <c r="A2038" s="34"/>
      <c r="B2038" s="34"/>
      <c r="C2038" s="34" t="s">
        <v>882</v>
      </c>
      <c r="D2038" s="35"/>
      <c r="E2038" s="9"/>
      <c r="F2038" s="37">
        <f>Source!AM1109</f>
        <v>2.37</v>
      </c>
      <c r="G2038" s="36" t="str">
        <f>Source!DE1109</f>
        <v>)*0,75)*11</v>
      </c>
      <c r="H2038" s="9">
        <f>Source!AV1109</f>
        <v>1</v>
      </c>
      <c r="I2038" s="9">
        <f>IF(Source!BB1109&lt;&gt; 0, Source!BB1109, 1)</f>
        <v>1</v>
      </c>
      <c r="J2038" s="37">
        <f>Source!Q1109</f>
        <v>117.32</v>
      </c>
      <c r="K2038" s="37"/>
    </row>
    <row r="2039" spans="1:22" ht="14.25" x14ac:dyDescent="0.2">
      <c r="A2039" s="34"/>
      <c r="B2039" s="34"/>
      <c r="C2039" s="34" t="s">
        <v>883</v>
      </c>
      <c r="D2039" s="35"/>
      <c r="E2039" s="9"/>
      <c r="F2039" s="37">
        <f>Source!AN1109</f>
        <v>1.55</v>
      </c>
      <c r="G2039" s="36" t="str">
        <f>Source!DF1109</f>
        <v>)*0,75)*11</v>
      </c>
      <c r="H2039" s="9">
        <f>Source!AV1109</f>
        <v>1</v>
      </c>
      <c r="I2039" s="9">
        <f>IF(Source!BS1109&lt;&gt; 0, Source!BS1109, 1)</f>
        <v>1</v>
      </c>
      <c r="J2039" s="39">
        <f>Source!R1109</f>
        <v>76.73</v>
      </c>
      <c r="K2039" s="37"/>
    </row>
    <row r="2040" spans="1:22" ht="14.25" x14ac:dyDescent="0.2">
      <c r="A2040" s="34"/>
      <c r="B2040" s="34"/>
      <c r="C2040" s="34" t="s">
        <v>885</v>
      </c>
      <c r="D2040" s="35" t="s">
        <v>886</v>
      </c>
      <c r="E2040" s="9">
        <f>Source!AT1109</f>
        <v>70</v>
      </c>
      <c r="F2040" s="37"/>
      <c r="G2040" s="36"/>
      <c r="H2040" s="9"/>
      <c r="I2040" s="9"/>
      <c r="J2040" s="37">
        <f>SUM(R2035:R2039)</f>
        <v>807.35</v>
      </c>
      <c r="K2040" s="37"/>
    </row>
    <row r="2041" spans="1:22" ht="14.25" x14ac:dyDescent="0.2">
      <c r="A2041" s="34"/>
      <c r="B2041" s="34"/>
      <c r="C2041" s="34" t="s">
        <v>887</v>
      </c>
      <c r="D2041" s="35" t="s">
        <v>886</v>
      </c>
      <c r="E2041" s="9">
        <f>Source!AU1109</f>
        <v>10</v>
      </c>
      <c r="F2041" s="37"/>
      <c r="G2041" s="36"/>
      <c r="H2041" s="9"/>
      <c r="I2041" s="9"/>
      <c r="J2041" s="37">
        <f>SUM(T2035:T2040)</f>
        <v>115.34</v>
      </c>
      <c r="K2041" s="37"/>
    </row>
    <row r="2042" spans="1:22" ht="14.25" x14ac:dyDescent="0.2">
      <c r="A2042" s="34"/>
      <c r="B2042" s="34"/>
      <c r="C2042" s="34" t="s">
        <v>888</v>
      </c>
      <c r="D2042" s="35" t="s">
        <v>886</v>
      </c>
      <c r="E2042" s="9">
        <f>108</f>
        <v>108</v>
      </c>
      <c r="F2042" s="37"/>
      <c r="G2042" s="36"/>
      <c r="H2042" s="9"/>
      <c r="I2042" s="9"/>
      <c r="J2042" s="37">
        <f>SUM(V2035:V2041)</f>
        <v>82.87</v>
      </c>
      <c r="K2042" s="37"/>
    </row>
    <row r="2043" spans="1:22" ht="14.25" x14ac:dyDescent="0.2">
      <c r="A2043" s="34"/>
      <c r="B2043" s="34"/>
      <c r="C2043" s="34" t="s">
        <v>889</v>
      </c>
      <c r="D2043" s="35" t="s">
        <v>890</v>
      </c>
      <c r="E2043" s="9">
        <f>Source!AQ1109</f>
        <v>0.06</v>
      </c>
      <c r="F2043" s="37"/>
      <c r="G2043" s="36" t="str">
        <f>Source!DI1109</f>
        <v>)*0,75)*11</v>
      </c>
      <c r="H2043" s="9">
        <f>Source!AV1109</f>
        <v>1</v>
      </c>
      <c r="I2043" s="9"/>
      <c r="J2043" s="37"/>
      <c r="K2043" s="37">
        <f>Source!U1109</f>
        <v>2.9699999999999998</v>
      </c>
    </row>
    <row r="2044" spans="1:22" ht="15" x14ac:dyDescent="0.25">
      <c r="A2044" s="44"/>
      <c r="B2044" s="44"/>
      <c r="C2044" s="44"/>
      <c r="D2044" s="44"/>
      <c r="E2044" s="44"/>
      <c r="F2044" s="44"/>
      <c r="G2044" s="44"/>
      <c r="H2044" s="44"/>
      <c r="I2044" s="45">
        <f>J2037+J2038+J2040+J2041+J2042</f>
        <v>2276.23</v>
      </c>
      <c r="J2044" s="45"/>
      <c r="K2044" s="46">
        <f>IF(Source!I1109&lt;&gt;0, ROUND(I2044/Source!I1109, 2), 0)</f>
        <v>379.37</v>
      </c>
      <c r="P2044" s="40">
        <f>I2044</f>
        <v>2276.23</v>
      </c>
    </row>
    <row r="2045" spans="1:22" ht="71.25" x14ac:dyDescent="0.2">
      <c r="A2045" s="34">
        <v>222</v>
      </c>
      <c r="B2045" s="34" t="str">
        <f>Source!F1110</f>
        <v>1.22-2203-78-1/1</v>
      </c>
      <c r="C2045" s="34" t="str">
        <f>Source!G1110</f>
        <v>Техническое обслуживание блока питания типа БРП-12-01Л (ИВЭПР 12/2 RS-R3 2x17 прот. R3, ИВЭПР 12/2 RS-R3 2x7 БР прот. R3, УДП 513-11 ИКЗ-R3)</v>
      </c>
      <c r="D2045" s="35" t="str">
        <f>Source!H1110</f>
        <v>шт.</v>
      </c>
      <c r="E2045" s="9">
        <f>Source!I1110</f>
        <v>6</v>
      </c>
      <c r="F2045" s="37"/>
      <c r="G2045" s="36"/>
      <c r="H2045" s="9"/>
      <c r="I2045" s="9"/>
      <c r="J2045" s="37"/>
      <c r="K2045" s="37"/>
      <c r="Q2045">
        <f>ROUND((Source!BZ1110/100)*ROUND((Source!AF1110*Source!AV1110)*Source!I1110, 2), 2)</f>
        <v>1097.92</v>
      </c>
      <c r="R2045">
        <f>Source!X1110</f>
        <v>1097.92</v>
      </c>
      <c r="S2045">
        <f>ROUND((Source!CA1110/100)*ROUND((Source!AF1110*Source!AV1110)*Source!I1110, 2), 2)</f>
        <v>156.85</v>
      </c>
      <c r="T2045">
        <f>Source!Y1110</f>
        <v>156.85</v>
      </c>
      <c r="U2045">
        <f>ROUND((175/100)*ROUND((Source!AE1110*Source!AV1110)*Source!I1110, 2), 2)</f>
        <v>0</v>
      </c>
      <c r="V2045">
        <f>ROUND((108/100)*ROUND(Source!CS1110*Source!I1110, 2), 2)</f>
        <v>0</v>
      </c>
    </row>
    <row r="2046" spans="1:22" x14ac:dyDescent="0.2">
      <c r="C2046" s="38" t="str">
        <f>"Объем: "&amp;Source!I1110&amp;"=1+"&amp;"5"</f>
        <v>Объем: 6=1+5</v>
      </c>
    </row>
    <row r="2047" spans="1:22" ht="14.25" x14ac:dyDescent="0.2">
      <c r="A2047" s="34"/>
      <c r="B2047" s="34"/>
      <c r="C2047" s="34" t="s">
        <v>881</v>
      </c>
      <c r="D2047" s="35"/>
      <c r="E2047" s="9"/>
      <c r="F2047" s="37">
        <f>Source!AO1110</f>
        <v>261.41000000000003</v>
      </c>
      <c r="G2047" s="36" t="str">
        <f>Source!DG1110</f>
        <v/>
      </c>
      <c r="H2047" s="9">
        <f>Source!AV1110</f>
        <v>1</v>
      </c>
      <c r="I2047" s="9">
        <f>IF(Source!BA1110&lt;&gt; 0, Source!BA1110, 1)</f>
        <v>1</v>
      </c>
      <c r="J2047" s="37">
        <f>Source!S1110</f>
        <v>1568.46</v>
      </c>
      <c r="K2047" s="37"/>
    </row>
    <row r="2048" spans="1:22" ht="14.25" x14ac:dyDescent="0.2">
      <c r="A2048" s="34"/>
      <c r="B2048" s="34"/>
      <c r="C2048" s="34" t="s">
        <v>884</v>
      </c>
      <c r="D2048" s="35"/>
      <c r="E2048" s="9"/>
      <c r="F2048" s="37">
        <f>Source!AL1110</f>
        <v>4.07</v>
      </c>
      <c r="G2048" s="36" t="str">
        <f>Source!DD1110</f>
        <v/>
      </c>
      <c r="H2048" s="9">
        <f>Source!AW1110</f>
        <v>1</v>
      </c>
      <c r="I2048" s="9">
        <f>IF(Source!BC1110&lt;&gt; 0, Source!BC1110, 1)</f>
        <v>1</v>
      </c>
      <c r="J2048" s="37">
        <f>Source!P1110</f>
        <v>24.42</v>
      </c>
      <c r="K2048" s="37"/>
    </row>
    <row r="2049" spans="1:22" ht="14.25" x14ac:dyDescent="0.2">
      <c r="A2049" s="34"/>
      <c r="B2049" s="34"/>
      <c r="C2049" s="34" t="s">
        <v>885</v>
      </c>
      <c r="D2049" s="35" t="s">
        <v>886</v>
      </c>
      <c r="E2049" s="9">
        <f>Source!AT1110</f>
        <v>70</v>
      </c>
      <c r="F2049" s="37"/>
      <c r="G2049" s="36"/>
      <c r="H2049" s="9"/>
      <c r="I2049" s="9"/>
      <c r="J2049" s="37">
        <f>SUM(R2045:R2048)</f>
        <v>1097.92</v>
      </c>
      <c r="K2049" s="37"/>
    </row>
    <row r="2050" spans="1:22" ht="14.25" x14ac:dyDescent="0.2">
      <c r="A2050" s="34"/>
      <c r="B2050" s="34"/>
      <c r="C2050" s="34" t="s">
        <v>887</v>
      </c>
      <c r="D2050" s="35" t="s">
        <v>886</v>
      </c>
      <c r="E2050" s="9">
        <f>Source!AU1110</f>
        <v>10</v>
      </c>
      <c r="F2050" s="37"/>
      <c r="G2050" s="36"/>
      <c r="H2050" s="9"/>
      <c r="I2050" s="9"/>
      <c r="J2050" s="37">
        <f>SUM(T2045:T2049)</f>
        <v>156.85</v>
      </c>
      <c r="K2050" s="37"/>
    </row>
    <row r="2051" spans="1:22" ht="14.25" x14ac:dyDescent="0.2">
      <c r="A2051" s="34"/>
      <c r="B2051" s="34"/>
      <c r="C2051" s="34" t="s">
        <v>889</v>
      </c>
      <c r="D2051" s="35" t="s">
        <v>890</v>
      </c>
      <c r="E2051" s="9">
        <f>Source!AQ1110</f>
        <v>0.72</v>
      </c>
      <c r="F2051" s="37"/>
      <c r="G2051" s="36" t="str">
        <f>Source!DI1110</f>
        <v/>
      </c>
      <c r="H2051" s="9">
        <f>Source!AV1110</f>
        <v>1</v>
      </c>
      <c r="I2051" s="9"/>
      <c r="J2051" s="37"/>
      <c r="K2051" s="37">
        <f>Source!U1110</f>
        <v>4.32</v>
      </c>
    </row>
    <row r="2052" spans="1:22" ht="15" x14ac:dyDescent="0.25">
      <c r="A2052" s="44"/>
      <c r="B2052" s="44"/>
      <c r="C2052" s="44"/>
      <c r="D2052" s="44"/>
      <c r="E2052" s="44"/>
      <c r="F2052" s="44"/>
      <c r="G2052" s="44"/>
      <c r="H2052" s="44"/>
      <c r="I2052" s="45">
        <f>J2047+J2048+J2049+J2050</f>
        <v>2847.65</v>
      </c>
      <c r="J2052" s="45"/>
      <c r="K2052" s="46">
        <f>IF(Source!I1110&lt;&gt;0, ROUND(I2052/Source!I1110, 2), 0)</f>
        <v>474.61</v>
      </c>
      <c r="P2052" s="40">
        <f>I2052</f>
        <v>2847.65</v>
      </c>
    </row>
    <row r="2053" spans="1:22" ht="57" x14ac:dyDescent="0.2">
      <c r="A2053" s="34">
        <v>223</v>
      </c>
      <c r="B2053" s="34" t="str">
        <f>Source!F1111</f>
        <v>1.22-2201-67-1/1</v>
      </c>
      <c r="C2053" s="34" t="str">
        <f>Source!G1111</f>
        <v>Технический осмотр блока питания типа БРП-12-01Л (ИВЭПР 12/2 RS-R3 2x17 прот. R3, ИВЭПР 12/2 RS-R3 2x7 БР прот. R3)</v>
      </c>
      <c r="D2053" s="35" t="str">
        <f>Source!H1111</f>
        <v>шт.</v>
      </c>
      <c r="E2053" s="9">
        <f>Source!I1111</f>
        <v>6</v>
      </c>
      <c r="F2053" s="37"/>
      <c r="G2053" s="36"/>
      <c r="H2053" s="9"/>
      <c r="I2053" s="9"/>
      <c r="J2053" s="37"/>
      <c r="K2053" s="37"/>
      <c r="Q2053">
        <f>ROUND((Source!BZ1111/100)*ROUND((Source!AF1111*Source!AV1111)*Source!I1111, 2), 2)</f>
        <v>3355.04</v>
      </c>
      <c r="R2053">
        <f>Source!X1111</f>
        <v>3355.04</v>
      </c>
      <c r="S2053">
        <f>ROUND((Source!CA1111/100)*ROUND((Source!AF1111*Source!AV1111)*Source!I1111, 2), 2)</f>
        <v>479.29</v>
      </c>
      <c r="T2053">
        <f>Source!Y1111</f>
        <v>479.29</v>
      </c>
      <c r="U2053">
        <f>ROUND((175/100)*ROUND((Source!AE1111*Source!AV1111)*Source!I1111, 2), 2)</f>
        <v>0</v>
      </c>
      <c r="V2053">
        <f>ROUND((108/100)*ROUND(Source!CS1111*Source!I1111, 2), 2)</f>
        <v>0</v>
      </c>
    </row>
    <row r="2054" spans="1:22" x14ac:dyDescent="0.2">
      <c r="C2054" s="38" t="str">
        <f>"Объем: "&amp;Source!I1111&amp;"=1+"&amp;"5"</f>
        <v>Объем: 6=1+5</v>
      </c>
    </row>
    <row r="2055" spans="1:22" ht="14.25" x14ac:dyDescent="0.2">
      <c r="A2055" s="34"/>
      <c r="B2055" s="34"/>
      <c r="C2055" s="34" t="s">
        <v>881</v>
      </c>
      <c r="D2055" s="35"/>
      <c r="E2055" s="9"/>
      <c r="F2055" s="37">
        <f>Source!AO1111</f>
        <v>72.62</v>
      </c>
      <c r="G2055" s="36" t="str">
        <f>Source!DG1111</f>
        <v>)*11</v>
      </c>
      <c r="H2055" s="9">
        <f>Source!AV1111</f>
        <v>1</v>
      </c>
      <c r="I2055" s="9">
        <f>IF(Source!BA1111&lt;&gt; 0, Source!BA1111, 1)</f>
        <v>1</v>
      </c>
      <c r="J2055" s="37">
        <f>Source!S1111</f>
        <v>4792.92</v>
      </c>
      <c r="K2055" s="37"/>
    </row>
    <row r="2056" spans="1:22" ht="14.25" x14ac:dyDescent="0.2">
      <c r="A2056" s="34"/>
      <c r="B2056" s="34"/>
      <c r="C2056" s="34" t="s">
        <v>884</v>
      </c>
      <c r="D2056" s="35"/>
      <c r="E2056" s="9"/>
      <c r="F2056" s="37">
        <f>Source!AL1111</f>
        <v>7.74</v>
      </c>
      <c r="G2056" s="36" t="str">
        <f>Source!DD1111</f>
        <v>)*11</v>
      </c>
      <c r="H2056" s="9">
        <f>Source!AW1111</f>
        <v>1</v>
      </c>
      <c r="I2056" s="9">
        <f>IF(Source!BC1111&lt;&gt; 0, Source!BC1111, 1)</f>
        <v>1</v>
      </c>
      <c r="J2056" s="37">
        <f>Source!P1111</f>
        <v>510.84</v>
      </c>
      <c r="K2056" s="37"/>
    </row>
    <row r="2057" spans="1:22" ht="14.25" x14ac:dyDescent="0.2">
      <c r="A2057" s="34"/>
      <c r="B2057" s="34"/>
      <c r="C2057" s="34" t="s">
        <v>885</v>
      </c>
      <c r="D2057" s="35" t="s">
        <v>886</v>
      </c>
      <c r="E2057" s="9">
        <f>Source!AT1111</f>
        <v>70</v>
      </c>
      <c r="F2057" s="37"/>
      <c r="G2057" s="36"/>
      <c r="H2057" s="9"/>
      <c r="I2057" s="9"/>
      <c r="J2057" s="37">
        <f>SUM(R2053:R2056)</f>
        <v>3355.04</v>
      </c>
      <c r="K2057" s="37"/>
    </row>
    <row r="2058" spans="1:22" ht="14.25" x14ac:dyDescent="0.2">
      <c r="A2058" s="34"/>
      <c r="B2058" s="34"/>
      <c r="C2058" s="34" t="s">
        <v>887</v>
      </c>
      <c r="D2058" s="35" t="s">
        <v>886</v>
      </c>
      <c r="E2058" s="9">
        <f>Source!AU1111</f>
        <v>10</v>
      </c>
      <c r="F2058" s="37"/>
      <c r="G2058" s="36"/>
      <c r="H2058" s="9"/>
      <c r="I2058" s="9"/>
      <c r="J2058" s="37">
        <f>SUM(T2053:T2057)</f>
        <v>479.29</v>
      </c>
      <c r="K2058" s="37"/>
    </row>
    <row r="2059" spans="1:22" ht="14.25" x14ac:dyDescent="0.2">
      <c r="A2059" s="34"/>
      <c r="B2059" s="34"/>
      <c r="C2059" s="34" t="s">
        <v>889</v>
      </c>
      <c r="D2059" s="35" t="s">
        <v>890</v>
      </c>
      <c r="E2059" s="9">
        <f>Source!AQ1111</f>
        <v>0.2</v>
      </c>
      <c r="F2059" s="37"/>
      <c r="G2059" s="36" t="str">
        <f>Source!DI1111</f>
        <v>)*11</v>
      </c>
      <c r="H2059" s="9">
        <f>Source!AV1111</f>
        <v>1</v>
      </c>
      <c r="I2059" s="9"/>
      <c r="J2059" s="37"/>
      <c r="K2059" s="37">
        <f>Source!U1111</f>
        <v>13.200000000000001</v>
      </c>
    </row>
    <row r="2060" spans="1:22" ht="15" x14ac:dyDescent="0.25">
      <c r="A2060" s="44"/>
      <c r="B2060" s="44"/>
      <c r="C2060" s="44"/>
      <c r="D2060" s="44"/>
      <c r="E2060" s="44"/>
      <c r="F2060" s="44"/>
      <c r="G2060" s="44"/>
      <c r="H2060" s="44"/>
      <c r="I2060" s="45">
        <f>J2055+J2056+J2057+J2058</f>
        <v>9138.09</v>
      </c>
      <c r="J2060" s="45"/>
      <c r="K2060" s="46">
        <f>IF(Source!I1111&lt;&gt;0, ROUND(I2060/Source!I1111, 2), 0)</f>
        <v>1523.02</v>
      </c>
      <c r="P2060" s="40">
        <f>I2060</f>
        <v>9138.09</v>
      </c>
    </row>
    <row r="2061" spans="1:22" ht="130.5" x14ac:dyDescent="0.2">
      <c r="A2061" s="34">
        <v>224</v>
      </c>
      <c r="B2061" s="34" t="s">
        <v>929</v>
      </c>
      <c r="C2061" s="34" t="str">
        <f>Source!G1112</f>
        <v>Техническое обслуживание извещателя пожарного дымового "ИП212-3СУ" (ИП 212-64-R3 )</v>
      </c>
      <c r="D2061" s="35" t="str">
        <f>Source!H1112</f>
        <v>шт.</v>
      </c>
      <c r="E2061" s="9">
        <f>Source!I1112</f>
        <v>12</v>
      </c>
      <c r="F2061" s="37"/>
      <c r="G2061" s="36"/>
      <c r="H2061" s="9"/>
      <c r="I2061" s="9"/>
      <c r="J2061" s="37"/>
      <c r="K2061" s="37"/>
      <c r="Q2061">
        <f>ROUND((Source!BZ1112/100)*ROUND((Source!AF1112*Source!AV1112)*Source!I1112, 2), 2)</f>
        <v>890.41</v>
      </c>
      <c r="R2061">
        <f>Source!X1112</f>
        <v>890.41</v>
      </c>
      <c r="S2061">
        <f>ROUND((Source!CA1112/100)*ROUND((Source!AF1112*Source!AV1112)*Source!I1112, 2), 2)</f>
        <v>127.2</v>
      </c>
      <c r="T2061">
        <f>Source!Y1112</f>
        <v>127.2</v>
      </c>
      <c r="U2061">
        <f>ROUND((175/100)*ROUND((Source!AE1112*Source!AV1112)*Source!I1112, 2), 2)</f>
        <v>151.55000000000001</v>
      </c>
      <c r="V2061">
        <f>ROUND((108/100)*ROUND(Source!CS1112*Source!I1112, 2), 2)</f>
        <v>93.53</v>
      </c>
    </row>
    <row r="2062" spans="1:22" ht="14.25" x14ac:dyDescent="0.2">
      <c r="A2062" s="34"/>
      <c r="B2062" s="34"/>
      <c r="C2062" s="34" t="s">
        <v>881</v>
      </c>
      <c r="D2062" s="35"/>
      <c r="E2062" s="9"/>
      <c r="F2062" s="37">
        <f>Source!AO1112</f>
        <v>151.43</v>
      </c>
      <c r="G2062" s="36" t="str">
        <f>Source!DG1112</f>
        <v>)*1,0)*0,70</v>
      </c>
      <c r="H2062" s="9">
        <f>Source!AV1112</f>
        <v>1</v>
      </c>
      <c r="I2062" s="9">
        <f>IF(Source!BA1112&lt;&gt; 0, Source!BA1112, 1)</f>
        <v>1</v>
      </c>
      <c r="J2062" s="37">
        <f>Source!S1112</f>
        <v>1272.01</v>
      </c>
      <c r="K2062" s="37"/>
    </row>
    <row r="2063" spans="1:22" ht="14.25" x14ac:dyDescent="0.2">
      <c r="A2063" s="34"/>
      <c r="B2063" s="34"/>
      <c r="C2063" s="34" t="s">
        <v>882</v>
      </c>
      <c r="D2063" s="35"/>
      <c r="E2063" s="9"/>
      <c r="F2063" s="37">
        <f>Source!AM1112</f>
        <v>15.8</v>
      </c>
      <c r="G2063" s="36" t="str">
        <f>Source!DE1112</f>
        <v>)*0,70</v>
      </c>
      <c r="H2063" s="9">
        <f>Source!AV1112</f>
        <v>1</v>
      </c>
      <c r="I2063" s="9">
        <f>IF(Source!BB1112&lt;&gt; 0, Source!BB1112, 1)</f>
        <v>1</v>
      </c>
      <c r="J2063" s="37">
        <f>Source!Q1112</f>
        <v>132.72</v>
      </c>
      <c r="K2063" s="37"/>
    </row>
    <row r="2064" spans="1:22" ht="14.25" x14ac:dyDescent="0.2">
      <c r="A2064" s="34"/>
      <c r="B2064" s="34"/>
      <c r="C2064" s="34" t="s">
        <v>883</v>
      </c>
      <c r="D2064" s="35"/>
      <c r="E2064" s="9"/>
      <c r="F2064" s="37">
        <f>Source!AN1112</f>
        <v>10.31</v>
      </c>
      <c r="G2064" s="36" t="str">
        <f>Source!DF1112</f>
        <v>)*0,70</v>
      </c>
      <c r="H2064" s="9">
        <f>Source!AV1112</f>
        <v>1</v>
      </c>
      <c r="I2064" s="9">
        <f>IF(Source!BS1112&lt;&gt; 0, Source!BS1112, 1)</f>
        <v>1</v>
      </c>
      <c r="J2064" s="39">
        <f>Source!R1112</f>
        <v>86.6</v>
      </c>
      <c r="K2064" s="37"/>
    </row>
    <row r="2065" spans="1:22" ht="14.25" x14ac:dyDescent="0.2">
      <c r="A2065" s="34"/>
      <c r="B2065" s="34"/>
      <c r="C2065" s="34" t="s">
        <v>885</v>
      </c>
      <c r="D2065" s="35" t="s">
        <v>886</v>
      </c>
      <c r="E2065" s="9">
        <f>Source!AT1112</f>
        <v>70</v>
      </c>
      <c r="F2065" s="37"/>
      <c r="G2065" s="36"/>
      <c r="H2065" s="9"/>
      <c r="I2065" s="9"/>
      <c r="J2065" s="37">
        <f>SUM(R2061:R2064)</f>
        <v>890.41</v>
      </c>
      <c r="K2065" s="37"/>
    </row>
    <row r="2066" spans="1:22" ht="14.25" x14ac:dyDescent="0.2">
      <c r="A2066" s="34"/>
      <c r="B2066" s="34"/>
      <c r="C2066" s="34" t="s">
        <v>887</v>
      </c>
      <c r="D2066" s="35" t="s">
        <v>886</v>
      </c>
      <c r="E2066" s="9">
        <f>Source!AU1112</f>
        <v>10</v>
      </c>
      <c r="F2066" s="37"/>
      <c r="G2066" s="36"/>
      <c r="H2066" s="9"/>
      <c r="I2066" s="9"/>
      <c r="J2066" s="37">
        <f>SUM(T2061:T2065)</f>
        <v>127.2</v>
      </c>
      <c r="K2066" s="37"/>
    </row>
    <row r="2067" spans="1:22" ht="14.25" x14ac:dyDescent="0.2">
      <c r="A2067" s="34"/>
      <c r="B2067" s="34"/>
      <c r="C2067" s="34" t="s">
        <v>888</v>
      </c>
      <c r="D2067" s="35" t="s">
        <v>886</v>
      </c>
      <c r="E2067" s="9">
        <f>108</f>
        <v>108</v>
      </c>
      <c r="F2067" s="37"/>
      <c r="G2067" s="36"/>
      <c r="H2067" s="9"/>
      <c r="I2067" s="9"/>
      <c r="J2067" s="37">
        <f>SUM(V2061:V2066)</f>
        <v>93.53</v>
      </c>
      <c r="K2067" s="37"/>
    </row>
    <row r="2068" spans="1:22" ht="14.25" x14ac:dyDescent="0.2">
      <c r="A2068" s="34"/>
      <c r="B2068" s="34"/>
      <c r="C2068" s="34" t="s">
        <v>889</v>
      </c>
      <c r="D2068" s="35" t="s">
        <v>890</v>
      </c>
      <c r="E2068" s="9">
        <f>Source!AQ1112</f>
        <v>0.39</v>
      </c>
      <c r="F2068" s="37"/>
      <c r="G2068" s="36" t="str">
        <f>Source!DI1112</f>
        <v>)*1,0)*0,70</v>
      </c>
      <c r="H2068" s="9">
        <f>Source!AV1112</f>
        <v>1</v>
      </c>
      <c r="I2068" s="9"/>
      <c r="J2068" s="37"/>
      <c r="K2068" s="37">
        <f>Source!U1112</f>
        <v>3.2759999999999998</v>
      </c>
    </row>
    <row r="2069" spans="1:22" ht="15" x14ac:dyDescent="0.25">
      <c r="A2069" s="44"/>
      <c r="B2069" s="44"/>
      <c r="C2069" s="44"/>
      <c r="D2069" s="44"/>
      <c r="E2069" s="44"/>
      <c r="F2069" s="44"/>
      <c r="G2069" s="44"/>
      <c r="H2069" s="44"/>
      <c r="I2069" s="45">
        <f>J2062+J2063+J2065+J2066+J2067</f>
        <v>2515.87</v>
      </c>
      <c r="J2069" s="45"/>
      <c r="K2069" s="46">
        <f>IF(Source!I1112&lt;&gt;0, ROUND(I2069/Source!I1112, 2), 0)</f>
        <v>209.66</v>
      </c>
      <c r="P2069" s="40">
        <f>I2069</f>
        <v>2515.87</v>
      </c>
    </row>
    <row r="2070" spans="1:22" ht="42.75" x14ac:dyDescent="0.2">
      <c r="A2070" s="34">
        <v>225</v>
      </c>
      <c r="B2070" s="34" t="str">
        <f>Source!F1114</f>
        <v>1.22-2203-72-1/1</v>
      </c>
      <c r="C2070" s="34" t="str">
        <f>Source!G1114</f>
        <v>Техническое обслуживание извещателя магнитоконтактного типа СМК (ИО 102-20/Б2П)</v>
      </c>
      <c r="D2070" s="35" t="str">
        <f>Source!H1114</f>
        <v>шт.</v>
      </c>
      <c r="E2070" s="9">
        <f>Source!I1114</f>
        <v>5</v>
      </c>
      <c r="F2070" s="37"/>
      <c r="G2070" s="36"/>
      <c r="H2070" s="9"/>
      <c r="I2070" s="9"/>
      <c r="J2070" s="37"/>
      <c r="K2070" s="37"/>
      <c r="Q2070">
        <f>ROUND((Source!BZ1114/100)*ROUND((Source!AF1114*Source!AV1114)*Source!I1114, 2), 2)</f>
        <v>912.45</v>
      </c>
      <c r="R2070">
        <f>Source!X1114</f>
        <v>912.45</v>
      </c>
      <c r="S2070">
        <f>ROUND((Source!CA1114/100)*ROUND((Source!AF1114*Source!AV1114)*Source!I1114, 2), 2)</f>
        <v>130.35</v>
      </c>
      <c r="T2070">
        <f>Source!Y1114</f>
        <v>130.35</v>
      </c>
      <c r="U2070">
        <f>ROUND((175/100)*ROUND((Source!AE1114*Source!AV1114)*Source!I1114, 2), 2)</f>
        <v>1082.55</v>
      </c>
      <c r="V2070">
        <f>ROUND((108/100)*ROUND(Source!CS1114*Source!I1114, 2), 2)</f>
        <v>668.09</v>
      </c>
    </row>
    <row r="2071" spans="1:22" ht="14.25" x14ac:dyDescent="0.2">
      <c r="A2071" s="34"/>
      <c r="B2071" s="34"/>
      <c r="C2071" s="34" t="s">
        <v>881</v>
      </c>
      <c r="D2071" s="35"/>
      <c r="E2071" s="9"/>
      <c r="F2071" s="37">
        <f>Source!AO1114</f>
        <v>130.35</v>
      </c>
      <c r="G2071" s="36" t="str">
        <f>Source!DG1114</f>
        <v>)*2</v>
      </c>
      <c r="H2071" s="9">
        <f>Source!AV1114</f>
        <v>1</v>
      </c>
      <c r="I2071" s="9">
        <f>IF(Source!BA1114&lt;&gt; 0, Source!BA1114, 1)</f>
        <v>1</v>
      </c>
      <c r="J2071" s="37">
        <f>Source!S1114</f>
        <v>1303.5</v>
      </c>
      <c r="K2071" s="37"/>
    </row>
    <row r="2072" spans="1:22" ht="14.25" x14ac:dyDescent="0.2">
      <c r="A2072" s="34"/>
      <c r="B2072" s="34"/>
      <c r="C2072" s="34" t="s">
        <v>882</v>
      </c>
      <c r="D2072" s="35"/>
      <c r="E2072" s="9"/>
      <c r="F2072" s="37">
        <f>Source!AM1114</f>
        <v>94.78</v>
      </c>
      <c r="G2072" s="36" t="str">
        <f>Source!DE1114</f>
        <v>)*2</v>
      </c>
      <c r="H2072" s="9">
        <f>Source!AV1114</f>
        <v>1</v>
      </c>
      <c r="I2072" s="9">
        <f>IF(Source!BB1114&lt;&gt; 0, Source!BB1114, 1)</f>
        <v>1</v>
      </c>
      <c r="J2072" s="37">
        <f>Source!Q1114</f>
        <v>947.8</v>
      </c>
      <c r="K2072" s="37"/>
    </row>
    <row r="2073" spans="1:22" ht="14.25" x14ac:dyDescent="0.2">
      <c r="A2073" s="34"/>
      <c r="B2073" s="34"/>
      <c r="C2073" s="34" t="s">
        <v>883</v>
      </c>
      <c r="D2073" s="35"/>
      <c r="E2073" s="9"/>
      <c r="F2073" s="37">
        <f>Source!AN1114</f>
        <v>61.86</v>
      </c>
      <c r="G2073" s="36" t="str">
        <f>Source!DF1114</f>
        <v>)*2</v>
      </c>
      <c r="H2073" s="9">
        <f>Source!AV1114</f>
        <v>1</v>
      </c>
      <c r="I2073" s="9">
        <f>IF(Source!BS1114&lt;&gt; 0, Source!BS1114, 1)</f>
        <v>1</v>
      </c>
      <c r="J2073" s="39">
        <f>Source!R1114</f>
        <v>618.6</v>
      </c>
      <c r="K2073" s="37"/>
    </row>
    <row r="2074" spans="1:22" ht="14.25" x14ac:dyDescent="0.2">
      <c r="A2074" s="34"/>
      <c r="B2074" s="34"/>
      <c r="C2074" s="34" t="s">
        <v>884</v>
      </c>
      <c r="D2074" s="35"/>
      <c r="E2074" s="9"/>
      <c r="F2074" s="37">
        <f>Source!AL1114</f>
        <v>13.08</v>
      </c>
      <c r="G2074" s="36" t="str">
        <f>Source!DD1114</f>
        <v>)*2</v>
      </c>
      <c r="H2074" s="9">
        <f>Source!AW1114</f>
        <v>1</v>
      </c>
      <c r="I2074" s="9">
        <f>IF(Source!BC1114&lt;&gt; 0, Source!BC1114, 1)</f>
        <v>1</v>
      </c>
      <c r="J2074" s="37">
        <f>Source!P1114</f>
        <v>130.80000000000001</v>
      </c>
      <c r="K2074" s="37"/>
    </row>
    <row r="2075" spans="1:22" ht="14.25" x14ac:dyDescent="0.2">
      <c r="A2075" s="34"/>
      <c r="B2075" s="34"/>
      <c r="C2075" s="34" t="s">
        <v>885</v>
      </c>
      <c r="D2075" s="35" t="s">
        <v>886</v>
      </c>
      <c r="E2075" s="9">
        <f>Source!AT1114</f>
        <v>70</v>
      </c>
      <c r="F2075" s="37"/>
      <c r="G2075" s="36"/>
      <c r="H2075" s="9"/>
      <c r="I2075" s="9"/>
      <c r="J2075" s="37">
        <f>SUM(R2070:R2074)</f>
        <v>912.45</v>
      </c>
      <c r="K2075" s="37"/>
    </row>
    <row r="2076" spans="1:22" ht="14.25" x14ac:dyDescent="0.2">
      <c r="A2076" s="34"/>
      <c r="B2076" s="34"/>
      <c r="C2076" s="34" t="s">
        <v>887</v>
      </c>
      <c r="D2076" s="35" t="s">
        <v>886</v>
      </c>
      <c r="E2076" s="9">
        <f>Source!AU1114</f>
        <v>10</v>
      </c>
      <c r="F2076" s="37"/>
      <c r="G2076" s="36"/>
      <c r="H2076" s="9"/>
      <c r="I2076" s="9"/>
      <c r="J2076" s="37">
        <f>SUM(T2070:T2075)</f>
        <v>130.35</v>
      </c>
      <c r="K2076" s="37"/>
    </row>
    <row r="2077" spans="1:22" ht="14.25" x14ac:dyDescent="0.2">
      <c r="A2077" s="34"/>
      <c r="B2077" s="34"/>
      <c r="C2077" s="34" t="s">
        <v>888</v>
      </c>
      <c r="D2077" s="35" t="s">
        <v>886</v>
      </c>
      <c r="E2077" s="9">
        <f>108</f>
        <v>108</v>
      </c>
      <c r="F2077" s="37"/>
      <c r="G2077" s="36"/>
      <c r="H2077" s="9"/>
      <c r="I2077" s="9"/>
      <c r="J2077" s="37">
        <f>SUM(V2070:V2076)</f>
        <v>668.09</v>
      </c>
      <c r="K2077" s="37"/>
    </row>
    <row r="2078" spans="1:22" ht="14.25" x14ac:dyDescent="0.2">
      <c r="A2078" s="34"/>
      <c r="B2078" s="34"/>
      <c r="C2078" s="34" t="s">
        <v>889</v>
      </c>
      <c r="D2078" s="35" t="s">
        <v>890</v>
      </c>
      <c r="E2078" s="9">
        <f>Source!AQ1114</f>
        <v>0.36</v>
      </c>
      <c r="F2078" s="37"/>
      <c r="G2078" s="36" t="str">
        <f>Source!DI1114</f>
        <v>)*2</v>
      </c>
      <c r="H2078" s="9">
        <f>Source!AV1114</f>
        <v>1</v>
      </c>
      <c r="I2078" s="9"/>
      <c r="J2078" s="37"/>
      <c r="K2078" s="37">
        <f>Source!U1114</f>
        <v>3.5999999999999996</v>
      </c>
    </row>
    <row r="2079" spans="1:22" ht="15" x14ac:dyDescent="0.25">
      <c r="A2079" s="44"/>
      <c r="B2079" s="44"/>
      <c r="C2079" s="44"/>
      <c r="D2079" s="44"/>
      <c r="E2079" s="44"/>
      <c r="F2079" s="44"/>
      <c r="G2079" s="44"/>
      <c r="H2079" s="44"/>
      <c r="I2079" s="45">
        <f>J2071+J2072+J2074+J2075+J2076+J2077</f>
        <v>4092.9900000000002</v>
      </c>
      <c r="J2079" s="45"/>
      <c r="K2079" s="46">
        <f>IF(Source!I1114&lt;&gt;0, ROUND(I2079/Source!I1114, 2), 0)</f>
        <v>818.6</v>
      </c>
      <c r="P2079" s="40">
        <f>I2079</f>
        <v>4092.9900000000002</v>
      </c>
    </row>
    <row r="2080" spans="1:22" ht="42.75" x14ac:dyDescent="0.2">
      <c r="A2080" s="34">
        <v>226</v>
      </c>
      <c r="B2080" s="34" t="str">
        <f>Source!F1115</f>
        <v>1.22-2203-71-1/1</v>
      </c>
      <c r="C2080" s="34" t="str">
        <f>Source!G1115</f>
        <v>Техническое обслуживание звукового табло оповещения "Газ! Уходи!", "Газ! Не входи!" (Сфера 12В СН)</v>
      </c>
      <c r="D2080" s="35" t="str">
        <f>Source!H1115</f>
        <v>шт.</v>
      </c>
      <c r="E2080" s="9">
        <f>Source!I1115</f>
        <v>15</v>
      </c>
      <c r="F2080" s="37"/>
      <c r="G2080" s="36"/>
      <c r="H2080" s="9"/>
      <c r="I2080" s="9"/>
      <c r="J2080" s="37"/>
      <c r="K2080" s="37"/>
      <c r="Q2080">
        <f>ROUND((Source!BZ1115/100)*ROUND((Source!AF1115*Source!AV1115)*Source!I1115, 2), 2)</f>
        <v>6511.68</v>
      </c>
      <c r="R2080">
        <f>Source!X1115</f>
        <v>6511.68</v>
      </c>
      <c r="S2080">
        <f>ROUND((Source!CA1115/100)*ROUND((Source!AF1115*Source!AV1115)*Source!I1115, 2), 2)</f>
        <v>930.24</v>
      </c>
      <c r="T2080">
        <f>Source!Y1115</f>
        <v>930.24</v>
      </c>
      <c r="U2080">
        <f>ROUND((175/100)*ROUND((Source!AE1115*Source!AV1115)*Source!I1115, 2), 2)</f>
        <v>7037.1</v>
      </c>
      <c r="V2080">
        <f>ROUND((108/100)*ROUND(Source!CS1115*Source!I1115, 2), 2)</f>
        <v>4342.8999999999996</v>
      </c>
    </row>
    <row r="2081" spans="1:22" ht="14.25" x14ac:dyDescent="0.2">
      <c r="A2081" s="34"/>
      <c r="B2081" s="34"/>
      <c r="C2081" s="34" t="s">
        <v>881</v>
      </c>
      <c r="D2081" s="35"/>
      <c r="E2081" s="9"/>
      <c r="F2081" s="37">
        <f>Source!AO1115</f>
        <v>155.04</v>
      </c>
      <c r="G2081" s="36" t="str">
        <f>Source!DG1115</f>
        <v>)*4</v>
      </c>
      <c r="H2081" s="9">
        <f>Source!AV1115</f>
        <v>1</v>
      </c>
      <c r="I2081" s="9">
        <f>IF(Source!BA1115&lt;&gt; 0, Source!BA1115, 1)</f>
        <v>1</v>
      </c>
      <c r="J2081" s="37">
        <f>Source!S1115</f>
        <v>9302.4</v>
      </c>
      <c r="K2081" s="37"/>
    </row>
    <row r="2082" spans="1:22" ht="14.25" x14ac:dyDescent="0.2">
      <c r="A2082" s="34"/>
      <c r="B2082" s="34"/>
      <c r="C2082" s="34" t="s">
        <v>882</v>
      </c>
      <c r="D2082" s="35"/>
      <c r="E2082" s="9"/>
      <c r="F2082" s="37">
        <f>Source!AM1115</f>
        <v>102.68</v>
      </c>
      <c r="G2082" s="36" t="str">
        <f>Source!DE1115</f>
        <v>)*4</v>
      </c>
      <c r="H2082" s="9">
        <f>Source!AV1115</f>
        <v>1</v>
      </c>
      <c r="I2082" s="9">
        <f>IF(Source!BB1115&lt;&gt; 0, Source!BB1115, 1)</f>
        <v>1</v>
      </c>
      <c r="J2082" s="37">
        <f>Source!Q1115</f>
        <v>6160.8</v>
      </c>
      <c r="K2082" s="37"/>
    </row>
    <row r="2083" spans="1:22" ht="14.25" x14ac:dyDescent="0.2">
      <c r="A2083" s="34"/>
      <c r="B2083" s="34"/>
      <c r="C2083" s="34" t="s">
        <v>883</v>
      </c>
      <c r="D2083" s="35"/>
      <c r="E2083" s="9"/>
      <c r="F2083" s="37">
        <f>Source!AN1115</f>
        <v>67.02</v>
      </c>
      <c r="G2083" s="36" t="str">
        <f>Source!DF1115</f>
        <v>)*4</v>
      </c>
      <c r="H2083" s="9">
        <f>Source!AV1115</f>
        <v>1</v>
      </c>
      <c r="I2083" s="9">
        <f>IF(Source!BS1115&lt;&gt; 0, Source!BS1115, 1)</f>
        <v>1</v>
      </c>
      <c r="J2083" s="39">
        <f>Source!R1115</f>
        <v>4021.2</v>
      </c>
      <c r="K2083" s="37"/>
    </row>
    <row r="2084" spans="1:22" ht="14.25" x14ac:dyDescent="0.2">
      <c r="A2084" s="34"/>
      <c r="B2084" s="34"/>
      <c r="C2084" s="34" t="s">
        <v>884</v>
      </c>
      <c r="D2084" s="35"/>
      <c r="E2084" s="9"/>
      <c r="F2084" s="37">
        <f>Source!AL1115</f>
        <v>9.18</v>
      </c>
      <c r="G2084" s="36" t="str">
        <f>Source!DD1115</f>
        <v>)*4</v>
      </c>
      <c r="H2084" s="9">
        <f>Source!AW1115</f>
        <v>1</v>
      </c>
      <c r="I2084" s="9">
        <f>IF(Source!BC1115&lt;&gt; 0, Source!BC1115, 1)</f>
        <v>1</v>
      </c>
      <c r="J2084" s="37">
        <f>Source!P1115</f>
        <v>550.79999999999995</v>
      </c>
      <c r="K2084" s="37"/>
    </row>
    <row r="2085" spans="1:22" ht="14.25" x14ac:dyDescent="0.2">
      <c r="A2085" s="34"/>
      <c r="B2085" s="34"/>
      <c r="C2085" s="34" t="s">
        <v>885</v>
      </c>
      <c r="D2085" s="35" t="s">
        <v>886</v>
      </c>
      <c r="E2085" s="9">
        <f>Source!AT1115</f>
        <v>70</v>
      </c>
      <c r="F2085" s="37"/>
      <c r="G2085" s="36"/>
      <c r="H2085" s="9"/>
      <c r="I2085" s="9"/>
      <c r="J2085" s="37">
        <f>SUM(R2080:R2084)</f>
        <v>6511.68</v>
      </c>
      <c r="K2085" s="37"/>
    </row>
    <row r="2086" spans="1:22" ht="14.25" x14ac:dyDescent="0.2">
      <c r="A2086" s="34"/>
      <c r="B2086" s="34"/>
      <c r="C2086" s="34" t="s">
        <v>887</v>
      </c>
      <c r="D2086" s="35" t="s">
        <v>886</v>
      </c>
      <c r="E2086" s="9">
        <f>Source!AU1115</f>
        <v>10</v>
      </c>
      <c r="F2086" s="37"/>
      <c r="G2086" s="36"/>
      <c r="H2086" s="9"/>
      <c r="I2086" s="9"/>
      <c r="J2086" s="37">
        <f>SUM(T2080:T2085)</f>
        <v>930.24</v>
      </c>
      <c r="K2086" s="37"/>
    </row>
    <row r="2087" spans="1:22" ht="14.25" x14ac:dyDescent="0.2">
      <c r="A2087" s="34"/>
      <c r="B2087" s="34"/>
      <c r="C2087" s="34" t="s">
        <v>888</v>
      </c>
      <c r="D2087" s="35" t="s">
        <v>886</v>
      </c>
      <c r="E2087" s="9">
        <f>108</f>
        <v>108</v>
      </c>
      <c r="F2087" s="37"/>
      <c r="G2087" s="36"/>
      <c r="H2087" s="9"/>
      <c r="I2087" s="9"/>
      <c r="J2087" s="37">
        <f>SUM(V2080:V2086)</f>
        <v>4342.8999999999996</v>
      </c>
      <c r="K2087" s="37"/>
    </row>
    <row r="2088" spans="1:22" ht="14.25" x14ac:dyDescent="0.2">
      <c r="A2088" s="34"/>
      <c r="B2088" s="34"/>
      <c r="C2088" s="34" t="s">
        <v>889</v>
      </c>
      <c r="D2088" s="35" t="s">
        <v>890</v>
      </c>
      <c r="E2088" s="9">
        <f>Source!AQ1115</f>
        <v>0.43</v>
      </c>
      <c r="F2088" s="37"/>
      <c r="G2088" s="36" t="str">
        <f>Source!DI1115</f>
        <v>)*4</v>
      </c>
      <c r="H2088" s="9">
        <f>Source!AV1115</f>
        <v>1</v>
      </c>
      <c r="I2088" s="9"/>
      <c r="J2088" s="37"/>
      <c r="K2088" s="37">
        <f>Source!U1115</f>
        <v>25.8</v>
      </c>
    </row>
    <row r="2089" spans="1:22" ht="15" x14ac:dyDescent="0.25">
      <c r="A2089" s="44"/>
      <c r="B2089" s="44"/>
      <c r="C2089" s="44"/>
      <c r="D2089" s="44"/>
      <c r="E2089" s="44"/>
      <c r="F2089" s="44"/>
      <c r="G2089" s="44"/>
      <c r="H2089" s="44"/>
      <c r="I2089" s="45">
        <f>J2081+J2082+J2084+J2085+J2086+J2087</f>
        <v>27798.82</v>
      </c>
      <c r="J2089" s="45"/>
      <c r="K2089" s="46">
        <f>IF(Source!I1115&lt;&gt;0, ROUND(I2089/Source!I1115, 2), 0)</f>
        <v>1853.25</v>
      </c>
      <c r="P2089" s="40">
        <f>I2089</f>
        <v>27798.82</v>
      </c>
    </row>
    <row r="2090" spans="1:22" ht="42.75" x14ac:dyDescent="0.2">
      <c r="A2090" s="34">
        <v>227</v>
      </c>
      <c r="B2090" s="34" t="str">
        <f>Source!F1118</f>
        <v>1.22-2203-79-1/1</v>
      </c>
      <c r="C2090" s="34" t="str">
        <f>Source!G1118</f>
        <v>Техническое обслуживание оповещателя охранно-пожарного звукового типа "Свирель" (Маяк-12ЗМ)</v>
      </c>
      <c r="D2090" s="35" t="str">
        <f>Source!H1118</f>
        <v>шт.</v>
      </c>
      <c r="E2090" s="9">
        <f>Source!I1118</f>
        <v>2</v>
      </c>
      <c r="F2090" s="37"/>
      <c r="G2090" s="36"/>
      <c r="H2090" s="9"/>
      <c r="I2090" s="9"/>
      <c r="J2090" s="37"/>
      <c r="K2090" s="37"/>
      <c r="Q2090">
        <f>ROUND((Source!BZ1118/100)*ROUND((Source!AF1118*Source!AV1118)*Source!I1118, 2), 2)</f>
        <v>4570.6099999999997</v>
      </c>
      <c r="R2090">
        <f>Source!X1118</f>
        <v>4570.6099999999997</v>
      </c>
      <c r="S2090">
        <f>ROUND((Source!CA1118/100)*ROUND((Source!AF1118*Source!AV1118)*Source!I1118, 2), 2)</f>
        <v>652.94000000000005</v>
      </c>
      <c r="T2090">
        <f>Source!Y1118</f>
        <v>652.94000000000005</v>
      </c>
      <c r="U2090">
        <f>ROUND((175/100)*ROUND((Source!AE1118*Source!AV1118)*Source!I1118, 2), 2)</f>
        <v>0</v>
      </c>
      <c r="V2090">
        <f>ROUND((108/100)*ROUND(Source!CS1118*Source!I1118, 2), 2)</f>
        <v>0</v>
      </c>
    </row>
    <row r="2091" spans="1:22" ht="14.25" x14ac:dyDescent="0.2">
      <c r="A2091" s="34"/>
      <c r="B2091" s="34"/>
      <c r="C2091" s="34" t="s">
        <v>881</v>
      </c>
      <c r="D2091" s="35"/>
      <c r="E2091" s="9"/>
      <c r="F2091" s="37">
        <f>Source!AO1118</f>
        <v>272.06</v>
      </c>
      <c r="G2091" s="36" t="str">
        <f>Source!DG1118</f>
        <v>)*12</v>
      </c>
      <c r="H2091" s="9">
        <f>Source!AV1118</f>
        <v>1</v>
      </c>
      <c r="I2091" s="9">
        <f>IF(Source!BA1118&lt;&gt; 0, Source!BA1118, 1)</f>
        <v>1</v>
      </c>
      <c r="J2091" s="37">
        <f>Source!S1118</f>
        <v>6529.44</v>
      </c>
      <c r="K2091" s="37"/>
    </row>
    <row r="2092" spans="1:22" ht="14.25" x14ac:dyDescent="0.2">
      <c r="A2092" s="34"/>
      <c r="B2092" s="34"/>
      <c r="C2092" s="34" t="s">
        <v>884</v>
      </c>
      <c r="D2092" s="35"/>
      <c r="E2092" s="9"/>
      <c r="F2092" s="37">
        <f>Source!AL1118</f>
        <v>3.87</v>
      </c>
      <c r="G2092" s="36" t="str">
        <f>Source!DD1118</f>
        <v>)*12</v>
      </c>
      <c r="H2092" s="9">
        <f>Source!AW1118</f>
        <v>1</v>
      </c>
      <c r="I2092" s="9">
        <f>IF(Source!BC1118&lt;&gt; 0, Source!BC1118, 1)</f>
        <v>1</v>
      </c>
      <c r="J2092" s="37">
        <f>Source!P1118</f>
        <v>92.88</v>
      </c>
      <c r="K2092" s="37"/>
    </row>
    <row r="2093" spans="1:22" ht="14.25" x14ac:dyDescent="0.2">
      <c r="A2093" s="34"/>
      <c r="B2093" s="34"/>
      <c r="C2093" s="34" t="s">
        <v>885</v>
      </c>
      <c r="D2093" s="35" t="s">
        <v>886</v>
      </c>
      <c r="E2093" s="9">
        <f>Source!AT1118</f>
        <v>70</v>
      </c>
      <c r="F2093" s="37"/>
      <c r="G2093" s="36"/>
      <c r="H2093" s="9"/>
      <c r="I2093" s="9"/>
      <c r="J2093" s="37">
        <f>SUM(R2090:R2092)</f>
        <v>4570.6099999999997</v>
      </c>
      <c r="K2093" s="37"/>
    </row>
    <row r="2094" spans="1:22" ht="14.25" x14ac:dyDescent="0.2">
      <c r="A2094" s="34"/>
      <c r="B2094" s="34"/>
      <c r="C2094" s="34" t="s">
        <v>887</v>
      </c>
      <c r="D2094" s="35" t="s">
        <v>886</v>
      </c>
      <c r="E2094" s="9">
        <f>Source!AU1118</f>
        <v>10</v>
      </c>
      <c r="F2094" s="37"/>
      <c r="G2094" s="36"/>
      <c r="H2094" s="9"/>
      <c r="I2094" s="9"/>
      <c r="J2094" s="37">
        <f>SUM(T2090:T2093)</f>
        <v>652.94000000000005</v>
      </c>
      <c r="K2094" s="37"/>
    </row>
    <row r="2095" spans="1:22" ht="14.25" x14ac:dyDescent="0.2">
      <c r="A2095" s="34"/>
      <c r="B2095" s="34"/>
      <c r="C2095" s="34" t="s">
        <v>889</v>
      </c>
      <c r="D2095" s="35" t="s">
        <v>890</v>
      </c>
      <c r="E2095" s="9">
        <f>Source!AQ1118</f>
        <v>0.75</v>
      </c>
      <c r="F2095" s="37"/>
      <c r="G2095" s="36" t="str">
        <f>Source!DI1118</f>
        <v>)*12</v>
      </c>
      <c r="H2095" s="9">
        <f>Source!AV1118</f>
        <v>1</v>
      </c>
      <c r="I2095" s="9"/>
      <c r="J2095" s="37"/>
      <c r="K2095" s="37">
        <f>Source!U1118</f>
        <v>18</v>
      </c>
    </row>
    <row r="2096" spans="1:22" ht="15" x14ac:dyDescent="0.25">
      <c r="A2096" s="44"/>
      <c r="B2096" s="44"/>
      <c r="C2096" s="44"/>
      <c r="D2096" s="44"/>
      <c r="E2096" s="44"/>
      <c r="F2096" s="44"/>
      <c r="G2096" s="44"/>
      <c r="H2096" s="44"/>
      <c r="I2096" s="45">
        <f>J2091+J2092+J2093+J2094</f>
        <v>11845.87</v>
      </c>
      <c r="J2096" s="45"/>
      <c r="K2096" s="46">
        <f>IF(Source!I1118&lt;&gt;0, ROUND(I2096/Source!I1118, 2), 0)</f>
        <v>5922.94</v>
      </c>
      <c r="P2096" s="40">
        <f>I2096</f>
        <v>11845.87</v>
      </c>
    </row>
    <row r="2097" spans="1:22" ht="57" x14ac:dyDescent="0.2">
      <c r="A2097" s="34">
        <v>228</v>
      </c>
      <c r="B2097" s="34" t="str">
        <f>Source!F1119</f>
        <v>1.24-2303-18-1/1</v>
      </c>
      <c r="C2097" s="34" t="str">
        <f>Source!G1119</f>
        <v>Техническое обслуживание системы газового пожаротушения, модуль типа MX-1230 - ежемесячное (Заря-22 (30-22,5-18))</v>
      </c>
      <c r="D2097" s="35" t="str">
        <f>Source!H1119</f>
        <v>1 модуль</v>
      </c>
      <c r="E2097" s="9">
        <f>Source!I1119</f>
        <v>7</v>
      </c>
      <c r="F2097" s="37"/>
      <c r="G2097" s="36"/>
      <c r="H2097" s="9"/>
      <c r="I2097" s="9"/>
      <c r="J2097" s="37"/>
      <c r="K2097" s="37"/>
      <c r="Q2097">
        <f>ROUND((Source!BZ1119/100)*ROUND((Source!AF1119*Source!AV1119)*Source!I1119, 2), 2)</f>
        <v>530.72</v>
      </c>
      <c r="R2097">
        <f>Source!X1119</f>
        <v>530.72</v>
      </c>
      <c r="S2097">
        <f>ROUND((Source!CA1119/100)*ROUND((Source!AF1119*Source!AV1119)*Source!I1119, 2), 2)</f>
        <v>75.819999999999993</v>
      </c>
      <c r="T2097">
        <f>Source!Y1119</f>
        <v>75.819999999999993</v>
      </c>
      <c r="U2097">
        <f>ROUND((175/100)*ROUND((Source!AE1119*Source!AV1119)*Source!I1119, 2), 2)</f>
        <v>0</v>
      </c>
      <c r="V2097">
        <f>ROUND((108/100)*ROUND(Source!CS1119*Source!I1119, 2), 2)</f>
        <v>0</v>
      </c>
    </row>
    <row r="2098" spans="1:22" x14ac:dyDescent="0.2">
      <c r="C2098" s="38" t="str">
        <f>"Объем: "&amp;Source!I1119&amp;"=2+"&amp;"2+"&amp;"3"</f>
        <v>Объем: 7=2+2+3</v>
      </c>
    </row>
    <row r="2099" spans="1:22" ht="14.25" x14ac:dyDescent="0.2">
      <c r="A2099" s="34"/>
      <c r="B2099" s="34"/>
      <c r="C2099" s="34" t="s">
        <v>881</v>
      </c>
      <c r="D2099" s="35"/>
      <c r="E2099" s="9"/>
      <c r="F2099" s="37">
        <f>Source!AO1119</f>
        <v>108.31</v>
      </c>
      <c r="G2099" s="36" t="str">
        <f>Source!DG1119</f>
        <v/>
      </c>
      <c r="H2099" s="9">
        <f>Source!AV1119</f>
        <v>1</v>
      </c>
      <c r="I2099" s="9">
        <f>IF(Source!BA1119&lt;&gt; 0, Source!BA1119, 1)</f>
        <v>1</v>
      </c>
      <c r="J2099" s="37">
        <f>Source!S1119</f>
        <v>758.17</v>
      </c>
      <c r="K2099" s="37"/>
    </row>
    <row r="2100" spans="1:22" ht="14.25" x14ac:dyDescent="0.2">
      <c r="A2100" s="34"/>
      <c r="B2100" s="34"/>
      <c r="C2100" s="34" t="s">
        <v>884</v>
      </c>
      <c r="D2100" s="35"/>
      <c r="E2100" s="9"/>
      <c r="F2100" s="37">
        <f>Source!AL1119</f>
        <v>5.86</v>
      </c>
      <c r="G2100" s="36" t="str">
        <f>Source!DD1119</f>
        <v/>
      </c>
      <c r="H2100" s="9">
        <f>Source!AW1119</f>
        <v>1</v>
      </c>
      <c r="I2100" s="9">
        <f>IF(Source!BC1119&lt;&gt; 0, Source!BC1119, 1)</f>
        <v>1</v>
      </c>
      <c r="J2100" s="37">
        <f>Source!P1119</f>
        <v>41.02</v>
      </c>
      <c r="K2100" s="37"/>
    </row>
    <row r="2101" spans="1:22" ht="14.25" x14ac:dyDescent="0.2">
      <c r="A2101" s="34"/>
      <c r="B2101" s="34"/>
      <c r="C2101" s="34" t="s">
        <v>885</v>
      </c>
      <c r="D2101" s="35" t="s">
        <v>886</v>
      </c>
      <c r="E2101" s="9">
        <f>Source!AT1119</f>
        <v>70</v>
      </c>
      <c r="F2101" s="37"/>
      <c r="G2101" s="36"/>
      <c r="H2101" s="9"/>
      <c r="I2101" s="9"/>
      <c r="J2101" s="37">
        <f>SUM(R2097:R2100)</f>
        <v>530.72</v>
      </c>
      <c r="K2101" s="37"/>
    </row>
    <row r="2102" spans="1:22" ht="14.25" x14ac:dyDescent="0.2">
      <c r="A2102" s="34"/>
      <c r="B2102" s="34"/>
      <c r="C2102" s="34" t="s">
        <v>887</v>
      </c>
      <c r="D2102" s="35" t="s">
        <v>886</v>
      </c>
      <c r="E2102" s="9">
        <f>Source!AU1119</f>
        <v>10</v>
      </c>
      <c r="F2102" s="37"/>
      <c r="G2102" s="36"/>
      <c r="H2102" s="9"/>
      <c r="I2102" s="9"/>
      <c r="J2102" s="37">
        <f>SUM(T2097:T2101)</f>
        <v>75.819999999999993</v>
      </c>
      <c r="K2102" s="37"/>
    </row>
    <row r="2103" spans="1:22" ht="14.25" x14ac:dyDescent="0.2">
      <c r="A2103" s="34"/>
      <c r="B2103" s="34"/>
      <c r="C2103" s="34" t="s">
        <v>889</v>
      </c>
      <c r="D2103" s="35" t="s">
        <v>890</v>
      </c>
      <c r="E2103" s="9">
        <f>Source!AQ1119</f>
        <v>0.26</v>
      </c>
      <c r="F2103" s="37"/>
      <c r="G2103" s="36" t="str">
        <f>Source!DI1119</f>
        <v/>
      </c>
      <c r="H2103" s="9">
        <f>Source!AV1119</f>
        <v>1</v>
      </c>
      <c r="I2103" s="9"/>
      <c r="J2103" s="37"/>
      <c r="K2103" s="37">
        <f>Source!U1119</f>
        <v>1.82</v>
      </c>
    </row>
    <row r="2104" spans="1:22" ht="15" x14ac:dyDescent="0.25">
      <c r="A2104" s="44"/>
      <c r="B2104" s="44"/>
      <c r="C2104" s="44"/>
      <c r="D2104" s="44"/>
      <c r="E2104" s="44"/>
      <c r="F2104" s="44"/>
      <c r="G2104" s="44"/>
      <c r="H2104" s="44"/>
      <c r="I2104" s="45">
        <f>J2099+J2100+J2101+J2102</f>
        <v>1405.7299999999998</v>
      </c>
      <c r="J2104" s="45"/>
      <c r="K2104" s="46">
        <f>IF(Source!I1119&lt;&gt;0, ROUND(I2104/Source!I1119, 2), 0)</f>
        <v>200.82</v>
      </c>
      <c r="P2104" s="40">
        <f>I2104</f>
        <v>1405.7299999999998</v>
      </c>
    </row>
    <row r="2106" spans="1:22" ht="15" x14ac:dyDescent="0.25">
      <c r="A2106" s="49" t="str">
        <f>CONCATENATE("Итого по подразделу: ",IF(Source!G1121&lt;&gt;"Новый подраздел", Source!G1121, ""))</f>
        <v>Итого по подразделу: Система пожаротушения</v>
      </c>
      <c r="B2106" s="49"/>
      <c r="C2106" s="49"/>
      <c r="D2106" s="49"/>
      <c r="E2106" s="49"/>
      <c r="F2106" s="49"/>
      <c r="G2106" s="49"/>
      <c r="H2106" s="49"/>
      <c r="I2106" s="42">
        <f>SUM(P2009:P2105)</f>
        <v>70106.28</v>
      </c>
      <c r="J2106" s="48"/>
      <c r="K2106" s="47"/>
    </row>
    <row r="2109" spans="1:22" ht="16.5" x14ac:dyDescent="0.25">
      <c r="A2109" s="33" t="str">
        <f>CONCATENATE("Подраздел: ",IF(Source!G1151&lt;&gt;"Новый подраздел", Source!G1151, ""))</f>
        <v>Подраздел: Дымоудаление</v>
      </c>
      <c r="B2109" s="33"/>
      <c r="C2109" s="33"/>
      <c r="D2109" s="33"/>
      <c r="E2109" s="33"/>
      <c r="F2109" s="33"/>
      <c r="G2109" s="33"/>
      <c r="H2109" s="33"/>
      <c r="I2109" s="33"/>
      <c r="J2109" s="33"/>
      <c r="K2109" s="33"/>
    </row>
    <row r="2110" spans="1:22" ht="57" x14ac:dyDescent="0.2">
      <c r="A2110" s="34">
        <v>229</v>
      </c>
      <c r="B2110" s="34" t="str">
        <f>Source!F1155</f>
        <v>1.18-2403-9-1/1</v>
      </c>
      <c r="C2110" s="34" t="str">
        <f>Source!G1155</f>
        <v>Техническое обслуживание в течение года вытяжных установок с крышными вентиляторами производительностью по воздуху до 5000 м3/ч</v>
      </c>
      <c r="D2110" s="35" t="str">
        <f>Source!H1155</f>
        <v>установка</v>
      </c>
      <c r="E2110" s="9">
        <f>Source!I1155</f>
        <v>7</v>
      </c>
      <c r="F2110" s="37"/>
      <c r="G2110" s="36"/>
      <c r="H2110" s="9"/>
      <c r="I2110" s="9"/>
      <c r="J2110" s="37"/>
      <c r="K2110" s="37"/>
      <c r="Q2110">
        <f>ROUND((Source!BZ1155/100)*ROUND((Source!AF1155*Source!AV1155)*Source!I1155, 2), 2)</f>
        <v>66220.56</v>
      </c>
      <c r="R2110">
        <f>Source!X1155</f>
        <v>66220.56</v>
      </c>
      <c r="S2110">
        <f>ROUND((Source!CA1155/100)*ROUND((Source!AF1155*Source!AV1155)*Source!I1155, 2), 2)</f>
        <v>9460.08</v>
      </c>
      <c r="T2110">
        <f>Source!Y1155</f>
        <v>9460.08</v>
      </c>
      <c r="U2110">
        <f>ROUND((175/100)*ROUND((Source!AE1155*Source!AV1155)*Source!I1155, 2), 2)</f>
        <v>0</v>
      </c>
      <c r="V2110">
        <f>ROUND((108/100)*ROUND(Source!CS1155*Source!I1155, 2), 2)</f>
        <v>0</v>
      </c>
    </row>
    <row r="2111" spans="1:22" ht="14.25" x14ac:dyDescent="0.2">
      <c r="A2111" s="34"/>
      <c r="B2111" s="34"/>
      <c r="C2111" s="34" t="s">
        <v>881</v>
      </c>
      <c r="D2111" s="35"/>
      <c r="E2111" s="9"/>
      <c r="F2111" s="37">
        <f>Source!AO1155</f>
        <v>13514.4</v>
      </c>
      <c r="G2111" s="36" t="str">
        <f>Source!DG1155</f>
        <v/>
      </c>
      <c r="H2111" s="9">
        <f>Source!AV1155</f>
        <v>1</v>
      </c>
      <c r="I2111" s="9">
        <f>IF(Source!BA1155&lt;&gt; 0, Source!BA1155, 1)</f>
        <v>1</v>
      </c>
      <c r="J2111" s="37">
        <f>Source!S1155</f>
        <v>94600.8</v>
      </c>
      <c r="K2111" s="37"/>
    </row>
    <row r="2112" spans="1:22" ht="14.25" x14ac:dyDescent="0.2">
      <c r="A2112" s="34"/>
      <c r="B2112" s="34"/>
      <c r="C2112" s="34" t="s">
        <v>884</v>
      </c>
      <c r="D2112" s="35"/>
      <c r="E2112" s="9"/>
      <c r="F2112" s="37">
        <f>Source!AL1155</f>
        <v>907.96</v>
      </c>
      <c r="G2112" s="36" t="str">
        <f>Source!DD1155</f>
        <v/>
      </c>
      <c r="H2112" s="9">
        <f>Source!AW1155</f>
        <v>1</v>
      </c>
      <c r="I2112" s="9">
        <f>IF(Source!BC1155&lt;&gt; 0, Source!BC1155, 1)</f>
        <v>1</v>
      </c>
      <c r="J2112" s="37">
        <f>Source!P1155</f>
        <v>6355.72</v>
      </c>
      <c r="K2112" s="37"/>
    </row>
    <row r="2113" spans="1:22" ht="14.25" x14ac:dyDescent="0.2">
      <c r="A2113" s="34"/>
      <c r="B2113" s="34"/>
      <c r="C2113" s="34" t="s">
        <v>885</v>
      </c>
      <c r="D2113" s="35" t="s">
        <v>886</v>
      </c>
      <c r="E2113" s="9">
        <f>Source!AT1155</f>
        <v>70</v>
      </c>
      <c r="F2113" s="37"/>
      <c r="G2113" s="36"/>
      <c r="H2113" s="9"/>
      <c r="I2113" s="9"/>
      <c r="J2113" s="37">
        <f>SUM(R2110:R2112)</f>
        <v>66220.56</v>
      </c>
      <c r="K2113" s="37"/>
    </row>
    <row r="2114" spans="1:22" ht="14.25" x14ac:dyDescent="0.2">
      <c r="A2114" s="34"/>
      <c r="B2114" s="34"/>
      <c r="C2114" s="34" t="s">
        <v>887</v>
      </c>
      <c r="D2114" s="35" t="s">
        <v>886</v>
      </c>
      <c r="E2114" s="9">
        <f>Source!AU1155</f>
        <v>10</v>
      </c>
      <c r="F2114" s="37"/>
      <c r="G2114" s="36"/>
      <c r="H2114" s="9"/>
      <c r="I2114" s="9"/>
      <c r="J2114" s="37">
        <f>SUM(T2110:T2113)</f>
        <v>9460.08</v>
      </c>
      <c r="K2114" s="37"/>
    </row>
    <row r="2115" spans="1:22" ht="14.25" x14ac:dyDescent="0.2">
      <c r="A2115" s="34"/>
      <c r="B2115" s="34"/>
      <c r="C2115" s="34" t="s">
        <v>889</v>
      </c>
      <c r="D2115" s="35" t="s">
        <v>890</v>
      </c>
      <c r="E2115" s="9">
        <f>Source!AQ1155</f>
        <v>40</v>
      </c>
      <c r="F2115" s="37"/>
      <c r="G2115" s="36" t="str">
        <f>Source!DI1155</f>
        <v/>
      </c>
      <c r="H2115" s="9">
        <f>Source!AV1155</f>
        <v>1</v>
      </c>
      <c r="I2115" s="9"/>
      <c r="J2115" s="37"/>
      <c r="K2115" s="37">
        <f>Source!U1155</f>
        <v>280</v>
      </c>
    </row>
    <row r="2116" spans="1:22" ht="15" x14ac:dyDescent="0.25">
      <c r="A2116" s="44"/>
      <c r="B2116" s="44"/>
      <c r="C2116" s="44"/>
      <c r="D2116" s="44"/>
      <c r="E2116" s="44"/>
      <c r="F2116" s="44"/>
      <c r="G2116" s="44"/>
      <c r="H2116" s="44"/>
      <c r="I2116" s="45">
        <f>J2111+J2112+J2113+J2114</f>
        <v>176637.16</v>
      </c>
      <c r="J2116" s="45"/>
      <c r="K2116" s="46">
        <f>IF(Source!I1155&lt;&gt;0, ROUND(I2116/Source!I1155, 2), 0)</f>
        <v>25233.88</v>
      </c>
      <c r="P2116" s="40">
        <f>I2116</f>
        <v>176637.16</v>
      </c>
    </row>
    <row r="2117" spans="1:22" ht="57" x14ac:dyDescent="0.2">
      <c r="A2117" s="34">
        <v>230</v>
      </c>
      <c r="B2117" s="34" t="str">
        <f>Source!F1156</f>
        <v>1.18-2203-3-1/1</v>
      </c>
      <c r="C2117" s="34" t="str">
        <f>Source!G1156</f>
        <v>Техническое обслуживание клапанов обратных воздушных диаметром/периметром до 560/1600 мм</v>
      </c>
      <c r="D2117" s="35" t="str">
        <f>Source!H1156</f>
        <v>шт.</v>
      </c>
      <c r="E2117" s="9">
        <f>Source!I1156</f>
        <v>4</v>
      </c>
      <c r="F2117" s="37"/>
      <c r="G2117" s="36"/>
      <c r="H2117" s="9"/>
      <c r="I2117" s="9"/>
      <c r="J2117" s="37"/>
      <c r="K2117" s="37"/>
      <c r="Q2117">
        <f>ROUND((Source!BZ1156/100)*ROUND((Source!AF1156*Source!AV1156)*Source!I1156, 2), 2)</f>
        <v>2270.35</v>
      </c>
      <c r="R2117">
        <f>Source!X1156</f>
        <v>2270.35</v>
      </c>
      <c r="S2117">
        <f>ROUND((Source!CA1156/100)*ROUND((Source!AF1156*Source!AV1156)*Source!I1156, 2), 2)</f>
        <v>324.33999999999997</v>
      </c>
      <c r="T2117">
        <f>Source!Y1156</f>
        <v>324.33999999999997</v>
      </c>
      <c r="U2117">
        <f>ROUND((175/100)*ROUND((Source!AE1156*Source!AV1156)*Source!I1156, 2), 2)</f>
        <v>866.04</v>
      </c>
      <c r="V2117">
        <f>ROUND((108/100)*ROUND(Source!CS1156*Source!I1156, 2), 2)</f>
        <v>534.47</v>
      </c>
    </row>
    <row r="2118" spans="1:22" ht="14.25" x14ac:dyDescent="0.2">
      <c r="A2118" s="34"/>
      <c r="B2118" s="34"/>
      <c r="C2118" s="34" t="s">
        <v>881</v>
      </c>
      <c r="D2118" s="35"/>
      <c r="E2118" s="9"/>
      <c r="F2118" s="37">
        <f>Source!AO1156</f>
        <v>67.569999999999993</v>
      </c>
      <c r="G2118" s="36" t="str">
        <f>Source!DG1156</f>
        <v>)*12</v>
      </c>
      <c r="H2118" s="9">
        <f>Source!AV1156</f>
        <v>1</v>
      </c>
      <c r="I2118" s="9">
        <f>IF(Source!BA1156&lt;&gt; 0, Source!BA1156, 1)</f>
        <v>1</v>
      </c>
      <c r="J2118" s="37">
        <f>Source!S1156</f>
        <v>3243.36</v>
      </c>
      <c r="K2118" s="37"/>
    </row>
    <row r="2119" spans="1:22" ht="14.25" x14ac:dyDescent="0.2">
      <c r="A2119" s="34"/>
      <c r="B2119" s="34"/>
      <c r="C2119" s="34" t="s">
        <v>882</v>
      </c>
      <c r="D2119" s="35"/>
      <c r="E2119" s="9"/>
      <c r="F2119" s="37">
        <f>Source!AM1156</f>
        <v>15.8</v>
      </c>
      <c r="G2119" s="36" t="str">
        <f>Source!DE1156</f>
        <v>)*12</v>
      </c>
      <c r="H2119" s="9">
        <f>Source!AV1156</f>
        <v>1</v>
      </c>
      <c r="I2119" s="9">
        <f>IF(Source!BB1156&lt;&gt; 0, Source!BB1156, 1)</f>
        <v>1</v>
      </c>
      <c r="J2119" s="37">
        <f>Source!Q1156</f>
        <v>758.4</v>
      </c>
      <c r="K2119" s="37"/>
    </row>
    <row r="2120" spans="1:22" ht="14.25" x14ac:dyDescent="0.2">
      <c r="A2120" s="34"/>
      <c r="B2120" s="34"/>
      <c r="C2120" s="34" t="s">
        <v>883</v>
      </c>
      <c r="D2120" s="35"/>
      <c r="E2120" s="9"/>
      <c r="F2120" s="37">
        <f>Source!AN1156</f>
        <v>10.31</v>
      </c>
      <c r="G2120" s="36" t="str">
        <f>Source!DF1156</f>
        <v>)*12</v>
      </c>
      <c r="H2120" s="9">
        <f>Source!AV1156</f>
        <v>1</v>
      </c>
      <c r="I2120" s="9">
        <f>IF(Source!BS1156&lt;&gt; 0, Source!BS1156, 1)</f>
        <v>1</v>
      </c>
      <c r="J2120" s="39">
        <f>Source!R1156</f>
        <v>494.88</v>
      </c>
      <c r="K2120" s="37"/>
    </row>
    <row r="2121" spans="1:22" ht="14.25" x14ac:dyDescent="0.2">
      <c r="A2121" s="34"/>
      <c r="B2121" s="34"/>
      <c r="C2121" s="34" t="s">
        <v>884</v>
      </c>
      <c r="D2121" s="35"/>
      <c r="E2121" s="9"/>
      <c r="F2121" s="37">
        <f>Source!AL1156</f>
        <v>0.44</v>
      </c>
      <c r="G2121" s="36" t="str">
        <f>Source!DD1156</f>
        <v>)*12</v>
      </c>
      <c r="H2121" s="9">
        <f>Source!AW1156</f>
        <v>1</v>
      </c>
      <c r="I2121" s="9">
        <f>IF(Source!BC1156&lt;&gt; 0, Source!BC1156, 1)</f>
        <v>1</v>
      </c>
      <c r="J2121" s="37">
        <f>Source!P1156</f>
        <v>21.12</v>
      </c>
      <c r="K2121" s="37"/>
    </row>
    <row r="2122" spans="1:22" ht="14.25" x14ac:dyDescent="0.2">
      <c r="A2122" s="34"/>
      <c r="B2122" s="34"/>
      <c r="C2122" s="34" t="s">
        <v>885</v>
      </c>
      <c r="D2122" s="35" t="s">
        <v>886</v>
      </c>
      <c r="E2122" s="9">
        <f>Source!AT1156</f>
        <v>70</v>
      </c>
      <c r="F2122" s="37"/>
      <c r="G2122" s="36"/>
      <c r="H2122" s="9"/>
      <c r="I2122" s="9"/>
      <c r="J2122" s="37">
        <f>SUM(R2117:R2121)</f>
        <v>2270.35</v>
      </c>
      <c r="K2122" s="37"/>
    </row>
    <row r="2123" spans="1:22" ht="14.25" x14ac:dyDescent="0.2">
      <c r="A2123" s="34"/>
      <c r="B2123" s="34"/>
      <c r="C2123" s="34" t="s">
        <v>887</v>
      </c>
      <c r="D2123" s="35" t="s">
        <v>886</v>
      </c>
      <c r="E2123" s="9">
        <f>Source!AU1156</f>
        <v>10</v>
      </c>
      <c r="F2123" s="37"/>
      <c r="G2123" s="36"/>
      <c r="H2123" s="9"/>
      <c r="I2123" s="9"/>
      <c r="J2123" s="37">
        <f>SUM(T2117:T2122)</f>
        <v>324.33999999999997</v>
      </c>
      <c r="K2123" s="37"/>
    </row>
    <row r="2124" spans="1:22" ht="14.25" x14ac:dyDescent="0.2">
      <c r="A2124" s="34"/>
      <c r="B2124" s="34"/>
      <c r="C2124" s="34" t="s">
        <v>888</v>
      </c>
      <c r="D2124" s="35" t="s">
        <v>886</v>
      </c>
      <c r="E2124" s="9">
        <f>108</f>
        <v>108</v>
      </c>
      <c r="F2124" s="37"/>
      <c r="G2124" s="36"/>
      <c r="H2124" s="9"/>
      <c r="I2124" s="9"/>
      <c r="J2124" s="37">
        <f>SUM(V2117:V2123)</f>
        <v>534.47</v>
      </c>
      <c r="K2124" s="37"/>
    </row>
    <row r="2125" spans="1:22" ht="14.25" x14ac:dyDescent="0.2">
      <c r="A2125" s="34"/>
      <c r="B2125" s="34"/>
      <c r="C2125" s="34" t="s">
        <v>889</v>
      </c>
      <c r="D2125" s="35" t="s">
        <v>890</v>
      </c>
      <c r="E2125" s="9">
        <f>Source!AQ1156</f>
        <v>0.2</v>
      </c>
      <c r="F2125" s="37"/>
      <c r="G2125" s="36" t="str">
        <f>Source!DI1156</f>
        <v>)*12</v>
      </c>
      <c r="H2125" s="9">
        <f>Source!AV1156</f>
        <v>1</v>
      </c>
      <c r="I2125" s="9"/>
      <c r="J2125" s="37"/>
      <c r="K2125" s="37">
        <f>Source!U1156</f>
        <v>9.6000000000000014</v>
      </c>
    </row>
    <row r="2126" spans="1:22" ht="15" x14ac:dyDescent="0.25">
      <c r="A2126" s="44"/>
      <c r="B2126" s="44"/>
      <c r="C2126" s="44"/>
      <c r="D2126" s="44"/>
      <c r="E2126" s="44"/>
      <c r="F2126" s="44"/>
      <c r="G2126" s="44"/>
      <c r="H2126" s="44"/>
      <c r="I2126" s="45">
        <f>J2118+J2119+J2121+J2122+J2123+J2124</f>
        <v>7152.04</v>
      </c>
      <c r="J2126" s="45"/>
      <c r="K2126" s="46">
        <f>IF(Source!I1156&lt;&gt;0, ROUND(I2126/Source!I1156, 2), 0)</f>
        <v>1788.01</v>
      </c>
      <c r="P2126" s="40">
        <f>I2126</f>
        <v>7152.04</v>
      </c>
    </row>
    <row r="2127" spans="1:22" ht="42.75" x14ac:dyDescent="0.2">
      <c r="A2127" s="34">
        <v>231</v>
      </c>
      <c r="B2127" s="34" t="str">
        <f>Source!F1157</f>
        <v>1.18-2203-2-3/1</v>
      </c>
      <c r="C2127" s="34" t="str">
        <f>Source!G1157</f>
        <v>Техническое обслуживание клапанов огнезадерживающих двустворчатых с электромагнитным приводом</v>
      </c>
      <c r="D2127" s="35" t="str">
        <f>Source!H1157</f>
        <v>шт.</v>
      </c>
      <c r="E2127" s="9">
        <f>Source!I1157</f>
        <v>25</v>
      </c>
      <c r="F2127" s="37"/>
      <c r="G2127" s="36"/>
      <c r="H2127" s="9"/>
      <c r="I2127" s="9"/>
      <c r="J2127" s="37"/>
      <c r="K2127" s="37"/>
      <c r="Q2127">
        <f>ROUND((Source!BZ1157/100)*ROUND((Source!AF1157*Source!AV1157)*Source!I1157, 2), 2)</f>
        <v>31006.5</v>
      </c>
      <c r="R2127">
        <f>Source!X1157</f>
        <v>31006.5</v>
      </c>
      <c r="S2127">
        <f>ROUND((Source!CA1157/100)*ROUND((Source!AF1157*Source!AV1157)*Source!I1157, 2), 2)</f>
        <v>4429.5</v>
      </c>
      <c r="T2127">
        <f>Source!Y1157</f>
        <v>4429.5</v>
      </c>
      <c r="U2127">
        <f>ROUND((175/100)*ROUND((Source!AE1157*Source!AV1157)*Source!I1157, 2), 2)</f>
        <v>6315.75</v>
      </c>
      <c r="V2127">
        <f>ROUND((108/100)*ROUND(Source!CS1157*Source!I1157, 2), 2)</f>
        <v>3897.72</v>
      </c>
    </row>
    <row r="2128" spans="1:22" x14ac:dyDescent="0.2">
      <c r="C2128" s="38" t="str">
        <f>"Объем: "&amp;Source!I1157&amp;"=12+"&amp;"1+"&amp;"3+"&amp;"6+"&amp;"3"</f>
        <v>Объем: 25=12+1+3+6+3</v>
      </c>
    </row>
    <row r="2129" spans="1:32" ht="14.25" x14ac:dyDescent="0.2">
      <c r="A2129" s="34"/>
      <c r="B2129" s="34"/>
      <c r="C2129" s="34" t="s">
        <v>881</v>
      </c>
      <c r="D2129" s="35"/>
      <c r="E2129" s="9"/>
      <c r="F2129" s="37">
        <f>Source!AO1157</f>
        <v>442.95</v>
      </c>
      <c r="G2129" s="36" t="str">
        <f>Source!DG1157</f>
        <v>)*4</v>
      </c>
      <c r="H2129" s="9">
        <f>Source!AV1157</f>
        <v>1</v>
      </c>
      <c r="I2129" s="9">
        <f>IF(Source!BA1157&lt;&gt; 0, Source!BA1157, 1)</f>
        <v>1</v>
      </c>
      <c r="J2129" s="37">
        <f>Source!S1157</f>
        <v>44295</v>
      </c>
      <c r="K2129" s="37"/>
    </row>
    <row r="2130" spans="1:32" ht="14.25" x14ac:dyDescent="0.2">
      <c r="A2130" s="34"/>
      <c r="B2130" s="34"/>
      <c r="C2130" s="34" t="s">
        <v>882</v>
      </c>
      <c r="D2130" s="35"/>
      <c r="E2130" s="9"/>
      <c r="F2130" s="37">
        <f>Source!AM1157</f>
        <v>55.29</v>
      </c>
      <c r="G2130" s="36" t="str">
        <f>Source!DE1157</f>
        <v>)*4</v>
      </c>
      <c r="H2130" s="9">
        <f>Source!AV1157</f>
        <v>1</v>
      </c>
      <c r="I2130" s="9">
        <f>IF(Source!BB1157&lt;&gt; 0, Source!BB1157, 1)</f>
        <v>1</v>
      </c>
      <c r="J2130" s="37">
        <f>Source!Q1157</f>
        <v>5529</v>
      </c>
      <c r="K2130" s="37"/>
    </row>
    <row r="2131" spans="1:32" ht="14.25" x14ac:dyDescent="0.2">
      <c r="A2131" s="34"/>
      <c r="B2131" s="34"/>
      <c r="C2131" s="34" t="s">
        <v>883</v>
      </c>
      <c r="D2131" s="35"/>
      <c r="E2131" s="9"/>
      <c r="F2131" s="37">
        <f>Source!AN1157</f>
        <v>36.090000000000003</v>
      </c>
      <c r="G2131" s="36" t="str">
        <f>Source!DF1157</f>
        <v>)*4</v>
      </c>
      <c r="H2131" s="9">
        <f>Source!AV1157</f>
        <v>1</v>
      </c>
      <c r="I2131" s="9">
        <f>IF(Source!BS1157&lt;&gt; 0, Source!BS1157, 1)</f>
        <v>1</v>
      </c>
      <c r="J2131" s="39">
        <f>Source!R1157</f>
        <v>3609</v>
      </c>
      <c r="K2131" s="37"/>
    </row>
    <row r="2132" spans="1:32" ht="14.25" x14ac:dyDescent="0.2">
      <c r="A2132" s="34"/>
      <c r="B2132" s="34"/>
      <c r="C2132" s="34" t="s">
        <v>884</v>
      </c>
      <c r="D2132" s="35"/>
      <c r="E2132" s="9"/>
      <c r="F2132" s="37">
        <f>Source!AL1157</f>
        <v>1.46</v>
      </c>
      <c r="G2132" s="36" t="str">
        <f>Source!DD1157</f>
        <v>)*4</v>
      </c>
      <c r="H2132" s="9">
        <f>Source!AW1157</f>
        <v>1</v>
      </c>
      <c r="I2132" s="9">
        <f>IF(Source!BC1157&lt;&gt; 0, Source!BC1157, 1)</f>
        <v>1</v>
      </c>
      <c r="J2132" s="37">
        <f>Source!P1157</f>
        <v>146</v>
      </c>
      <c r="K2132" s="37"/>
    </row>
    <row r="2133" spans="1:32" ht="14.25" x14ac:dyDescent="0.2">
      <c r="A2133" s="34"/>
      <c r="B2133" s="34"/>
      <c r="C2133" s="34" t="s">
        <v>885</v>
      </c>
      <c r="D2133" s="35" t="s">
        <v>886</v>
      </c>
      <c r="E2133" s="9">
        <f>Source!AT1157</f>
        <v>70</v>
      </c>
      <c r="F2133" s="37"/>
      <c r="G2133" s="36"/>
      <c r="H2133" s="9"/>
      <c r="I2133" s="9"/>
      <c r="J2133" s="37">
        <f>SUM(R2127:R2132)</f>
        <v>31006.5</v>
      </c>
      <c r="K2133" s="37"/>
    </row>
    <row r="2134" spans="1:32" ht="14.25" x14ac:dyDescent="0.2">
      <c r="A2134" s="34"/>
      <c r="B2134" s="34"/>
      <c r="C2134" s="34" t="s">
        <v>887</v>
      </c>
      <c r="D2134" s="35" t="s">
        <v>886</v>
      </c>
      <c r="E2134" s="9">
        <f>Source!AU1157</f>
        <v>10</v>
      </c>
      <c r="F2134" s="37"/>
      <c r="G2134" s="36"/>
      <c r="H2134" s="9"/>
      <c r="I2134" s="9"/>
      <c r="J2134" s="37">
        <f>SUM(T2127:T2133)</f>
        <v>4429.5</v>
      </c>
      <c r="K2134" s="37"/>
    </row>
    <row r="2135" spans="1:32" ht="14.25" x14ac:dyDescent="0.2">
      <c r="A2135" s="34"/>
      <c r="B2135" s="34"/>
      <c r="C2135" s="34" t="s">
        <v>888</v>
      </c>
      <c r="D2135" s="35" t="s">
        <v>886</v>
      </c>
      <c r="E2135" s="9">
        <f>108</f>
        <v>108</v>
      </c>
      <c r="F2135" s="37"/>
      <c r="G2135" s="36"/>
      <c r="H2135" s="9"/>
      <c r="I2135" s="9"/>
      <c r="J2135" s="37">
        <f>SUM(V2127:V2134)</f>
        <v>3897.72</v>
      </c>
      <c r="K2135" s="37"/>
    </row>
    <row r="2136" spans="1:32" ht="14.25" x14ac:dyDescent="0.2">
      <c r="A2136" s="34"/>
      <c r="B2136" s="34"/>
      <c r="C2136" s="34" t="s">
        <v>889</v>
      </c>
      <c r="D2136" s="35" t="s">
        <v>890</v>
      </c>
      <c r="E2136" s="9">
        <f>Source!AQ1157</f>
        <v>1.22</v>
      </c>
      <c r="F2136" s="37"/>
      <c r="G2136" s="36" t="str">
        <f>Source!DI1157</f>
        <v>)*4</v>
      </c>
      <c r="H2136" s="9">
        <f>Source!AV1157</f>
        <v>1</v>
      </c>
      <c r="I2136" s="9"/>
      <c r="J2136" s="37"/>
      <c r="K2136" s="37">
        <f>Source!U1157</f>
        <v>122</v>
      </c>
    </row>
    <row r="2137" spans="1:32" ht="15" x14ac:dyDescent="0.25">
      <c r="A2137" s="44"/>
      <c r="B2137" s="44"/>
      <c r="C2137" s="44"/>
      <c r="D2137" s="44"/>
      <c r="E2137" s="44"/>
      <c r="F2137" s="44"/>
      <c r="G2137" s="44"/>
      <c r="H2137" s="44"/>
      <c r="I2137" s="45">
        <f>J2129+J2130+J2132+J2133+J2134+J2135</f>
        <v>89303.72</v>
      </c>
      <c r="J2137" s="45"/>
      <c r="K2137" s="46">
        <f>IF(Source!I1157&lt;&gt;0, ROUND(I2137/Source!I1157, 2), 0)</f>
        <v>3572.15</v>
      </c>
      <c r="P2137" s="40">
        <f>I2137</f>
        <v>89303.72</v>
      </c>
    </row>
    <row r="2139" spans="1:32" ht="15" x14ac:dyDescent="0.25">
      <c r="A2139" s="49" t="str">
        <f>CONCATENATE("Итого по подразделу: ",IF(Source!G1159&lt;&gt;"Новый подраздел", Source!G1159, ""))</f>
        <v>Итого по подразделу: Дымоудаление</v>
      </c>
      <c r="B2139" s="49"/>
      <c r="C2139" s="49"/>
      <c r="D2139" s="49"/>
      <c r="E2139" s="49"/>
      <c r="F2139" s="49"/>
      <c r="G2139" s="49"/>
      <c r="H2139" s="49"/>
      <c r="I2139" s="42">
        <f>SUM(P2109:P2138)</f>
        <v>273092.92000000004</v>
      </c>
      <c r="J2139" s="48"/>
      <c r="K2139" s="47"/>
    </row>
    <row r="2142" spans="1:32" ht="15" x14ac:dyDescent="0.25">
      <c r="A2142" s="49" t="str">
        <f>CONCATENATE("Итого по разделу: ",IF(Source!G1189&lt;&gt;"Новый раздел", Source!G1189, ""))</f>
        <v>Итого по разделу: Филиал № 4 ГБУЗ "ГП № 6 ДЗМ", по адресу: г. Москва, ул. Вучетича, д.7Б</v>
      </c>
      <c r="B2142" s="49"/>
      <c r="C2142" s="49"/>
      <c r="D2142" s="49"/>
      <c r="E2142" s="49"/>
      <c r="F2142" s="49"/>
      <c r="G2142" s="49"/>
      <c r="H2142" s="49"/>
      <c r="I2142" s="42">
        <f>SUM(P1738:P2141)</f>
        <v>1424552.6400000004</v>
      </c>
      <c r="J2142" s="48"/>
      <c r="K2142" s="47"/>
      <c r="AF2142" s="51" t="str">
        <f>CONCATENATE("Итого по разделу: ",IF(Source!G1189&lt;&gt;"Новый раздел", Source!G1189, ""))</f>
        <v>Итого по разделу: Филиал № 4 ГБУЗ "ГП № 6 ДЗМ", по адресу: г. Москва, ул. Вучетича, д.7Б</v>
      </c>
    </row>
    <row r="2145" spans="1:11" ht="15" x14ac:dyDescent="0.25">
      <c r="A2145" s="49" t="str">
        <f>CONCATENATE("Итого по локальной смете: ",IF(Source!G1219&lt;&gt;"Новая локальная смета", Source!G1219, ""))</f>
        <v xml:space="preserve">Итого по локальной смете: </v>
      </c>
      <c r="B2145" s="49"/>
      <c r="C2145" s="49"/>
      <c r="D2145" s="49"/>
      <c r="E2145" s="49"/>
      <c r="F2145" s="49"/>
      <c r="G2145" s="49"/>
      <c r="H2145" s="49"/>
      <c r="I2145" s="42">
        <f>SUM(P32:P2144)</f>
        <v>5869034.3300000019</v>
      </c>
      <c r="J2145" s="48"/>
      <c r="K2145" s="47"/>
    </row>
    <row r="2148" spans="1:11" ht="15" x14ac:dyDescent="0.25">
      <c r="A2148" s="49" t="str">
        <f>CONCATENATE("Итого по смете: ",IF(Source!G1249&lt;&gt;"Новый объект", Source!G1249, ""))</f>
        <v>Итого по смете: Техническое обслуживание ГБУЗ "ГП №6 ДЗМ"</v>
      </c>
      <c r="B2148" s="49"/>
      <c r="C2148" s="49"/>
      <c r="D2148" s="49"/>
      <c r="E2148" s="49"/>
      <c r="F2148" s="49"/>
      <c r="G2148" s="49"/>
      <c r="H2148" s="49"/>
      <c r="I2148" s="42">
        <f>SUM(P1:P2147)</f>
        <v>5869034.3300000019</v>
      </c>
      <c r="J2148" s="48"/>
      <c r="K2148" s="47"/>
    </row>
    <row r="2149" spans="1:11" ht="14.25" x14ac:dyDescent="0.2">
      <c r="C2149" s="26" t="str">
        <f>Source!H1278</f>
        <v>Итого</v>
      </c>
      <c r="D2149" s="26"/>
      <c r="E2149" s="26"/>
      <c r="F2149" s="26"/>
      <c r="G2149" s="26"/>
      <c r="H2149" s="26"/>
      <c r="I2149" s="41">
        <f>IF(Source!F1278=0, "", Source!F1278)</f>
        <v>5869034.3300000001</v>
      </c>
      <c r="J2149" s="41"/>
    </row>
    <row r="2150" spans="1:11" ht="14.25" x14ac:dyDescent="0.2">
      <c r="C2150" s="26" t="str">
        <f>Source!H1279</f>
        <v>НДС 20%</v>
      </c>
      <c r="D2150" s="26"/>
      <c r="E2150" s="26"/>
      <c r="F2150" s="26"/>
      <c r="G2150" s="26"/>
      <c r="H2150" s="26"/>
      <c r="I2150" s="41">
        <f>IF(Source!F1279=0, "", Source!F1279)</f>
        <v>1173806.8700000001</v>
      </c>
      <c r="J2150" s="41"/>
    </row>
    <row r="2151" spans="1:11" ht="14.25" x14ac:dyDescent="0.2">
      <c r="C2151" s="26" t="str">
        <f>Source!H1280</f>
        <v>Всего</v>
      </c>
      <c r="D2151" s="26"/>
      <c r="E2151" s="26"/>
      <c r="F2151" s="26"/>
      <c r="G2151" s="26"/>
      <c r="H2151" s="26"/>
      <c r="I2151" s="41">
        <f>IF(Source!F1280=0, "", Source!F1280)</f>
        <v>7042841.2000000002</v>
      </c>
      <c r="J2151" s="41"/>
    </row>
    <row r="2154" spans="1:11" ht="14.25" x14ac:dyDescent="0.2">
      <c r="A2154" s="52" t="s">
        <v>930</v>
      </c>
      <c r="B2154" s="52"/>
      <c r="C2154" s="53" t="str">
        <f>IF(Source!AC12&lt;&gt;"", Source!AC12," ")</f>
        <v xml:space="preserve"> </v>
      </c>
      <c r="D2154" s="53"/>
      <c r="E2154" s="53"/>
      <c r="F2154" s="53"/>
      <c r="G2154" s="53"/>
      <c r="H2154" s="10" t="str">
        <f>IF(Source!AB12&lt;&gt;"", Source!AB12," ")</f>
        <v xml:space="preserve"> </v>
      </c>
      <c r="I2154" s="10"/>
      <c r="J2154" s="10"/>
      <c r="K2154" s="10"/>
    </row>
    <row r="2155" spans="1:11" ht="14.25" x14ac:dyDescent="0.2">
      <c r="A2155" s="10"/>
      <c r="B2155" s="10"/>
      <c r="C2155" s="54" t="s">
        <v>931</v>
      </c>
      <c r="D2155" s="54"/>
      <c r="E2155" s="54"/>
      <c r="F2155" s="54"/>
      <c r="G2155" s="54"/>
      <c r="H2155" s="10"/>
      <c r="I2155" s="10"/>
      <c r="J2155" s="10"/>
      <c r="K2155" s="10"/>
    </row>
    <row r="2156" spans="1:11" ht="14.25" x14ac:dyDescent="0.2">
      <c r="A2156" s="10"/>
      <c r="B2156" s="10"/>
      <c r="C2156" s="10"/>
      <c r="D2156" s="10"/>
      <c r="E2156" s="10"/>
      <c r="F2156" s="10"/>
      <c r="G2156" s="10"/>
      <c r="H2156" s="10"/>
      <c r="I2156" s="10"/>
      <c r="J2156" s="10"/>
      <c r="K2156" s="10"/>
    </row>
    <row r="2157" spans="1:11" ht="14.25" x14ac:dyDescent="0.2">
      <c r="A2157" s="52" t="s">
        <v>932</v>
      </c>
      <c r="B2157" s="52"/>
      <c r="C2157" s="53" t="str">
        <f>IF(Source!AE12&lt;&gt;"", Source!AE12," ")</f>
        <v xml:space="preserve"> </v>
      </c>
      <c r="D2157" s="53"/>
      <c r="E2157" s="53"/>
      <c r="F2157" s="53"/>
      <c r="G2157" s="53"/>
      <c r="H2157" s="10" t="str">
        <f>IF(Source!AD12&lt;&gt;"", Source!AD12," ")</f>
        <v xml:space="preserve"> </v>
      </c>
      <c r="I2157" s="10"/>
      <c r="J2157" s="10"/>
      <c r="K2157" s="10"/>
    </row>
    <row r="2158" spans="1:11" ht="14.25" x14ac:dyDescent="0.2">
      <c r="A2158" s="10"/>
      <c r="B2158" s="10"/>
      <c r="C2158" s="54" t="s">
        <v>931</v>
      </c>
      <c r="D2158" s="54"/>
      <c r="E2158" s="54"/>
      <c r="F2158" s="54"/>
      <c r="G2158" s="54"/>
      <c r="H2158" s="10"/>
      <c r="I2158" s="10"/>
      <c r="J2158" s="10"/>
      <c r="K2158" s="10"/>
    </row>
  </sheetData>
  <mergeCells count="364">
    <mergeCell ref="A2157:B2157"/>
    <mergeCell ref="C2158:G2158"/>
    <mergeCell ref="C2150:H2150"/>
    <mergeCell ref="I2150:J2150"/>
    <mergeCell ref="C2151:H2151"/>
    <mergeCell ref="I2151:J2151"/>
    <mergeCell ref="A2154:B2154"/>
    <mergeCell ref="C2155:G2155"/>
    <mergeCell ref="I2145:J2145"/>
    <mergeCell ref="A2145:H2145"/>
    <mergeCell ref="I2148:J2148"/>
    <mergeCell ref="A2148:H2148"/>
    <mergeCell ref="C2149:H2149"/>
    <mergeCell ref="I2149:J2149"/>
    <mergeCell ref="I2116:J2116"/>
    <mergeCell ref="I2126:J2126"/>
    <mergeCell ref="I2137:J2137"/>
    <mergeCell ref="I2139:J2139"/>
    <mergeCell ref="A2139:H2139"/>
    <mergeCell ref="I2142:J2142"/>
    <mergeCell ref="A2142:H2142"/>
    <mergeCell ref="I2089:J2089"/>
    <mergeCell ref="I2096:J2096"/>
    <mergeCell ref="I2104:J2104"/>
    <mergeCell ref="I2106:J2106"/>
    <mergeCell ref="A2106:H2106"/>
    <mergeCell ref="A2109:K2109"/>
    <mergeCell ref="I2034:J2034"/>
    <mergeCell ref="I2044:J2044"/>
    <mergeCell ref="I2052:J2052"/>
    <mergeCell ref="I2060:J2060"/>
    <mergeCell ref="I2069:J2069"/>
    <mergeCell ref="I2079:J2079"/>
    <mergeCell ref="I2004:J2004"/>
    <mergeCell ref="I2006:J2006"/>
    <mergeCell ref="A2006:H2006"/>
    <mergeCell ref="A2009:K2009"/>
    <mergeCell ref="I2016:J2016"/>
    <mergeCell ref="I2023:J2023"/>
    <mergeCell ref="I1952:J1952"/>
    <mergeCell ref="I1959:J1959"/>
    <mergeCell ref="I1970:J1970"/>
    <mergeCell ref="I1981:J1981"/>
    <mergeCell ref="I1989:J1989"/>
    <mergeCell ref="I1997:J1997"/>
    <mergeCell ref="A1898:K1898"/>
    <mergeCell ref="I1905:J1905"/>
    <mergeCell ref="I1912:J1912"/>
    <mergeCell ref="I1922:J1922"/>
    <mergeCell ref="I1932:J1932"/>
    <mergeCell ref="I1942:J1942"/>
    <mergeCell ref="I1870:J1870"/>
    <mergeCell ref="I1879:J1879"/>
    <mergeCell ref="I1886:J1886"/>
    <mergeCell ref="I1893:J1893"/>
    <mergeCell ref="I1895:J1895"/>
    <mergeCell ref="A1895:H1895"/>
    <mergeCell ref="I1820:J1820"/>
    <mergeCell ref="I1830:J1830"/>
    <mergeCell ref="I1840:J1840"/>
    <mergeCell ref="I1847:J1847"/>
    <mergeCell ref="I1853:J1853"/>
    <mergeCell ref="I1860:J1860"/>
    <mergeCell ref="I1761:J1761"/>
    <mergeCell ref="I1771:J1771"/>
    <mergeCell ref="I1781:J1781"/>
    <mergeCell ref="I1791:J1791"/>
    <mergeCell ref="I1800:J1800"/>
    <mergeCell ref="I1810:J1810"/>
    <mergeCell ref="I1735:J1735"/>
    <mergeCell ref="A1735:H1735"/>
    <mergeCell ref="A1738:K1738"/>
    <mergeCell ref="A1740:K1740"/>
    <mergeCell ref="I1747:J1747"/>
    <mergeCell ref="I1754:J1754"/>
    <mergeCell ref="A1713:H1713"/>
    <mergeCell ref="A1716:K1716"/>
    <mergeCell ref="I1723:J1723"/>
    <mergeCell ref="I1730:J1730"/>
    <mergeCell ref="I1732:J1732"/>
    <mergeCell ref="A1732:H1732"/>
    <mergeCell ref="I1671:J1671"/>
    <mergeCell ref="I1681:J1681"/>
    <mergeCell ref="I1691:J1691"/>
    <mergeCell ref="I1701:J1701"/>
    <mergeCell ref="I1711:J1711"/>
    <mergeCell ref="I1713:J1713"/>
    <mergeCell ref="A1611:K1611"/>
    <mergeCell ref="I1621:J1621"/>
    <mergeCell ref="I1631:J1631"/>
    <mergeCell ref="I1641:J1641"/>
    <mergeCell ref="I1651:J1651"/>
    <mergeCell ref="I1661:J1661"/>
    <mergeCell ref="I1579:J1579"/>
    <mergeCell ref="I1589:J1589"/>
    <mergeCell ref="I1599:J1599"/>
    <mergeCell ref="I1606:J1606"/>
    <mergeCell ref="I1608:J1608"/>
    <mergeCell ref="A1608:H1608"/>
    <mergeCell ref="I1519:J1519"/>
    <mergeCell ref="I1529:J1529"/>
    <mergeCell ref="I1539:J1539"/>
    <mergeCell ref="I1549:J1549"/>
    <mergeCell ref="I1559:J1559"/>
    <mergeCell ref="I1569:J1569"/>
    <mergeCell ref="I1463:J1463"/>
    <mergeCell ref="I1473:J1473"/>
    <mergeCell ref="I1483:J1483"/>
    <mergeCell ref="I1493:J1493"/>
    <mergeCell ref="I1503:J1503"/>
    <mergeCell ref="I1513:J1513"/>
    <mergeCell ref="I1422:J1422"/>
    <mergeCell ref="I1428:J1428"/>
    <mergeCell ref="I1435:J1435"/>
    <mergeCell ref="I1441:J1441"/>
    <mergeCell ref="I1447:J1447"/>
    <mergeCell ref="I1453:J1453"/>
    <mergeCell ref="I1396:J1396"/>
    <mergeCell ref="A1396:H1396"/>
    <mergeCell ref="A1399:K1399"/>
    <mergeCell ref="A1401:K1401"/>
    <mergeCell ref="I1408:J1408"/>
    <mergeCell ref="I1415:J1415"/>
    <mergeCell ref="I1370:J1370"/>
    <mergeCell ref="I1377:J1377"/>
    <mergeCell ref="I1384:J1384"/>
    <mergeCell ref="I1391:J1391"/>
    <mergeCell ref="I1393:J1393"/>
    <mergeCell ref="A1393:H1393"/>
    <mergeCell ref="I1340:J1340"/>
    <mergeCell ref="I1349:J1349"/>
    <mergeCell ref="I1358:J1358"/>
    <mergeCell ref="I1360:J1360"/>
    <mergeCell ref="A1360:H1360"/>
    <mergeCell ref="A1363:K1363"/>
    <mergeCell ref="A1296:K1296"/>
    <mergeCell ref="A1298:K1298"/>
    <mergeCell ref="I1305:J1305"/>
    <mergeCell ref="I1312:J1312"/>
    <mergeCell ref="I1321:J1321"/>
    <mergeCell ref="I1330:J1330"/>
    <mergeCell ref="I1268:J1268"/>
    <mergeCell ref="I1278:J1278"/>
    <mergeCell ref="I1288:J1288"/>
    <mergeCell ref="I1290:J1290"/>
    <mergeCell ref="A1290:H1290"/>
    <mergeCell ref="I1293:J1293"/>
    <mergeCell ref="A1293:H1293"/>
    <mergeCell ref="I1244:J1244"/>
    <mergeCell ref="I1251:J1251"/>
    <mergeCell ref="I1253:J1253"/>
    <mergeCell ref="A1253:H1253"/>
    <mergeCell ref="A1256:K1256"/>
    <mergeCell ref="I1262:J1262"/>
    <mergeCell ref="I1190:J1190"/>
    <mergeCell ref="I1197:J1197"/>
    <mergeCell ref="I1207:J1207"/>
    <mergeCell ref="I1217:J1217"/>
    <mergeCell ref="I1227:J1227"/>
    <mergeCell ref="I1237:J1237"/>
    <mergeCell ref="A1139:K1139"/>
    <mergeCell ref="I1149:J1149"/>
    <mergeCell ref="I1159:J1159"/>
    <mergeCell ref="I1169:J1169"/>
    <mergeCell ref="I1176:J1176"/>
    <mergeCell ref="I1183:J1183"/>
    <mergeCell ref="I1107:J1107"/>
    <mergeCell ref="I1114:J1114"/>
    <mergeCell ref="I1124:J1124"/>
    <mergeCell ref="I1134:J1134"/>
    <mergeCell ref="I1136:J1136"/>
    <mergeCell ref="A1136:H1136"/>
    <mergeCell ref="A1065:K1065"/>
    <mergeCell ref="I1072:J1072"/>
    <mergeCell ref="I1079:J1079"/>
    <mergeCell ref="I1086:J1086"/>
    <mergeCell ref="I1093:J1093"/>
    <mergeCell ref="I1100:J1100"/>
    <mergeCell ref="I1039:J1039"/>
    <mergeCell ref="I1046:J1046"/>
    <mergeCell ref="I1053:J1053"/>
    <mergeCell ref="I1060:J1060"/>
    <mergeCell ref="I1062:J1062"/>
    <mergeCell ref="A1062:H1062"/>
    <mergeCell ref="I985:J985"/>
    <mergeCell ref="I992:J992"/>
    <mergeCell ref="I999:J999"/>
    <mergeCell ref="I1009:J1009"/>
    <mergeCell ref="I1019:J1019"/>
    <mergeCell ref="I1029:J1029"/>
    <mergeCell ref="I932:J932"/>
    <mergeCell ref="I942:J942"/>
    <mergeCell ref="I952:J952"/>
    <mergeCell ref="I959:J959"/>
    <mergeCell ref="I966:J966"/>
    <mergeCell ref="I976:J976"/>
    <mergeCell ref="I900:J900"/>
    <mergeCell ref="A900:H900"/>
    <mergeCell ref="A903:K903"/>
    <mergeCell ref="A905:K905"/>
    <mergeCell ref="I912:J912"/>
    <mergeCell ref="I922:J922"/>
    <mergeCell ref="A867:K867"/>
    <mergeCell ref="I874:J874"/>
    <mergeCell ref="I881:J881"/>
    <mergeCell ref="I888:J888"/>
    <mergeCell ref="I895:J895"/>
    <mergeCell ref="I897:J897"/>
    <mergeCell ref="A897:H897"/>
    <mergeCell ref="I833:J833"/>
    <mergeCell ref="I842:J842"/>
    <mergeCell ref="I852:J852"/>
    <mergeCell ref="I862:J862"/>
    <mergeCell ref="I864:J864"/>
    <mergeCell ref="A864:H864"/>
    <mergeCell ref="I779:J779"/>
    <mergeCell ref="I789:J789"/>
    <mergeCell ref="I799:J799"/>
    <mergeCell ref="I809:J809"/>
    <mergeCell ref="I816:J816"/>
    <mergeCell ref="I823:J823"/>
    <mergeCell ref="I740:J740"/>
    <mergeCell ref="I747:J747"/>
    <mergeCell ref="I754:J754"/>
    <mergeCell ref="I760:J760"/>
    <mergeCell ref="I767:J767"/>
    <mergeCell ref="I773:J773"/>
    <mergeCell ref="I711:J711"/>
    <mergeCell ref="I721:J721"/>
    <mergeCell ref="I728:J728"/>
    <mergeCell ref="I730:J730"/>
    <mergeCell ref="A730:H730"/>
    <mergeCell ref="A733:K733"/>
    <mergeCell ref="I654:J654"/>
    <mergeCell ref="I664:J664"/>
    <mergeCell ref="I674:J674"/>
    <mergeCell ref="I681:J681"/>
    <mergeCell ref="I691:J691"/>
    <mergeCell ref="I701:J701"/>
    <mergeCell ref="I628:J628"/>
    <mergeCell ref="I630:J630"/>
    <mergeCell ref="A630:H630"/>
    <mergeCell ref="A633:K633"/>
    <mergeCell ref="I640:J640"/>
    <mergeCell ref="I647:J647"/>
    <mergeCell ref="I580:J580"/>
    <mergeCell ref="I590:J590"/>
    <mergeCell ref="I600:J600"/>
    <mergeCell ref="I607:J607"/>
    <mergeCell ref="I614:J614"/>
    <mergeCell ref="I621:J621"/>
    <mergeCell ref="I524:J524"/>
    <mergeCell ref="I534:J534"/>
    <mergeCell ref="I544:J544"/>
    <mergeCell ref="I554:J554"/>
    <mergeCell ref="I561:J561"/>
    <mergeCell ref="I571:J571"/>
    <mergeCell ref="I467:J467"/>
    <mergeCell ref="I474:J474"/>
    <mergeCell ref="I484:J484"/>
    <mergeCell ref="I494:J494"/>
    <mergeCell ref="I504:J504"/>
    <mergeCell ref="I514:J514"/>
    <mergeCell ref="A431:K431"/>
    <mergeCell ref="A433:K433"/>
    <mergeCell ref="I440:J440"/>
    <mergeCell ref="I447:J447"/>
    <mergeCell ref="I454:J454"/>
    <mergeCell ref="I461:J461"/>
    <mergeCell ref="I413:J413"/>
    <mergeCell ref="I423:J423"/>
    <mergeCell ref="I425:J425"/>
    <mergeCell ref="A425:H425"/>
    <mergeCell ref="I428:J428"/>
    <mergeCell ref="A428:H428"/>
    <mergeCell ref="I381:J381"/>
    <mergeCell ref="A381:H381"/>
    <mergeCell ref="A384:K384"/>
    <mergeCell ref="I390:J390"/>
    <mergeCell ref="I396:J396"/>
    <mergeCell ref="I403:J403"/>
    <mergeCell ref="I338:J338"/>
    <mergeCell ref="I345:J345"/>
    <mergeCell ref="I352:J352"/>
    <mergeCell ref="I362:J362"/>
    <mergeCell ref="I372:J372"/>
    <mergeCell ref="I379:J379"/>
    <mergeCell ref="A288:H288"/>
    <mergeCell ref="A291:K291"/>
    <mergeCell ref="I301:J301"/>
    <mergeCell ref="I311:J311"/>
    <mergeCell ref="I321:J321"/>
    <mergeCell ref="I331:J331"/>
    <mergeCell ref="I250:J250"/>
    <mergeCell ref="I258:J258"/>
    <mergeCell ref="I266:J266"/>
    <mergeCell ref="I276:J276"/>
    <mergeCell ref="I286:J286"/>
    <mergeCell ref="I288:J288"/>
    <mergeCell ref="A199:K199"/>
    <mergeCell ref="I209:J209"/>
    <mergeCell ref="I219:J219"/>
    <mergeCell ref="I227:J227"/>
    <mergeCell ref="I234:J234"/>
    <mergeCell ref="I242:J242"/>
    <mergeCell ref="I165:J165"/>
    <mergeCell ref="I176:J176"/>
    <mergeCell ref="I187:J187"/>
    <mergeCell ref="I194:J194"/>
    <mergeCell ref="I196:J196"/>
    <mergeCell ref="A196:H196"/>
    <mergeCell ref="I112:J112"/>
    <mergeCell ref="I122:J122"/>
    <mergeCell ref="I131:J131"/>
    <mergeCell ref="I138:J138"/>
    <mergeCell ref="I145:J145"/>
    <mergeCell ref="I155:J155"/>
    <mergeCell ref="I58:J58"/>
    <mergeCell ref="I65:J65"/>
    <mergeCell ref="I75:J75"/>
    <mergeCell ref="I85:J85"/>
    <mergeCell ref="I95:J95"/>
    <mergeCell ref="I105:J105"/>
    <mergeCell ref="I27:I29"/>
    <mergeCell ref="J27:J29"/>
    <mergeCell ref="A32:K32"/>
    <mergeCell ref="A34:K34"/>
    <mergeCell ref="A36:K36"/>
    <mergeCell ref="I47:J47"/>
    <mergeCell ref="F25:H25"/>
    <mergeCell ref="I25:J25"/>
    <mergeCell ref="A27:A29"/>
    <mergeCell ref="B27:B29"/>
    <mergeCell ref="C27:C29"/>
    <mergeCell ref="D27:D29"/>
    <mergeCell ref="E27:E29"/>
    <mergeCell ref="F27:F29"/>
    <mergeCell ref="G27:G29"/>
    <mergeCell ref="H27:H29"/>
    <mergeCell ref="F22:H22"/>
    <mergeCell ref="I22:J22"/>
    <mergeCell ref="F23:H23"/>
    <mergeCell ref="I23:J23"/>
    <mergeCell ref="F24:H24"/>
    <mergeCell ref="I24:J24"/>
    <mergeCell ref="A15:K15"/>
    <mergeCell ref="A16:K16"/>
    <mergeCell ref="A18:K18"/>
    <mergeCell ref="F20:H20"/>
    <mergeCell ref="I20:J20"/>
    <mergeCell ref="F21:H21"/>
    <mergeCell ref="I21:J21"/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scale="66" fitToHeight="0" orientation="portrait" verticalDpi="0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C0D36-4111-4643-B86D-285CA5CA9099}">
  <sheetPr>
    <pageSetUpPr fitToPage="1"/>
  </sheetPr>
  <dimension ref="A1:AF280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  <col min="30" max="31" width="0" hidden="1" customWidth="1"/>
    <col min="32" max="32" width="129.7109375" hidden="1" customWidth="1"/>
  </cols>
  <sheetData>
    <row r="1" spans="1:5" x14ac:dyDescent="0.2">
      <c r="A1" s="8" t="str">
        <f>Source!B1</f>
        <v>Smeta.RU  (495) 974-1589</v>
      </c>
    </row>
    <row r="2" spans="1:5" ht="14.25" x14ac:dyDescent="0.2">
      <c r="C2" s="10"/>
      <c r="D2" s="10"/>
    </row>
    <row r="3" spans="1:5" ht="15" x14ac:dyDescent="0.25">
      <c r="C3" s="10"/>
      <c r="D3" s="43" t="s">
        <v>854</v>
      </c>
    </row>
    <row r="4" spans="1:5" ht="15" x14ac:dyDescent="0.25">
      <c r="C4" s="43"/>
      <c r="D4" s="43"/>
    </row>
    <row r="5" spans="1:5" ht="15" x14ac:dyDescent="0.25">
      <c r="C5" s="55" t="s">
        <v>933</v>
      </c>
      <c r="D5" s="55"/>
    </row>
    <row r="6" spans="1:5" ht="15" x14ac:dyDescent="0.25">
      <c r="C6" s="56"/>
      <c r="D6" s="56"/>
    </row>
    <row r="7" spans="1:5" ht="15" x14ac:dyDescent="0.25">
      <c r="C7" s="55" t="s">
        <v>933</v>
      </c>
      <c r="D7" s="55"/>
    </row>
    <row r="8" spans="1:5" ht="15" x14ac:dyDescent="0.25">
      <c r="C8" s="56"/>
      <c r="D8" s="56"/>
    </row>
    <row r="9" spans="1:5" ht="15" x14ac:dyDescent="0.25">
      <c r="C9" s="43" t="s">
        <v>934</v>
      </c>
      <c r="D9" s="10"/>
    </row>
    <row r="10" spans="1:5" ht="14.25" x14ac:dyDescent="0.2">
      <c r="A10" s="10"/>
      <c r="B10" s="10"/>
      <c r="C10" s="10"/>
      <c r="D10" s="10"/>
      <c r="E10" s="10"/>
    </row>
    <row r="11" spans="1:5" ht="15.75" x14ac:dyDescent="0.25">
      <c r="A11" s="57" t="str">
        <f>CONCATENATE("Дефектный акт ", IF(Source!AN15&lt;&gt;"", Source!AN15," "))</f>
        <v xml:space="preserve">Дефектный акт  </v>
      </c>
      <c r="B11" s="57"/>
      <c r="C11" s="57"/>
      <c r="D11" s="57"/>
      <c r="E11" s="10"/>
    </row>
    <row r="12" spans="1:5" ht="15" x14ac:dyDescent="0.25">
      <c r="A12" s="58" t="str">
        <f>CONCATENATE("На капитальный ремонт ", Source!G12)</f>
        <v>На капитальный ремонт Техническое обслуживание ГБУЗ "ГП №6 ДЗМ"</v>
      </c>
      <c r="B12" s="58"/>
      <c r="C12" s="58"/>
      <c r="D12" s="58"/>
      <c r="E12" s="10"/>
    </row>
    <row r="13" spans="1:5" ht="14.25" x14ac:dyDescent="0.2">
      <c r="A13" s="10"/>
      <c r="B13" s="10"/>
      <c r="C13" s="10"/>
      <c r="D13" s="10"/>
      <c r="E13" s="10"/>
    </row>
    <row r="14" spans="1:5" ht="15" x14ac:dyDescent="0.2">
      <c r="A14" s="10"/>
      <c r="B14" s="59" t="s">
        <v>935</v>
      </c>
      <c r="C14" s="10"/>
      <c r="D14" s="10"/>
      <c r="E14" s="10"/>
    </row>
    <row r="15" spans="1:5" ht="15" x14ac:dyDescent="0.2">
      <c r="A15" s="10"/>
      <c r="B15" s="59" t="s">
        <v>936</v>
      </c>
      <c r="C15" s="10"/>
      <c r="D15" s="10"/>
      <c r="E15" s="10"/>
    </row>
    <row r="16" spans="1:5" ht="15" x14ac:dyDescent="0.2">
      <c r="A16" s="10"/>
      <c r="B16" s="59" t="s">
        <v>937</v>
      </c>
      <c r="C16" s="10"/>
      <c r="D16" s="10"/>
      <c r="E16" s="10"/>
    </row>
    <row r="17" spans="1:5" ht="28.5" x14ac:dyDescent="0.2">
      <c r="A17" s="32" t="s">
        <v>938</v>
      </c>
      <c r="B17" s="32" t="s">
        <v>868</v>
      </c>
      <c r="C17" s="32" t="s">
        <v>869</v>
      </c>
      <c r="D17" s="32" t="s">
        <v>939</v>
      </c>
      <c r="E17" s="60" t="s">
        <v>940</v>
      </c>
    </row>
    <row r="18" spans="1:5" ht="14.25" x14ac:dyDescent="0.2">
      <c r="A18" s="61">
        <v>1</v>
      </c>
      <c r="B18" s="61">
        <v>2</v>
      </c>
      <c r="C18" s="61">
        <v>3</v>
      </c>
      <c r="D18" s="61">
        <v>4</v>
      </c>
      <c r="E18" s="62">
        <v>5</v>
      </c>
    </row>
    <row r="19" spans="1:5" ht="16.5" x14ac:dyDescent="0.25">
      <c r="A19" s="63" t="str">
        <f>CONCATENATE("Локальная смета: ", Source!G20)</f>
        <v>Локальная смета: Новая локальная смета</v>
      </c>
      <c r="B19" s="63"/>
      <c r="C19" s="63"/>
      <c r="D19" s="63"/>
      <c r="E19" s="63"/>
    </row>
    <row r="20" spans="1:5" ht="16.5" x14ac:dyDescent="0.25">
      <c r="A20" s="63" t="str">
        <f>CONCATENATE("Раздел: ", Source!G24)</f>
        <v>Раздел: г. Москва, 3-й Михалковский пер., д.22</v>
      </c>
      <c r="B20" s="63"/>
      <c r="C20" s="63"/>
      <c r="D20" s="63"/>
      <c r="E20" s="63"/>
    </row>
    <row r="21" spans="1:5" ht="16.5" x14ac:dyDescent="0.25">
      <c r="A21" s="63" t="str">
        <f>CONCATENATE("Подраздел: ", Source!G28)</f>
        <v>Подраздел: АПС</v>
      </c>
      <c r="B21" s="63"/>
      <c r="C21" s="63"/>
      <c r="D21" s="63"/>
      <c r="E21" s="63"/>
    </row>
    <row r="22" spans="1:5" ht="28.5" x14ac:dyDescent="0.2">
      <c r="A22" s="68">
        <v>1</v>
      </c>
      <c r="B22" s="69" t="str">
        <f>Source!G32</f>
        <v>Техническое обслуживание прибора приемно-контрольного "Сигнал-20П" (ППКОПУ R3-Рубеж-2ОП (R3-Link), ППКОПУ Рубеж-2ОП (RS-485))</v>
      </c>
      <c r="C22" s="70" t="str">
        <f>Source!H32</f>
        <v>шт.</v>
      </c>
      <c r="D22" s="71">
        <f>Source!I32</f>
        <v>6</v>
      </c>
      <c r="E22" s="69"/>
    </row>
    <row r="23" spans="1:5" ht="28.5" x14ac:dyDescent="0.2">
      <c r="A23" s="68">
        <v>2</v>
      </c>
      <c r="B23" s="69" t="str">
        <f>Source!G33</f>
        <v>Технический осмотр прибора приемно-контрольного "Сигнал-20П" (ППКОПУ R3-Рубеж-2ОП (R3-Link), ППКОПУ Рубеж-2ОП (RS-485))</v>
      </c>
      <c r="C23" s="70" t="str">
        <f>Source!H33</f>
        <v>шт.</v>
      </c>
      <c r="D23" s="71">
        <f>Source!I33</f>
        <v>6</v>
      </c>
      <c r="E23" s="69"/>
    </row>
    <row r="24" spans="1:5" ht="42.75" x14ac:dyDescent="0.2">
      <c r="A24" s="68">
        <v>3</v>
      </c>
      <c r="B24" s="69" t="str">
        <f>Source!G34</f>
        <v>Техническое обслуживание приборов системы охранно-пожарной сигнализации на базе оборудования С2000, блок индикации С2000-БКИ (С2000-БИ) - годовое (R3-Рубеж-БИУ (R3-LINK), Рубеж-БИУ (RS-485))</v>
      </c>
      <c r="C24" s="70" t="str">
        <f>Source!H34</f>
        <v>шт.</v>
      </c>
      <c r="D24" s="71">
        <f>Source!I34</f>
        <v>2</v>
      </c>
      <c r="E24" s="69"/>
    </row>
    <row r="25" spans="1:5" ht="28.5" x14ac:dyDescent="0.2">
      <c r="A25" s="68">
        <v>4</v>
      </c>
      <c r="B25" s="69" t="str">
        <f>Source!G35</f>
        <v>Техническое обслуживание источника вторичного электропитания резервированного "ИБП 1200\2400"</v>
      </c>
      <c r="C25" s="70" t="str">
        <f>Source!H35</f>
        <v>шт.</v>
      </c>
      <c r="D25" s="71">
        <f>Source!I35</f>
        <v>4</v>
      </c>
      <c r="E25" s="69"/>
    </row>
    <row r="26" spans="1:5" ht="28.5" x14ac:dyDescent="0.2">
      <c r="A26" s="68">
        <v>5</v>
      </c>
      <c r="B26" s="69" t="str">
        <f>Source!G36</f>
        <v>Технический осмотр Источник вторичного электропитания резервированного "ИБП 1200\2400"</v>
      </c>
      <c r="C26" s="70" t="str">
        <f>Source!H36</f>
        <v>шт.</v>
      </c>
      <c r="D26" s="71">
        <f>Source!I36</f>
        <v>4</v>
      </c>
      <c r="E26" s="69"/>
    </row>
    <row r="27" spans="1:5" ht="28.5" x14ac:dyDescent="0.2">
      <c r="A27" s="68">
        <v>6</v>
      </c>
      <c r="B27" s="69" t="str">
        <f>Source!G37</f>
        <v>Техническое обслуживание сетевого контроллера шлейфов сигнализации "СКШС-01" (ИЗ-1-R3)</v>
      </c>
      <c r="C27" s="70" t="str">
        <f>Source!H37</f>
        <v>шт.</v>
      </c>
      <c r="D27" s="71">
        <f>Source!I37</f>
        <v>45</v>
      </c>
      <c r="E27" s="69"/>
    </row>
    <row r="28" spans="1:5" ht="28.5" x14ac:dyDescent="0.2">
      <c r="A28" s="68">
        <v>7</v>
      </c>
      <c r="B28" s="69" t="str">
        <f>Source!G38</f>
        <v>Технический осмотр сетевого контроллера шлейфов сигнализации "СКШС-01" (ИЗ-1-R3)</v>
      </c>
      <c r="C28" s="70" t="str">
        <f>Source!H38</f>
        <v>шт.</v>
      </c>
      <c r="D28" s="71">
        <f>Source!I38</f>
        <v>45</v>
      </c>
      <c r="E28" s="69"/>
    </row>
    <row r="29" spans="1:5" ht="28.5" x14ac:dyDescent="0.2">
      <c r="A29" s="68">
        <v>8</v>
      </c>
      <c r="B29" s="69" t="str">
        <f>Source!G39</f>
        <v>Техническое обслуживание извещателя пожарного дымового оптико-электронного адресно-аналогового ИП 212-34А "ДИП-34А" - годовое</v>
      </c>
      <c r="C29" s="70" t="str">
        <f>Source!H39</f>
        <v>шт.</v>
      </c>
      <c r="D29" s="71">
        <f>Source!I39</f>
        <v>561</v>
      </c>
      <c r="E29" s="69"/>
    </row>
    <row r="30" spans="1:5" ht="28.5" x14ac:dyDescent="0.2">
      <c r="A30" s="68">
        <v>9</v>
      </c>
      <c r="B30" s="69" t="str">
        <f>Source!G40</f>
        <v>Техническое обслуживание извещателя пожарного ручного адресного "ИПР513-3А"</v>
      </c>
      <c r="C30" s="70" t="str">
        <f>Source!H40</f>
        <v>шт.</v>
      </c>
      <c r="D30" s="71">
        <f>Source!I40</f>
        <v>14</v>
      </c>
      <c r="E30" s="69"/>
    </row>
    <row r="31" spans="1:5" ht="28.5" x14ac:dyDescent="0.2">
      <c r="A31" s="68">
        <v>10</v>
      </c>
      <c r="B31" s="69" t="str">
        <f>Source!G41</f>
        <v>Технический осмотр извещателя пожарного ручного адресного "ИПР513-3А"</v>
      </c>
      <c r="C31" s="70" t="str">
        <f>Source!H41</f>
        <v>шт.</v>
      </c>
      <c r="D31" s="71">
        <f>Source!I41</f>
        <v>14</v>
      </c>
      <c r="E31" s="69"/>
    </row>
    <row r="32" spans="1:5" ht="42.75" x14ac:dyDescent="0.2">
      <c r="A32" s="68">
        <v>11</v>
      </c>
      <c r="B32" s="69" t="str">
        <f>Source!G42</f>
        <v>Техническое обслуживание устройства сигнально-пускового пожарного адресуемого типа УСПП 01041-2-1 "Гамма-А"  Устройство дистанционного пуска адресное УДП513-11</v>
      </c>
      <c r="C32" s="70" t="str">
        <f>Source!H42</f>
        <v>шт.</v>
      </c>
      <c r="D32" s="71">
        <f>Source!I42</f>
        <v>40</v>
      </c>
      <c r="E32" s="69"/>
    </row>
    <row r="33" spans="1:5" ht="42.75" x14ac:dyDescent="0.2">
      <c r="A33" s="68">
        <v>12</v>
      </c>
      <c r="B33" s="69" t="str">
        <f>Source!G43</f>
        <v>Технический осмотр устройства сигнально-пускового пожарного адресуемого типа УСПП 01041-2-1 "Гамма-А"  Устройство дистанционного пуска адресное УДП513-11</v>
      </c>
      <c r="C33" s="70" t="str">
        <f>Source!H43</f>
        <v>шт.</v>
      </c>
      <c r="D33" s="71">
        <f>Source!I43</f>
        <v>40</v>
      </c>
      <c r="E33" s="69"/>
    </row>
    <row r="34" spans="1:5" ht="28.5" x14ac:dyDescent="0.2">
      <c r="A34" s="68">
        <v>13</v>
      </c>
      <c r="B34" s="69" t="str">
        <f>Source!G44</f>
        <v>Техническое обслуживание источника резервного питания "СКАТ-1200Р\20" или "СКАТ-2400Р\20"</v>
      </c>
      <c r="C34" s="70" t="str">
        <f>Source!H44</f>
        <v>шт.</v>
      </c>
      <c r="D34" s="71">
        <f>Source!I44</f>
        <v>1</v>
      </c>
      <c r="E34" s="69"/>
    </row>
    <row r="35" spans="1:5" ht="28.5" x14ac:dyDescent="0.2">
      <c r="A35" s="68">
        <v>14</v>
      </c>
      <c r="B35" s="69" t="str">
        <f>Source!G45</f>
        <v>Технический осмотр Источник резервного питания "СКАТ-1200Р\20" или "СКАТ-2400Р\20"</v>
      </c>
      <c r="C35" s="70" t="str">
        <f>Source!H45</f>
        <v>шт.</v>
      </c>
      <c r="D35" s="71">
        <f>Source!I45</f>
        <v>1</v>
      </c>
      <c r="E35" s="69"/>
    </row>
    <row r="36" spans="1:5" ht="28.5" x14ac:dyDescent="0.2">
      <c r="A36" s="68">
        <v>15</v>
      </c>
      <c r="B36" s="69" t="str">
        <f>Source!G46</f>
        <v>Техническое обслуживание релейного модуля "РМ-1" (РМ-1-R3, РМ-4-R3, РМ-4К)</v>
      </c>
      <c r="C36" s="70" t="str">
        <f>Source!H46</f>
        <v>шт.</v>
      </c>
      <c r="D36" s="71">
        <f>Source!I46</f>
        <v>38</v>
      </c>
      <c r="E36" s="69"/>
    </row>
    <row r="37" spans="1:5" ht="14.25" x14ac:dyDescent="0.2">
      <c r="A37" s="68">
        <v>16</v>
      </c>
      <c r="B37" s="69" t="str">
        <f>Source!G47</f>
        <v>Технический осмотр Релейный модуль "РМ-1" (РМ-1-R3, РМ-4-R3, РМ-4К)</v>
      </c>
      <c r="C37" s="70" t="str">
        <f>Source!H47</f>
        <v>шт.</v>
      </c>
      <c r="D37" s="71">
        <f>Source!I47</f>
        <v>38</v>
      </c>
      <c r="E37" s="69"/>
    </row>
    <row r="38" spans="1:5" ht="28.5" x14ac:dyDescent="0.2">
      <c r="A38" s="68">
        <v>17</v>
      </c>
      <c r="B38" s="69" t="str">
        <f>Source!G48</f>
        <v>Техническое обслуживание приборов системы охранно-пожарной сигнализации, резервированный источник питания "РИП-24" - годовое</v>
      </c>
      <c r="C38" s="70" t="str">
        <f>Source!H48</f>
        <v>шт.</v>
      </c>
      <c r="D38" s="71">
        <f>Source!I48</f>
        <v>1</v>
      </c>
      <c r="E38" s="69"/>
    </row>
    <row r="39" spans="1:5" ht="16.5" x14ac:dyDescent="0.25">
      <c r="A39" s="63" t="str">
        <f>CONCATENATE("Подраздел: ", Source!G80)</f>
        <v>Подраздел: Система оповещения</v>
      </c>
      <c r="B39" s="63"/>
      <c r="C39" s="63"/>
      <c r="D39" s="63"/>
      <c r="E39" s="63"/>
    </row>
    <row r="40" spans="1:5" ht="14.25" x14ac:dyDescent="0.2">
      <c r="A40" s="68">
        <v>18</v>
      </c>
      <c r="B40" s="69" t="str">
        <f>Source!G84</f>
        <v>Техническое обслуживание прибора приемно-контрольного "Сигнал-20П"</v>
      </c>
      <c r="C40" s="70" t="str">
        <f>Source!H84</f>
        <v>шт.</v>
      </c>
      <c r="D40" s="71">
        <f>Source!I84</f>
        <v>1</v>
      </c>
      <c r="E40" s="69"/>
    </row>
    <row r="41" spans="1:5" ht="14.25" x14ac:dyDescent="0.2">
      <c r="A41" s="68">
        <v>19</v>
      </c>
      <c r="B41" s="69" t="str">
        <f>Source!G85</f>
        <v>Технический осмотр прибора приемно-контрольного "Сигнал-20П"</v>
      </c>
      <c r="C41" s="70" t="str">
        <f>Source!H85</f>
        <v>шт.</v>
      </c>
      <c r="D41" s="71">
        <f>Source!I85</f>
        <v>1</v>
      </c>
      <c r="E41" s="69"/>
    </row>
    <row r="42" spans="1:5" ht="28.5" x14ac:dyDescent="0.2">
      <c r="A42" s="68">
        <v>20</v>
      </c>
      <c r="B42" s="69" t="str">
        <f>Source!G86</f>
        <v>Техническое обслуживание приборов системы оповещения, громкоговоритель настенный типа SWS-03 - годовое</v>
      </c>
      <c r="C42" s="70" t="str">
        <f>Source!H86</f>
        <v>шт.</v>
      </c>
      <c r="D42" s="71">
        <f>Source!I86</f>
        <v>280</v>
      </c>
      <c r="E42" s="69"/>
    </row>
    <row r="43" spans="1:5" ht="42.75" x14ac:dyDescent="0.2">
      <c r="A43" s="68">
        <v>21</v>
      </c>
      <c r="B43" s="69" t="str">
        <f>Source!G87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C43" s="70" t="str">
        <f>Source!H87</f>
        <v>шт.</v>
      </c>
      <c r="D43" s="71">
        <f>Source!I87</f>
        <v>1</v>
      </c>
      <c r="E43" s="69"/>
    </row>
    <row r="44" spans="1:5" ht="28.5" x14ac:dyDescent="0.2">
      <c r="A44" s="68">
        <v>22</v>
      </c>
      <c r="B44" s="69" t="str">
        <f>Source!G89</f>
        <v>Технический осмотр приборов системы оповещения и управления эвакуацией людей (СОУЭ), оповещатель световой - ежемесячный</v>
      </c>
      <c r="C44" s="70" t="str">
        <f>Source!H89</f>
        <v>10 шт.</v>
      </c>
      <c r="D44" s="71">
        <f>Source!I89</f>
        <v>4.7</v>
      </c>
      <c r="E44" s="69"/>
    </row>
    <row r="45" spans="1:5" ht="42.75" x14ac:dyDescent="0.2">
      <c r="A45" s="68">
        <v>23</v>
      </c>
      <c r="B45" s="69" t="str">
        <f>Source!G90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C45" s="70" t="str">
        <f>Source!H90</f>
        <v>10 шт.</v>
      </c>
      <c r="D45" s="71">
        <f>Source!I90</f>
        <v>10.3</v>
      </c>
      <c r="E45" s="69"/>
    </row>
    <row r="46" spans="1:5" ht="28.5" x14ac:dyDescent="0.2">
      <c r="A46" s="68">
        <v>24</v>
      </c>
      <c r="B46" s="69" t="str">
        <f>Source!G91</f>
        <v>Техническое обслуживание оповещателя пожарного светового типа "Гамма-С"</v>
      </c>
      <c r="C46" s="70" t="str">
        <f>Source!H91</f>
        <v>10 шт.</v>
      </c>
      <c r="D46" s="71">
        <f>Source!I91</f>
        <v>1.5</v>
      </c>
      <c r="E46" s="69"/>
    </row>
    <row r="47" spans="1:5" ht="14.25" x14ac:dyDescent="0.2">
      <c r="A47" s="68">
        <v>25</v>
      </c>
      <c r="B47" s="69" t="str">
        <f>Source!G92</f>
        <v>Технический осмотр оповещателя пожарного светового типа "Гамма-С"</v>
      </c>
      <c r="C47" s="70" t="str">
        <f>Source!H92</f>
        <v>10 шт.</v>
      </c>
      <c r="D47" s="71">
        <f>Source!I92</f>
        <v>15</v>
      </c>
      <c r="E47" s="69"/>
    </row>
    <row r="48" spans="1:5" ht="28.5" x14ac:dyDescent="0.2">
      <c r="A48" s="68">
        <v>26</v>
      </c>
      <c r="B48" s="69" t="str">
        <f>Source!G93</f>
        <v>Техническое обслуживание релейного модуля "РМ-1" (РМ-1-R3, РМ-4-R3, РМ-4К)</v>
      </c>
      <c r="C48" s="70" t="str">
        <f>Source!H93</f>
        <v>шт.</v>
      </c>
      <c r="D48" s="71">
        <f>Source!I93</f>
        <v>2</v>
      </c>
      <c r="E48" s="69"/>
    </row>
    <row r="49" spans="1:5" ht="14.25" x14ac:dyDescent="0.2">
      <c r="A49" s="68">
        <v>27</v>
      </c>
      <c r="B49" s="69" t="str">
        <f>Source!G94</f>
        <v>Технический осмотр Релейный модуль "РМ-1" (РМ-1-R3, РМ-4-R3, РМ-4К)</v>
      </c>
      <c r="C49" s="70" t="str">
        <f>Source!H94</f>
        <v>шт.</v>
      </c>
      <c r="D49" s="71">
        <f>Source!I94</f>
        <v>2</v>
      </c>
      <c r="E49" s="69"/>
    </row>
    <row r="50" spans="1:5" ht="16.5" x14ac:dyDescent="0.25">
      <c r="A50" s="63" t="str">
        <f>CONCATENATE("Подраздел: ", Source!G126)</f>
        <v>Подраздел: Система пожаротушения</v>
      </c>
      <c r="B50" s="63"/>
      <c r="C50" s="63"/>
      <c r="D50" s="63"/>
      <c r="E50" s="63"/>
    </row>
    <row r="51" spans="1:5" ht="28.5" x14ac:dyDescent="0.2">
      <c r="A51" s="68">
        <v>28</v>
      </c>
      <c r="B51" s="69" t="str">
        <f>Source!G130</f>
        <v>Техническое обслуживание источника вторичного электропитания резервированного "ИБП 1200\2400"</v>
      </c>
      <c r="C51" s="70" t="str">
        <f>Source!H130</f>
        <v>шт.</v>
      </c>
      <c r="D51" s="71">
        <f>Source!I130</f>
        <v>3</v>
      </c>
      <c r="E51" s="69"/>
    </row>
    <row r="52" spans="1:5" ht="28.5" x14ac:dyDescent="0.2">
      <c r="A52" s="68">
        <v>29</v>
      </c>
      <c r="B52" s="69" t="str">
        <f>Source!G131</f>
        <v>Технический осмотр Источник вторичного электропитания резервированного "ИБП 1200\2400"</v>
      </c>
      <c r="C52" s="70" t="str">
        <f>Source!H131</f>
        <v>шт.</v>
      </c>
      <c r="D52" s="71">
        <f>Source!I131</f>
        <v>3</v>
      </c>
      <c r="E52" s="69"/>
    </row>
    <row r="53" spans="1:5" ht="28.5" x14ac:dyDescent="0.2">
      <c r="A53" s="68">
        <v>30</v>
      </c>
      <c r="B53" s="69" t="str">
        <f>Source!G132</f>
        <v>Техническое обслуживание релейного модуля "РМ-1" (РМ-1-R3, РМ-4-R3, РМ-4К)</v>
      </c>
      <c r="C53" s="70" t="str">
        <f>Source!H132</f>
        <v>шт.</v>
      </c>
      <c r="D53" s="71">
        <f>Source!I132</f>
        <v>2</v>
      </c>
      <c r="E53" s="69"/>
    </row>
    <row r="54" spans="1:5" ht="14.25" x14ac:dyDescent="0.2">
      <c r="A54" s="68">
        <v>31</v>
      </c>
      <c r="B54" s="69" t="str">
        <f>Source!G133</f>
        <v>Технический осмотр Релейный модуль "РМ-1" (РМ-1-R3, РМ-4-R3, РМ-4К)</v>
      </c>
      <c r="C54" s="70" t="str">
        <f>Source!H133</f>
        <v>шт.</v>
      </c>
      <c r="D54" s="71">
        <f>Source!I133</f>
        <v>2</v>
      </c>
      <c r="E54" s="69"/>
    </row>
    <row r="55" spans="1:5" ht="42.75" x14ac:dyDescent="0.2">
      <c r="A55" s="68">
        <v>32</v>
      </c>
      <c r="B55" s="69" t="str">
        <f>Source!G134</f>
        <v>Техническое обслуживание устройства сигнально-пускового пожарного адресуемого типа УСПП 01041-2-1 "Гамма-А"  Устройство дистанционного пуска адресное</v>
      </c>
      <c r="C55" s="70" t="str">
        <f>Source!H134</f>
        <v>шт.</v>
      </c>
      <c r="D55" s="71">
        <f>Source!I134</f>
        <v>3</v>
      </c>
      <c r="E55" s="69"/>
    </row>
    <row r="56" spans="1:5" ht="42.75" x14ac:dyDescent="0.2">
      <c r="A56" s="68">
        <v>33</v>
      </c>
      <c r="B56" s="69" t="str">
        <f>Source!G135</f>
        <v>Технический осмотр устройства сигнально-пускового пожарного адресуемого типа УСПП 01041-2-1 "Гамма-А"  Устройство дистанционного пуска адресное</v>
      </c>
      <c r="C56" s="70" t="str">
        <f>Source!H135</f>
        <v>шт.</v>
      </c>
      <c r="D56" s="71">
        <f>Source!I135</f>
        <v>3</v>
      </c>
      <c r="E56" s="69"/>
    </row>
    <row r="57" spans="1:5" ht="28.5" x14ac:dyDescent="0.2">
      <c r="A57" s="68">
        <v>34</v>
      </c>
      <c r="B57" s="69" t="str">
        <f>Source!G136</f>
        <v>Техническое обслуживание оповещателя охранно-пожарного звукового типа "Свирель"</v>
      </c>
      <c r="C57" s="70" t="str">
        <f>Source!H136</f>
        <v>шт.</v>
      </c>
      <c r="D57" s="71">
        <f>Source!I136</f>
        <v>3</v>
      </c>
      <c r="E57" s="69"/>
    </row>
    <row r="58" spans="1:5" ht="28.5" x14ac:dyDescent="0.2">
      <c r="A58" s="68">
        <v>35</v>
      </c>
      <c r="B58" s="69" t="str">
        <f>Source!G137</f>
        <v>Техническое обслуживание звукового табло оповещения "Газ! Уходи!", "Газ! Не входи!"</v>
      </c>
      <c r="C58" s="70" t="str">
        <f>Source!H137</f>
        <v>шт.</v>
      </c>
      <c r="D58" s="71">
        <f>Source!I137</f>
        <v>9</v>
      </c>
      <c r="E58" s="69"/>
    </row>
    <row r="59" spans="1:5" ht="14.25" x14ac:dyDescent="0.2">
      <c r="A59" s="68">
        <v>36</v>
      </c>
      <c r="B59" s="69" t="str">
        <f>Source!G138</f>
        <v>Техническое обслуживание извещателя магнитоконтактного типа СМК</v>
      </c>
      <c r="C59" s="70" t="str">
        <f>Source!H138</f>
        <v>шт.</v>
      </c>
      <c r="D59" s="71">
        <f>Source!I138</f>
        <v>3</v>
      </c>
      <c r="E59" s="69"/>
    </row>
    <row r="60" spans="1:5" ht="28.5" x14ac:dyDescent="0.2">
      <c r="A60" s="68">
        <v>37</v>
      </c>
      <c r="B60" s="69" t="str">
        <f>Source!G139</f>
        <v>Техническое обслуживание системы газового пожаротушения, модуль типа MX-1230 - ежемесячное</v>
      </c>
      <c r="C60" s="70" t="str">
        <f>Source!H139</f>
        <v>1 модуль</v>
      </c>
      <c r="D60" s="71">
        <f>Source!I139</f>
        <v>8</v>
      </c>
      <c r="E60" s="69"/>
    </row>
    <row r="61" spans="1:5" ht="16.5" x14ac:dyDescent="0.25">
      <c r="A61" s="63" t="str">
        <f>CONCATENATE("Подраздел: ", Source!G171)</f>
        <v>Подраздел: Система дымоудаления</v>
      </c>
      <c r="B61" s="63"/>
      <c r="C61" s="63"/>
      <c r="D61" s="63"/>
      <c r="E61" s="63"/>
    </row>
    <row r="62" spans="1:5" ht="14.25" x14ac:dyDescent="0.2">
      <c r="A62" s="68">
        <v>38</v>
      </c>
      <c r="B62" s="69" t="str">
        <f>Source!G175</f>
        <v>Техническое обслуживание канального вентилятора - ежемесячное</v>
      </c>
      <c r="C62" s="70" t="str">
        <f>Source!H175</f>
        <v>шт.</v>
      </c>
      <c r="D62" s="71">
        <f>Source!I175</f>
        <v>5</v>
      </c>
      <c r="E62" s="69"/>
    </row>
    <row r="63" spans="1:5" ht="14.25" x14ac:dyDescent="0.2">
      <c r="A63" s="68">
        <v>39</v>
      </c>
      <c r="B63" s="69" t="str">
        <f>Source!G176</f>
        <v>Техническое обслуживание канального вентилятора - ежеквартальное</v>
      </c>
      <c r="C63" s="70" t="str">
        <f>Source!H176</f>
        <v>шт.</v>
      </c>
      <c r="D63" s="71">
        <f>Source!I176</f>
        <v>5</v>
      </c>
      <c r="E63" s="69"/>
    </row>
    <row r="64" spans="1:5" ht="28.5" x14ac:dyDescent="0.2">
      <c r="A64" s="68">
        <v>40</v>
      </c>
      <c r="B64" s="69" t="str">
        <f>Source!G178</f>
        <v>Техническое обслуживание и ремонт в течение года приточных установок с автоматикой, производительностью по воздуху до 5000 м3/ч</v>
      </c>
      <c r="C64" s="70" t="str">
        <f>Source!H178</f>
        <v>установка</v>
      </c>
      <c r="D64" s="71">
        <f>Source!I178</f>
        <v>1</v>
      </c>
      <c r="E64" s="69"/>
    </row>
    <row r="65" spans="1:5" ht="28.5" x14ac:dyDescent="0.2">
      <c r="A65" s="68">
        <v>41</v>
      </c>
      <c r="B65" s="69" t="str">
        <f>Source!G179</f>
        <v>Техническое обслуживание клапанов огнезадерживающих двустворчатых с электромагнитным приводом</v>
      </c>
      <c r="C65" s="70" t="str">
        <f>Source!H179</f>
        <v>шт.</v>
      </c>
      <c r="D65" s="71">
        <f>Source!I179</f>
        <v>12</v>
      </c>
      <c r="E65" s="69"/>
    </row>
    <row r="66" spans="1:5" ht="28.5" x14ac:dyDescent="0.2">
      <c r="A66" s="68">
        <v>42</v>
      </c>
      <c r="B66" s="69" t="str">
        <f>Source!G180</f>
        <v>Техническое обслуживание клапанов обратных воздушных диаметром/периметром до 560/1600 мм</v>
      </c>
      <c r="C66" s="70" t="str">
        <f>Source!H180</f>
        <v>шт.</v>
      </c>
      <c r="D66" s="71">
        <f>Source!I180</f>
        <v>2</v>
      </c>
      <c r="E66" s="69"/>
    </row>
    <row r="67" spans="1:5" ht="16.5" x14ac:dyDescent="0.25">
      <c r="A67" s="63" t="str">
        <f>CONCATENATE("Раздел: ", Source!G242)</f>
        <v>Раздел: г. Москва, ул. Квесисская 1-Я, д.8</v>
      </c>
      <c r="B67" s="63"/>
      <c r="C67" s="63"/>
      <c r="D67" s="63"/>
      <c r="E67" s="63"/>
    </row>
    <row r="68" spans="1:5" ht="16.5" x14ac:dyDescent="0.25">
      <c r="A68" s="63" t="str">
        <f>CONCATENATE("Подраздел: ", Source!G246)</f>
        <v>Подраздел: АПС</v>
      </c>
      <c r="B68" s="63"/>
      <c r="C68" s="63"/>
      <c r="D68" s="63"/>
      <c r="E68" s="63"/>
    </row>
    <row r="69" spans="1:5" ht="28.5" x14ac:dyDescent="0.2">
      <c r="A69" s="68">
        <v>43</v>
      </c>
      <c r="B69" s="69" t="str">
        <f>Source!G250</f>
        <v>Техническое обслуживание прибора приемно-контрольного охранно-пожарного "ВЭРС-ПК" ("Рубеж-2 ОП" прот. R3)</v>
      </c>
      <c r="C69" s="70" t="str">
        <f>Source!H250</f>
        <v>шт.</v>
      </c>
      <c r="D69" s="71">
        <f>Source!I250</f>
        <v>3</v>
      </c>
      <c r="E69" s="69"/>
    </row>
    <row r="70" spans="1:5" ht="28.5" x14ac:dyDescent="0.2">
      <c r="A70" s="68">
        <v>44</v>
      </c>
      <c r="B70" s="69" t="str">
        <f>Source!G251</f>
        <v>Технический осмотр прибора приемно-контрольного охранно-пожарного "ВЭРС-ПК" ("Рубеж-2 ОП" прот. R3)</v>
      </c>
      <c r="C70" s="70" t="str">
        <f>Source!H251</f>
        <v>шт.</v>
      </c>
      <c r="D70" s="71">
        <f>Source!I251</f>
        <v>3</v>
      </c>
      <c r="E70" s="69"/>
    </row>
    <row r="71" spans="1:5" ht="42.75" x14ac:dyDescent="0.2">
      <c r="A71" s="68">
        <v>45</v>
      </c>
      <c r="B71" s="69" t="str">
        <f>Source!G252</f>
        <v>Техническое обслуживание приборов системы охранно-пожарной сигнализации на базе оборудования С2000, блок индикации С2000-БКИ (С2000-БИ) - годовое (RЗ-Рубеж-БИУ)</v>
      </c>
      <c r="C71" s="70" t="str">
        <f>Source!H252</f>
        <v>шт.</v>
      </c>
      <c r="D71" s="71">
        <f>Source!I252</f>
        <v>5</v>
      </c>
      <c r="E71" s="69"/>
    </row>
    <row r="72" spans="1:5" ht="28.5" x14ac:dyDescent="0.2">
      <c r="A72" s="68">
        <v>46</v>
      </c>
      <c r="B72" s="69" t="str">
        <f>Source!G253</f>
        <v>Техническое обслуживание извещателя пожарного дымового оптико-электронного адресно-аналогового ИП 212-34А "ДИП-34А" - годовое</v>
      </c>
      <c r="C72" s="70" t="str">
        <f>Source!H253</f>
        <v>шт.</v>
      </c>
      <c r="D72" s="71">
        <f>Source!I253</f>
        <v>395</v>
      </c>
      <c r="E72" s="69"/>
    </row>
    <row r="73" spans="1:5" ht="42.75" x14ac:dyDescent="0.2">
      <c r="A73" s="68">
        <v>47</v>
      </c>
      <c r="B73" s="69" t="str">
        <f>Source!G254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C73" s="70" t="str">
        <f>Source!H254</f>
        <v>шт.</v>
      </c>
      <c r="D73" s="71">
        <f>Source!I254</f>
        <v>395</v>
      </c>
      <c r="E73" s="69"/>
    </row>
    <row r="74" spans="1:5" ht="42.75" x14ac:dyDescent="0.2">
      <c r="A74" s="68">
        <v>48</v>
      </c>
      <c r="B74" s="69" t="str">
        <f>Source!G255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C74" s="70" t="str">
        <f>Source!H255</f>
        <v>шт.</v>
      </c>
      <c r="D74" s="71">
        <f>Source!I255</f>
        <v>395</v>
      </c>
      <c r="E74" s="69"/>
    </row>
    <row r="75" spans="1:5" ht="28.5" x14ac:dyDescent="0.2">
      <c r="A75" s="68">
        <v>49</v>
      </c>
      <c r="B75" s="69" t="str">
        <f>Source!G256</f>
        <v>Техническое обслуживание извещателя пожарного ручного адресный "ИПР"</v>
      </c>
      <c r="C75" s="70" t="str">
        <f>Source!H256</f>
        <v>шт.</v>
      </c>
      <c r="D75" s="71">
        <f>Source!I256</f>
        <v>15</v>
      </c>
      <c r="E75" s="69"/>
    </row>
    <row r="76" spans="1:5" ht="14.25" x14ac:dyDescent="0.2">
      <c r="A76" s="68">
        <v>50</v>
      </c>
      <c r="B76" s="69" t="str">
        <f>Source!G257</f>
        <v>Технический осмотр извещателя пожарного ручного адресного "ИПР"</v>
      </c>
      <c r="C76" s="70" t="str">
        <f>Source!H257</f>
        <v>шт.</v>
      </c>
      <c r="D76" s="71">
        <f>Source!I257</f>
        <v>15</v>
      </c>
      <c r="E76" s="69"/>
    </row>
    <row r="77" spans="1:5" ht="14.25" x14ac:dyDescent="0.2">
      <c r="A77" s="68">
        <v>51</v>
      </c>
      <c r="B77" s="69" t="str">
        <f>Source!G258</f>
        <v>Техническое обслуживание блока контроля зоны "БКЗ" (ИЗ-1Б-RЗ)</v>
      </c>
      <c r="C77" s="70" t="str">
        <f>Source!H258</f>
        <v>шт.</v>
      </c>
      <c r="D77" s="71">
        <f>Source!I258</f>
        <v>40</v>
      </c>
      <c r="E77" s="69"/>
    </row>
    <row r="78" spans="1:5" ht="14.25" x14ac:dyDescent="0.2">
      <c r="A78" s="68">
        <v>52</v>
      </c>
      <c r="B78" s="69" t="str">
        <f>Source!G259</f>
        <v>Технический осмотр блока контроля зоны "БКЗ" (ИЗ-1Б-RЗ)</v>
      </c>
      <c r="C78" s="70" t="str">
        <f>Source!H259</f>
        <v>шт.</v>
      </c>
      <c r="D78" s="71">
        <f>Source!I259</f>
        <v>40</v>
      </c>
      <c r="E78" s="69"/>
    </row>
    <row r="79" spans="1:5" ht="14.25" x14ac:dyDescent="0.2">
      <c r="A79" s="68">
        <v>53</v>
      </c>
      <c r="B79" s="69" t="str">
        <f>Source!G260</f>
        <v>Техническое обслуживание блока релейного адресного "БРА-03-4"</v>
      </c>
      <c r="C79" s="70" t="str">
        <f>Source!H260</f>
        <v>шт.</v>
      </c>
      <c r="D79" s="71">
        <f>Source!I260</f>
        <v>93</v>
      </c>
      <c r="E79" s="69"/>
    </row>
    <row r="80" spans="1:5" ht="14.25" x14ac:dyDescent="0.2">
      <c r="A80" s="68">
        <v>54</v>
      </c>
      <c r="B80" s="69" t="str">
        <f>Source!G261</f>
        <v>Технический осмотр блока релейного адресного "БРА-03-4"</v>
      </c>
      <c r="C80" s="70" t="str">
        <f>Source!H261</f>
        <v>шт.</v>
      </c>
      <c r="D80" s="71">
        <f>Source!I261</f>
        <v>93</v>
      </c>
      <c r="E80" s="69"/>
    </row>
    <row r="81" spans="1:5" ht="28.5" x14ac:dyDescent="0.2">
      <c r="A81" s="68">
        <v>55</v>
      </c>
      <c r="B81" s="69" t="str">
        <f>Source!G262</f>
        <v>Техническое обслуживание источника вторичного электропитания резервированного "ИБП 1200\2400"</v>
      </c>
      <c r="C81" s="70" t="str">
        <f>Source!H262</f>
        <v>шт.</v>
      </c>
      <c r="D81" s="71">
        <f>Source!I262</f>
        <v>1</v>
      </c>
      <c r="E81" s="69"/>
    </row>
    <row r="82" spans="1:5" ht="28.5" x14ac:dyDescent="0.2">
      <c r="A82" s="68">
        <v>56</v>
      </c>
      <c r="B82" s="69" t="str">
        <f>Source!G263</f>
        <v>Технический осмотр Источник вторичного электропитания резервированного "ИБП 1200\2400"</v>
      </c>
      <c r="C82" s="70" t="str">
        <f>Source!H263</f>
        <v>шт.</v>
      </c>
      <c r="D82" s="71">
        <f>Source!I263</f>
        <v>1</v>
      </c>
      <c r="E82" s="69"/>
    </row>
    <row r="83" spans="1:5" ht="42.75" x14ac:dyDescent="0.2">
      <c r="A83" s="68">
        <v>57</v>
      </c>
      <c r="B83" s="69" t="str">
        <f>Source!G264</f>
        <v>Техническое обслуживание приборов системы охранно-пожарной сигнализации на базе оборудования С2000, блок индикации С2000-БКИ (С2000-БИ) - годовое ("Рубеж-АРМ", ЦПИУ "Рубеж" исп.1)</v>
      </c>
      <c r="C83" s="70" t="str">
        <f>Source!H264</f>
        <v>шт.</v>
      </c>
      <c r="D83" s="71">
        <f>Source!I264</f>
        <v>1</v>
      </c>
      <c r="E83" s="69"/>
    </row>
    <row r="84" spans="1:5" ht="14.25" x14ac:dyDescent="0.2">
      <c r="A84" s="68">
        <v>58</v>
      </c>
      <c r="B84" s="69" t="str">
        <f>Source!G265</f>
        <v>Техническое обслуживание монитора</v>
      </c>
      <c r="C84" s="70" t="str">
        <f>Source!H265</f>
        <v>шт.</v>
      </c>
      <c r="D84" s="71">
        <f>Source!I265</f>
        <v>1</v>
      </c>
      <c r="E84" s="69"/>
    </row>
    <row r="85" spans="1:5" ht="14.25" x14ac:dyDescent="0.2">
      <c r="A85" s="68">
        <v>59</v>
      </c>
      <c r="B85" s="69" t="str">
        <f>Source!G266</f>
        <v>Осмотр монитор</v>
      </c>
      <c r="C85" s="70" t="str">
        <f>Source!H266</f>
        <v>шт.</v>
      </c>
      <c r="D85" s="71">
        <f>Source!I266</f>
        <v>1</v>
      </c>
      <c r="E85" s="69"/>
    </row>
    <row r="86" spans="1:5" ht="28.5" x14ac:dyDescent="0.2">
      <c r="A86" s="68">
        <v>60</v>
      </c>
      <c r="B86" s="69" t="str">
        <f>Source!G267</f>
        <v>Техническое обслуживание источника резервного питания "СКАТ-1200Р\20" или "СКАТ-2400Р\20"</v>
      </c>
      <c r="C86" s="70" t="str">
        <f>Source!H267</f>
        <v>шт.</v>
      </c>
      <c r="D86" s="71">
        <f>Source!I267</f>
        <v>1</v>
      </c>
      <c r="E86" s="69"/>
    </row>
    <row r="87" spans="1:5" ht="28.5" x14ac:dyDescent="0.2">
      <c r="A87" s="68">
        <v>61</v>
      </c>
      <c r="B87" s="69" t="str">
        <f>Source!G268</f>
        <v>Технический осмотр Источник резервного питания "СКАТ-1200Р\20" или "СКАТ-2400Р\20"</v>
      </c>
      <c r="C87" s="70" t="str">
        <f>Source!H268</f>
        <v>шт.</v>
      </c>
      <c r="D87" s="71">
        <f>Source!I268</f>
        <v>1</v>
      </c>
      <c r="E87" s="69"/>
    </row>
    <row r="88" spans="1:5" ht="28.5" x14ac:dyDescent="0.2">
      <c r="A88" s="68">
        <v>62</v>
      </c>
      <c r="B88" s="69" t="str">
        <f>Source!G269</f>
        <v>Техническое обслуживание прибора управления пожарного (ПУ 2) типа "Гамма-П" (Адресный модуль управления пожаротушением МПТ-1-R3)</v>
      </c>
      <c r="C88" s="70" t="str">
        <f>Source!H269</f>
        <v>шт.</v>
      </c>
      <c r="D88" s="71">
        <f>Source!I269</f>
        <v>1</v>
      </c>
      <c r="E88" s="69"/>
    </row>
    <row r="89" spans="1:5" ht="28.5" x14ac:dyDescent="0.2">
      <c r="A89" s="68">
        <v>63</v>
      </c>
      <c r="B89" s="69" t="str">
        <f>Source!G270</f>
        <v>Технический осмотр прибора управления пожарного (ПУ 2) типа "Гамма-П" (Адресный модуль управления пожаротушением МПТ-1-R3)</v>
      </c>
      <c r="C89" s="70" t="str">
        <f>Source!H270</f>
        <v>шт.</v>
      </c>
      <c r="D89" s="71">
        <f>Source!I270</f>
        <v>1</v>
      </c>
      <c r="E89" s="69"/>
    </row>
    <row r="90" spans="1:5" ht="42.75" x14ac:dyDescent="0.2">
      <c r="A90" s="68">
        <v>64</v>
      </c>
      <c r="B90" s="69" t="str">
        <f>Source!G271</f>
        <v>Техническое обслуживание прибора приемно-контрольного охранно-пожарного "ВЭРС-ПК" (Модуль управления клапаном дымоудаления МДУ-1- R3)</v>
      </c>
      <c r="C90" s="70" t="str">
        <f>Source!H271</f>
        <v>шт.</v>
      </c>
      <c r="D90" s="71">
        <f>Source!I271</f>
        <v>161</v>
      </c>
      <c r="E90" s="69"/>
    </row>
    <row r="91" spans="1:5" ht="28.5" x14ac:dyDescent="0.2">
      <c r="A91" s="68">
        <v>65</v>
      </c>
      <c r="B91" s="69" t="str">
        <f>Source!G272</f>
        <v>Технический осмотр прибора приемно-контрольного охранно-пожарного "ВЭРС-ПК" (Модуль управления клапаном дымоудаления МДУ-1- R3)</v>
      </c>
      <c r="C91" s="70" t="str">
        <f>Source!H272</f>
        <v>шт.</v>
      </c>
      <c r="D91" s="71">
        <f>Source!I272</f>
        <v>161</v>
      </c>
      <c r="E91" s="69"/>
    </row>
    <row r="92" spans="1:5" ht="16.5" x14ac:dyDescent="0.25">
      <c r="A92" s="63" t="str">
        <f>CONCATENATE("Подраздел: ", Source!G304)</f>
        <v>Подраздел: СОУЭ</v>
      </c>
      <c r="B92" s="63"/>
      <c r="C92" s="63"/>
      <c r="D92" s="63"/>
      <c r="E92" s="63"/>
    </row>
    <row r="93" spans="1:5" ht="28.5" x14ac:dyDescent="0.2">
      <c r="A93" s="68">
        <v>66</v>
      </c>
      <c r="B93" s="69" t="str">
        <f>Source!G308</f>
        <v>Техническое обслуживание пульта охранно-пожарной сигнализации (ОПП) (SONAR SPM-20)</v>
      </c>
      <c r="C93" s="70" t="str">
        <f>Source!H308</f>
        <v>10 шт.</v>
      </c>
      <c r="D93" s="71">
        <f>Source!I308</f>
        <v>0.1</v>
      </c>
      <c r="E93" s="69"/>
    </row>
    <row r="94" spans="1:5" ht="28.5" x14ac:dyDescent="0.2">
      <c r="A94" s="68">
        <v>67</v>
      </c>
      <c r="B94" s="69" t="str">
        <f>Source!G309</f>
        <v>Технический осмотр пульт охранно-пожарной сигнализации (ОПП) (SONAR SPM-20)</v>
      </c>
      <c r="C94" s="70" t="str">
        <f>Source!H309</f>
        <v>10 шт.</v>
      </c>
      <c r="D94" s="71">
        <f>Source!I309</f>
        <v>0.1</v>
      </c>
      <c r="E94" s="69"/>
    </row>
    <row r="95" spans="1:5" ht="42.75" x14ac:dyDescent="0.2">
      <c r="A95" s="68">
        <v>68</v>
      </c>
      <c r="B95" s="69" t="str">
        <f>Source!G310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C95" s="70" t="str">
        <f>Source!H310</f>
        <v>шт.</v>
      </c>
      <c r="D95" s="71">
        <f>Source!I310</f>
        <v>1</v>
      </c>
      <c r="E95" s="69"/>
    </row>
    <row r="96" spans="1:5" ht="28.5" x14ac:dyDescent="0.2">
      <c r="A96" s="68">
        <v>69</v>
      </c>
      <c r="B96" s="69" t="str">
        <f>Source!G311</f>
        <v>Техническое обслуживание источника резервного питания "СКАТ-1200Р\20" или "СКАТ-2400Р\20" (Рубеж БР 24 исп. 2Х40 )</v>
      </c>
      <c r="C96" s="70" t="str">
        <f>Source!H311</f>
        <v>шт.</v>
      </c>
      <c r="D96" s="71">
        <f>Source!I311</f>
        <v>1</v>
      </c>
      <c r="E96" s="69"/>
    </row>
    <row r="97" spans="1:5" ht="28.5" x14ac:dyDescent="0.2">
      <c r="A97" s="68">
        <v>70</v>
      </c>
      <c r="B97" s="69" t="str">
        <f>Source!G312</f>
        <v>Технический осмотр Источник резервного питания "СКАТ-1200Р\20" или "СКАТ-2400Р\20" (Рубеж БР 24 исп. 2Х40 )</v>
      </c>
      <c r="C97" s="70" t="str">
        <f>Source!H312</f>
        <v>шт.</v>
      </c>
      <c r="D97" s="71">
        <f>Source!I312</f>
        <v>1</v>
      </c>
      <c r="E97" s="69"/>
    </row>
    <row r="98" spans="1:5" ht="42.75" x14ac:dyDescent="0.2">
      <c r="A98" s="68">
        <v>71</v>
      </c>
      <c r="B98" s="69" t="str">
        <f>Source!G313</f>
        <v>Технический осмотр приборов системы оповещения и управления эвакуацией людей (СОУЭ), оповещатель световой - ежемесячный ("Выход")</v>
      </c>
      <c r="C98" s="70" t="str">
        <f>Source!H313</f>
        <v>10 шт.</v>
      </c>
      <c r="D98" s="71">
        <f>Source!I313</f>
        <v>2.7</v>
      </c>
      <c r="E98" s="69"/>
    </row>
    <row r="99" spans="1:5" ht="28.5" x14ac:dyDescent="0.2">
      <c r="A99" s="68">
        <v>72</v>
      </c>
      <c r="B99" s="69" t="str">
        <f>Source!G314</f>
        <v>Техническое обслуживание оповещателя пожарного комбинированного светозвукового "HE-8S/STW"</v>
      </c>
      <c r="C99" s="70" t="str">
        <f>Source!H314</f>
        <v>шт.</v>
      </c>
      <c r="D99" s="71">
        <f>Source!I314</f>
        <v>10</v>
      </c>
      <c r="E99" s="69"/>
    </row>
    <row r="100" spans="1:5" ht="28.5" x14ac:dyDescent="0.2">
      <c r="A100" s="68">
        <v>73</v>
      </c>
      <c r="B100" s="69" t="str">
        <f>Source!G315</f>
        <v>Технический осмотр оповещателя пожарного комбинированного светозвукового "HE-8S/STW"</v>
      </c>
      <c r="C100" s="70" t="str">
        <f>Source!H315</f>
        <v>шт.</v>
      </c>
      <c r="D100" s="71">
        <f>Source!I315</f>
        <v>10</v>
      </c>
      <c r="E100" s="69"/>
    </row>
    <row r="101" spans="1:5" ht="14.25" x14ac:dyDescent="0.2">
      <c r="A101" s="68">
        <v>74</v>
      </c>
      <c r="B101" s="69" t="str">
        <f>Source!G316</f>
        <v>Техническое обслуживание блока контроля зоны "БКЗ" (ИЗ-1Б-RЗ)</v>
      </c>
      <c r="C101" s="70" t="str">
        <f>Source!H316</f>
        <v>шт.</v>
      </c>
      <c r="D101" s="71">
        <f>Source!I316</f>
        <v>8</v>
      </c>
      <c r="E101" s="69"/>
    </row>
    <row r="102" spans="1:5" ht="14.25" x14ac:dyDescent="0.2">
      <c r="A102" s="68">
        <v>75</v>
      </c>
      <c r="B102" s="69" t="str">
        <f>Source!G317</f>
        <v>Технический осмотр блока контроля зоны "БКЗ" )ИЗ-1Б-RЗ)</v>
      </c>
      <c r="C102" s="70" t="str">
        <f>Source!H317</f>
        <v>шт.</v>
      </c>
      <c r="D102" s="71">
        <f>Source!I317</f>
        <v>8</v>
      </c>
      <c r="E102" s="69"/>
    </row>
    <row r="103" spans="1:5" ht="28.5" x14ac:dyDescent="0.2">
      <c r="A103" s="68">
        <v>76</v>
      </c>
      <c r="B103" s="69" t="str">
        <f>Source!G318</f>
        <v>Техническое обслуживание приборов системы оповещения, громкоговоритель настенный типа SWS-03 - годовое</v>
      </c>
      <c r="C103" s="70" t="str">
        <f>Source!H318</f>
        <v>шт.</v>
      </c>
      <c r="D103" s="71">
        <f>Source!I318</f>
        <v>147</v>
      </c>
      <c r="E103" s="69"/>
    </row>
    <row r="104" spans="1:5" ht="16.5" x14ac:dyDescent="0.25">
      <c r="A104" s="63" t="str">
        <f>CONCATENATE("Подраздел: ", Source!G350)</f>
        <v>Подраздел: АГПТ</v>
      </c>
      <c r="B104" s="63"/>
      <c r="C104" s="63"/>
      <c r="D104" s="63"/>
      <c r="E104" s="63"/>
    </row>
    <row r="105" spans="1:5" ht="28.5" x14ac:dyDescent="0.2">
      <c r="A105" s="68">
        <v>77</v>
      </c>
      <c r="B105" s="69" t="str">
        <f>Source!G355</f>
        <v>Техническое обслуживание прибора приемно-контрольного охранно-пожарного "ВЭРС-ПК" (РУБЕЖ-ПДУ-ПТ прот. R3)</v>
      </c>
      <c r="C105" s="70" t="str">
        <f>Source!H355</f>
        <v>шт.</v>
      </c>
      <c r="D105" s="71">
        <f>Source!I355</f>
        <v>2</v>
      </c>
      <c r="E105" s="69"/>
    </row>
    <row r="106" spans="1:5" ht="28.5" x14ac:dyDescent="0.2">
      <c r="A106" s="68">
        <v>78</v>
      </c>
      <c r="B106" s="69" t="str">
        <f>Source!G356</f>
        <v>Технический осмотр прибора приемно-контрольного охранно-пожарного "ВЭРС-ПК" (РУБЕЖ-ПДУ-ПТ прот. R3)</v>
      </c>
      <c r="C106" s="70" t="str">
        <f>Source!H356</f>
        <v>шт.</v>
      </c>
      <c r="D106" s="71">
        <f>Source!I356</f>
        <v>2</v>
      </c>
      <c r="E106" s="69"/>
    </row>
    <row r="107" spans="1:5" ht="28.5" x14ac:dyDescent="0.2">
      <c r="A107" s="68">
        <v>79</v>
      </c>
      <c r="B107" s="69" t="str">
        <f>Source!G357</f>
        <v>Техническое обслуживание извещателя пожарного дымового оптико-электронного адресно-аналогового ИП 212-34А "ДИП-34А" - годовое</v>
      </c>
      <c r="C107" s="70" t="str">
        <f>Source!H357</f>
        <v>шт.</v>
      </c>
      <c r="D107" s="71">
        <f>Source!I357</f>
        <v>21</v>
      </c>
      <c r="E107" s="69"/>
    </row>
    <row r="108" spans="1:5" ht="42.75" x14ac:dyDescent="0.2">
      <c r="A108" s="68">
        <v>80</v>
      </c>
      <c r="B108" s="69" t="str">
        <f>Source!G358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C108" s="70" t="str">
        <f>Source!H358</f>
        <v>шт.</v>
      </c>
      <c r="D108" s="71">
        <f>Source!I358</f>
        <v>21</v>
      </c>
      <c r="E108" s="69"/>
    </row>
    <row r="109" spans="1:5" ht="42.75" x14ac:dyDescent="0.2">
      <c r="A109" s="68">
        <v>81</v>
      </c>
      <c r="B109" s="69" t="str">
        <f>Source!G359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C109" s="70" t="str">
        <f>Source!H359</f>
        <v>шт.</v>
      </c>
      <c r="D109" s="71">
        <f>Source!I359</f>
        <v>21</v>
      </c>
      <c r="E109" s="69"/>
    </row>
    <row r="110" spans="1:5" ht="28.5" x14ac:dyDescent="0.2">
      <c r="A110" s="68">
        <v>82</v>
      </c>
      <c r="B110" s="69" t="str">
        <f>Source!G360</f>
        <v>Техническое обслуживание кнопки управления, число кнопок до 9 (Элемент дистанционного управления)</v>
      </c>
      <c r="C110" s="70" t="str">
        <f>Source!H360</f>
        <v>10 шт.</v>
      </c>
      <c r="D110" s="71">
        <f>Source!I360</f>
        <v>0.6</v>
      </c>
      <c r="E110" s="69"/>
    </row>
    <row r="111" spans="1:5" ht="28.5" x14ac:dyDescent="0.2">
      <c r="A111" s="68">
        <v>83</v>
      </c>
      <c r="B111" s="69" t="str">
        <f>Source!G361</f>
        <v>Технический осмотр кнопки управления, число кнопок до 9 (Элемент дистанционного управления)</v>
      </c>
      <c r="C111" s="70" t="str">
        <f>Source!H361</f>
        <v>10 шт.</v>
      </c>
      <c r="D111" s="71">
        <f>Source!I361</f>
        <v>0.6</v>
      </c>
      <c r="E111" s="69"/>
    </row>
    <row r="112" spans="1:5" ht="28.5" x14ac:dyDescent="0.2">
      <c r="A112" s="68">
        <v>84</v>
      </c>
      <c r="B112" s="69" t="str">
        <f>Source!G362</f>
        <v>Техническое обслуживание извещателя магнитоконтактного типа СМК (ИО 102-51, ИО 102-2)</v>
      </c>
      <c r="C112" s="70" t="str">
        <f>Source!H362</f>
        <v>шт.</v>
      </c>
      <c r="D112" s="71">
        <f>Source!I362</f>
        <v>24</v>
      </c>
      <c r="E112" s="69"/>
    </row>
    <row r="113" spans="1:5" ht="28.5" x14ac:dyDescent="0.2">
      <c r="A113" s="68">
        <v>85</v>
      </c>
      <c r="B113" s="69" t="str">
        <f>Source!G363</f>
        <v>Техническое обслуживание оповещателя пожарного комбинированного светозвукового "HE-8S/STW" (Маяк-24-3М)</v>
      </c>
      <c r="C113" s="70" t="str">
        <f>Source!H363</f>
        <v>шт.</v>
      </c>
      <c r="D113" s="71">
        <f>Source!I363</f>
        <v>1</v>
      </c>
      <c r="E113" s="69"/>
    </row>
    <row r="114" spans="1:5" ht="28.5" x14ac:dyDescent="0.2">
      <c r="A114" s="68">
        <v>86</v>
      </c>
      <c r="B114" s="69" t="str">
        <f>Source!G364</f>
        <v>Технический осмотр оповещателя пожарного комбинированного светозвукового "HE-8S/STW" (Маяк-24-3М)</v>
      </c>
      <c r="C114" s="70" t="str">
        <f>Source!H364</f>
        <v>шт.</v>
      </c>
      <c r="D114" s="71">
        <f>Source!I364</f>
        <v>1</v>
      </c>
      <c r="E114" s="69"/>
    </row>
    <row r="115" spans="1:5" ht="42.75" x14ac:dyDescent="0.2">
      <c r="A115" s="68">
        <v>87</v>
      </c>
      <c r="B115" s="69" t="str">
        <f>Source!G365</f>
        <v>Технический осмотр приборов системы оповещения и управления эвакуацией людей (СОУЭ), оповещатель световой - ежемесячный (Молния-12 СН)</v>
      </c>
      <c r="C115" s="70" t="str">
        <f>Source!H365</f>
        <v>10 шт.</v>
      </c>
      <c r="D115" s="71">
        <f>Source!I365</f>
        <v>1.8</v>
      </c>
      <c r="E115" s="69"/>
    </row>
    <row r="116" spans="1:5" ht="28.5" x14ac:dyDescent="0.2">
      <c r="A116" s="68">
        <v>88</v>
      </c>
      <c r="B116" s="69" t="str">
        <f>Source!G366</f>
        <v>Техническое обслуживание системы газового пожаротушения, модуль типа MX-1230 - ежемесячное (7 Заря-22, ЛПТ-2, МГП (55-120-55))</v>
      </c>
      <c r="C116" s="70" t="str">
        <f>Source!H366</f>
        <v>1 модуль</v>
      </c>
      <c r="D116" s="71">
        <f>Source!I366</f>
        <v>8</v>
      </c>
      <c r="E116" s="69"/>
    </row>
    <row r="117" spans="1:5" ht="28.5" x14ac:dyDescent="0.2">
      <c r="A117" s="68">
        <v>89</v>
      </c>
      <c r="B117" s="69" t="str">
        <f>Source!G367</f>
        <v>Техническое обслуживание извещателя пожарного ручного "MS" (Электромагнитный активатор пуска с возможность ручного пуска)</v>
      </c>
      <c r="C117" s="70" t="str">
        <f>Source!H367</f>
        <v>шт.</v>
      </c>
      <c r="D117" s="71">
        <f>Source!I367</f>
        <v>1</v>
      </c>
      <c r="E117" s="69"/>
    </row>
    <row r="118" spans="1:5" ht="28.5" x14ac:dyDescent="0.2">
      <c r="A118" s="68">
        <v>90</v>
      </c>
      <c r="B118" s="69" t="str">
        <f>Source!G368</f>
        <v>Технический осмотр извещателя пожарного ручного "MS" (Электромагнитный активатор пуска с возможность ручного пуска)</v>
      </c>
      <c r="C118" s="70" t="str">
        <f>Source!H368</f>
        <v>шт.</v>
      </c>
      <c r="D118" s="71">
        <f>Source!I368</f>
        <v>1</v>
      </c>
      <c r="E118" s="69"/>
    </row>
    <row r="119" spans="1:5" ht="28.5" x14ac:dyDescent="0.2">
      <c r="A119" s="68">
        <v>91</v>
      </c>
      <c r="B119" s="69" t="str">
        <f>Source!G369</f>
        <v>Техническое обслуживание источника бесперебойного питания "800VA\1000VA\1500VA\2200VA" (ИВЭПР 12/5)</v>
      </c>
      <c r="C119" s="70" t="str">
        <f>Source!H369</f>
        <v>шт.</v>
      </c>
      <c r="D119" s="71">
        <f>Source!I369</f>
        <v>1</v>
      </c>
      <c r="E119" s="69"/>
    </row>
    <row r="120" spans="1:5" ht="28.5" x14ac:dyDescent="0.2">
      <c r="A120" s="68">
        <v>92</v>
      </c>
      <c r="B120" s="69" t="str">
        <f>Source!G370</f>
        <v>Технический осмотр Источники бесперебойного питания "800VA\1000VA\1500VA\2200VA" (ИВЭПР 12/5)</v>
      </c>
      <c r="C120" s="70" t="str">
        <f>Source!H370</f>
        <v>шт.</v>
      </c>
      <c r="D120" s="71">
        <f>Source!I370</f>
        <v>1</v>
      </c>
      <c r="E120" s="69"/>
    </row>
    <row r="121" spans="1:5" ht="16.5" x14ac:dyDescent="0.25">
      <c r="A121" s="63" t="str">
        <f>CONCATENATE("Подраздел: ", Source!G402)</f>
        <v>Подраздел: Дымоудаление</v>
      </c>
      <c r="B121" s="63"/>
      <c r="C121" s="63"/>
      <c r="D121" s="63"/>
      <c r="E121" s="63"/>
    </row>
    <row r="122" spans="1:5" ht="28.5" x14ac:dyDescent="0.2">
      <c r="A122" s="68">
        <v>93</v>
      </c>
      <c r="B122" s="69" t="str">
        <f>Source!G406</f>
        <v>Техническое обслуживание и ремонт в течение года вытяжных установок производительностью по воздуху до 20000 м3/ч</v>
      </c>
      <c r="C122" s="70" t="str">
        <f>Source!H406</f>
        <v>установка</v>
      </c>
      <c r="D122" s="71">
        <f>Source!I406</f>
        <v>2</v>
      </c>
      <c r="E122" s="69"/>
    </row>
    <row r="123" spans="1:5" ht="28.5" x14ac:dyDescent="0.2">
      <c r="A123" s="68">
        <v>94</v>
      </c>
      <c r="B123" s="69" t="str">
        <f>Source!G407</f>
        <v>Техническое обслуживание и ремонт в течение года приточных установок с автоматикой, производительностью по воздуху до 5000 м3/ч</v>
      </c>
      <c r="C123" s="70" t="str">
        <f>Source!H407</f>
        <v>установка</v>
      </c>
      <c r="D123" s="71">
        <f>Source!I407</f>
        <v>1</v>
      </c>
      <c r="E123" s="69"/>
    </row>
    <row r="124" spans="1:5" ht="42.75" x14ac:dyDescent="0.2">
      <c r="A124" s="68">
        <v>95</v>
      </c>
      <c r="B124" s="69" t="str">
        <f>Source!G408</f>
        <v>Техническое обслуживание и ремонт в течение года приточных установок с автоматикой, производительностью по воздуху до 10000 м3/ч</v>
      </c>
      <c r="C124" s="70" t="str">
        <f>Source!H408</f>
        <v>установка</v>
      </c>
      <c r="D124" s="71">
        <f>Source!I408</f>
        <v>3</v>
      </c>
      <c r="E124" s="69"/>
    </row>
    <row r="125" spans="1:5" ht="28.5" x14ac:dyDescent="0.2">
      <c r="A125" s="68">
        <v>96</v>
      </c>
      <c r="B125" s="69" t="str">
        <f>Source!G409</f>
        <v>Техническое обслуживание и ремонт в течение года приточных установок с автоматикой, производительностью по воздуху до 5000 м3/ч</v>
      </c>
      <c r="C125" s="70" t="str">
        <f>Source!H409</f>
        <v>установка</v>
      </c>
      <c r="D125" s="71">
        <f>Source!I409</f>
        <v>2</v>
      </c>
      <c r="E125" s="69"/>
    </row>
    <row r="126" spans="1:5" ht="16.5" x14ac:dyDescent="0.25">
      <c r="A126" s="63" t="str">
        <f>CONCATENATE("Раздел: ", Source!G471)</f>
        <v>Раздел: г. Москва, ул. Немчинова, д.14</v>
      </c>
      <c r="B126" s="63"/>
      <c r="C126" s="63"/>
      <c r="D126" s="63"/>
      <c r="E126" s="63"/>
    </row>
    <row r="127" spans="1:5" ht="16.5" x14ac:dyDescent="0.25">
      <c r="A127" s="63" t="str">
        <f>CONCATENATE("Подраздел: ", Source!G475)</f>
        <v>Подраздел: Автоматическая пожарная сигнализация</v>
      </c>
      <c r="B127" s="63"/>
      <c r="C127" s="63"/>
      <c r="D127" s="63"/>
      <c r="E127" s="63"/>
    </row>
    <row r="128" spans="1:5" ht="42.75" x14ac:dyDescent="0.2">
      <c r="A128" s="68">
        <v>97</v>
      </c>
      <c r="B128" s="69" t="str">
        <f>Source!G479</f>
        <v>Техническое обслуживание приборов системы охранно-пожарной сигнализации на базе оборудования С2000, пульт контроля и управления С2000М - годовое</v>
      </c>
      <c r="C128" s="70" t="str">
        <f>Source!H479</f>
        <v>шт.</v>
      </c>
      <c r="D128" s="71">
        <f>Source!I479</f>
        <v>1</v>
      </c>
      <c r="E128" s="69"/>
    </row>
    <row r="129" spans="1:5" ht="14.25" x14ac:dyDescent="0.2">
      <c r="A129" s="68">
        <v>98</v>
      </c>
      <c r="B129" s="69" t="str">
        <f>Source!G480</f>
        <v>Техническое обслуживание прибора приемно-контрольного "Сигнал-20П"</v>
      </c>
      <c r="C129" s="70" t="str">
        <f>Source!H480</f>
        <v>шт.</v>
      </c>
      <c r="D129" s="71">
        <f>Source!I480</f>
        <v>3</v>
      </c>
      <c r="E129" s="69"/>
    </row>
    <row r="130" spans="1:5" ht="14.25" x14ac:dyDescent="0.2">
      <c r="A130" s="68">
        <v>99</v>
      </c>
      <c r="B130" s="69" t="str">
        <f>Source!G481</f>
        <v>Технический осмотр прибора приемно-контрольного "Сигнал-20П"</v>
      </c>
      <c r="C130" s="70" t="str">
        <f>Source!H481</f>
        <v>шт.</v>
      </c>
      <c r="D130" s="71">
        <f>Source!I481</f>
        <v>3</v>
      </c>
      <c r="E130" s="69"/>
    </row>
    <row r="131" spans="1:5" ht="28.5" x14ac:dyDescent="0.2">
      <c r="A131" s="68">
        <v>100</v>
      </c>
      <c r="B131" s="69" t="str">
        <f>Source!G482</f>
        <v>Техническое обслуживание источника резервного питания "СКАТ-1200Р\20" или "СКАТ-2400Р\20"</v>
      </c>
      <c r="C131" s="70" t="str">
        <f>Source!H482</f>
        <v>шт.</v>
      </c>
      <c r="D131" s="71">
        <f>Source!I482</f>
        <v>1</v>
      </c>
      <c r="E131" s="69"/>
    </row>
    <row r="132" spans="1:5" ht="28.5" x14ac:dyDescent="0.2">
      <c r="A132" s="68">
        <v>101</v>
      </c>
      <c r="B132" s="69" t="str">
        <f>Source!G483</f>
        <v>Технический осмотр Источник резервного питания "СКАТ-1200Р\20" или "СКАТ-2400Р\20"</v>
      </c>
      <c r="C132" s="70" t="str">
        <f>Source!H483</f>
        <v>шт.</v>
      </c>
      <c r="D132" s="71">
        <f>Source!I483</f>
        <v>1</v>
      </c>
      <c r="E132" s="69"/>
    </row>
    <row r="133" spans="1:5" ht="42.75" x14ac:dyDescent="0.2">
      <c r="A133" s="68">
        <v>102</v>
      </c>
      <c r="B133" s="69" t="str">
        <f>Source!G484</f>
        <v>Техническое обслуживание приборов системы охранно-пожарной сигнализации на базе оборудования С2000, блок индикации С2000-БКИ (С2000-БИ) - годовое</v>
      </c>
      <c r="C133" s="70" t="str">
        <f>Source!H484</f>
        <v>шт.</v>
      </c>
      <c r="D133" s="71">
        <f>Source!I484</f>
        <v>3</v>
      </c>
      <c r="E133" s="69"/>
    </row>
    <row r="134" spans="1:5" ht="28.5" x14ac:dyDescent="0.2">
      <c r="A134" s="68">
        <v>103</v>
      </c>
      <c r="B134" s="69" t="str">
        <f>Source!G485</f>
        <v>Техническое обслуживание извещателя пожарного дымового оптико-электронного адресно-аналогового ИП 212-34А "ДИП-34А" - годовое</v>
      </c>
      <c r="C134" s="70" t="str">
        <f>Source!H485</f>
        <v>шт.</v>
      </c>
      <c r="D134" s="71">
        <f>Source!I485</f>
        <v>450</v>
      </c>
      <c r="E134" s="69"/>
    </row>
    <row r="135" spans="1:5" ht="28.5" x14ac:dyDescent="0.2">
      <c r="A135" s="68">
        <v>104</v>
      </c>
      <c r="B135" s="69" t="str">
        <f>Source!G486</f>
        <v>Техническое обслуживание извещателя пожарного ручного адресного "ИПР513-3А"</v>
      </c>
      <c r="C135" s="70" t="str">
        <f>Source!H486</f>
        <v>шт.</v>
      </c>
      <c r="D135" s="71">
        <f>Source!I486</f>
        <v>14</v>
      </c>
      <c r="E135" s="69"/>
    </row>
    <row r="136" spans="1:5" ht="28.5" x14ac:dyDescent="0.2">
      <c r="A136" s="68">
        <v>105</v>
      </c>
      <c r="B136" s="69" t="str">
        <f>Source!G487</f>
        <v>Технический осмотр извещателя пожарного ручного адресного "ИПР513-3А"</v>
      </c>
      <c r="C136" s="70" t="str">
        <f>Source!H487</f>
        <v>шт.</v>
      </c>
      <c r="D136" s="71">
        <f>Source!I487</f>
        <v>14</v>
      </c>
      <c r="E136" s="69"/>
    </row>
    <row r="137" spans="1:5" ht="28.5" x14ac:dyDescent="0.2">
      <c r="A137" s="68">
        <v>106</v>
      </c>
      <c r="B137" s="69" t="str">
        <f>Source!G488</f>
        <v>Техническое обслуживание устройства сигнально-пускового пожарного адресуемого типа УСПП 01041-2-1 "Гамма-А"</v>
      </c>
      <c r="C137" s="70" t="str">
        <f>Source!H488</f>
        <v>шт.</v>
      </c>
      <c r="D137" s="71">
        <f>Source!I488</f>
        <v>20</v>
      </c>
      <c r="E137" s="69"/>
    </row>
    <row r="138" spans="1:5" ht="28.5" x14ac:dyDescent="0.2">
      <c r="A138" s="68">
        <v>107</v>
      </c>
      <c r="B138" s="69" t="str">
        <f>Source!G489</f>
        <v>Технический осмотр устройства сигнально-пускового пожарного адресуемого типа УСПП 01041-2-1 "Гамма-А"</v>
      </c>
      <c r="C138" s="70" t="str">
        <f>Source!H489</f>
        <v>шт.</v>
      </c>
      <c r="D138" s="71">
        <f>Source!I489</f>
        <v>20</v>
      </c>
      <c r="E138" s="69"/>
    </row>
    <row r="139" spans="1:5" ht="14.25" x14ac:dyDescent="0.2">
      <c r="A139" s="68">
        <v>108</v>
      </c>
      <c r="B139" s="69" t="str">
        <f>Source!G490</f>
        <v>Техническое обслуживание релейного модуля "РМ-1"</v>
      </c>
      <c r="C139" s="70" t="str">
        <f>Source!H490</f>
        <v>шт.</v>
      </c>
      <c r="D139" s="71">
        <f>Source!I490</f>
        <v>79</v>
      </c>
      <c r="E139" s="69"/>
    </row>
    <row r="140" spans="1:5" ht="14.25" x14ac:dyDescent="0.2">
      <c r="A140" s="68">
        <v>109</v>
      </c>
      <c r="B140" s="69" t="str">
        <f>Source!G491</f>
        <v>Технический осмотр Релейный модуль "РМ-1"</v>
      </c>
      <c r="C140" s="70" t="str">
        <f>Source!H491</f>
        <v>шт.</v>
      </c>
      <c r="D140" s="71">
        <f>Source!I491</f>
        <v>79</v>
      </c>
      <c r="E140" s="69"/>
    </row>
    <row r="141" spans="1:5" ht="28.5" x14ac:dyDescent="0.2">
      <c r="A141" s="68">
        <v>110</v>
      </c>
      <c r="B141" s="69" t="str">
        <f>Source!G492</f>
        <v>Технический осмотр сетевого контроллера шлейфов сигнализации "СКШС-01"</v>
      </c>
      <c r="C141" s="70" t="str">
        <f>Source!H492</f>
        <v>шт.</v>
      </c>
      <c r="D141" s="71">
        <f>Source!I492</f>
        <v>124</v>
      </c>
      <c r="E141" s="69"/>
    </row>
    <row r="142" spans="1:5" ht="28.5" x14ac:dyDescent="0.2">
      <c r="A142" s="68">
        <v>111</v>
      </c>
      <c r="B142" s="69" t="str">
        <f>Source!G493</f>
        <v>Техническое обслуживание сетевого контроллера шлейфов сигнализации "СКШС-01"</v>
      </c>
      <c r="C142" s="70" t="str">
        <f>Source!H493</f>
        <v>шт.</v>
      </c>
      <c r="D142" s="71">
        <f>Source!I493</f>
        <v>124</v>
      </c>
      <c r="E142" s="69"/>
    </row>
    <row r="143" spans="1:5" ht="14.25" x14ac:dyDescent="0.2">
      <c r="A143" s="68">
        <v>112</v>
      </c>
      <c r="B143" s="69" t="str">
        <f>Source!G494</f>
        <v>Техническое обслуживание блока питания типа БРП-12-01Л</v>
      </c>
      <c r="C143" s="70" t="str">
        <f>Source!H494</f>
        <v>шт.</v>
      </c>
      <c r="D143" s="71">
        <f>Source!I494</f>
        <v>2</v>
      </c>
      <c r="E143" s="69"/>
    </row>
    <row r="144" spans="1:5" ht="14.25" x14ac:dyDescent="0.2">
      <c r="A144" s="68">
        <v>113</v>
      </c>
      <c r="B144" s="69" t="str">
        <f>Source!G495</f>
        <v>Технический осмотр блока питания типа БРП-12-01Л</v>
      </c>
      <c r="C144" s="70" t="str">
        <f>Source!H495</f>
        <v>шт.</v>
      </c>
      <c r="D144" s="71">
        <f>Source!I495</f>
        <v>2</v>
      </c>
      <c r="E144" s="69"/>
    </row>
    <row r="145" spans="1:5" ht="28.5" x14ac:dyDescent="0.2">
      <c r="A145" s="68">
        <v>114</v>
      </c>
      <c r="B145" s="69" t="str">
        <f>Source!G496</f>
        <v>Техническое обслуживание приборов системы охранно-пожарной сигнализации, устройство коммутационное типа "УК-ВК" - годовое</v>
      </c>
      <c r="C145" s="70" t="str">
        <f>Source!H496</f>
        <v>шт.</v>
      </c>
      <c r="D145" s="71">
        <f>Source!I496</f>
        <v>1</v>
      </c>
      <c r="E145" s="69"/>
    </row>
    <row r="146" spans="1:5" ht="16.5" x14ac:dyDescent="0.25">
      <c r="A146" s="63" t="str">
        <f>CONCATENATE("Подраздел: ", Source!G528)</f>
        <v>Подраздел: Система оповещения</v>
      </c>
      <c r="B146" s="63"/>
      <c r="C146" s="63"/>
      <c r="D146" s="63"/>
      <c r="E146" s="63"/>
    </row>
    <row r="147" spans="1:5" ht="42.75" x14ac:dyDescent="0.2">
      <c r="A147" s="68">
        <v>115</v>
      </c>
      <c r="B147" s="69" t="str">
        <f>Source!G532</f>
        <v>Техническое обслуживание приборов системы охранно-пожарной сигнализации на базе оборудования С2000, пульт контроля и управления С2000М - годовое</v>
      </c>
      <c r="C147" s="70" t="str">
        <f>Source!H532</f>
        <v>шт.</v>
      </c>
      <c r="D147" s="71">
        <f>Source!I532</f>
        <v>1</v>
      </c>
      <c r="E147" s="69"/>
    </row>
    <row r="148" spans="1:5" ht="42.75" x14ac:dyDescent="0.2">
      <c r="A148" s="68">
        <v>116</v>
      </c>
      <c r="B148" s="69" t="str">
        <f>Source!G533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</v>
      </c>
      <c r="C148" s="70" t="str">
        <f>Source!H533</f>
        <v>шт.</v>
      </c>
      <c r="D148" s="71">
        <f>Source!I533</f>
        <v>1</v>
      </c>
      <c r="E148" s="69"/>
    </row>
    <row r="149" spans="1:5" ht="28.5" x14ac:dyDescent="0.2">
      <c r="A149" s="68">
        <v>117</v>
      </c>
      <c r="B149" s="69" t="str">
        <f>Source!G534</f>
        <v>Технический осмотр приборов системы оповещения и управления эвакуацией людей (СОУЭ), оповещатель световой - ежемесячный</v>
      </c>
      <c r="C149" s="70" t="str">
        <f>Source!H534</f>
        <v>10 шт.</v>
      </c>
      <c r="D149" s="71">
        <f>Source!I534</f>
        <v>6.7</v>
      </c>
      <c r="E149" s="69"/>
    </row>
    <row r="150" spans="1:5" ht="42.75" x14ac:dyDescent="0.2">
      <c r="A150" s="68">
        <v>118</v>
      </c>
      <c r="B150" s="69" t="str">
        <f>Source!G535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C150" s="70" t="str">
        <f>Source!H535</f>
        <v>10 шт.</v>
      </c>
      <c r="D150" s="71">
        <f>Source!I535</f>
        <v>2.9</v>
      </c>
      <c r="E150" s="69"/>
    </row>
    <row r="151" spans="1:5" ht="28.5" x14ac:dyDescent="0.2">
      <c r="A151" s="68">
        <v>119</v>
      </c>
      <c r="B151" s="69" t="str">
        <f>Source!G536</f>
        <v>Техническое обслуживание приборов системы оповещения, громкоговоритель настенный типа SWS-03 - годовое</v>
      </c>
      <c r="C151" s="70" t="str">
        <f>Source!H536</f>
        <v>шт.</v>
      </c>
      <c r="D151" s="71">
        <f>Source!I536</f>
        <v>170</v>
      </c>
      <c r="E151" s="69"/>
    </row>
    <row r="152" spans="1:5" ht="14.25" x14ac:dyDescent="0.2">
      <c r="A152" s="68">
        <v>120</v>
      </c>
      <c r="B152" s="69" t="str">
        <f>Source!G537</f>
        <v>Техническое обслуживание блока питания типа БРП-12-01Л</v>
      </c>
      <c r="C152" s="70" t="str">
        <f>Source!H537</f>
        <v>шт.</v>
      </c>
      <c r="D152" s="71">
        <f>Source!I537</f>
        <v>1</v>
      </c>
      <c r="E152" s="69"/>
    </row>
    <row r="153" spans="1:5" ht="14.25" x14ac:dyDescent="0.2">
      <c r="A153" s="68">
        <v>121</v>
      </c>
      <c r="B153" s="69" t="str">
        <f>Source!G538</f>
        <v>Технический осмотр блока питания типа БРП-12-01Л</v>
      </c>
      <c r="C153" s="70" t="str">
        <f>Source!H538</f>
        <v>шт.</v>
      </c>
      <c r="D153" s="71">
        <f>Source!I538</f>
        <v>1</v>
      </c>
      <c r="E153" s="69"/>
    </row>
    <row r="154" spans="1:5" ht="14.25" x14ac:dyDescent="0.2">
      <c r="A154" s="68">
        <v>122</v>
      </c>
      <c r="B154" s="69" t="str">
        <f>Source!G539</f>
        <v>Техническое обслуживание релейного модуля "РМ-1"</v>
      </c>
      <c r="C154" s="70" t="str">
        <f>Source!H539</f>
        <v>шт.</v>
      </c>
      <c r="D154" s="71">
        <f>Source!I539</f>
        <v>4</v>
      </c>
      <c r="E154" s="69"/>
    </row>
    <row r="155" spans="1:5" ht="14.25" x14ac:dyDescent="0.2">
      <c r="A155" s="68">
        <v>123</v>
      </c>
      <c r="B155" s="69" t="str">
        <f>Source!G540</f>
        <v>Технический осмотр Релейный модуль "РМ-1"</v>
      </c>
      <c r="C155" s="70" t="str">
        <f>Source!H540</f>
        <v>шт.</v>
      </c>
      <c r="D155" s="71">
        <f>Source!I540</f>
        <v>4</v>
      </c>
      <c r="E155" s="69"/>
    </row>
    <row r="156" spans="1:5" ht="16.5" x14ac:dyDescent="0.25">
      <c r="A156" s="63" t="str">
        <f>CONCATENATE("Подраздел: ", Source!G572)</f>
        <v>Подраздел: Система пожаротушения</v>
      </c>
      <c r="B156" s="63"/>
      <c r="C156" s="63"/>
      <c r="D156" s="63"/>
      <c r="E156" s="63"/>
    </row>
    <row r="157" spans="1:5" ht="28.5" x14ac:dyDescent="0.2">
      <c r="A157" s="68">
        <v>124</v>
      </c>
      <c r="B157" s="69" t="str">
        <f>Source!G576</f>
        <v>Техническое обслуживание шкафов управления технологическим оборудованием</v>
      </c>
      <c r="C157" s="70" t="str">
        <f>Source!H576</f>
        <v>100 шт.</v>
      </c>
      <c r="D157" s="71">
        <f>Source!I576</f>
        <v>0.02</v>
      </c>
      <c r="E157" s="69"/>
    </row>
    <row r="158" spans="1:5" ht="14.25" x14ac:dyDescent="0.2">
      <c r="A158" s="68">
        <v>125</v>
      </c>
      <c r="B158" s="69" t="str">
        <f>Source!G577</f>
        <v>Техническое обслуживание прибора приемно-контрольного "Сигнал-20П"</v>
      </c>
      <c r="C158" s="70" t="str">
        <f>Source!H577</f>
        <v>шт.</v>
      </c>
      <c r="D158" s="71">
        <f>Source!I577</f>
        <v>1</v>
      </c>
      <c r="E158" s="69"/>
    </row>
    <row r="159" spans="1:5" ht="14.25" x14ac:dyDescent="0.2">
      <c r="A159" s="68">
        <v>126</v>
      </c>
      <c r="B159" s="69" t="str">
        <f>Source!G578</f>
        <v>Технический осмотр прибора приемно-контрольного "Сигнал-20П"</v>
      </c>
      <c r="C159" s="70" t="str">
        <f>Source!H578</f>
        <v>шт.</v>
      </c>
      <c r="D159" s="71">
        <f>Source!I578</f>
        <v>1</v>
      </c>
      <c r="E159" s="69"/>
    </row>
    <row r="160" spans="1:5" ht="28.5" x14ac:dyDescent="0.2">
      <c r="A160" s="68">
        <v>127</v>
      </c>
      <c r="B160" s="69" t="str">
        <f>Source!G579</f>
        <v>Техническое обслуживание устройства сигнально-пускового пожарного адресуемого типа УСПП 01041-2-1 "Гамма-А"</v>
      </c>
      <c r="C160" s="70" t="str">
        <f>Source!H579</f>
        <v>шт.</v>
      </c>
      <c r="D160" s="71">
        <f>Source!I579</f>
        <v>3</v>
      </c>
      <c r="E160" s="69"/>
    </row>
    <row r="161" spans="1:5" ht="14.25" x14ac:dyDescent="0.2">
      <c r="A161" s="68">
        <v>128</v>
      </c>
      <c r="B161" s="69" t="str">
        <f>Source!G580</f>
        <v>Техническое обслуживание блока питания типа БРП-12-01Л</v>
      </c>
      <c r="C161" s="70" t="str">
        <f>Source!H580</f>
        <v>шт.</v>
      </c>
      <c r="D161" s="71">
        <f>Source!I580</f>
        <v>3</v>
      </c>
      <c r="E161" s="69"/>
    </row>
    <row r="162" spans="1:5" ht="14.25" x14ac:dyDescent="0.2">
      <c r="A162" s="68">
        <v>129</v>
      </c>
      <c r="B162" s="69" t="str">
        <f>Source!G581</f>
        <v>Технический осмотр блока питания типа БРП-12-01Л</v>
      </c>
      <c r="C162" s="70" t="str">
        <f>Source!H581</f>
        <v>шт.</v>
      </c>
      <c r="D162" s="71">
        <f>Source!I581</f>
        <v>3</v>
      </c>
      <c r="E162" s="69"/>
    </row>
    <row r="163" spans="1:5" ht="28.5" x14ac:dyDescent="0.2">
      <c r="A163" s="68">
        <v>130</v>
      </c>
      <c r="B163" s="69" t="str">
        <f>Source!G582</f>
        <v>Техническое обслуживание извещателя пожарного дымового оптико-электронного адресно-аналогового ИП 212-34А "ДИП-34А" - годовое</v>
      </c>
      <c r="C163" s="70" t="str">
        <f>Source!H582</f>
        <v>шт.</v>
      </c>
      <c r="D163" s="71">
        <f>Source!I582</f>
        <v>6</v>
      </c>
      <c r="E163" s="69"/>
    </row>
    <row r="164" spans="1:5" ht="28.5" x14ac:dyDescent="0.2">
      <c r="A164" s="68">
        <v>131</v>
      </c>
      <c r="B164" s="69" t="str">
        <f>Source!G583</f>
        <v>Техническое обслуживание сетевого контроллера шлейфов сигнализации "СКШС-01"</v>
      </c>
      <c r="C164" s="70" t="str">
        <f>Source!H583</f>
        <v>шт.</v>
      </c>
      <c r="D164" s="71">
        <f>Source!I583</f>
        <v>2</v>
      </c>
      <c r="E164" s="69"/>
    </row>
    <row r="165" spans="1:5" ht="28.5" x14ac:dyDescent="0.2">
      <c r="A165" s="68">
        <v>132</v>
      </c>
      <c r="B165" s="69" t="str">
        <f>Source!G584</f>
        <v>Технический осмотр сетевого контроллера шлейфов сигнализации "СКШС-01"</v>
      </c>
      <c r="C165" s="70" t="str">
        <f>Source!H584</f>
        <v>шт.</v>
      </c>
      <c r="D165" s="71">
        <f>Source!I584</f>
        <v>2</v>
      </c>
      <c r="E165" s="69"/>
    </row>
    <row r="166" spans="1:5" ht="14.25" x14ac:dyDescent="0.2">
      <c r="A166" s="68">
        <v>133</v>
      </c>
      <c r="B166" s="69" t="str">
        <f>Source!G585</f>
        <v>Техническое обслуживание извещателя магнитоконтактного типа СМК</v>
      </c>
      <c r="C166" s="70" t="str">
        <f>Source!H585</f>
        <v>шт.</v>
      </c>
      <c r="D166" s="71">
        <f>Source!I585</f>
        <v>2</v>
      </c>
      <c r="E166" s="69"/>
    </row>
    <row r="167" spans="1:5" ht="28.5" x14ac:dyDescent="0.2">
      <c r="A167" s="68">
        <v>134</v>
      </c>
      <c r="B167" s="69" t="str">
        <f>Source!G586</f>
        <v>Техническое обслуживание звукового табло оповещения "Газ! Уходи!", "Газ! Не входи!"</v>
      </c>
      <c r="C167" s="70" t="str">
        <f>Source!H586</f>
        <v>шт.</v>
      </c>
      <c r="D167" s="71">
        <f>Source!I586</f>
        <v>6</v>
      </c>
      <c r="E167" s="69"/>
    </row>
    <row r="168" spans="1:5" ht="28.5" x14ac:dyDescent="0.2">
      <c r="A168" s="68">
        <v>135</v>
      </c>
      <c r="B168" s="69" t="str">
        <f>Source!G587</f>
        <v>Техническое обслуживание оповещателя охранно-пожарного звукового типа "Свирель"</v>
      </c>
      <c r="C168" s="70" t="str">
        <f>Source!H587</f>
        <v>шт.</v>
      </c>
      <c r="D168" s="71">
        <f>Source!I587</f>
        <v>2</v>
      </c>
      <c r="E168" s="69"/>
    </row>
    <row r="169" spans="1:5" ht="28.5" x14ac:dyDescent="0.2">
      <c r="A169" s="68">
        <v>136</v>
      </c>
      <c r="B169" s="69" t="str">
        <f>Source!G588</f>
        <v>Техническое обслуживание системы газового пожаротушения, модуль типа MX-1230 - ежемесячное</v>
      </c>
      <c r="C169" s="70" t="str">
        <f>Source!H588</f>
        <v>1 модуль</v>
      </c>
      <c r="D169" s="71">
        <f>Source!I588</f>
        <v>4</v>
      </c>
      <c r="E169" s="69"/>
    </row>
    <row r="170" spans="1:5" ht="16.5" x14ac:dyDescent="0.25">
      <c r="A170" s="63" t="str">
        <f>CONCATENATE("Подраздел: ", Source!G620)</f>
        <v>Подраздел: Система дымоудаления</v>
      </c>
      <c r="B170" s="63"/>
      <c r="C170" s="63"/>
      <c r="D170" s="63"/>
      <c r="E170" s="63"/>
    </row>
    <row r="171" spans="1:5" ht="14.25" x14ac:dyDescent="0.2">
      <c r="A171" s="68">
        <v>137</v>
      </c>
      <c r="B171" s="69" t="str">
        <f>Source!G624</f>
        <v>Техническое обслуживание канального вентилятора - ежемесячное</v>
      </c>
      <c r="C171" s="70" t="str">
        <f>Source!H624</f>
        <v>шт.</v>
      </c>
      <c r="D171" s="71">
        <f>Source!I624</f>
        <v>7</v>
      </c>
      <c r="E171" s="69"/>
    </row>
    <row r="172" spans="1:5" ht="14.25" x14ac:dyDescent="0.2">
      <c r="A172" s="68">
        <v>138</v>
      </c>
      <c r="B172" s="69" t="str">
        <f>Source!G625</f>
        <v>Техническое обслуживание канального вентилятора - ежеквартальное</v>
      </c>
      <c r="C172" s="70" t="str">
        <f>Source!H625</f>
        <v>шт.</v>
      </c>
      <c r="D172" s="71">
        <f>Source!I625</f>
        <v>7</v>
      </c>
      <c r="E172" s="69"/>
    </row>
    <row r="173" spans="1:5" ht="28.5" x14ac:dyDescent="0.2">
      <c r="A173" s="68">
        <v>139</v>
      </c>
      <c r="B173" s="69" t="str">
        <f>Source!G627</f>
        <v>Техническое обслуживание клапанов обратных воздушных диаметром/периметром до 560/1600 мм</v>
      </c>
      <c r="C173" s="70" t="str">
        <f>Source!H627</f>
        <v>шт.</v>
      </c>
      <c r="D173" s="71">
        <f>Source!I627</f>
        <v>4</v>
      </c>
      <c r="E173" s="69"/>
    </row>
    <row r="174" spans="1:5" ht="28.5" x14ac:dyDescent="0.2">
      <c r="A174" s="68">
        <v>140</v>
      </c>
      <c r="B174" s="69" t="str">
        <f>Source!G628</f>
        <v>Техническое обслуживание клапанов огнезадерживающих одностворчатых с электромагнитным приводом периметром до 3200 мм</v>
      </c>
      <c r="C174" s="70" t="str">
        <f>Source!H628</f>
        <v>шт.</v>
      </c>
      <c r="D174" s="71">
        <f>Source!I628</f>
        <v>23</v>
      </c>
      <c r="E174" s="69"/>
    </row>
    <row r="175" spans="1:5" ht="16.5" x14ac:dyDescent="0.25">
      <c r="A175" s="63" t="str">
        <f>CONCATENATE("Раздел: ", Source!G690)</f>
        <v>Раздел: г. Москва, ул. Бутырская 65/68</v>
      </c>
      <c r="B175" s="63"/>
      <c r="C175" s="63"/>
      <c r="D175" s="63"/>
      <c r="E175" s="63"/>
    </row>
    <row r="176" spans="1:5" ht="16.5" x14ac:dyDescent="0.25">
      <c r="A176" s="63" t="str">
        <f>CONCATENATE("Подраздел: ", Source!G694)</f>
        <v>Подраздел: АПС</v>
      </c>
      <c r="B176" s="63"/>
      <c r="C176" s="63"/>
      <c r="D176" s="63"/>
      <c r="E176" s="63"/>
    </row>
    <row r="177" spans="1:32" ht="28.5" x14ac:dyDescent="0.2">
      <c r="A177" s="68">
        <v>141</v>
      </c>
      <c r="B177" s="69" t="str">
        <f>Source!G698</f>
        <v>Техническое обслуживание прибора приемно-контрольного охранно-пожарного "ВЭРС-ПК"</v>
      </c>
      <c r="C177" s="70" t="str">
        <f>Source!H698</f>
        <v>шт.</v>
      </c>
      <c r="D177" s="71">
        <f>Source!I698</f>
        <v>3</v>
      </c>
      <c r="E177" s="69"/>
    </row>
    <row r="178" spans="1:32" ht="28.5" x14ac:dyDescent="0.2">
      <c r="A178" s="68">
        <v>142</v>
      </c>
      <c r="B178" s="69" t="str">
        <f>Source!G699</f>
        <v>Технический осмотр прибора приемно-контрольного охранно-пожарного "ВЭРС-ПК"</v>
      </c>
      <c r="C178" s="70" t="str">
        <f>Source!H699</f>
        <v>шт.</v>
      </c>
      <c r="D178" s="71">
        <f>Source!I699</f>
        <v>3</v>
      </c>
      <c r="E178" s="69"/>
    </row>
    <row r="179" spans="1:32" ht="28.5" x14ac:dyDescent="0.2">
      <c r="A179" s="68">
        <v>143</v>
      </c>
      <c r="B179" s="69" t="str">
        <f>Source!G701</f>
        <v>Техническое обслуживание извещателя пожарного дымового "ИП212-3СУ"</v>
      </c>
      <c r="C179" s="70" t="str">
        <f>Source!H701</f>
        <v>шт.</v>
      </c>
      <c r="D179" s="71">
        <f>Source!I701</f>
        <v>100</v>
      </c>
      <c r="E179" s="69"/>
    </row>
    <row r="180" spans="1:32" ht="14.25" x14ac:dyDescent="0.2">
      <c r="A180" s="68">
        <v>144</v>
      </c>
      <c r="B180" s="69" t="str">
        <f>Source!G702</f>
        <v>Технический осмотр извещателя пожарного дымового "ИП212-3СУ"</v>
      </c>
      <c r="C180" s="70" t="str">
        <f>Source!H702</f>
        <v>шт.</v>
      </c>
      <c r="D180" s="71">
        <f>Source!I702</f>
        <v>100</v>
      </c>
      <c r="E180" s="69"/>
    </row>
    <row r="181" spans="1:32" ht="14.25" x14ac:dyDescent="0.2">
      <c r="A181" s="68">
        <v>145</v>
      </c>
      <c r="B181" s="69" t="str">
        <f>Source!G703</f>
        <v>Техническое обслуживание извещателя ручного тип WR7</v>
      </c>
      <c r="C181" s="70" t="str">
        <f>Source!H703</f>
        <v>шт.</v>
      </c>
      <c r="D181" s="71">
        <f>Source!I703</f>
        <v>5</v>
      </c>
      <c r="E181" s="69"/>
    </row>
    <row r="182" spans="1:32" ht="28.5" x14ac:dyDescent="0.2">
      <c r="A182" s="68">
        <v>146</v>
      </c>
      <c r="B182" s="69" t="str">
        <f>Source!G704</f>
        <v>Техническое обслуживание извещателя пожарного теплового "XP95 55000-400"</v>
      </c>
      <c r="C182" s="70" t="str">
        <f>Source!H704</f>
        <v>шт.</v>
      </c>
      <c r="D182" s="71">
        <f>Source!I704</f>
        <v>8</v>
      </c>
      <c r="E182" s="69"/>
    </row>
    <row r="183" spans="1:32" ht="14.25" x14ac:dyDescent="0.2">
      <c r="A183" s="68">
        <v>147</v>
      </c>
      <c r="B183" s="69" t="str">
        <f>Source!G705</f>
        <v>Технический осмотр извещателя пожарного теплового "XP95 55000-400"</v>
      </c>
      <c r="C183" s="70" t="str">
        <f>Source!H705</f>
        <v>шт.</v>
      </c>
      <c r="D183" s="71">
        <f>Source!I705</f>
        <v>8</v>
      </c>
      <c r="E183" s="69"/>
    </row>
    <row r="184" spans="1:32" ht="16.5" x14ac:dyDescent="0.25">
      <c r="A184" s="63" t="str">
        <f>CONCATENATE("Подраздел: ", Source!G737)</f>
        <v>Подраздел: СОУЭ</v>
      </c>
      <c r="B184" s="63"/>
      <c r="C184" s="63"/>
      <c r="D184" s="63"/>
      <c r="E184" s="63"/>
    </row>
    <row r="185" spans="1:32" ht="42.75" x14ac:dyDescent="0.2">
      <c r="A185" s="68">
        <v>148</v>
      </c>
      <c r="B185" s="69" t="str">
        <f>Source!G741</f>
        <v>Техническое обслуживание приборов системы автоматического речевого пожарного оповещения типа РЕЧОР, выносной пульт речевого пожарного оповещения - годовое</v>
      </c>
      <c r="C185" s="70" t="str">
        <f>Source!H741</f>
        <v>шт.</v>
      </c>
      <c r="D185" s="71">
        <f>Source!I741</f>
        <v>1</v>
      </c>
      <c r="E185" s="69"/>
    </row>
    <row r="186" spans="1:32" ht="28.5" x14ac:dyDescent="0.2">
      <c r="A186" s="68">
        <v>149</v>
      </c>
      <c r="B186" s="69" t="str">
        <f>Source!G742</f>
        <v>Технический осмотр приборов системы оповещения и управления эвакуацией людей (СОУЭ), оповещатель световой - ежемесячный</v>
      </c>
      <c r="C186" s="70" t="str">
        <f>Source!H742</f>
        <v>10 шт.</v>
      </c>
      <c r="D186" s="71">
        <f>Source!I742</f>
        <v>1.2</v>
      </c>
      <c r="E186" s="69"/>
    </row>
    <row r="187" spans="1:32" ht="42.75" x14ac:dyDescent="0.2">
      <c r="A187" s="68">
        <v>150</v>
      </c>
      <c r="B187" s="69" t="str">
        <f>Source!G744</f>
        <v>Технический осмотр приборов системы оповещения и управления эвакуацией людей (СОУЭ), громкоговоритель корпусного типа LB1-UM06E - ежемесячный</v>
      </c>
      <c r="C187" s="70" t="str">
        <f>Source!H744</f>
        <v>10 шт.</v>
      </c>
      <c r="D187" s="71">
        <f>Source!I744</f>
        <v>0.7</v>
      </c>
      <c r="E187" s="69"/>
    </row>
    <row r="188" spans="1:32" ht="28.5" x14ac:dyDescent="0.2">
      <c r="A188" s="68">
        <v>151</v>
      </c>
      <c r="B188" s="69" t="str">
        <f>Source!G746</f>
        <v>Техническое обслуживание оповещателя охранно-пожарного звукового типа "Свирель"</v>
      </c>
      <c r="C188" s="70" t="str">
        <f>Source!H746</f>
        <v>шт.</v>
      </c>
      <c r="D188" s="71">
        <f>Source!I746</f>
        <v>3</v>
      </c>
      <c r="E188" s="69"/>
    </row>
    <row r="189" spans="1:32" ht="33" x14ac:dyDescent="0.25">
      <c r="A189" s="63" t="str">
        <f>CONCATENATE("Раздел: ", Source!G808)</f>
        <v>Раздел: Филиал № 3 ГБУЗ "ГП № 6 ДЗМ", по адресу: 125008, г. Москва, 3-й Новомихалковский проезд, д.3А, стр.1</v>
      </c>
      <c r="B189" s="63"/>
      <c r="C189" s="63"/>
      <c r="D189" s="63"/>
      <c r="E189" s="63"/>
      <c r="AF189" s="72" t="str">
        <f>CONCATENATE("Раздел: ", Source!G808)</f>
        <v>Раздел: Филиал № 3 ГБУЗ "ГП № 6 ДЗМ", по адресу: 125008, г. Москва, 3-й Новомихалковский проезд, д.3А, стр.1</v>
      </c>
    </row>
    <row r="190" spans="1:32" ht="16.5" x14ac:dyDescent="0.25">
      <c r="A190" s="63" t="str">
        <f>CONCATENATE("Подраздел: ", Source!G812)</f>
        <v>Подраздел: Автоматическая пожарная сигнализация</v>
      </c>
      <c r="B190" s="63"/>
      <c r="C190" s="63"/>
      <c r="D190" s="63"/>
      <c r="E190" s="63"/>
    </row>
    <row r="191" spans="1:32" ht="28.5" x14ac:dyDescent="0.2">
      <c r="A191" s="68">
        <v>152</v>
      </c>
      <c r="B191" s="69" t="str">
        <f>Source!G816</f>
        <v>Технический осмотр прибора приемно-контрольного охранно-пожарного "ВЭРС-ПК" ("РУБЕЖ -2 ОП")</v>
      </c>
      <c r="C191" s="70" t="str">
        <f>Source!H816</f>
        <v>шт.</v>
      </c>
      <c r="D191" s="71">
        <f>Source!I816</f>
        <v>4</v>
      </c>
      <c r="E191" s="69"/>
    </row>
    <row r="192" spans="1:32" ht="28.5" x14ac:dyDescent="0.2">
      <c r="A192" s="68">
        <v>153</v>
      </c>
      <c r="B192" s="69" t="str">
        <f>Source!G817</f>
        <v>Техническое обслуживание прибора приемно-контрольного охранно-пожарного "ВЭРС-ПК" ("РУБЕЖ -2 ОП")</v>
      </c>
      <c r="C192" s="70" t="str">
        <f>Source!H817</f>
        <v>шт.</v>
      </c>
      <c r="D192" s="71">
        <f>Source!I817</f>
        <v>4</v>
      </c>
      <c r="E192" s="69"/>
    </row>
    <row r="193" spans="1:5" ht="28.5" x14ac:dyDescent="0.2">
      <c r="A193" s="68">
        <v>154</v>
      </c>
      <c r="B193" s="69" t="str">
        <f>Source!G818</f>
        <v>Техническое обслуживание извещателя пожарного дымового оптико-электронного адресно-аналогового ИП 212-34А "ДИП-34А" - годовое</v>
      </c>
      <c r="C193" s="70" t="str">
        <f>Source!H818</f>
        <v>шт.</v>
      </c>
      <c r="D193" s="71">
        <f>Source!I818</f>
        <v>367</v>
      </c>
      <c r="E193" s="69"/>
    </row>
    <row r="194" spans="1:5" ht="42.75" x14ac:dyDescent="0.2">
      <c r="A194" s="68">
        <v>155</v>
      </c>
      <c r="B194" s="69" t="str">
        <f>Source!G819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C194" s="70" t="str">
        <f>Source!H819</f>
        <v>шт.</v>
      </c>
      <c r="D194" s="71">
        <f>Source!I819</f>
        <v>367</v>
      </c>
      <c r="E194" s="69"/>
    </row>
    <row r="195" spans="1:5" ht="42.75" x14ac:dyDescent="0.2">
      <c r="A195" s="68">
        <v>156</v>
      </c>
      <c r="B195" s="69" t="str">
        <f>Source!G820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C195" s="70" t="str">
        <f>Source!H820</f>
        <v>шт.</v>
      </c>
      <c r="D195" s="71">
        <f>Source!I820</f>
        <v>367</v>
      </c>
      <c r="E195" s="69"/>
    </row>
    <row r="196" spans="1:5" ht="28.5" x14ac:dyDescent="0.2">
      <c r="A196" s="68">
        <v>157</v>
      </c>
      <c r="B196" s="69" t="str">
        <f>Source!G821</f>
        <v>Техническое обслуживание компьютерного оборудования, настройка программного обеспечения</v>
      </c>
      <c r="C196" s="70" t="str">
        <f>Source!H821</f>
        <v>шт.</v>
      </c>
      <c r="D196" s="71">
        <f>Source!I821</f>
        <v>1</v>
      </c>
      <c r="E196" s="69"/>
    </row>
    <row r="197" spans="1:5" ht="28.5" x14ac:dyDescent="0.2">
      <c r="A197" s="68">
        <v>158</v>
      </c>
      <c r="B197" s="69" t="str">
        <f>Source!G822</f>
        <v>Техническое обслуживание компьютерного оборудования, профилактика электронных составляющих ПК</v>
      </c>
      <c r="C197" s="70" t="str">
        <f>Source!H822</f>
        <v>шт.</v>
      </c>
      <c r="D197" s="71">
        <f>Source!I822</f>
        <v>1</v>
      </c>
      <c r="E197" s="69"/>
    </row>
    <row r="198" spans="1:5" ht="28.5" x14ac:dyDescent="0.2">
      <c r="A198" s="68">
        <v>159</v>
      </c>
      <c r="B198" s="69" t="str">
        <f>Source!G823</f>
        <v>Техническое обслуживание компьютерного оборудования, профилактика программного обеспечения ПК</v>
      </c>
      <c r="C198" s="70" t="str">
        <f>Source!H823</f>
        <v>шт.</v>
      </c>
      <c r="D198" s="71">
        <f>Source!I823</f>
        <v>1</v>
      </c>
      <c r="E198" s="69"/>
    </row>
    <row r="199" spans="1:5" ht="14.25" x14ac:dyDescent="0.2">
      <c r="A199" s="68">
        <v>160</v>
      </c>
      <c r="B199" s="69" t="str">
        <f>Source!G824</f>
        <v>Технический осмотр извещателя пожарного ручного адресного "ИПР"</v>
      </c>
      <c r="C199" s="70" t="str">
        <f>Source!H824</f>
        <v>шт.</v>
      </c>
      <c r="D199" s="71">
        <f>Source!I824</f>
        <v>17</v>
      </c>
      <c r="E199" s="69"/>
    </row>
    <row r="200" spans="1:5" ht="28.5" x14ac:dyDescent="0.2">
      <c r="A200" s="68">
        <v>161</v>
      </c>
      <c r="B200" s="69" t="str">
        <f>Source!G825</f>
        <v>Техническое обслуживание извещателя пожарного ручного адресный "ИПР"</v>
      </c>
      <c r="C200" s="70" t="str">
        <f>Source!H825</f>
        <v>шт.</v>
      </c>
      <c r="D200" s="71">
        <f>Source!I825</f>
        <v>17</v>
      </c>
      <c r="E200" s="69"/>
    </row>
    <row r="201" spans="1:5" ht="28.5" x14ac:dyDescent="0.2">
      <c r="A201" s="68">
        <v>162</v>
      </c>
      <c r="B201" s="69" t="str">
        <f>Source!G826</f>
        <v>Технический осмотр Источник резервного питания "СКАТ-1200Р\20" или "СКАТ-2400Р\20" (прим. Блок питания)</v>
      </c>
      <c r="C201" s="70" t="str">
        <f>Source!H826</f>
        <v>шт.</v>
      </c>
      <c r="D201" s="71">
        <f>Source!I826</f>
        <v>1</v>
      </c>
      <c r="E201" s="69"/>
    </row>
    <row r="202" spans="1:5" ht="28.5" x14ac:dyDescent="0.2">
      <c r="A202" s="68">
        <v>163</v>
      </c>
      <c r="B202" s="69" t="str">
        <f>Source!G827</f>
        <v>Техническое обслуживание источника резервного питания "СКАТ-1200Р\20" или "СКАТ-2400Р\20" (прим. Блок питания)</v>
      </c>
      <c r="C202" s="70" t="str">
        <f>Source!H827</f>
        <v>шт.</v>
      </c>
      <c r="D202" s="71">
        <f>Source!I827</f>
        <v>1</v>
      </c>
      <c r="E202" s="69"/>
    </row>
    <row r="203" spans="1:5" ht="28.5" x14ac:dyDescent="0.2">
      <c r="A203" s="68">
        <v>164</v>
      </c>
      <c r="B203" s="69" t="str">
        <f>Source!G828</f>
        <v>Технический осмотр Блоки бесперебойного питания "ББП" (прим. аккумуляторы)</v>
      </c>
      <c r="C203" s="70" t="str">
        <f>Source!H828</f>
        <v>шт.</v>
      </c>
      <c r="D203" s="71">
        <f>Source!I828</f>
        <v>4</v>
      </c>
      <c r="E203" s="69"/>
    </row>
    <row r="204" spans="1:5" ht="28.5" x14ac:dyDescent="0.2">
      <c r="A204" s="68">
        <v>165</v>
      </c>
      <c r="B204" s="69" t="str">
        <f>Source!G829</f>
        <v>Техническое обслуживание блока бесперебойного питания "ББП" (прим. аккумуляторы)</v>
      </c>
      <c r="C204" s="70" t="str">
        <f>Source!H829</f>
        <v>шт.</v>
      </c>
      <c r="D204" s="71">
        <f>Source!I829</f>
        <v>4</v>
      </c>
      <c r="E204" s="69"/>
    </row>
    <row r="205" spans="1:5" ht="57" x14ac:dyDescent="0.2">
      <c r="A205" s="68">
        <v>166</v>
      </c>
      <c r="B205" s="69" t="str">
        <f>Source!G832</f>
        <v>Комплекс работ по техническому обслуживанию оборудования, автоматизированных систем и исполнительных механизмов, исполнительные механизмы (прим. Модуль управления клапаном дымоудаления или огнезадерживающим клапаном)</v>
      </c>
      <c r="C205" s="70" t="str">
        <f>Source!H832</f>
        <v>шт.</v>
      </c>
      <c r="D205" s="71">
        <f>Source!I832</f>
        <v>87</v>
      </c>
      <c r="E205" s="69"/>
    </row>
    <row r="206" spans="1:5" ht="14.25" x14ac:dyDescent="0.2">
      <c r="A206" s="68">
        <v>167</v>
      </c>
      <c r="B206" s="69" t="str">
        <f>Source!G833</f>
        <v>Технический осмотр Релейный модуль "РМ-1"</v>
      </c>
      <c r="C206" s="70" t="str">
        <f>Source!H833</f>
        <v>шт.</v>
      </c>
      <c r="D206" s="71">
        <f>Source!I833</f>
        <v>142</v>
      </c>
      <c r="E206" s="69"/>
    </row>
    <row r="207" spans="1:5" ht="14.25" x14ac:dyDescent="0.2">
      <c r="A207" s="68">
        <v>168</v>
      </c>
      <c r="B207" s="69" t="str">
        <f>Source!G834</f>
        <v>Техническое обслуживание релейного модуля "РМ-1"</v>
      </c>
      <c r="C207" s="70" t="str">
        <f>Source!H834</f>
        <v>шт.</v>
      </c>
      <c r="D207" s="71">
        <f>Source!I834</f>
        <v>142</v>
      </c>
      <c r="E207" s="69"/>
    </row>
    <row r="208" spans="1:5" ht="14.25" x14ac:dyDescent="0.2">
      <c r="A208" s="68">
        <v>169</v>
      </c>
      <c r="B208" s="69" t="str">
        <f>Source!G835</f>
        <v>Технический осмотр преобразователя интерфейсов ПИ-01</v>
      </c>
      <c r="C208" s="70" t="str">
        <f>Source!H835</f>
        <v>шт.</v>
      </c>
      <c r="D208" s="71">
        <f>Source!I835</f>
        <v>1</v>
      </c>
      <c r="E208" s="69"/>
    </row>
    <row r="209" spans="1:5" ht="14.25" x14ac:dyDescent="0.2">
      <c r="A209" s="68">
        <v>170</v>
      </c>
      <c r="B209" s="69" t="str">
        <f>Source!G836</f>
        <v>Техническое обслуживание преобразователя интерфейсов ПИ-01</v>
      </c>
      <c r="C209" s="70" t="str">
        <f>Source!H836</f>
        <v>шт.</v>
      </c>
      <c r="D209" s="71">
        <f>Source!I836</f>
        <v>1</v>
      </c>
      <c r="E209" s="69"/>
    </row>
    <row r="210" spans="1:5" ht="28.5" x14ac:dyDescent="0.2">
      <c r="A210" s="68">
        <v>171</v>
      </c>
      <c r="B210" s="69" t="str">
        <f>Source!G837</f>
        <v>Технический осмотр Источник вторичного электропитания резервированного "ИБП 1200\2400"</v>
      </c>
      <c r="C210" s="70" t="str">
        <f>Source!H837</f>
        <v>шт.</v>
      </c>
      <c r="D210" s="71">
        <f>Source!I837</f>
        <v>1</v>
      </c>
      <c r="E210" s="69"/>
    </row>
    <row r="211" spans="1:5" ht="28.5" x14ac:dyDescent="0.2">
      <c r="A211" s="68">
        <v>172</v>
      </c>
      <c r="B211" s="69" t="str">
        <f>Source!G838</f>
        <v>Техническое обслуживание источника вторичного электропитания резервированного "ИБП 1200\2400"</v>
      </c>
      <c r="C211" s="70" t="str">
        <f>Source!H838</f>
        <v>шт.</v>
      </c>
      <c r="D211" s="71">
        <f>Source!I838</f>
        <v>1</v>
      </c>
      <c r="E211" s="69"/>
    </row>
    <row r="212" spans="1:5" ht="28.5" x14ac:dyDescent="0.2">
      <c r="A212" s="68">
        <v>173</v>
      </c>
      <c r="B212" s="69" t="str">
        <f>Source!G839</f>
        <v>Технический осмотр сетевого контроллера шлейфов сигнализации "СКШС-01" (прим. изолятор шлейфа)</v>
      </c>
      <c r="C212" s="70" t="str">
        <f>Source!H839</f>
        <v>шт.</v>
      </c>
      <c r="D212" s="71">
        <f>Source!I839</f>
        <v>60</v>
      </c>
      <c r="E212" s="69"/>
    </row>
    <row r="213" spans="1:5" ht="28.5" x14ac:dyDescent="0.2">
      <c r="A213" s="68">
        <v>174</v>
      </c>
      <c r="B213" s="69" t="str">
        <f>Source!G840</f>
        <v>Техническое обслуживание сетевого контроллера шлейфов сигнализации "СКШС-01" (прим. изолятор шлейфа)</v>
      </c>
      <c r="C213" s="70" t="str">
        <f>Source!H840</f>
        <v>шт.</v>
      </c>
      <c r="D213" s="71">
        <f>Source!I840</f>
        <v>60</v>
      </c>
      <c r="E213" s="69"/>
    </row>
    <row r="214" spans="1:5" ht="42.75" x14ac:dyDescent="0.2">
      <c r="A214" s="68">
        <v>175</v>
      </c>
      <c r="B214" s="69" t="str">
        <f>Source!G841</f>
        <v>Техническое обслуживание приборов системы охранно-пожарной сигнализации на базе оборудования С2000, блок индикации С2000-БКИ (С2000-БИ) - годовое (прим. Блок индикации и управления "Рубеж")</v>
      </c>
      <c r="C214" s="70" t="str">
        <f>Source!H841</f>
        <v>шт.</v>
      </c>
      <c r="D214" s="71">
        <f>Source!I841</f>
        <v>2</v>
      </c>
      <c r="E214" s="69"/>
    </row>
    <row r="215" spans="1:5" ht="16.5" x14ac:dyDescent="0.25">
      <c r="A215" s="63" t="str">
        <f>CONCATENATE("Подраздел: ", Source!G874)</f>
        <v>Подраздел: Система оповещения и управления эвакуацией</v>
      </c>
      <c r="B215" s="63"/>
      <c r="C215" s="63"/>
      <c r="D215" s="63"/>
      <c r="E215" s="63"/>
    </row>
    <row r="216" spans="1:5" ht="28.5" x14ac:dyDescent="0.2">
      <c r="A216" s="68">
        <v>176</v>
      </c>
      <c r="B216" s="69" t="str">
        <f>Source!G882</f>
        <v>Технический осмотр ресивер-микшера "RM8080" (прим. Пульт микрофонный СОУЭ "Sonar")</v>
      </c>
      <c r="C216" s="70" t="str">
        <f>Source!H882</f>
        <v>шт.</v>
      </c>
      <c r="D216" s="71">
        <f>Source!I882</f>
        <v>1</v>
      </c>
      <c r="E216" s="69"/>
    </row>
    <row r="217" spans="1:5" ht="28.5" x14ac:dyDescent="0.2">
      <c r="A217" s="68">
        <v>177</v>
      </c>
      <c r="B217" s="69" t="str">
        <f>Source!G883</f>
        <v>Техническое обслуживание ресивер-микшера "RM8080" (прим. Пульт микрофонный СОУЭ "Sonar")</v>
      </c>
      <c r="C217" s="70" t="str">
        <f>Source!H883</f>
        <v>шт.</v>
      </c>
      <c r="D217" s="71">
        <f>Source!I883</f>
        <v>1</v>
      </c>
      <c r="E217" s="69"/>
    </row>
    <row r="218" spans="1:5" ht="28.5" x14ac:dyDescent="0.2">
      <c r="A218" s="68">
        <v>178</v>
      </c>
      <c r="B218" s="69" t="str">
        <f>Source!G886</f>
        <v>Технический осмотр Источник резервного питания "СКАТ-1200Р\20" или "СКАТ-2400Р\20"</v>
      </c>
      <c r="C218" s="70" t="str">
        <f>Source!H886</f>
        <v>шт.</v>
      </c>
      <c r="D218" s="71">
        <f>Source!I886</f>
        <v>6</v>
      </c>
      <c r="E218" s="69"/>
    </row>
    <row r="219" spans="1:5" ht="28.5" x14ac:dyDescent="0.2">
      <c r="A219" s="68">
        <v>179</v>
      </c>
      <c r="B219" s="69" t="str">
        <f>Source!G887</f>
        <v>Техническое обслуживание источника резервного питания "СКАТ-1200Р\20" или "СКАТ-2400Р\20"</v>
      </c>
      <c r="C219" s="70" t="str">
        <f>Source!H887</f>
        <v>шт.</v>
      </c>
      <c r="D219" s="71">
        <f>Source!I887</f>
        <v>6</v>
      </c>
      <c r="E219" s="69"/>
    </row>
    <row r="220" spans="1:5" ht="28.5" x14ac:dyDescent="0.2">
      <c r="A220" s="68">
        <v>180</v>
      </c>
      <c r="B220" s="69" t="str">
        <f>Source!G888</f>
        <v>Технический осмотр Блоки бесперебойного питания "ББП" (прим. аккумуляторы)</v>
      </c>
      <c r="C220" s="70" t="str">
        <f>Source!H888</f>
        <v>шт.</v>
      </c>
      <c r="D220" s="71">
        <f>Source!I888</f>
        <v>16</v>
      </c>
      <c r="E220" s="69"/>
    </row>
    <row r="221" spans="1:5" ht="28.5" x14ac:dyDescent="0.2">
      <c r="A221" s="68">
        <v>181</v>
      </c>
      <c r="B221" s="69" t="str">
        <f>Source!G889</f>
        <v>Техническое обслуживание блока бесперебойного питания "ББП" (прим. аккумуляторы)</v>
      </c>
      <c r="C221" s="70" t="str">
        <f>Source!H889</f>
        <v>шт.</v>
      </c>
      <c r="D221" s="71">
        <f>Source!I889</f>
        <v>16</v>
      </c>
      <c r="E221" s="69"/>
    </row>
    <row r="222" spans="1:5" ht="14.25" x14ac:dyDescent="0.2">
      <c r="A222" s="68">
        <v>182</v>
      </c>
      <c r="B222" s="69" t="str">
        <f>Source!G890</f>
        <v>Технический осмотр оповещателя речевого типа E90-W</v>
      </c>
      <c r="C222" s="70" t="str">
        <f>Source!H890</f>
        <v>шт.</v>
      </c>
      <c r="D222" s="71">
        <f>Source!I890</f>
        <v>152</v>
      </c>
      <c r="E222" s="69"/>
    </row>
    <row r="223" spans="1:5" ht="14.25" x14ac:dyDescent="0.2">
      <c r="A223" s="68">
        <v>183</v>
      </c>
      <c r="B223" s="69" t="str">
        <f>Source!G891</f>
        <v>Техническое обслуживание оповещателя речевого типа E90-W</v>
      </c>
      <c r="C223" s="70" t="str">
        <f>Source!H891</f>
        <v>шт.</v>
      </c>
      <c r="D223" s="71">
        <f>Source!I891</f>
        <v>152</v>
      </c>
      <c r="E223" s="69"/>
    </row>
    <row r="224" spans="1:5" ht="28.5" x14ac:dyDescent="0.2">
      <c r="A224" s="68">
        <v>184</v>
      </c>
      <c r="B224" s="69" t="str">
        <f>Source!G892</f>
        <v>Технический осмотр оповещателя пожарного комбинированного светозвукового "HE-8S/STW"</v>
      </c>
      <c r="C224" s="70" t="str">
        <f>Source!H892</f>
        <v>шт.</v>
      </c>
      <c r="D224" s="71">
        <f>Source!I892</f>
        <v>5</v>
      </c>
      <c r="E224" s="69"/>
    </row>
    <row r="225" spans="1:5" ht="28.5" x14ac:dyDescent="0.2">
      <c r="A225" s="68">
        <v>185</v>
      </c>
      <c r="B225" s="69" t="str">
        <f>Source!G893</f>
        <v>Техническое обслуживание оповещателя пожарного комбинированного светозвукового "HE-8S/STW"</v>
      </c>
      <c r="C225" s="70" t="str">
        <f>Source!H893</f>
        <v>шт.</v>
      </c>
      <c r="D225" s="71">
        <f>Source!I893</f>
        <v>5</v>
      </c>
      <c r="E225" s="69"/>
    </row>
    <row r="226" spans="1:5" ht="16.5" x14ac:dyDescent="0.25">
      <c r="A226" s="63" t="str">
        <f>CONCATENATE("Подраздел: ", Source!G926)</f>
        <v>Подраздел: Противопожарная система</v>
      </c>
      <c r="B226" s="63"/>
      <c r="C226" s="63"/>
      <c r="D226" s="63"/>
      <c r="E226" s="63"/>
    </row>
    <row r="227" spans="1:5" ht="42.75" x14ac:dyDescent="0.2">
      <c r="A227" s="68">
        <v>186</v>
      </c>
      <c r="B227" s="69" t="str">
        <f>Source!G930</f>
        <v>Техническое обслуживание в течение года вытяжных установок с крышными вентиляторами производительностью по воздуху до 10000 м3/ч</v>
      </c>
      <c r="C227" s="70" t="str">
        <f>Source!H930</f>
        <v>установка</v>
      </c>
      <c r="D227" s="71">
        <f>Source!I930</f>
        <v>1</v>
      </c>
      <c r="E227" s="69"/>
    </row>
    <row r="228" spans="1:5" ht="28.5" x14ac:dyDescent="0.2">
      <c r="A228" s="68">
        <v>187</v>
      </c>
      <c r="B228" s="69" t="str">
        <f>Source!G931</f>
        <v>Техническое обслуживание и ремонт в течение года приточных установок с автоматикой, производительностью по воздуху до 5000 м3/ч</v>
      </c>
      <c r="C228" s="70" t="str">
        <f>Source!H931</f>
        <v>установка</v>
      </c>
      <c r="D228" s="71">
        <f>Source!I931</f>
        <v>5</v>
      </c>
      <c r="E228" s="69"/>
    </row>
    <row r="229" spans="1:5" ht="16.5" x14ac:dyDescent="0.25">
      <c r="A229" s="63" t="str">
        <f>CONCATENATE("Раздел: ", Source!G993)</f>
        <v>Раздел: Филиал № 4 ГБУЗ "ГП № 6 ДЗМ", по адресу: г. Москва, ул. Вучетича, д.7Б</v>
      </c>
      <c r="B229" s="63"/>
      <c r="C229" s="63"/>
      <c r="D229" s="63"/>
      <c r="E229" s="63"/>
    </row>
    <row r="230" spans="1:5" ht="16.5" x14ac:dyDescent="0.25">
      <c r="A230" s="63" t="str">
        <f>CONCATENATE("Подраздел: ", Source!G997)</f>
        <v>Подраздел: Автоматическая пожарная сигнализация</v>
      </c>
      <c r="B230" s="63"/>
      <c r="C230" s="63"/>
      <c r="D230" s="63"/>
      <c r="E230" s="63"/>
    </row>
    <row r="231" spans="1:5" ht="28.5" x14ac:dyDescent="0.2">
      <c r="A231" s="68">
        <v>188</v>
      </c>
      <c r="B231" s="69" t="str">
        <f>Source!G1001</f>
        <v>Технический осмотр прибора приемно-контрольного охранно-пожарного "ВЭРС-ПК" ("РУБЕЖ -2 ОП" прот.R3)</v>
      </c>
      <c r="C231" s="70" t="str">
        <f>Source!H1001</f>
        <v>шт.</v>
      </c>
      <c r="D231" s="71">
        <f>Source!I1001</f>
        <v>3</v>
      </c>
      <c r="E231" s="69"/>
    </row>
    <row r="232" spans="1:5" ht="28.5" x14ac:dyDescent="0.2">
      <c r="A232" s="68">
        <v>189</v>
      </c>
      <c r="B232" s="69" t="str">
        <f>Source!G1002</f>
        <v>Техническое обслуживание прибора приемно-контрольного охранно-пожарного "ВЭРС-ПК" ("РУБЕЖ -2 ОП" прот.R3)</v>
      </c>
      <c r="C232" s="70" t="str">
        <f>Source!H1002</f>
        <v>шт.</v>
      </c>
      <c r="D232" s="71">
        <f>Source!I1002</f>
        <v>3</v>
      </c>
      <c r="E232" s="69"/>
    </row>
    <row r="233" spans="1:5" ht="42.75" x14ac:dyDescent="0.2">
      <c r="A233" s="68">
        <v>190</v>
      </c>
      <c r="B233" s="69" t="str">
        <f>Source!G1003</f>
        <v>Техническое обслуживание приборов системы охранно-пожарной сигнализации на базе оборудования С2000, блок индикации С2000-БКИ (С2000-БИ) - годовое (R3-Рубеж-БИУ)</v>
      </c>
      <c r="C233" s="70" t="str">
        <f>Source!H1003</f>
        <v>шт.</v>
      </c>
      <c r="D233" s="71">
        <f>Source!I1003</f>
        <v>3</v>
      </c>
      <c r="E233" s="69"/>
    </row>
    <row r="234" spans="1:5" ht="14.25" x14ac:dyDescent="0.2">
      <c r="A234" s="68">
        <v>191</v>
      </c>
      <c r="B234" s="69" t="str">
        <f>Source!G1004</f>
        <v>Техническое обслуживание блока контроля зоны "БКЗ" (МС-1 прот. R3)</v>
      </c>
      <c r="C234" s="70" t="str">
        <f>Source!H1004</f>
        <v>шт.</v>
      </c>
      <c r="D234" s="71">
        <f>Source!I1004</f>
        <v>1</v>
      </c>
      <c r="E234" s="69"/>
    </row>
    <row r="235" spans="1:5" ht="14.25" x14ac:dyDescent="0.2">
      <c r="A235" s="68">
        <v>192</v>
      </c>
      <c r="B235" s="69" t="str">
        <f>Source!G1005</f>
        <v>Технический осмотр блока контроля зоны "БКЗ" (МС-1 прот. R3)</v>
      </c>
      <c r="C235" s="70" t="str">
        <f>Source!H1005</f>
        <v>шт.</v>
      </c>
      <c r="D235" s="71">
        <f>Source!I1005</f>
        <v>1</v>
      </c>
      <c r="E235" s="69"/>
    </row>
    <row r="236" spans="1:5" ht="28.5" x14ac:dyDescent="0.2">
      <c r="A236" s="68">
        <v>193</v>
      </c>
      <c r="B236" s="69" t="str">
        <f>Source!G1006</f>
        <v>Техническое обслуживание извещателя пожарного ручного "MS" (Рубеж-ПДУ)</v>
      </c>
      <c r="C236" s="70" t="str">
        <f>Source!H1006</f>
        <v>шт.</v>
      </c>
      <c r="D236" s="71">
        <f>Source!I1006</f>
        <v>1</v>
      </c>
      <c r="E236" s="69"/>
    </row>
    <row r="237" spans="1:5" ht="14.25" x14ac:dyDescent="0.2">
      <c r="A237" s="68">
        <v>194</v>
      </c>
      <c r="B237" s="69" t="str">
        <f>Source!G1007</f>
        <v>Технический осмотр извещателя пожарного ручного "MS" (Рубеж-ПДУ)</v>
      </c>
      <c r="C237" s="70" t="str">
        <f>Source!H1007</f>
        <v>шт.</v>
      </c>
      <c r="D237" s="71">
        <f>Source!I1007</f>
        <v>1</v>
      </c>
      <c r="E237" s="69"/>
    </row>
    <row r="238" spans="1:5" ht="28.5" x14ac:dyDescent="0.2">
      <c r="A238" s="68">
        <v>195</v>
      </c>
      <c r="B238" s="69" t="str">
        <f>Source!G1008</f>
        <v>Техническое обслуживание сетевого контроллера шлейфов сигнализации "СКШС-01" (ИЗ-1 прот. R3)</v>
      </c>
      <c r="C238" s="70" t="str">
        <f>Source!H1008</f>
        <v>шт.</v>
      </c>
      <c r="D238" s="71">
        <f>Source!I1008</f>
        <v>71</v>
      </c>
      <c r="E238" s="69"/>
    </row>
    <row r="239" spans="1:5" ht="28.5" x14ac:dyDescent="0.2">
      <c r="A239" s="68">
        <v>196</v>
      </c>
      <c r="B239" s="69" t="str">
        <f>Source!G1009</f>
        <v>Технический осмотр сетевого контроллера шлейфов сигнализации "СКШС-01" (ИЗ-1 прот. R3)</v>
      </c>
      <c r="C239" s="70" t="str">
        <f>Source!H1009</f>
        <v>шт.</v>
      </c>
      <c r="D239" s="71">
        <f>Source!I1009</f>
        <v>71</v>
      </c>
      <c r="E239" s="69"/>
    </row>
    <row r="240" spans="1:5" ht="28.5" x14ac:dyDescent="0.2">
      <c r="A240" s="68">
        <v>197</v>
      </c>
      <c r="B240" s="69" t="str">
        <f>Source!G1010</f>
        <v>Техническое обслуживание релейного модуля "РМ-1" (РМ-4-R3, РМ-4к-R3)</v>
      </c>
      <c r="C240" s="70" t="str">
        <f>Source!H1010</f>
        <v>шт.</v>
      </c>
      <c r="D240" s="71">
        <f>Source!I1010</f>
        <v>1</v>
      </c>
      <c r="E240" s="69"/>
    </row>
    <row r="241" spans="1:5" ht="14.25" x14ac:dyDescent="0.2">
      <c r="A241" s="68">
        <v>198</v>
      </c>
      <c r="B241" s="69" t="str">
        <f>Source!G1011</f>
        <v>Технический осмотр Релейный модуль "РМ-1" (РМ-4-R3, РМ-4к-R3)</v>
      </c>
      <c r="C241" s="70" t="str">
        <f>Source!H1011</f>
        <v>шт.</v>
      </c>
      <c r="D241" s="71">
        <f>Source!I1011</f>
        <v>1</v>
      </c>
      <c r="E241" s="69"/>
    </row>
    <row r="242" spans="1:5" ht="28.5" x14ac:dyDescent="0.2">
      <c r="A242" s="68">
        <v>199</v>
      </c>
      <c r="B242" s="69" t="str">
        <f>Source!G1014</f>
        <v>Техническое обслуживание извещателя пожарного дымового оптико-электронного адресно-аналогового ИП 212-34А "ДИП-34А" - годовое</v>
      </c>
      <c r="C242" s="70" t="str">
        <f>Source!H1014</f>
        <v>шт.</v>
      </c>
      <c r="D242" s="71">
        <f>Source!I1014</f>
        <v>637</v>
      </c>
      <c r="E242" s="69"/>
    </row>
    <row r="243" spans="1:5" ht="42.75" x14ac:dyDescent="0.2">
      <c r="A243" s="68">
        <v>200</v>
      </c>
      <c r="B243" s="69" t="str">
        <f>Source!G1015</f>
        <v>Техническое обслуживание извещателя пожарного дымового оптико-электронного адресно-аналогового ИП 212-34А "ДИП-34А" - испытания извещателя</v>
      </c>
      <c r="C243" s="70" t="str">
        <f>Source!H1015</f>
        <v>шт.</v>
      </c>
      <c r="D243" s="71">
        <f>Source!I1015</f>
        <v>637</v>
      </c>
      <c r="E243" s="69"/>
    </row>
    <row r="244" spans="1:5" ht="42.75" x14ac:dyDescent="0.2">
      <c r="A244" s="68">
        <v>201</v>
      </c>
      <c r="B244" s="69" t="str">
        <f>Source!G1016</f>
        <v>Техническое обслуживание извещателя пожарного дымового оптико-электронного адресно-аналогового ИП 212-34А "ДИП-34А" - удаление пыли с поверхности дымовой камеры</v>
      </c>
      <c r="C244" s="70" t="str">
        <f>Source!H1016</f>
        <v>шт.</v>
      </c>
      <c r="D244" s="71">
        <f>Source!I1016</f>
        <v>637</v>
      </c>
      <c r="E244" s="69"/>
    </row>
    <row r="245" spans="1:5" ht="28.5" x14ac:dyDescent="0.2">
      <c r="A245" s="68">
        <v>202</v>
      </c>
      <c r="B245" s="69" t="str">
        <f>Source!G1017</f>
        <v>Техническое обслуживание извещателя пожарного ручного адресного "ИПР513-3А"</v>
      </c>
      <c r="C245" s="70" t="str">
        <f>Source!H1017</f>
        <v>шт.</v>
      </c>
      <c r="D245" s="71">
        <f>Source!I1017</f>
        <v>16</v>
      </c>
      <c r="E245" s="69"/>
    </row>
    <row r="246" spans="1:5" ht="28.5" x14ac:dyDescent="0.2">
      <c r="A246" s="68">
        <v>203</v>
      </c>
      <c r="B246" s="69" t="str">
        <f>Source!G1018</f>
        <v>Технический осмотр извещателя пожарного ручного адресного "ИПР513-3А"</v>
      </c>
      <c r="C246" s="70" t="str">
        <f>Source!H1018</f>
        <v>шт.</v>
      </c>
      <c r="D246" s="71">
        <f>Source!I1018</f>
        <v>16</v>
      </c>
      <c r="E246" s="69"/>
    </row>
    <row r="247" spans="1:5" ht="28.5" x14ac:dyDescent="0.2">
      <c r="A247" s="68">
        <v>204</v>
      </c>
      <c r="B247" s="69" t="str">
        <f>Source!G1019</f>
        <v>Техническое обслуживание блока питания типа БРП-12-01Л (ИВЭПР 12/5 исп. 2х17-Р-БР)</v>
      </c>
      <c r="C247" s="70" t="str">
        <f>Source!H1019</f>
        <v>шт.</v>
      </c>
      <c r="D247" s="71">
        <f>Source!I1019</f>
        <v>1</v>
      </c>
      <c r="E247" s="69"/>
    </row>
    <row r="248" spans="1:5" ht="28.5" x14ac:dyDescent="0.2">
      <c r="A248" s="68">
        <v>205</v>
      </c>
      <c r="B248" s="69" t="str">
        <f>Source!G1020</f>
        <v>Технический осмотр блока питания типа БРП-12-01Л (ИВЭПР 12/5 исп. 2х17-Р-БР)</v>
      </c>
      <c r="C248" s="70" t="str">
        <f>Source!H1020</f>
        <v>шт.</v>
      </c>
      <c r="D248" s="71">
        <f>Source!I1020</f>
        <v>1</v>
      </c>
      <c r="E248" s="69"/>
    </row>
    <row r="249" spans="1:5" ht="16.5" x14ac:dyDescent="0.25">
      <c r="A249" s="63" t="str">
        <f>CONCATENATE("Подраздел: ", Source!G1052)</f>
        <v>Подраздел: Система оповещения</v>
      </c>
      <c r="B249" s="63"/>
      <c r="C249" s="63"/>
      <c r="D249" s="63"/>
      <c r="E249" s="63"/>
    </row>
    <row r="250" spans="1:5" ht="28.5" x14ac:dyDescent="0.2">
      <c r="A250" s="68">
        <v>206</v>
      </c>
      <c r="B250" s="69" t="str">
        <f>Source!G1056</f>
        <v>Технический осмотр прибора приемно-контрольного охранно-пожарного "ВЭРС-ПК" (Тромбон ПУ-8)</v>
      </c>
      <c r="C250" s="70" t="str">
        <f>Source!H1056</f>
        <v>шт.</v>
      </c>
      <c r="D250" s="71">
        <f>Source!I1056</f>
        <v>3</v>
      </c>
      <c r="E250" s="69"/>
    </row>
    <row r="251" spans="1:5" ht="28.5" x14ac:dyDescent="0.2">
      <c r="A251" s="68">
        <v>207</v>
      </c>
      <c r="B251" s="69" t="str">
        <f>Source!G1057</f>
        <v>Техническое обслуживание прибора приемно-контрольного охранно-пожарного "ВЭРС-ПК" (Тромбон ПУ-8)</v>
      </c>
      <c r="C251" s="70" t="str">
        <f>Source!H1057</f>
        <v>шт.</v>
      </c>
      <c r="D251" s="71">
        <f>Source!I1057</f>
        <v>3</v>
      </c>
      <c r="E251" s="69"/>
    </row>
    <row r="252" spans="1:5" ht="28.5" x14ac:dyDescent="0.2">
      <c r="A252" s="68">
        <v>208</v>
      </c>
      <c r="B252" s="69" t="str">
        <f>Source!G1058</f>
        <v>Техническое обслуживание усилителя мощности "SM2хххх" и "SM6хххх" (Тромбон- УМ480)</v>
      </c>
      <c r="C252" s="70" t="str">
        <f>Source!H1058</f>
        <v>шт.</v>
      </c>
      <c r="D252" s="71">
        <f>Source!I1058</f>
        <v>1</v>
      </c>
      <c r="E252" s="69"/>
    </row>
    <row r="253" spans="1:5" ht="28.5" x14ac:dyDescent="0.2">
      <c r="A253" s="68">
        <v>209</v>
      </c>
      <c r="B253" s="69" t="str">
        <f>Source!G1059</f>
        <v>Технический осмотр усилителя мощности "SM2хххх" и "SM6хххх" (Тромбон- УМ480)</v>
      </c>
      <c r="C253" s="70" t="str">
        <f>Source!H1059</f>
        <v>шт.</v>
      </c>
      <c r="D253" s="71">
        <f>Source!I1059</f>
        <v>1</v>
      </c>
      <c r="E253" s="69"/>
    </row>
    <row r="254" spans="1:5" ht="28.5" x14ac:dyDescent="0.2">
      <c r="A254" s="68">
        <v>210</v>
      </c>
      <c r="B254" s="69" t="str">
        <f>Source!G1060</f>
        <v>Техническое обслуживание источника резервного питания "СКАТ-1200Р\20" или "СКАТ-2400Р\20" (Тромбон БП-21)</v>
      </c>
      <c r="C254" s="70" t="str">
        <f>Source!H1060</f>
        <v>шт.</v>
      </c>
      <c r="D254" s="71">
        <f>Source!I1060</f>
        <v>1</v>
      </c>
      <c r="E254" s="69"/>
    </row>
    <row r="255" spans="1:5" ht="28.5" x14ac:dyDescent="0.2">
      <c r="A255" s="68">
        <v>211</v>
      </c>
      <c r="B255" s="69" t="str">
        <f>Source!G1061</f>
        <v>Технический осмотр Источник резервного питания "СКАТ-1200Р\20" или "СКАТ-2400Р\20" (Тромбон БП-21)</v>
      </c>
      <c r="C255" s="70" t="str">
        <f>Source!H1061</f>
        <v>шт.</v>
      </c>
      <c r="D255" s="71">
        <f>Source!I1061</f>
        <v>1</v>
      </c>
      <c r="E255" s="69"/>
    </row>
    <row r="256" spans="1:5" ht="42.75" x14ac:dyDescent="0.2">
      <c r="A256" s="68">
        <v>212</v>
      </c>
      <c r="B256" s="69" t="str">
        <f>Source!G1062</f>
        <v>Техническое обслуживание системы оповещения и управления эвакуацией (СОУЭ) на базе оборудования типа "Сонар", микрофонная консоль - ежемесячное (ТРОМБОН - УК для ПУ-16)</v>
      </c>
      <c r="C256" s="70" t="str">
        <f>Source!H1062</f>
        <v>шт.</v>
      </c>
      <c r="D256" s="71">
        <f>Source!I1062</f>
        <v>1</v>
      </c>
      <c r="E256" s="69"/>
    </row>
    <row r="257" spans="1:5" ht="28.5" x14ac:dyDescent="0.2">
      <c r="A257" s="68">
        <v>213</v>
      </c>
      <c r="B257" s="69" t="str">
        <f>Source!G1064</f>
        <v>Технический осмотр оповещателя речевого типа E90-W (АСР-06.3.0, АСР-06.1.2)</v>
      </c>
      <c r="C257" s="70" t="str">
        <f>Source!H1064</f>
        <v>шт.</v>
      </c>
      <c r="D257" s="71">
        <f>Source!I1064</f>
        <v>136</v>
      </c>
      <c r="E257" s="69"/>
    </row>
    <row r="258" spans="1:5" ht="28.5" x14ac:dyDescent="0.2">
      <c r="A258" s="68">
        <v>214</v>
      </c>
      <c r="B258" s="69" t="str">
        <f>Source!G1065</f>
        <v>Техническое обслуживание оповещателя речевого типа E90-W (АСР-06.3.0, АСР-06.1.2)</v>
      </c>
      <c r="C258" s="70" t="str">
        <f>Source!H1065</f>
        <v>шт.</v>
      </c>
      <c r="D258" s="71">
        <f>Source!I1065</f>
        <v>136</v>
      </c>
      <c r="E258" s="69"/>
    </row>
    <row r="259" spans="1:5" ht="28.5" x14ac:dyDescent="0.2">
      <c r="A259" s="68">
        <v>215</v>
      </c>
      <c r="B259" s="69" t="str">
        <f>Source!G1068</f>
        <v>Технический осмотр приборов системы оповещения и управления эвакуацией людей (СОУЭ), оповещатель световой - ежемесячный</v>
      </c>
      <c r="C259" s="70" t="str">
        <f>Source!H1068</f>
        <v>10 шт.</v>
      </c>
      <c r="D259" s="71">
        <f>Source!I1068</f>
        <v>5.0999999999999996</v>
      </c>
      <c r="E259" s="69"/>
    </row>
    <row r="260" spans="1:5" ht="42.75" x14ac:dyDescent="0.2">
      <c r="A260" s="68">
        <v>216</v>
      </c>
      <c r="B260" s="69" t="str">
        <f>Source!G1069</f>
        <v>Технический осмотр приборов системы оповещения и управления эвакуацией людей (СОУЭ), оповещатель световой пульсирующий типа строб - ежемесячный</v>
      </c>
      <c r="C260" s="70" t="str">
        <f>Source!H1069</f>
        <v>10 шт.</v>
      </c>
      <c r="D260" s="71">
        <f>Source!I1069</f>
        <v>9.9</v>
      </c>
      <c r="E260" s="69"/>
    </row>
    <row r="261" spans="1:5" ht="28.5" x14ac:dyDescent="0.2">
      <c r="A261" s="68">
        <v>217</v>
      </c>
      <c r="B261" s="69" t="str">
        <f>Source!G1070</f>
        <v>Техническое обслуживание оповещателя охранно-пожарного звукового типа "Свирель" (Люкс-12, АСР-06.1.2)</v>
      </c>
      <c r="C261" s="70" t="str">
        <f>Source!H1070</f>
        <v>шт.</v>
      </c>
      <c r="D261" s="71">
        <f>Source!I1070</f>
        <v>8</v>
      </c>
      <c r="E261" s="69"/>
    </row>
    <row r="262" spans="1:5" ht="16.5" x14ac:dyDescent="0.25">
      <c r="A262" s="63" t="str">
        <f>CONCATENATE("Подраздел: ", Source!G1102)</f>
        <v>Подраздел: Система пожаротушения</v>
      </c>
      <c r="B262" s="63"/>
      <c r="C262" s="63"/>
      <c r="D262" s="63"/>
      <c r="E262" s="63"/>
    </row>
    <row r="263" spans="1:5" ht="28.5" x14ac:dyDescent="0.2">
      <c r="A263" s="68">
        <v>218</v>
      </c>
      <c r="B263" s="69" t="str">
        <f>Source!G1106</f>
        <v>Технический осмотр прибора приемно-контрольного охранно-пожарного "ВЭРС-ПК" ("РУБЕЖ -2 ОП" прот.R3)</v>
      </c>
      <c r="C263" s="70" t="str">
        <f>Source!H1106</f>
        <v>шт.</v>
      </c>
      <c r="D263" s="71">
        <f>Source!I1106</f>
        <v>7</v>
      </c>
      <c r="E263" s="69"/>
    </row>
    <row r="264" spans="1:5" ht="28.5" x14ac:dyDescent="0.2">
      <c r="A264" s="68">
        <v>219</v>
      </c>
      <c r="B264" s="69" t="str">
        <f>Source!G1107</f>
        <v>Техническое обслуживание прибора приемно-контрольного охранно-пожарного "ВЭРС-ПК" ("РУБЕЖ -2 ОП" прот.R3)</v>
      </c>
      <c r="C264" s="70" t="str">
        <f>Source!H1107</f>
        <v>шт.</v>
      </c>
      <c r="D264" s="71">
        <f>Source!I1107</f>
        <v>7</v>
      </c>
      <c r="E264" s="69"/>
    </row>
    <row r="265" spans="1:5" ht="28.5" x14ac:dyDescent="0.2">
      <c r="A265" s="68">
        <v>220</v>
      </c>
      <c r="B265" s="69" t="str">
        <f>Source!G1108</f>
        <v>Техническое обслуживание извещателя пожарного ручного "MS" (Рубеж-ПДУ, УДП 513-11 ИКЗ-R3)</v>
      </c>
      <c r="C265" s="70" t="str">
        <f>Source!H1108</f>
        <v>шт.</v>
      </c>
      <c r="D265" s="71">
        <f>Source!I1108</f>
        <v>6</v>
      </c>
      <c r="E265" s="69"/>
    </row>
    <row r="266" spans="1:5" ht="28.5" x14ac:dyDescent="0.2">
      <c r="A266" s="68">
        <v>221</v>
      </c>
      <c r="B266" s="69" t="str">
        <f>Source!G1109</f>
        <v>Технический осмотр извещателя пожарного ручного "MS" (Рубеж-ПДУ, УДП 513-11 ИКЗ-R3)</v>
      </c>
      <c r="C266" s="70" t="str">
        <f>Source!H1109</f>
        <v>шт.</v>
      </c>
      <c r="D266" s="71">
        <f>Source!I1109</f>
        <v>6</v>
      </c>
      <c r="E266" s="69"/>
    </row>
    <row r="267" spans="1:5" ht="42.75" x14ac:dyDescent="0.2">
      <c r="A267" s="68">
        <v>222</v>
      </c>
      <c r="B267" s="69" t="str">
        <f>Source!G1110</f>
        <v>Техническое обслуживание блока питания типа БРП-12-01Л (ИВЭПР 12/2 RS-R3 2x17 прот. R3, ИВЭПР 12/2 RS-R3 2x7 БР прот. R3, УДП 513-11 ИКЗ-R3)</v>
      </c>
      <c r="C267" s="70" t="str">
        <f>Source!H1110</f>
        <v>шт.</v>
      </c>
      <c r="D267" s="71">
        <f>Source!I1110</f>
        <v>6</v>
      </c>
      <c r="E267" s="69"/>
    </row>
    <row r="268" spans="1:5" ht="28.5" x14ac:dyDescent="0.2">
      <c r="A268" s="68">
        <v>223</v>
      </c>
      <c r="B268" s="69" t="str">
        <f>Source!G1111</f>
        <v>Технический осмотр блока питания типа БРП-12-01Л (ИВЭПР 12/2 RS-R3 2x17 прот. R3, ИВЭПР 12/2 RS-R3 2x7 БР прот. R3)</v>
      </c>
      <c r="C268" s="70" t="str">
        <f>Source!H1111</f>
        <v>шт.</v>
      </c>
      <c r="D268" s="71">
        <f>Source!I1111</f>
        <v>6</v>
      </c>
      <c r="E268" s="69"/>
    </row>
    <row r="269" spans="1:5" ht="28.5" x14ac:dyDescent="0.2">
      <c r="A269" s="68">
        <v>224</v>
      </c>
      <c r="B269" s="69" t="str">
        <f>Source!G1112</f>
        <v>Техническое обслуживание извещателя пожарного дымового "ИП212-3СУ" (ИП 212-64-R3 )</v>
      </c>
      <c r="C269" s="70" t="str">
        <f>Source!H1112</f>
        <v>шт.</v>
      </c>
      <c r="D269" s="71">
        <f>Source!I1112</f>
        <v>12</v>
      </c>
      <c r="E269" s="69"/>
    </row>
    <row r="270" spans="1:5" ht="28.5" x14ac:dyDescent="0.2">
      <c r="A270" s="68">
        <v>225</v>
      </c>
      <c r="B270" s="69" t="str">
        <f>Source!G1114</f>
        <v>Техническое обслуживание извещателя магнитоконтактного типа СМК (ИО 102-20/Б2П)</v>
      </c>
      <c r="C270" s="70" t="str">
        <f>Source!H1114</f>
        <v>шт.</v>
      </c>
      <c r="D270" s="71">
        <f>Source!I1114</f>
        <v>5</v>
      </c>
      <c r="E270" s="69"/>
    </row>
    <row r="271" spans="1:5" ht="28.5" x14ac:dyDescent="0.2">
      <c r="A271" s="68">
        <v>226</v>
      </c>
      <c r="B271" s="69" t="str">
        <f>Source!G1115</f>
        <v>Техническое обслуживание звукового табло оповещения "Газ! Уходи!", "Газ! Не входи!" (Сфера 12В СН)</v>
      </c>
      <c r="C271" s="70" t="str">
        <f>Source!H1115</f>
        <v>шт.</v>
      </c>
      <c r="D271" s="71">
        <f>Source!I1115</f>
        <v>15</v>
      </c>
      <c r="E271" s="69"/>
    </row>
    <row r="272" spans="1:5" ht="28.5" x14ac:dyDescent="0.2">
      <c r="A272" s="68">
        <v>227</v>
      </c>
      <c r="B272" s="69" t="str">
        <f>Source!G1118</f>
        <v>Техническое обслуживание оповещателя охранно-пожарного звукового типа "Свирель" (Маяк-12ЗМ)</v>
      </c>
      <c r="C272" s="70" t="str">
        <f>Source!H1118</f>
        <v>шт.</v>
      </c>
      <c r="D272" s="71">
        <f>Source!I1118</f>
        <v>2</v>
      </c>
      <c r="E272" s="69"/>
    </row>
    <row r="273" spans="1:5" ht="28.5" x14ac:dyDescent="0.2">
      <c r="A273" s="68">
        <v>228</v>
      </c>
      <c r="B273" s="69" t="str">
        <f>Source!G1119</f>
        <v>Техническое обслуживание системы газового пожаротушения, модуль типа MX-1230 - ежемесячное (Заря-22 (30-22,5-18))</v>
      </c>
      <c r="C273" s="70" t="str">
        <f>Source!H1119</f>
        <v>1 модуль</v>
      </c>
      <c r="D273" s="71">
        <f>Source!I1119</f>
        <v>7</v>
      </c>
      <c r="E273" s="69"/>
    </row>
    <row r="274" spans="1:5" ht="16.5" x14ac:dyDescent="0.25">
      <c r="A274" s="63" t="str">
        <f>CONCATENATE("Подраздел: ", Source!G1151)</f>
        <v>Подраздел: Дымоудаление</v>
      </c>
      <c r="B274" s="63"/>
      <c r="C274" s="63"/>
      <c r="D274" s="63"/>
      <c r="E274" s="63"/>
    </row>
    <row r="275" spans="1:5" ht="28.5" x14ac:dyDescent="0.2">
      <c r="A275" s="68">
        <v>229</v>
      </c>
      <c r="B275" s="69" t="str">
        <f>Source!G1155</f>
        <v>Техническое обслуживание в течение года вытяжных установок с крышными вентиляторами производительностью по воздуху до 5000 м3/ч</v>
      </c>
      <c r="C275" s="70" t="str">
        <f>Source!H1155</f>
        <v>установка</v>
      </c>
      <c r="D275" s="71">
        <f>Source!I1155</f>
        <v>7</v>
      </c>
      <c r="E275" s="69"/>
    </row>
    <row r="276" spans="1:5" ht="28.5" x14ac:dyDescent="0.2">
      <c r="A276" s="68">
        <v>230</v>
      </c>
      <c r="B276" s="69" t="str">
        <f>Source!G1156</f>
        <v>Техническое обслуживание клапанов обратных воздушных диаметром/периметром до 560/1600 мм</v>
      </c>
      <c r="C276" s="70" t="str">
        <f>Source!H1156</f>
        <v>шт.</v>
      </c>
      <c r="D276" s="71">
        <f>Source!I1156</f>
        <v>4</v>
      </c>
      <c r="E276" s="69"/>
    </row>
    <row r="277" spans="1:5" ht="28.5" x14ac:dyDescent="0.2">
      <c r="A277" s="64">
        <v>231</v>
      </c>
      <c r="B277" s="65" t="str">
        <f>Source!G1157</f>
        <v>Техническое обслуживание клапанов огнезадерживающих двустворчатых с электромагнитным приводом</v>
      </c>
      <c r="C277" s="66" t="str">
        <f>Source!H1157</f>
        <v>шт.</v>
      </c>
      <c r="D277" s="67">
        <f>Source!I1157</f>
        <v>25</v>
      </c>
      <c r="E277" s="65"/>
    </row>
    <row r="280" spans="1:5" ht="15" x14ac:dyDescent="0.25">
      <c r="A280" s="47" t="s">
        <v>941</v>
      </c>
      <c r="B280" s="47"/>
      <c r="C280" s="47" t="s">
        <v>942</v>
      </c>
      <c r="D280" s="47"/>
      <c r="E280" s="47"/>
    </row>
  </sheetData>
  <mergeCells count="32">
    <mergeCell ref="A262:E262"/>
    <mergeCell ref="A274:E274"/>
    <mergeCell ref="A190:E190"/>
    <mergeCell ref="A215:E215"/>
    <mergeCell ref="A226:E226"/>
    <mergeCell ref="A229:E229"/>
    <mergeCell ref="A230:E230"/>
    <mergeCell ref="A249:E249"/>
    <mergeCell ref="A156:E156"/>
    <mergeCell ref="A170:E170"/>
    <mergeCell ref="A175:E175"/>
    <mergeCell ref="A176:E176"/>
    <mergeCell ref="A184:E184"/>
    <mergeCell ref="A189:E189"/>
    <mergeCell ref="A92:E92"/>
    <mergeCell ref="A104:E104"/>
    <mergeCell ref="A121:E121"/>
    <mergeCell ref="A126:E126"/>
    <mergeCell ref="A127:E127"/>
    <mergeCell ref="A146:E146"/>
    <mergeCell ref="A21:E21"/>
    <mergeCell ref="A39:E39"/>
    <mergeCell ref="A50:E50"/>
    <mergeCell ref="A61:E61"/>
    <mergeCell ref="A67:E67"/>
    <mergeCell ref="A68:E68"/>
    <mergeCell ref="C5:D5"/>
    <mergeCell ref="C7:D7"/>
    <mergeCell ref="A11:D11"/>
    <mergeCell ref="A12:D12"/>
    <mergeCell ref="A19:E19"/>
    <mergeCell ref="A20:E20"/>
  </mergeCells>
  <pageMargins left="0.4" right="0.2" top="0.2" bottom="0.4" header="0.2" footer="0.2"/>
  <pageSetup scale="78" fitToHeight="0" orientation="portrait" verticalDpi="0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30D8F-7889-447E-8FC3-B14528BFEF61}">
  <sheetPr>
    <pageSetUpPr fitToPage="1"/>
  </sheetPr>
  <dimension ref="A1:J41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30.7109375" customWidth="1"/>
    <col min="3" max="3" width="40.7109375" customWidth="1"/>
    <col min="4" max="8" width="15.7109375" customWidth="1"/>
    <col min="9" max="10" width="12.7109375" customWidth="1"/>
    <col min="30" max="31" width="0" hidden="1" customWidth="1"/>
    <col min="34" max="34" width="0" hidden="1" customWidth="1"/>
  </cols>
  <sheetData>
    <row r="1" spans="1:10" x14ac:dyDescent="0.2">
      <c r="A1" s="73" t="str">
        <f>SourceObSm!B1</f>
        <v>Smeta.RU  (495) 974-1589</v>
      </c>
      <c r="B1" s="73"/>
      <c r="C1" s="73"/>
      <c r="D1" s="73"/>
    </row>
    <row r="2" spans="1:10" ht="15" x14ac:dyDescent="0.25">
      <c r="A2" s="74"/>
      <c r="B2" s="74"/>
      <c r="C2" s="74"/>
      <c r="D2" s="74"/>
      <c r="E2" s="74"/>
      <c r="F2" s="74"/>
      <c r="G2" s="74"/>
      <c r="H2" s="74"/>
      <c r="I2" s="10"/>
      <c r="J2" s="75" t="s">
        <v>943</v>
      </c>
    </row>
    <row r="3" spans="1:10" ht="14.25" x14ac:dyDescent="0.2">
      <c r="A3" s="28"/>
      <c r="B3" s="10"/>
      <c r="C3" s="10"/>
      <c r="D3" s="10"/>
      <c r="E3" s="10"/>
      <c r="F3" s="10"/>
      <c r="G3" s="10"/>
      <c r="H3" s="10"/>
      <c r="I3" s="10"/>
      <c r="J3" s="10"/>
    </row>
    <row r="4" spans="1:10" ht="14.25" x14ac:dyDescent="0.2">
      <c r="A4" s="76"/>
      <c r="B4" s="77" t="str">
        <f>IF(SourceObSm!G4&lt;&gt;"",SourceObSm!G4,IF(SourceObSm!F4&lt;&gt;"",SourceObSm!F4,IF(SourceObSm!G5&lt;&gt;"",SourceObSm!G5,IF(SourceObSm!F5&lt;&gt;"",SourceObSm!F5,IF(SourceObSm!G6&lt;&gt;"",SourceObSm!G6,IF(SourceObSm!G12&lt;&gt;"",SourceObSm!G12," "))))))</f>
        <v>Техническое обслуживание ГБУЗ "ГП №6 ДЗМ"</v>
      </c>
      <c r="C4" s="77"/>
      <c r="D4" s="77"/>
      <c r="E4" s="77"/>
      <c r="F4" s="77"/>
      <c r="G4" s="77"/>
      <c r="H4" s="77"/>
      <c r="I4" s="77"/>
      <c r="J4" s="76"/>
    </row>
    <row r="5" spans="1:10" ht="14.25" x14ac:dyDescent="0.2">
      <c r="A5" s="76"/>
      <c r="B5" s="78" t="s">
        <v>944</v>
      </c>
      <c r="C5" s="78"/>
      <c r="D5" s="78"/>
      <c r="E5" s="78"/>
      <c r="F5" s="78"/>
      <c r="G5" s="78"/>
      <c r="H5" s="78"/>
      <c r="I5" s="78"/>
      <c r="J5" s="76"/>
    </row>
    <row r="6" spans="1:10" ht="14.25" x14ac:dyDescent="0.2">
      <c r="A6" s="28"/>
      <c r="B6" s="10"/>
      <c r="C6" s="10"/>
      <c r="D6" s="10"/>
      <c r="E6" s="10"/>
      <c r="F6" s="10"/>
      <c r="G6" s="10"/>
      <c r="H6" s="10"/>
      <c r="I6" s="10"/>
      <c r="J6" s="10"/>
    </row>
    <row r="7" spans="1:10" ht="15.75" x14ac:dyDescent="0.2">
      <c r="A7" s="79"/>
      <c r="B7" s="80" t="str">
        <f>CONCATENATE( "ОБЪЕКТНЫЙ СМЕТНЫЙ РАСЧЕТ № ", SourceObSm!F12)</f>
        <v>ОБЪЕКТНЫЙ СМЕТНЫЙ РАСЧЕТ № Новый объект</v>
      </c>
      <c r="C7" s="80"/>
      <c r="D7" s="80"/>
      <c r="E7" s="80"/>
      <c r="F7" s="80"/>
      <c r="G7" s="80"/>
      <c r="H7" s="80"/>
      <c r="I7" s="80"/>
      <c r="J7" s="17"/>
    </row>
    <row r="8" spans="1:10" ht="15" x14ac:dyDescent="0.2">
      <c r="A8" s="81"/>
      <c r="B8" s="54" t="s">
        <v>945</v>
      </c>
      <c r="C8" s="54"/>
      <c r="D8" s="54"/>
      <c r="E8" s="54"/>
      <c r="F8" s="54"/>
      <c r="G8" s="54"/>
      <c r="H8" s="54"/>
      <c r="I8" s="54"/>
      <c r="J8" s="82"/>
    </row>
    <row r="9" spans="1:10" ht="14.25" x14ac:dyDescent="0.2">
      <c r="A9" s="28"/>
      <c r="B9" s="10"/>
      <c r="C9" s="10"/>
      <c r="D9" s="10"/>
      <c r="E9" s="10"/>
      <c r="F9" s="10"/>
      <c r="G9" s="10"/>
      <c r="H9" s="10"/>
      <c r="I9" s="10"/>
      <c r="J9" s="10"/>
    </row>
    <row r="10" spans="1:10" ht="14.25" x14ac:dyDescent="0.2">
      <c r="A10" s="83"/>
      <c r="B10" s="77" t="str">
        <f>CONCATENATE( "на строительство (капитальный ремонт) ",IF(SourceObSm!G12&lt;&gt;"",SourceObSm!G12,IF(SourceObSm!F12&lt;&gt;"",SourceObSm!F12," ")))</f>
        <v>на строительство (капитальный ремонт) Техническое обслуживание ГБУЗ "ГП №6 ДЗМ"</v>
      </c>
      <c r="C10" s="77"/>
      <c r="D10" s="77"/>
      <c r="E10" s="77"/>
      <c r="F10" s="77"/>
      <c r="G10" s="77"/>
      <c r="H10" s="77"/>
      <c r="I10" s="77"/>
      <c r="J10" s="76"/>
    </row>
    <row r="11" spans="1:10" ht="14.25" x14ac:dyDescent="0.2">
      <c r="A11" s="28"/>
      <c r="B11" s="10"/>
      <c r="C11" s="10"/>
      <c r="D11" s="10"/>
      <c r="E11" s="10"/>
      <c r="F11" s="10"/>
      <c r="G11" s="10"/>
      <c r="H11" s="10"/>
      <c r="I11" s="10"/>
      <c r="J11" s="10"/>
    </row>
    <row r="12" spans="1:10" ht="14.25" x14ac:dyDescent="0.2">
      <c r="A12" s="10"/>
      <c r="B12" s="83" t="s">
        <v>859</v>
      </c>
      <c r="C12" s="83"/>
      <c r="D12" s="97">
        <f>H24</f>
        <v>5869030</v>
      </c>
      <c r="E12" s="84" t="s">
        <v>955</v>
      </c>
      <c r="F12" s="85"/>
      <c r="G12" s="10"/>
      <c r="H12" s="10"/>
      <c r="I12" s="10"/>
      <c r="J12" s="10"/>
    </row>
    <row r="13" spans="1:10" ht="14.25" x14ac:dyDescent="0.2">
      <c r="A13" s="86"/>
      <c r="B13" s="16"/>
      <c r="C13" s="16"/>
      <c r="D13" s="87"/>
      <c r="E13" s="88"/>
      <c r="F13" s="89"/>
      <c r="G13" s="10"/>
      <c r="H13" s="10"/>
      <c r="I13" s="10"/>
      <c r="J13" s="10"/>
    </row>
    <row r="14" spans="1:10" ht="14.25" x14ac:dyDescent="0.2">
      <c r="A14" s="10"/>
      <c r="B14" s="83" t="s">
        <v>946</v>
      </c>
      <c r="C14" s="83"/>
      <c r="D14" s="97">
        <f>I24</f>
        <v>3077980</v>
      </c>
      <c r="E14" s="84" t="s">
        <v>955</v>
      </c>
      <c r="F14" s="85"/>
      <c r="G14" s="10"/>
      <c r="H14" s="10"/>
      <c r="I14" s="10"/>
      <c r="J14" s="10"/>
    </row>
    <row r="15" spans="1:10" ht="14.25" x14ac:dyDescent="0.2">
      <c r="A15" s="28"/>
      <c r="B15" s="10"/>
      <c r="C15" s="10"/>
      <c r="D15" s="87"/>
      <c r="E15" s="88"/>
      <c r="F15" s="10"/>
      <c r="G15" s="10"/>
      <c r="H15" s="10"/>
      <c r="I15" s="10"/>
      <c r="J15" s="10"/>
    </row>
    <row r="16" spans="1:10" ht="14.25" x14ac:dyDescent="0.2">
      <c r="A16" s="10"/>
      <c r="B16" s="83" t="s">
        <v>947</v>
      </c>
      <c r="C16" s="83"/>
      <c r="D16" s="95">
        <f>SourceObSm!I12</f>
        <v>0</v>
      </c>
      <c r="E16" s="90" t="str">
        <f>SourceObSm!H12</f>
        <v/>
      </c>
      <c r="F16" s="91"/>
      <c r="G16" s="10"/>
      <c r="H16" s="10"/>
      <c r="I16" s="10"/>
      <c r="J16" s="10"/>
    </row>
    <row r="17" spans="1:10" ht="14.25" x14ac:dyDescent="0.2">
      <c r="A17" s="28"/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14.25" x14ac:dyDescent="0.2">
      <c r="A18" s="10"/>
      <c r="B18" s="92" t="s">
        <v>954</v>
      </c>
      <c r="C18" s="92"/>
      <c r="D18" s="92"/>
      <c r="E18" s="92"/>
      <c r="F18" s="92"/>
      <c r="G18" s="92"/>
      <c r="H18" s="92"/>
      <c r="I18" s="92"/>
      <c r="J18" s="83"/>
    </row>
    <row r="19" spans="1:10" ht="14.25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 t="s">
        <v>955</v>
      </c>
    </row>
    <row r="20" spans="1:10" ht="14.25" x14ac:dyDescent="0.2">
      <c r="A20" s="29" t="s">
        <v>938</v>
      </c>
      <c r="B20" s="29" t="s">
        <v>948</v>
      </c>
      <c r="C20" s="29" t="s">
        <v>868</v>
      </c>
      <c r="D20" s="93" t="s">
        <v>956</v>
      </c>
      <c r="E20" s="93"/>
      <c r="F20" s="93"/>
      <c r="G20" s="93"/>
      <c r="H20" s="93"/>
      <c r="I20" s="29" t="s">
        <v>865</v>
      </c>
      <c r="J20" s="29" t="s">
        <v>949</v>
      </c>
    </row>
    <row r="21" spans="1:10" ht="57" x14ac:dyDescent="0.2">
      <c r="A21" s="94"/>
      <c r="B21" s="94"/>
      <c r="C21" s="94"/>
      <c r="D21" s="32" t="s">
        <v>950</v>
      </c>
      <c r="E21" s="32" t="s">
        <v>951</v>
      </c>
      <c r="F21" s="32" t="s">
        <v>952</v>
      </c>
      <c r="G21" s="32" t="s">
        <v>953</v>
      </c>
      <c r="H21" s="32" t="s">
        <v>148</v>
      </c>
      <c r="I21" s="94"/>
      <c r="J21" s="94"/>
    </row>
    <row r="22" spans="1:10" ht="14.25" x14ac:dyDescent="0.2">
      <c r="A22" s="98">
        <v>1</v>
      </c>
      <c r="B22" s="98">
        <v>2</v>
      </c>
      <c r="C22" s="98">
        <v>3</v>
      </c>
      <c r="D22" s="98">
        <v>4</v>
      </c>
      <c r="E22" s="98">
        <v>5</v>
      </c>
      <c r="F22" s="98">
        <v>6</v>
      </c>
      <c r="G22" s="98">
        <v>7</v>
      </c>
      <c r="H22" s="98">
        <v>8</v>
      </c>
      <c r="I22" s="98">
        <v>9</v>
      </c>
      <c r="J22" s="98">
        <v>10</v>
      </c>
    </row>
    <row r="23" spans="1:10" ht="14.25" x14ac:dyDescent="0.2">
      <c r="A23" s="102">
        <v>1</v>
      </c>
      <c r="B23" s="65" t="str">
        <f>SourceObSm!C16</f>
        <v/>
      </c>
      <c r="C23" s="65" t="str">
        <f>SourceObSm!D16</f>
        <v>Новая локальная смета</v>
      </c>
      <c r="D23" s="103">
        <f>IF(SourceObSm!E16*1000=0,0, ROUND(SourceObSm!E16*1000,6))</f>
        <v>0</v>
      </c>
      <c r="E23" s="103">
        <f>IF(SourceObSm!F16*1000=0,0, ROUND(SourceObSm!F16*1000,6))</f>
        <v>0</v>
      </c>
      <c r="F23" s="103">
        <f>IF(SourceObSm!G16*1000=0,0, ROUND(SourceObSm!G16*1000,6))</f>
        <v>0</v>
      </c>
      <c r="G23" s="103">
        <f>IF(SourceObSm!H16*1000=0,0, ROUND(SourceObSm!H16*1000,6))</f>
        <v>5869030</v>
      </c>
      <c r="H23" s="103">
        <f>IF(SourceObSm!I16*1000=0,0, ROUND(SourceObSm!I16*1000,6))</f>
        <v>5869030</v>
      </c>
      <c r="I23" s="103">
        <f>IF(SourceObSm!J16*1000=0,0, ROUND(SourceObSm!J16*1000,6))</f>
        <v>3077980</v>
      </c>
      <c r="J23" s="103">
        <f>IF(H23="-","-",IF(SourceObSm!I12=0,0,H23/SourceObSm!I12))</f>
        <v>0</v>
      </c>
    </row>
    <row r="24" spans="1:10" ht="15" x14ac:dyDescent="0.25">
      <c r="A24" s="104"/>
      <c r="B24" s="105"/>
      <c r="C24" s="105" t="s">
        <v>957</v>
      </c>
      <c r="D24" s="106">
        <f>IF(SourceObSm!E18*1000=0,0, ROUND(SourceObSm!E18*1000,6))</f>
        <v>0</v>
      </c>
      <c r="E24" s="106">
        <f>IF(SourceObSm!F18*1000=0,0, ROUND(SourceObSm!F18*1000,6))</f>
        <v>0</v>
      </c>
      <c r="F24" s="106">
        <f>IF(SourceObSm!G18*1000=0,0, ROUND(SourceObSm!G18*1000,6))</f>
        <v>0</v>
      </c>
      <c r="G24" s="106">
        <f>IF(SourceObSm!H18*1000=0,0, ROUND(SourceObSm!H18*1000,6))</f>
        <v>5869030</v>
      </c>
      <c r="H24" s="106">
        <f>IF(SourceObSm!I18*1000=0,0, ROUND(SourceObSm!I18*1000,6))</f>
        <v>5869030</v>
      </c>
      <c r="I24" s="106">
        <f>IF(SourceObSm!J18*1000=0,0, ROUND(SourceObSm!J18*1000,6))</f>
        <v>3077980</v>
      </c>
      <c r="J24" s="106"/>
    </row>
    <row r="25" spans="1:10" ht="14.25" x14ac:dyDescent="0.2">
      <c r="A25" s="107"/>
      <c r="B25" s="108"/>
      <c r="C25" s="99" t="s">
        <v>958</v>
      </c>
      <c r="D25" s="99"/>
      <c r="E25" s="99"/>
      <c r="F25" s="99"/>
      <c r="G25" s="99"/>
      <c r="H25" s="67"/>
      <c r="I25" s="101"/>
      <c r="J25" s="109"/>
    </row>
    <row r="26" spans="1:10" ht="14.25" x14ac:dyDescent="0.2">
      <c r="A26" s="107"/>
      <c r="B26" s="108" t="str">
        <f>SourceObSm!N47</f>
        <v/>
      </c>
      <c r="C26" s="99" t="str">
        <f>SourceObSm!H47</f>
        <v>Итого</v>
      </c>
      <c r="D26" s="99"/>
      <c r="E26" s="99"/>
      <c r="F26" s="99"/>
      <c r="G26" s="99"/>
      <c r="H26" s="100">
        <f>ROUND(SourceObSm!F47,6)</f>
        <v>5869034.3300000001</v>
      </c>
      <c r="I26" s="101"/>
      <c r="J26" s="109"/>
    </row>
    <row r="27" spans="1:10" ht="14.25" x14ac:dyDescent="0.2">
      <c r="A27" s="107"/>
      <c r="B27" s="108" t="str">
        <f>SourceObSm!N48</f>
        <v/>
      </c>
      <c r="C27" s="99" t="str">
        <f>SourceObSm!H48</f>
        <v>НДС 20%</v>
      </c>
      <c r="D27" s="99"/>
      <c r="E27" s="99"/>
      <c r="F27" s="99"/>
      <c r="G27" s="99"/>
      <c r="H27" s="100">
        <f>ROUND(SourceObSm!F48,6)</f>
        <v>1173806.8700000001</v>
      </c>
      <c r="I27" s="101"/>
      <c r="J27" s="109"/>
    </row>
    <row r="28" spans="1:10" ht="14.25" x14ac:dyDescent="0.2">
      <c r="A28" s="107"/>
      <c r="B28" s="108" t="str">
        <f>SourceObSm!N49</f>
        <v/>
      </c>
      <c r="C28" s="99" t="str">
        <f>SourceObSm!H49</f>
        <v>Всего</v>
      </c>
      <c r="D28" s="99"/>
      <c r="E28" s="99"/>
      <c r="F28" s="99"/>
      <c r="G28" s="99"/>
      <c r="H28" s="100">
        <f>ROUND(SourceObSm!F49,6)</f>
        <v>7042841.2000000002</v>
      </c>
      <c r="I28" s="101"/>
      <c r="J28" s="109"/>
    </row>
    <row r="31" spans="1:10" ht="14.25" x14ac:dyDescent="0.2">
      <c r="A31" s="10"/>
      <c r="B31" s="110" t="s">
        <v>959</v>
      </c>
      <c r="C31" s="111"/>
      <c r="D31" s="112"/>
      <c r="E31" s="113"/>
      <c r="F31" s="113"/>
      <c r="G31" s="90" t="str">
        <f>IF(SourceObSm!X12&lt;&gt;"",SourceObSm!X12,"")</f>
        <v/>
      </c>
    </row>
    <row r="32" spans="1:10" ht="14.25" x14ac:dyDescent="0.2">
      <c r="A32" s="10"/>
      <c r="B32" s="28"/>
      <c r="C32" s="114" t="s">
        <v>960</v>
      </c>
      <c r="D32" s="114"/>
      <c r="E32" s="114"/>
      <c r="F32" s="114"/>
      <c r="G32" s="115"/>
    </row>
    <row r="33" spans="1:7" ht="14.25" x14ac:dyDescent="0.2">
      <c r="A33" s="10"/>
      <c r="B33" s="28"/>
      <c r="C33" s="96"/>
      <c r="D33" s="10"/>
      <c r="E33" s="82"/>
      <c r="F33" s="82"/>
      <c r="G33" s="82"/>
    </row>
    <row r="34" spans="1:7" ht="14.25" x14ac:dyDescent="0.2">
      <c r="A34" s="10"/>
      <c r="B34" s="86" t="s">
        <v>961</v>
      </c>
      <c r="C34" s="112" t="str">
        <f>IF(SourceObSm!AA12&lt;&gt;"",SourceObSm!AA12,"")</f>
        <v/>
      </c>
      <c r="D34" s="96" t="s">
        <v>962</v>
      </c>
      <c r="E34" s="53"/>
      <c r="F34" s="53"/>
      <c r="G34" s="89" t="str">
        <f>IF(SourceObSm!Y12&lt;&gt;"",SourceObSm!Y12,"")</f>
        <v/>
      </c>
    </row>
    <row r="35" spans="1:7" ht="14.25" x14ac:dyDescent="0.2">
      <c r="A35" s="10"/>
      <c r="B35" s="16"/>
      <c r="C35" s="116" t="s">
        <v>963</v>
      </c>
      <c r="D35" s="14"/>
      <c r="E35" s="114" t="s">
        <v>960</v>
      </c>
      <c r="F35" s="114"/>
      <c r="G35" s="115"/>
    </row>
    <row r="36" spans="1:7" ht="14.25" x14ac:dyDescent="0.2">
      <c r="A36" s="10"/>
      <c r="B36" s="86"/>
      <c r="C36" s="10"/>
      <c r="D36" s="10"/>
      <c r="E36" s="10"/>
      <c r="F36" s="10"/>
      <c r="G36" s="10"/>
    </row>
    <row r="37" spans="1:7" ht="14.25" x14ac:dyDescent="0.2">
      <c r="A37" s="10"/>
      <c r="B37" s="86" t="s">
        <v>964</v>
      </c>
      <c r="C37" s="112" t="str">
        <f>IF(SourceObSm!AC12&lt;&gt;"",SourceObSm!AC12,"")</f>
        <v/>
      </c>
      <c r="D37" s="53"/>
      <c r="E37" s="53"/>
      <c r="F37" s="112"/>
      <c r="G37" s="89" t="str">
        <f>IF(SourceObSm!AB12&lt;&gt;"",SourceObSm!AB12,"")</f>
        <v/>
      </c>
    </row>
    <row r="38" spans="1:7" ht="14.25" x14ac:dyDescent="0.2">
      <c r="A38" s="10"/>
      <c r="B38" s="86"/>
      <c r="C38" s="114" t="s">
        <v>931</v>
      </c>
      <c r="D38" s="114"/>
      <c r="E38" s="114"/>
      <c r="F38" s="114"/>
      <c r="G38" s="115"/>
    </row>
    <row r="39" spans="1:7" ht="14.25" x14ac:dyDescent="0.2">
      <c r="A39" s="10"/>
      <c r="B39" s="86"/>
      <c r="C39" s="117"/>
      <c r="D39" s="117"/>
      <c r="E39" s="117"/>
      <c r="F39" s="82"/>
      <c r="G39" s="82"/>
    </row>
    <row r="40" spans="1:7" ht="14.25" x14ac:dyDescent="0.2">
      <c r="A40" s="10"/>
      <c r="B40" s="86" t="s">
        <v>965</v>
      </c>
      <c r="C40" s="112" t="str">
        <f>IF(SourceObSm!AE12&lt;&gt;"",SourceObSm!AE12,"")</f>
        <v/>
      </c>
      <c r="D40" s="53"/>
      <c r="E40" s="53"/>
      <c r="F40" s="112"/>
      <c r="G40" s="89" t="str">
        <f>IF(SourceObSm!AD12&lt;&gt;"",SourceObSm!AD12,"")</f>
        <v/>
      </c>
    </row>
    <row r="41" spans="1:7" ht="14.25" x14ac:dyDescent="0.2">
      <c r="A41" s="10"/>
      <c r="B41" s="118"/>
      <c r="C41" s="114" t="s">
        <v>931</v>
      </c>
      <c r="D41" s="114"/>
      <c r="E41" s="114"/>
      <c r="F41" s="114"/>
      <c r="G41" s="115"/>
    </row>
  </sheetData>
  <mergeCells count="21">
    <mergeCell ref="E35:F35"/>
    <mergeCell ref="C38:F38"/>
    <mergeCell ref="C41:F41"/>
    <mergeCell ref="J20:J21"/>
    <mergeCell ref="C25:G25"/>
    <mergeCell ref="C26:G26"/>
    <mergeCell ref="C27:G27"/>
    <mergeCell ref="C28:G28"/>
    <mergeCell ref="C32:F32"/>
    <mergeCell ref="B18:I18"/>
    <mergeCell ref="A20:A21"/>
    <mergeCell ref="B20:B21"/>
    <mergeCell ref="C20:C21"/>
    <mergeCell ref="D20:H20"/>
    <mergeCell ref="I20:I21"/>
    <mergeCell ref="A1:D1"/>
    <mergeCell ref="B4:I4"/>
    <mergeCell ref="B5:I5"/>
    <mergeCell ref="B7:I7"/>
    <mergeCell ref="B8:I8"/>
    <mergeCell ref="B10:I10"/>
  </mergeCells>
  <pageMargins left="0.7" right="0.7" top="0.75" bottom="0.75" header="0.3" footer="0.3"/>
  <pageSetup scale="51" fitToHeight="0" orientation="portrait" verticalDpi="0" r:id="rId1"/>
  <rowBreaks count="1" manualBreakCount="1"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8CF4-31BD-4187-852A-7008126F46A2}">
  <dimension ref="A1:AB1000"/>
  <sheetViews>
    <sheetView workbookViewId="0"/>
  </sheetViews>
  <sheetFormatPr defaultRowHeight="12.75" x14ac:dyDescent="0.2"/>
  <sheetData>
    <row r="1" spans="1:28" x14ac:dyDescent="0.2">
      <c r="A1" t="s">
        <v>994</v>
      </c>
      <c r="B1" t="s">
        <v>996</v>
      </c>
      <c r="C1" t="s">
        <v>997</v>
      </c>
      <c r="D1" t="s">
        <v>998</v>
      </c>
      <c r="E1" t="s">
        <v>999</v>
      </c>
      <c r="F1" t="s">
        <v>1000</v>
      </c>
      <c r="G1" t="s">
        <v>1001</v>
      </c>
      <c r="H1" t="s">
        <v>1002</v>
      </c>
      <c r="I1" t="s">
        <v>1003</v>
      </c>
      <c r="J1" t="s">
        <v>1004</v>
      </c>
      <c r="K1" t="s">
        <v>1005</v>
      </c>
      <c r="L1" t="s">
        <v>1006</v>
      </c>
      <c r="M1" t="s">
        <v>1007</v>
      </c>
      <c r="N1" t="s">
        <v>1008</v>
      </c>
      <c r="O1" t="s">
        <v>995</v>
      </c>
    </row>
    <row r="2" spans="1:28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150194011</v>
      </c>
      <c r="M2">
        <v>0</v>
      </c>
      <c r="N2">
        <v>0</v>
      </c>
      <c r="O2">
        <v>0</v>
      </c>
    </row>
    <row r="4" spans="1:28" x14ac:dyDescent="0.2">
      <c r="A4" t="s">
        <v>966</v>
      </c>
      <c r="B4" t="s">
        <v>967</v>
      </c>
      <c r="C4" t="s">
        <v>968</v>
      </c>
      <c r="D4" t="s">
        <v>969</v>
      </c>
      <c r="E4" t="s">
        <v>970</v>
      </c>
      <c r="F4" t="s">
        <v>971</v>
      </c>
      <c r="G4" t="s">
        <v>972</v>
      </c>
      <c r="H4" t="s">
        <v>973</v>
      </c>
      <c r="I4" t="s">
        <v>974</v>
      </c>
      <c r="J4" t="s">
        <v>975</v>
      </c>
      <c r="K4" t="s">
        <v>976</v>
      </c>
      <c r="L4" t="s">
        <v>977</v>
      </c>
      <c r="M4" t="s">
        <v>978</v>
      </c>
      <c r="N4" t="s">
        <v>979</v>
      </c>
      <c r="O4" t="s">
        <v>980</v>
      </c>
      <c r="P4" t="s">
        <v>981</v>
      </c>
      <c r="Q4" t="s">
        <v>982</v>
      </c>
      <c r="R4" t="s">
        <v>983</v>
      </c>
      <c r="S4" t="s">
        <v>984</v>
      </c>
      <c r="T4" t="s">
        <v>985</v>
      </c>
      <c r="U4" t="s">
        <v>989</v>
      </c>
      <c r="V4" t="s">
        <v>990</v>
      </c>
      <c r="W4" t="s">
        <v>991</v>
      </c>
      <c r="X4" t="s">
        <v>992</v>
      </c>
      <c r="Y4" t="s">
        <v>993</v>
      </c>
      <c r="Z4" t="s">
        <v>986</v>
      </c>
      <c r="AA4" t="s">
        <v>987</v>
      </c>
      <c r="AB4" t="s">
        <v>988</v>
      </c>
    </row>
    <row r="6" spans="1:28" x14ac:dyDescent="0.2">
      <c r="A6">
        <f>Source!A20</f>
        <v>3</v>
      </c>
      <c r="B6">
        <v>20</v>
      </c>
      <c r="G6" t="str">
        <f>Source!G20</f>
        <v>Новая локальная смета</v>
      </c>
    </row>
    <row r="7" spans="1:28" x14ac:dyDescent="0.2">
      <c r="A7">
        <f>Source!A24</f>
        <v>4</v>
      </c>
      <c r="B7">
        <v>24</v>
      </c>
      <c r="G7" t="str">
        <f>Source!G24</f>
        <v>г. Москва, 3-й Михалковский пер., д.22</v>
      </c>
    </row>
    <row r="8" spans="1:28" x14ac:dyDescent="0.2">
      <c r="A8">
        <f>Source!A28</f>
        <v>5</v>
      </c>
      <c r="B8">
        <v>28</v>
      </c>
      <c r="G8" t="str">
        <f>Source!G28</f>
        <v>АПС</v>
      </c>
    </row>
    <row r="9" spans="1:28" x14ac:dyDescent="0.2">
      <c r="A9">
        <v>20</v>
      </c>
      <c r="B9">
        <v>7</v>
      </c>
      <c r="C9">
        <v>3</v>
      </c>
      <c r="D9">
        <v>0</v>
      </c>
      <c r="E9">
        <f>SmtRes!AV7</f>
        <v>0</v>
      </c>
      <c r="F9" t="str">
        <f>SmtRes!I7</f>
        <v>21.1-20-1</v>
      </c>
      <c r="G9" t="str">
        <f>SmtRes!K7</f>
        <v>Бязь</v>
      </c>
      <c r="H9" t="str">
        <f>SmtRes!O7</f>
        <v>м2</v>
      </c>
      <c r="I9">
        <f>SmtRes!Y7*Source!I32</f>
        <v>0.12</v>
      </c>
      <c r="J9">
        <f>SmtRes!AO7</f>
        <v>1</v>
      </c>
      <c r="K9">
        <f>SmtRes!AE7</f>
        <v>48.08</v>
      </c>
      <c r="L9">
        <f>SmtRes!DB7</f>
        <v>0.96</v>
      </c>
      <c r="M9">
        <f>ROUND(ROUND(L9*Source!I32, 6)*1, 2)</f>
        <v>5.76</v>
      </c>
      <c r="N9">
        <f>SmtRes!AA7</f>
        <v>48.08</v>
      </c>
      <c r="O9">
        <f>ROUND(ROUND(L9*Source!I32, 6)*SmtRes!DA7, 2)</f>
        <v>5.76</v>
      </c>
      <c r="P9">
        <f>SmtRes!AG7</f>
        <v>0</v>
      </c>
      <c r="Q9">
        <f>SmtRes!DC7</f>
        <v>0</v>
      </c>
      <c r="R9">
        <f>ROUND(ROUND(Q9*Source!I32, 6)*1, 2)</f>
        <v>0</v>
      </c>
      <c r="S9">
        <f>SmtRes!AC7</f>
        <v>0</v>
      </c>
      <c r="T9">
        <f>ROUND(ROUND(Q9*Source!I32, 6)*SmtRes!AK7, 2)</f>
        <v>0</v>
      </c>
      <c r="U9">
        <v>3</v>
      </c>
      <c r="Z9">
        <f>SmtRes!X7</f>
        <v>1402440005</v>
      </c>
      <c r="AA9">
        <v>-1894729877</v>
      </c>
      <c r="AB9">
        <v>-1894729877</v>
      </c>
    </row>
    <row r="10" spans="1:28" x14ac:dyDescent="0.2">
      <c r="A10">
        <v>20</v>
      </c>
      <c r="B10">
        <v>6</v>
      </c>
      <c r="C10">
        <v>3</v>
      </c>
      <c r="D10">
        <v>0</v>
      </c>
      <c r="E10">
        <f>SmtRes!AV6</f>
        <v>0</v>
      </c>
      <c r="F10" t="str">
        <f>SmtRes!I6</f>
        <v>21.1-16-41</v>
      </c>
      <c r="G10" t="str">
        <f>SmtRes!K6</f>
        <v>Канифоль</v>
      </c>
      <c r="H10" t="str">
        <f>SmtRes!O6</f>
        <v>кг</v>
      </c>
      <c r="I10">
        <f>SmtRes!Y6*Source!I32</f>
        <v>2.1000000000000001E-2</v>
      </c>
      <c r="J10">
        <f>SmtRes!AO6</f>
        <v>1</v>
      </c>
      <c r="K10">
        <f>SmtRes!AE6</f>
        <v>404.48</v>
      </c>
      <c r="L10">
        <f>SmtRes!DB6</f>
        <v>1.42</v>
      </c>
      <c r="M10">
        <f>ROUND(ROUND(L10*Source!I32, 6)*1, 2)</f>
        <v>8.52</v>
      </c>
      <c r="N10">
        <f>SmtRes!AA6</f>
        <v>404.48</v>
      </c>
      <c r="O10">
        <f>ROUND(ROUND(L10*Source!I32, 6)*SmtRes!DA6, 2)</f>
        <v>8.52</v>
      </c>
      <c r="P10">
        <f>SmtRes!AG6</f>
        <v>0</v>
      </c>
      <c r="Q10">
        <f>SmtRes!DC6</f>
        <v>0</v>
      </c>
      <c r="R10">
        <f>ROUND(ROUND(Q10*Source!I32, 6)*1, 2)</f>
        <v>0</v>
      </c>
      <c r="S10">
        <f>SmtRes!AC6</f>
        <v>0</v>
      </c>
      <c r="T10">
        <f>ROUND(ROUND(Q10*Source!I32, 6)*SmtRes!AK6, 2)</f>
        <v>0</v>
      </c>
      <c r="U10">
        <v>3</v>
      </c>
      <c r="Z10">
        <f>SmtRes!X6</f>
        <v>-1116031774</v>
      </c>
      <c r="AA10">
        <v>-843402697</v>
      </c>
      <c r="AB10">
        <v>-843402697</v>
      </c>
    </row>
    <row r="11" spans="1:28" x14ac:dyDescent="0.2">
      <c r="A11">
        <v>20</v>
      </c>
      <c r="B11">
        <v>5</v>
      </c>
      <c r="C11">
        <v>3</v>
      </c>
      <c r="D11">
        <v>0</v>
      </c>
      <c r="E11">
        <f>SmtRes!AV5</f>
        <v>0</v>
      </c>
      <c r="F11" t="str">
        <f>SmtRes!I5</f>
        <v>21.1-16-11</v>
      </c>
      <c r="G11" t="str">
        <f>SmtRes!K5</f>
        <v>Ацетон химически чистый</v>
      </c>
      <c r="H11" t="str">
        <f>SmtRes!O5</f>
        <v>кг</v>
      </c>
      <c r="I11">
        <f>SmtRes!Y5*Source!I32</f>
        <v>1.2E-2</v>
      </c>
      <c r="J11">
        <f>SmtRes!AO5</f>
        <v>1</v>
      </c>
      <c r="K11">
        <f>SmtRes!AE5</f>
        <v>271.95999999999998</v>
      </c>
      <c r="L11">
        <f>SmtRes!DB5</f>
        <v>0.54</v>
      </c>
      <c r="M11">
        <f>ROUND(ROUND(L11*Source!I32, 6)*1, 2)</f>
        <v>3.24</v>
      </c>
      <c r="N11">
        <f>SmtRes!AA5</f>
        <v>271.95999999999998</v>
      </c>
      <c r="O11">
        <f>ROUND(ROUND(L11*Source!I32, 6)*SmtRes!DA5, 2)</f>
        <v>3.24</v>
      </c>
      <c r="P11">
        <f>SmtRes!AG5</f>
        <v>0</v>
      </c>
      <c r="Q11">
        <f>SmtRes!DC5</f>
        <v>0</v>
      </c>
      <c r="R11">
        <f>ROUND(ROUND(Q11*Source!I32, 6)*1, 2)</f>
        <v>0</v>
      </c>
      <c r="S11">
        <f>SmtRes!AC5</f>
        <v>0</v>
      </c>
      <c r="T11">
        <f>ROUND(ROUND(Q11*Source!I32, 6)*SmtRes!AK5, 2)</f>
        <v>0</v>
      </c>
      <c r="U11">
        <v>3</v>
      </c>
      <c r="Z11">
        <f>SmtRes!X5</f>
        <v>-1814974188</v>
      </c>
      <c r="AA11">
        <v>-214032763</v>
      </c>
      <c r="AB11">
        <v>-214032763</v>
      </c>
    </row>
    <row r="12" spans="1:28" x14ac:dyDescent="0.2">
      <c r="A12">
        <v>20</v>
      </c>
      <c r="B12">
        <v>4</v>
      </c>
      <c r="C12">
        <v>3</v>
      </c>
      <c r="D12">
        <v>0</v>
      </c>
      <c r="E12">
        <f>SmtRes!AV4</f>
        <v>0</v>
      </c>
      <c r="F12" t="str">
        <f>SmtRes!I4</f>
        <v>21.1-16-104</v>
      </c>
      <c r="G12" t="str">
        <f>SmtRes!K4</f>
        <v>Спирт этиловый технический</v>
      </c>
      <c r="H12" t="str">
        <f>SmtRes!O4</f>
        <v>кг</v>
      </c>
      <c r="I12">
        <f>SmtRes!Y4*Source!I32</f>
        <v>2.4E-2</v>
      </c>
      <c r="J12">
        <f>SmtRes!AO4</f>
        <v>1</v>
      </c>
      <c r="K12">
        <f>SmtRes!AE4</f>
        <v>412.97</v>
      </c>
      <c r="L12">
        <f>SmtRes!DB4</f>
        <v>1.65</v>
      </c>
      <c r="M12">
        <f>ROUND(ROUND(L12*Source!I32, 6)*1, 2)</f>
        <v>9.9</v>
      </c>
      <c r="N12">
        <f>SmtRes!AA4</f>
        <v>412.97</v>
      </c>
      <c r="O12">
        <f>ROUND(ROUND(L12*Source!I32, 6)*SmtRes!DA4, 2)</f>
        <v>9.9</v>
      </c>
      <c r="P12">
        <f>SmtRes!AG4</f>
        <v>0</v>
      </c>
      <c r="Q12">
        <f>SmtRes!DC4</f>
        <v>0</v>
      </c>
      <c r="R12">
        <f>ROUND(ROUND(Q12*Source!I32, 6)*1, 2)</f>
        <v>0</v>
      </c>
      <c r="S12">
        <f>SmtRes!AC4</f>
        <v>0</v>
      </c>
      <c r="T12">
        <f>ROUND(ROUND(Q12*Source!I32, 6)*SmtRes!AK4, 2)</f>
        <v>0</v>
      </c>
      <c r="U12">
        <v>3</v>
      </c>
      <c r="Z12">
        <f>SmtRes!X4</f>
        <v>1286462142</v>
      </c>
      <c r="AA12">
        <v>1664821204</v>
      </c>
      <c r="AB12">
        <v>1664821204</v>
      </c>
    </row>
    <row r="13" spans="1:28" x14ac:dyDescent="0.2">
      <c r="A13">
        <v>20</v>
      </c>
      <c r="B13">
        <v>3</v>
      </c>
      <c r="C13">
        <v>3</v>
      </c>
      <c r="D13">
        <v>0</v>
      </c>
      <c r="E13">
        <f>SmtRes!AV3</f>
        <v>0</v>
      </c>
      <c r="F13" t="str">
        <f>SmtRes!I3</f>
        <v>21.1-15-46</v>
      </c>
      <c r="G13" t="str">
        <f>SmtRes!K3</f>
        <v>Припои оловянно-свинцовые в прутках, размеры 8-10х10-15х250-500 мм, марка ПОС-61</v>
      </c>
      <c r="H13" t="str">
        <f>SmtRes!O3</f>
        <v>т</v>
      </c>
      <c r="I13">
        <f>SmtRes!Y3*Source!I32</f>
        <v>1.2E-5</v>
      </c>
      <c r="J13">
        <f>SmtRes!AO3</f>
        <v>1</v>
      </c>
      <c r="K13">
        <f>SmtRes!AE3</f>
        <v>1945282.38</v>
      </c>
      <c r="L13">
        <f>SmtRes!DB3</f>
        <v>3.89</v>
      </c>
      <c r="M13">
        <f>ROUND(ROUND(L13*Source!I32, 6)*1, 2)</f>
        <v>23.34</v>
      </c>
      <c r="N13">
        <f>SmtRes!AA3</f>
        <v>1945282.38</v>
      </c>
      <c r="O13">
        <f>ROUND(ROUND(L13*Source!I32, 6)*SmtRes!DA3, 2)</f>
        <v>23.34</v>
      </c>
      <c r="P13">
        <f>SmtRes!AG3</f>
        <v>0</v>
      </c>
      <c r="Q13">
        <f>SmtRes!DC3</f>
        <v>0</v>
      </c>
      <c r="R13">
        <f>ROUND(ROUND(Q13*Source!I32, 6)*1, 2)</f>
        <v>0</v>
      </c>
      <c r="S13">
        <f>SmtRes!AC3</f>
        <v>0</v>
      </c>
      <c r="T13">
        <f>ROUND(ROUND(Q13*Source!I32, 6)*SmtRes!AK3, 2)</f>
        <v>0</v>
      </c>
      <c r="U13">
        <v>3</v>
      </c>
      <c r="Z13">
        <f>SmtRes!X3</f>
        <v>2010614181</v>
      </c>
      <c r="AA13">
        <v>1211539097</v>
      </c>
      <c r="AB13">
        <v>1211539097</v>
      </c>
    </row>
    <row r="14" spans="1:28" x14ac:dyDescent="0.2">
      <c r="A14">
        <v>20</v>
      </c>
      <c r="B14">
        <v>2</v>
      </c>
      <c r="C14">
        <v>2</v>
      </c>
      <c r="D14">
        <v>0</v>
      </c>
      <c r="E14">
        <f>SmtRes!AV2</f>
        <v>0</v>
      </c>
      <c r="F14" t="str">
        <f>SmtRes!I2</f>
        <v>22.1-18-24</v>
      </c>
      <c r="G14" t="str">
        <f>SmtRes!K2</f>
        <v>Автомобили полупассажирские типа ГАЗ, грузоподъемность до 2 т</v>
      </c>
      <c r="H14" t="str">
        <f>SmtRes!O2</f>
        <v>маш.-ч</v>
      </c>
      <c r="I14">
        <f>SmtRes!Y2*Source!I32</f>
        <v>0.67199999999999993</v>
      </c>
      <c r="J14">
        <f>SmtRes!AO2</f>
        <v>1</v>
      </c>
      <c r="K14">
        <f>SmtRes!AF2</f>
        <v>789.86</v>
      </c>
      <c r="L14">
        <f>SmtRes!DB2</f>
        <v>88.465999999999994</v>
      </c>
      <c r="M14">
        <f>ROUND(ROUND(L14*Source!I32, 6)*1, 2)</f>
        <v>530.79999999999995</v>
      </c>
      <c r="N14">
        <f>SmtRes!AB2</f>
        <v>789.86</v>
      </c>
      <c r="O14">
        <f>ROUND(ROUND(L14*Source!I32, 6)*SmtRes!DA2, 2)</f>
        <v>530.79999999999995</v>
      </c>
      <c r="P14">
        <f>SmtRes!AG2</f>
        <v>515.51</v>
      </c>
      <c r="Q14">
        <f>SmtRes!DC2</f>
        <v>57.735999999999997</v>
      </c>
      <c r="R14">
        <f>ROUND(ROUND(Q14*Source!I32, 6)*1, 2)</f>
        <v>346.42</v>
      </c>
      <c r="S14">
        <f>SmtRes!AC2</f>
        <v>515.51</v>
      </c>
      <c r="T14">
        <f>ROUND(ROUND(Q14*Source!I32, 6)*SmtRes!AK2, 2)</f>
        <v>346.42</v>
      </c>
      <c r="U14">
        <v>2</v>
      </c>
      <c r="Z14">
        <f>SmtRes!X2</f>
        <v>-1123321947</v>
      </c>
      <c r="AA14">
        <v>-1084138170</v>
      </c>
      <c r="AB14">
        <v>-1084138170</v>
      </c>
    </row>
    <row r="15" spans="1:28" x14ac:dyDescent="0.2">
      <c r="A15">
        <v>20</v>
      </c>
      <c r="B15">
        <v>1</v>
      </c>
      <c r="C15">
        <v>1</v>
      </c>
      <c r="D15">
        <v>0</v>
      </c>
      <c r="E15">
        <f>SmtRes!AV1</f>
        <v>1</v>
      </c>
      <c r="F15" t="str">
        <f>SmtRes!I1</f>
        <v>9999990008</v>
      </c>
      <c r="G15" t="str">
        <f>SmtRes!K1</f>
        <v>Трудозатраты рабочих</v>
      </c>
      <c r="H15" t="str">
        <f>SmtRes!O1</f>
        <v>чел.-ч.</v>
      </c>
      <c r="I15">
        <f>SmtRes!Y1*Source!I32</f>
        <v>5.7539999999999996</v>
      </c>
      <c r="J15">
        <f>SmtRes!AO1</f>
        <v>1</v>
      </c>
      <c r="K15">
        <f>SmtRes!AH1</f>
        <v>0</v>
      </c>
      <c r="L15">
        <f>SmtRes!DB1</f>
        <v>0</v>
      </c>
      <c r="M15">
        <f>ROUND(ROUND(L15*Source!I32, 6)*1, 2)</f>
        <v>0</v>
      </c>
      <c r="N15">
        <f>SmtRes!AD1</f>
        <v>0</v>
      </c>
      <c r="O15">
        <f>ROUND(ROUND(L15*Source!I32, 6)*SmtRes!DA1, 2)</f>
        <v>0</v>
      </c>
      <c r="P15">
        <f>SmtRes!AG1</f>
        <v>0</v>
      </c>
      <c r="Q15">
        <f>SmtRes!DC1</f>
        <v>0</v>
      </c>
      <c r="R15">
        <f>ROUND(ROUND(Q15*Source!I32, 6)*1, 2)</f>
        <v>0</v>
      </c>
      <c r="S15">
        <f>SmtRes!AC1</f>
        <v>0</v>
      </c>
      <c r="T15">
        <f>ROUND(ROUND(Q15*Source!I32, 6)*SmtRes!AK1, 2)</f>
        <v>0</v>
      </c>
      <c r="U15">
        <v>1</v>
      </c>
      <c r="Z15">
        <f>SmtRes!X1</f>
        <v>476480486</v>
      </c>
      <c r="AA15">
        <v>-1751963544</v>
      </c>
      <c r="AB15">
        <v>-1751963544</v>
      </c>
    </row>
    <row r="16" spans="1:28" x14ac:dyDescent="0.2">
      <c r="A16">
        <v>20</v>
      </c>
      <c r="B16">
        <v>11</v>
      </c>
      <c r="C16">
        <v>3</v>
      </c>
      <c r="D16">
        <v>0</v>
      </c>
      <c r="E16">
        <f>SmtRes!AV11</f>
        <v>0</v>
      </c>
      <c r="F16" t="str">
        <f>SmtRes!I11</f>
        <v>21.1-20-1</v>
      </c>
      <c r="G16" t="str">
        <f>SmtRes!K11</f>
        <v>Бязь</v>
      </c>
      <c r="H16" t="str">
        <f>SmtRes!O11</f>
        <v>м2</v>
      </c>
      <c r="I16">
        <f>SmtRes!Y11*Source!I33</f>
        <v>1.32</v>
      </c>
      <c r="J16">
        <f>SmtRes!AO11</f>
        <v>1</v>
      </c>
      <c r="K16">
        <f>SmtRes!AE11</f>
        <v>48.08</v>
      </c>
      <c r="L16">
        <f>SmtRes!DB11</f>
        <v>10.56</v>
      </c>
      <c r="M16">
        <f>ROUND(ROUND(L16*Source!I33, 6)*1, 2)</f>
        <v>63.36</v>
      </c>
      <c r="N16">
        <f>SmtRes!AA11</f>
        <v>48.08</v>
      </c>
      <c r="O16">
        <f>ROUND(ROUND(L16*Source!I33, 6)*SmtRes!DA11, 2)</f>
        <v>63.36</v>
      </c>
      <c r="P16">
        <f>SmtRes!AG11</f>
        <v>0</v>
      </c>
      <c r="Q16">
        <f>SmtRes!DC11</f>
        <v>0</v>
      </c>
      <c r="R16">
        <f>ROUND(ROUND(Q16*Source!I33, 6)*1, 2)</f>
        <v>0</v>
      </c>
      <c r="S16">
        <f>SmtRes!AC11</f>
        <v>0</v>
      </c>
      <c r="T16">
        <f>ROUND(ROUND(Q16*Source!I33, 6)*SmtRes!AK11, 2)</f>
        <v>0</v>
      </c>
      <c r="U16">
        <v>3</v>
      </c>
      <c r="Z16">
        <f>SmtRes!X11</f>
        <v>1402440005</v>
      </c>
      <c r="AA16">
        <v>-1894729877</v>
      </c>
      <c r="AB16">
        <v>-1894729877</v>
      </c>
    </row>
    <row r="17" spans="1:28" x14ac:dyDescent="0.2">
      <c r="A17">
        <v>20</v>
      </c>
      <c r="B17">
        <v>10</v>
      </c>
      <c r="C17">
        <v>3</v>
      </c>
      <c r="D17">
        <v>0</v>
      </c>
      <c r="E17">
        <f>SmtRes!AV10</f>
        <v>0</v>
      </c>
      <c r="F17" t="str">
        <f>SmtRes!I10</f>
        <v>21.1-16-104</v>
      </c>
      <c r="G17" t="str">
        <f>SmtRes!K10</f>
        <v>Спирт этиловый технический</v>
      </c>
      <c r="H17" t="str">
        <f>SmtRes!O10</f>
        <v>кг</v>
      </c>
      <c r="I17">
        <f>SmtRes!Y10*Source!I33</f>
        <v>0.13200000000000001</v>
      </c>
      <c r="J17">
        <f>SmtRes!AO10</f>
        <v>1</v>
      </c>
      <c r="K17">
        <f>SmtRes!AE10</f>
        <v>412.97</v>
      </c>
      <c r="L17">
        <f>SmtRes!DB10</f>
        <v>9.1300000000000008</v>
      </c>
      <c r="M17">
        <f>ROUND(ROUND(L17*Source!I33, 6)*1, 2)</f>
        <v>54.78</v>
      </c>
      <c r="N17">
        <f>SmtRes!AA10</f>
        <v>412.97</v>
      </c>
      <c r="O17">
        <f>ROUND(ROUND(L17*Source!I33, 6)*SmtRes!DA10, 2)</f>
        <v>54.78</v>
      </c>
      <c r="P17">
        <f>SmtRes!AG10</f>
        <v>0</v>
      </c>
      <c r="Q17">
        <f>SmtRes!DC10</f>
        <v>0</v>
      </c>
      <c r="R17">
        <f>ROUND(ROUND(Q17*Source!I33, 6)*1, 2)</f>
        <v>0</v>
      </c>
      <c r="S17">
        <f>SmtRes!AC10</f>
        <v>0</v>
      </c>
      <c r="T17">
        <f>ROUND(ROUND(Q17*Source!I33, 6)*SmtRes!AK10, 2)</f>
        <v>0</v>
      </c>
      <c r="U17">
        <v>3</v>
      </c>
      <c r="Z17">
        <f>SmtRes!X10</f>
        <v>1286462142</v>
      </c>
      <c r="AA17">
        <v>1664821204</v>
      </c>
      <c r="AB17">
        <v>1664821204</v>
      </c>
    </row>
    <row r="18" spans="1:28" x14ac:dyDescent="0.2">
      <c r="A18">
        <v>20</v>
      </c>
      <c r="B18">
        <v>9</v>
      </c>
      <c r="C18">
        <v>2</v>
      </c>
      <c r="D18">
        <v>0</v>
      </c>
      <c r="E18">
        <f>SmtRes!AV9</f>
        <v>0</v>
      </c>
      <c r="F18" t="str">
        <f>SmtRes!I9</f>
        <v>22.1-18-24</v>
      </c>
      <c r="G18" t="str">
        <f>SmtRes!K9</f>
        <v>Автомобили полупассажирские типа ГАЗ, грузоподъемность до 2 т</v>
      </c>
      <c r="H18" t="str">
        <f>SmtRes!O9</f>
        <v>маш.-ч</v>
      </c>
      <c r="I18">
        <f>SmtRes!Y9*Source!I33</f>
        <v>0.49499999999999994</v>
      </c>
      <c r="J18">
        <f>SmtRes!AO9</f>
        <v>1</v>
      </c>
      <c r="K18">
        <f>SmtRes!AF9</f>
        <v>789.86</v>
      </c>
      <c r="L18">
        <f>SmtRes!DB9</f>
        <v>65.174999999999997</v>
      </c>
      <c r="M18">
        <f>ROUND(ROUND(L18*Source!I33, 6)*1, 2)</f>
        <v>391.05</v>
      </c>
      <c r="N18">
        <f>SmtRes!AB9</f>
        <v>789.86</v>
      </c>
      <c r="O18">
        <f>ROUND(ROUND(L18*Source!I33, 6)*SmtRes!DA9, 2)</f>
        <v>391.05</v>
      </c>
      <c r="P18">
        <f>SmtRes!AG9</f>
        <v>515.51</v>
      </c>
      <c r="Q18">
        <f>SmtRes!DC9</f>
        <v>42.57</v>
      </c>
      <c r="R18">
        <f>ROUND(ROUND(Q18*Source!I33, 6)*1, 2)</f>
        <v>255.42</v>
      </c>
      <c r="S18">
        <f>SmtRes!AC9</f>
        <v>515.51</v>
      </c>
      <c r="T18">
        <f>ROUND(ROUND(Q18*Source!I33, 6)*SmtRes!AK9, 2)</f>
        <v>255.42</v>
      </c>
      <c r="U18">
        <v>2</v>
      </c>
      <c r="Z18">
        <f>SmtRes!X9</f>
        <v>-1123321947</v>
      </c>
      <c r="AA18">
        <v>-1084138170</v>
      </c>
      <c r="AB18">
        <v>-1084138170</v>
      </c>
    </row>
    <row r="19" spans="1:28" x14ac:dyDescent="0.2">
      <c r="A19">
        <v>20</v>
      </c>
      <c r="B19">
        <v>8</v>
      </c>
      <c r="C19">
        <v>1</v>
      </c>
      <c r="D19">
        <v>0</v>
      </c>
      <c r="E19">
        <f>SmtRes!AV8</f>
        <v>1</v>
      </c>
      <c r="F19" t="str">
        <f>SmtRes!I8</f>
        <v>9999990008</v>
      </c>
      <c r="G19" t="str">
        <f>SmtRes!K8</f>
        <v>Трудозатраты рабочих</v>
      </c>
      <c r="H19" t="str">
        <f>SmtRes!O8</f>
        <v>чел.-ч.</v>
      </c>
      <c r="I19">
        <f>SmtRes!Y8*Source!I33</f>
        <v>3.9599999999999995</v>
      </c>
      <c r="J19">
        <f>SmtRes!AO8</f>
        <v>1</v>
      </c>
      <c r="K19">
        <f>SmtRes!AH8</f>
        <v>0</v>
      </c>
      <c r="L19">
        <f>SmtRes!DB8</f>
        <v>0</v>
      </c>
      <c r="M19">
        <f>ROUND(ROUND(L19*Source!I33, 6)*1, 2)</f>
        <v>0</v>
      </c>
      <c r="N19">
        <f>SmtRes!AD8</f>
        <v>0</v>
      </c>
      <c r="O19">
        <f>ROUND(ROUND(L19*Source!I33, 6)*SmtRes!DA8, 2)</f>
        <v>0</v>
      </c>
      <c r="P19">
        <f>SmtRes!AG8</f>
        <v>0</v>
      </c>
      <c r="Q19">
        <f>SmtRes!DC8</f>
        <v>0</v>
      </c>
      <c r="R19">
        <f>ROUND(ROUND(Q19*Source!I33, 6)*1, 2)</f>
        <v>0</v>
      </c>
      <c r="S19">
        <f>SmtRes!AC8</f>
        <v>0</v>
      </c>
      <c r="T19">
        <f>ROUND(ROUND(Q19*Source!I33, 6)*SmtRes!AK8, 2)</f>
        <v>0</v>
      </c>
      <c r="U19">
        <v>1</v>
      </c>
      <c r="Z19">
        <f>SmtRes!X8</f>
        <v>476480486</v>
      </c>
      <c r="AA19">
        <v>-1751963544</v>
      </c>
      <c r="AB19">
        <v>-1751963544</v>
      </c>
    </row>
    <row r="20" spans="1:28" x14ac:dyDescent="0.2">
      <c r="A20">
        <v>20</v>
      </c>
      <c r="B20">
        <v>14</v>
      </c>
      <c r="C20">
        <v>3</v>
      </c>
      <c r="D20">
        <v>0</v>
      </c>
      <c r="E20">
        <f>SmtRes!AV14</f>
        <v>0</v>
      </c>
      <c r="F20" t="str">
        <f>SmtRes!I14</f>
        <v>21.1-4-7</v>
      </c>
      <c r="G20" t="str">
        <f>SmtRes!K14</f>
        <v>Газ негорючий жидкий (воздух сжатый) Clean 360</v>
      </c>
      <c r="H20" t="str">
        <f>SmtRes!O14</f>
        <v>л</v>
      </c>
      <c r="I20">
        <f>SmtRes!Y14*Source!I34</f>
        <v>6.0000000000000001E-3</v>
      </c>
      <c r="J20">
        <f>SmtRes!AO14</f>
        <v>1</v>
      </c>
      <c r="K20">
        <f>SmtRes!AE14</f>
        <v>13856.59</v>
      </c>
      <c r="L20">
        <f>SmtRes!DB14</f>
        <v>41.57</v>
      </c>
      <c r="M20">
        <f>ROUND(ROUND(L20*Source!I34, 6)*1, 2)</f>
        <v>83.14</v>
      </c>
      <c r="N20">
        <f>SmtRes!AA14</f>
        <v>13856.59</v>
      </c>
      <c r="O20">
        <f>ROUND(ROUND(L20*Source!I34, 6)*SmtRes!DA14, 2)</f>
        <v>83.14</v>
      </c>
      <c r="P20">
        <f>SmtRes!AG14</f>
        <v>0</v>
      </c>
      <c r="Q20">
        <f>SmtRes!DC14</f>
        <v>0</v>
      </c>
      <c r="R20">
        <f>ROUND(ROUND(Q20*Source!I34, 6)*1, 2)</f>
        <v>0</v>
      </c>
      <c r="S20">
        <f>SmtRes!AC14</f>
        <v>0</v>
      </c>
      <c r="T20">
        <f>ROUND(ROUND(Q20*Source!I34, 6)*SmtRes!AK14, 2)</f>
        <v>0</v>
      </c>
      <c r="U20">
        <v>3</v>
      </c>
      <c r="Z20">
        <f>SmtRes!X14</f>
        <v>-1791503361</v>
      </c>
      <c r="AA20">
        <v>613166462</v>
      </c>
      <c r="AB20">
        <v>613166462</v>
      </c>
    </row>
    <row r="21" spans="1:28" x14ac:dyDescent="0.2">
      <c r="A21">
        <v>20</v>
      </c>
      <c r="B21">
        <v>13</v>
      </c>
      <c r="C21">
        <v>3</v>
      </c>
      <c r="D21">
        <v>0</v>
      </c>
      <c r="E21">
        <f>SmtRes!AV13</f>
        <v>0</v>
      </c>
      <c r="F21" t="str">
        <f>SmtRes!I13</f>
        <v>21.1-20-7</v>
      </c>
      <c r="G21" t="str">
        <f>SmtRes!K13</f>
        <v>Ветошь</v>
      </c>
      <c r="H21" t="str">
        <f>SmtRes!O13</f>
        <v>кг</v>
      </c>
      <c r="I21">
        <f>SmtRes!Y13*Source!I34</f>
        <v>6.0000000000000001E-3</v>
      </c>
      <c r="J21">
        <f>SmtRes!AO13</f>
        <v>1</v>
      </c>
      <c r="K21">
        <f>SmtRes!AE13</f>
        <v>29.29</v>
      </c>
      <c r="L21">
        <f>SmtRes!DB13</f>
        <v>0.09</v>
      </c>
      <c r="M21">
        <f>ROUND(ROUND(L21*Source!I34, 6)*1, 2)</f>
        <v>0.18</v>
      </c>
      <c r="N21">
        <f>SmtRes!AA13</f>
        <v>29.29</v>
      </c>
      <c r="O21">
        <f>ROUND(ROUND(L21*Source!I34, 6)*SmtRes!DA13, 2)</f>
        <v>0.18</v>
      </c>
      <c r="P21">
        <f>SmtRes!AG13</f>
        <v>0</v>
      </c>
      <c r="Q21">
        <f>SmtRes!DC13</f>
        <v>0</v>
      </c>
      <c r="R21">
        <f>ROUND(ROUND(Q21*Source!I34, 6)*1, 2)</f>
        <v>0</v>
      </c>
      <c r="S21">
        <f>SmtRes!AC13</f>
        <v>0</v>
      </c>
      <c r="T21">
        <f>ROUND(ROUND(Q21*Source!I34, 6)*SmtRes!AK13, 2)</f>
        <v>0</v>
      </c>
      <c r="U21">
        <v>3</v>
      </c>
      <c r="Z21">
        <f>SmtRes!X13</f>
        <v>-20334964</v>
      </c>
      <c r="AA21">
        <v>-854210182</v>
      </c>
      <c r="AB21">
        <v>-854210182</v>
      </c>
    </row>
    <row r="22" spans="1:28" x14ac:dyDescent="0.2">
      <c r="A22">
        <v>20</v>
      </c>
      <c r="B22">
        <v>12</v>
      </c>
      <c r="C22">
        <v>1</v>
      </c>
      <c r="D22">
        <v>0</v>
      </c>
      <c r="E22">
        <f>SmtRes!AV12</f>
        <v>1</v>
      </c>
      <c r="F22" t="str">
        <f>SmtRes!I12</f>
        <v>9999990008</v>
      </c>
      <c r="G22" t="str">
        <f>SmtRes!K12</f>
        <v>Трудозатраты рабочих</v>
      </c>
      <c r="H22" t="str">
        <f>SmtRes!O12</f>
        <v>чел.-ч.</v>
      </c>
      <c r="I22">
        <f>SmtRes!Y12*Source!I34</f>
        <v>0.6</v>
      </c>
      <c r="J22">
        <f>SmtRes!AO12</f>
        <v>1</v>
      </c>
      <c r="K22">
        <f>SmtRes!AH12</f>
        <v>0</v>
      </c>
      <c r="L22">
        <f>SmtRes!DB12</f>
        <v>0</v>
      </c>
      <c r="M22">
        <f>ROUND(ROUND(L22*Source!I34, 6)*1, 2)</f>
        <v>0</v>
      </c>
      <c r="N22">
        <f>SmtRes!AD12</f>
        <v>0</v>
      </c>
      <c r="O22">
        <f>ROUND(ROUND(L22*Source!I34, 6)*SmtRes!DA12, 2)</f>
        <v>0</v>
      </c>
      <c r="P22">
        <f>SmtRes!AG12</f>
        <v>0</v>
      </c>
      <c r="Q22">
        <f>SmtRes!DC12</f>
        <v>0</v>
      </c>
      <c r="R22">
        <f>ROUND(ROUND(Q22*Source!I34, 6)*1, 2)</f>
        <v>0</v>
      </c>
      <c r="S22">
        <f>SmtRes!AC12</f>
        <v>0</v>
      </c>
      <c r="T22">
        <f>ROUND(ROUND(Q22*Source!I34, 6)*SmtRes!AK12, 2)</f>
        <v>0</v>
      </c>
      <c r="U22">
        <v>1</v>
      </c>
      <c r="Z22">
        <f>SmtRes!X12</f>
        <v>476480486</v>
      </c>
      <c r="AA22">
        <v>-1751963544</v>
      </c>
      <c r="AB22">
        <v>-1751963544</v>
      </c>
    </row>
    <row r="23" spans="1:28" x14ac:dyDescent="0.2">
      <c r="A23">
        <v>20</v>
      </c>
      <c r="B23">
        <v>21</v>
      </c>
      <c r="C23">
        <v>3</v>
      </c>
      <c r="D23">
        <v>0</v>
      </c>
      <c r="E23">
        <f>SmtRes!AV21</f>
        <v>0</v>
      </c>
      <c r="F23" t="str">
        <f>SmtRes!I21</f>
        <v>21.1-20-1</v>
      </c>
      <c r="G23" t="str">
        <f>SmtRes!K21</f>
        <v>Бязь</v>
      </c>
      <c r="H23" t="str">
        <f>SmtRes!O21</f>
        <v>м2</v>
      </c>
      <c r="I23">
        <f>SmtRes!Y21*Source!I35</f>
        <v>0.08</v>
      </c>
      <c r="J23">
        <f>SmtRes!AO21</f>
        <v>1</v>
      </c>
      <c r="K23">
        <f>SmtRes!AE21</f>
        <v>48.08</v>
      </c>
      <c r="L23">
        <f>SmtRes!DB21</f>
        <v>0.96</v>
      </c>
      <c r="M23">
        <f>ROUND(ROUND(L23*Source!I35, 6)*1, 2)</f>
        <v>3.84</v>
      </c>
      <c r="N23">
        <f>SmtRes!AA21</f>
        <v>48.08</v>
      </c>
      <c r="O23">
        <f>ROUND(ROUND(L23*Source!I35, 6)*SmtRes!DA21, 2)</f>
        <v>3.84</v>
      </c>
      <c r="P23">
        <f>SmtRes!AG21</f>
        <v>0</v>
      </c>
      <c r="Q23">
        <f>SmtRes!DC21</f>
        <v>0</v>
      </c>
      <c r="R23">
        <f>ROUND(ROUND(Q23*Source!I35, 6)*1, 2)</f>
        <v>0</v>
      </c>
      <c r="S23">
        <f>SmtRes!AC21</f>
        <v>0</v>
      </c>
      <c r="T23">
        <f>ROUND(ROUND(Q23*Source!I35, 6)*SmtRes!AK21, 2)</f>
        <v>0</v>
      </c>
      <c r="U23">
        <v>3</v>
      </c>
      <c r="Z23">
        <f>SmtRes!X21</f>
        <v>1402440005</v>
      </c>
      <c r="AA23">
        <v>-1894729877</v>
      </c>
      <c r="AB23">
        <v>-1894729877</v>
      </c>
    </row>
    <row r="24" spans="1:28" x14ac:dyDescent="0.2">
      <c r="A24">
        <v>20</v>
      </c>
      <c r="B24">
        <v>20</v>
      </c>
      <c r="C24">
        <v>3</v>
      </c>
      <c r="D24">
        <v>0</v>
      </c>
      <c r="E24">
        <f>SmtRes!AV20</f>
        <v>0</v>
      </c>
      <c r="F24" t="str">
        <f>SmtRes!I20</f>
        <v>21.1-16-41</v>
      </c>
      <c r="G24" t="str">
        <f>SmtRes!K20</f>
        <v>Канифоль</v>
      </c>
      <c r="H24" t="str">
        <f>SmtRes!O20</f>
        <v>кг</v>
      </c>
      <c r="I24">
        <f>SmtRes!Y20*Source!I35</f>
        <v>1.4E-2</v>
      </c>
      <c r="J24">
        <f>SmtRes!AO20</f>
        <v>1</v>
      </c>
      <c r="K24">
        <f>SmtRes!AE20</f>
        <v>404.48</v>
      </c>
      <c r="L24">
        <f>SmtRes!DB20</f>
        <v>1.42</v>
      </c>
      <c r="M24">
        <f>ROUND(ROUND(L24*Source!I35, 6)*1, 2)</f>
        <v>5.68</v>
      </c>
      <c r="N24">
        <f>SmtRes!AA20</f>
        <v>404.48</v>
      </c>
      <c r="O24">
        <f>ROUND(ROUND(L24*Source!I35, 6)*SmtRes!DA20, 2)</f>
        <v>5.68</v>
      </c>
      <c r="P24">
        <f>SmtRes!AG20</f>
        <v>0</v>
      </c>
      <c r="Q24">
        <f>SmtRes!DC20</f>
        <v>0</v>
      </c>
      <c r="R24">
        <f>ROUND(ROUND(Q24*Source!I35, 6)*1, 2)</f>
        <v>0</v>
      </c>
      <c r="S24">
        <f>SmtRes!AC20</f>
        <v>0</v>
      </c>
      <c r="T24">
        <f>ROUND(ROUND(Q24*Source!I35, 6)*SmtRes!AK20, 2)</f>
        <v>0</v>
      </c>
      <c r="U24">
        <v>3</v>
      </c>
      <c r="Z24">
        <f>SmtRes!X20</f>
        <v>-1116031774</v>
      </c>
      <c r="AA24">
        <v>-843402697</v>
      </c>
      <c r="AB24">
        <v>-843402697</v>
      </c>
    </row>
    <row r="25" spans="1:28" x14ac:dyDescent="0.2">
      <c r="A25">
        <v>20</v>
      </c>
      <c r="B25">
        <v>19</v>
      </c>
      <c r="C25">
        <v>3</v>
      </c>
      <c r="D25">
        <v>0</v>
      </c>
      <c r="E25">
        <f>SmtRes!AV19</f>
        <v>0</v>
      </c>
      <c r="F25" t="str">
        <f>SmtRes!I19</f>
        <v>21.1-16-11</v>
      </c>
      <c r="G25" t="str">
        <f>SmtRes!K19</f>
        <v>Ацетон химически чистый</v>
      </c>
      <c r="H25" t="str">
        <f>SmtRes!O19</f>
        <v>кг</v>
      </c>
      <c r="I25">
        <f>SmtRes!Y19*Source!I35</f>
        <v>8.0000000000000002E-3</v>
      </c>
      <c r="J25">
        <f>SmtRes!AO19</f>
        <v>1</v>
      </c>
      <c r="K25">
        <f>SmtRes!AE19</f>
        <v>271.95999999999998</v>
      </c>
      <c r="L25">
        <f>SmtRes!DB19</f>
        <v>0.54</v>
      </c>
      <c r="M25">
        <f>ROUND(ROUND(L25*Source!I35, 6)*1, 2)</f>
        <v>2.16</v>
      </c>
      <c r="N25">
        <f>SmtRes!AA19</f>
        <v>271.95999999999998</v>
      </c>
      <c r="O25">
        <f>ROUND(ROUND(L25*Source!I35, 6)*SmtRes!DA19, 2)</f>
        <v>2.16</v>
      </c>
      <c r="P25">
        <f>SmtRes!AG19</f>
        <v>0</v>
      </c>
      <c r="Q25">
        <f>SmtRes!DC19</f>
        <v>0</v>
      </c>
      <c r="R25">
        <f>ROUND(ROUND(Q25*Source!I35, 6)*1, 2)</f>
        <v>0</v>
      </c>
      <c r="S25">
        <f>SmtRes!AC19</f>
        <v>0</v>
      </c>
      <c r="T25">
        <f>ROUND(ROUND(Q25*Source!I35, 6)*SmtRes!AK19, 2)</f>
        <v>0</v>
      </c>
      <c r="U25">
        <v>3</v>
      </c>
      <c r="Z25">
        <f>SmtRes!X19</f>
        <v>-1814974188</v>
      </c>
      <c r="AA25">
        <v>-214032763</v>
      </c>
      <c r="AB25">
        <v>-214032763</v>
      </c>
    </row>
    <row r="26" spans="1:28" x14ac:dyDescent="0.2">
      <c r="A26">
        <v>20</v>
      </c>
      <c r="B26">
        <v>18</v>
      </c>
      <c r="C26">
        <v>3</v>
      </c>
      <c r="D26">
        <v>0</v>
      </c>
      <c r="E26">
        <f>SmtRes!AV18</f>
        <v>0</v>
      </c>
      <c r="F26" t="str">
        <f>SmtRes!I18</f>
        <v>21.1-16-104</v>
      </c>
      <c r="G26" t="str">
        <f>SmtRes!K18</f>
        <v>Спирт этиловый технический</v>
      </c>
      <c r="H26" t="str">
        <f>SmtRes!O18</f>
        <v>кг</v>
      </c>
      <c r="I26">
        <f>SmtRes!Y18*Source!I35</f>
        <v>1.6E-2</v>
      </c>
      <c r="J26">
        <f>SmtRes!AO18</f>
        <v>1</v>
      </c>
      <c r="K26">
        <f>SmtRes!AE18</f>
        <v>412.97</v>
      </c>
      <c r="L26">
        <f>SmtRes!DB18</f>
        <v>1.65</v>
      </c>
      <c r="M26">
        <f>ROUND(ROUND(L26*Source!I35, 6)*1, 2)</f>
        <v>6.6</v>
      </c>
      <c r="N26">
        <f>SmtRes!AA18</f>
        <v>412.97</v>
      </c>
      <c r="O26">
        <f>ROUND(ROUND(L26*Source!I35, 6)*SmtRes!DA18, 2)</f>
        <v>6.6</v>
      </c>
      <c r="P26">
        <f>SmtRes!AG18</f>
        <v>0</v>
      </c>
      <c r="Q26">
        <f>SmtRes!DC18</f>
        <v>0</v>
      </c>
      <c r="R26">
        <f>ROUND(ROUND(Q26*Source!I35, 6)*1, 2)</f>
        <v>0</v>
      </c>
      <c r="S26">
        <f>SmtRes!AC18</f>
        <v>0</v>
      </c>
      <c r="T26">
        <f>ROUND(ROUND(Q26*Source!I35, 6)*SmtRes!AK18, 2)</f>
        <v>0</v>
      </c>
      <c r="U26">
        <v>3</v>
      </c>
      <c r="Z26">
        <f>SmtRes!X18</f>
        <v>1286462142</v>
      </c>
      <c r="AA26">
        <v>1664821204</v>
      </c>
      <c r="AB26">
        <v>1664821204</v>
      </c>
    </row>
    <row r="27" spans="1:28" x14ac:dyDescent="0.2">
      <c r="A27">
        <v>20</v>
      </c>
      <c r="B27">
        <v>17</v>
      </c>
      <c r="C27">
        <v>3</v>
      </c>
      <c r="D27">
        <v>0</v>
      </c>
      <c r="E27">
        <f>SmtRes!AV17</f>
        <v>0</v>
      </c>
      <c r="F27" t="str">
        <f>SmtRes!I17</f>
        <v>21.1-15-46</v>
      </c>
      <c r="G27" t="str">
        <f>SmtRes!K17</f>
        <v>Припои оловянно-свинцовые в прутках, размеры 8-10х10-15х250-500 мм, марка ПОС-61</v>
      </c>
      <c r="H27" t="str">
        <f>SmtRes!O17</f>
        <v>т</v>
      </c>
      <c r="I27">
        <f>SmtRes!Y17*Source!I35</f>
        <v>7.9999999999999996E-6</v>
      </c>
      <c r="J27">
        <f>SmtRes!AO17</f>
        <v>1</v>
      </c>
      <c r="K27">
        <f>SmtRes!AE17</f>
        <v>1945282.38</v>
      </c>
      <c r="L27">
        <f>SmtRes!DB17</f>
        <v>3.89</v>
      </c>
      <c r="M27">
        <f>ROUND(ROUND(L27*Source!I35, 6)*1, 2)</f>
        <v>15.56</v>
      </c>
      <c r="N27">
        <f>SmtRes!AA17</f>
        <v>1945282.38</v>
      </c>
      <c r="O27">
        <f>ROUND(ROUND(L27*Source!I35, 6)*SmtRes!DA17, 2)</f>
        <v>15.56</v>
      </c>
      <c r="P27">
        <f>SmtRes!AG17</f>
        <v>0</v>
      </c>
      <c r="Q27">
        <f>SmtRes!DC17</f>
        <v>0</v>
      </c>
      <c r="R27">
        <f>ROUND(ROUND(Q27*Source!I35, 6)*1, 2)</f>
        <v>0</v>
      </c>
      <c r="S27">
        <f>SmtRes!AC17</f>
        <v>0</v>
      </c>
      <c r="T27">
        <f>ROUND(ROUND(Q27*Source!I35, 6)*SmtRes!AK17, 2)</f>
        <v>0</v>
      </c>
      <c r="U27">
        <v>3</v>
      </c>
      <c r="Z27">
        <f>SmtRes!X17</f>
        <v>2010614181</v>
      </c>
      <c r="AA27">
        <v>1211539097</v>
      </c>
      <c r="AB27">
        <v>1211539097</v>
      </c>
    </row>
    <row r="28" spans="1:28" x14ac:dyDescent="0.2">
      <c r="A28">
        <v>20</v>
      </c>
      <c r="B28">
        <v>16</v>
      </c>
      <c r="C28">
        <v>2</v>
      </c>
      <c r="D28">
        <v>0</v>
      </c>
      <c r="E28">
        <f>SmtRes!AV16</f>
        <v>0</v>
      </c>
      <c r="F28" t="str">
        <f>SmtRes!I16</f>
        <v>22.1-18-24</v>
      </c>
      <c r="G28" t="str">
        <f>SmtRes!K16</f>
        <v>Автомобили полупассажирские типа ГАЗ, грузоподъемность до 2 т</v>
      </c>
      <c r="H28" t="str">
        <f>SmtRes!O16</f>
        <v>маш.-ч</v>
      </c>
      <c r="I28">
        <f>SmtRes!Y16*Source!I35</f>
        <v>0.11199999999999999</v>
      </c>
      <c r="J28">
        <f>SmtRes!AO16</f>
        <v>1</v>
      </c>
      <c r="K28">
        <f>SmtRes!AF16</f>
        <v>789.86</v>
      </c>
      <c r="L28">
        <f>SmtRes!DB16</f>
        <v>22.113</v>
      </c>
      <c r="M28">
        <f>ROUND(ROUND(L28*Source!I35, 6)*1, 2)</f>
        <v>88.45</v>
      </c>
      <c r="N28">
        <f>SmtRes!AB16</f>
        <v>789.86</v>
      </c>
      <c r="O28">
        <f>ROUND(ROUND(L28*Source!I35, 6)*SmtRes!DA16, 2)</f>
        <v>88.45</v>
      </c>
      <c r="P28">
        <f>SmtRes!AG16</f>
        <v>515.51</v>
      </c>
      <c r="Q28">
        <f>SmtRes!DC16</f>
        <v>14.433999999999999</v>
      </c>
      <c r="R28">
        <f>ROUND(ROUND(Q28*Source!I35, 6)*1, 2)</f>
        <v>57.74</v>
      </c>
      <c r="S28">
        <f>SmtRes!AC16</f>
        <v>515.51</v>
      </c>
      <c r="T28">
        <f>ROUND(ROUND(Q28*Source!I35, 6)*SmtRes!AK16, 2)</f>
        <v>57.74</v>
      </c>
      <c r="U28">
        <v>2</v>
      </c>
      <c r="Z28">
        <f>SmtRes!X16</f>
        <v>-1123321947</v>
      </c>
      <c r="AA28">
        <v>-1084138170</v>
      </c>
      <c r="AB28">
        <v>-1084138170</v>
      </c>
    </row>
    <row r="29" spans="1:28" x14ac:dyDescent="0.2">
      <c r="A29">
        <v>20</v>
      </c>
      <c r="B29">
        <v>15</v>
      </c>
      <c r="C29">
        <v>1</v>
      </c>
      <c r="D29">
        <v>0</v>
      </c>
      <c r="E29">
        <f>SmtRes!AV15</f>
        <v>1</v>
      </c>
      <c r="F29" t="str">
        <f>SmtRes!I15</f>
        <v>9999990008</v>
      </c>
      <c r="G29" t="str">
        <f>SmtRes!K15</f>
        <v>Трудозатраты рабочих</v>
      </c>
      <c r="H29" t="str">
        <f>SmtRes!O15</f>
        <v>чел.-ч.</v>
      </c>
      <c r="I29">
        <f>SmtRes!Y15*Source!I35</f>
        <v>0.97999999999999987</v>
      </c>
      <c r="J29">
        <f>SmtRes!AO15</f>
        <v>1</v>
      </c>
      <c r="K29">
        <f>SmtRes!AH15</f>
        <v>0</v>
      </c>
      <c r="L29">
        <f>SmtRes!DB15</f>
        <v>0</v>
      </c>
      <c r="M29">
        <f>ROUND(ROUND(L29*Source!I35, 6)*1, 2)</f>
        <v>0</v>
      </c>
      <c r="N29">
        <f>SmtRes!AD15</f>
        <v>0</v>
      </c>
      <c r="O29">
        <f>ROUND(ROUND(L29*Source!I35, 6)*SmtRes!DA15, 2)</f>
        <v>0</v>
      </c>
      <c r="P29">
        <f>SmtRes!AG15</f>
        <v>0</v>
      </c>
      <c r="Q29">
        <f>SmtRes!DC15</f>
        <v>0</v>
      </c>
      <c r="R29">
        <f>ROUND(ROUND(Q29*Source!I35, 6)*1, 2)</f>
        <v>0</v>
      </c>
      <c r="S29">
        <f>SmtRes!AC15</f>
        <v>0</v>
      </c>
      <c r="T29">
        <f>ROUND(ROUND(Q29*Source!I35, 6)*SmtRes!AK15, 2)</f>
        <v>0</v>
      </c>
      <c r="U29">
        <v>1</v>
      </c>
      <c r="Z29">
        <f>SmtRes!X15</f>
        <v>476480486</v>
      </c>
      <c r="AA29">
        <v>-1751963544</v>
      </c>
      <c r="AB29">
        <v>-1751963544</v>
      </c>
    </row>
    <row r="30" spans="1:28" x14ac:dyDescent="0.2">
      <c r="A30">
        <v>20</v>
      </c>
      <c r="B30">
        <v>26</v>
      </c>
      <c r="C30">
        <v>3</v>
      </c>
      <c r="D30">
        <v>0</v>
      </c>
      <c r="E30">
        <f>SmtRes!AV26</f>
        <v>0</v>
      </c>
      <c r="F30" t="str">
        <f>SmtRes!I26</f>
        <v>21.1-20-1</v>
      </c>
      <c r="G30" t="str">
        <f>SmtRes!K26</f>
        <v>Бязь</v>
      </c>
      <c r="H30" t="str">
        <f>SmtRes!O26</f>
        <v>м2</v>
      </c>
      <c r="I30">
        <f>SmtRes!Y26*Source!I36</f>
        <v>0.88</v>
      </c>
      <c r="J30">
        <f>SmtRes!AO26</f>
        <v>1</v>
      </c>
      <c r="K30">
        <f>SmtRes!AE26</f>
        <v>48.08</v>
      </c>
      <c r="L30">
        <f>SmtRes!DB26</f>
        <v>10.56</v>
      </c>
      <c r="M30">
        <f>ROUND(ROUND(L30*Source!I36, 6)*1, 2)</f>
        <v>42.24</v>
      </c>
      <c r="N30">
        <f>SmtRes!AA26</f>
        <v>48.08</v>
      </c>
      <c r="O30">
        <f>ROUND(ROUND(L30*Source!I36, 6)*SmtRes!DA26, 2)</f>
        <v>42.24</v>
      </c>
      <c r="P30">
        <f>SmtRes!AG26</f>
        <v>0</v>
      </c>
      <c r="Q30">
        <f>SmtRes!DC26</f>
        <v>0</v>
      </c>
      <c r="R30">
        <f>ROUND(ROUND(Q30*Source!I36, 6)*1, 2)</f>
        <v>0</v>
      </c>
      <c r="S30">
        <f>SmtRes!AC26</f>
        <v>0</v>
      </c>
      <c r="T30">
        <f>ROUND(ROUND(Q30*Source!I36, 6)*SmtRes!AK26, 2)</f>
        <v>0</v>
      </c>
      <c r="U30">
        <v>3</v>
      </c>
      <c r="Z30">
        <f>SmtRes!X26</f>
        <v>1402440005</v>
      </c>
      <c r="AA30">
        <v>-1894729877</v>
      </c>
      <c r="AB30">
        <v>-1894729877</v>
      </c>
    </row>
    <row r="31" spans="1:28" x14ac:dyDescent="0.2">
      <c r="A31">
        <v>20</v>
      </c>
      <c r="B31">
        <v>25</v>
      </c>
      <c r="C31">
        <v>3</v>
      </c>
      <c r="D31">
        <v>0</v>
      </c>
      <c r="E31">
        <f>SmtRes!AV25</f>
        <v>0</v>
      </c>
      <c r="F31" t="str">
        <f>SmtRes!I25</f>
        <v>21.1-16-11</v>
      </c>
      <c r="G31" t="str">
        <f>SmtRes!K25</f>
        <v>Ацетон химически чистый</v>
      </c>
      <c r="H31" t="str">
        <f>SmtRes!O25</f>
        <v>кг</v>
      </c>
      <c r="I31">
        <f>SmtRes!Y25*Source!I36</f>
        <v>4.3999999999999997E-2</v>
      </c>
      <c r="J31">
        <f>SmtRes!AO25</f>
        <v>1</v>
      </c>
      <c r="K31">
        <f>SmtRes!AE25</f>
        <v>271.95999999999998</v>
      </c>
      <c r="L31">
        <f>SmtRes!DB25</f>
        <v>2.97</v>
      </c>
      <c r="M31">
        <f>ROUND(ROUND(L31*Source!I36, 6)*1, 2)</f>
        <v>11.88</v>
      </c>
      <c r="N31">
        <f>SmtRes!AA25</f>
        <v>271.95999999999998</v>
      </c>
      <c r="O31">
        <f>ROUND(ROUND(L31*Source!I36, 6)*SmtRes!DA25, 2)</f>
        <v>11.88</v>
      </c>
      <c r="P31">
        <f>SmtRes!AG25</f>
        <v>0</v>
      </c>
      <c r="Q31">
        <f>SmtRes!DC25</f>
        <v>0</v>
      </c>
      <c r="R31">
        <f>ROUND(ROUND(Q31*Source!I36, 6)*1, 2)</f>
        <v>0</v>
      </c>
      <c r="S31">
        <f>SmtRes!AC25</f>
        <v>0</v>
      </c>
      <c r="T31">
        <f>ROUND(ROUND(Q31*Source!I36, 6)*SmtRes!AK25, 2)</f>
        <v>0</v>
      </c>
      <c r="U31">
        <v>3</v>
      </c>
      <c r="Z31">
        <f>SmtRes!X25</f>
        <v>-1814974188</v>
      </c>
      <c r="AA31">
        <v>-214032763</v>
      </c>
      <c r="AB31">
        <v>-214032763</v>
      </c>
    </row>
    <row r="32" spans="1:28" x14ac:dyDescent="0.2">
      <c r="A32">
        <v>20</v>
      </c>
      <c r="B32">
        <v>24</v>
      </c>
      <c r="C32">
        <v>3</v>
      </c>
      <c r="D32">
        <v>0</v>
      </c>
      <c r="E32">
        <f>SmtRes!AV24</f>
        <v>0</v>
      </c>
      <c r="F32" t="str">
        <f>SmtRes!I24</f>
        <v>21.1-16-104</v>
      </c>
      <c r="G32" t="str">
        <f>SmtRes!K24</f>
        <v>Спирт этиловый технический</v>
      </c>
      <c r="H32" t="str">
        <f>SmtRes!O24</f>
        <v>кг</v>
      </c>
      <c r="I32">
        <f>SmtRes!Y24*Source!I36</f>
        <v>8.7999999999999995E-2</v>
      </c>
      <c r="J32">
        <f>SmtRes!AO24</f>
        <v>1</v>
      </c>
      <c r="K32">
        <f>SmtRes!AE24</f>
        <v>412.97</v>
      </c>
      <c r="L32">
        <f>SmtRes!DB24</f>
        <v>9.1300000000000008</v>
      </c>
      <c r="M32">
        <f>ROUND(ROUND(L32*Source!I36, 6)*1, 2)</f>
        <v>36.520000000000003</v>
      </c>
      <c r="N32">
        <f>SmtRes!AA24</f>
        <v>412.97</v>
      </c>
      <c r="O32">
        <f>ROUND(ROUND(L32*Source!I36, 6)*SmtRes!DA24, 2)</f>
        <v>36.520000000000003</v>
      </c>
      <c r="P32">
        <f>SmtRes!AG24</f>
        <v>0</v>
      </c>
      <c r="Q32">
        <f>SmtRes!DC24</f>
        <v>0</v>
      </c>
      <c r="R32">
        <f>ROUND(ROUND(Q32*Source!I36, 6)*1, 2)</f>
        <v>0</v>
      </c>
      <c r="S32">
        <f>SmtRes!AC24</f>
        <v>0</v>
      </c>
      <c r="T32">
        <f>ROUND(ROUND(Q32*Source!I36, 6)*SmtRes!AK24, 2)</f>
        <v>0</v>
      </c>
      <c r="U32">
        <v>3</v>
      </c>
      <c r="Z32">
        <f>SmtRes!X24</f>
        <v>1286462142</v>
      </c>
      <c r="AA32">
        <v>1664821204</v>
      </c>
      <c r="AB32">
        <v>1664821204</v>
      </c>
    </row>
    <row r="33" spans="1:28" x14ac:dyDescent="0.2">
      <c r="A33">
        <v>20</v>
      </c>
      <c r="B33">
        <v>23</v>
      </c>
      <c r="C33">
        <v>2</v>
      </c>
      <c r="D33">
        <v>0</v>
      </c>
      <c r="E33">
        <f>SmtRes!AV23</f>
        <v>0</v>
      </c>
      <c r="F33" t="str">
        <f>SmtRes!I23</f>
        <v>22.1-18-24</v>
      </c>
      <c r="G33" t="str">
        <f>SmtRes!K23</f>
        <v>Автомобили полупассажирские типа ГАЗ, грузоподъемность до 2 т</v>
      </c>
      <c r="H33" t="str">
        <f>SmtRes!O23</f>
        <v>маш.-ч</v>
      </c>
      <c r="I33">
        <f>SmtRes!Y23*Source!I36</f>
        <v>0.32999999999999996</v>
      </c>
      <c r="J33">
        <f>SmtRes!AO23</f>
        <v>1</v>
      </c>
      <c r="K33">
        <f>SmtRes!AF23</f>
        <v>789.86</v>
      </c>
      <c r="L33">
        <f>SmtRes!DB23</f>
        <v>65.174999999999997</v>
      </c>
      <c r="M33">
        <f>ROUND(ROUND(L33*Source!I36, 6)*1, 2)</f>
        <v>260.7</v>
      </c>
      <c r="N33">
        <f>SmtRes!AB23</f>
        <v>789.86</v>
      </c>
      <c r="O33">
        <f>ROUND(ROUND(L33*Source!I36, 6)*SmtRes!DA23, 2)</f>
        <v>260.7</v>
      </c>
      <c r="P33">
        <f>SmtRes!AG23</f>
        <v>515.51</v>
      </c>
      <c r="Q33">
        <f>SmtRes!DC23</f>
        <v>42.57</v>
      </c>
      <c r="R33">
        <f>ROUND(ROUND(Q33*Source!I36, 6)*1, 2)</f>
        <v>170.28</v>
      </c>
      <c r="S33">
        <f>SmtRes!AC23</f>
        <v>515.51</v>
      </c>
      <c r="T33">
        <f>ROUND(ROUND(Q33*Source!I36, 6)*SmtRes!AK23, 2)</f>
        <v>170.28</v>
      </c>
      <c r="U33">
        <v>2</v>
      </c>
      <c r="Z33">
        <f>SmtRes!X23</f>
        <v>-1123321947</v>
      </c>
      <c r="AA33">
        <v>-1084138170</v>
      </c>
      <c r="AB33">
        <v>-1084138170</v>
      </c>
    </row>
    <row r="34" spans="1:28" x14ac:dyDescent="0.2">
      <c r="A34">
        <v>20</v>
      </c>
      <c r="B34">
        <v>22</v>
      </c>
      <c r="C34">
        <v>1</v>
      </c>
      <c r="D34">
        <v>0</v>
      </c>
      <c r="E34">
        <f>SmtRes!AV22</f>
        <v>1</v>
      </c>
      <c r="F34" t="str">
        <f>SmtRes!I22</f>
        <v>9999990008</v>
      </c>
      <c r="G34" t="str">
        <f>SmtRes!K22</f>
        <v>Трудозатраты рабочих</v>
      </c>
      <c r="H34" t="str">
        <f>SmtRes!O22</f>
        <v>чел.-ч.</v>
      </c>
      <c r="I34">
        <f>SmtRes!Y22*Source!I36</f>
        <v>1.98</v>
      </c>
      <c r="J34">
        <f>SmtRes!AO22</f>
        <v>1</v>
      </c>
      <c r="K34">
        <f>SmtRes!AH22</f>
        <v>0</v>
      </c>
      <c r="L34">
        <f>SmtRes!DB22</f>
        <v>0</v>
      </c>
      <c r="M34">
        <f>ROUND(ROUND(L34*Source!I36, 6)*1, 2)</f>
        <v>0</v>
      </c>
      <c r="N34">
        <f>SmtRes!AD22</f>
        <v>0</v>
      </c>
      <c r="O34">
        <f>ROUND(ROUND(L34*Source!I36, 6)*SmtRes!DA22, 2)</f>
        <v>0</v>
      </c>
      <c r="P34">
        <f>SmtRes!AG22</f>
        <v>0</v>
      </c>
      <c r="Q34">
        <f>SmtRes!DC22</f>
        <v>0</v>
      </c>
      <c r="R34">
        <f>ROUND(ROUND(Q34*Source!I36, 6)*1, 2)</f>
        <v>0</v>
      </c>
      <c r="S34">
        <f>SmtRes!AC22</f>
        <v>0</v>
      </c>
      <c r="T34">
        <f>ROUND(ROUND(Q34*Source!I36, 6)*SmtRes!AK22, 2)</f>
        <v>0</v>
      </c>
      <c r="U34">
        <v>1</v>
      </c>
      <c r="Z34">
        <f>SmtRes!X22</f>
        <v>476480486</v>
      </c>
      <c r="AA34">
        <v>-1751963544</v>
      </c>
      <c r="AB34">
        <v>-1751963544</v>
      </c>
    </row>
    <row r="35" spans="1:28" x14ac:dyDescent="0.2">
      <c r="A35">
        <v>20</v>
      </c>
      <c r="B35">
        <v>33</v>
      </c>
      <c r="C35">
        <v>3</v>
      </c>
      <c r="D35">
        <v>0</v>
      </c>
      <c r="E35">
        <f>SmtRes!AV33</f>
        <v>0</v>
      </c>
      <c r="F35" t="str">
        <f>SmtRes!I33</f>
        <v>21.1-20-1</v>
      </c>
      <c r="G35" t="str">
        <f>SmtRes!K33</f>
        <v>Бязь</v>
      </c>
      <c r="H35" t="str">
        <f>SmtRes!O33</f>
        <v>м2</v>
      </c>
      <c r="I35">
        <f>SmtRes!Y33*Source!I37</f>
        <v>0.9</v>
      </c>
      <c r="J35">
        <f>SmtRes!AO33</f>
        <v>1</v>
      </c>
      <c r="K35">
        <f>SmtRes!AE33</f>
        <v>48.08</v>
      </c>
      <c r="L35">
        <f>SmtRes!DB33</f>
        <v>0.96</v>
      </c>
      <c r="M35">
        <f>ROUND(ROUND(L35*Source!I37, 6)*1, 2)</f>
        <v>43.2</v>
      </c>
      <c r="N35">
        <f>SmtRes!AA33</f>
        <v>48.08</v>
      </c>
      <c r="O35">
        <f>ROUND(ROUND(L35*Source!I37, 6)*SmtRes!DA33, 2)</f>
        <v>43.2</v>
      </c>
      <c r="P35">
        <f>SmtRes!AG33</f>
        <v>0</v>
      </c>
      <c r="Q35">
        <f>SmtRes!DC33</f>
        <v>0</v>
      </c>
      <c r="R35">
        <f>ROUND(ROUND(Q35*Source!I37, 6)*1, 2)</f>
        <v>0</v>
      </c>
      <c r="S35">
        <f>SmtRes!AC33</f>
        <v>0</v>
      </c>
      <c r="T35">
        <f>ROUND(ROUND(Q35*Source!I37, 6)*SmtRes!AK33, 2)</f>
        <v>0</v>
      </c>
      <c r="U35">
        <v>3</v>
      </c>
      <c r="Z35">
        <f>SmtRes!X33</f>
        <v>1402440005</v>
      </c>
      <c r="AA35">
        <v>-1894729877</v>
      </c>
      <c r="AB35">
        <v>-1894729877</v>
      </c>
    </row>
    <row r="36" spans="1:28" x14ac:dyDescent="0.2">
      <c r="A36">
        <v>20</v>
      </c>
      <c r="B36">
        <v>32</v>
      </c>
      <c r="C36">
        <v>3</v>
      </c>
      <c r="D36">
        <v>0</v>
      </c>
      <c r="E36">
        <f>SmtRes!AV32</f>
        <v>0</v>
      </c>
      <c r="F36" t="str">
        <f>SmtRes!I32</f>
        <v>21.1-16-41</v>
      </c>
      <c r="G36" t="str">
        <f>SmtRes!K32</f>
        <v>Канифоль</v>
      </c>
      <c r="H36" t="str">
        <f>SmtRes!O32</f>
        <v>кг</v>
      </c>
      <c r="I36">
        <f>SmtRes!Y32*Source!I37</f>
        <v>0.1575</v>
      </c>
      <c r="J36">
        <f>SmtRes!AO32</f>
        <v>1</v>
      </c>
      <c r="K36">
        <f>SmtRes!AE32</f>
        <v>404.48</v>
      </c>
      <c r="L36">
        <f>SmtRes!DB32</f>
        <v>1.42</v>
      </c>
      <c r="M36">
        <f>ROUND(ROUND(L36*Source!I37, 6)*1, 2)</f>
        <v>63.9</v>
      </c>
      <c r="N36">
        <f>SmtRes!AA32</f>
        <v>404.48</v>
      </c>
      <c r="O36">
        <f>ROUND(ROUND(L36*Source!I37, 6)*SmtRes!DA32, 2)</f>
        <v>63.9</v>
      </c>
      <c r="P36">
        <f>SmtRes!AG32</f>
        <v>0</v>
      </c>
      <c r="Q36">
        <f>SmtRes!DC32</f>
        <v>0</v>
      </c>
      <c r="R36">
        <f>ROUND(ROUND(Q36*Source!I37, 6)*1, 2)</f>
        <v>0</v>
      </c>
      <c r="S36">
        <f>SmtRes!AC32</f>
        <v>0</v>
      </c>
      <c r="T36">
        <f>ROUND(ROUND(Q36*Source!I37, 6)*SmtRes!AK32, 2)</f>
        <v>0</v>
      </c>
      <c r="U36">
        <v>3</v>
      </c>
      <c r="Z36">
        <f>SmtRes!X32</f>
        <v>-1116031774</v>
      </c>
      <c r="AA36">
        <v>-843402697</v>
      </c>
      <c r="AB36">
        <v>-843402697</v>
      </c>
    </row>
    <row r="37" spans="1:28" x14ac:dyDescent="0.2">
      <c r="A37">
        <v>20</v>
      </c>
      <c r="B37">
        <v>31</v>
      </c>
      <c r="C37">
        <v>3</v>
      </c>
      <c r="D37">
        <v>0</v>
      </c>
      <c r="E37">
        <f>SmtRes!AV31</f>
        <v>0</v>
      </c>
      <c r="F37" t="str">
        <f>SmtRes!I31</f>
        <v>21.1-16-11</v>
      </c>
      <c r="G37" t="str">
        <f>SmtRes!K31</f>
        <v>Ацетон химически чистый</v>
      </c>
      <c r="H37" t="str">
        <f>SmtRes!O31</f>
        <v>кг</v>
      </c>
      <c r="I37">
        <f>SmtRes!Y31*Source!I37</f>
        <v>0.09</v>
      </c>
      <c r="J37">
        <f>SmtRes!AO31</f>
        <v>1</v>
      </c>
      <c r="K37">
        <f>SmtRes!AE31</f>
        <v>271.95999999999998</v>
      </c>
      <c r="L37">
        <f>SmtRes!DB31</f>
        <v>0.54</v>
      </c>
      <c r="M37">
        <f>ROUND(ROUND(L37*Source!I37, 6)*1, 2)</f>
        <v>24.3</v>
      </c>
      <c r="N37">
        <f>SmtRes!AA31</f>
        <v>271.95999999999998</v>
      </c>
      <c r="O37">
        <f>ROUND(ROUND(L37*Source!I37, 6)*SmtRes!DA31, 2)</f>
        <v>24.3</v>
      </c>
      <c r="P37">
        <f>SmtRes!AG31</f>
        <v>0</v>
      </c>
      <c r="Q37">
        <f>SmtRes!DC31</f>
        <v>0</v>
      </c>
      <c r="R37">
        <f>ROUND(ROUND(Q37*Source!I37, 6)*1, 2)</f>
        <v>0</v>
      </c>
      <c r="S37">
        <f>SmtRes!AC31</f>
        <v>0</v>
      </c>
      <c r="T37">
        <f>ROUND(ROUND(Q37*Source!I37, 6)*SmtRes!AK31, 2)</f>
        <v>0</v>
      </c>
      <c r="U37">
        <v>3</v>
      </c>
      <c r="Z37">
        <f>SmtRes!X31</f>
        <v>-1814974188</v>
      </c>
      <c r="AA37">
        <v>-214032763</v>
      </c>
      <c r="AB37">
        <v>-214032763</v>
      </c>
    </row>
    <row r="38" spans="1:28" x14ac:dyDescent="0.2">
      <c r="A38">
        <v>20</v>
      </c>
      <c r="B38">
        <v>30</v>
      </c>
      <c r="C38">
        <v>3</v>
      </c>
      <c r="D38">
        <v>0</v>
      </c>
      <c r="E38">
        <f>SmtRes!AV30</f>
        <v>0</v>
      </c>
      <c r="F38" t="str">
        <f>SmtRes!I30</f>
        <v>21.1-16-104</v>
      </c>
      <c r="G38" t="str">
        <f>SmtRes!K30</f>
        <v>Спирт этиловый технический</v>
      </c>
      <c r="H38" t="str">
        <f>SmtRes!O30</f>
        <v>кг</v>
      </c>
      <c r="I38">
        <f>SmtRes!Y30*Source!I37</f>
        <v>0.18</v>
      </c>
      <c r="J38">
        <f>SmtRes!AO30</f>
        <v>1</v>
      </c>
      <c r="K38">
        <f>SmtRes!AE30</f>
        <v>412.97</v>
      </c>
      <c r="L38">
        <f>SmtRes!DB30</f>
        <v>1.65</v>
      </c>
      <c r="M38">
        <f>ROUND(ROUND(L38*Source!I37, 6)*1, 2)</f>
        <v>74.25</v>
      </c>
      <c r="N38">
        <f>SmtRes!AA30</f>
        <v>412.97</v>
      </c>
      <c r="O38">
        <f>ROUND(ROUND(L38*Source!I37, 6)*SmtRes!DA30, 2)</f>
        <v>74.25</v>
      </c>
      <c r="P38">
        <f>SmtRes!AG30</f>
        <v>0</v>
      </c>
      <c r="Q38">
        <f>SmtRes!DC30</f>
        <v>0</v>
      </c>
      <c r="R38">
        <f>ROUND(ROUND(Q38*Source!I37, 6)*1, 2)</f>
        <v>0</v>
      </c>
      <c r="S38">
        <f>SmtRes!AC30</f>
        <v>0</v>
      </c>
      <c r="T38">
        <f>ROUND(ROUND(Q38*Source!I37, 6)*SmtRes!AK30, 2)</f>
        <v>0</v>
      </c>
      <c r="U38">
        <v>3</v>
      </c>
      <c r="Z38">
        <f>SmtRes!X30</f>
        <v>1286462142</v>
      </c>
      <c r="AA38">
        <v>1664821204</v>
      </c>
      <c r="AB38">
        <v>1664821204</v>
      </c>
    </row>
    <row r="39" spans="1:28" x14ac:dyDescent="0.2">
      <c r="A39">
        <v>20</v>
      </c>
      <c r="B39">
        <v>29</v>
      </c>
      <c r="C39">
        <v>3</v>
      </c>
      <c r="D39">
        <v>0</v>
      </c>
      <c r="E39">
        <f>SmtRes!AV29</f>
        <v>0</v>
      </c>
      <c r="F39" t="str">
        <f>SmtRes!I29</f>
        <v>21.1-15-46</v>
      </c>
      <c r="G39" t="str">
        <f>SmtRes!K29</f>
        <v>Припои оловянно-свинцовые в прутках, размеры 8-10х10-15х250-500 мм, марка ПОС-61</v>
      </c>
      <c r="H39" t="str">
        <f>SmtRes!O29</f>
        <v>т</v>
      </c>
      <c r="I39">
        <f>SmtRes!Y29*Source!I37</f>
        <v>8.9999999999999992E-5</v>
      </c>
      <c r="J39">
        <f>SmtRes!AO29</f>
        <v>1</v>
      </c>
      <c r="K39">
        <f>SmtRes!AE29</f>
        <v>1945282.38</v>
      </c>
      <c r="L39">
        <f>SmtRes!DB29</f>
        <v>3.89</v>
      </c>
      <c r="M39">
        <f>ROUND(ROUND(L39*Source!I37, 6)*1, 2)</f>
        <v>175.05</v>
      </c>
      <c r="N39">
        <f>SmtRes!AA29</f>
        <v>1945282.38</v>
      </c>
      <c r="O39">
        <f>ROUND(ROUND(L39*Source!I37, 6)*SmtRes!DA29, 2)</f>
        <v>175.05</v>
      </c>
      <c r="P39">
        <f>SmtRes!AG29</f>
        <v>0</v>
      </c>
      <c r="Q39">
        <f>SmtRes!DC29</f>
        <v>0</v>
      </c>
      <c r="R39">
        <f>ROUND(ROUND(Q39*Source!I37, 6)*1, 2)</f>
        <v>0</v>
      </c>
      <c r="S39">
        <f>SmtRes!AC29</f>
        <v>0</v>
      </c>
      <c r="T39">
        <f>ROUND(ROUND(Q39*Source!I37, 6)*SmtRes!AK29, 2)</f>
        <v>0</v>
      </c>
      <c r="U39">
        <v>3</v>
      </c>
      <c r="Z39">
        <f>SmtRes!X29</f>
        <v>2010614181</v>
      </c>
      <c r="AA39">
        <v>1211539097</v>
      </c>
      <c r="AB39">
        <v>1211539097</v>
      </c>
    </row>
    <row r="40" spans="1:28" x14ac:dyDescent="0.2">
      <c r="A40">
        <v>20</v>
      </c>
      <c r="B40">
        <v>28</v>
      </c>
      <c r="C40">
        <v>2</v>
      </c>
      <c r="D40">
        <v>0</v>
      </c>
      <c r="E40">
        <f>SmtRes!AV28</f>
        <v>0</v>
      </c>
      <c r="F40" t="str">
        <f>SmtRes!I28</f>
        <v>22.1-18-24</v>
      </c>
      <c r="G40" t="str">
        <f>SmtRes!K28</f>
        <v>Автомобили полупассажирские типа ГАЗ, грузоподъемность до 2 т</v>
      </c>
      <c r="H40" t="str">
        <f>SmtRes!O28</f>
        <v>маш.-ч</v>
      </c>
      <c r="I40">
        <f>SmtRes!Y28*Source!I37</f>
        <v>8.82</v>
      </c>
      <c r="J40">
        <f>SmtRes!AO28</f>
        <v>1</v>
      </c>
      <c r="K40">
        <f>SmtRes!AF28</f>
        <v>789.86</v>
      </c>
      <c r="L40">
        <f>SmtRes!DB28</f>
        <v>154.81200000000001</v>
      </c>
      <c r="M40">
        <f>ROUND(ROUND(L40*Source!I37, 6)*1, 2)</f>
        <v>6966.54</v>
      </c>
      <c r="N40">
        <f>SmtRes!AB28</f>
        <v>789.86</v>
      </c>
      <c r="O40">
        <f>ROUND(ROUND(L40*Source!I37, 6)*SmtRes!DA28, 2)</f>
        <v>6966.54</v>
      </c>
      <c r="P40">
        <f>SmtRes!AG28</f>
        <v>515.51</v>
      </c>
      <c r="Q40">
        <f>SmtRes!DC28</f>
        <v>101.038</v>
      </c>
      <c r="R40">
        <f>ROUND(ROUND(Q40*Source!I37, 6)*1, 2)</f>
        <v>4546.71</v>
      </c>
      <c r="S40">
        <f>SmtRes!AC28</f>
        <v>515.51</v>
      </c>
      <c r="T40">
        <f>ROUND(ROUND(Q40*Source!I37, 6)*SmtRes!AK28, 2)</f>
        <v>4546.71</v>
      </c>
      <c r="U40">
        <v>2</v>
      </c>
      <c r="Z40">
        <f>SmtRes!X28</f>
        <v>-1123321947</v>
      </c>
      <c r="AA40">
        <v>-1084138170</v>
      </c>
      <c r="AB40">
        <v>-1084138170</v>
      </c>
    </row>
    <row r="41" spans="1:28" x14ac:dyDescent="0.2">
      <c r="A41">
        <v>20</v>
      </c>
      <c r="B41">
        <v>27</v>
      </c>
      <c r="C41">
        <v>1</v>
      </c>
      <c r="D41">
        <v>0</v>
      </c>
      <c r="E41">
        <f>SmtRes!AV27</f>
        <v>1</v>
      </c>
      <c r="F41" t="str">
        <f>SmtRes!I27</f>
        <v>9999990008</v>
      </c>
      <c r="G41" t="str">
        <f>SmtRes!K27</f>
        <v>Трудозатраты рабочих</v>
      </c>
      <c r="H41" t="str">
        <f>SmtRes!O27</f>
        <v>чел.-ч.</v>
      </c>
      <c r="I41">
        <f>SmtRes!Y27*Source!I37</f>
        <v>74.655000000000001</v>
      </c>
      <c r="J41">
        <f>SmtRes!AO27</f>
        <v>1</v>
      </c>
      <c r="K41">
        <f>SmtRes!AH27</f>
        <v>0</v>
      </c>
      <c r="L41">
        <f>SmtRes!DB27</f>
        <v>0</v>
      </c>
      <c r="M41">
        <f>ROUND(ROUND(L41*Source!I37, 6)*1, 2)</f>
        <v>0</v>
      </c>
      <c r="N41">
        <f>SmtRes!AD27</f>
        <v>0</v>
      </c>
      <c r="O41">
        <f>ROUND(ROUND(L41*Source!I37, 6)*SmtRes!DA27, 2)</f>
        <v>0</v>
      </c>
      <c r="P41">
        <f>SmtRes!AG27</f>
        <v>0</v>
      </c>
      <c r="Q41">
        <f>SmtRes!DC27</f>
        <v>0</v>
      </c>
      <c r="R41">
        <f>ROUND(ROUND(Q41*Source!I37, 6)*1, 2)</f>
        <v>0</v>
      </c>
      <c r="S41">
        <f>SmtRes!AC27</f>
        <v>0</v>
      </c>
      <c r="T41">
        <f>ROUND(ROUND(Q41*Source!I37, 6)*SmtRes!AK27, 2)</f>
        <v>0</v>
      </c>
      <c r="U41">
        <v>1</v>
      </c>
      <c r="Z41">
        <f>SmtRes!X27</f>
        <v>476480486</v>
      </c>
      <c r="AA41">
        <v>-1751963544</v>
      </c>
      <c r="AB41">
        <v>-1751963544</v>
      </c>
    </row>
    <row r="42" spans="1:28" x14ac:dyDescent="0.2">
      <c r="A42">
        <v>20</v>
      </c>
      <c r="B42">
        <v>37</v>
      </c>
      <c r="C42">
        <v>3</v>
      </c>
      <c r="D42">
        <v>0</v>
      </c>
      <c r="E42">
        <f>SmtRes!AV37</f>
        <v>0</v>
      </c>
      <c r="F42" t="str">
        <f>SmtRes!I37</f>
        <v>21.1-20-1</v>
      </c>
      <c r="G42" t="str">
        <f>SmtRes!K37</f>
        <v>Бязь</v>
      </c>
      <c r="H42" t="str">
        <f>SmtRes!O37</f>
        <v>м2</v>
      </c>
      <c r="I42">
        <f>SmtRes!Y37*Source!I38</f>
        <v>9.9</v>
      </c>
      <c r="J42">
        <f>SmtRes!AO37</f>
        <v>1</v>
      </c>
      <c r="K42">
        <f>SmtRes!AE37</f>
        <v>48.08</v>
      </c>
      <c r="L42">
        <f>SmtRes!DB37</f>
        <v>10.56</v>
      </c>
      <c r="M42">
        <f>ROUND(ROUND(L42*Source!I38, 6)*1, 2)</f>
        <v>475.2</v>
      </c>
      <c r="N42">
        <f>SmtRes!AA37</f>
        <v>48.08</v>
      </c>
      <c r="O42">
        <f>ROUND(ROUND(L42*Source!I38, 6)*SmtRes!DA37, 2)</f>
        <v>475.2</v>
      </c>
      <c r="P42">
        <f>SmtRes!AG37</f>
        <v>0</v>
      </c>
      <c r="Q42">
        <f>SmtRes!DC37</f>
        <v>0</v>
      </c>
      <c r="R42">
        <f>ROUND(ROUND(Q42*Source!I38, 6)*1, 2)</f>
        <v>0</v>
      </c>
      <c r="S42">
        <f>SmtRes!AC37</f>
        <v>0</v>
      </c>
      <c r="T42">
        <f>ROUND(ROUND(Q42*Source!I38, 6)*SmtRes!AK37, 2)</f>
        <v>0</v>
      </c>
      <c r="U42">
        <v>3</v>
      </c>
      <c r="Z42">
        <f>SmtRes!X37</f>
        <v>1402440005</v>
      </c>
      <c r="AA42">
        <v>-1894729877</v>
      </c>
      <c r="AB42">
        <v>-1894729877</v>
      </c>
    </row>
    <row r="43" spans="1:28" x14ac:dyDescent="0.2">
      <c r="A43">
        <v>20</v>
      </c>
      <c r="B43">
        <v>36</v>
      </c>
      <c r="C43">
        <v>3</v>
      </c>
      <c r="D43">
        <v>0</v>
      </c>
      <c r="E43">
        <f>SmtRes!AV36</f>
        <v>0</v>
      </c>
      <c r="F43" t="str">
        <f>SmtRes!I36</f>
        <v>21.1-16-104</v>
      </c>
      <c r="G43" t="str">
        <f>SmtRes!K36</f>
        <v>Спирт этиловый технический</v>
      </c>
      <c r="H43" t="str">
        <f>SmtRes!O36</f>
        <v>кг</v>
      </c>
      <c r="I43">
        <f>SmtRes!Y36*Source!I38</f>
        <v>0.99</v>
      </c>
      <c r="J43">
        <f>SmtRes!AO36</f>
        <v>1</v>
      </c>
      <c r="K43">
        <f>SmtRes!AE36</f>
        <v>412.97</v>
      </c>
      <c r="L43">
        <f>SmtRes!DB36</f>
        <v>9.1300000000000008</v>
      </c>
      <c r="M43">
        <f>ROUND(ROUND(L43*Source!I38, 6)*1, 2)</f>
        <v>410.85</v>
      </c>
      <c r="N43">
        <f>SmtRes!AA36</f>
        <v>412.97</v>
      </c>
      <c r="O43">
        <f>ROUND(ROUND(L43*Source!I38, 6)*SmtRes!DA36, 2)</f>
        <v>410.85</v>
      </c>
      <c r="P43">
        <f>SmtRes!AG36</f>
        <v>0</v>
      </c>
      <c r="Q43">
        <f>SmtRes!DC36</f>
        <v>0</v>
      </c>
      <c r="R43">
        <f>ROUND(ROUND(Q43*Source!I38, 6)*1, 2)</f>
        <v>0</v>
      </c>
      <c r="S43">
        <f>SmtRes!AC36</f>
        <v>0</v>
      </c>
      <c r="T43">
        <f>ROUND(ROUND(Q43*Source!I38, 6)*SmtRes!AK36, 2)</f>
        <v>0</v>
      </c>
      <c r="U43">
        <v>3</v>
      </c>
      <c r="Z43">
        <f>SmtRes!X36</f>
        <v>1286462142</v>
      </c>
      <c r="AA43">
        <v>1664821204</v>
      </c>
      <c r="AB43">
        <v>1664821204</v>
      </c>
    </row>
    <row r="44" spans="1:28" x14ac:dyDescent="0.2">
      <c r="A44">
        <v>20</v>
      </c>
      <c r="B44">
        <v>35</v>
      </c>
      <c r="C44">
        <v>2</v>
      </c>
      <c r="D44">
        <v>0</v>
      </c>
      <c r="E44">
        <f>SmtRes!AV35</f>
        <v>0</v>
      </c>
      <c r="F44" t="str">
        <f>SmtRes!I35</f>
        <v>22.1-18-24</v>
      </c>
      <c r="G44" t="str">
        <f>SmtRes!K35</f>
        <v>Автомобили полупассажирские типа ГАЗ, грузоподъемность до 2 т</v>
      </c>
      <c r="H44" t="str">
        <f>SmtRes!O35</f>
        <v>маш.-ч</v>
      </c>
      <c r="I44">
        <f>SmtRes!Y35*Source!I38</f>
        <v>3.7124999999999995</v>
      </c>
      <c r="J44">
        <f>SmtRes!AO35</f>
        <v>1</v>
      </c>
      <c r="K44">
        <f>SmtRes!AF35</f>
        <v>789.86</v>
      </c>
      <c r="L44">
        <f>SmtRes!DB35</f>
        <v>65.174999999999997</v>
      </c>
      <c r="M44">
        <f>ROUND(ROUND(L44*Source!I38, 6)*1, 2)</f>
        <v>2932.88</v>
      </c>
      <c r="N44">
        <f>SmtRes!AB35</f>
        <v>789.86</v>
      </c>
      <c r="O44">
        <f>ROUND(ROUND(L44*Source!I38, 6)*SmtRes!DA35, 2)</f>
        <v>2932.88</v>
      </c>
      <c r="P44">
        <f>SmtRes!AG35</f>
        <v>515.51</v>
      </c>
      <c r="Q44">
        <f>SmtRes!DC35</f>
        <v>42.57</v>
      </c>
      <c r="R44">
        <f>ROUND(ROUND(Q44*Source!I38, 6)*1, 2)</f>
        <v>1915.65</v>
      </c>
      <c r="S44">
        <f>SmtRes!AC35</f>
        <v>515.51</v>
      </c>
      <c r="T44">
        <f>ROUND(ROUND(Q44*Source!I38, 6)*SmtRes!AK35, 2)</f>
        <v>1915.65</v>
      </c>
      <c r="U44">
        <v>2</v>
      </c>
      <c r="Z44">
        <f>SmtRes!X35</f>
        <v>-1123321947</v>
      </c>
      <c r="AA44">
        <v>-1084138170</v>
      </c>
      <c r="AB44">
        <v>-1084138170</v>
      </c>
    </row>
    <row r="45" spans="1:28" x14ac:dyDescent="0.2">
      <c r="A45">
        <v>20</v>
      </c>
      <c r="B45">
        <v>34</v>
      </c>
      <c r="C45">
        <v>1</v>
      </c>
      <c r="D45">
        <v>0</v>
      </c>
      <c r="E45">
        <f>SmtRes!AV34</f>
        <v>1</v>
      </c>
      <c r="F45" t="str">
        <f>SmtRes!I34</f>
        <v>9999990008</v>
      </c>
      <c r="G45" t="str">
        <f>SmtRes!K34</f>
        <v>Трудозатраты рабочих</v>
      </c>
      <c r="H45" t="str">
        <f>SmtRes!O34</f>
        <v>чел.-ч.</v>
      </c>
      <c r="I45">
        <f>SmtRes!Y34*Source!I38</f>
        <v>29.699999999999996</v>
      </c>
      <c r="J45">
        <f>SmtRes!AO34</f>
        <v>1</v>
      </c>
      <c r="K45">
        <f>SmtRes!AH34</f>
        <v>0</v>
      </c>
      <c r="L45">
        <f>SmtRes!DB34</f>
        <v>0</v>
      </c>
      <c r="M45">
        <f>ROUND(ROUND(L45*Source!I38, 6)*1, 2)</f>
        <v>0</v>
      </c>
      <c r="N45">
        <f>SmtRes!AD34</f>
        <v>0</v>
      </c>
      <c r="O45">
        <f>ROUND(ROUND(L45*Source!I38, 6)*SmtRes!DA34, 2)</f>
        <v>0</v>
      </c>
      <c r="P45">
        <f>SmtRes!AG34</f>
        <v>0</v>
      </c>
      <c r="Q45">
        <f>SmtRes!DC34</f>
        <v>0</v>
      </c>
      <c r="R45">
        <f>ROUND(ROUND(Q45*Source!I38, 6)*1, 2)</f>
        <v>0</v>
      </c>
      <c r="S45">
        <f>SmtRes!AC34</f>
        <v>0</v>
      </c>
      <c r="T45">
        <f>ROUND(ROUND(Q45*Source!I38, 6)*SmtRes!AK34, 2)</f>
        <v>0</v>
      </c>
      <c r="U45">
        <v>1</v>
      </c>
      <c r="Z45">
        <f>SmtRes!X34</f>
        <v>476480486</v>
      </c>
      <c r="AA45">
        <v>-1751963544</v>
      </c>
      <c r="AB45">
        <v>-1751963544</v>
      </c>
    </row>
    <row r="46" spans="1:28" x14ac:dyDescent="0.2">
      <c r="A46">
        <v>20</v>
      </c>
      <c r="B46">
        <v>39</v>
      </c>
      <c r="C46">
        <v>3</v>
      </c>
      <c r="D46">
        <v>0</v>
      </c>
      <c r="E46">
        <f>SmtRes!AV39</f>
        <v>0</v>
      </c>
      <c r="F46" t="str">
        <f>SmtRes!I39</f>
        <v>21.1-20-7</v>
      </c>
      <c r="G46" t="str">
        <f>SmtRes!K39</f>
        <v>Ветошь</v>
      </c>
      <c r="H46" t="str">
        <f>SmtRes!O39</f>
        <v>кг</v>
      </c>
      <c r="I46">
        <f>SmtRes!Y39*Source!I39</f>
        <v>1.1220000000000001</v>
      </c>
      <c r="J46">
        <f>SmtRes!AO39</f>
        <v>1</v>
      </c>
      <c r="K46">
        <f>SmtRes!AE39</f>
        <v>29.29</v>
      </c>
      <c r="L46">
        <f>SmtRes!DB39</f>
        <v>0.06</v>
      </c>
      <c r="M46">
        <f>ROUND(ROUND(L46*Source!I39, 6)*1, 2)</f>
        <v>33.659999999999997</v>
      </c>
      <c r="N46">
        <f>SmtRes!AA39</f>
        <v>29.29</v>
      </c>
      <c r="O46">
        <f>ROUND(ROUND(L46*Source!I39, 6)*SmtRes!DA39, 2)</f>
        <v>33.659999999999997</v>
      </c>
      <c r="P46">
        <f>SmtRes!AG39</f>
        <v>0</v>
      </c>
      <c r="Q46">
        <f>SmtRes!DC39</f>
        <v>0</v>
      </c>
      <c r="R46">
        <f>ROUND(ROUND(Q46*Source!I39, 6)*1, 2)</f>
        <v>0</v>
      </c>
      <c r="S46">
        <f>SmtRes!AC39</f>
        <v>0</v>
      </c>
      <c r="T46">
        <f>ROUND(ROUND(Q46*Source!I39, 6)*SmtRes!AK39, 2)</f>
        <v>0</v>
      </c>
      <c r="U46">
        <v>3</v>
      </c>
      <c r="Z46">
        <f>SmtRes!X39</f>
        <v>-20334964</v>
      </c>
      <c r="AA46">
        <v>-854210182</v>
      </c>
      <c r="AB46">
        <v>-854210182</v>
      </c>
    </row>
    <row r="47" spans="1:28" x14ac:dyDescent="0.2">
      <c r="A47">
        <v>20</v>
      </c>
      <c r="B47">
        <v>38</v>
      </c>
      <c r="C47">
        <v>1</v>
      </c>
      <c r="D47">
        <v>0</v>
      </c>
      <c r="E47">
        <f>SmtRes!AV38</f>
        <v>1</v>
      </c>
      <c r="F47" t="str">
        <f>SmtRes!I38</f>
        <v>9999990008</v>
      </c>
      <c r="G47" t="str">
        <f>SmtRes!K38</f>
        <v>Трудозатраты рабочих</v>
      </c>
      <c r="H47" t="str">
        <f>SmtRes!O38</f>
        <v>чел.-ч.</v>
      </c>
      <c r="I47">
        <f>SmtRes!Y38*Source!I39</f>
        <v>89.76</v>
      </c>
      <c r="J47">
        <f>SmtRes!AO38</f>
        <v>1</v>
      </c>
      <c r="K47">
        <f>SmtRes!AH38</f>
        <v>0</v>
      </c>
      <c r="L47">
        <f>SmtRes!DB38</f>
        <v>0</v>
      </c>
      <c r="M47">
        <f>ROUND(ROUND(L47*Source!I39, 6)*1, 2)</f>
        <v>0</v>
      </c>
      <c r="N47">
        <f>SmtRes!AD38</f>
        <v>0</v>
      </c>
      <c r="O47">
        <f>ROUND(ROUND(L47*Source!I39, 6)*SmtRes!DA38, 2)</f>
        <v>0</v>
      </c>
      <c r="P47">
        <f>SmtRes!AG38</f>
        <v>0</v>
      </c>
      <c r="Q47">
        <f>SmtRes!DC38</f>
        <v>0</v>
      </c>
      <c r="R47">
        <f>ROUND(ROUND(Q47*Source!I39, 6)*1, 2)</f>
        <v>0</v>
      </c>
      <c r="S47">
        <f>SmtRes!AC38</f>
        <v>0</v>
      </c>
      <c r="T47">
        <f>ROUND(ROUND(Q47*Source!I39, 6)*SmtRes!AK38, 2)</f>
        <v>0</v>
      </c>
      <c r="U47">
        <v>1</v>
      </c>
      <c r="Z47">
        <f>SmtRes!X38</f>
        <v>476480486</v>
      </c>
      <c r="AA47">
        <v>-1751963544</v>
      </c>
      <c r="AB47">
        <v>-1751963544</v>
      </c>
    </row>
    <row r="48" spans="1:28" x14ac:dyDescent="0.2">
      <c r="A48">
        <v>20</v>
      </c>
      <c r="B48">
        <v>43</v>
      </c>
      <c r="C48">
        <v>3</v>
      </c>
      <c r="D48">
        <v>0</v>
      </c>
      <c r="E48">
        <f>SmtRes!AV43</f>
        <v>0</v>
      </c>
      <c r="F48" t="str">
        <f>SmtRes!I43</f>
        <v>21.1-20-1</v>
      </c>
      <c r="G48" t="str">
        <f>SmtRes!K43</f>
        <v>Бязь</v>
      </c>
      <c r="H48" t="str">
        <f>SmtRes!O43</f>
        <v>м2</v>
      </c>
      <c r="I48">
        <f>SmtRes!Y43*Source!I40</f>
        <v>0.14000000000000001</v>
      </c>
      <c r="J48">
        <f>SmtRes!AO43</f>
        <v>1</v>
      </c>
      <c r="K48">
        <f>SmtRes!AE43</f>
        <v>48.08</v>
      </c>
      <c r="L48">
        <f>SmtRes!DB43</f>
        <v>0.48</v>
      </c>
      <c r="M48">
        <f>ROUND(ROUND(L48*Source!I40, 6)*1, 2)</f>
        <v>6.72</v>
      </c>
      <c r="N48">
        <f>SmtRes!AA43</f>
        <v>48.08</v>
      </c>
      <c r="O48">
        <f>ROUND(ROUND(L48*Source!I40, 6)*SmtRes!DA43, 2)</f>
        <v>6.72</v>
      </c>
      <c r="P48">
        <f>SmtRes!AG43</f>
        <v>0</v>
      </c>
      <c r="Q48">
        <f>SmtRes!DC43</f>
        <v>0</v>
      </c>
      <c r="R48">
        <f>ROUND(ROUND(Q48*Source!I40, 6)*1, 2)</f>
        <v>0</v>
      </c>
      <c r="S48">
        <f>SmtRes!AC43</f>
        <v>0</v>
      </c>
      <c r="T48">
        <f>ROUND(ROUND(Q48*Source!I40, 6)*SmtRes!AK43, 2)</f>
        <v>0</v>
      </c>
      <c r="U48">
        <v>3</v>
      </c>
      <c r="Z48">
        <f>SmtRes!X43</f>
        <v>1402440005</v>
      </c>
      <c r="AA48">
        <v>-1894729877</v>
      </c>
      <c r="AB48">
        <v>-1894729877</v>
      </c>
    </row>
    <row r="49" spans="1:28" x14ac:dyDescent="0.2">
      <c r="A49">
        <v>20</v>
      </c>
      <c r="B49">
        <v>42</v>
      </c>
      <c r="C49">
        <v>3</v>
      </c>
      <c r="D49">
        <v>0</v>
      </c>
      <c r="E49">
        <f>SmtRes!AV42</f>
        <v>0</v>
      </c>
      <c r="F49" t="str">
        <f>SmtRes!I42</f>
        <v>21.1-16-103</v>
      </c>
      <c r="G49" t="str">
        <f>SmtRes!K42</f>
        <v>Спирт этиловый ректификат</v>
      </c>
      <c r="H49" t="str">
        <f>SmtRes!O42</f>
        <v>кг</v>
      </c>
      <c r="I49">
        <f>SmtRes!Y42*Source!I40</f>
        <v>2.8000000000000003E-4</v>
      </c>
      <c r="J49">
        <f>SmtRes!AO42</f>
        <v>1</v>
      </c>
      <c r="K49">
        <f>SmtRes!AE42</f>
        <v>471.7</v>
      </c>
      <c r="L49">
        <f>SmtRes!DB42</f>
        <v>0.01</v>
      </c>
      <c r="M49">
        <f>ROUND(ROUND(L49*Source!I40, 6)*1, 2)</f>
        <v>0.14000000000000001</v>
      </c>
      <c r="N49">
        <f>SmtRes!AA42</f>
        <v>471.7</v>
      </c>
      <c r="O49">
        <f>ROUND(ROUND(L49*Source!I40, 6)*SmtRes!DA42, 2)</f>
        <v>0.14000000000000001</v>
      </c>
      <c r="P49">
        <f>SmtRes!AG42</f>
        <v>0</v>
      </c>
      <c r="Q49">
        <f>SmtRes!DC42</f>
        <v>0</v>
      </c>
      <c r="R49">
        <f>ROUND(ROUND(Q49*Source!I40, 6)*1, 2)</f>
        <v>0</v>
      </c>
      <c r="S49">
        <f>SmtRes!AC42</f>
        <v>0</v>
      </c>
      <c r="T49">
        <f>ROUND(ROUND(Q49*Source!I40, 6)*SmtRes!AK42, 2)</f>
        <v>0</v>
      </c>
      <c r="U49">
        <v>3</v>
      </c>
      <c r="Z49">
        <f>SmtRes!X42</f>
        <v>1222454159</v>
      </c>
      <c r="AA49">
        <v>-235644289</v>
      </c>
      <c r="AB49">
        <v>-235644289</v>
      </c>
    </row>
    <row r="50" spans="1:28" x14ac:dyDescent="0.2">
      <c r="A50">
        <v>20</v>
      </c>
      <c r="B50">
        <v>41</v>
      </c>
      <c r="C50">
        <v>2</v>
      </c>
      <c r="D50">
        <v>0</v>
      </c>
      <c r="E50">
        <f>SmtRes!AV41</f>
        <v>0</v>
      </c>
      <c r="F50" t="str">
        <f>SmtRes!I41</f>
        <v>22.1-18-24</v>
      </c>
      <c r="G50" t="str">
        <f>SmtRes!K41</f>
        <v>Автомобили полупассажирские типа ГАЗ, грузоподъемность до 2 т</v>
      </c>
      <c r="H50" t="str">
        <f>SmtRes!O41</f>
        <v>маш.-ч</v>
      </c>
      <c r="I50">
        <f>SmtRes!Y41*Source!I40</f>
        <v>0.19599999999999998</v>
      </c>
      <c r="J50">
        <f>SmtRes!AO41</f>
        <v>1</v>
      </c>
      <c r="K50">
        <f>SmtRes!AF41</f>
        <v>789.86</v>
      </c>
      <c r="L50">
        <f>SmtRes!DB41</f>
        <v>11.06</v>
      </c>
      <c r="M50">
        <f>ROUND(ROUND(L50*Source!I40, 6)*1, 2)</f>
        <v>154.84</v>
      </c>
      <c r="N50">
        <f>SmtRes!AB41</f>
        <v>789.86</v>
      </c>
      <c r="O50">
        <f>ROUND(ROUND(L50*Source!I40, 6)*SmtRes!DA41, 2)</f>
        <v>154.84</v>
      </c>
      <c r="P50">
        <f>SmtRes!AG41</f>
        <v>515.51</v>
      </c>
      <c r="Q50">
        <f>SmtRes!DC41</f>
        <v>7.2169999999999996</v>
      </c>
      <c r="R50">
        <f>ROUND(ROUND(Q50*Source!I40, 6)*1, 2)</f>
        <v>101.04</v>
      </c>
      <c r="S50">
        <f>SmtRes!AC41</f>
        <v>515.51</v>
      </c>
      <c r="T50">
        <f>ROUND(ROUND(Q50*Source!I40, 6)*SmtRes!AK41, 2)</f>
        <v>101.04</v>
      </c>
      <c r="U50">
        <v>2</v>
      </c>
      <c r="Z50">
        <f>SmtRes!X41</f>
        <v>-1123321947</v>
      </c>
      <c r="AA50">
        <v>-1084138170</v>
      </c>
      <c r="AB50">
        <v>-1084138170</v>
      </c>
    </row>
    <row r="51" spans="1:28" x14ac:dyDescent="0.2">
      <c r="A51">
        <v>20</v>
      </c>
      <c r="B51">
        <v>40</v>
      </c>
      <c r="C51">
        <v>1</v>
      </c>
      <c r="D51">
        <v>0</v>
      </c>
      <c r="E51">
        <f>SmtRes!AV40</f>
        <v>1</v>
      </c>
      <c r="F51" t="str">
        <f>SmtRes!I40</f>
        <v>9999990008</v>
      </c>
      <c r="G51" t="str">
        <f>SmtRes!K40</f>
        <v>Трудозатраты рабочих</v>
      </c>
      <c r="H51" t="str">
        <f>SmtRes!O40</f>
        <v>чел.-ч.</v>
      </c>
      <c r="I51">
        <f>SmtRes!Y40*Source!I40</f>
        <v>4.508</v>
      </c>
      <c r="J51">
        <f>SmtRes!AO40</f>
        <v>1</v>
      </c>
      <c r="K51">
        <f>SmtRes!AH40</f>
        <v>0</v>
      </c>
      <c r="L51">
        <f>SmtRes!DB40</f>
        <v>0</v>
      </c>
      <c r="M51">
        <f>ROUND(ROUND(L51*Source!I40, 6)*1, 2)</f>
        <v>0</v>
      </c>
      <c r="N51">
        <f>SmtRes!AD40</f>
        <v>0</v>
      </c>
      <c r="O51">
        <f>ROUND(ROUND(L51*Source!I40, 6)*SmtRes!DA40, 2)</f>
        <v>0</v>
      </c>
      <c r="P51">
        <f>SmtRes!AG40</f>
        <v>0</v>
      </c>
      <c r="Q51">
        <f>SmtRes!DC40</f>
        <v>0</v>
      </c>
      <c r="R51">
        <f>ROUND(ROUND(Q51*Source!I40, 6)*1, 2)</f>
        <v>0</v>
      </c>
      <c r="S51">
        <f>SmtRes!AC40</f>
        <v>0</v>
      </c>
      <c r="T51">
        <f>ROUND(ROUND(Q51*Source!I40, 6)*SmtRes!AK40, 2)</f>
        <v>0</v>
      </c>
      <c r="U51">
        <v>1</v>
      </c>
      <c r="Z51">
        <f>SmtRes!X40</f>
        <v>476480486</v>
      </c>
      <c r="AA51">
        <v>-1751963544</v>
      </c>
      <c r="AB51">
        <v>-1751963544</v>
      </c>
    </row>
    <row r="52" spans="1:28" x14ac:dyDescent="0.2">
      <c r="A52">
        <v>20</v>
      </c>
      <c r="B52">
        <v>45</v>
      </c>
      <c r="C52">
        <v>2</v>
      </c>
      <c r="D52">
        <v>0</v>
      </c>
      <c r="E52">
        <f>SmtRes!AV45</f>
        <v>0</v>
      </c>
      <c r="F52" t="str">
        <f>SmtRes!I45</f>
        <v>22.1-18-24</v>
      </c>
      <c r="G52" t="str">
        <f>SmtRes!K45</f>
        <v>Автомобили полупассажирские типа ГАЗ, грузоподъемность до 2 т</v>
      </c>
      <c r="H52" t="str">
        <f>SmtRes!O45</f>
        <v>маш.-ч</v>
      </c>
      <c r="I52">
        <f>SmtRes!Y45*Source!I41</f>
        <v>3.15E-2</v>
      </c>
      <c r="J52">
        <f>SmtRes!AO45</f>
        <v>1</v>
      </c>
      <c r="K52">
        <f>SmtRes!AF45</f>
        <v>789.86</v>
      </c>
      <c r="L52">
        <f>SmtRes!DB45</f>
        <v>1.7775000000000001</v>
      </c>
      <c r="M52">
        <f>ROUND(ROUND(L52*Source!I41, 6)*1, 2)</f>
        <v>24.89</v>
      </c>
      <c r="N52">
        <f>SmtRes!AB45</f>
        <v>789.86</v>
      </c>
      <c r="O52">
        <f>ROUND(ROUND(L52*Source!I41, 6)*SmtRes!DA45, 2)</f>
        <v>24.89</v>
      </c>
      <c r="P52">
        <f>SmtRes!AG45</f>
        <v>515.51</v>
      </c>
      <c r="Q52">
        <f>SmtRes!DC45</f>
        <v>1.1625000000000001</v>
      </c>
      <c r="R52">
        <f>ROUND(ROUND(Q52*Source!I41, 6)*1, 2)</f>
        <v>16.28</v>
      </c>
      <c r="S52">
        <f>SmtRes!AC45</f>
        <v>515.51</v>
      </c>
      <c r="T52">
        <f>ROUND(ROUND(Q52*Source!I41, 6)*SmtRes!AK45, 2)</f>
        <v>16.28</v>
      </c>
      <c r="U52">
        <v>2</v>
      </c>
      <c r="Z52">
        <f>SmtRes!X45</f>
        <v>-1123321947</v>
      </c>
      <c r="AA52">
        <v>-1084138170</v>
      </c>
      <c r="AB52">
        <v>-1084138170</v>
      </c>
    </row>
    <row r="53" spans="1:28" x14ac:dyDescent="0.2">
      <c r="A53">
        <v>20</v>
      </c>
      <c r="B53">
        <v>44</v>
      </c>
      <c r="C53">
        <v>1</v>
      </c>
      <c r="D53">
        <v>0</v>
      </c>
      <c r="E53">
        <f>SmtRes!AV44</f>
        <v>1</v>
      </c>
      <c r="F53" t="str">
        <f>SmtRes!I44</f>
        <v>9999990008</v>
      </c>
      <c r="G53" t="str">
        <f>SmtRes!K44</f>
        <v>Трудозатраты рабочих</v>
      </c>
      <c r="H53" t="str">
        <f>SmtRes!O44</f>
        <v>чел.-ч.</v>
      </c>
      <c r="I53">
        <f>SmtRes!Y44*Source!I41</f>
        <v>0.63</v>
      </c>
      <c r="J53">
        <f>SmtRes!AO44</f>
        <v>1</v>
      </c>
      <c r="K53">
        <f>SmtRes!AH44</f>
        <v>0</v>
      </c>
      <c r="L53">
        <f>SmtRes!DB44</f>
        <v>0</v>
      </c>
      <c r="M53">
        <f>ROUND(ROUND(L53*Source!I41, 6)*1, 2)</f>
        <v>0</v>
      </c>
      <c r="N53">
        <f>SmtRes!AD44</f>
        <v>0</v>
      </c>
      <c r="O53">
        <f>ROUND(ROUND(L53*Source!I41, 6)*SmtRes!DA44, 2)</f>
        <v>0</v>
      </c>
      <c r="P53">
        <f>SmtRes!AG44</f>
        <v>0</v>
      </c>
      <c r="Q53">
        <f>SmtRes!DC44</f>
        <v>0</v>
      </c>
      <c r="R53">
        <f>ROUND(ROUND(Q53*Source!I41, 6)*1, 2)</f>
        <v>0</v>
      </c>
      <c r="S53">
        <f>SmtRes!AC44</f>
        <v>0</v>
      </c>
      <c r="T53">
        <f>ROUND(ROUND(Q53*Source!I41, 6)*SmtRes!AK44, 2)</f>
        <v>0</v>
      </c>
      <c r="U53">
        <v>1</v>
      </c>
      <c r="Z53">
        <f>SmtRes!X44</f>
        <v>476480486</v>
      </c>
      <c r="AA53">
        <v>-1751963544</v>
      </c>
      <c r="AB53">
        <v>-1751963544</v>
      </c>
    </row>
    <row r="54" spans="1:28" x14ac:dyDescent="0.2">
      <c r="A54">
        <v>20</v>
      </c>
      <c r="B54">
        <v>49</v>
      </c>
      <c r="C54">
        <v>3</v>
      </c>
      <c r="D54">
        <v>0</v>
      </c>
      <c r="E54">
        <f>SmtRes!AV49</f>
        <v>0</v>
      </c>
      <c r="F54" t="str">
        <f>SmtRes!I49</f>
        <v>21.1-20-7</v>
      </c>
      <c r="G54" t="str">
        <f>SmtRes!K49</f>
        <v>Ветошь</v>
      </c>
      <c r="H54" t="str">
        <f>SmtRes!O49</f>
        <v>кг</v>
      </c>
      <c r="I54">
        <f>SmtRes!Y49*Source!I42</f>
        <v>2</v>
      </c>
      <c r="J54">
        <f>SmtRes!AO49</f>
        <v>1</v>
      </c>
      <c r="K54">
        <f>SmtRes!AE49</f>
        <v>29.29</v>
      </c>
      <c r="L54">
        <f>SmtRes!DB49</f>
        <v>1.46</v>
      </c>
      <c r="M54">
        <f>ROUND(ROUND(L54*Source!I42, 6)*1, 2)</f>
        <v>58.4</v>
      </c>
      <c r="N54">
        <f>SmtRes!AA49</f>
        <v>29.29</v>
      </c>
      <c r="O54">
        <f>ROUND(ROUND(L54*Source!I42, 6)*SmtRes!DA49, 2)</f>
        <v>58.4</v>
      </c>
      <c r="P54">
        <f>SmtRes!AG49</f>
        <v>0</v>
      </c>
      <c r="Q54">
        <f>SmtRes!DC49</f>
        <v>0</v>
      </c>
      <c r="R54">
        <f>ROUND(ROUND(Q54*Source!I42, 6)*1, 2)</f>
        <v>0</v>
      </c>
      <c r="S54">
        <f>SmtRes!AC49</f>
        <v>0</v>
      </c>
      <c r="T54">
        <f>ROUND(ROUND(Q54*Source!I42, 6)*SmtRes!AK49, 2)</f>
        <v>0</v>
      </c>
      <c r="U54">
        <v>3</v>
      </c>
      <c r="Z54">
        <f>SmtRes!X49</f>
        <v>-20334964</v>
      </c>
      <c r="AA54">
        <v>-854210182</v>
      </c>
      <c r="AB54">
        <v>-854210182</v>
      </c>
    </row>
    <row r="55" spans="1:28" x14ac:dyDescent="0.2">
      <c r="A55">
        <v>20</v>
      </c>
      <c r="B55">
        <v>48</v>
      </c>
      <c r="C55">
        <v>3</v>
      </c>
      <c r="D55">
        <v>0</v>
      </c>
      <c r="E55">
        <f>SmtRes!AV48</f>
        <v>0</v>
      </c>
      <c r="F55" t="str">
        <f>SmtRes!I48</f>
        <v>21.1-20-1</v>
      </c>
      <c r="G55" t="str">
        <f>SmtRes!K48</f>
        <v>Бязь</v>
      </c>
      <c r="H55" t="str">
        <f>SmtRes!O48</f>
        <v>м2</v>
      </c>
      <c r="I55">
        <f>SmtRes!Y48*Source!I42</f>
        <v>2</v>
      </c>
      <c r="J55">
        <f>SmtRes!AO48</f>
        <v>1</v>
      </c>
      <c r="K55">
        <f>SmtRes!AE48</f>
        <v>48.08</v>
      </c>
      <c r="L55">
        <f>SmtRes!DB48</f>
        <v>2.4</v>
      </c>
      <c r="M55">
        <f>ROUND(ROUND(L55*Source!I42, 6)*1, 2)</f>
        <v>96</v>
      </c>
      <c r="N55">
        <f>SmtRes!AA48</f>
        <v>48.08</v>
      </c>
      <c r="O55">
        <f>ROUND(ROUND(L55*Source!I42, 6)*SmtRes!DA48, 2)</f>
        <v>96</v>
      </c>
      <c r="P55">
        <f>SmtRes!AG48</f>
        <v>0</v>
      </c>
      <c r="Q55">
        <f>SmtRes!DC48</f>
        <v>0</v>
      </c>
      <c r="R55">
        <f>ROUND(ROUND(Q55*Source!I42, 6)*1, 2)</f>
        <v>0</v>
      </c>
      <c r="S55">
        <f>SmtRes!AC48</f>
        <v>0</v>
      </c>
      <c r="T55">
        <f>ROUND(ROUND(Q55*Source!I42, 6)*SmtRes!AK48, 2)</f>
        <v>0</v>
      </c>
      <c r="U55">
        <v>3</v>
      </c>
      <c r="Z55">
        <f>SmtRes!X48</f>
        <v>1402440005</v>
      </c>
      <c r="AA55">
        <v>-1894729877</v>
      </c>
      <c r="AB55">
        <v>-1894729877</v>
      </c>
    </row>
    <row r="56" spans="1:28" x14ac:dyDescent="0.2">
      <c r="A56">
        <v>20</v>
      </c>
      <c r="B56">
        <v>47</v>
      </c>
      <c r="C56">
        <v>3</v>
      </c>
      <c r="D56">
        <v>0</v>
      </c>
      <c r="E56">
        <f>SmtRes!AV47</f>
        <v>0</v>
      </c>
      <c r="F56" t="str">
        <f>SmtRes!I47</f>
        <v>21.1-16-104</v>
      </c>
      <c r="G56" t="str">
        <f>SmtRes!K47</f>
        <v>Спирт этиловый технический</v>
      </c>
      <c r="H56" t="str">
        <f>SmtRes!O47</f>
        <v>кг</v>
      </c>
      <c r="I56">
        <f>SmtRes!Y47*Source!I42</f>
        <v>0.02</v>
      </c>
      <c r="J56">
        <f>SmtRes!AO47</f>
        <v>1</v>
      </c>
      <c r="K56">
        <f>SmtRes!AE47</f>
        <v>412.97</v>
      </c>
      <c r="L56">
        <f>SmtRes!DB47</f>
        <v>0.21</v>
      </c>
      <c r="M56">
        <f>ROUND(ROUND(L56*Source!I42, 6)*1, 2)</f>
        <v>8.4</v>
      </c>
      <c r="N56">
        <f>SmtRes!AA47</f>
        <v>412.97</v>
      </c>
      <c r="O56">
        <f>ROUND(ROUND(L56*Source!I42, 6)*SmtRes!DA47, 2)</f>
        <v>8.4</v>
      </c>
      <c r="P56">
        <f>SmtRes!AG47</f>
        <v>0</v>
      </c>
      <c r="Q56">
        <f>SmtRes!DC47</f>
        <v>0</v>
      </c>
      <c r="R56">
        <f>ROUND(ROUND(Q56*Source!I42, 6)*1, 2)</f>
        <v>0</v>
      </c>
      <c r="S56">
        <f>SmtRes!AC47</f>
        <v>0</v>
      </c>
      <c r="T56">
        <f>ROUND(ROUND(Q56*Source!I42, 6)*SmtRes!AK47, 2)</f>
        <v>0</v>
      </c>
      <c r="U56">
        <v>3</v>
      </c>
      <c r="Z56">
        <f>SmtRes!X47</f>
        <v>1286462142</v>
      </c>
      <c r="AA56">
        <v>1664821204</v>
      </c>
      <c r="AB56">
        <v>1664821204</v>
      </c>
    </row>
    <row r="57" spans="1:28" x14ac:dyDescent="0.2">
      <c r="A57">
        <v>20</v>
      </c>
      <c r="B57">
        <v>46</v>
      </c>
      <c r="C57">
        <v>1</v>
      </c>
      <c r="D57">
        <v>0</v>
      </c>
      <c r="E57">
        <f>SmtRes!AV46</f>
        <v>1</v>
      </c>
      <c r="F57" t="str">
        <f>SmtRes!I46</f>
        <v>9999990008</v>
      </c>
      <c r="G57" t="str">
        <f>SmtRes!K46</f>
        <v>Трудозатраты рабочих</v>
      </c>
      <c r="H57" t="str">
        <f>SmtRes!O46</f>
        <v>чел.-ч.</v>
      </c>
      <c r="I57">
        <f>SmtRes!Y46*Source!I42</f>
        <v>30.4</v>
      </c>
      <c r="J57">
        <f>SmtRes!AO46</f>
        <v>1</v>
      </c>
      <c r="K57">
        <f>SmtRes!AH46</f>
        <v>0</v>
      </c>
      <c r="L57">
        <f>SmtRes!DB46</f>
        <v>0</v>
      </c>
      <c r="M57">
        <f>ROUND(ROUND(L57*Source!I42, 6)*1, 2)</f>
        <v>0</v>
      </c>
      <c r="N57">
        <f>SmtRes!AD46</f>
        <v>0</v>
      </c>
      <c r="O57">
        <f>ROUND(ROUND(L57*Source!I42, 6)*SmtRes!DA46, 2)</f>
        <v>0</v>
      </c>
      <c r="P57">
        <f>SmtRes!AG46</f>
        <v>0</v>
      </c>
      <c r="Q57">
        <f>SmtRes!DC46</f>
        <v>0</v>
      </c>
      <c r="R57">
        <f>ROUND(ROUND(Q57*Source!I42, 6)*1, 2)</f>
        <v>0</v>
      </c>
      <c r="S57">
        <f>SmtRes!AC46</f>
        <v>0</v>
      </c>
      <c r="T57">
        <f>ROUND(ROUND(Q57*Source!I42, 6)*SmtRes!AK46, 2)</f>
        <v>0</v>
      </c>
      <c r="U57">
        <v>1</v>
      </c>
      <c r="Z57">
        <f>SmtRes!X46</f>
        <v>476480486</v>
      </c>
      <c r="AA57">
        <v>-1751963544</v>
      </c>
      <c r="AB57">
        <v>-1751963544</v>
      </c>
    </row>
    <row r="58" spans="1:28" x14ac:dyDescent="0.2">
      <c r="A58">
        <v>20</v>
      </c>
      <c r="B58">
        <v>52</v>
      </c>
      <c r="C58">
        <v>3</v>
      </c>
      <c r="D58">
        <v>0</v>
      </c>
      <c r="E58">
        <f>SmtRes!AV52</f>
        <v>0</v>
      </c>
      <c r="F58" t="str">
        <f>SmtRes!I52</f>
        <v>21.1-20-7</v>
      </c>
      <c r="G58" t="str">
        <f>SmtRes!K52</f>
        <v>Ветошь</v>
      </c>
      <c r="H58" t="str">
        <f>SmtRes!O52</f>
        <v>кг</v>
      </c>
      <c r="I58">
        <f>SmtRes!Y52*Source!I43</f>
        <v>44</v>
      </c>
      <c r="J58">
        <f>SmtRes!AO52</f>
        <v>1</v>
      </c>
      <c r="K58">
        <f>SmtRes!AE52</f>
        <v>29.29</v>
      </c>
      <c r="L58">
        <f>SmtRes!DB52</f>
        <v>32.229999999999997</v>
      </c>
      <c r="M58">
        <f>ROUND(ROUND(L58*Source!I43, 6)*1, 2)</f>
        <v>1289.2</v>
      </c>
      <c r="N58">
        <f>SmtRes!AA52</f>
        <v>29.29</v>
      </c>
      <c r="O58">
        <f>ROUND(ROUND(L58*Source!I43, 6)*SmtRes!DA52, 2)</f>
        <v>1289.2</v>
      </c>
      <c r="P58">
        <f>SmtRes!AG52</f>
        <v>0</v>
      </c>
      <c r="Q58">
        <f>SmtRes!DC52</f>
        <v>0</v>
      </c>
      <c r="R58">
        <f>ROUND(ROUND(Q58*Source!I43, 6)*1, 2)</f>
        <v>0</v>
      </c>
      <c r="S58">
        <f>SmtRes!AC52</f>
        <v>0</v>
      </c>
      <c r="T58">
        <f>ROUND(ROUND(Q58*Source!I43, 6)*SmtRes!AK52, 2)</f>
        <v>0</v>
      </c>
      <c r="U58">
        <v>3</v>
      </c>
      <c r="Z58">
        <f>SmtRes!X52</f>
        <v>-20334964</v>
      </c>
      <c r="AA58">
        <v>-854210182</v>
      </c>
      <c r="AB58">
        <v>-854210182</v>
      </c>
    </row>
    <row r="59" spans="1:28" x14ac:dyDescent="0.2">
      <c r="A59">
        <v>20</v>
      </c>
      <c r="B59">
        <v>51</v>
      </c>
      <c r="C59">
        <v>3</v>
      </c>
      <c r="D59">
        <v>0</v>
      </c>
      <c r="E59">
        <f>SmtRes!AV51</f>
        <v>0</v>
      </c>
      <c r="F59" t="str">
        <f>SmtRes!I51</f>
        <v>21.1-20-1</v>
      </c>
      <c r="G59" t="str">
        <f>SmtRes!K51</f>
        <v>Бязь</v>
      </c>
      <c r="H59" t="str">
        <f>SmtRes!O51</f>
        <v>м2</v>
      </c>
      <c r="I59">
        <f>SmtRes!Y51*Source!I43</f>
        <v>44</v>
      </c>
      <c r="J59">
        <f>SmtRes!AO51</f>
        <v>1</v>
      </c>
      <c r="K59">
        <f>SmtRes!AE51</f>
        <v>48.08</v>
      </c>
      <c r="L59">
        <f>SmtRes!DB51</f>
        <v>52.91</v>
      </c>
      <c r="M59">
        <f>ROUND(ROUND(L59*Source!I43, 6)*1, 2)</f>
        <v>2116.4</v>
      </c>
      <c r="N59">
        <f>SmtRes!AA51</f>
        <v>48.08</v>
      </c>
      <c r="O59">
        <f>ROUND(ROUND(L59*Source!I43, 6)*SmtRes!DA51, 2)</f>
        <v>2116.4</v>
      </c>
      <c r="P59">
        <f>SmtRes!AG51</f>
        <v>0</v>
      </c>
      <c r="Q59">
        <f>SmtRes!DC51</f>
        <v>0</v>
      </c>
      <c r="R59">
        <f>ROUND(ROUND(Q59*Source!I43, 6)*1, 2)</f>
        <v>0</v>
      </c>
      <c r="S59">
        <f>SmtRes!AC51</f>
        <v>0</v>
      </c>
      <c r="T59">
        <f>ROUND(ROUND(Q59*Source!I43, 6)*SmtRes!AK51, 2)</f>
        <v>0</v>
      </c>
      <c r="U59">
        <v>3</v>
      </c>
      <c r="Z59">
        <f>SmtRes!X51</f>
        <v>1402440005</v>
      </c>
      <c r="AA59">
        <v>-1894729877</v>
      </c>
      <c r="AB59">
        <v>-1894729877</v>
      </c>
    </row>
    <row r="60" spans="1:28" x14ac:dyDescent="0.2">
      <c r="A60">
        <v>20</v>
      </c>
      <c r="B60">
        <v>50</v>
      </c>
      <c r="C60">
        <v>1</v>
      </c>
      <c r="D60">
        <v>0</v>
      </c>
      <c r="E60">
        <f>SmtRes!AV50</f>
        <v>1</v>
      </c>
      <c r="F60" t="str">
        <f>SmtRes!I50</f>
        <v>9999990008</v>
      </c>
      <c r="G60" t="str">
        <f>SmtRes!K50</f>
        <v>Трудозатраты рабочих</v>
      </c>
      <c r="H60" t="str">
        <f>SmtRes!O50</f>
        <v>чел.-ч.</v>
      </c>
      <c r="I60">
        <f>SmtRes!Y50*Source!I43</f>
        <v>79.2</v>
      </c>
      <c r="J60">
        <f>SmtRes!AO50</f>
        <v>1</v>
      </c>
      <c r="K60">
        <f>SmtRes!AH50</f>
        <v>0</v>
      </c>
      <c r="L60">
        <f>SmtRes!DB50</f>
        <v>0</v>
      </c>
      <c r="M60">
        <f>ROUND(ROUND(L60*Source!I43, 6)*1, 2)</f>
        <v>0</v>
      </c>
      <c r="N60">
        <f>SmtRes!AD50</f>
        <v>0</v>
      </c>
      <c r="O60">
        <f>ROUND(ROUND(L60*Source!I43, 6)*SmtRes!DA50, 2)</f>
        <v>0</v>
      </c>
      <c r="P60">
        <f>SmtRes!AG50</f>
        <v>0</v>
      </c>
      <c r="Q60">
        <f>SmtRes!DC50</f>
        <v>0</v>
      </c>
      <c r="R60">
        <f>ROUND(ROUND(Q60*Source!I43, 6)*1, 2)</f>
        <v>0</v>
      </c>
      <c r="S60">
        <f>SmtRes!AC50</f>
        <v>0</v>
      </c>
      <c r="T60">
        <f>ROUND(ROUND(Q60*Source!I43, 6)*SmtRes!AK50, 2)</f>
        <v>0</v>
      </c>
      <c r="U60">
        <v>1</v>
      </c>
      <c r="Z60">
        <f>SmtRes!X50</f>
        <v>476480486</v>
      </c>
      <c r="AA60">
        <v>-1751963544</v>
      </c>
      <c r="AB60">
        <v>-1751963544</v>
      </c>
    </row>
    <row r="61" spans="1:28" x14ac:dyDescent="0.2">
      <c r="A61">
        <v>20</v>
      </c>
      <c r="B61">
        <v>59</v>
      </c>
      <c r="C61">
        <v>3</v>
      </c>
      <c r="D61">
        <v>0</v>
      </c>
      <c r="E61">
        <f>SmtRes!AV59</f>
        <v>0</v>
      </c>
      <c r="F61" t="str">
        <f>SmtRes!I59</f>
        <v>21.1-20-1</v>
      </c>
      <c r="G61" t="str">
        <f>SmtRes!K59</f>
        <v>Бязь</v>
      </c>
      <c r="H61" t="str">
        <f>SmtRes!O59</f>
        <v>м2</v>
      </c>
      <c r="I61">
        <f>SmtRes!Y59*Source!I44</f>
        <v>0.02</v>
      </c>
      <c r="J61">
        <f>SmtRes!AO59</f>
        <v>1</v>
      </c>
      <c r="K61">
        <f>SmtRes!AE59</f>
        <v>48.08</v>
      </c>
      <c r="L61">
        <f>SmtRes!DB59</f>
        <v>0.96</v>
      </c>
      <c r="M61">
        <f>ROUND(ROUND(L61*Source!I44, 6)*1, 2)</f>
        <v>0.96</v>
      </c>
      <c r="N61">
        <f>SmtRes!AA59</f>
        <v>48.08</v>
      </c>
      <c r="O61">
        <f>ROUND(ROUND(L61*Source!I44, 6)*SmtRes!DA59, 2)</f>
        <v>0.96</v>
      </c>
      <c r="P61">
        <f>SmtRes!AG59</f>
        <v>0</v>
      </c>
      <c r="Q61">
        <f>SmtRes!DC59</f>
        <v>0</v>
      </c>
      <c r="R61">
        <f>ROUND(ROUND(Q61*Source!I44, 6)*1, 2)</f>
        <v>0</v>
      </c>
      <c r="S61">
        <f>SmtRes!AC59</f>
        <v>0</v>
      </c>
      <c r="T61">
        <f>ROUND(ROUND(Q61*Source!I44, 6)*SmtRes!AK59, 2)</f>
        <v>0</v>
      </c>
      <c r="U61">
        <v>3</v>
      </c>
      <c r="Z61">
        <f>SmtRes!X59</f>
        <v>1402440005</v>
      </c>
      <c r="AA61">
        <v>-1894729877</v>
      </c>
      <c r="AB61">
        <v>-1894729877</v>
      </c>
    </row>
    <row r="62" spans="1:28" x14ac:dyDescent="0.2">
      <c r="A62">
        <v>20</v>
      </c>
      <c r="B62">
        <v>58</v>
      </c>
      <c r="C62">
        <v>3</v>
      </c>
      <c r="D62">
        <v>0</v>
      </c>
      <c r="E62">
        <f>SmtRes!AV58</f>
        <v>0</v>
      </c>
      <c r="F62" t="str">
        <f>SmtRes!I58</f>
        <v>21.1-16-41</v>
      </c>
      <c r="G62" t="str">
        <f>SmtRes!K58</f>
        <v>Канифоль</v>
      </c>
      <c r="H62" t="str">
        <f>SmtRes!O58</f>
        <v>кг</v>
      </c>
      <c r="I62">
        <f>SmtRes!Y58*Source!I44</f>
        <v>3.5000000000000001E-3</v>
      </c>
      <c r="J62">
        <f>SmtRes!AO58</f>
        <v>1</v>
      </c>
      <c r="K62">
        <f>SmtRes!AE58</f>
        <v>404.48</v>
      </c>
      <c r="L62">
        <f>SmtRes!DB58</f>
        <v>1.42</v>
      </c>
      <c r="M62">
        <f>ROUND(ROUND(L62*Source!I44, 6)*1, 2)</f>
        <v>1.42</v>
      </c>
      <c r="N62">
        <f>SmtRes!AA58</f>
        <v>404.48</v>
      </c>
      <c r="O62">
        <f>ROUND(ROUND(L62*Source!I44, 6)*SmtRes!DA58, 2)</f>
        <v>1.42</v>
      </c>
      <c r="P62">
        <f>SmtRes!AG58</f>
        <v>0</v>
      </c>
      <c r="Q62">
        <f>SmtRes!DC58</f>
        <v>0</v>
      </c>
      <c r="R62">
        <f>ROUND(ROUND(Q62*Source!I44, 6)*1, 2)</f>
        <v>0</v>
      </c>
      <c r="S62">
        <f>SmtRes!AC58</f>
        <v>0</v>
      </c>
      <c r="T62">
        <f>ROUND(ROUND(Q62*Source!I44, 6)*SmtRes!AK58, 2)</f>
        <v>0</v>
      </c>
      <c r="U62">
        <v>3</v>
      </c>
      <c r="Z62">
        <f>SmtRes!X58</f>
        <v>-1116031774</v>
      </c>
      <c r="AA62">
        <v>-843402697</v>
      </c>
      <c r="AB62">
        <v>-843402697</v>
      </c>
    </row>
    <row r="63" spans="1:28" x14ac:dyDescent="0.2">
      <c r="A63">
        <v>20</v>
      </c>
      <c r="B63">
        <v>57</v>
      </c>
      <c r="C63">
        <v>3</v>
      </c>
      <c r="D63">
        <v>0</v>
      </c>
      <c r="E63">
        <f>SmtRes!AV57</f>
        <v>0</v>
      </c>
      <c r="F63" t="str">
        <f>SmtRes!I57</f>
        <v>21.1-16-11</v>
      </c>
      <c r="G63" t="str">
        <f>SmtRes!K57</f>
        <v>Ацетон химически чистый</v>
      </c>
      <c r="H63" t="str">
        <f>SmtRes!O57</f>
        <v>кг</v>
      </c>
      <c r="I63">
        <f>SmtRes!Y57*Source!I44</f>
        <v>2E-3</v>
      </c>
      <c r="J63">
        <f>SmtRes!AO57</f>
        <v>1</v>
      </c>
      <c r="K63">
        <f>SmtRes!AE57</f>
        <v>271.95999999999998</v>
      </c>
      <c r="L63">
        <f>SmtRes!DB57</f>
        <v>0.54</v>
      </c>
      <c r="M63">
        <f>ROUND(ROUND(L63*Source!I44, 6)*1, 2)</f>
        <v>0.54</v>
      </c>
      <c r="N63">
        <f>SmtRes!AA57</f>
        <v>271.95999999999998</v>
      </c>
      <c r="O63">
        <f>ROUND(ROUND(L63*Source!I44, 6)*SmtRes!DA57, 2)</f>
        <v>0.54</v>
      </c>
      <c r="P63">
        <f>SmtRes!AG57</f>
        <v>0</v>
      </c>
      <c r="Q63">
        <f>SmtRes!DC57</f>
        <v>0</v>
      </c>
      <c r="R63">
        <f>ROUND(ROUND(Q63*Source!I44, 6)*1, 2)</f>
        <v>0</v>
      </c>
      <c r="S63">
        <f>SmtRes!AC57</f>
        <v>0</v>
      </c>
      <c r="T63">
        <f>ROUND(ROUND(Q63*Source!I44, 6)*SmtRes!AK57, 2)</f>
        <v>0</v>
      </c>
      <c r="U63">
        <v>3</v>
      </c>
      <c r="Z63">
        <f>SmtRes!X57</f>
        <v>-1814974188</v>
      </c>
      <c r="AA63">
        <v>-214032763</v>
      </c>
      <c r="AB63">
        <v>-214032763</v>
      </c>
    </row>
    <row r="64" spans="1:28" x14ac:dyDescent="0.2">
      <c r="A64">
        <v>20</v>
      </c>
      <c r="B64">
        <v>56</v>
      </c>
      <c r="C64">
        <v>3</v>
      </c>
      <c r="D64">
        <v>0</v>
      </c>
      <c r="E64">
        <f>SmtRes!AV56</f>
        <v>0</v>
      </c>
      <c r="F64" t="str">
        <f>SmtRes!I56</f>
        <v>21.1-16-104</v>
      </c>
      <c r="G64" t="str">
        <f>SmtRes!K56</f>
        <v>Спирт этиловый технический</v>
      </c>
      <c r="H64" t="str">
        <f>SmtRes!O56</f>
        <v>кг</v>
      </c>
      <c r="I64">
        <f>SmtRes!Y56*Source!I44</f>
        <v>4.0000000000000001E-3</v>
      </c>
      <c r="J64">
        <f>SmtRes!AO56</f>
        <v>1</v>
      </c>
      <c r="K64">
        <f>SmtRes!AE56</f>
        <v>412.97</v>
      </c>
      <c r="L64">
        <f>SmtRes!DB56</f>
        <v>1.65</v>
      </c>
      <c r="M64">
        <f>ROUND(ROUND(L64*Source!I44, 6)*1, 2)</f>
        <v>1.65</v>
      </c>
      <c r="N64">
        <f>SmtRes!AA56</f>
        <v>412.97</v>
      </c>
      <c r="O64">
        <f>ROUND(ROUND(L64*Source!I44, 6)*SmtRes!DA56, 2)</f>
        <v>1.65</v>
      </c>
      <c r="P64">
        <f>SmtRes!AG56</f>
        <v>0</v>
      </c>
      <c r="Q64">
        <f>SmtRes!DC56</f>
        <v>0</v>
      </c>
      <c r="R64">
        <f>ROUND(ROUND(Q64*Source!I44, 6)*1, 2)</f>
        <v>0</v>
      </c>
      <c r="S64">
        <f>SmtRes!AC56</f>
        <v>0</v>
      </c>
      <c r="T64">
        <f>ROUND(ROUND(Q64*Source!I44, 6)*SmtRes!AK56, 2)</f>
        <v>0</v>
      </c>
      <c r="U64">
        <v>3</v>
      </c>
      <c r="Z64">
        <f>SmtRes!X56</f>
        <v>1286462142</v>
      </c>
      <c r="AA64">
        <v>1664821204</v>
      </c>
      <c r="AB64">
        <v>1664821204</v>
      </c>
    </row>
    <row r="65" spans="1:28" x14ac:dyDescent="0.2">
      <c r="A65">
        <v>20</v>
      </c>
      <c r="B65">
        <v>55</v>
      </c>
      <c r="C65">
        <v>3</v>
      </c>
      <c r="D65">
        <v>0</v>
      </c>
      <c r="E65">
        <f>SmtRes!AV55</f>
        <v>0</v>
      </c>
      <c r="F65" t="str">
        <f>SmtRes!I55</f>
        <v>21.1-15-46</v>
      </c>
      <c r="G65" t="str">
        <f>SmtRes!K55</f>
        <v>Припои оловянно-свинцовые в прутках, размеры 8-10х10-15х250-500 мм, марка ПОС-61</v>
      </c>
      <c r="H65" t="str">
        <f>SmtRes!O55</f>
        <v>т</v>
      </c>
      <c r="I65">
        <f>SmtRes!Y55*Source!I44</f>
        <v>1.9999999999999999E-6</v>
      </c>
      <c r="J65">
        <f>SmtRes!AO55</f>
        <v>1</v>
      </c>
      <c r="K65">
        <f>SmtRes!AE55</f>
        <v>1945282.38</v>
      </c>
      <c r="L65">
        <f>SmtRes!DB55</f>
        <v>3.89</v>
      </c>
      <c r="M65">
        <f>ROUND(ROUND(L65*Source!I44, 6)*1, 2)</f>
        <v>3.89</v>
      </c>
      <c r="N65">
        <f>SmtRes!AA55</f>
        <v>1945282.38</v>
      </c>
      <c r="O65">
        <f>ROUND(ROUND(L65*Source!I44, 6)*SmtRes!DA55, 2)</f>
        <v>3.89</v>
      </c>
      <c r="P65">
        <f>SmtRes!AG55</f>
        <v>0</v>
      </c>
      <c r="Q65">
        <f>SmtRes!DC55</f>
        <v>0</v>
      </c>
      <c r="R65">
        <f>ROUND(ROUND(Q65*Source!I44, 6)*1, 2)</f>
        <v>0</v>
      </c>
      <c r="S65">
        <f>SmtRes!AC55</f>
        <v>0</v>
      </c>
      <c r="T65">
        <f>ROUND(ROUND(Q65*Source!I44, 6)*SmtRes!AK55, 2)</f>
        <v>0</v>
      </c>
      <c r="U65">
        <v>3</v>
      </c>
      <c r="Z65">
        <f>SmtRes!X55</f>
        <v>2010614181</v>
      </c>
      <c r="AA65">
        <v>1211539097</v>
      </c>
      <c r="AB65">
        <v>1211539097</v>
      </c>
    </row>
    <row r="66" spans="1:28" x14ac:dyDescent="0.2">
      <c r="A66">
        <v>20</v>
      </c>
      <c r="B66">
        <v>54</v>
      </c>
      <c r="C66">
        <v>2</v>
      </c>
      <c r="D66">
        <v>0</v>
      </c>
      <c r="E66">
        <f>SmtRes!AV54</f>
        <v>0</v>
      </c>
      <c r="F66" t="str">
        <f>SmtRes!I54</f>
        <v>22.1-18-24</v>
      </c>
      <c r="G66" t="str">
        <f>SmtRes!K54</f>
        <v>Автомобили полупассажирские типа ГАЗ, грузоподъемность до 2 т</v>
      </c>
      <c r="H66" t="str">
        <f>SmtRes!O54</f>
        <v>маш.-ч</v>
      </c>
      <c r="I66">
        <f>SmtRes!Y54*Source!I44</f>
        <v>2.7999999999999997E-2</v>
      </c>
      <c r="J66">
        <f>SmtRes!AO54</f>
        <v>1</v>
      </c>
      <c r="K66">
        <f>SmtRes!AF54</f>
        <v>789.86</v>
      </c>
      <c r="L66">
        <f>SmtRes!DB54</f>
        <v>22.113</v>
      </c>
      <c r="M66">
        <f>ROUND(ROUND(L66*Source!I44, 6)*1, 2)</f>
        <v>22.11</v>
      </c>
      <c r="N66">
        <f>SmtRes!AB54</f>
        <v>789.86</v>
      </c>
      <c r="O66">
        <f>ROUND(ROUND(L66*Source!I44, 6)*SmtRes!DA54, 2)</f>
        <v>22.11</v>
      </c>
      <c r="P66">
        <f>SmtRes!AG54</f>
        <v>515.51</v>
      </c>
      <c r="Q66">
        <f>SmtRes!DC54</f>
        <v>14.433999999999999</v>
      </c>
      <c r="R66">
        <f>ROUND(ROUND(Q66*Source!I44, 6)*1, 2)</f>
        <v>14.43</v>
      </c>
      <c r="S66">
        <f>SmtRes!AC54</f>
        <v>515.51</v>
      </c>
      <c r="T66">
        <f>ROUND(ROUND(Q66*Source!I44, 6)*SmtRes!AK54, 2)</f>
        <v>14.43</v>
      </c>
      <c r="U66">
        <v>2</v>
      </c>
      <c r="Z66">
        <f>SmtRes!X54</f>
        <v>-1123321947</v>
      </c>
      <c r="AA66">
        <v>-1084138170</v>
      </c>
      <c r="AB66">
        <v>-1084138170</v>
      </c>
    </row>
    <row r="67" spans="1:28" x14ac:dyDescent="0.2">
      <c r="A67">
        <v>20</v>
      </c>
      <c r="B67">
        <v>53</v>
      </c>
      <c r="C67">
        <v>1</v>
      </c>
      <c r="D67">
        <v>0</v>
      </c>
      <c r="E67">
        <f>SmtRes!AV53</f>
        <v>1</v>
      </c>
      <c r="F67" t="str">
        <f>SmtRes!I53</f>
        <v>9999990008</v>
      </c>
      <c r="G67" t="str">
        <f>SmtRes!K53</f>
        <v>Трудозатраты рабочих</v>
      </c>
      <c r="H67" t="str">
        <f>SmtRes!O53</f>
        <v>чел.-ч.</v>
      </c>
      <c r="I67">
        <f>SmtRes!Y53*Source!I44</f>
        <v>0.24499999999999997</v>
      </c>
      <c r="J67">
        <f>SmtRes!AO53</f>
        <v>1</v>
      </c>
      <c r="K67">
        <f>SmtRes!AH53</f>
        <v>0</v>
      </c>
      <c r="L67">
        <f>SmtRes!DB53</f>
        <v>0</v>
      </c>
      <c r="M67">
        <f>ROUND(ROUND(L67*Source!I44, 6)*1, 2)</f>
        <v>0</v>
      </c>
      <c r="N67">
        <f>SmtRes!AD53</f>
        <v>0</v>
      </c>
      <c r="O67">
        <f>ROUND(ROUND(L67*Source!I44, 6)*SmtRes!DA53, 2)</f>
        <v>0</v>
      </c>
      <c r="P67">
        <f>SmtRes!AG53</f>
        <v>0</v>
      </c>
      <c r="Q67">
        <f>SmtRes!DC53</f>
        <v>0</v>
      </c>
      <c r="R67">
        <f>ROUND(ROUND(Q67*Source!I44, 6)*1, 2)</f>
        <v>0</v>
      </c>
      <c r="S67">
        <f>SmtRes!AC53</f>
        <v>0</v>
      </c>
      <c r="T67">
        <f>ROUND(ROUND(Q67*Source!I44, 6)*SmtRes!AK53, 2)</f>
        <v>0</v>
      </c>
      <c r="U67">
        <v>1</v>
      </c>
      <c r="Z67">
        <f>SmtRes!X53</f>
        <v>476480486</v>
      </c>
      <c r="AA67">
        <v>-1751963544</v>
      </c>
      <c r="AB67">
        <v>-1751963544</v>
      </c>
    </row>
    <row r="68" spans="1:28" x14ac:dyDescent="0.2">
      <c r="A68">
        <v>20</v>
      </c>
      <c r="B68">
        <v>64</v>
      </c>
      <c r="C68">
        <v>3</v>
      </c>
      <c r="D68">
        <v>0</v>
      </c>
      <c r="E68">
        <f>SmtRes!AV64</f>
        <v>0</v>
      </c>
      <c r="F68" t="str">
        <f>SmtRes!I64</f>
        <v>21.1-20-1</v>
      </c>
      <c r="G68" t="str">
        <f>SmtRes!K64</f>
        <v>Бязь</v>
      </c>
      <c r="H68" t="str">
        <f>SmtRes!O64</f>
        <v>м2</v>
      </c>
      <c r="I68">
        <f>SmtRes!Y64*Source!I45</f>
        <v>0.22</v>
      </c>
      <c r="J68">
        <f>SmtRes!AO64</f>
        <v>1</v>
      </c>
      <c r="K68">
        <f>SmtRes!AE64</f>
        <v>48.08</v>
      </c>
      <c r="L68">
        <f>SmtRes!DB64</f>
        <v>10.56</v>
      </c>
      <c r="M68">
        <f>ROUND(ROUND(L68*Source!I45, 6)*1, 2)</f>
        <v>10.56</v>
      </c>
      <c r="N68">
        <f>SmtRes!AA64</f>
        <v>48.08</v>
      </c>
      <c r="O68">
        <f>ROUND(ROUND(L68*Source!I45, 6)*SmtRes!DA64, 2)</f>
        <v>10.56</v>
      </c>
      <c r="P68">
        <f>SmtRes!AG64</f>
        <v>0</v>
      </c>
      <c r="Q68">
        <f>SmtRes!DC64</f>
        <v>0</v>
      </c>
      <c r="R68">
        <f>ROUND(ROUND(Q68*Source!I45, 6)*1, 2)</f>
        <v>0</v>
      </c>
      <c r="S68">
        <f>SmtRes!AC64</f>
        <v>0</v>
      </c>
      <c r="T68">
        <f>ROUND(ROUND(Q68*Source!I45, 6)*SmtRes!AK64, 2)</f>
        <v>0</v>
      </c>
      <c r="U68">
        <v>3</v>
      </c>
      <c r="Z68">
        <f>SmtRes!X64</f>
        <v>1402440005</v>
      </c>
      <c r="AA68">
        <v>-1894729877</v>
      </c>
      <c r="AB68">
        <v>-1894729877</v>
      </c>
    </row>
    <row r="69" spans="1:28" x14ac:dyDescent="0.2">
      <c r="A69">
        <v>20</v>
      </c>
      <c r="B69">
        <v>63</v>
      </c>
      <c r="C69">
        <v>3</v>
      </c>
      <c r="D69">
        <v>0</v>
      </c>
      <c r="E69">
        <f>SmtRes!AV63</f>
        <v>0</v>
      </c>
      <c r="F69" t="str">
        <f>SmtRes!I63</f>
        <v>21.1-16-11</v>
      </c>
      <c r="G69" t="str">
        <f>SmtRes!K63</f>
        <v>Ацетон химически чистый</v>
      </c>
      <c r="H69" t="str">
        <f>SmtRes!O63</f>
        <v>кг</v>
      </c>
      <c r="I69">
        <f>SmtRes!Y63*Source!I45</f>
        <v>1.0999999999999999E-2</v>
      </c>
      <c r="J69">
        <f>SmtRes!AO63</f>
        <v>1</v>
      </c>
      <c r="K69">
        <f>SmtRes!AE63</f>
        <v>271.95999999999998</v>
      </c>
      <c r="L69">
        <f>SmtRes!DB63</f>
        <v>2.97</v>
      </c>
      <c r="M69">
        <f>ROUND(ROUND(L69*Source!I45, 6)*1, 2)</f>
        <v>2.97</v>
      </c>
      <c r="N69">
        <f>SmtRes!AA63</f>
        <v>271.95999999999998</v>
      </c>
      <c r="O69">
        <f>ROUND(ROUND(L69*Source!I45, 6)*SmtRes!DA63, 2)</f>
        <v>2.97</v>
      </c>
      <c r="P69">
        <f>SmtRes!AG63</f>
        <v>0</v>
      </c>
      <c r="Q69">
        <f>SmtRes!DC63</f>
        <v>0</v>
      </c>
      <c r="R69">
        <f>ROUND(ROUND(Q69*Source!I45, 6)*1, 2)</f>
        <v>0</v>
      </c>
      <c r="S69">
        <f>SmtRes!AC63</f>
        <v>0</v>
      </c>
      <c r="T69">
        <f>ROUND(ROUND(Q69*Source!I45, 6)*SmtRes!AK63, 2)</f>
        <v>0</v>
      </c>
      <c r="U69">
        <v>3</v>
      </c>
      <c r="Z69">
        <f>SmtRes!X63</f>
        <v>-1814974188</v>
      </c>
      <c r="AA69">
        <v>-214032763</v>
      </c>
      <c r="AB69">
        <v>-214032763</v>
      </c>
    </row>
    <row r="70" spans="1:28" x14ac:dyDescent="0.2">
      <c r="A70">
        <v>20</v>
      </c>
      <c r="B70">
        <v>62</v>
      </c>
      <c r="C70">
        <v>3</v>
      </c>
      <c r="D70">
        <v>0</v>
      </c>
      <c r="E70">
        <f>SmtRes!AV62</f>
        <v>0</v>
      </c>
      <c r="F70" t="str">
        <f>SmtRes!I62</f>
        <v>21.1-16-104</v>
      </c>
      <c r="G70" t="str">
        <f>SmtRes!K62</f>
        <v>Спирт этиловый технический</v>
      </c>
      <c r="H70" t="str">
        <f>SmtRes!O62</f>
        <v>кг</v>
      </c>
      <c r="I70">
        <f>SmtRes!Y62*Source!I45</f>
        <v>2.1999999999999999E-2</v>
      </c>
      <c r="J70">
        <f>SmtRes!AO62</f>
        <v>1</v>
      </c>
      <c r="K70">
        <f>SmtRes!AE62</f>
        <v>412.97</v>
      </c>
      <c r="L70">
        <f>SmtRes!DB62</f>
        <v>9.1300000000000008</v>
      </c>
      <c r="M70">
        <f>ROUND(ROUND(L70*Source!I45, 6)*1, 2)</f>
        <v>9.1300000000000008</v>
      </c>
      <c r="N70">
        <f>SmtRes!AA62</f>
        <v>412.97</v>
      </c>
      <c r="O70">
        <f>ROUND(ROUND(L70*Source!I45, 6)*SmtRes!DA62, 2)</f>
        <v>9.1300000000000008</v>
      </c>
      <c r="P70">
        <f>SmtRes!AG62</f>
        <v>0</v>
      </c>
      <c r="Q70">
        <f>SmtRes!DC62</f>
        <v>0</v>
      </c>
      <c r="R70">
        <f>ROUND(ROUND(Q70*Source!I45, 6)*1, 2)</f>
        <v>0</v>
      </c>
      <c r="S70">
        <f>SmtRes!AC62</f>
        <v>0</v>
      </c>
      <c r="T70">
        <f>ROUND(ROUND(Q70*Source!I45, 6)*SmtRes!AK62, 2)</f>
        <v>0</v>
      </c>
      <c r="U70">
        <v>3</v>
      </c>
      <c r="Z70">
        <f>SmtRes!X62</f>
        <v>1286462142</v>
      </c>
      <c r="AA70">
        <v>1664821204</v>
      </c>
      <c r="AB70">
        <v>1664821204</v>
      </c>
    </row>
    <row r="71" spans="1:28" x14ac:dyDescent="0.2">
      <c r="A71">
        <v>20</v>
      </c>
      <c r="B71">
        <v>61</v>
      </c>
      <c r="C71">
        <v>2</v>
      </c>
      <c r="D71">
        <v>0</v>
      </c>
      <c r="E71">
        <f>SmtRes!AV61</f>
        <v>0</v>
      </c>
      <c r="F71" t="str">
        <f>SmtRes!I61</f>
        <v>22.1-18-24</v>
      </c>
      <c r="G71" t="str">
        <f>SmtRes!K61</f>
        <v>Автомобили полупассажирские типа ГАЗ, грузоподъемность до 2 т</v>
      </c>
      <c r="H71" t="str">
        <f>SmtRes!O61</f>
        <v>маш.-ч</v>
      </c>
      <c r="I71">
        <f>SmtRes!Y61*Source!I45</f>
        <v>8.249999999999999E-2</v>
      </c>
      <c r="J71">
        <f>SmtRes!AO61</f>
        <v>1</v>
      </c>
      <c r="K71">
        <f>SmtRes!AF61</f>
        <v>789.86</v>
      </c>
      <c r="L71">
        <f>SmtRes!DB61</f>
        <v>65.174999999999997</v>
      </c>
      <c r="M71">
        <f>ROUND(ROUND(L71*Source!I45, 6)*1, 2)</f>
        <v>65.180000000000007</v>
      </c>
      <c r="N71">
        <f>SmtRes!AB61</f>
        <v>789.86</v>
      </c>
      <c r="O71">
        <f>ROUND(ROUND(L71*Source!I45, 6)*SmtRes!DA61, 2)</f>
        <v>65.180000000000007</v>
      </c>
      <c r="P71">
        <f>SmtRes!AG61</f>
        <v>515.51</v>
      </c>
      <c r="Q71">
        <f>SmtRes!DC61</f>
        <v>42.57</v>
      </c>
      <c r="R71">
        <f>ROUND(ROUND(Q71*Source!I45, 6)*1, 2)</f>
        <v>42.57</v>
      </c>
      <c r="S71">
        <f>SmtRes!AC61</f>
        <v>515.51</v>
      </c>
      <c r="T71">
        <f>ROUND(ROUND(Q71*Source!I45, 6)*SmtRes!AK61, 2)</f>
        <v>42.57</v>
      </c>
      <c r="U71">
        <v>2</v>
      </c>
      <c r="Z71">
        <f>SmtRes!X61</f>
        <v>-1123321947</v>
      </c>
      <c r="AA71">
        <v>-1084138170</v>
      </c>
      <c r="AB71">
        <v>-1084138170</v>
      </c>
    </row>
    <row r="72" spans="1:28" x14ac:dyDescent="0.2">
      <c r="A72">
        <v>20</v>
      </c>
      <c r="B72">
        <v>60</v>
      </c>
      <c r="C72">
        <v>1</v>
      </c>
      <c r="D72">
        <v>0</v>
      </c>
      <c r="E72">
        <f>SmtRes!AV60</f>
        <v>1</v>
      </c>
      <c r="F72" t="str">
        <f>SmtRes!I60</f>
        <v>9999990008</v>
      </c>
      <c r="G72" t="str">
        <f>SmtRes!K60</f>
        <v>Трудозатраты рабочих</v>
      </c>
      <c r="H72" t="str">
        <f>SmtRes!O60</f>
        <v>чел.-ч.</v>
      </c>
      <c r="I72">
        <f>SmtRes!Y60*Source!I45</f>
        <v>0.495</v>
      </c>
      <c r="J72">
        <f>SmtRes!AO60</f>
        <v>1</v>
      </c>
      <c r="K72">
        <f>SmtRes!AH60</f>
        <v>0</v>
      </c>
      <c r="L72">
        <f>SmtRes!DB60</f>
        <v>0</v>
      </c>
      <c r="M72">
        <f>ROUND(ROUND(L72*Source!I45, 6)*1, 2)</f>
        <v>0</v>
      </c>
      <c r="N72">
        <f>SmtRes!AD60</f>
        <v>0</v>
      </c>
      <c r="O72">
        <f>ROUND(ROUND(L72*Source!I45, 6)*SmtRes!DA60, 2)</f>
        <v>0</v>
      </c>
      <c r="P72">
        <f>SmtRes!AG60</f>
        <v>0</v>
      </c>
      <c r="Q72">
        <f>SmtRes!DC60</f>
        <v>0</v>
      </c>
      <c r="R72">
        <f>ROUND(ROUND(Q72*Source!I45, 6)*1, 2)</f>
        <v>0</v>
      </c>
      <c r="S72">
        <f>SmtRes!AC60</f>
        <v>0</v>
      </c>
      <c r="T72">
        <f>ROUND(ROUND(Q72*Source!I45, 6)*SmtRes!AK60, 2)</f>
        <v>0</v>
      </c>
      <c r="U72">
        <v>1</v>
      </c>
      <c r="Z72">
        <f>SmtRes!X60</f>
        <v>476480486</v>
      </c>
      <c r="AA72">
        <v>-1751963544</v>
      </c>
      <c r="AB72">
        <v>-1751963544</v>
      </c>
    </row>
    <row r="73" spans="1:28" x14ac:dyDescent="0.2">
      <c r="A73">
        <v>20</v>
      </c>
      <c r="B73">
        <v>68</v>
      </c>
      <c r="C73">
        <v>3</v>
      </c>
      <c r="D73">
        <v>0</v>
      </c>
      <c r="E73">
        <f>SmtRes!AV68</f>
        <v>0</v>
      </c>
      <c r="F73" t="str">
        <f>SmtRes!I68</f>
        <v>21.1-20-1</v>
      </c>
      <c r="G73" t="str">
        <f>SmtRes!K68</f>
        <v>Бязь</v>
      </c>
      <c r="H73" t="str">
        <f>SmtRes!O68</f>
        <v>м2</v>
      </c>
      <c r="I73">
        <f>SmtRes!Y68*Source!I46</f>
        <v>0.38</v>
      </c>
      <c r="J73">
        <f>SmtRes!AO68</f>
        <v>1</v>
      </c>
      <c r="K73">
        <f>SmtRes!AE68</f>
        <v>48.08</v>
      </c>
      <c r="L73">
        <f>SmtRes!DB68</f>
        <v>0.48</v>
      </c>
      <c r="M73">
        <f>ROUND(ROUND(L73*Source!I46, 6)*1, 2)</f>
        <v>18.239999999999998</v>
      </c>
      <c r="N73">
        <f>SmtRes!AA68</f>
        <v>48.08</v>
      </c>
      <c r="O73">
        <f>ROUND(ROUND(L73*Source!I46, 6)*SmtRes!DA68, 2)</f>
        <v>18.239999999999998</v>
      </c>
      <c r="P73">
        <f>SmtRes!AG68</f>
        <v>0</v>
      </c>
      <c r="Q73">
        <f>SmtRes!DC68</f>
        <v>0</v>
      </c>
      <c r="R73">
        <f>ROUND(ROUND(Q73*Source!I46, 6)*1, 2)</f>
        <v>0</v>
      </c>
      <c r="S73">
        <f>SmtRes!AC68</f>
        <v>0</v>
      </c>
      <c r="T73">
        <f>ROUND(ROUND(Q73*Source!I46, 6)*SmtRes!AK68, 2)</f>
        <v>0</v>
      </c>
      <c r="U73">
        <v>3</v>
      </c>
      <c r="Z73">
        <f>SmtRes!X68</f>
        <v>1402440005</v>
      </c>
      <c r="AA73">
        <v>-1894729877</v>
      </c>
      <c r="AB73">
        <v>-1894729877</v>
      </c>
    </row>
    <row r="74" spans="1:28" x14ac:dyDescent="0.2">
      <c r="A74">
        <v>20</v>
      </c>
      <c r="B74">
        <v>67</v>
      </c>
      <c r="C74">
        <v>3</v>
      </c>
      <c r="D74">
        <v>0</v>
      </c>
      <c r="E74">
        <f>SmtRes!AV67</f>
        <v>0</v>
      </c>
      <c r="F74" t="str">
        <f>SmtRes!I67</f>
        <v>21.1-16-104</v>
      </c>
      <c r="G74" t="str">
        <f>SmtRes!K67</f>
        <v>Спирт этиловый технический</v>
      </c>
      <c r="H74" t="str">
        <f>SmtRes!O67</f>
        <v>кг</v>
      </c>
      <c r="I74">
        <f>SmtRes!Y67*Source!I46</f>
        <v>7.6000000000000004E-4</v>
      </c>
      <c r="J74">
        <f>SmtRes!AO67</f>
        <v>1</v>
      </c>
      <c r="K74">
        <f>SmtRes!AE67</f>
        <v>412.97</v>
      </c>
      <c r="L74">
        <f>SmtRes!DB67</f>
        <v>0.01</v>
      </c>
      <c r="M74">
        <f>ROUND(ROUND(L74*Source!I46, 6)*1, 2)</f>
        <v>0.38</v>
      </c>
      <c r="N74">
        <f>SmtRes!AA67</f>
        <v>412.97</v>
      </c>
      <c r="O74">
        <f>ROUND(ROUND(L74*Source!I46, 6)*SmtRes!DA67, 2)</f>
        <v>0.38</v>
      </c>
      <c r="P74">
        <f>SmtRes!AG67</f>
        <v>0</v>
      </c>
      <c r="Q74">
        <f>SmtRes!DC67</f>
        <v>0</v>
      </c>
      <c r="R74">
        <f>ROUND(ROUND(Q74*Source!I46, 6)*1, 2)</f>
        <v>0</v>
      </c>
      <c r="S74">
        <f>SmtRes!AC67</f>
        <v>0</v>
      </c>
      <c r="T74">
        <f>ROUND(ROUND(Q74*Source!I46, 6)*SmtRes!AK67, 2)</f>
        <v>0</v>
      </c>
      <c r="U74">
        <v>3</v>
      </c>
      <c r="Z74">
        <f>SmtRes!X67</f>
        <v>1286462142</v>
      </c>
      <c r="AA74">
        <v>1664821204</v>
      </c>
      <c r="AB74">
        <v>1664821204</v>
      </c>
    </row>
    <row r="75" spans="1:28" x14ac:dyDescent="0.2">
      <c r="A75">
        <v>20</v>
      </c>
      <c r="B75">
        <v>66</v>
      </c>
      <c r="C75">
        <v>2</v>
      </c>
      <c r="D75">
        <v>0</v>
      </c>
      <c r="E75">
        <f>SmtRes!AV66</f>
        <v>0</v>
      </c>
      <c r="F75" t="str">
        <f>SmtRes!I66</f>
        <v>22.1-18-24</v>
      </c>
      <c r="G75" t="str">
        <f>SmtRes!K66</f>
        <v>Автомобили полупассажирские типа ГАЗ, грузоподъемность до 2 т</v>
      </c>
      <c r="H75" t="str">
        <f>SmtRes!O66</f>
        <v>маш.-ч</v>
      </c>
      <c r="I75">
        <f>SmtRes!Y66*Source!I46</f>
        <v>0.53199999999999992</v>
      </c>
      <c r="J75">
        <f>SmtRes!AO66</f>
        <v>1</v>
      </c>
      <c r="K75">
        <f>SmtRes!AF66</f>
        <v>789.86</v>
      </c>
      <c r="L75">
        <f>SmtRes!DB66</f>
        <v>11.06</v>
      </c>
      <c r="M75">
        <f>ROUND(ROUND(L75*Source!I46, 6)*1, 2)</f>
        <v>420.28</v>
      </c>
      <c r="N75">
        <f>SmtRes!AB66</f>
        <v>789.86</v>
      </c>
      <c r="O75">
        <f>ROUND(ROUND(L75*Source!I46, 6)*SmtRes!DA66, 2)</f>
        <v>420.28</v>
      </c>
      <c r="P75">
        <f>SmtRes!AG66</f>
        <v>515.51</v>
      </c>
      <c r="Q75">
        <f>SmtRes!DC66</f>
        <v>7.2169999999999996</v>
      </c>
      <c r="R75">
        <f>ROUND(ROUND(Q75*Source!I46, 6)*1, 2)</f>
        <v>274.25</v>
      </c>
      <c r="S75">
        <f>SmtRes!AC66</f>
        <v>515.51</v>
      </c>
      <c r="T75">
        <f>ROUND(ROUND(Q75*Source!I46, 6)*SmtRes!AK66, 2)</f>
        <v>274.25</v>
      </c>
      <c r="U75">
        <v>2</v>
      </c>
      <c r="Z75">
        <f>SmtRes!X66</f>
        <v>-1123321947</v>
      </c>
      <c r="AA75">
        <v>-1084138170</v>
      </c>
      <c r="AB75">
        <v>-1084138170</v>
      </c>
    </row>
    <row r="76" spans="1:28" x14ac:dyDescent="0.2">
      <c r="A76">
        <v>20</v>
      </c>
      <c r="B76">
        <v>65</v>
      </c>
      <c r="C76">
        <v>1</v>
      </c>
      <c r="D76">
        <v>0</v>
      </c>
      <c r="E76">
        <f>SmtRes!AV65</f>
        <v>1</v>
      </c>
      <c r="F76" t="str">
        <f>SmtRes!I65</f>
        <v>9999990008</v>
      </c>
      <c r="G76" t="str">
        <f>SmtRes!K65</f>
        <v>Трудозатраты рабочих</v>
      </c>
      <c r="H76" t="str">
        <f>SmtRes!O65</f>
        <v>чел.-ч.</v>
      </c>
      <c r="I76">
        <f>SmtRes!Y65*Source!I46</f>
        <v>4.2559999999999993</v>
      </c>
      <c r="J76">
        <f>SmtRes!AO65</f>
        <v>1</v>
      </c>
      <c r="K76">
        <f>SmtRes!AH65</f>
        <v>0</v>
      </c>
      <c r="L76">
        <f>SmtRes!DB65</f>
        <v>0</v>
      </c>
      <c r="M76">
        <f>ROUND(ROUND(L76*Source!I46, 6)*1, 2)</f>
        <v>0</v>
      </c>
      <c r="N76">
        <f>SmtRes!AD65</f>
        <v>0</v>
      </c>
      <c r="O76">
        <f>ROUND(ROUND(L76*Source!I46, 6)*SmtRes!DA65, 2)</f>
        <v>0</v>
      </c>
      <c r="P76">
        <f>SmtRes!AG65</f>
        <v>0</v>
      </c>
      <c r="Q76">
        <f>SmtRes!DC65</f>
        <v>0</v>
      </c>
      <c r="R76">
        <f>ROUND(ROUND(Q76*Source!I46, 6)*1, 2)</f>
        <v>0</v>
      </c>
      <c r="S76">
        <f>SmtRes!AC65</f>
        <v>0</v>
      </c>
      <c r="T76">
        <f>ROUND(ROUND(Q76*Source!I46, 6)*SmtRes!AK65, 2)</f>
        <v>0</v>
      </c>
      <c r="U76">
        <v>1</v>
      </c>
      <c r="Z76">
        <f>SmtRes!X65</f>
        <v>476480486</v>
      </c>
      <c r="AA76">
        <v>-1751963544</v>
      </c>
      <c r="AB76">
        <v>-1751963544</v>
      </c>
    </row>
    <row r="77" spans="1:28" x14ac:dyDescent="0.2">
      <c r="A77">
        <v>20</v>
      </c>
      <c r="B77">
        <v>72</v>
      </c>
      <c r="C77">
        <v>3</v>
      </c>
      <c r="D77">
        <v>0</v>
      </c>
      <c r="E77">
        <f>SmtRes!AV72</f>
        <v>0</v>
      </c>
      <c r="F77" t="str">
        <f>SmtRes!I72</f>
        <v>21.1-20-1</v>
      </c>
      <c r="G77" t="str">
        <f>SmtRes!K72</f>
        <v>Бязь</v>
      </c>
      <c r="H77" t="str">
        <f>SmtRes!O72</f>
        <v>м2</v>
      </c>
      <c r="I77">
        <f>SmtRes!Y72*Source!I47</f>
        <v>4.18</v>
      </c>
      <c r="J77">
        <f>SmtRes!AO72</f>
        <v>1</v>
      </c>
      <c r="K77">
        <f>SmtRes!AE72</f>
        <v>48.08</v>
      </c>
      <c r="L77">
        <f>SmtRes!DB72</f>
        <v>5.28</v>
      </c>
      <c r="M77">
        <f>ROUND(ROUND(L77*Source!I47, 6)*1, 2)</f>
        <v>200.64</v>
      </c>
      <c r="N77">
        <f>SmtRes!AA72</f>
        <v>48.08</v>
      </c>
      <c r="O77">
        <f>ROUND(ROUND(L77*Source!I47, 6)*SmtRes!DA72, 2)</f>
        <v>200.64</v>
      </c>
      <c r="P77">
        <f>SmtRes!AG72</f>
        <v>0</v>
      </c>
      <c r="Q77">
        <f>SmtRes!DC72</f>
        <v>0</v>
      </c>
      <c r="R77">
        <f>ROUND(ROUND(Q77*Source!I47, 6)*1, 2)</f>
        <v>0</v>
      </c>
      <c r="S77">
        <f>SmtRes!AC72</f>
        <v>0</v>
      </c>
      <c r="T77">
        <f>ROUND(ROUND(Q77*Source!I47, 6)*SmtRes!AK72, 2)</f>
        <v>0</v>
      </c>
      <c r="U77">
        <v>3</v>
      </c>
      <c r="Z77">
        <f>SmtRes!X72</f>
        <v>1402440005</v>
      </c>
      <c r="AA77">
        <v>-1894729877</v>
      </c>
      <c r="AB77">
        <v>-1894729877</v>
      </c>
    </row>
    <row r="78" spans="1:28" x14ac:dyDescent="0.2">
      <c r="A78">
        <v>20</v>
      </c>
      <c r="B78">
        <v>71</v>
      </c>
      <c r="C78">
        <v>3</v>
      </c>
      <c r="D78">
        <v>0</v>
      </c>
      <c r="E78">
        <f>SmtRes!AV71</f>
        <v>0</v>
      </c>
      <c r="F78" t="str">
        <f>SmtRes!I71</f>
        <v>21.1-16-104</v>
      </c>
      <c r="G78" t="str">
        <f>SmtRes!K71</f>
        <v>Спирт этиловый технический</v>
      </c>
      <c r="H78" t="str">
        <f>SmtRes!O71</f>
        <v>кг</v>
      </c>
      <c r="I78">
        <f>SmtRes!Y71*Source!I47</f>
        <v>8.3600000000000011E-3</v>
      </c>
      <c r="J78">
        <f>SmtRes!AO71</f>
        <v>1</v>
      </c>
      <c r="K78">
        <f>SmtRes!AE71</f>
        <v>412.97</v>
      </c>
      <c r="L78">
        <f>SmtRes!DB71</f>
        <v>0.11</v>
      </c>
      <c r="M78">
        <f>ROUND(ROUND(L78*Source!I47, 6)*1, 2)</f>
        <v>4.18</v>
      </c>
      <c r="N78">
        <f>SmtRes!AA71</f>
        <v>412.97</v>
      </c>
      <c r="O78">
        <f>ROUND(ROUND(L78*Source!I47, 6)*SmtRes!DA71, 2)</f>
        <v>4.18</v>
      </c>
      <c r="P78">
        <f>SmtRes!AG71</f>
        <v>0</v>
      </c>
      <c r="Q78">
        <f>SmtRes!DC71</f>
        <v>0</v>
      </c>
      <c r="R78">
        <f>ROUND(ROUND(Q78*Source!I47, 6)*1, 2)</f>
        <v>0</v>
      </c>
      <c r="S78">
        <f>SmtRes!AC71</f>
        <v>0</v>
      </c>
      <c r="T78">
        <f>ROUND(ROUND(Q78*Source!I47, 6)*SmtRes!AK71, 2)</f>
        <v>0</v>
      </c>
      <c r="U78">
        <v>3</v>
      </c>
      <c r="Z78">
        <f>SmtRes!X71</f>
        <v>1286462142</v>
      </c>
      <c r="AA78">
        <v>1664821204</v>
      </c>
      <c r="AB78">
        <v>1664821204</v>
      </c>
    </row>
    <row r="79" spans="1:28" x14ac:dyDescent="0.2">
      <c r="A79">
        <v>20</v>
      </c>
      <c r="B79">
        <v>70</v>
      </c>
      <c r="C79">
        <v>2</v>
      </c>
      <c r="D79">
        <v>0</v>
      </c>
      <c r="E79">
        <f>SmtRes!AV70</f>
        <v>0</v>
      </c>
      <c r="F79" t="str">
        <f>SmtRes!I70</f>
        <v>22.1-18-24</v>
      </c>
      <c r="G79" t="str">
        <f>SmtRes!K70</f>
        <v>Автомобили полупассажирские типа ГАЗ, грузоподъемность до 2 т</v>
      </c>
      <c r="H79" t="str">
        <f>SmtRes!O70</f>
        <v>маш.-ч</v>
      </c>
      <c r="I79">
        <f>SmtRes!Y70*Source!I47</f>
        <v>1.5674999999999999</v>
      </c>
      <c r="J79">
        <f>SmtRes!AO70</f>
        <v>1</v>
      </c>
      <c r="K79">
        <f>SmtRes!AF70</f>
        <v>789.86</v>
      </c>
      <c r="L79">
        <f>SmtRes!DB70</f>
        <v>32.587499999999999</v>
      </c>
      <c r="M79">
        <f>ROUND(ROUND(L79*Source!I47, 6)*1, 2)</f>
        <v>1238.33</v>
      </c>
      <c r="N79">
        <f>SmtRes!AB70</f>
        <v>789.86</v>
      </c>
      <c r="O79">
        <f>ROUND(ROUND(L79*Source!I47, 6)*SmtRes!DA70, 2)</f>
        <v>1238.33</v>
      </c>
      <c r="P79">
        <f>SmtRes!AG70</f>
        <v>515.51</v>
      </c>
      <c r="Q79">
        <f>SmtRes!DC70</f>
        <v>21.285</v>
      </c>
      <c r="R79">
        <f>ROUND(ROUND(Q79*Source!I47, 6)*1, 2)</f>
        <v>808.83</v>
      </c>
      <c r="S79">
        <f>SmtRes!AC70</f>
        <v>515.51</v>
      </c>
      <c r="T79">
        <f>ROUND(ROUND(Q79*Source!I47, 6)*SmtRes!AK70, 2)</f>
        <v>808.83</v>
      </c>
      <c r="U79">
        <v>2</v>
      </c>
      <c r="Z79">
        <f>SmtRes!X70</f>
        <v>-1123321947</v>
      </c>
      <c r="AA79">
        <v>-1084138170</v>
      </c>
      <c r="AB79">
        <v>-1084138170</v>
      </c>
    </row>
    <row r="80" spans="1:28" x14ac:dyDescent="0.2">
      <c r="A80">
        <v>20</v>
      </c>
      <c r="B80">
        <v>69</v>
      </c>
      <c r="C80">
        <v>1</v>
      </c>
      <c r="D80">
        <v>0</v>
      </c>
      <c r="E80">
        <f>SmtRes!AV69</f>
        <v>1</v>
      </c>
      <c r="F80" t="str">
        <f>SmtRes!I69</f>
        <v>9999990008</v>
      </c>
      <c r="G80" t="str">
        <f>SmtRes!K69</f>
        <v>Трудозатраты рабочих</v>
      </c>
      <c r="H80" t="str">
        <f>SmtRes!O69</f>
        <v>чел.-ч.</v>
      </c>
      <c r="I80">
        <f>SmtRes!Y69*Source!I47</f>
        <v>12.54</v>
      </c>
      <c r="J80">
        <f>SmtRes!AO69</f>
        <v>1</v>
      </c>
      <c r="K80">
        <f>SmtRes!AH69</f>
        <v>0</v>
      </c>
      <c r="L80">
        <f>SmtRes!DB69</f>
        <v>0</v>
      </c>
      <c r="M80">
        <f>ROUND(ROUND(L80*Source!I47, 6)*1, 2)</f>
        <v>0</v>
      </c>
      <c r="N80">
        <f>SmtRes!AD69</f>
        <v>0</v>
      </c>
      <c r="O80">
        <f>ROUND(ROUND(L80*Source!I47, 6)*SmtRes!DA69, 2)</f>
        <v>0</v>
      </c>
      <c r="P80">
        <f>SmtRes!AG69</f>
        <v>0</v>
      </c>
      <c r="Q80">
        <f>SmtRes!DC69</f>
        <v>0</v>
      </c>
      <c r="R80">
        <f>ROUND(ROUND(Q80*Source!I47, 6)*1, 2)</f>
        <v>0</v>
      </c>
      <c r="S80">
        <f>SmtRes!AC69</f>
        <v>0</v>
      </c>
      <c r="T80">
        <f>ROUND(ROUND(Q80*Source!I47, 6)*SmtRes!AK69, 2)</f>
        <v>0</v>
      </c>
      <c r="U80">
        <v>1</v>
      </c>
      <c r="Z80">
        <f>SmtRes!X69</f>
        <v>476480486</v>
      </c>
      <c r="AA80">
        <v>-1751963544</v>
      </c>
      <c r="AB80">
        <v>-1751963544</v>
      </c>
    </row>
    <row r="81" spans="1:28" x14ac:dyDescent="0.2">
      <c r="A81">
        <v>20</v>
      </c>
      <c r="B81">
        <v>75</v>
      </c>
      <c r="C81">
        <v>3</v>
      </c>
      <c r="D81">
        <v>0</v>
      </c>
      <c r="E81">
        <f>SmtRes!AV75</f>
        <v>0</v>
      </c>
      <c r="F81" t="str">
        <f>SmtRes!I75</f>
        <v>21.1-4-7</v>
      </c>
      <c r="G81" t="str">
        <f>SmtRes!K75</f>
        <v>Газ негорючий жидкий (воздух сжатый) Clean 360</v>
      </c>
      <c r="H81" t="str">
        <f>SmtRes!O75</f>
        <v>л</v>
      </c>
      <c r="I81">
        <f>SmtRes!Y75*Source!I48</f>
        <v>3.0000000000000001E-3</v>
      </c>
      <c r="J81">
        <f>SmtRes!AO75</f>
        <v>1</v>
      </c>
      <c r="K81">
        <f>SmtRes!AE75</f>
        <v>13856.59</v>
      </c>
      <c r="L81">
        <f>SmtRes!DB75</f>
        <v>41.57</v>
      </c>
      <c r="M81">
        <f>ROUND(ROUND(L81*Source!I48, 6)*1, 2)</f>
        <v>41.57</v>
      </c>
      <c r="N81">
        <f>SmtRes!AA75</f>
        <v>13856.59</v>
      </c>
      <c r="O81">
        <f>ROUND(ROUND(L81*Source!I48, 6)*SmtRes!DA75, 2)</f>
        <v>41.57</v>
      </c>
      <c r="P81">
        <f>SmtRes!AG75</f>
        <v>0</v>
      </c>
      <c r="Q81">
        <f>SmtRes!DC75</f>
        <v>0</v>
      </c>
      <c r="R81">
        <f>ROUND(ROUND(Q81*Source!I48, 6)*1, 2)</f>
        <v>0</v>
      </c>
      <c r="S81">
        <f>SmtRes!AC75</f>
        <v>0</v>
      </c>
      <c r="T81">
        <f>ROUND(ROUND(Q81*Source!I48, 6)*SmtRes!AK75, 2)</f>
        <v>0</v>
      </c>
      <c r="U81">
        <v>3</v>
      </c>
      <c r="Z81">
        <f>SmtRes!X75</f>
        <v>-1791503361</v>
      </c>
      <c r="AA81">
        <v>613166462</v>
      </c>
      <c r="AB81">
        <v>613166462</v>
      </c>
    </row>
    <row r="82" spans="1:28" x14ac:dyDescent="0.2">
      <c r="A82">
        <v>20</v>
      </c>
      <c r="B82">
        <v>74</v>
      </c>
      <c r="C82">
        <v>3</v>
      </c>
      <c r="D82">
        <v>0</v>
      </c>
      <c r="E82">
        <f>SmtRes!AV74</f>
        <v>0</v>
      </c>
      <c r="F82" t="str">
        <f>SmtRes!I74</f>
        <v>21.1-20-7</v>
      </c>
      <c r="G82" t="str">
        <f>SmtRes!K74</f>
        <v>Ветошь</v>
      </c>
      <c r="H82" t="str">
        <f>SmtRes!O74</f>
        <v>кг</v>
      </c>
      <c r="I82">
        <f>SmtRes!Y74*Source!I48</f>
        <v>1E-3</v>
      </c>
      <c r="J82">
        <f>SmtRes!AO74</f>
        <v>1</v>
      </c>
      <c r="K82">
        <f>SmtRes!AE74</f>
        <v>29.29</v>
      </c>
      <c r="L82">
        <f>SmtRes!DB74</f>
        <v>0.03</v>
      </c>
      <c r="M82">
        <f>ROUND(ROUND(L82*Source!I48, 6)*1, 2)</f>
        <v>0.03</v>
      </c>
      <c r="N82">
        <f>SmtRes!AA74</f>
        <v>29.29</v>
      </c>
      <c r="O82">
        <f>ROUND(ROUND(L82*Source!I48, 6)*SmtRes!DA74, 2)</f>
        <v>0.03</v>
      </c>
      <c r="P82">
        <f>SmtRes!AG74</f>
        <v>0</v>
      </c>
      <c r="Q82">
        <f>SmtRes!DC74</f>
        <v>0</v>
      </c>
      <c r="R82">
        <f>ROUND(ROUND(Q82*Source!I48, 6)*1, 2)</f>
        <v>0</v>
      </c>
      <c r="S82">
        <f>SmtRes!AC74</f>
        <v>0</v>
      </c>
      <c r="T82">
        <f>ROUND(ROUND(Q82*Source!I48, 6)*SmtRes!AK74, 2)</f>
        <v>0</v>
      </c>
      <c r="U82">
        <v>3</v>
      </c>
      <c r="Z82">
        <f>SmtRes!X74</f>
        <v>-20334964</v>
      </c>
      <c r="AA82">
        <v>-854210182</v>
      </c>
      <c r="AB82">
        <v>-854210182</v>
      </c>
    </row>
    <row r="83" spans="1:28" x14ac:dyDescent="0.2">
      <c r="A83">
        <v>20</v>
      </c>
      <c r="B83">
        <v>73</v>
      </c>
      <c r="C83">
        <v>1</v>
      </c>
      <c r="D83">
        <v>0</v>
      </c>
      <c r="E83">
        <f>SmtRes!AV73</f>
        <v>1</v>
      </c>
      <c r="F83" t="str">
        <f>SmtRes!I73</f>
        <v>9999990008</v>
      </c>
      <c r="G83" t="str">
        <f>SmtRes!K73</f>
        <v>Трудозатраты рабочих</v>
      </c>
      <c r="H83" t="str">
        <f>SmtRes!O73</f>
        <v>чел.-ч.</v>
      </c>
      <c r="I83">
        <f>SmtRes!Y73*Source!I48</f>
        <v>0.32</v>
      </c>
      <c r="J83">
        <f>SmtRes!AO73</f>
        <v>1</v>
      </c>
      <c r="K83">
        <f>SmtRes!AH73</f>
        <v>0</v>
      </c>
      <c r="L83">
        <f>SmtRes!DB73</f>
        <v>0</v>
      </c>
      <c r="M83">
        <f>ROUND(ROUND(L83*Source!I48, 6)*1, 2)</f>
        <v>0</v>
      </c>
      <c r="N83">
        <f>SmtRes!AD73</f>
        <v>0</v>
      </c>
      <c r="O83">
        <f>ROUND(ROUND(L83*Source!I48, 6)*SmtRes!DA73, 2)</f>
        <v>0</v>
      </c>
      <c r="P83">
        <f>SmtRes!AG73</f>
        <v>0</v>
      </c>
      <c r="Q83">
        <f>SmtRes!DC73</f>
        <v>0</v>
      </c>
      <c r="R83">
        <f>ROUND(ROUND(Q83*Source!I48, 6)*1, 2)</f>
        <v>0</v>
      </c>
      <c r="S83">
        <f>SmtRes!AC73</f>
        <v>0</v>
      </c>
      <c r="T83">
        <f>ROUND(ROUND(Q83*Source!I48, 6)*SmtRes!AK73, 2)</f>
        <v>0</v>
      </c>
      <c r="U83">
        <v>1</v>
      </c>
      <c r="Z83">
        <f>SmtRes!X73</f>
        <v>476480486</v>
      </c>
      <c r="AA83">
        <v>-1751963544</v>
      </c>
      <c r="AB83">
        <v>-1751963544</v>
      </c>
    </row>
    <row r="84" spans="1:28" x14ac:dyDescent="0.2">
      <c r="A84">
        <f>Source!A80</f>
        <v>5</v>
      </c>
      <c r="B84">
        <v>80</v>
      </c>
      <c r="G84" t="str">
        <f>Source!G80</f>
        <v>Система оповещения</v>
      </c>
    </row>
    <row r="85" spans="1:28" x14ac:dyDescent="0.2">
      <c r="A85">
        <v>20</v>
      </c>
      <c r="B85">
        <v>82</v>
      </c>
      <c r="C85">
        <v>3</v>
      </c>
      <c r="D85">
        <v>0</v>
      </c>
      <c r="E85">
        <f>SmtRes!AV82</f>
        <v>0</v>
      </c>
      <c r="F85" t="str">
        <f>SmtRes!I82</f>
        <v>21.1-20-1</v>
      </c>
      <c r="G85" t="str">
        <f>SmtRes!K82</f>
        <v>Бязь</v>
      </c>
      <c r="H85" t="str">
        <f>SmtRes!O82</f>
        <v>м2</v>
      </c>
      <c r="I85">
        <f>SmtRes!Y82*Source!I84</f>
        <v>0.02</v>
      </c>
      <c r="J85">
        <f>SmtRes!AO82</f>
        <v>1</v>
      </c>
      <c r="K85">
        <f>SmtRes!AE82</f>
        <v>48.08</v>
      </c>
      <c r="L85">
        <f>SmtRes!DB82</f>
        <v>0.96</v>
      </c>
      <c r="M85">
        <f>ROUND(ROUND(L85*Source!I84, 6)*1, 2)</f>
        <v>0.96</v>
      </c>
      <c r="N85">
        <f>SmtRes!AA82</f>
        <v>48.08</v>
      </c>
      <c r="O85">
        <f>ROUND(ROUND(L85*Source!I84, 6)*SmtRes!DA82, 2)</f>
        <v>0.96</v>
      </c>
      <c r="P85">
        <f>SmtRes!AG82</f>
        <v>0</v>
      </c>
      <c r="Q85">
        <f>SmtRes!DC82</f>
        <v>0</v>
      </c>
      <c r="R85">
        <f>ROUND(ROUND(Q85*Source!I84, 6)*1, 2)</f>
        <v>0</v>
      </c>
      <c r="S85">
        <f>SmtRes!AC82</f>
        <v>0</v>
      </c>
      <c r="T85">
        <f>ROUND(ROUND(Q85*Source!I84, 6)*SmtRes!AK82, 2)</f>
        <v>0</v>
      </c>
      <c r="U85">
        <v>3</v>
      </c>
      <c r="Z85">
        <f>SmtRes!X82</f>
        <v>1402440005</v>
      </c>
      <c r="AA85">
        <v>-1894729877</v>
      </c>
      <c r="AB85">
        <v>-1894729877</v>
      </c>
    </row>
    <row r="86" spans="1:28" x14ac:dyDescent="0.2">
      <c r="A86">
        <v>20</v>
      </c>
      <c r="B86">
        <v>81</v>
      </c>
      <c r="C86">
        <v>3</v>
      </c>
      <c r="D86">
        <v>0</v>
      </c>
      <c r="E86">
        <f>SmtRes!AV81</f>
        <v>0</v>
      </c>
      <c r="F86" t="str">
        <f>SmtRes!I81</f>
        <v>21.1-16-41</v>
      </c>
      <c r="G86" t="str">
        <f>SmtRes!K81</f>
        <v>Канифоль</v>
      </c>
      <c r="H86" t="str">
        <f>SmtRes!O81</f>
        <v>кг</v>
      </c>
      <c r="I86">
        <f>SmtRes!Y81*Source!I84</f>
        <v>3.5000000000000001E-3</v>
      </c>
      <c r="J86">
        <f>SmtRes!AO81</f>
        <v>1</v>
      </c>
      <c r="K86">
        <f>SmtRes!AE81</f>
        <v>404.48</v>
      </c>
      <c r="L86">
        <f>SmtRes!DB81</f>
        <v>1.42</v>
      </c>
      <c r="M86">
        <f>ROUND(ROUND(L86*Source!I84, 6)*1, 2)</f>
        <v>1.42</v>
      </c>
      <c r="N86">
        <f>SmtRes!AA81</f>
        <v>404.48</v>
      </c>
      <c r="O86">
        <f>ROUND(ROUND(L86*Source!I84, 6)*SmtRes!DA81, 2)</f>
        <v>1.42</v>
      </c>
      <c r="P86">
        <f>SmtRes!AG81</f>
        <v>0</v>
      </c>
      <c r="Q86">
        <f>SmtRes!DC81</f>
        <v>0</v>
      </c>
      <c r="R86">
        <f>ROUND(ROUND(Q86*Source!I84, 6)*1, 2)</f>
        <v>0</v>
      </c>
      <c r="S86">
        <f>SmtRes!AC81</f>
        <v>0</v>
      </c>
      <c r="T86">
        <f>ROUND(ROUND(Q86*Source!I84, 6)*SmtRes!AK81, 2)</f>
        <v>0</v>
      </c>
      <c r="U86">
        <v>3</v>
      </c>
      <c r="Z86">
        <f>SmtRes!X81</f>
        <v>-1116031774</v>
      </c>
      <c r="AA86">
        <v>-843402697</v>
      </c>
      <c r="AB86">
        <v>-843402697</v>
      </c>
    </row>
    <row r="87" spans="1:28" x14ac:dyDescent="0.2">
      <c r="A87">
        <v>20</v>
      </c>
      <c r="B87">
        <v>80</v>
      </c>
      <c r="C87">
        <v>3</v>
      </c>
      <c r="D87">
        <v>0</v>
      </c>
      <c r="E87">
        <f>SmtRes!AV80</f>
        <v>0</v>
      </c>
      <c r="F87" t="str">
        <f>SmtRes!I80</f>
        <v>21.1-16-11</v>
      </c>
      <c r="G87" t="str">
        <f>SmtRes!K80</f>
        <v>Ацетон химически чистый</v>
      </c>
      <c r="H87" t="str">
        <f>SmtRes!O80</f>
        <v>кг</v>
      </c>
      <c r="I87">
        <f>SmtRes!Y80*Source!I84</f>
        <v>2E-3</v>
      </c>
      <c r="J87">
        <f>SmtRes!AO80</f>
        <v>1</v>
      </c>
      <c r="K87">
        <f>SmtRes!AE80</f>
        <v>271.95999999999998</v>
      </c>
      <c r="L87">
        <f>SmtRes!DB80</f>
        <v>0.54</v>
      </c>
      <c r="M87">
        <f>ROUND(ROUND(L87*Source!I84, 6)*1, 2)</f>
        <v>0.54</v>
      </c>
      <c r="N87">
        <f>SmtRes!AA80</f>
        <v>271.95999999999998</v>
      </c>
      <c r="O87">
        <f>ROUND(ROUND(L87*Source!I84, 6)*SmtRes!DA80, 2)</f>
        <v>0.54</v>
      </c>
      <c r="P87">
        <f>SmtRes!AG80</f>
        <v>0</v>
      </c>
      <c r="Q87">
        <f>SmtRes!DC80</f>
        <v>0</v>
      </c>
      <c r="R87">
        <f>ROUND(ROUND(Q87*Source!I84, 6)*1, 2)</f>
        <v>0</v>
      </c>
      <c r="S87">
        <f>SmtRes!AC80</f>
        <v>0</v>
      </c>
      <c r="T87">
        <f>ROUND(ROUND(Q87*Source!I84, 6)*SmtRes!AK80, 2)</f>
        <v>0</v>
      </c>
      <c r="U87">
        <v>3</v>
      </c>
      <c r="Z87">
        <f>SmtRes!X80</f>
        <v>-1814974188</v>
      </c>
      <c r="AA87">
        <v>-214032763</v>
      </c>
      <c r="AB87">
        <v>-214032763</v>
      </c>
    </row>
    <row r="88" spans="1:28" x14ac:dyDescent="0.2">
      <c r="A88">
        <v>20</v>
      </c>
      <c r="B88">
        <v>79</v>
      </c>
      <c r="C88">
        <v>3</v>
      </c>
      <c r="D88">
        <v>0</v>
      </c>
      <c r="E88">
        <f>SmtRes!AV79</f>
        <v>0</v>
      </c>
      <c r="F88" t="str">
        <f>SmtRes!I79</f>
        <v>21.1-16-104</v>
      </c>
      <c r="G88" t="str">
        <f>SmtRes!K79</f>
        <v>Спирт этиловый технический</v>
      </c>
      <c r="H88" t="str">
        <f>SmtRes!O79</f>
        <v>кг</v>
      </c>
      <c r="I88">
        <f>SmtRes!Y79*Source!I84</f>
        <v>4.0000000000000001E-3</v>
      </c>
      <c r="J88">
        <f>SmtRes!AO79</f>
        <v>1</v>
      </c>
      <c r="K88">
        <f>SmtRes!AE79</f>
        <v>412.97</v>
      </c>
      <c r="L88">
        <f>SmtRes!DB79</f>
        <v>1.65</v>
      </c>
      <c r="M88">
        <f>ROUND(ROUND(L88*Source!I84, 6)*1, 2)</f>
        <v>1.65</v>
      </c>
      <c r="N88">
        <f>SmtRes!AA79</f>
        <v>412.97</v>
      </c>
      <c r="O88">
        <f>ROUND(ROUND(L88*Source!I84, 6)*SmtRes!DA79, 2)</f>
        <v>1.65</v>
      </c>
      <c r="P88">
        <f>SmtRes!AG79</f>
        <v>0</v>
      </c>
      <c r="Q88">
        <f>SmtRes!DC79</f>
        <v>0</v>
      </c>
      <c r="R88">
        <f>ROUND(ROUND(Q88*Source!I84, 6)*1, 2)</f>
        <v>0</v>
      </c>
      <c r="S88">
        <f>SmtRes!AC79</f>
        <v>0</v>
      </c>
      <c r="T88">
        <f>ROUND(ROUND(Q88*Source!I84, 6)*SmtRes!AK79, 2)</f>
        <v>0</v>
      </c>
      <c r="U88">
        <v>3</v>
      </c>
      <c r="Z88">
        <f>SmtRes!X79</f>
        <v>1286462142</v>
      </c>
      <c r="AA88">
        <v>1664821204</v>
      </c>
      <c r="AB88">
        <v>1664821204</v>
      </c>
    </row>
    <row r="89" spans="1:28" x14ac:dyDescent="0.2">
      <c r="A89">
        <v>20</v>
      </c>
      <c r="B89">
        <v>78</v>
      </c>
      <c r="C89">
        <v>3</v>
      </c>
      <c r="D89">
        <v>0</v>
      </c>
      <c r="E89">
        <f>SmtRes!AV78</f>
        <v>0</v>
      </c>
      <c r="F89" t="str">
        <f>SmtRes!I78</f>
        <v>21.1-15-46</v>
      </c>
      <c r="G89" t="str">
        <f>SmtRes!K78</f>
        <v>Припои оловянно-свинцовые в прутках, размеры 8-10х10-15х250-500 мм, марка ПОС-61</v>
      </c>
      <c r="H89" t="str">
        <f>SmtRes!O78</f>
        <v>т</v>
      </c>
      <c r="I89">
        <f>SmtRes!Y78*Source!I84</f>
        <v>1.9999999999999999E-6</v>
      </c>
      <c r="J89">
        <f>SmtRes!AO78</f>
        <v>1</v>
      </c>
      <c r="K89">
        <f>SmtRes!AE78</f>
        <v>1945282.38</v>
      </c>
      <c r="L89">
        <f>SmtRes!DB78</f>
        <v>3.89</v>
      </c>
      <c r="M89">
        <f>ROUND(ROUND(L89*Source!I84, 6)*1, 2)</f>
        <v>3.89</v>
      </c>
      <c r="N89">
        <f>SmtRes!AA78</f>
        <v>1945282.38</v>
      </c>
      <c r="O89">
        <f>ROUND(ROUND(L89*Source!I84, 6)*SmtRes!DA78, 2)</f>
        <v>3.89</v>
      </c>
      <c r="P89">
        <f>SmtRes!AG78</f>
        <v>0</v>
      </c>
      <c r="Q89">
        <f>SmtRes!DC78</f>
        <v>0</v>
      </c>
      <c r="R89">
        <f>ROUND(ROUND(Q89*Source!I84, 6)*1, 2)</f>
        <v>0</v>
      </c>
      <c r="S89">
        <f>SmtRes!AC78</f>
        <v>0</v>
      </c>
      <c r="T89">
        <f>ROUND(ROUND(Q89*Source!I84, 6)*SmtRes!AK78, 2)</f>
        <v>0</v>
      </c>
      <c r="U89">
        <v>3</v>
      </c>
      <c r="Z89">
        <f>SmtRes!X78</f>
        <v>2010614181</v>
      </c>
      <c r="AA89">
        <v>1211539097</v>
      </c>
      <c r="AB89">
        <v>1211539097</v>
      </c>
    </row>
    <row r="90" spans="1:28" x14ac:dyDescent="0.2">
      <c r="A90">
        <v>20</v>
      </c>
      <c r="B90">
        <v>77</v>
      </c>
      <c r="C90">
        <v>2</v>
      </c>
      <c r="D90">
        <v>0</v>
      </c>
      <c r="E90">
        <f>SmtRes!AV77</f>
        <v>0</v>
      </c>
      <c r="F90" t="str">
        <f>SmtRes!I77</f>
        <v>22.1-18-24</v>
      </c>
      <c r="G90" t="str">
        <f>SmtRes!K77</f>
        <v>Автомобили полупассажирские типа ГАЗ, грузоподъемность до 2 т</v>
      </c>
      <c r="H90" t="str">
        <f>SmtRes!O77</f>
        <v>маш.-ч</v>
      </c>
      <c r="I90">
        <f>SmtRes!Y77*Source!I84</f>
        <v>0.11199999999999999</v>
      </c>
      <c r="J90">
        <f>SmtRes!AO77</f>
        <v>1</v>
      </c>
      <c r="K90">
        <f>SmtRes!AF77</f>
        <v>789.86</v>
      </c>
      <c r="L90">
        <f>SmtRes!DB77</f>
        <v>88.465999999999994</v>
      </c>
      <c r="M90">
        <f>ROUND(ROUND(L90*Source!I84, 6)*1, 2)</f>
        <v>88.47</v>
      </c>
      <c r="N90">
        <f>SmtRes!AB77</f>
        <v>789.86</v>
      </c>
      <c r="O90">
        <f>ROUND(ROUND(L90*Source!I84, 6)*SmtRes!DA77, 2)</f>
        <v>88.47</v>
      </c>
      <c r="P90">
        <f>SmtRes!AG77</f>
        <v>515.51</v>
      </c>
      <c r="Q90">
        <f>SmtRes!DC77</f>
        <v>57.735999999999997</v>
      </c>
      <c r="R90">
        <f>ROUND(ROUND(Q90*Source!I84, 6)*1, 2)</f>
        <v>57.74</v>
      </c>
      <c r="S90">
        <f>SmtRes!AC77</f>
        <v>515.51</v>
      </c>
      <c r="T90">
        <f>ROUND(ROUND(Q90*Source!I84, 6)*SmtRes!AK77, 2)</f>
        <v>57.74</v>
      </c>
      <c r="U90">
        <v>2</v>
      </c>
      <c r="Z90">
        <f>SmtRes!X77</f>
        <v>-1123321947</v>
      </c>
      <c r="AA90">
        <v>-1084138170</v>
      </c>
      <c r="AB90">
        <v>-1084138170</v>
      </c>
    </row>
    <row r="91" spans="1:28" x14ac:dyDescent="0.2">
      <c r="A91">
        <v>20</v>
      </c>
      <c r="B91">
        <v>76</v>
      </c>
      <c r="C91">
        <v>1</v>
      </c>
      <c r="D91">
        <v>0</v>
      </c>
      <c r="E91">
        <f>SmtRes!AV76</f>
        <v>1</v>
      </c>
      <c r="F91" t="str">
        <f>SmtRes!I76</f>
        <v>9999990008</v>
      </c>
      <c r="G91" t="str">
        <f>SmtRes!K76</f>
        <v>Трудозатраты рабочих</v>
      </c>
      <c r="H91" t="str">
        <f>SmtRes!O76</f>
        <v>чел.-ч.</v>
      </c>
      <c r="I91">
        <f>SmtRes!Y76*Source!I84</f>
        <v>0.95899999999999996</v>
      </c>
      <c r="J91">
        <f>SmtRes!AO76</f>
        <v>1</v>
      </c>
      <c r="K91">
        <f>SmtRes!AH76</f>
        <v>0</v>
      </c>
      <c r="L91">
        <f>SmtRes!DB76</f>
        <v>0</v>
      </c>
      <c r="M91">
        <f>ROUND(ROUND(L91*Source!I84, 6)*1, 2)</f>
        <v>0</v>
      </c>
      <c r="N91">
        <f>SmtRes!AD76</f>
        <v>0</v>
      </c>
      <c r="O91">
        <f>ROUND(ROUND(L91*Source!I84, 6)*SmtRes!DA76, 2)</f>
        <v>0</v>
      </c>
      <c r="P91">
        <f>SmtRes!AG76</f>
        <v>0</v>
      </c>
      <c r="Q91">
        <f>SmtRes!DC76</f>
        <v>0</v>
      </c>
      <c r="R91">
        <f>ROUND(ROUND(Q91*Source!I84, 6)*1, 2)</f>
        <v>0</v>
      </c>
      <c r="S91">
        <f>SmtRes!AC76</f>
        <v>0</v>
      </c>
      <c r="T91">
        <f>ROUND(ROUND(Q91*Source!I84, 6)*SmtRes!AK76, 2)</f>
        <v>0</v>
      </c>
      <c r="U91">
        <v>1</v>
      </c>
      <c r="Z91">
        <f>SmtRes!X76</f>
        <v>476480486</v>
      </c>
      <c r="AA91">
        <v>-1751963544</v>
      </c>
      <c r="AB91">
        <v>-1751963544</v>
      </c>
    </row>
    <row r="92" spans="1:28" x14ac:dyDescent="0.2">
      <c r="A92">
        <v>20</v>
      </c>
      <c r="B92">
        <v>86</v>
      </c>
      <c r="C92">
        <v>3</v>
      </c>
      <c r="D92">
        <v>0</v>
      </c>
      <c r="E92">
        <f>SmtRes!AV86</f>
        <v>0</v>
      </c>
      <c r="F92" t="str">
        <f>SmtRes!I86</f>
        <v>21.1-20-1</v>
      </c>
      <c r="G92" t="str">
        <f>SmtRes!K86</f>
        <v>Бязь</v>
      </c>
      <c r="H92" t="str">
        <f>SmtRes!O86</f>
        <v>м2</v>
      </c>
      <c r="I92">
        <f>SmtRes!Y86*Source!I85</f>
        <v>0.02</v>
      </c>
      <c r="J92">
        <f>SmtRes!AO86</f>
        <v>1</v>
      </c>
      <c r="K92">
        <f>SmtRes!AE86</f>
        <v>48.08</v>
      </c>
      <c r="L92">
        <f>SmtRes!DB86</f>
        <v>0.96</v>
      </c>
      <c r="M92">
        <f>ROUND(ROUND(L92*Source!I85, 6)*1, 2)</f>
        <v>0.96</v>
      </c>
      <c r="N92">
        <f>SmtRes!AA86</f>
        <v>48.08</v>
      </c>
      <c r="O92">
        <f>ROUND(ROUND(L92*Source!I85, 6)*SmtRes!DA86, 2)</f>
        <v>0.96</v>
      </c>
      <c r="P92">
        <f>SmtRes!AG86</f>
        <v>0</v>
      </c>
      <c r="Q92">
        <f>SmtRes!DC86</f>
        <v>0</v>
      </c>
      <c r="R92">
        <f>ROUND(ROUND(Q92*Source!I85, 6)*1, 2)</f>
        <v>0</v>
      </c>
      <c r="S92">
        <f>SmtRes!AC86</f>
        <v>0</v>
      </c>
      <c r="T92">
        <f>ROUND(ROUND(Q92*Source!I85, 6)*SmtRes!AK86, 2)</f>
        <v>0</v>
      </c>
      <c r="U92">
        <v>3</v>
      </c>
      <c r="Z92">
        <f>SmtRes!X86</f>
        <v>1402440005</v>
      </c>
      <c r="AA92">
        <v>-1894729877</v>
      </c>
      <c r="AB92">
        <v>-1894729877</v>
      </c>
    </row>
    <row r="93" spans="1:28" x14ac:dyDescent="0.2">
      <c r="A93">
        <v>20</v>
      </c>
      <c r="B93">
        <v>85</v>
      </c>
      <c r="C93">
        <v>3</v>
      </c>
      <c r="D93">
        <v>0</v>
      </c>
      <c r="E93">
        <f>SmtRes!AV85</f>
        <v>0</v>
      </c>
      <c r="F93" t="str">
        <f>SmtRes!I85</f>
        <v>21.1-16-104</v>
      </c>
      <c r="G93" t="str">
        <f>SmtRes!K85</f>
        <v>Спирт этиловый технический</v>
      </c>
      <c r="H93" t="str">
        <f>SmtRes!O85</f>
        <v>кг</v>
      </c>
      <c r="I93">
        <f>SmtRes!Y85*Source!I85</f>
        <v>2E-3</v>
      </c>
      <c r="J93">
        <f>SmtRes!AO85</f>
        <v>1</v>
      </c>
      <c r="K93">
        <f>SmtRes!AE85</f>
        <v>412.97</v>
      </c>
      <c r="L93">
        <f>SmtRes!DB85</f>
        <v>0.83</v>
      </c>
      <c r="M93">
        <f>ROUND(ROUND(L93*Source!I85, 6)*1, 2)</f>
        <v>0.83</v>
      </c>
      <c r="N93">
        <f>SmtRes!AA85</f>
        <v>412.97</v>
      </c>
      <c r="O93">
        <f>ROUND(ROUND(L93*Source!I85, 6)*SmtRes!DA85, 2)</f>
        <v>0.83</v>
      </c>
      <c r="P93">
        <f>SmtRes!AG85</f>
        <v>0</v>
      </c>
      <c r="Q93">
        <f>SmtRes!DC85</f>
        <v>0</v>
      </c>
      <c r="R93">
        <f>ROUND(ROUND(Q93*Source!I85, 6)*1, 2)</f>
        <v>0</v>
      </c>
      <c r="S93">
        <f>SmtRes!AC85</f>
        <v>0</v>
      </c>
      <c r="T93">
        <f>ROUND(ROUND(Q93*Source!I85, 6)*SmtRes!AK85, 2)</f>
        <v>0</v>
      </c>
      <c r="U93">
        <v>3</v>
      </c>
      <c r="Z93">
        <f>SmtRes!X85</f>
        <v>1286462142</v>
      </c>
      <c r="AA93">
        <v>1664821204</v>
      </c>
      <c r="AB93">
        <v>1664821204</v>
      </c>
    </row>
    <row r="94" spans="1:28" x14ac:dyDescent="0.2">
      <c r="A94">
        <v>20</v>
      </c>
      <c r="B94">
        <v>84</v>
      </c>
      <c r="C94">
        <v>2</v>
      </c>
      <c r="D94">
        <v>0</v>
      </c>
      <c r="E94">
        <f>SmtRes!AV84</f>
        <v>0</v>
      </c>
      <c r="F94" t="str">
        <f>SmtRes!I84</f>
        <v>22.1-18-24</v>
      </c>
      <c r="G94" t="str">
        <f>SmtRes!K84</f>
        <v>Автомобили полупассажирские типа ГАЗ, грузоподъемность до 2 т</v>
      </c>
      <c r="H94" t="str">
        <f>SmtRes!O84</f>
        <v>маш.-ч</v>
      </c>
      <c r="I94">
        <f>SmtRes!Y84*Source!I85</f>
        <v>7.4999999999999997E-3</v>
      </c>
      <c r="J94">
        <f>SmtRes!AO84</f>
        <v>1</v>
      </c>
      <c r="K94">
        <f>SmtRes!AF84</f>
        <v>789.86</v>
      </c>
      <c r="L94">
        <f>SmtRes!DB84</f>
        <v>5.9249999999999998</v>
      </c>
      <c r="M94">
        <f>ROUND(ROUND(L94*Source!I85, 6)*1, 2)</f>
        <v>5.93</v>
      </c>
      <c r="N94">
        <f>SmtRes!AB84</f>
        <v>789.86</v>
      </c>
      <c r="O94">
        <f>ROUND(ROUND(L94*Source!I85, 6)*SmtRes!DA84, 2)</f>
        <v>5.93</v>
      </c>
      <c r="P94">
        <f>SmtRes!AG84</f>
        <v>515.51</v>
      </c>
      <c r="Q94">
        <f>SmtRes!DC84</f>
        <v>3.87</v>
      </c>
      <c r="R94">
        <f>ROUND(ROUND(Q94*Source!I85, 6)*1, 2)</f>
        <v>3.87</v>
      </c>
      <c r="S94">
        <f>SmtRes!AC84</f>
        <v>515.51</v>
      </c>
      <c r="T94">
        <f>ROUND(ROUND(Q94*Source!I85, 6)*SmtRes!AK84, 2)</f>
        <v>3.87</v>
      </c>
      <c r="U94">
        <v>2</v>
      </c>
      <c r="Z94">
        <f>SmtRes!X84</f>
        <v>-1123321947</v>
      </c>
      <c r="AA94">
        <v>-1084138170</v>
      </c>
      <c r="AB94">
        <v>-1084138170</v>
      </c>
    </row>
    <row r="95" spans="1:28" x14ac:dyDescent="0.2">
      <c r="A95">
        <v>20</v>
      </c>
      <c r="B95">
        <v>83</v>
      </c>
      <c r="C95">
        <v>1</v>
      </c>
      <c r="D95">
        <v>0</v>
      </c>
      <c r="E95">
        <f>SmtRes!AV83</f>
        <v>1</v>
      </c>
      <c r="F95" t="str">
        <f>SmtRes!I83</f>
        <v>9999990008</v>
      </c>
      <c r="G95" t="str">
        <f>SmtRes!K83</f>
        <v>Трудозатраты рабочих</v>
      </c>
      <c r="H95" t="str">
        <f>SmtRes!O83</f>
        <v>чел.-ч.</v>
      </c>
      <c r="I95">
        <f>SmtRes!Y83*Source!I85</f>
        <v>0.06</v>
      </c>
      <c r="J95">
        <f>SmtRes!AO83</f>
        <v>1</v>
      </c>
      <c r="K95">
        <f>SmtRes!AH83</f>
        <v>0</v>
      </c>
      <c r="L95">
        <f>SmtRes!DB83</f>
        <v>0</v>
      </c>
      <c r="M95">
        <f>ROUND(ROUND(L95*Source!I85, 6)*1, 2)</f>
        <v>0</v>
      </c>
      <c r="N95">
        <f>SmtRes!AD83</f>
        <v>0</v>
      </c>
      <c r="O95">
        <f>ROUND(ROUND(L95*Source!I85, 6)*SmtRes!DA83, 2)</f>
        <v>0</v>
      </c>
      <c r="P95">
        <f>SmtRes!AG83</f>
        <v>0</v>
      </c>
      <c r="Q95">
        <f>SmtRes!DC83</f>
        <v>0</v>
      </c>
      <c r="R95">
        <f>ROUND(ROUND(Q95*Source!I85, 6)*1, 2)</f>
        <v>0</v>
      </c>
      <c r="S95">
        <f>SmtRes!AC83</f>
        <v>0</v>
      </c>
      <c r="T95">
        <f>ROUND(ROUND(Q95*Source!I85, 6)*SmtRes!AK83, 2)</f>
        <v>0</v>
      </c>
      <c r="U95">
        <v>1</v>
      </c>
      <c r="Z95">
        <f>SmtRes!X83</f>
        <v>476480486</v>
      </c>
      <c r="AA95">
        <v>-1751963544</v>
      </c>
      <c r="AB95">
        <v>-1751963544</v>
      </c>
    </row>
    <row r="96" spans="1:28" x14ac:dyDescent="0.2">
      <c r="A96">
        <v>20</v>
      </c>
      <c r="B96">
        <v>89</v>
      </c>
      <c r="C96">
        <v>3</v>
      </c>
      <c r="D96">
        <v>0</v>
      </c>
      <c r="E96">
        <f>SmtRes!AV89</f>
        <v>0</v>
      </c>
      <c r="F96" t="str">
        <f>SmtRes!I89</f>
        <v>21.1-4-7</v>
      </c>
      <c r="G96" t="str">
        <f>SmtRes!K89</f>
        <v>Газ негорючий жидкий (воздух сжатый) Clean 360</v>
      </c>
      <c r="H96" t="str">
        <f>SmtRes!O89</f>
        <v>л</v>
      </c>
      <c r="I96">
        <f>SmtRes!Y89*Source!I86</f>
        <v>0.56000000000000005</v>
      </c>
      <c r="J96">
        <f>SmtRes!AO89</f>
        <v>1</v>
      </c>
      <c r="K96">
        <f>SmtRes!AE89</f>
        <v>13856.59</v>
      </c>
      <c r="L96">
        <f>SmtRes!DB89</f>
        <v>27.71</v>
      </c>
      <c r="M96">
        <f>ROUND(ROUND(L96*Source!I86, 6)*1, 2)</f>
        <v>7758.8</v>
      </c>
      <c r="N96">
        <f>SmtRes!AA89</f>
        <v>13856.59</v>
      </c>
      <c r="O96">
        <f>ROUND(ROUND(L96*Source!I86, 6)*SmtRes!DA89, 2)</f>
        <v>7758.8</v>
      </c>
      <c r="P96">
        <f>SmtRes!AG89</f>
        <v>0</v>
      </c>
      <c r="Q96">
        <f>SmtRes!DC89</f>
        <v>0</v>
      </c>
      <c r="R96">
        <f>ROUND(ROUND(Q96*Source!I86, 6)*1, 2)</f>
        <v>0</v>
      </c>
      <c r="S96">
        <f>SmtRes!AC89</f>
        <v>0</v>
      </c>
      <c r="T96">
        <f>ROUND(ROUND(Q96*Source!I86, 6)*SmtRes!AK89, 2)</f>
        <v>0</v>
      </c>
      <c r="U96">
        <v>3</v>
      </c>
      <c r="Z96">
        <f>SmtRes!X89</f>
        <v>-1791503361</v>
      </c>
      <c r="AA96">
        <v>613166462</v>
      </c>
      <c r="AB96">
        <v>613166462</v>
      </c>
    </row>
    <row r="97" spans="1:28" x14ac:dyDescent="0.2">
      <c r="A97">
        <v>20</v>
      </c>
      <c r="B97">
        <v>88</v>
      </c>
      <c r="C97">
        <v>3</v>
      </c>
      <c r="D97">
        <v>0</v>
      </c>
      <c r="E97">
        <f>SmtRes!AV88</f>
        <v>0</v>
      </c>
      <c r="F97" t="str">
        <f>SmtRes!I88</f>
        <v>21.1-20-7</v>
      </c>
      <c r="G97" t="str">
        <f>SmtRes!K88</f>
        <v>Ветошь</v>
      </c>
      <c r="H97" t="str">
        <f>SmtRes!O88</f>
        <v>кг</v>
      </c>
      <c r="I97">
        <f>SmtRes!Y88*Source!I86</f>
        <v>0.28000000000000003</v>
      </c>
      <c r="J97">
        <f>SmtRes!AO88</f>
        <v>1</v>
      </c>
      <c r="K97">
        <f>SmtRes!AE88</f>
        <v>29.29</v>
      </c>
      <c r="L97">
        <f>SmtRes!DB88</f>
        <v>0.03</v>
      </c>
      <c r="M97">
        <f>ROUND(ROUND(L97*Source!I86, 6)*1, 2)</f>
        <v>8.4</v>
      </c>
      <c r="N97">
        <f>SmtRes!AA88</f>
        <v>29.29</v>
      </c>
      <c r="O97">
        <f>ROUND(ROUND(L97*Source!I86, 6)*SmtRes!DA88, 2)</f>
        <v>8.4</v>
      </c>
      <c r="P97">
        <f>SmtRes!AG88</f>
        <v>0</v>
      </c>
      <c r="Q97">
        <f>SmtRes!DC88</f>
        <v>0</v>
      </c>
      <c r="R97">
        <f>ROUND(ROUND(Q97*Source!I86, 6)*1, 2)</f>
        <v>0</v>
      </c>
      <c r="S97">
        <f>SmtRes!AC88</f>
        <v>0</v>
      </c>
      <c r="T97">
        <f>ROUND(ROUND(Q97*Source!I86, 6)*SmtRes!AK88, 2)</f>
        <v>0</v>
      </c>
      <c r="U97">
        <v>3</v>
      </c>
      <c r="Z97">
        <f>SmtRes!X88</f>
        <v>-20334964</v>
      </c>
      <c r="AA97">
        <v>-854210182</v>
      </c>
      <c r="AB97">
        <v>-854210182</v>
      </c>
    </row>
    <row r="98" spans="1:28" x14ac:dyDescent="0.2">
      <c r="A98">
        <v>20</v>
      </c>
      <c r="B98">
        <v>87</v>
      </c>
      <c r="C98">
        <v>1</v>
      </c>
      <c r="D98">
        <v>0</v>
      </c>
      <c r="E98">
        <f>SmtRes!AV87</f>
        <v>1</v>
      </c>
      <c r="F98" t="str">
        <f>SmtRes!I87</f>
        <v>9999990008</v>
      </c>
      <c r="G98" t="str">
        <f>SmtRes!K87</f>
        <v>Трудозатраты рабочих</v>
      </c>
      <c r="H98" t="str">
        <f>SmtRes!O87</f>
        <v>чел.-ч.</v>
      </c>
      <c r="I98">
        <f>SmtRes!Y87*Source!I86</f>
        <v>100.8</v>
      </c>
      <c r="J98">
        <f>SmtRes!AO87</f>
        <v>1</v>
      </c>
      <c r="K98">
        <f>SmtRes!AH87</f>
        <v>0</v>
      </c>
      <c r="L98">
        <f>SmtRes!DB87</f>
        <v>0</v>
      </c>
      <c r="M98">
        <f>ROUND(ROUND(L98*Source!I86, 6)*1, 2)</f>
        <v>0</v>
      </c>
      <c r="N98">
        <f>SmtRes!AD87</f>
        <v>0</v>
      </c>
      <c r="O98">
        <f>ROUND(ROUND(L98*Source!I86, 6)*SmtRes!DA87, 2)</f>
        <v>0</v>
      </c>
      <c r="P98">
        <f>SmtRes!AG87</f>
        <v>0</v>
      </c>
      <c r="Q98">
        <f>SmtRes!DC87</f>
        <v>0</v>
      </c>
      <c r="R98">
        <f>ROUND(ROUND(Q98*Source!I86, 6)*1, 2)</f>
        <v>0</v>
      </c>
      <c r="S98">
        <f>SmtRes!AC87</f>
        <v>0</v>
      </c>
      <c r="T98">
        <f>ROUND(ROUND(Q98*Source!I86, 6)*SmtRes!AK87, 2)</f>
        <v>0</v>
      </c>
      <c r="U98">
        <v>1</v>
      </c>
      <c r="Z98">
        <f>SmtRes!X87</f>
        <v>476480486</v>
      </c>
      <c r="AA98">
        <v>-1751963544</v>
      </c>
      <c r="AB98">
        <v>-1751963544</v>
      </c>
    </row>
    <row r="99" spans="1:28" x14ac:dyDescent="0.2">
      <c r="A99">
        <v>20</v>
      </c>
      <c r="B99">
        <v>91</v>
      </c>
      <c r="C99">
        <v>3</v>
      </c>
      <c r="D99">
        <v>0</v>
      </c>
      <c r="E99">
        <f>SmtRes!AV91</f>
        <v>0</v>
      </c>
      <c r="F99" t="str">
        <f>SmtRes!I91</f>
        <v>21.1-20-7</v>
      </c>
      <c r="G99" t="str">
        <f>SmtRes!K91</f>
        <v>Ветошь</v>
      </c>
      <c r="H99" t="str">
        <f>SmtRes!O91</f>
        <v>кг</v>
      </c>
      <c r="I99">
        <f>SmtRes!Y91*Source!I87</f>
        <v>0.12</v>
      </c>
      <c r="J99">
        <f>SmtRes!AO91</f>
        <v>1</v>
      </c>
      <c r="K99">
        <f>SmtRes!AE91</f>
        <v>29.29</v>
      </c>
      <c r="L99">
        <f>SmtRes!DB91</f>
        <v>3.48</v>
      </c>
      <c r="M99">
        <f>ROUND(ROUND(L99*Source!I87, 6)*1, 2)</f>
        <v>3.48</v>
      </c>
      <c r="N99">
        <f>SmtRes!AA91</f>
        <v>29.29</v>
      </c>
      <c r="O99">
        <f>ROUND(ROUND(L99*Source!I87, 6)*SmtRes!DA91, 2)</f>
        <v>3.48</v>
      </c>
      <c r="P99">
        <f>SmtRes!AG91</f>
        <v>0</v>
      </c>
      <c r="Q99">
        <f>SmtRes!DC91</f>
        <v>0</v>
      </c>
      <c r="R99">
        <f>ROUND(ROUND(Q99*Source!I87, 6)*1, 2)</f>
        <v>0</v>
      </c>
      <c r="S99">
        <f>SmtRes!AC91</f>
        <v>0</v>
      </c>
      <c r="T99">
        <f>ROUND(ROUND(Q99*Source!I87, 6)*SmtRes!AK91, 2)</f>
        <v>0</v>
      </c>
      <c r="U99">
        <v>3</v>
      </c>
      <c r="Z99">
        <f>SmtRes!X91</f>
        <v>-20334964</v>
      </c>
      <c r="AA99">
        <v>-854210182</v>
      </c>
      <c r="AB99">
        <v>-854210182</v>
      </c>
    </row>
    <row r="100" spans="1:28" x14ac:dyDescent="0.2">
      <c r="A100">
        <v>20</v>
      </c>
      <c r="B100">
        <v>90</v>
      </c>
      <c r="C100">
        <v>1</v>
      </c>
      <c r="D100">
        <v>0</v>
      </c>
      <c r="E100">
        <f>SmtRes!AV90</f>
        <v>1</v>
      </c>
      <c r="F100" t="str">
        <f>SmtRes!I90</f>
        <v>9999990008</v>
      </c>
      <c r="G100" t="str">
        <f>SmtRes!K90</f>
        <v>Трудозатраты рабочих</v>
      </c>
      <c r="H100" t="str">
        <f>SmtRes!O90</f>
        <v>чел.-ч.</v>
      </c>
      <c r="I100">
        <f>SmtRes!Y90*Source!I87</f>
        <v>2.4000000000000004</v>
      </c>
      <c r="J100">
        <f>SmtRes!AO90</f>
        <v>1</v>
      </c>
      <c r="K100">
        <f>SmtRes!AH90</f>
        <v>0</v>
      </c>
      <c r="L100">
        <f>SmtRes!DB90</f>
        <v>0</v>
      </c>
      <c r="M100">
        <f>ROUND(ROUND(L100*Source!I87, 6)*1, 2)</f>
        <v>0</v>
      </c>
      <c r="N100">
        <f>SmtRes!AD90</f>
        <v>0</v>
      </c>
      <c r="O100">
        <f>ROUND(ROUND(L100*Source!I87, 6)*SmtRes!DA90, 2)</f>
        <v>0</v>
      </c>
      <c r="P100">
        <f>SmtRes!AG90</f>
        <v>0</v>
      </c>
      <c r="Q100">
        <f>SmtRes!DC90</f>
        <v>0</v>
      </c>
      <c r="R100">
        <f>ROUND(ROUND(Q100*Source!I87, 6)*1, 2)</f>
        <v>0</v>
      </c>
      <c r="S100">
        <f>SmtRes!AC90</f>
        <v>0</v>
      </c>
      <c r="T100">
        <f>ROUND(ROUND(Q100*Source!I87, 6)*SmtRes!AK90, 2)</f>
        <v>0</v>
      </c>
      <c r="U100">
        <v>1</v>
      </c>
      <c r="Z100">
        <f>SmtRes!X90</f>
        <v>476480486</v>
      </c>
      <c r="AA100">
        <v>-1751963544</v>
      </c>
      <c r="AB100">
        <v>-1751963544</v>
      </c>
    </row>
    <row r="101" spans="1:28" x14ac:dyDescent="0.2">
      <c r="A101">
        <v>20</v>
      </c>
      <c r="B101">
        <v>98</v>
      </c>
      <c r="C101">
        <v>3</v>
      </c>
      <c r="D101">
        <v>0</v>
      </c>
      <c r="E101">
        <f>SmtRes!AV98</f>
        <v>0</v>
      </c>
      <c r="F101" t="str">
        <f>SmtRes!I98</f>
        <v>21.1-20-7</v>
      </c>
      <c r="G101" t="str">
        <f>SmtRes!K98</f>
        <v>Ветошь</v>
      </c>
      <c r="H101" t="str">
        <f>SmtRes!O98</f>
        <v>кг</v>
      </c>
      <c r="I101">
        <f>SmtRes!Y98*Source!I89</f>
        <v>2.8200000000000007</v>
      </c>
      <c r="J101">
        <f>SmtRes!AO98</f>
        <v>1</v>
      </c>
      <c r="K101">
        <f>SmtRes!AE98</f>
        <v>29.29</v>
      </c>
      <c r="L101">
        <f>SmtRes!DB98</f>
        <v>17.52</v>
      </c>
      <c r="M101">
        <f>ROUND(ROUND(L101*Source!I89, 6)*1, 2)</f>
        <v>82.34</v>
      </c>
      <c r="N101">
        <f>SmtRes!AA98</f>
        <v>29.29</v>
      </c>
      <c r="O101">
        <f>ROUND(ROUND(L101*Source!I89, 6)*SmtRes!DA98, 2)</f>
        <v>82.34</v>
      </c>
      <c r="P101">
        <f>SmtRes!AG98</f>
        <v>0</v>
      </c>
      <c r="Q101">
        <f>SmtRes!DC98</f>
        <v>0</v>
      </c>
      <c r="R101">
        <f>ROUND(ROUND(Q101*Source!I89, 6)*1, 2)</f>
        <v>0</v>
      </c>
      <c r="S101">
        <f>SmtRes!AC98</f>
        <v>0</v>
      </c>
      <c r="T101">
        <f>ROUND(ROUND(Q101*Source!I89, 6)*SmtRes!AK98, 2)</f>
        <v>0</v>
      </c>
      <c r="U101">
        <v>3</v>
      </c>
      <c r="Z101">
        <f>SmtRes!X98</f>
        <v>-20334964</v>
      </c>
      <c r="AA101">
        <v>-854210182</v>
      </c>
      <c r="AB101">
        <v>-854210182</v>
      </c>
    </row>
    <row r="102" spans="1:28" x14ac:dyDescent="0.2">
      <c r="A102">
        <v>20</v>
      </c>
      <c r="B102">
        <v>97</v>
      </c>
      <c r="C102">
        <v>1</v>
      </c>
      <c r="D102">
        <v>0</v>
      </c>
      <c r="E102">
        <f>SmtRes!AV97</f>
        <v>1</v>
      </c>
      <c r="F102" t="str">
        <f>SmtRes!I97</f>
        <v>9999990008</v>
      </c>
      <c r="G102" t="str">
        <f>SmtRes!K97</f>
        <v>Трудозатраты рабочих</v>
      </c>
      <c r="H102" t="str">
        <f>SmtRes!O97</f>
        <v>чел.-ч.</v>
      </c>
      <c r="I102">
        <f>SmtRes!Y97*Source!I89</f>
        <v>47.94</v>
      </c>
      <c r="J102">
        <f>SmtRes!AO97</f>
        <v>1</v>
      </c>
      <c r="K102">
        <f>SmtRes!AH97</f>
        <v>0</v>
      </c>
      <c r="L102">
        <f>SmtRes!DB97</f>
        <v>0</v>
      </c>
      <c r="M102">
        <f>ROUND(ROUND(L102*Source!I89, 6)*1, 2)</f>
        <v>0</v>
      </c>
      <c r="N102">
        <f>SmtRes!AD97</f>
        <v>0</v>
      </c>
      <c r="O102">
        <f>ROUND(ROUND(L102*Source!I89, 6)*SmtRes!DA97, 2)</f>
        <v>0</v>
      </c>
      <c r="P102">
        <f>SmtRes!AG97</f>
        <v>0</v>
      </c>
      <c r="Q102">
        <f>SmtRes!DC97</f>
        <v>0</v>
      </c>
      <c r="R102">
        <f>ROUND(ROUND(Q102*Source!I89, 6)*1, 2)</f>
        <v>0</v>
      </c>
      <c r="S102">
        <f>SmtRes!AC97</f>
        <v>0</v>
      </c>
      <c r="T102">
        <f>ROUND(ROUND(Q102*Source!I89, 6)*SmtRes!AK97, 2)</f>
        <v>0</v>
      </c>
      <c r="U102">
        <v>1</v>
      </c>
      <c r="Z102">
        <f>SmtRes!X97</f>
        <v>476480486</v>
      </c>
      <c r="AA102">
        <v>-1751963544</v>
      </c>
      <c r="AB102">
        <v>-1751963544</v>
      </c>
    </row>
    <row r="103" spans="1:28" x14ac:dyDescent="0.2">
      <c r="A103">
        <v>20</v>
      </c>
      <c r="B103">
        <v>100</v>
      </c>
      <c r="C103">
        <v>3</v>
      </c>
      <c r="D103">
        <v>0</v>
      </c>
      <c r="E103">
        <f>SmtRes!AV100</f>
        <v>0</v>
      </c>
      <c r="F103" t="str">
        <f>SmtRes!I100</f>
        <v>21.1-20-7</v>
      </c>
      <c r="G103" t="str">
        <f>SmtRes!K100</f>
        <v>Ветошь</v>
      </c>
      <c r="H103" t="str">
        <f>SmtRes!O100</f>
        <v>кг</v>
      </c>
      <c r="I103">
        <f>SmtRes!Y100*Source!I90</f>
        <v>3.7080000000000002</v>
      </c>
      <c r="J103">
        <f>SmtRes!AO100</f>
        <v>1</v>
      </c>
      <c r="K103">
        <f>SmtRes!AE100</f>
        <v>29.29</v>
      </c>
      <c r="L103">
        <f>SmtRes!DB100</f>
        <v>10.56</v>
      </c>
      <c r="M103">
        <f>ROUND(ROUND(L103*Source!I90, 6)*1, 2)</f>
        <v>108.77</v>
      </c>
      <c r="N103">
        <f>SmtRes!AA100</f>
        <v>29.29</v>
      </c>
      <c r="O103">
        <f>ROUND(ROUND(L103*Source!I90, 6)*SmtRes!DA100, 2)</f>
        <v>108.77</v>
      </c>
      <c r="P103">
        <f>SmtRes!AG100</f>
        <v>0</v>
      </c>
      <c r="Q103">
        <f>SmtRes!DC100</f>
        <v>0</v>
      </c>
      <c r="R103">
        <f>ROUND(ROUND(Q103*Source!I90, 6)*1, 2)</f>
        <v>0</v>
      </c>
      <c r="S103">
        <f>SmtRes!AC100</f>
        <v>0</v>
      </c>
      <c r="T103">
        <f>ROUND(ROUND(Q103*Source!I90, 6)*SmtRes!AK100, 2)</f>
        <v>0</v>
      </c>
      <c r="U103">
        <v>3</v>
      </c>
      <c r="Z103">
        <f>SmtRes!X100</f>
        <v>-20334964</v>
      </c>
      <c r="AA103">
        <v>-854210182</v>
      </c>
      <c r="AB103">
        <v>-854210182</v>
      </c>
    </row>
    <row r="104" spans="1:28" x14ac:dyDescent="0.2">
      <c r="A104">
        <v>20</v>
      </c>
      <c r="B104">
        <v>99</v>
      </c>
      <c r="C104">
        <v>1</v>
      </c>
      <c r="D104">
        <v>0</v>
      </c>
      <c r="E104">
        <f>SmtRes!AV99</f>
        <v>1</v>
      </c>
      <c r="F104" t="str">
        <f>SmtRes!I99</f>
        <v>9999990008</v>
      </c>
      <c r="G104" t="str">
        <f>SmtRes!K99</f>
        <v>Трудозатраты рабочих</v>
      </c>
      <c r="H104" t="str">
        <f>SmtRes!O99</f>
        <v>чел.-ч.</v>
      </c>
      <c r="I104">
        <f>SmtRes!Y99*Source!I90</f>
        <v>92.7</v>
      </c>
      <c r="J104">
        <f>SmtRes!AO99</f>
        <v>1</v>
      </c>
      <c r="K104">
        <f>SmtRes!AH99</f>
        <v>0</v>
      </c>
      <c r="L104">
        <f>SmtRes!DB99</f>
        <v>0</v>
      </c>
      <c r="M104">
        <f>ROUND(ROUND(L104*Source!I90, 6)*1, 2)</f>
        <v>0</v>
      </c>
      <c r="N104">
        <f>SmtRes!AD99</f>
        <v>0</v>
      </c>
      <c r="O104">
        <f>ROUND(ROUND(L104*Source!I90, 6)*SmtRes!DA99, 2)</f>
        <v>0</v>
      </c>
      <c r="P104">
        <f>SmtRes!AG99</f>
        <v>0</v>
      </c>
      <c r="Q104">
        <f>SmtRes!DC99</f>
        <v>0</v>
      </c>
      <c r="R104">
        <f>ROUND(ROUND(Q104*Source!I90, 6)*1, 2)</f>
        <v>0</v>
      </c>
      <c r="S104">
        <f>SmtRes!AC99</f>
        <v>0</v>
      </c>
      <c r="T104">
        <f>ROUND(ROUND(Q104*Source!I90, 6)*SmtRes!AK99, 2)</f>
        <v>0</v>
      </c>
      <c r="U104">
        <v>1</v>
      </c>
      <c r="Z104">
        <f>SmtRes!X99</f>
        <v>476480486</v>
      </c>
      <c r="AA104">
        <v>-1751963544</v>
      </c>
      <c r="AB104">
        <v>-1751963544</v>
      </c>
    </row>
    <row r="105" spans="1:28" x14ac:dyDescent="0.2">
      <c r="A105">
        <v>20</v>
      </c>
      <c r="B105">
        <v>105</v>
      </c>
      <c r="C105">
        <v>3</v>
      </c>
      <c r="D105">
        <v>0</v>
      </c>
      <c r="E105">
        <f>SmtRes!AV105</f>
        <v>0</v>
      </c>
      <c r="F105" t="str">
        <f>SmtRes!I105</f>
        <v>21.1-6-139</v>
      </c>
      <c r="G105" t="str">
        <f>SmtRes!K105</f>
        <v>Эмаль, марка ПФ-115 (цветная), пентафталевая</v>
      </c>
      <c r="H105" t="str">
        <f>SmtRes!O105</f>
        <v>кг</v>
      </c>
      <c r="I105">
        <f>SmtRes!Y105*Source!I91</f>
        <v>0.18</v>
      </c>
      <c r="J105">
        <f>SmtRes!AO105</f>
        <v>1</v>
      </c>
      <c r="K105">
        <f>SmtRes!AE105</f>
        <v>137.97</v>
      </c>
      <c r="L105">
        <f>SmtRes!DB105</f>
        <v>16.559999999999999</v>
      </c>
      <c r="M105">
        <f>ROUND(ROUND(L105*Source!I91, 6)*1, 2)</f>
        <v>24.84</v>
      </c>
      <c r="N105">
        <f>SmtRes!AA105</f>
        <v>137.97</v>
      </c>
      <c r="O105">
        <f>ROUND(ROUND(L105*Source!I91, 6)*SmtRes!DA105, 2)</f>
        <v>24.84</v>
      </c>
      <c r="P105">
        <f>SmtRes!AG105</f>
        <v>0</v>
      </c>
      <c r="Q105">
        <f>SmtRes!DC105</f>
        <v>0</v>
      </c>
      <c r="R105">
        <f>ROUND(ROUND(Q105*Source!I91, 6)*1, 2)</f>
        <v>0</v>
      </c>
      <c r="S105">
        <f>SmtRes!AC105</f>
        <v>0</v>
      </c>
      <c r="T105">
        <f>ROUND(ROUND(Q105*Source!I91, 6)*SmtRes!AK105, 2)</f>
        <v>0</v>
      </c>
      <c r="U105">
        <v>3</v>
      </c>
      <c r="Z105">
        <f>SmtRes!X105</f>
        <v>181517458</v>
      </c>
      <c r="AA105">
        <v>1793131511</v>
      </c>
      <c r="AB105">
        <v>1793131511</v>
      </c>
    </row>
    <row r="106" spans="1:28" x14ac:dyDescent="0.2">
      <c r="A106">
        <v>20</v>
      </c>
      <c r="B106">
        <v>104</v>
      </c>
      <c r="C106">
        <v>3</v>
      </c>
      <c r="D106">
        <v>0</v>
      </c>
      <c r="E106">
        <f>SmtRes!AV104</f>
        <v>0</v>
      </c>
      <c r="F106" t="str">
        <f>SmtRes!I104</f>
        <v>21.1-25-389</v>
      </c>
      <c r="G106" t="str">
        <f>SmtRes!K104</f>
        <v>Шкурка шлифовальная на тканевой основе водостойкая</v>
      </c>
      <c r="H106" t="str">
        <f>SmtRes!O104</f>
        <v>м2</v>
      </c>
      <c r="I106">
        <f>SmtRes!Y104*Source!I91</f>
        <v>0.15000000000000002</v>
      </c>
      <c r="J106">
        <f>SmtRes!AO104</f>
        <v>1</v>
      </c>
      <c r="K106">
        <f>SmtRes!AE104</f>
        <v>429.34</v>
      </c>
      <c r="L106">
        <f>SmtRes!DB104</f>
        <v>42.93</v>
      </c>
      <c r="M106">
        <f>ROUND(ROUND(L106*Source!I91, 6)*1, 2)</f>
        <v>64.400000000000006</v>
      </c>
      <c r="N106">
        <f>SmtRes!AA104</f>
        <v>429.34</v>
      </c>
      <c r="O106">
        <f>ROUND(ROUND(L106*Source!I91, 6)*SmtRes!DA104, 2)</f>
        <v>64.400000000000006</v>
      </c>
      <c r="P106">
        <f>SmtRes!AG104</f>
        <v>0</v>
      </c>
      <c r="Q106">
        <f>SmtRes!DC104</f>
        <v>0</v>
      </c>
      <c r="R106">
        <f>ROUND(ROUND(Q106*Source!I91, 6)*1, 2)</f>
        <v>0</v>
      </c>
      <c r="S106">
        <f>SmtRes!AC104</f>
        <v>0</v>
      </c>
      <c r="T106">
        <f>ROUND(ROUND(Q106*Source!I91, 6)*SmtRes!AK104, 2)</f>
        <v>0</v>
      </c>
      <c r="U106">
        <v>3</v>
      </c>
      <c r="Z106">
        <f>SmtRes!X104</f>
        <v>189364196</v>
      </c>
      <c r="AA106">
        <v>2112690946</v>
      </c>
      <c r="AB106">
        <v>2112690946</v>
      </c>
    </row>
    <row r="107" spans="1:28" x14ac:dyDescent="0.2">
      <c r="A107">
        <v>20</v>
      </c>
      <c r="B107">
        <v>103</v>
      </c>
      <c r="C107">
        <v>3</v>
      </c>
      <c r="D107">
        <v>0</v>
      </c>
      <c r="E107">
        <f>SmtRes!AV103</f>
        <v>0</v>
      </c>
      <c r="F107" t="str">
        <f>SmtRes!I103</f>
        <v>21.1-20-7</v>
      </c>
      <c r="G107" t="str">
        <f>SmtRes!K103</f>
        <v>Ветошь</v>
      </c>
      <c r="H107" t="str">
        <f>SmtRes!O103</f>
        <v>кг</v>
      </c>
      <c r="I107">
        <f>SmtRes!Y103*Source!I91</f>
        <v>0.75</v>
      </c>
      <c r="J107">
        <f>SmtRes!AO103</f>
        <v>1</v>
      </c>
      <c r="K107">
        <f>SmtRes!AE103</f>
        <v>29.29</v>
      </c>
      <c r="L107">
        <f>SmtRes!DB103</f>
        <v>14.65</v>
      </c>
      <c r="M107">
        <f>ROUND(ROUND(L107*Source!I91, 6)*1, 2)</f>
        <v>21.98</v>
      </c>
      <c r="N107">
        <f>SmtRes!AA103</f>
        <v>29.29</v>
      </c>
      <c r="O107">
        <f>ROUND(ROUND(L107*Source!I91, 6)*SmtRes!DA103, 2)</f>
        <v>21.98</v>
      </c>
      <c r="P107">
        <f>SmtRes!AG103</f>
        <v>0</v>
      </c>
      <c r="Q107">
        <f>SmtRes!DC103</f>
        <v>0</v>
      </c>
      <c r="R107">
        <f>ROUND(ROUND(Q107*Source!I91, 6)*1, 2)</f>
        <v>0</v>
      </c>
      <c r="S107">
        <f>SmtRes!AC103</f>
        <v>0</v>
      </c>
      <c r="T107">
        <f>ROUND(ROUND(Q107*Source!I91, 6)*SmtRes!AK103, 2)</f>
        <v>0</v>
      </c>
      <c r="U107">
        <v>3</v>
      </c>
      <c r="Z107">
        <f>SmtRes!X103</f>
        <v>-20334964</v>
      </c>
      <c r="AA107">
        <v>-854210182</v>
      </c>
      <c r="AB107">
        <v>-854210182</v>
      </c>
    </row>
    <row r="108" spans="1:28" x14ac:dyDescent="0.2">
      <c r="A108">
        <v>20</v>
      </c>
      <c r="B108">
        <v>102</v>
      </c>
      <c r="C108">
        <v>3</v>
      </c>
      <c r="D108">
        <v>0</v>
      </c>
      <c r="E108">
        <f>SmtRes!AV102</f>
        <v>0</v>
      </c>
      <c r="F108" t="str">
        <f>SmtRes!I102</f>
        <v>21.1-20-1</v>
      </c>
      <c r="G108" t="str">
        <f>SmtRes!K102</f>
        <v>Бязь</v>
      </c>
      <c r="H108" t="str">
        <f>SmtRes!O102</f>
        <v>м2</v>
      </c>
      <c r="I108">
        <f>SmtRes!Y102*Source!I91</f>
        <v>0.75</v>
      </c>
      <c r="J108">
        <f>SmtRes!AO102</f>
        <v>1</v>
      </c>
      <c r="K108">
        <f>SmtRes!AE102</f>
        <v>48.08</v>
      </c>
      <c r="L108">
        <f>SmtRes!DB102</f>
        <v>24.04</v>
      </c>
      <c r="M108">
        <f>ROUND(ROUND(L108*Source!I91, 6)*1, 2)</f>
        <v>36.06</v>
      </c>
      <c r="N108">
        <f>SmtRes!AA102</f>
        <v>48.08</v>
      </c>
      <c r="O108">
        <f>ROUND(ROUND(L108*Source!I91, 6)*SmtRes!DA102, 2)</f>
        <v>36.06</v>
      </c>
      <c r="P108">
        <f>SmtRes!AG102</f>
        <v>0</v>
      </c>
      <c r="Q108">
        <f>SmtRes!DC102</f>
        <v>0</v>
      </c>
      <c r="R108">
        <f>ROUND(ROUND(Q108*Source!I91, 6)*1, 2)</f>
        <v>0</v>
      </c>
      <c r="S108">
        <f>SmtRes!AC102</f>
        <v>0</v>
      </c>
      <c r="T108">
        <f>ROUND(ROUND(Q108*Source!I91, 6)*SmtRes!AK102, 2)</f>
        <v>0</v>
      </c>
      <c r="U108">
        <v>3</v>
      </c>
      <c r="Z108">
        <f>SmtRes!X102</f>
        <v>1402440005</v>
      </c>
      <c r="AA108">
        <v>-1894729877</v>
      </c>
      <c r="AB108">
        <v>-1894729877</v>
      </c>
    </row>
    <row r="109" spans="1:28" x14ac:dyDescent="0.2">
      <c r="A109">
        <v>20</v>
      </c>
      <c r="B109">
        <v>101</v>
      </c>
      <c r="C109">
        <v>1</v>
      </c>
      <c r="D109">
        <v>0</v>
      </c>
      <c r="E109">
        <f>SmtRes!AV101</f>
        <v>1</v>
      </c>
      <c r="F109" t="str">
        <f>SmtRes!I101</f>
        <v>9999990008</v>
      </c>
      <c r="G109" t="str">
        <f>SmtRes!K101</f>
        <v>Трудозатраты рабочих</v>
      </c>
      <c r="H109" t="str">
        <f>SmtRes!O101</f>
        <v>чел.-ч.</v>
      </c>
      <c r="I109">
        <f>SmtRes!Y101*Source!I91</f>
        <v>7.9950000000000001</v>
      </c>
      <c r="J109">
        <f>SmtRes!AO101</f>
        <v>1</v>
      </c>
      <c r="K109">
        <f>SmtRes!AH101</f>
        <v>0</v>
      </c>
      <c r="L109">
        <f>SmtRes!DB101</f>
        <v>0</v>
      </c>
      <c r="M109">
        <f>ROUND(ROUND(L109*Source!I91, 6)*1, 2)</f>
        <v>0</v>
      </c>
      <c r="N109">
        <f>SmtRes!AD101</f>
        <v>0</v>
      </c>
      <c r="O109">
        <f>ROUND(ROUND(L109*Source!I91, 6)*SmtRes!DA101, 2)</f>
        <v>0</v>
      </c>
      <c r="P109">
        <f>SmtRes!AG101</f>
        <v>0</v>
      </c>
      <c r="Q109">
        <f>SmtRes!DC101</f>
        <v>0</v>
      </c>
      <c r="R109">
        <f>ROUND(ROUND(Q109*Source!I91, 6)*1, 2)</f>
        <v>0</v>
      </c>
      <c r="S109">
        <f>SmtRes!AC101</f>
        <v>0</v>
      </c>
      <c r="T109">
        <f>ROUND(ROUND(Q109*Source!I91, 6)*SmtRes!AK101, 2)</f>
        <v>0</v>
      </c>
      <c r="U109">
        <v>1</v>
      </c>
      <c r="Z109">
        <f>SmtRes!X101</f>
        <v>476480486</v>
      </c>
      <c r="AA109">
        <v>-1751963544</v>
      </c>
      <c r="AB109">
        <v>-1751963544</v>
      </c>
    </row>
    <row r="110" spans="1:28" x14ac:dyDescent="0.2">
      <c r="A110">
        <v>20</v>
      </c>
      <c r="B110">
        <v>108</v>
      </c>
      <c r="C110">
        <v>3</v>
      </c>
      <c r="D110">
        <v>0</v>
      </c>
      <c r="E110">
        <f>SmtRes!AV108</f>
        <v>0</v>
      </c>
      <c r="F110" t="str">
        <f>SmtRes!I108</f>
        <v>21.1-20-7</v>
      </c>
      <c r="G110" t="str">
        <f>SmtRes!K108</f>
        <v>Ветошь</v>
      </c>
      <c r="H110" t="str">
        <f>SmtRes!O108</f>
        <v>кг</v>
      </c>
      <c r="I110">
        <f>SmtRes!Y108*Source!I92</f>
        <v>82.5</v>
      </c>
      <c r="J110">
        <f>SmtRes!AO108</f>
        <v>1</v>
      </c>
      <c r="K110">
        <f>SmtRes!AE108</f>
        <v>29.29</v>
      </c>
      <c r="L110">
        <f>SmtRes!DB108</f>
        <v>161.15</v>
      </c>
      <c r="M110">
        <f>ROUND(ROUND(L110*Source!I92, 6)*1, 2)</f>
        <v>2417.25</v>
      </c>
      <c r="N110">
        <f>SmtRes!AA108</f>
        <v>29.29</v>
      </c>
      <c r="O110">
        <f>ROUND(ROUND(L110*Source!I92, 6)*SmtRes!DA108, 2)</f>
        <v>2417.25</v>
      </c>
      <c r="P110">
        <f>SmtRes!AG108</f>
        <v>0</v>
      </c>
      <c r="Q110">
        <f>SmtRes!DC108</f>
        <v>0</v>
      </c>
      <c r="R110">
        <f>ROUND(ROUND(Q110*Source!I92, 6)*1, 2)</f>
        <v>0</v>
      </c>
      <c r="S110">
        <f>SmtRes!AC108</f>
        <v>0</v>
      </c>
      <c r="T110">
        <f>ROUND(ROUND(Q110*Source!I92, 6)*SmtRes!AK108, 2)</f>
        <v>0</v>
      </c>
      <c r="U110">
        <v>3</v>
      </c>
      <c r="Z110">
        <f>SmtRes!X108</f>
        <v>-20334964</v>
      </c>
      <c r="AA110">
        <v>-854210182</v>
      </c>
      <c r="AB110">
        <v>-854210182</v>
      </c>
    </row>
    <row r="111" spans="1:28" x14ac:dyDescent="0.2">
      <c r="A111">
        <v>20</v>
      </c>
      <c r="B111">
        <v>107</v>
      </c>
      <c r="C111">
        <v>3</v>
      </c>
      <c r="D111">
        <v>0</v>
      </c>
      <c r="E111">
        <f>SmtRes!AV107</f>
        <v>0</v>
      </c>
      <c r="F111" t="str">
        <f>SmtRes!I107</f>
        <v>21.1-20-1</v>
      </c>
      <c r="G111" t="str">
        <f>SmtRes!K107</f>
        <v>Бязь</v>
      </c>
      <c r="H111" t="str">
        <f>SmtRes!O107</f>
        <v>м2</v>
      </c>
      <c r="I111">
        <f>SmtRes!Y107*Source!I92</f>
        <v>82.5</v>
      </c>
      <c r="J111">
        <f>SmtRes!AO107</f>
        <v>1</v>
      </c>
      <c r="K111">
        <f>SmtRes!AE107</f>
        <v>48.08</v>
      </c>
      <c r="L111">
        <f>SmtRes!DB107</f>
        <v>264.44</v>
      </c>
      <c r="M111">
        <f>ROUND(ROUND(L111*Source!I92, 6)*1, 2)</f>
        <v>3966.6</v>
      </c>
      <c r="N111">
        <f>SmtRes!AA107</f>
        <v>48.08</v>
      </c>
      <c r="O111">
        <f>ROUND(ROUND(L111*Source!I92, 6)*SmtRes!DA107, 2)</f>
        <v>3966.6</v>
      </c>
      <c r="P111">
        <f>SmtRes!AG107</f>
        <v>0</v>
      </c>
      <c r="Q111">
        <f>SmtRes!DC107</f>
        <v>0</v>
      </c>
      <c r="R111">
        <f>ROUND(ROUND(Q111*Source!I92, 6)*1, 2)</f>
        <v>0</v>
      </c>
      <c r="S111">
        <f>SmtRes!AC107</f>
        <v>0</v>
      </c>
      <c r="T111">
        <f>ROUND(ROUND(Q111*Source!I92, 6)*SmtRes!AK107, 2)</f>
        <v>0</v>
      </c>
      <c r="U111">
        <v>3</v>
      </c>
      <c r="Z111">
        <f>SmtRes!X107</f>
        <v>1402440005</v>
      </c>
      <c r="AA111">
        <v>-1894729877</v>
      </c>
      <c r="AB111">
        <v>-1894729877</v>
      </c>
    </row>
    <row r="112" spans="1:28" x14ac:dyDescent="0.2">
      <c r="A112">
        <v>20</v>
      </c>
      <c r="B112">
        <v>106</v>
      </c>
      <c r="C112">
        <v>1</v>
      </c>
      <c r="D112">
        <v>0</v>
      </c>
      <c r="E112">
        <f>SmtRes!AV106</f>
        <v>1</v>
      </c>
      <c r="F112" t="str">
        <f>SmtRes!I106</f>
        <v>9999990008</v>
      </c>
      <c r="G112" t="str">
        <f>SmtRes!K106</f>
        <v>Трудозатраты рабочих</v>
      </c>
      <c r="H112" t="str">
        <f>SmtRes!O106</f>
        <v>чел.-ч.</v>
      </c>
      <c r="I112">
        <f>SmtRes!Y106*Source!I92</f>
        <v>308.55</v>
      </c>
      <c r="J112">
        <f>SmtRes!AO106</f>
        <v>1</v>
      </c>
      <c r="K112">
        <f>SmtRes!AH106</f>
        <v>0</v>
      </c>
      <c r="L112">
        <f>SmtRes!DB106</f>
        <v>0</v>
      </c>
      <c r="M112">
        <f>ROUND(ROUND(L112*Source!I92, 6)*1, 2)</f>
        <v>0</v>
      </c>
      <c r="N112">
        <f>SmtRes!AD106</f>
        <v>0</v>
      </c>
      <c r="O112">
        <f>ROUND(ROUND(L112*Source!I92, 6)*SmtRes!DA106, 2)</f>
        <v>0</v>
      </c>
      <c r="P112">
        <f>SmtRes!AG106</f>
        <v>0</v>
      </c>
      <c r="Q112">
        <f>SmtRes!DC106</f>
        <v>0</v>
      </c>
      <c r="R112">
        <f>ROUND(ROUND(Q112*Source!I92, 6)*1, 2)</f>
        <v>0</v>
      </c>
      <c r="S112">
        <f>SmtRes!AC106</f>
        <v>0</v>
      </c>
      <c r="T112">
        <f>ROUND(ROUND(Q112*Source!I92, 6)*SmtRes!AK106, 2)</f>
        <v>0</v>
      </c>
      <c r="U112">
        <v>1</v>
      </c>
      <c r="Z112">
        <f>SmtRes!X106</f>
        <v>476480486</v>
      </c>
      <c r="AA112">
        <v>-1751963544</v>
      </c>
      <c r="AB112">
        <v>-1751963544</v>
      </c>
    </row>
    <row r="113" spans="1:28" x14ac:dyDescent="0.2">
      <c r="A113">
        <v>20</v>
      </c>
      <c r="B113">
        <v>112</v>
      </c>
      <c r="C113">
        <v>3</v>
      </c>
      <c r="D113">
        <v>0</v>
      </c>
      <c r="E113">
        <f>SmtRes!AV112</f>
        <v>0</v>
      </c>
      <c r="F113" t="str">
        <f>SmtRes!I112</f>
        <v>21.1-20-1</v>
      </c>
      <c r="G113" t="str">
        <f>SmtRes!K112</f>
        <v>Бязь</v>
      </c>
      <c r="H113" t="str">
        <f>SmtRes!O112</f>
        <v>м2</v>
      </c>
      <c r="I113">
        <f>SmtRes!Y112*Source!I93</f>
        <v>0.02</v>
      </c>
      <c r="J113">
        <f>SmtRes!AO112</f>
        <v>1</v>
      </c>
      <c r="K113">
        <f>SmtRes!AE112</f>
        <v>48.08</v>
      </c>
      <c r="L113">
        <f>SmtRes!DB112</f>
        <v>0.48</v>
      </c>
      <c r="M113">
        <f>ROUND(ROUND(L113*Source!I93, 6)*1, 2)</f>
        <v>0.96</v>
      </c>
      <c r="N113">
        <f>SmtRes!AA112</f>
        <v>48.08</v>
      </c>
      <c r="O113">
        <f>ROUND(ROUND(L113*Source!I93, 6)*SmtRes!DA112, 2)</f>
        <v>0.96</v>
      </c>
      <c r="P113">
        <f>SmtRes!AG112</f>
        <v>0</v>
      </c>
      <c r="Q113">
        <f>SmtRes!DC112</f>
        <v>0</v>
      </c>
      <c r="R113">
        <f>ROUND(ROUND(Q113*Source!I93, 6)*1, 2)</f>
        <v>0</v>
      </c>
      <c r="S113">
        <f>SmtRes!AC112</f>
        <v>0</v>
      </c>
      <c r="T113">
        <f>ROUND(ROUND(Q113*Source!I93, 6)*SmtRes!AK112, 2)</f>
        <v>0</v>
      </c>
      <c r="U113">
        <v>3</v>
      </c>
      <c r="Z113">
        <f>SmtRes!X112</f>
        <v>1402440005</v>
      </c>
      <c r="AA113">
        <v>-1894729877</v>
      </c>
      <c r="AB113">
        <v>-1894729877</v>
      </c>
    </row>
    <row r="114" spans="1:28" x14ac:dyDescent="0.2">
      <c r="A114">
        <v>20</v>
      </c>
      <c r="B114">
        <v>111</v>
      </c>
      <c r="C114">
        <v>3</v>
      </c>
      <c r="D114">
        <v>0</v>
      </c>
      <c r="E114">
        <f>SmtRes!AV111</f>
        <v>0</v>
      </c>
      <c r="F114" t="str">
        <f>SmtRes!I111</f>
        <v>21.1-16-104</v>
      </c>
      <c r="G114" t="str">
        <f>SmtRes!K111</f>
        <v>Спирт этиловый технический</v>
      </c>
      <c r="H114" t="str">
        <f>SmtRes!O111</f>
        <v>кг</v>
      </c>
      <c r="I114">
        <f>SmtRes!Y111*Source!I93</f>
        <v>4.0000000000000003E-5</v>
      </c>
      <c r="J114">
        <f>SmtRes!AO111</f>
        <v>1</v>
      </c>
      <c r="K114">
        <f>SmtRes!AE111</f>
        <v>412.97</v>
      </c>
      <c r="L114">
        <f>SmtRes!DB111</f>
        <v>0.01</v>
      </c>
      <c r="M114">
        <f>ROUND(ROUND(L114*Source!I93, 6)*1, 2)</f>
        <v>0.02</v>
      </c>
      <c r="N114">
        <f>SmtRes!AA111</f>
        <v>412.97</v>
      </c>
      <c r="O114">
        <f>ROUND(ROUND(L114*Source!I93, 6)*SmtRes!DA111, 2)</f>
        <v>0.02</v>
      </c>
      <c r="P114">
        <f>SmtRes!AG111</f>
        <v>0</v>
      </c>
      <c r="Q114">
        <f>SmtRes!DC111</f>
        <v>0</v>
      </c>
      <c r="R114">
        <f>ROUND(ROUND(Q114*Source!I93, 6)*1, 2)</f>
        <v>0</v>
      </c>
      <c r="S114">
        <f>SmtRes!AC111</f>
        <v>0</v>
      </c>
      <c r="T114">
        <f>ROUND(ROUND(Q114*Source!I93, 6)*SmtRes!AK111, 2)</f>
        <v>0</v>
      </c>
      <c r="U114">
        <v>3</v>
      </c>
      <c r="Z114">
        <f>SmtRes!X111</f>
        <v>1286462142</v>
      </c>
      <c r="AA114">
        <v>1664821204</v>
      </c>
      <c r="AB114">
        <v>1664821204</v>
      </c>
    </row>
    <row r="115" spans="1:28" x14ac:dyDescent="0.2">
      <c r="A115">
        <v>20</v>
      </c>
      <c r="B115">
        <v>110</v>
      </c>
      <c r="C115">
        <v>2</v>
      </c>
      <c r="D115">
        <v>0</v>
      </c>
      <c r="E115">
        <f>SmtRes!AV110</f>
        <v>0</v>
      </c>
      <c r="F115" t="str">
        <f>SmtRes!I110</f>
        <v>22.1-18-24</v>
      </c>
      <c r="G115" t="str">
        <f>SmtRes!K110</f>
        <v>Автомобили полупассажирские типа ГАЗ, грузоподъемность до 2 т</v>
      </c>
      <c r="H115" t="str">
        <f>SmtRes!O110</f>
        <v>маш.-ч</v>
      </c>
      <c r="I115">
        <f>SmtRes!Y110*Source!I93</f>
        <v>2.7999999999999997E-2</v>
      </c>
      <c r="J115">
        <f>SmtRes!AO110</f>
        <v>1</v>
      </c>
      <c r="K115">
        <f>SmtRes!AF110</f>
        <v>789.86</v>
      </c>
      <c r="L115">
        <f>SmtRes!DB110</f>
        <v>11.06</v>
      </c>
      <c r="M115">
        <f>ROUND(ROUND(L115*Source!I93, 6)*1, 2)</f>
        <v>22.12</v>
      </c>
      <c r="N115">
        <f>SmtRes!AB110</f>
        <v>789.86</v>
      </c>
      <c r="O115">
        <f>ROUND(ROUND(L115*Source!I93, 6)*SmtRes!DA110, 2)</f>
        <v>22.12</v>
      </c>
      <c r="P115">
        <f>SmtRes!AG110</f>
        <v>515.51</v>
      </c>
      <c r="Q115">
        <f>SmtRes!DC110</f>
        <v>7.2169999999999996</v>
      </c>
      <c r="R115">
        <f>ROUND(ROUND(Q115*Source!I93, 6)*1, 2)</f>
        <v>14.43</v>
      </c>
      <c r="S115">
        <f>SmtRes!AC110</f>
        <v>515.51</v>
      </c>
      <c r="T115">
        <f>ROUND(ROUND(Q115*Source!I93, 6)*SmtRes!AK110, 2)</f>
        <v>14.43</v>
      </c>
      <c r="U115">
        <v>2</v>
      </c>
      <c r="Z115">
        <f>SmtRes!X110</f>
        <v>-1123321947</v>
      </c>
      <c r="AA115">
        <v>-1084138170</v>
      </c>
      <c r="AB115">
        <v>-1084138170</v>
      </c>
    </row>
    <row r="116" spans="1:28" x14ac:dyDescent="0.2">
      <c r="A116">
        <v>20</v>
      </c>
      <c r="B116">
        <v>109</v>
      </c>
      <c r="C116">
        <v>1</v>
      </c>
      <c r="D116">
        <v>0</v>
      </c>
      <c r="E116">
        <f>SmtRes!AV109</f>
        <v>1</v>
      </c>
      <c r="F116" t="str">
        <f>SmtRes!I109</f>
        <v>9999990008</v>
      </c>
      <c r="G116" t="str">
        <f>SmtRes!K109</f>
        <v>Трудозатраты рабочих</v>
      </c>
      <c r="H116" t="str">
        <f>SmtRes!O109</f>
        <v>чел.-ч.</v>
      </c>
      <c r="I116">
        <f>SmtRes!Y109*Source!I93</f>
        <v>0.22399999999999998</v>
      </c>
      <c r="J116">
        <f>SmtRes!AO109</f>
        <v>1</v>
      </c>
      <c r="K116">
        <f>SmtRes!AH109</f>
        <v>0</v>
      </c>
      <c r="L116">
        <f>SmtRes!DB109</f>
        <v>0</v>
      </c>
      <c r="M116">
        <f>ROUND(ROUND(L116*Source!I93, 6)*1, 2)</f>
        <v>0</v>
      </c>
      <c r="N116">
        <f>SmtRes!AD109</f>
        <v>0</v>
      </c>
      <c r="O116">
        <f>ROUND(ROUND(L116*Source!I93, 6)*SmtRes!DA109, 2)</f>
        <v>0</v>
      </c>
      <c r="P116">
        <f>SmtRes!AG109</f>
        <v>0</v>
      </c>
      <c r="Q116">
        <f>SmtRes!DC109</f>
        <v>0</v>
      </c>
      <c r="R116">
        <f>ROUND(ROUND(Q116*Source!I93, 6)*1, 2)</f>
        <v>0</v>
      </c>
      <c r="S116">
        <f>SmtRes!AC109</f>
        <v>0</v>
      </c>
      <c r="T116">
        <f>ROUND(ROUND(Q116*Source!I93, 6)*SmtRes!AK109, 2)</f>
        <v>0</v>
      </c>
      <c r="U116">
        <v>1</v>
      </c>
      <c r="Z116">
        <f>SmtRes!X109</f>
        <v>476480486</v>
      </c>
      <c r="AA116">
        <v>-1751963544</v>
      </c>
      <c r="AB116">
        <v>-1751963544</v>
      </c>
    </row>
    <row r="117" spans="1:28" x14ac:dyDescent="0.2">
      <c r="A117">
        <v>20</v>
      </c>
      <c r="B117">
        <v>116</v>
      </c>
      <c r="C117">
        <v>3</v>
      </c>
      <c r="D117">
        <v>0</v>
      </c>
      <c r="E117">
        <f>SmtRes!AV116</f>
        <v>0</v>
      </c>
      <c r="F117" t="str">
        <f>SmtRes!I116</f>
        <v>21.1-20-1</v>
      </c>
      <c r="G117" t="str">
        <f>SmtRes!K116</f>
        <v>Бязь</v>
      </c>
      <c r="H117" t="str">
        <f>SmtRes!O116</f>
        <v>м2</v>
      </c>
      <c r="I117">
        <f>SmtRes!Y116*Source!I94</f>
        <v>0.22</v>
      </c>
      <c r="J117">
        <f>SmtRes!AO116</f>
        <v>1</v>
      </c>
      <c r="K117">
        <f>SmtRes!AE116</f>
        <v>48.08</v>
      </c>
      <c r="L117">
        <f>SmtRes!DB116</f>
        <v>5.28</v>
      </c>
      <c r="M117">
        <f>ROUND(ROUND(L117*Source!I94, 6)*1, 2)</f>
        <v>10.56</v>
      </c>
      <c r="N117">
        <f>SmtRes!AA116</f>
        <v>48.08</v>
      </c>
      <c r="O117">
        <f>ROUND(ROUND(L117*Source!I94, 6)*SmtRes!DA116, 2)</f>
        <v>10.56</v>
      </c>
      <c r="P117">
        <f>SmtRes!AG116</f>
        <v>0</v>
      </c>
      <c r="Q117">
        <f>SmtRes!DC116</f>
        <v>0</v>
      </c>
      <c r="R117">
        <f>ROUND(ROUND(Q117*Source!I94, 6)*1, 2)</f>
        <v>0</v>
      </c>
      <c r="S117">
        <f>SmtRes!AC116</f>
        <v>0</v>
      </c>
      <c r="T117">
        <f>ROUND(ROUND(Q117*Source!I94, 6)*SmtRes!AK116, 2)</f>
        <v>0</v>
      </c>
      <c r="U117">
        <v>3</v>
      </c>
      <c r="Z117">
        <f>SmtRes!X116</f>
        <v>1402440005</v>
      </c>
      <c r="AA117">
        <v>-1894729877</v>
      </c>
      <c r="AB117">
        <v>-1894729877</v>
      </c>
    </row>
    <row r="118" spans="1:28" x14ac:dyDescent="0.2">
      <c r="A118">
        <v>20</v>
      </c>
      <c r="B118">
        <v>115</v>
      </c>
      <c r="C118">
        <v>3</v>
      </c>
      <c r="D118">
        <v>0</v>
      </c>
      <c r="E118">
        <f>SmtRes!AV115</f>
        <v>0</v>
      </c>
      <c r="F118" t="str">
        <f>SmtRes!I115</f>
        <v>21.1-16-104</v>
      </c>
      <c r="G118" t="str">
        <f>SmtRes!K115</f>
        <v>Спирт этиловый технический</v>
      </c>
      <c r="H118" t="str">
        <f>SmtRes!O115</f>
        <v>кг</v>
      </c>
      <c r="I118">
        <f>SmtRes!Y115*Source!I94</f>
        <v>4.4000000000000002E-4</v>
      </c>
      <c r="J118">
        <f>SmtRes!AO115</f>
        <v>1</v>
      </c>
      <c r="K118">
        <f>SmtRes!AE115</f>
        <v>412.97</v>
      </c>
      <c r="L118">
        <f>SmtRes!DB115</f>
        <v>0.11</v>
      </c>
      <c r="M118">
        <f>ROUND(ROUND(L118*Source!I94, 6)*1, 2)</f>
        <v>0.22</v>
      </c>
      <c r="N118">
        <f>SmtRes!AA115</f>
        <v>412.97</v>
      </c>
      <c r="O118">
        <f>ROUND(ROUND(L118*Source!I94, 6)*SmtRes!DA115, 2)</f>
        <v>0.22</v>
      </c>
      <c r="P118">
        <f>SmtRes!AG115</f>
        <v>0</v>
      </c>
      <c r="Q118">
        <f>SmtRes!DC115</f>
        <v>0</v>
      </c>
      <c r="R118">
        <f>ROUND(ROUND(Q118*Source!I94, 6)*1, 2)</f>
        <v>0</v>
      </c>
      <c r="S118">
        <f>SmtRes!AC115</f>
        <v>0</v>
      </c>
      <c r="T118">
        <f>ROUND(ROUND(Q118*Source!I94, 6)*SmtRes!AK115, 2)</f>
        <v>0</v>
      </c>
      <c r="U118">
        <v>3</v>
      </c>
      <c r="Z118">
        <f>SmtRes!X115</f>
        <v>1286462142</v>
      </c>
      <c r="AA118">
        <v>1664821204</v>
      </c>
      <c r="AB118">
        <v>1664821204</v>
      </c>
    </row>
    <row r="119" spans="1:28" x14ac:dyDescent="0.2">
      <c r="A119">
        <v>20</v>
      </c>
      <c r="B119">
        <v>114</v>
      </c>
      <c r="C119">
        <v>2</v>
      </c>
      <c r="D119">
        <v>0</v>
      </c>
      <c r="E119">
        <f>SmtRes!AV114</f>
        <v>0</v>
      </c>
      <c r="F119" t="str">
        <f>SmtRes!I114</f>
        <v>22.1-18-24</v>
      </c>
      <c r="G119" t="str">
        <f>SmtRes!K114</f>
        <v>Автомобили полупассажирские типа ГАЗ, грузоподъемность до 2 т</v>
      </c>
      <c r="H119" t="str">
        <f>SmtRes!O114</f>
        <v>маш.-ч</v>
      </c>
      <c r="I119">
        <f>SmtRes!Y114*Source!I94</f>
        <v>8.249999999999999E-2</v>
      </c>
      <c r="J119">
        <f>SmtRes!AO114</f>
        <v>1</v>
      </c>
      <c r="K119">
        <f>SmtRes!AF114</f>
        <v>789.86</v>
      </c>
      <c r="L119">
        <f>SmtRes!DB114</f>
        <v>32.587499999999999</v>
      </c>
      <c r="M119">
        <f>ROUND(ROUND(L119*Source!I94, 6)*1, 2)</f>
        <v>65.180000000000007</v>
      </c>
      <c r="N119">
        <f>SmtRes!AB114</f>
        <v>789.86</v>
      </c>
      <c r="O119">
        <f>ROUND(ROUND(L119*Source!I94, 6)*SmtRes!DA114, 2)</f>
        <v>65.180000000000007</v>
      </c>
      <c r="P119">
        <f>SmtRes!AG114</f>
        <v>515.51</v>
      </c>
      <c r="Q119">
        <f>SmtRes!DC114</f>
        <v>21.285</v>
      </c>
      <c r="R119">
        <f>ROUND(ROUND(Q119*Source!I94, 6)*1, 2)</f>
        <v>42.57</v>
      </c>
      <c r="S119">
        <f>SmtRes!AC114</f>
        <v>515.51</v>
      </c>
      <c r="T119">
        <f>ROUND(ROUND(Q119*Source!I94, 6)*SmtRes!AK114, 2)</f>
        <v>42.57</v>
      </c>
      <c r="U119">
        <v>2</v>
      </c>
      <c r="Z119">
        <f>SmtRes!X114</f>
        <v>-1123321947</v>
      </c>
      <c r="AA119">
        <v>-1084138170</v>
      </c>
      <c r="AB119">
        <v>-1084138170</v>
      </c>
    </row>
    <row r="120" spans="1:28" x14ac:dyDescent="0.2">
      <c r="A120">
        <v>20</v>
      </c>
      <c r="B120">
        <v>113</v>
      </c>
      <c r="C120">
        <v>1</v>
      </c>
      <c r="D120">
        <v>0</v>
      </c>
      <c r="E120">
        <f>SmtRes!AV113</f>
        <v>1</v>
      </c>
      <c r="F120" t="str">
        <f>SmtRes!I113</f>
        <v>9999990008</v>
      </c>
      <c r="G120" t="str">
        <f>SmtRes!K113</f>
        <v>Трудозатраты рабочих</v>
      </c>
      <c r="H120" t="str">
        <f>SmtRes!O113</f>
        <v>чел.-ч.</v>
      </c>
      <c r="I120">
        <f>SmtRes!Y113*Source!I94</f>
        <v>0.65999999999999992</v>
      </c>
      <c r="J120">
        <f>SmtRes!AO113</f>
        <v>1</v>
      </c>
      <c r="K120">
        <f>SmtRes!AH113</f>
        <v>0</v>
      </c>
      <c r="L120">
        <f>SmtRes!DB113</f>
        <v>0</v>
      </c>
      <c r="M120">
        <f>ROUND(ROUND(L120*Source!I94, 6)*1, 2)</f>
        <v>0</v>
      </c>
      <c r="N120">
        <f>SmtRes!AD113</f>
        <v>0</v>
      </c>
      <c r="O120">
        <f>ROUND(ROUND(L120*Source!I94, 6)*SmtRes!DA113, 2)</f>
        <v>0</v>
      </c>
      <c r="P120">
        <f>SmtRes!AG113</f>
        <v>0</v>
      </c>
      <c r="Q120">
        <f>SmtRes!DC113</f>
        <v>0</v>
      </c>
      <c r="R120">
        <f>ROUND(ROUND(Q120*Source!I94, 6)*1, 2)</f>
        <v>0</v>
      </c>
      <c r="S120">
        <f>SmtRes!AC113</f>
        <v>0</v>
      </c>
      <c r="T120">
        <f>ROUND(ROUND(Q120*Source!I94, 6)*SmtRes!AK113, 2)</f>
        <v>0</v>
      </c>
      <c r="U120">
        <v>1</v>
      </c>
      <c r="Z120">
        <f>SmtRes!X113</f>
        <v>476480486</v>
      </c>
      <c r="AA120">
        <v>-1751963544</v>
      </c>
      <c r="AB120">
        <v>-1751963544</v>
      </c>
    </row>
    <row r="121" spans="1:28" x14ac:dyDescent="0.2">
      <c r="A121">
        <f>Source!A126</f>
        <v>5</v>
      </c>
      <c r="B121">
        <v>126</v>
      </c>
      <c r="G121" t="str">
        <f>Source!G126</f>
        <v>Система пожаротушения</v>
      </c>
    </row>
    <row r="122" spans="1:28" x14ac:dyDescent="0.2">
      <c r="A122">
        <v>20</v>
      </c>
      <c r="B122">
        <v>123</v>
      </c>
      <c r="C122">
        <v>3</v>
      </c>
      <c r="D122">
        <v>0</v>
      </c>
      <c r="E122">
        <f>SmtRes!AV123</f>
        <v>0</v>
      </c>
      <c r="F122" t="str">
        <f>SmtRes!I123</f>
        <v>21.1-20-1</v>
      </c>
      <c r="G122" t="str">
        <f>SmtRes!K123</f>
        <v>Бязь</v>
      </c>
      <c r="H122" t="str">
        <f>SmtRes!O123</f>
        <v>м2</v>
      </c>
      <c r="I122">
        <f>SmtRes!Y123*Source!I130</f>
        <v>0.06</v>
      </c>
      <c r="J122">
        <f>SmtRes!AO123</f>
        <v>1</v>
      </c>
      <c r="K122">
        <f>SmtRes!AE123</f>
        <v>48.08</v>
      </c>
      <c r="L122">
        <f>SmtRes!DB123</f>
        <v>0.96</v>
      </c>
      <c r="M122">
        <f>ROUND(ROUND(L122*Source!I130, 6)*1, 2)</f>
        <v>2.88</v>
      </c>
      <c r="N122">
        <f>SmtRes!AA123</f>
        <v>48.08</v>
      </c>
      <c r="O122">
        <f>ROUND(ROUND(L122*Source!I130, 6)*SmtRes!DA123, 2)</f>
        <v>2.88</v>
      </c>
      <c r="P122">
        <f>SmtRes!AG123</f>
        <v>0</v>
      </c>
      <c r="Q122">
        <f>SmtRes!DC123</f>
        <v>0</v>
      </c>
      <c r="R122">
        <f>ROUND(ROUND(Q122*Source!I130, 6)*1, 2)</f>
        <v>0</v>
      </c>
      <c r="S122">
        <f>SmtRes!AC123</f>
        <v>0</v>
      </c>
      <c r="T122">
        <f>ROUND(ROUND(Q122*Source!I130, 6)*SmtRes!AK123, 2)</f>
        <v>0</v>
      </c>
      <c r="U122">
        <v>3</v>
      </c>
      <c r="Z122">
        <f>SmtRes!X123</f>
        <v>1402440005</v>
      </c>
      <c r="AA122">
        <v>-1894729877</v>
      </c>
      <c r="AB122">
        <v>-1894729877</v>
      </c>
    </row>
    <row r="123" spans="1:28" x14ac:dyDescent="0.2">
      <c r="A123">
        <v>20</v>
      </c>
      <c r="B123">
        <v>122</v>
      </c>
      <c r="C123">
        <v>3</v>
      </c>
      <c r="D123">
        <v>0</v>
      </c>
      <c r="E123">
        <f>SmtRes!AV122</f>
        <v>0</v>
      </c>
      <c r="F123" t="str">
        <f>SmtRes!I122</f>
        <v>21.1-16-41</v>
      </c>
      <c r="G123" t="str">
        <f>SmtRes!K122</f>
        <v>Канифоль</v>
      </c>
      <c r="H123" t="str">
        <f>SmtRes!O122</f>
        <v>кг</v>
      </c>
      <c r="I123">
        <f>SmtRes!Y122*Source!I130</f>
        <v>1.0500000000000001E-2</v>
      </c>
      <c r="J123">
        <f>SmtRes!AO122</f>
        <v>1</v>
      </c>
      <c r="K123">
        <f>SmtRes!AE122</f>
        <v>404.48</v>
      </c>
      <c r="L123">
        <f>SmtRes!DB122</f>
        <v>1.42</v>
      </c>
      <c r="M123">
        <f>ROUND(ROUND(L123*Source!I130, 6)*1, 2)</f>
        <v>4.26</v>
      </c>
      <c r="N123">
        <f>SmtRes!AA122</f>
        <v>404.48</v>
      </c>
      <c r="O123">
        <f>ROUND(ROUND(L123*Source!I130, 6)*SmtRes!DA122, 2)</f>
        <v>4.26</v>
      </c>
      <c r="P123">
        <f>SmtRes!AG122</f>
        <v>0</v>
      </c>
      <c r="Q123">
        <f>SmtRes!DC122</f>
        <v>0</v>
      </c>
      <c r="R123">
        <f>ROUND(ROUND(Q123*Source!I130, 6)*1, 2)</f>
        <v>0</v>
      </c>
      <c r="S123">
        <f>SmtRes!AC122</f>
        <v>0</v>
      </c>
      <c r="T123">
        <f>ROUND(ROUND(Q123*Source!I130, 6)*SmtRes!AK122, 2)</f>
        <v>0</v>
      </c>
      <c r="U123">
        <v>3</v>
      </c>
      <c r="Z123">
        <f>SmtRes!X122</f>
        <v>-1116031774</v>
      </c>
      <c r="AA123">
        <v>-843402697</v>
      </c>
      <c r="AB123">
        <v>-843402697</v>
      </c>
    </row>
    <row r="124" spans="1:28" x14ac:dyDescent="0.2">
      <c r="A124">
        <v>20</v>
      </c>
      <c r="B124">
        <v>121</v>
      </c>
      <c r="C124">
        <v>3</v>
      </c>
      <c r="D124">
        <v>0</v>
      </c>
      <c r="E124">
        <f>SmtRes!AV121</f>
        <v>0</v>
      </c>
      <c r="F124" t="str">
        <f>SmtRes!I121</f>
        <v>21.1-16-11</v>
      </c>
      <c r="G124" t="str">
        <f>SmtRes!K121</f>
        <v>Ацетон химически чистый</v>
      </c>
      <c r="H124" t="str">
        <f>SmtRes!O121</f>
        <v>кг</v>
      </c>
      <c r="I124">
        <f>SmtRes!Y121*Source!I130</f>
        <v>6.0000000000000001E-3</v>
      </c>
      <c r="J124">
        <f>SmtRes!AO121</f>
        <v>1</v>
      </c>
      <c r="K124">
        <f>SmtRes!AE121</f>
        <v>271.95999999999998</v>
      </c>
      <c r="L124">
        <f>SmtRes!DB121</f>
        <v>0.54</v>
      </c>
      <c r="M124">
        <f>ROUND(ROUND(L124*Source!I130, 6)*1, 2)</f>
        <v>1.62</v>
      </c>
      <c r="N124">
        <f>SmtRes!AA121</f>
        <v>271.95999999999998</v>
      </c>
      <c r="O124">
        <f>ROUND(ROUND(L124*Source!I130, 6)*SmtRes!DA121, 2)</f>
        <v>1.62</v>
      </c>
      <c r="P124">
        <f>SmtRes!AG121</f>
        <v>0</v>
      </c>
      <c r="Q124">
        <f>SmtRes!DC121</f>
        <v>0</v>
      </c>
      <c r="R124">
        <f>ROUND(ROUND(Q124*Source!I130, 6)*1, 2)</f>
        <v>0</v>
      </c>
      <c r="S124">
        <f>SmtRes!AC121</f>
        <v>0</v>
      </c>
      <c r="T124">
        <f>ROUND(ROUND(Q124*Source!I130, 6)*SmtRes!AK121, 2)</f>
        <v>0</v>
      </c>
      <c r="U124">
        <v>3</v>
      </c>
      <c r="Z124">
        <f>SmtRes!X121</f>
        <v>-1814974188</v>
      </c>
      <c r="AA124">
        <v>-214032763</v>
      </c>
      <c r="AB124">
        <v>-214032763</v>
      </c>
    </row>
    <row r="125" spans="1:28" x14ac:dyDescent="0.2">
      <c r="A125">
        <v>20</v>
      </c>
      <c r="B125">
        <v>120</v>
      </c>
      <c r="C125">
        <v>3</v>
      </c>
      <c r="D125">
        <v>0</v>
      </c>
      <c r="E125">
        <f>SmtRes!AV120</f>
        <v>0</v>
      </c>
      <c r="F125" t="str">
        <f>SmtRes!I120</f>
        <v>21.1-16-104</v>
      </c>
      <c r="G125" t="str">
        <f>SmtRes!K120</f>
        <v>Спирт этиловый технический</v>
      </c>
      <c r="H125" t="str">
        <f>SmtRes!O120</f>
        <v>кг</v>
      </c>
      <c r="I125">
        <f>SmtRes!Y120*Source!I130</f>
        <v>1.2E-2</v>
      </c>
      <c r="J125">
        <f>SmtRes!AO120</f>
        <v>1</v>
      </c>
      <c r="K125">
        <f>SmtRes!AE120</f>
        <v>412.97</v>
      </c>
      <c r="L125">
        <f>SmtRes!DB120</f>
        <v>1.65</v>
      </c>
      <c r="M125">
        <f>ROUND(ROUND(L125*Source!I130, 6)*1, 2)</f>
        <v>4.95</v>
      </c>
      <c r="N125">
        <f>SmtRes!AA120</f>
        <v>412.97</v>
      </c>
      <c r="O125">
        <f>ROUND(ROUND(L125*Source!I130, 6)*SmtRes!DA120, 2)</f>
        <v>4.95</v>
      </c>
      <c r="P125">
        <f>SmtRes!AG120</f>
        <v>0</v>
      </c>
      <c r="Q125">
        <f>SmtRes!DC120</f>
        <v>0</v>
      </c>
      <c r="R125">
        <f>ROUND(ROUND(Q125*Source!I130, 6)*1, 2)</f>
        <v>0</v>
      </c>
      <c r="S125">
        <f>SmtRes!AC120</f>
        <v>0</v>
      </c>
      <c r="T125">
        <f>ROUND(ROUND(Q125*Source!I130, 6)*SmtRes!AK120, 2)</f>
        <v>0</v>
      </c>
      <c r="U125">
        <v>3</v>
      </c>
      <c r="Z125">
        <f>SmtRes!X120</f>
        <v>1286462142</v>
      </c>
      <c r="AA125">
        <v>1664821204</v>
      </c>
      <c r="AB125">
        <v>1664821204</v>
      </c>
    </row>
    <row r="126" spans="1:28" x14ac:dyDescent="0.2">
      <c r="A126">
        <v>20</v>
      </c>
      <c r="B126">
        <v>119</v>
      </c>
      <c r="C126">
        <v>3</v>
      </c>
      <c r="D126">
        <v>0</v>
      </c>
      <c r="E126">
        <f>SmtRes!AV119</f>
        <v>0</v>
      </c>
      <c r="F126" t="str">
        <f>SmtRes!I119</f>
        <v>21.1-15-46</v>
      </c>
      <c r="G126" t="str">
        <f>SmtRes!K119</f>
        <v>Припои оловянно-свинцовые в прутках, размеры 8-10х10-15х250-500 мм, марка ПОС-61</v>
      </c>
      <c r="H126" t="str">
        <f>SmtRes!O119</f>
        <v>т</v>
      </c>
      <c r="I126">
        <f>SmtRes!Y119*Source!I130</f>
        <v>6.0000000000000002E-6</v>
      </c>
      <c r="J126">
        <f>SmtRes!AO119</f>
        <v>1</v>
      </c>
      <c r="K126">
        <f>SmtRes!AE119</f>
        <v>1945282.38</v>
      </c>
      <c r="L126">
        <f>SmtRes!DB119</f>
        <v>3.89</v>
      </c>
      <c r="M126">
        <f>ROUND(ROUND(L126*Source!I130, 6)*1, 2)</f>
        <v>11.67</v>
      </c>
      <c r="N126">
        <f>SmtRes!AA119</f>
        <v>1945282.38</v>
      </c>
      <c r="O126">
        <f>ROUND(ROUND(L126*Source!I130, 6)*SmtRes!DA119, 2)</f>
        <v>11.67</v>
      </c>
      <c r="P126">
        <f>SmtRes!AG119</f>
        <v>0</v>
      </c>
      <c r="Q126">
        <f>SmtRes!DC119</f>
        <v>0</v>
      </c>
      <c r="R126">
        <f>ROUND(ROUND(Q126*Source!I130, 6)*1, 2)</f>
        <v>0</v>
      </c>
      <c r="S126">
        <f>SmtRes!AC119</f>
        <v>0</v>
      </c>
      <c r="T126">
        <f>ROUND(ROUND(Q126*Source!I130, 6)*SmtRes!AK119, 2)</f>
        <v>0</v>
      </c>
      <c r="U126">
        <v>3</v>
      </c>
      <c r="Z126">
        <f>SmtRes!X119</f>
        <v>2010614181</v>
      </c>
      <c r="AA126">
        <v>1211539097</v>
      </c>
      <c r="AB126">
        <v>1211539097</v>
      </c>
    </row>
    <row r="127" spans="1:28" x14ac:dyDescent="0.2">
      <c r="A127">
        <v>20</v>
      </c>
      <c r="B127">
        <v>118</v>
      </c>
      <c r="C127">
        <v>2</v>
      </c>
      <c r="D127">
        <v>0</v>
      </c>
      <c r="E127">
        <f>SmtRes!AV118</f>
        <v>0</v>
      </c>
      <c r="F127" t="str">
        <f>SmtRes!I118</f>
        <v>22.1-18-24</v>
      </c>
      <c r="G127" t="str">
        <f>SmtRes!K118</f>
        <v>Автомобили полупассажирские типа ГАЗ, грузоподъемность до 2 т</v>
      </c>
      <c r="H127" t="str">
        <f>SmtRes!O118</f>
        <v>маш.-ч</v>
      </c>
      <c r="I127">
        <f>SmtRes!Y118*Source!I130</f>
        <v>8.3999999999999991E-2</v>
      </c>
      <c r="J127">
        <f>SmtRes!AO118</f>
        <v>1</v>
      </c>
      <c r="K127">
        <f>SmtRes!AF118</f>
        <v>789.86</v>
      </c>
      <c r="L127">
        <f>SmtRes!DB118</f>
        <v>22.113</v>
      </c>
      <c r="M127">
        <f>ROUND(ROUND(L127*Source!I130, 6)*1, 2)</f>
        <v>66.34</v>
      </c>
      <c r="N127">
        <f>SmtRes!AB118</f>
        <v>789.86</v>
      </c>
      <c r="O127">
        <f>ROUND(ROUND(L127*Source!I130, 6)*SmtRes!DA118, 2)</f>
        <v>66.34</v>
      </c>
      <c r="P127">
        <f>SmtRes!AG118</f>
        <v>515.51</v>
      </c>
      <c r="Q127">
        <f>SmtRes!DC118</f>
        <v>14.433999999999999</v>
      </c>
      <c r="R127">
        <f>ROUND(ROUND(Q127*Source!I130, 6)*1, 2)</f>
        <v>43.3</v>
      </c>
      <c r="S127">
        <f>SmtRes!AC118</f>
        <v>515.51</v>
      </c>
      <c r="T127">
        <f>ROUND(ROUND(Q127*Source!I130, 6)*SmtRes!AK118, 2)</f>
        <v>43.3</v>
      </c>
      <c r="U127">
        <v>2</v>
      </c>
      <c r="Z127">
        <f>SmtRes!X118</f>
        <v>-1123321947</v>
      </c>
      <c r="AA127">
        <v>-1084138170</v>
      </c>
      <c r="AB127">
        <v>-1084138170</v>
      </c>
    </row>
    <row r="128" spans="1:28" x14ac:dyDescent="0.2">
      <c r="A128">
        <v>20</v>
      </c>
      <c r="B128">
        <v>117</v>
      </c>
      <c r="C128">
        <v>1</v>
      </c>
      <c r="D128">
        <v>0</v>
      </c>
      <c r="E128">
        <f>SmtRes!AV117</f>
        <v>1</v>
      </c>
      <c r="F128" t="str">
        <f>SmtRes!I117</f>
        <v>9999990008</v>
      </c>
      <c r="G128" t="str">
        <f>SmtRes!K117</f>
        <v>Трудозатраты рабочих</v>
      </c>
      <c r="H128" t="str">
        <f>SmtRes!O117</f>
        <v>чел.-ч.</v>
      </c>
      <c r="I128">
        <f>SmtRes!Y117*Source!I130</f>
        <v>0.73499999999999988</v>
      </c>
      <c r="J128">
        <f>SmtRes!AO117</f>
        <v>1</v>
      </c>
      <c r="K128">
        <f>SmtRes!AH117</f>
        <v>0</v>
      </c>
      <c r="L128">
        <f>SmtRes!DB117</f>
        <v>0</v>
      </c>
      <c r="M128">
        <f>ROUND(ROUND(L128*Source!I130, 6)*1, 2)</f>
        <v>0</v>
      </c>
      <c r="N128">
        <f>SmtRes!AD117</f>
        <v>0</v>
      </c>
      <c r="O128">
        <f>ROUND(ROUND(L128*Source!I130, 6)*SmtRes!DA117, 2)</f>
        <v>0</v>
      </c>
      <c r="P128">
        <f>SmtRes!AG117</f>
        <v>0</v>
      </c>
      <c r="Q128">
        <f>SmtRes!DC117</f>
        <v>0</v>
      </c>
      <c r="R128">
        <f>ROUND(ROUND(Q128*Source!I130, 6)*1, 2)</f>
        <v>0</v>
      </c>
      <c r="S128">
        <f>SmtRes!AC117</f>
        <v>0</v>
      </c>
      <c r="T128">
        <f>ROUND(ROUND(Q128*Source!I130, 6)*SmtRes!AK117, 2)</f>
        <v>0</v>
      </c>
      <c r="U128">
        <v>1</v>
      </c>
      <c r="Z128">
        <f>SmtRes!X117</f>
        <v>476480486</v>
      </c>
      <c r="AA128">
        <v>-1751963544</v>
      </c>
      <c r="AB128">
        <v>-1751963544</v>
      </c>
    </row>
    <row r="129" spans="1:28" x14ac:dyDescent="0.2">
      <c r="A129">
        <v>20</v>
      </c>
      <c r="B129">
        <v>128</v>
      </c>
      <c r="C129">
        <v>3</v>
      </c>
      <c r="D129">
        <v>0</v>
      </c>
      <c r="E129">
        <f>SmtRes!AV128</f>
        <v>0</v>
      </c>
      <c r="F129" t="str">
        <f>SmtRes!I128</f>
        <v>21.1-20-1</v>
      </c>
      <c r="G129" t="str">
        <f>SmtRes!K128</f>
        <v>Бязь</v>
      </c>
      <c r="H129" t="str">
        <f>SmtRes!O128</f>
        <v>м2</v>
      </c>
      <c r="I129">
        <f>SmtRes!Y128*Source!I131</f>
        <v>0.66</v>
      </c>
      <c r="J129">
        <f>SmtRes!AO128</f>
        <v>1</v>
      </c>
      <c r="K129">
        <f>SmtRes!AE128</f>
        <v>48.08</v>
      </c>
      <c r="L129">
        <f>SmtRes!DB128</f>
        <v>10.56</v>
      </c>
      <c r="M129">
        <f>ROUND(ROUND(L129*Source!I131, 6)*1, 2)</f>
        <v>31.68</v>
      </c>
      <c r="N129">
        <f>SmtRes!AA128</f>
        <v>48.08</v>
      </c>
      <c r="O129">
        <f>ROUND(ROUND(L129*Source!I131, 6)*SmtRes!DA128, 2)</f>
        <v>31.68</v>
      </c>
      <c r="P129">
        <f>SmtRes!AG128</f>
        <v>0</v>
      </c>
      <c r="Q129">
        <f>SmtRes!DC128</f>
        <v>0</v>
      </c>
      <c r="R129">
        <f>ROUND(ROUND(Q129*Source!I131, 6)*1, 2)</f>
        <v>0</v>
      </c>
      <c r="S129">
        <f>SmtRes!AC128</f>
        <v>0</v>
      </c>
      <c r="T129">
        <f>ROUND(ROUND(Q129*Source!I131, 6)*SmtRes!AK128, 2)</f>
        <v>0</v>
      </c>
      <c r="U129">
        <v>3</v>
      </c>
      <c r="Z129">
        <f>SmtRes!X128</f>
        <v>1402440005</v>
      </c>
      <c r="AA129">
        <v>-1894729877</v>
      </c>
      <c r="AB129">
        <v>-1894729877</v>
      </c>
    </row>
    <row r="130" spans="1:28" x14ac:dyDescent="0.2">
      <c r="A130">
        <v>20</v>
      </c>
      <c r="B130">
        <v>127</v>
      </c>
      <c r="C130">
        <v>3</v>
      </c>
      <c r="D130">
        <v>0</v>
      </c>
      <c r="E130">
        <f>SmtRes!AV127</f>
        <v>0</v>
      </c>
      <c r="F130" t="str">
        <f>SmtRes!I127</f>
        <v>21.1-16-11</v>
      </c>
      <c r="G130" t="str">
        <f>SmtRes!K127</f>
        <v>Ацетон химически чистый</v>
      </c>
      <c r="H130" t="str">
        <f>SmtRes!O127</f>
        <v>кг</v>
      </c>
      <c r="I130">
        <f>SmtRes!Y127*Source!I131</f>
        <v>3.3000000000000002E-2</v>
      </c>
      <c r="J130">
        <f>SmtRes!AO127</f>
        <v>1</v>
      </c>
      <c r="K130">
        <f>SmtRes!AE127</f>
        <v>271.95999999999998</v>
      </c>
      <c r="L130">
        <f>SmtRes!DB127</f>
        <v>2.97</v>
      </c>
      <c r="M130">
        <f>ROUND(ROUND(L130*Source!I131, 6)*1, 2)</f>
        <v>8.91</v>
      </c>
      <c r="N130">
        <f>SmtRes!AA127</f>
        <v>271.95999999999998</v>
      </c>
      <c r="O130">
        <f>ROUND(ROUND(L130*Source!I131, 6)*SmtRes!DA127, 2)</f>
        <v>8.91</v>
      </c>
      <c r="P130">
        <f>SmtRes!AG127</f>
        <v>0</v>
      </c>
      <c r="Q130">
        <f>SmtRes!DC127</f>
        <v>0</v>
      </c>
      <c r="R130">
        <f>ROUND(ROUND(Q130*Source!I131, 6)*1, 2)</f>
        <v>0</v>
      </c>
      <c r="S130">
        <f>SmtRes!AC127</f>
        <v>0</v>
      </c>
      <c r="T130">
        <f>ROUND(ROUND(Q130*Source!I131, 6)*SmtRes!AK127, 2)</f>
        <v>0</v>
      </c>
      <c r="U130">
        <v>3</v>
      </c>
      <c r="Z130">
        <f>SmtRes!X127</f>
        <v>-1814974188</v>
      </c>
      <c r="AA130">
        <v>-214032763</v>
      </c>
      <c r="AB130">
        <v>-214032763</v>
      </c>
    </row>
    <row r="131" spans="1:28" x14ac:dyDescent="0.2">
      <c r="A131">
        <v>20</v>
      </c>
      <c r="B131">
        <v>126</v>
      </c>
      <c r="C131">
        <v>3</v>
      </c>
      <c r="D131">
        <v>0</v>
      </c>
      <c r="E131">
        <f>SmtRes!AV126</f>
        <v>0</v>
      </c>
      <c r="F131" t="str">
        <f>SmtRes!I126</f>
        <v>21.1-16-104</v>
      </c>
      <c r="G131" t="str">
        <f>SmtRes!K126</f>
        <v>Спирт этиловый технический</v>
      </c>
      <c r="H131" t="str">
        <f>SmtRes!O126</f>
        <v>кг</v>
      </c>
      <c r="I131">
        <f>SmtRes!Y126*Source!I131</f>
        <v>6.6000000000000003E-2</v>
      </c>
      <c r="J131">
        <f>SmtRes!AO126</f>
        <v>1</v>
      </c>
      <c r="K131">
        <f>SmtRes!AE126</f>
        <v>412.97</v>
      </c>
      <c r="L131">
        <f>SmtRes!DB126</f>
        <v>9.1300000000000008</v>
      </c>
      <c r="M131">
        <f>ROUND(ROUND(L131*Source!I131, 6)*1, 2)</f>
        <v>27.39</v>
      </c>
      <c r="N131">
        <f>SmtRes!AA126</f>
        <v>412.97</v>
      </c>
      <c r="O131">
        <f>ROUND(ROUND(L131*Source!I131, 6)*SmtRes!DA126, 2)</f>
        <v>27.39</v>
      </c>
      <c r="P131">
        <f>SmtRes!AG126</f>
        <v>0</v>
      </c>
      <c r="Q131">
        <f>SmtRes!DC126</f>
        <v>0</v>
      </c>
      <c r="R131">
        <f>ROUND(ROUND(Q131*Source!I131, 6)*1, 2)</f>
        <v>0</v>
      </c>
      <c r="S131">
        <f>SmtRes!AC126</f>
        <v>0</v>
      </c>
      <c r="T131">
        <f>ROUND(ROUND(Q131*Source!I131, 6)*SmtRes!AK126, 2)</f>
        <v>0</v>
      </c>
      <c r="U131">
        <v>3</v>
      </c>
      <c r="Z131">
        <f>SmtRes!X126</f>
        <v>1286462142</v>
      </c>
      <c r="AA131">
        <v>1664821204</v>
      </c>
      <c r="AB131">
        <v>1664821204</v>
      </c>
    </row>
    <row r="132" spans="1:28" x14ac:dyDescent="0.2">
      <c r="A132">
        <v>20</v>
      </c>
      <c r="B132">
        <v>125</v>
      </c>
      <c r="C132">
        <v>2</v>
      </c>
      <c r="D132">
        <v>0</v>
      </c>
      <c r="E132">
        <f>SmtRes!AV125</f>
        <v>0</v>
      </c>
      <c r="F132" t="str">
        <f>SmtRes!I125</f>
        <v>22.1-18-24</v>
      </c>
      <c r="G132" t="str">
        <f>SmtRes!K125</f>
        <v>Автомобили полупассажирские типа ГАЗ, грузоподъемность до 2 т</v>
      </c>
      <c r="H132" t="str">
        <f>SmtRes!O125</f>
        <v>маш.-ч</v>
      </c>
      <c r="I132">
        <f>SmtRes!Y125*Source!I131</f>
        <v>0.24749999999999997</v>
      </c>
      <c r="J132">
        <f>SmtRes!AO125</f>
        <v>1</v>
      </c>
      <c r="K132">
        <f>SmtRes!AF125</f>
        <v>789.86</v>
      </c>
      <c r="L132">
        <f>SmtRes!DB125</f>
        <v>65.174999999999997</v>
      </c>
      <c r="M132">
        <f>ROUND(ROUND(L132*Source!I131, 6)*1, 2)</f>
        <v>195.53</v>
      </c>
      <c r="N132">
        <f>SmtRes!AB125</f>
        <v>789.86</v>
      </c>
      <c r="O132">
        <f>ROUND(ROUND(L132*Source!I131, 6)*SmtRes!DA125, 2)</f>
        <v>195.53</v>
      </c>
      <c r="P132">
        <f>SmtRes!AG125</f>
        <v>515.51</v>
      </c>
      <c r="Q132">
        <f>SmtRes!DC125</f>
        <v>42.57</v>
      </c>
      <c r="R132">
        <f>ROUND(ROUND(Q132*Source!I131, 6)*1, 2)</f>
        <v>127.71</v>
      </c>
      <c r="S132">
        <f>SmtRes!AC125</f>
        <v>515.51</v>
      </c>
      <c r="T132">
        <f>ROUND(ROUND(Q132*Source!I131, 6)*SmtRes!AK125, 2)</f>
        <v>127.71</v>
      </c>
      <c r="U132">
        <v>2</v>
      </c>
      <c r="Z132">
        <f>SmtRes!X125</f>
        <v>-1123321947</v>
      </c>
      <c r="AA132">
        <v>-1084138170</v>
      </c>
      <c r="AB132">
        <v>-1084138170</v>
      </c>
    </row>
    <row r="133" spans="1:28" x14ac:dyDescent="0.2">
      <c r="A133">
        <v>20</v>
      </c>
      <c r="B133">
        <v>124</v>
      </c>
      <c r="C133">
        <v>1</v>
      </c>
      <c r="D133">
        <v>0</v>
      </c>
      <c r="E133">
        <f>SmtRes!AV124</f>
        <v>1</v>
      </c>
      <c r="F133" t="str">
        <f>SmtRes!I124</f>
        <v>9999990008</v>
      </c>
      <c r="G133" t="str">
        <f>SmtRes!K124</f>
        <v>Трудозатраты рабочих</v>
      </c>
      <c r="H133" t="str">
        <f>SmtRes!O124</f>
        <v>чел.-ч.</v>
      </c>
      <c r="I133">
        <f>SmtRes!Y124*Source!I131</f>
        <v>1.4849999999999999</v>
      </c>
      <c r="J133">
        <f>SmtRes!AO124</f>
        <v>1</v>
      </c>
      <c r="K133">
        <f>SmtRes!AH124</f>
        <v>0</v>
      </c>
      <c r="L133">
        <f>SmtRes!DB124</f>
        <v>0</v>
      </c>
      <c r="M133">
        <f>ROUND(ROUND(L133*Source!I131, 6)*1, 2)</f>
        <v>0</v>
      </c>
      <c r="N133">
        <f>SmtRes!AD124</f>
        <v>0</v>
      </c>
      <c r="O133">
        <f>ROUND(ROUND(L133*Source!I131, 6)*SmtRes!DA124, 2)</f>
        <v>0</v>
      </c>
      <c r="P133">
        <f>SmtRes!AG124</f>
        <v>0</v>
      </c>
      <c r="Q133">
        <f>SmtRes!DC124</f>
        <v>0</v>
      </c>
      <c r="R133">
        <f>ROUND(ROUND(Q133*Source!I131, 6)*1, 2)</f>
        <v>0</v>
      </c>
      <c r="S133">
        <f>SmtRes!AC124</f>
        <v>0</v>
      </c>
      <c r="T133">
        <f>ROUND(ROUND(Q133*Source!I131, 6)*SmtRes!AK124, 2)</f>
        <v>0</v>
      </c>
      <c r="U133">
        <v>1</v>
      </c>
      <c r="Z133">
        <f>SmtRes!X124</f>
        <v>476480486</v>
      </c>
      <c r="AA133">
        <v>-1751963544</v>
      </c>
      <c r="AB133">
        <v>-1751963544</v>
      </c>
    </row>
    <row r="134" spans="1:28" x14ac:dyDescent="0.2">
      <c r="A134">
        <v>20</v>
      </c>
      <c r="B134">
        <v>132</v>
      </c>
      <c r="C134">
        <v>3</v>
      </c>
      <c r="D134">
        <v>0</v>
      </c>
      <c r="E134">
        <f>SmtRes!AV132</f>
        <v>0</v>
      </c>
      <c r="F134" t="str">
        <f>SmtRes!I132</f>
        <v>21.1-20-1</v>
      </c>
      <c r="G134" t="str">
        <f>SmtRes!K132</f>
        <v>Бязь</v>
      </c>
      <c r="H134" t="str">
        <f>SmtRes!O132</f>
        <v>м2</v>
      </c>
      <c r="I134">
        <f>SmtRes!Y132*Source!I132</f>
        <v>0.02</v>
      </c>
      <c r="J134">
        <f>SmtRes!AO132</f>
        <v>1</v>
      </c>
      <c r="K134">
        <f>SmtRes!AE132</f>
        <v>48.08</v>
      </c>
      <c r="L134">
        <f>SmtRes!DB132</f>
        <v>0.48</v>
      </c>
      <c r="M134">
        <f>ROUND(ROUND(L134*Source!I132, 6)*1, 2)</f>
        <v>0.96</v>
      </c>
      <c r="N134">
        <f>SmtRes!AA132</f>
        <v>48.08</v>
      </c>
      <c r="O134">
        <f>ROUND(ROUND(L134*Source!I132, 6)*SmtRes!DA132, 2)</f>
        <v>0.96</v>
      </c>
      <c r="P134">
        <f>SmtRes!AG132</f>
        <v>0</v>
      </c>
      <c r="Q134">
        <f>SmtRes!DC132</f>
        <v>0</v>
      </c>
      <c r="R134">
        <f>ROUND(ROUND(Q134*Source!I132, 6)*1, 2)</f>
        <v>0</v>
      </c>
      <c r="S134">
        <f>SmtRes!AC132</f>
        <v>0</v>
      </c>
      <c r="T134">
        <f>ROUND(ROUND(Q134*Source!I132, 6)*SmtRes!AK132, 2)</f>
        <v>0</v>
      </c>
      <c r="U134">
        <v>3</v>
      </c>
      <c r="Z134">
        <f>SmtRes!X132</f>
        <v>1402440005</v>
      </c>
      <c r="AA134">
        <v>-1894729877</v>
      </c>
      <c r="AB134">
        <v>-1894729877</v>
      </c>
    </row>
    <row r="135" spans="1:28" x14ac:dyDescent="0.2">
      <c r="A135">
        <v>20</v>
      </c>
      <c r="B135">
        <v>131</v>
      </c>
      <c r="C135">
        <v>3</v>
      </c>
      <c r="D135">
        <v>0</v>
      </c>
      <c r="E135">
        <f>SmtRes!AV131</f>
        <v>0</v>
      </c>
      <c r="F135" t="str">
        <f>SmtRes!I131</f>
        <v>21.1-16-104</v>
      </c>
      <c r="G135" t="str">
        <f>SmtRes!K131</f>
        <v>Спирт этиловый технический</v>
      </c>
      <c r="H135" t="str">
        <f>SmtRes!O131</f>
        <v>кг</v>
      </c>
      <c r="I135">
        <f>SmtRes!Y131*Source!I132</f>
        <v>4.0000000000000003E-5</v>
      </c>
      <c r="J135">
        <f>SmtRes!AO131</f>
        <v>1</v>
      </c>
      <c r="K135">
        <f>SmtRes!AE131</f>
        <v>412.97</v>
      </c>
      <c r="L135">
        <f>SmtRes!DB131</f>
        <v>0.01</v>
      </c>
      <c r="M135">
        <f>ROUND(ROUND(L135*Source!I132, 6)*1, 2)</f>
        <v>0.02</v>
      </c>
      <c r="N135">
        <f>SmtRes!AA131</f>
        <v>412.97</v>
      </c>
      <c r="O135">
        <f>ROUND(ROUND(L135*Source!I132, 6)*SmtRes!DA131, 2)</f>
        <v>0.02</v>
      </c>
      <c r="P135">
        <f>SmtRes!AG131</f>
        <v>0</v>
      </c>
      <c r="Q135">
        <f>SmtRes!DC131</f>
        <v>0</v>
      </c>
      <c r="R135">
        <f>ROUND(ROUND(Q135*Source!I132, 6)*1, 2)</f>
        <v>0</v>
      </c>
      <c r="S135">
        <f>SmtRes!AC131</f>
        <v>0</v>
      </c>
      <c r="T135">
        <f>ROUND(ROUND(Q135*Source!I132, 6)*SmtRes!AK131, 2)</f>
        <v>0</v>
      </c>
      <c r="U135">
        <v>3</v>
      </c>
      <c r="Z135">
        <f>SmtRes!X131</f>
        <v>1286462142</v>
      </c>
      <c r="AA135">
        <v>1664821204</v>
      </c>
      <c r="AB135">
        <v>1664821204</v>
      </c>
    </row>
    <row r="136" spans="1:28" x14ac:dyDescent="0.2">
      <c r="A136">
        <v>20</v>
      </c>
      <c r="B136">
        <v>130</v>
      </c>
      <c r="C136">
        <v>2</v>
      </c>
      <c r="D136">
        <v>0</v>
      </c>
      <c r="E136">
        <f>SmtRes!AV130</f>
        <v>0</v>
      </c>
      <c r="F136" t="str">
        <f>SmtRes!I130</f>
        <v>22.1-18-24</v>
      </c>
      <c r="G136" t="str">
        <f>SmtRes!K130</f>
        <v>Автомобили полупассажирские типа ГАЗ, грузоподъемность до 2 т</v>
      </c>
      <c r="H136" t="str">
        <f>SmtRes!O130</f>
        <v>маш.-ч</v>
      </c>
      <c r="I136">
        <f>SmtRes!Y130*Source!I132</f>
        <v>2.7999999999999997E-2</v>
      </c>
      <c r="J136">
        <f>SmtRes!AO130</f>
        <v>1</v>
      </c>
      <c r="K136">
        <f>SmtRes!AF130</f>
        <v>789.86</v>
      </c>
      <c r="L136">
        <f>SmtRes!DB130</f>
        <v>11.06</v>
      </c>
      <c r="M136">
        <f>ROUND(ROUND(L136*Source!I132, 6)*1, 2)</f>
        <v>22.12</v>
      </c>
      <c r="N136">
        <f>SmtRes!AB130</f>
        <v>789.86</v>
      </c>
      <c r="O136">
        <f>ROUND(ROUND(L136*Source!I132, 6)*SmtRes!DA130, 2)</f>
        <v>22.12</v>
      </c>
      <c r="P136">
        <f>SmtRes!AG130</f>
        <v>515.51</v>
      </c>
      <c r="Q136">
        <f>SmtRes!DC130</f>
        <v>7.2169999999999996</v>
      </c>
      <c r="R136">
        <f>ROUND(ROUND(Q136*Source!I132, 6)*1, 2)</f>
        <v>14.43</v>
      </c>
      <c r="S136">
        <f>SmtRes!AC130</f>
        <v>515.51</v>
      </c>
      <c r="T136">
        <f>ROUND(ROUND(Q136*Source!I132, 6)*SmtRes!AK130, 2)</f>
        <v>14.43</v>
      </c>
      <c r="U136">
        <v>2</v>
      </c>
      <c r="Z136">
        <f>SmtRes!X130</f>
        <v>-1123321947</v>
      </c>
      <c r="AA136">
        <v>-1084138170</v>
      </c>
      <c r="AB136">
        <v>-1084138170</v>
      </c>
    </row>
    <row r="137" spans="1:28" x14ac:dyDescent="0.2">
      <c r="A137">
        <v>20</v>
      </c>
      <c r="B137">
        <v>129</v>
      </c>
      <c r="C137">
        <v>1</v>
      </c>
      <c r="D137">
        <v>0</v>
      </c>
      <c r="E137">
        <f>SmtRes!AV129</f>
        <v>1</v>
      </c>
      <c r="F137" t="str">
        <f>SmtRes!I129</f>
        <v>9999990008</v>
      </c>
      <c r="G137" t="str">
        <f>SmtRes!K129</f>
        <v>Трудозатраты рабочих</v>
      </c>
      <c r="H137" t="str">
        <f>SmtRes!O129</f>
        <v>чел.-ч.</v>
      </c>
      <c r="I137">
        <f>SmtRes!Y129*Source!I132</f>
        <v>0.22399999999999998</v>
      </c>
      <c r="J137">
        <f>SmtRes!AO129</f>
        <v>1</v>
      </c>
      <c r="K137">
        <f>SmtRes!AH129</f>
        <v>0</v>
      </c>
      <c r="L137">
        <f>SmtRes!DB129</f>
        <v>0</v>
      </c>
      <c r="M137">
        <f>ROUND(ROUND(L137*Source!I132, 6)*1, 2)</f>
        <v>0</v>
      </c>
      <c r="N137">
        <f>SmtRes!AD129</f>
        <v>0</v>
      </c>
      <c r="O137">
        <f>ROUND(ROUND(L137*Source!I132, 6)*SmtRes!DA129, 2)</f>
        <v>0</v>
      </c>
      <c r="P137">
        <f>SmtRes!AG129</f>
        <v>0</v>
      </c>
      <c r="Q137">
        <f>SmtRes!DC129</f>
        <v>0</v>
      </c>
      <c r="R137">
        <f>ROUND(ROUND(Q137*Source!I132, 6)*1, 2)</f>
        <v>0</v>
      </c>
      <c r="S137">
        <f>SmtRes!AC129</f>
        <v>0</v>
      </c>
      <c r="T137">
        <f>ROUND(ROUND(Q137*Source!I132, 6)*SmtRes!AK129, 2)</f>
        <v>0</v>
      </c>
      <c r="U137">
        <v>1</v>
      </c>
      <c r="Z137">
        <f>SmtRes!X129</f>
        <v>476480486</v>
      </c>
      <c r="AA137">
        <v>-1751963544</v>
      </c>
      <c r="AB137">
        <v>-1751963544</v>
      </c>
    </row>
    <row r="138" spans="1:28" x14ac:dyDescent="0.2">
      <c r="A138">
        <v>20</v>
      </c>
      <c r="B138">
        <v>136</v>
      </c>
      <c r="C138">
        <v>3</v>
      </c>
      <c r="D138">
        <v>0</v>
      </c>
      <c r="E138">
        <f>SmtRes!AV136</f>
        <v>0</v>
      </c>
      <c r="F138" t="str">
        <f>SmtRes!I136</f>
        <v>21.1-20-1</v>
      </c>
      <c r="G138" t="str">
        <f>SmtRes!K136</f>
        <v>Бязь</v>
      </c>
      <c r="H138" t="str">
        <f>SmtRes!O136</f>
        <v>м2</v>
      </c>
      <c r="I138">
        <f>SmtRes!Y136*Source!I133</f>
        <v>0.22</v>
      </c>
      <c r="J138">
        <f>SmtRes!AO136</f>
        <v>1</v>
      </c>
      <c r="K138">
        <f>SmtRes!AE136</f>
        <v>48.08</v>
      </c>
      <c r="L138">
        <f>SmtRes!DB136</f>
        <v>5.28</v>
      </c>
      <c r="M138">
        <f>ROUND(ROUND(L138*Source!I133, 6)*1, 2)</f>
        <v>10.56</v>
      </c>
      <c r="N138">
        <f>SmtRes!AA136</f>
        <v>48.08</v>
      </c>
      <c r="O138">
        <f>ROUND(ROUND(L138*Source!I133, 6)*SmtRes!DA136, 2)</f>
        <v>10.56</v>
      </c>
      <c r="P138">
        <f>SmtRes!AG136</f>
        <v>0</v>
      </c>
      <c r="Q138">
        <f>SmtRes!DC136</f>
        <v>0</v>
      </c>
      <c r="R138">
        <f>ROUND(ROUND(Q138*Source!I133, 6)*1, 2)</f>
        <v>0</v>
      </c>
      <c r="S138">
        <f>SmtRes!AC136</f>
        <v>0</v>
      </c>
      <c r="T138">
        <f>ROUND(ROUND(Q138*Source!I133, 6)*SmtRes!AK136, 2)</f>
        <v>0</v>
      </c>
      <c r="U138">
        <v>3</v>
      </c>
      <c r="Z138">
        <f>SmtRes!X136</f>
        <v>1402440005</v>
      </c>
      <c r="AA138">
        <v>-1894729877</v>
      </c>
      <c r="AB138">
        <v>-1894729877</v>
      </c>
    </row>
    <row r="139" spans="1:28" x14ac:dyDescent="0.2">
      <c r="A139">
        <v>20</v>
      </c>
      <c r="B139">
        <v>135</v>
      </c>
      <c r="C139">
        <v>3</v>
      </c>
      <c r="D139">
        <v>0</v>
      </c>
      <c r="E139">
        <f>SmtRes!AV135</f>
        <v>0</v>
      </c>
      <c r="F139" t="str">
        <f>SmtRes!I135</f>
        <v>21.1-16-104</v>
      </c>
      <c r="G139" t="str">
        <f>SmtRes!K135</f>
        <v>Спирт этиловый технический</v>
      </c>
      <c r="H139" t="str">
        <f>SmtRes!O135</f>
        <v>кг</v>
      </c>
      <c r="I139">
        <f>SmtRes!Y135*Source!I133</f>
        <v>4.4000000000000002E-4</v>
      </c>
      <c r="J139">
        <f>SmtRes!AO135</f>
        <v>1</v>
      </c>
      <c r="K139">
        <f>SmtRes!AE135</f>
        <v>412.97</v>
      </c>
      <c r="L139">
        <f>SmtRes!DB135</f>
        <v>0.11</v>
      </c>
      <c r="M139">
        <f>ROUND(ROUND(L139*Source!I133, 6)*1, 2)</f>
        <v>0.22</v>
      </c>
      <c r="N139">
        <f>SmtRes!AA135</f>
        <v>412.97</v>
      </c>
      <c r="O139">
        <f>ROUND(ROUND(L139*Source!I133, 6)*SmtRes!DA135, 2)</f>
        <v>0.22</v>
      </c>
      <c r="P139">
        <f>SmtRes!AG135</f>
        <v>0</v>
      </c>
      <c r="Q139">
        <f>SmtRes!DC135</f>
        <v>0</v>
      </c>
      <c r="R139">
        <f>ROUND(ROUND(Q139*Source!I133, 6)*1, 2)</f>
        <v>0</v>
      </c>
      <c r="S139">
        <f>SmtRes!AC135</f>
        <v>0</v>
      </c>
      <c r="T139">
        <f>ROUND(ROUND(Q139*Source!I133, 6)*SmtRes!AK135, 2)</f>
        <v>0</v>
      </c>
      <c r="U139">
        <v>3</v>
      </c>
      <c r="Z139">
        <f>SmtRes!X135</f>
        <v>1286462142</v>
      </c>
      <c r="AA139">
        <v>1664821204</v>
      </c>
      <c r="AB139">
        <v>1664821204</v>
      </c>
    </row>
    <row r="140" spans="1:28" x14ac:dyDescent="0.2">
      <c r="A140">
        <v>20</v>
      </c>
      <c r="B140">
        <v>134</v>
      </c>
      <c r="C140">
        <v>2</v>
      </c>
      <c r="D140">
        <v>0</v>
      </c>
      <c r="E140">
        <f>SmtRes!AV134</f>
        <v>0</v>
      </c>
      <c r="F140" t="str">
        <f>SmtRes!I134</f>
        <v>22.1-18-24</v>
      </c>
      <c r="G140" t="str">
        <f>SmtRes!K134</f>
        <v>Автомобили полупассажирские типа ГАЗ, грузоподъемность до 2 т</v>
      </c>
      <c r="H140" t="str">
        <f>SmtRes!O134</f>
        <v>маш.-ч</v>
      </c>
      <c r="I140">
        <f>SmtRes!Y134*Source!I133</f>
        <v>8.249999999999999E-2</v>
      </c>
      <c r="J140">
        <f>SmtRes!AO134</f>
        <v>1</v>
      </c>
      <c r="K140">
        <f>SmtRes!AF134</f>
        <v>789.86</v>
      </c>
      <c r="L140">
        <f>SmtRes!DB134</f>
        <v>32.587499999999999</v>
      </c>
      <c r="M140">
        <f>ROUND(ROUND(L140*Source!I133, 6)*1, 2)</f>
        <v>65.180000000000007</v>
      </c>
      <c r="N140">
        <f>SmtRes!AB134</f>
        <v>789.86</v>
      </c>
      <c r="O140">
        <f>ROUND(ROUND(L140*Source!I133, 6)*SmtRes!DA134, 2)</f>
        <v>65.180000000000007</v>
      </c>
      <c r="P140">
        <f>SmtRes!AG134</f>
        <v>515.51</v>
      </c>
      <c r="Q140">
        <f>SmtRes!DC134</f>
        <v>21.285</v>
      </c>
      <c r="R140">
        <f>ROUND(ROUND(Q140*Source!I133, 6)*1, 2)</f>
        <v>42.57</v>
      </c>
      <c r="S140">
        <f>SmtRes!AC134</f>
        <v>515.51</v>
      </c>
      <c r="T140">
        <f>ROUND(ROUND(Q140*Source!I133, 6)*SmtRes!AK134, 2)</f>
        <v>42.57</v>
      </c>
      <c r="U140">
        <v>2</v>
      </c>
      <c r="Z140">
        <f>SmtRes!X134</f>
        <v>-1123321947</v>
      </c>
      <c r="AA140">
        <v>-1084138170</v>
      </c>
      <c r="AB140">
        <v>-1084138170</v>
      </c>
    </row>
    <row r="141" spans="1:28" x14ac:dyDescent="0.2">
      <c r="A141">
        <v>20</v>
      </c>
      <c r="B141">
        <v>133</v>
      </c>
      <c r="C141">
        <v>1</v>
      </c>
      <c r="D141">
        <v>0</v>
      </c>
      <c r="E141">
        <f>SmtRes!AV133</f>
        <v>1</v>
      </c>
      <c r="F141" t="str">
        <f>SmtRes!I133</f>
        <v>9999990008</v>
      </c>
      <c r="G141" t="str">
        <f>SmtRes!K133</f>
        <v>Трудозатраты рабочих</v>
      </c>
      <c r="H141" t="str">
        <f>SmtRes!O133</f>
        <v>чел.-ч.</v>
      </c>
      <c r="I141">
        <f>SmtRes!Y133*Source!I133</f>
        <v>0.65999999999999992</v>
      </c>
      <c r="J141">
        <f>SmtRes!AO133</f>
        <v>1</v>
      </c>
      <c r="K141">
        <f>SmtRes!AH133</f>
        <v>0</v>
      </c>
      <c r="L141">
        <f>SmtRes!DB133</f>
        <v>0</v>
      </c>
      <c r="M141">
        <f>ROUND(ROUND(L141*Source!I133, 6)*1, 2)</f>
        <v>0</v>
      </c>
      <c r="N141">
        <f>SmtRes!AD133</f>
        <v>0</v>
      </c>
      <c r="O141">
        <f>ROUND(ROUND(L141*Source!I133, 6)*SmtRes!DA133, 2)</f>
        <v>0</v>
      </c>
      <c r="P141">
        <f>SmtRes!AG133</f>
        <v>0</v>
      </c>
      <c r="Q141">
        <f>SmtRes!DC133</f>
        <v>0</v>
      </c>
      <c r="R141">
        <f>ROUND(ROUND(Q141*Source!I133, 6)*1, 2)</f>
        <v>0</v>
      </c>
      <c r="S141">
        <f>SmtRes!AC133</f>
        <v>0</v>
      </c>
      <c r="T141">
        <f>ROUND(ROUND(Q141*Source!I133, 6)*SmtRes!AK133, 2)</f>
        <v>0</v>
      </c>
      <c r="U141">
        <v>1</v>
      </c>
      <c r="Z141">
        <f>SmtRes!X133</f>
        <v>476480486</v>
      </c>
      <c r="AA141">
        <v>-1751963544</v>
      </c>
      <c r="AB141">
        <v>-1751963544</v>
      </c>
    </row>
    <row r="142" spans="1:28" x14ac:dyDescent="0.2">
      <c r="A142">
        <v>20</v>
      </c>
      <c r="B142">
        <v>140</v>
      </c>
      <c r="C142">
        <v>3</v>
      </c>
      <c r="D142">
        <v>0</v>
      </c>
      <c r="E142">
        <f>SmtRes!AV140</f>
        <v>0</v>
      </c>
      <c r="F142" t="str">
        <f>SmtRes!I140</f>
        <v>21.1-20-7</v>
      </c>
      <c r="G142" t="str">
        <f>SmtRes!K140</f>
        <v>Ветошь</v>
      </c>
      <c r="H142" t="str">
        <f>SmtRes!O140</f>
        <v>кг</v>
      </c>
      <c r="I142">
        <f>SmtRes!Y140*Source!I134</f>
        <v>0.15000000000000002</v>
      </c>
      <c r="J142">
        <f>SmtRes!AO140</f>
        <v>1</v>
      </c>
      <c r="K142">
        <f>SmtRes!AE140</f>
        <v>29.29</v>
      </c>
      <c r="L142">
        <f>SmtRes!DB140</f>
        <v>1.46</v>
      </c>
      <c r="M142">
        <f>ROUND(ROUND(L142*Source!I134, 6)*1, 2)</f>
        <v>4.38</v>
      </c>
      <c r="N142">
        <f>SmtRes!AA140</f>
        <v>29.29</v>
      </c>
      <c r="O142">
        <f>ROUND(ROUND(L142*Source!I134, 6)*SmtRes!DA140, 2)</f>
        <v>4.38</v>
      </c>
      <c r="P142">
        <f>SmtRes!AG140</f>
        <v>0</v>
      </c>
      <c r="Q142">
        <f>SmtRes!DC140</f>
        <v>0</v>
      </c>
      <c r="R142">
        <f>ROUND(ROUND(Q142*Source!I134, 6)*1, 2)</f>
        <v>0</v>
      </c>
      <c r="S142">
        <f>SmtRes!AC140</f>
        <v>0</v>
      </c>
      <c r="T142">
        <f>ROUND(ROUND(Q142*Source!I134, 6)*SmtRes!AK140, 2)</f>
        <v>0</v>
      </c>
      <c r="U142">
        <v>3</v>
      </c>
      <c r="Z142">
        <f>SmtRes!X140</f>
        <v>-20334964</v>
      </c>
      <c r="AA142">
        <v>-854210182</v>
      </c>
      <c r="AB142">
        <v>-854210182</v>
      </c>
    </row>
    <row r="143" spans="1:28" x14ac:dyDescent="0.2">
      <c r="A143">
        <v>20</v>
      </c>
      <c r="B143">
        <v>139</v>
      </c>
      <c r="C143">
        <v>3</v>
      </c>
      <c r="D143">
        <v>0</v>
      </c>
      <c r="E143">
        <f>SmtRes!AV139</f>
        <v>0</v>
      </c>
      <c r="F143" t="str">
        <f>SmtRes!I139</f>
        <v>21.1-20-1</v>
      </c>
      <c r="G143" t="str">
        <f>SmtRes!K139</f>
        <v>Бязь</v>
      </c>
      <c r="H143" t="str">
        <f>SmtRes!O139</f>
        <v>м2</v>
      </c>
      <c r="I143">
        <f>SmtRes!Y139*Source!I134</f>
        <v>0.15000000000000002</v>
      </c>
      <c r="J143">
        <f>SmtRes!AO139</f>
        <v>1</v>
      </c>
      <c r="K143">
        <f>SmtRes!AE139</f>
        <v>48.08</v>
      </c>
      <c r="L143">
        <f>SmtRes!DB139</f>
        <v>2.4</v>
      </c>
      <c r="M143">
        <f>ROUND(ROUND(L143*Source!I134, 6)*1, 2)</f>
        <v>7.2</v>
      </c>
      <c r="N143">
        <f>SmtRes!AA139</f>
        <v>48.08</v>
      </c>
      <c r="O143">
        <f>ROUND(ROUND(L143*Source!I134, 6)*SmtRes!DA139, 2)</f>
        <v>7.2</v>
      </c>
      <c r="P143">
        <f>SmtRes!AG139</f>
        <v>0</v>
      </c>
      <c r="Q143">
        <f>SmtRes!DC139</f>
        <v>0</v>
      </c>
      <c r="R143">
        <f>ROUND(ROUND(Q143*Source!I134, 6)*1, 2)</f>
        <v>0</v>
      </c>
      <c r="S143">
        <f>SmtRes!AC139</f>
        <v>0</v>
      </c>
      <c r="T143">
        <f>ROUND(ROUND(Q143*Source!I134, 6)*SmtRes!AK139, 2)</f>
        <v>0</v>
      </c>
      <c r="U143">
        <v>3</v>
      </c>
      <c r="Z143">
        <f>SmtRes!X139</f>
        <v>1402440005</v>
      </c>
      <c r="AA143">
        <v>-1894729877</v>
      </c>
      <c r="AB143">
        <v>-1894729877</v>
      </c>
    </row>
    <row r="144" spans="1:28" x14ac:dyDescent="0.2">
      <c r="A144">
        <v>20</v>
      </c>
      <c r="B144">
        <v>138</v>
      </c>
      <c r="C144">
        <v>3</v>
      </c>
      <c r="D144">
        <v>0</v>
      </c>
      <c r="E144">
        <f>SmtRes!AV138</f>
        <v>0</v>
      </c>
      <c r="F144" t="str">
        <f>SmtRes!I138</f>
        <v>21.1-16-104</v>
      </c>
      <c r="G144" t="str">
        <f>SmtRes!K138</f>
        <v>Спирт этиловый технический</v>
      </c>
      <c r="H144" t="str">
        <f>SmtRes!O138</f>
        <v>кг</v>
      </c>
      <c r="I144">
        <f>SmtRes!Y138*Source!I134</f>
        <v>1.5E-3</v>
      </c>
      <c r="J144">
        <f>SmtRes!AO138</f>
        <v>1</v>
      </c>
      <c r="K144">
        <f>SmtRes!AE138</f>
        <v>412.97</v>
      </c>
      <c r="L144">
        <f>SmtRes!DB138</f>
        <v>0.21</v>
      </c>
      <c r="M144">
        <f>ROUND(ROUND(L144*Source!I134, 6)*1, 2)</f>
        <v>0.63</v>
      </c>
      <c r="N144">
        <f>SmtRes!AA138</f>
        <v>412.97</v>
      </c>
      <c r="O144">
        <f>ROUND(ROUND(L144*Source!I134, 6)*SmtRes!DA138, 2)</f>
        <v>0.63</v>
      </c>
      <c r="P144">
        <f>SmtRes!AG138</f>
        <v>0</v>
      </c>
      <c r="Q144">
        <f>SmtRes!DC138</f>
        <v>0</v>
      </c>
      <c r="R144">
        <f>ROUND(ROUND(Q144*Source!I134, 6)*1, 2)</f>
        <v>0</v>
      </c>
      <c r="S144">
        <f>SmtRes!AC138</f>
        <v>0</v>
      </c>
      <c r="T144">
        <f>ROUND(ROUND(Q144*Source!I134, 6)*SmtRes!AK138, 2)</f>
        <v>0</v>
      </c>
      <c r="U144">
        <v>3</v>
      </c>
      <c r="Z144">
        <f>SmtRes!X138</f>
        <v>1286462142</v>
      </c>
      <c r="AA144">
        <v>1664821204</v>
      </c>
      <c r="AB144">
        <v>1664821204</v>
      </c>
    </row>
    <row r="145" spans="1:28" x14ac:dyDescent="0.2">
      <c r="A145">
        <v>20</v>
      </c>
      <c r="B145">
        <v>137</v>
      </c>
      <c r="C145">
        <v>1</v>
      </c>
      <c r="D145">
        <v>0</v>
      </c>
      <c r="E145">
        <f>SmtRes!AV137</f>
        <v>1</v>
      </c>
      <c r="F145" t="str">
        <f>SmtRes!I137</f>
        <v>9999990008</v>
      </c>
      <c r="G145" t="str">
        <f>SmtRes!K137</f>
        <v>Трудозатраты рабочих</v>
      </c>
      <c r="H145" t="str">
        <f>SmtRes!O137</f>
        <v>чел.-ч.</v>
      </c>
      <c r="I145">
        <f>SmtRes!Y137*Source!I134</f>
        <v>2.2800000000000002</v>
      </c>
      <c r="J145">
        <f>SmtRes!AO137</f>
        <v>1</v>
      </c>
      <c r="K145">
        <f>SmtRes!AH137</f>
        <v>0</v>
      </c>
      <c r="L145">
        <f>SmtRes!DB137</f>
        <v>0</v>
      </c>
      <c r="M145">
        <f>ROUND(ROUND(L145*Source!I134, 6)*1, 2)</f>
        <v>0</v>
      </c>
      <c r="N145">
        <f>SmtRes!AD137</f>
        <v>0</v>
      </c>
      <c r="O145">
        <f>ROUND(ROUND(L145*Source!I134, 6)*SmtRes!DA137, 2)</f>
        <v>0</v>
      </c>
      <c r="P145">
        <f>SmtRes!AG137</f>
        <v>0</v>
      </c>
      <c r="Q145">
        <f>SmtRes!DC137</f>
        <v>0</v>
      </c>
      <c r="R145">
        <f>ROUND(ROUND(Q145*Source!I134, 6)*1, 2)</f>
        <v>0</v>
      </c>
      <c r="S145">
        <f>SmtRes!AC137</f>
        <v>0</v>
      </c>
      <c r="T145">
        <f>ROUND(ROUND(Q145*Source!I134, 6)*SmtRes!AK137, 2)</f>
        <v>0</v>
      </c>
      <c r="U145">
        <v>1</v>
      </c>
      <c r="Z145">
        <f>SmtRes!X137</f>
        <v>476480486</v>
      </c>
      <c r="AA145">
        <v>-1751963544</v>
      </c>
      <c r="AB145">
        <v>-1751963544</v>
      </c>
    </row>
    <row r="146" spans="1:28" x14ac:dyDescent="0.2">
      <c r="A146">
        <v>20</v>
      </c>
      <c r="B146">
        <v>143</v>
      </c>
      <c r="C146">
        <v>3</v>
      </c>
      <c r="D146">
        <v>0</v>
      </c>
      <c r="E146">
        <f>SmtRes!AV143</f>
        <v>0</v>
      </c>
      <c r="F146" t="str">
        <f>SmtRes!I143</f>
        <v>21.1-20-7</v>
      </c>
      <c r="G146" t="str">
        <f>SmtRes!K143</f>
        <v>Ветошь</v>
      </c>
      <c r="H146" t="str">
        <f>SmtRes!O143</f>
        <v>кг</v>
      </c>
      <c r="I146">
        <f>SmtRes!Y143*Source!I135</f>
        <v>3.3000000000000003</v>
      </c>
      <c r="J146">
        <f>SmtRes!AO143</f>
        <v>1</v>
      </c>
      <c r="K146">
        <f>SmtRes!AE143</f>
        <v>29.29</v>
      </c>
      <c r="L146">
        <f>SmtRes!DB143</f>
        <v>32.229999999999997</v>
      </c>
      <c r="M146">
        <f>ROUND(ROUND(L146*Source!I135, 6)*1, 2)</f>
        <v>96.69</v>
      </c>
      <c r="N146">
        <f>SmtRes!AA143</f>
        <v>29.29</v>
      </c>
      <c r="O146">
        <f>ROUND(ROUND(L146*Source!I135, 6)*SmtRes!DA143, 2)</f>
        <v>96.69</v>
      </c>
      <c r="P146">
        <f>SmtRes!AG143</f>
        <v>0</v>
      </c>
      <c r="Q146">
        <f>SmtRes!DC143</f>
        <v>0</v>
      </c>
      <c r="R146">
        <f>ROUND(ROUND(Q146*Source!I135, 6)*1, 2)</f>
        <v>0</v>
      </c>
      <c r="S146">
        <f>SmtRes!AC143</f>
        <v>0</v>
      </c>
      <c r="T146">
        <f>ROUND(ROUND(Q146*Source!I135, 6)*SmtRes!AK143, 2)</f>
        <v>0</v>
      </c>
      <c r="U146">
        <v>3</v>
      </c>
      <c r="Z146">
        <f>SmtRes!X143</f>
        <v>-20334964</v>
      </c>
      <c r="AA146">
        <v>-854210182</v>
      </c>
      <c r="AB146">
        <v>-854210182</v>
      </c>
    </row>
    <row r="147" spans="1:28" x14ac:dyDescent="0.2">
      <c r="A147">
        <v>20</v>
      </c>
      <c r="B147">
        <v>142</v>
      </c>
      <c r="C147">
        <v>3</v>
      </c>
      <c r="D147">
        <v>0</v>
      </c>
      <c r="E147">
        <f>SmtRes!AV142</f>
        <v>0</v>
      </c>
      <c r="F147" t="str">
        <f>SmtRes!I142</f>
        <v>21.1-20-1</v>
      </c>
      <c r="G147" t="str">
        <f>SmtRes!K142</f>
        <v>Бязь</v>
      </c>
      <c r="H147" t="str">
        <f>SmtRes!O142</f>
        <v>м2</v>
      </c>
      <c r="I147">
        <f>SmtRes!Y142*Source!I135</f>
        <v>3.3000000000000003</v>
      </c>
      <c r="J147">
        <f>SmtRes!AO142</f>
        <v>1</v>
      </c>
      <c r="K147">
        <f>SmtRes!AE142</f>
        <v>48.08</v>
      </c>
      <c r="L147">
        <f>SmtRes!DB142</f>
        <v>52.91</v>
      </c>
      <c r="M147">
        <f>ROUND(ROUND(L147*Source!I135, 6)*1, 2)</f>
        <v>158.72999999999999</v>
      </c>
      <c r="N147">
        <f>SmtRes!AA142</f>
        <v>48.08</v>
      </c>
      <c r="O147">
        <f>ROUND(ROUND(L147*Source!I135, 6)*SmtRes!DA142, 2)</f>
        <v>158.72999999999999</v>
      </c>
      <c r="P147">
        <f>SmtRes!AG142</f>
        <v>0</v>
      </c>
      <c r="Q147">
        <f>SmtRes!DC142</f>
        <v>0</v>
      </c>
      <c r="R147">
        <f>ROUND(ROUND(Q147*Source!I135, 6)*1, 2)</f>
        <v>0</v>
      </c>
      <c r="S147">
        <f>SmtRes!AC142</f>
        <v>0</v>
      </c>
      <c r="T147">
        <f>ROUND(ROUND(Q147*Source!I135, 6)*SmtRes!AK142, 2)</f>
        <v>0</v>
      </c>
      <c r="U147">
        <v>3</v>
      </c>
      <c r="Z147">
        <f>SmtRes!X142</f>
        <v>1402440005</v>
      </c>
      <c r="AA147">
        <v>-1894729877</v>
      </c>
      <c r="AB147">
        <v>-1894729877</v>
      </c>
    </row>
    <row r="148" spans="1:28" x14ac:dyDescent="0.2">
      <c r="A148">
        <v>20</v>
      </c>
      <c r="B148">
        <v>141</v>
      </c>
      <c r="C148">
        <v>1</v>
      </c>
      <c r="D148">
        <v>0</v>
      </c>
      <c r="E148">
        <f>SmtRes!AV141</f>
        <v>1</v>
      </c>
      <c r="F148" t="str">
        <f>SmtRes!I141</f>
        <v>9999990008</v>
      </c>
      <c r="G148" t="str">
        <f>SmtRes!K141</f>
        <v>Трудозатраты рабочих</v>
      </c>
      <c r="H148" t="str">
        <f>SmtRes!O141</f>
        <v>чел.-ч.</v>
      </c>
      <c r="I148">
        <f>SmtRes!Y141*Source!I135</f>
        <v>5.9399999999999995</v>
      </c>
      <c r="J148">
        <f>SmtRes!AO141</f>
        <v>1</v>
      </c>
      <c r="K148">
        <f>SmtRes!AH141</f>
        <v>0</v>
      </c>
      <c r="L148">
        <f>SmtRes!DB141</f>
        <v>0</v>
      </c>
      <c r="M148">
        <f>ROUND(ROUND(L148*Source!I135, 6)*1, 2)</f>
        <v>0</v>
      </c>
      <c r="N148">
        <f>SmtRes!AD141</f>
        <v>0</v>
      </c>
      <c r="O148">
        <f>ROUND(ROUND(L148*Source!I135, 6)*SmtRes!DA141, 2)</f>
        <v>0</v>
      </c>
      <c r="P148">
        <f>SmtRes!AG141</f>
        <v>0</v>
      </c>
      <c r="Q148">
        <f>SmtRes!DC141</f>
        <v>0</v>
      </c>
      <c r="R148">
        <f>ROUND(ROUND(Q148*Source!I135, 6)*1, 2)</f>
        <v>0</v>
      </c>
      <c r="S148">
        <f>SmtRes!AC141</f>
        <v>0</v>
      </c>
      <c r="T148">
        <f>ROUND(ROUND(Q148*Source!I135, 6)*SmtRes!AK141, 2)</f>
        <v>0</v>
      </c>
      <c r="U148">
        <v>1</v>
      </c>
      <c r="Z148">
        <f>SmtRes!X141</f>
        <v>476480486</v>
      </c>
      <c r="AA148">
        <v>-1751963544</v>
      </c>
      <c r="AB148">
        <v>-1751963544</v>
      </c>
    </row>
    <row r="149" spans="1:28" x14ac:dyDescent="0.2">
      <c r="A149">
        <v>20</v>
      </c>
      <c r="B149">
        <v>146</v>
      </c>
      <c r="C149">
        <v>3</v>
      </c>
      <c r="D149">
        <v>0</v>
      </c>
      <c r="E149">
        <f>SmtRes!AV146</f>
        <v>0</v>
      </c>
      <c r="F149" t="str">
        <f>SmtRes!I146</f>
        <v>21.1-20-7</v>
      </c>
      <c r="G149" t="str">
        <f>SmtRes!K146</f>
        <v>Ветошь</v>
      </c>
      <c r="H149" t="str">
        <f>SmtRes!O146</f>
        <v>кг</v>
      </c>
      <c r="I149">
        <f>SmtRes!Y146*Source!I136</f>
        <v>0.60000000000000009</v>
      </c>
      <c r="J149">
        <f>SmtRes!AO146</f>
        <v>1</v>
      </c>
      <c r="K149">
        <f>SmtRes!AE146</f>
        <v>29.29</v>
      </c>
      <c r="L149">
        <f>SmtRes!DB146</f>
        <v>5.84</v>
      </c>
      <c r="M149">
        <f>ROUND(ROUND(L149*Source!I136, 6)*1, 2)</f>
        <v>17.52</v>
      </c>
      <c r="N149">
        <f>SmtRes!AA146</f>
        <v>29.29</v>
      </c>
      <c r="O149">
        <f>ROUND(ROUND(L149*Source!I136, 6)*SmtRes!DA146, 2)</f>
        <v>17.52</v>
      </c>
      <c r="P149">
        <f>SmtRes!AG146</f>
        <v>0</v>
      </c>
      <c r="Q149">
        <f>SmtRes!DC146</f>
        <v>0</v>
      </c>
      <c r="R149">
        <f>ROUND(ROUND(Q149*Source!I136, 6)*1, 2)</f>
        <v>0</v>
      </c>
      <c r="S149">
        <f>SmtRes!AC146</f>
        <v>0</v>
      </c>
      <c r="T149">
        <f>ROUND(ROUND(Q149*Source!I136, 6)*SmtRes!AK146, 2)</f>
        <v>0</v>
      </c>
      <c r="U149">
        <v>3</v>
      </c>
      <c r="Z149">
        <f>SmtRes!X146</f>
        <v>-20334964</v>
      </c>
      <c r="AA149">
        <v>-854210182</v>
      </c>
      <c r="AB149">
        <v>-854210182</v>
      </c>
    </row>
    <row r="150" spans="1:28" x14ac:dyDescent="0.2">
      <c r="A150">
        <v>20</v>
      </c>
      <c r="B150">
        <v>145</v>
      </c>
      <c r="C150">
        <v>3</v>
      </c>
      <c r="D150">
        <v>0</v>
      </c>
      <c r="E150">
        <f>SmtRes!AV145</f>
        <v>0</v>
      </c>
      <c r="F150" t="str">
        <f>SmtRes!I145</f>
        <v>21.1-20-1</v>
      </c>
      <c r="G150" t="str">
        <f>SmtRes!K145</f>
        <v>Бязь</v>
      </c>
      <c r="H150" t="str">
        <f>SmtRes!O145</f>
        <v>м2</v>
      </c>
      <c r="I150">
        <f>SmtRes!Y145*Source!I136</f>
        <v>0.60000000000000009</v>
      </c>
      <c r="J150">
        <f>SmtRes!AO145</f>
        <v>1</v>
      </c>
      <c r="K150">
        <f>SmtRes!AE145</f>
        <v>48.08</v>
      </c>
      <c r="L150">
        <f>SmtRes!DB145</f>
        <v>9.6</v>
      </c>
      <c r="M150">
        <f>ROUND(ROUND(L150*Source!I136, 6)*1, 2)</f>
        <v>28.8</v>
      </c>
      <c r="N150">
        <f>SmtRes!AA145</f>
        <v>48.08</v>
      </c>
      <c r="O150">
        <f>ROUND(ROUND(L150*Source!I136, 6)*SmtRes!DA145, 2)</f>
        <v>28.8</v>
      </c>
      <c r="P150">
        <f>SmtRes!AG145</f>
        <v>0</v>
      </c>
      <c r="Q150">
        <f>SmtRes!DC145</f>
        <v>0</v>
      </c>
      <c r="R150">
        <f>ROUND(ROUND(Q150*Source!I136, 6)*1, 2)</f>
        <v>0</v>
      </c>
      <c r="S150">
        <f>SmtRes!AC145</f>
        <v>0</v>
      </c>
      <c r="T150">
        <f>ROUND(ROUND(Q150*Source!I136, 6)*SmtRes!AK145, 2)</f>
        <v>0</v>
      </c>
      <c r="U150">
        <v>3</v>
      </c>
      <c r="Z150">
        <f>SmtRes!X145</f>
        <v>1402440005</v>
      </c>
      <c r="AA150">
        <v>-1894729877</v>
      </c>
      <c r="AB150">
        <v>-1894729877</v>
      </c>
    </row>
    <row r="151" spans="1:28" x14ac:dyDescent="0.2">
      <c r="A151">
        <v>20</v>
      </c>
      <c r="B151">
        <v>144</v>
      </c>
      <c r="C151">
        <v>1</v>
      </c>
      <c r="D151">
        <v>0</v>
      </c>
      <c r="E151">
        <f>SmtRes!AV144</f>
        <v>1</v>
      </c>
      <c r="F151" t="str">
        <f>SmtRes!I144</f>
        <v>9999990008</v>
      </c>
      <c r="G151" t="str">
        <f>SmtRes!K144</f>
        <v>Трудозатраты рабочих</v>
      </c>
      <c r="H151" t="str">
        <f>SmtRes!O144</f>
        <v>чел.-ч.</v>
      </c>
      <c r="I151">
        <f>SmtRes!Y144*Source!I136</f>
        <v>9</v>
      </c>
      <c r="J151">
        <f>SmtRes!AO144</f>
        <v>1</v>
      </c>
      <c r="K151">
        <f>SmtRes!AH144</f>
        <v>0</v>
      </c>
      <c r="L151">
        <f>SmtRes!DB144</f>
        <v>0</v>
      </c>
      <c r="M151">
        <f>ROUND(ROUND(L151*Source!I136, 6)*1, 2)</f>
        <v>0</v>
      </c>
      <c r="N151">
        <f>SmtRes!AD144</f>
        <v>0</v>
      </c>
      <c r="O151">
        <f>ROUND(ROUND(L151*Source!I136, 6)*SmtRes!DA144, 2)</f>
        <v>0</v>
      </c>
      <c r="P151">
        <f>SmtRes!AG144</f>
        <v>0</v>
      </c>
      <c r="Q151">
        <f>SmtRes!DC144</f>
        <v>0</v>
      </c>
      <c r="R151">
        <f>ROUND(ROUND(Q151*Source!I136, 6)*1, 2)</f>
        <v>0</v>
      </c>
      <c r="S151">
        <f>SmtRes!AC144</f>
        <v>0</v>
      </c>
      <c r="T151">
        <f>ROUND(ROUND(Q151*Source!I136, 6)*SmtRes!AK144, 2)</f>
        <v>0</v>
      </c>
      <c r="U151">
        <v>1</v>
      </c>
      <c r="Z151">
        <f>SmtRes!X144</f>
        <v>476480486</v>
      </c>
      <c r="AA151">
        <v>-1751963544</v>
      </c>
      <c r="AB151">
        <v>-1751963544</v>
      </c>
    </row>
    <row r="152" spans="1:28" x14ac:dyDescent="0.2">
      <c r="A152">
        <v>20</v>
      </c>
      <c r="B152">
        <v>154</v>
      </c>
      <c r="C152">
        <v>3</v>
      </c>
      <c r="D152">
        <v>0</v>
      </c>
      <c r="E152">
        <f>SmtRes!AV154</f>
        <v>0</v>
      </c>
      <c r="F152" t="str">
        <f>SmtRes!I154</f>
        <v>21.1-6-139</v>
      </c>
      <c r="G152" t="str">
        <f>SmtRes!K154</f>
        <v>Эмаль, марка ПФ-115 (цветная), пентафталевая</v>
      </c>
      <c r="H152" t="str">
        <f>SmtRes!O154</f>
        <v>кг</v>
      </c>
      <c r="I152">
        <f>SmtRes!Y154*Source!I137</f>
        <v>1.8000000000000002E-2</v>
      </c>
      <c r="J152">
        <f>SmtRes!AO154</f>
        <v>1</v>
      </c>
      <c r="K152">
        <f>SmtRes!AE154</f>
        <v>137.97</v>
      </c>
      <c r="L152">
        <f>SmtRes!DB154</f>
        <v>0.28000000000000003</v>
      </c>
      <c r="M152">
        <f>ROUND(ROUND(L152*Source!I137, 6)*1, 2)</f>
        <v>2.52</v>
      </c>
      <c r="N152">
        <f>SmtRes!AA154</f>
        <v>137.97</v>
      </c>
      <c r="O152">
        <f>ROUND(ROUND(L152*Source!I137, 6)*SmtRes!DA154, 2)</f>
        <v>2.52</v>
      </c>
      <c r="P152">
        <f>SmtRes!AG154</f>
        <v>0</v>
      </c>
      <c r="Q152">
        <f>SmtRes!DC154</f>
        <v>0</v>
      </c>
      <c r="R152">
        <f>ROUND(ROUND(Q152*Source!I137, 6)*1, 2)</f>
        <v>0</v>
      </c>
      <c r="S152">
        <f>SmtRes!AC154</f>
        <v>0</v>
      </c>
      <c r="T152">
        <f>ROUND(ROUND(Q152*Source!I137, 6)*SmtRes!AK154, 2)</f>
        <v>0</v>
      </c>
      <c r="U152">
        <v>3</v>
      </c>
      <c r="Z152">
        <f>SmtRes!X154</f>
        <v>181517458</v>
      </c>
      <c r="AA152">
        <v>1793131511</v>
      </c>
      <c r="AB152">
        <v>1793131511</v>
      </c>
    </row>
    <row r="153" spans="1:28" x14ac:dyDescent="0.2">
      <c r="A153">
        <v>20</v>
      </c>
      <c r="B153">
        <v>153</v>
      </c>
      <c r="C153">
        <v>3</v>
      </c>
      <c r="D153">
        <v>0</v>
      </c>
      <c r="E153">
        <f>SmtRes!AV153</f>
        <v>0</v>
      </c>
      <c r="F153" t="str">
        <f>SmtRes!I153</f>
        <v>21.1-25-388</v>
      </c>
      <c r="G153" t="str">
        <f>SmtRes!K153</f>
        <v>Шкурка шлифовальная на бумажной основе</v>
      </c>
      <c r="H153" t="str">
        <f>SmtRes!O153</f>
        <v>м2</v>
      </c>
      <c r="I153">
        <f>SmtRes!Y153*Source!I137</f>
        <v>0.36</v>
      </c>
      <c r="J153">
        <f>SmtRes!AO153</f>
        <v>1</v>
      </c>
      <c r="K153">
        <f>SmtRes!AE153</f>
        <v>459.29</v>
      </c>
      <c r="L153">
        <f>SmtRes!DB153</f>
        <v>18.36</v>
      </c>
      <c r="M153">
        <f>ROUND(ROUND(L153*Source!I137, 6)*1, 2)</f>
        <v>165.24</v>
      </c>
      <c r="N153">
        <f>SmtRes!AA153</f>
        <v>459.29</v>
      </c>
      <c r="O153">
        <f>ROUND(ROUND(L153*Source!I137, 6)*SmtRes!DA153, 2)</f>
        <v>165.24</v>
      </c>
      <c r="P153">
        <f>SmtRes!AG153</f>
        <v>0</v>
      </c>
      <c r="Q153">
        <f>SmtRes!DC153</f>
        <v>0</v>
      </c>
      <c r="R153">
        <f>ROUND(ROUND(Q153*Source!I137, 6)*1, 2)</f>
        <v>0</v>
      </c>
      <c r="S153">
        <f>SmtRes!AC153</f>
        <v>0</v>
      </c>
      <c r="T153">
        <f>ROUND(ROUND(Q153*Source!I137, 6)*SmtRes!AK153, 2)</f>
        <v>0</v>
      </c>
      <c r="U153">
        <v>3</v>
      </c>
      <c r="Z153">
        <f>SmtRes!X153</f>
        <v>-1773913456</v>
      </c>
      <c r="AA153">
        <v>-2112574086</v>
      </c>
      <c r="AB153">
        <v>-2112574086</v>
      </c>
    </row>
    <row r="154" spans="1:28" x14ac:dyDescent="0.2">
      <c r="A154">
        <v>20</v>
      </c>
      <c r="B154">
        <v>152</v>
      </c>
      <c r="C154">
        <v>3</v>
      </c>
      <c r="D154">
        <v>0</v>
      </c>
      <c r="E154">
        <f>SmtRes!AV152</f>
        <v>0</v>
      </c>
      <c r="F154" t="str">
        <f>SmtRes!I152</f>
        <v>21.1-24-14</v>
      </c>
      <c r="G154" t="str">
        <f>SmtRes!K152</f>
        <v>Средство моющее</v>
      </c>
      <c r="H154" t="str">
        <f>SmtRes!O152</f>
        <v>кг</v>
      </c>
      <c r="I154">
        <f>SmtRes!Y152*Source!I137</f>
        <v>0.19799999999999998</v>
      </c>
      <c r="J154">
        <f>SmtRes!AO152</f>
        <v>1</v>
      </c>
      <c r="K154">
        <f>SmtRes!AE152</f>
        <v>76.12</v>
      </c>
      <c r="L154">
        <f>SmtRes!DB152</f>
        <v>1.68</v>
      </c>
      <c r="M154">
        <f>ROUND(ROUND(L154*Source!I137, 6)*1, 2)</f>
        <v>15.12</v>
      </c>
      <c r="N154">
        <f>SmtRes!AA152</f>
        <v>76.12</v>
      </c>
      <c r="O154">
        <f>ROUND(ROUND(L154*Source!I137, 6)*SmtRes!DA152, 2)</f>
        <v>15.12</v>
      </c>
      <c r="P154">
        <f>SmtRes!AG152</f>
        <v>0</v>
      </c>
      <c r="Q154">
        <f>SmtRes!DC152</f>
        <v>0</v>
      </c>
      <c r="R154">
        <f>ROUND(ROUND(Q154*Source!I137, 6)*1, 2)</f>
        <v>0</v>
      </c>
      <c r="S154">
        <f>SmtRes!AC152</f>
        <v>0</v>
      </c>
      <c r="T154">
        <f>ROUND(ROUND(Q154*Source!I137, 6)*SmtRes!AK152, 2)</f>
        <v>0</v>
      </c>
      <c r="U154">
        <v>3</v>
      </c>
      <c r="Z154">
        <f>SmtRes!X152</f>
        <v>-2071827928</v>
      </c>
      <c r="AA154">
        <v>136419810</v>
      </c>
      <c r="AB154">
        <v>136419810</v>
      </c>
    </row>
    <row r="155" spans="1:28" x14ac:dyDescent="0.2">
      <c r="A155">
        <v>20</v>
      </c>
      <c r="B155">
        <v>151</v>
      </c>
      <c r="C155">
        <v>3</v>
      </c>
      <c r="D155">
        <v>0</v>
      </c>
      <c r="E155">
        <f>SmtRes!AV151</f>
        <v>0</v>
      </c>
      <c r="F155" t="str">
        <f>SmtRes!I151</f>
        <v>21.1-20-7</v>
      </c>
      <c r="G155" t="str">
        <f>SmtRes!K151</f>
        <v>Ветошь</v>
      </c>
      <c r="H155" t="str">
        <f>SmtRes!O151</f>
        <v>кг</v>
      </c>
      <c r="I155">
        <f>SmtRes!Y151*Source!I137</f>
        <v>1.8</v>
      </c>
      <c r="J155">
        <f>SmtRes!AO151</f>
        <v>1</v>
      </c>
      <c r="K155">
        <f>SmtRes!AE151</f>
        <v>29.29</v>
      </c>
      <c r="L155">
        <f>SmtRes!DB151</f>
        <v>5.84</v>
      </c>
      <c r="M155">
        <f>ROUND(ROUND(L155*Source!I137, 6)*1, 2)</f>
        <v>52.56</v>
      </c>
      <c r="N155">
        <f>SmtRes!AA151</f>
        <v>29.29</v>
      </c>
      <c r="O155">
        <f>ROUND(ROUND(L155*Source!I137, 6)*SmtRes!DA151, 2)</f>
        <v>52.56</v>
      </c>
      <c r="P155">
        <f>SmtRes!AG151</f>
        <v>0</v>
      </c>
      <c r="Q155">
        <f>SmtRes!DC151</f>
        <v>0</v>
      </c>
      <c r="R155">
        <f>ROUND(ROUND(Q155*Source!I137, 6)*1, 2)</f>
        <v>0</v>
      </c>
      <c r="S155">
        <f>SmtRes!AC151</f>
        <v>0</v>
      </c>
      <c r="T155">
        <f>ROUND(ROUND(Q155*Source!I137, 6)*SmtRes!AK151, 2)</f>
        <v>0</v>
      </c>
      <c r="U155">
        <v>3</v>
      </c>
      <c r="Z155">
        <f>SmtRes!X151</f>
        <v>-20334964</v>
      </c>
      <c r="AA155">
        <v>-854210182</v>
      </c>
      <c r="AB155">
        <v>-854210182</v>
      </c>
    </row>
    <row r="156" spans="1:28" x14ac:dyDescent="0.2">
      <c r="A156">
        <v>20</v>
      </c>
      <c r="B156">
        <v>150</v>
      </c>
      <c r="C156">
        <v>3</v>
      </c>
      <c r="D156">
        <v>0</v>
      </c>
      <c r="E156">
        <f>SmtRes!AV150</f>
        <v>0</v>
      </c>
      <c r="F156" t="str">
        <f>SmtRes!I150</f>
        <v>21.1-20-1</v>
      </c>
      <c r="G156" t="str">
        <f>SmtRes!K150</f>
        <v>Бязь</v>
      </c>
      <c r="H156" t="str">
        <f>SmtRes!O150</f>
        <v>м2</v>
      </c>
      <c r="I156">
        <f>SmtRes!Y150*Source!I137</f>
        <v>1.8</v>
      </c>
      <c r="J156">
        <f>SmtRes!AO150</f>
        <v>1</v>
      </c>
      <c r="K156">
        <f>SmtRes!AE150</f>
        <v>48.08</v>
      </c>
      <c r="L156">
        <f>SmtRes!DB150</f>
        <v>9.6</v>
      </c>
      <c r="M156">
        <f>ROUND(ROUND(L156*Source!I137, 6)*1, 2)</f>
        <v>86.4</v>
      </c>
      <c r="N156">
        <f>SmtRes!AA150</f>
        <v>48.08</v>
      </c>
      <c r="O156">
        <f>ROUND(ROUND(L156*Source!I137, 6)*SmtRes!DA150, 2)</f>
        <v>86.4</v>
      </c>
      <c r="P156">
        <f>SmtRes!AG150</f>
        <v>0</v>
      </c>
      <c r="Q156">
        <f>SmtRes!DC150</f>
        <v>0</v>
      </c>
      <c r="R156">
        <f>ROUND(ROUND(Q156*Source!I137, 6)*1, 2)</f>
        <v>0</v>
      </c>
      <c r="S156">
        <f>SmtRes!AC150</f>
        <v>0</v>
      </c>
      <c r="T156">
        <f>ROUND(ROUND(Q156*Source!I137, 6)*SmtRes!AK150, 2)</f>
        <v>0</v>
      </c>
      <c r="U156">
        <v>3</v>
      </c>
      <c r="Z156">
        <f>SmtRes!X150</f>
        <v>1402440005</v>
      </c>
      <c r="AA156">
        <v>-1894729877</v>
      </c>
      <c r="AB156">
        <v>-1894729877</v>
      </c>
    </row>
    <row r="157" spans="1:28" x14ac:dyDescent="0.2">
      <c r="A157">
        <v>20</v>
      </c>
      <c r="B157">
        <v>149</v>
      </c>
      <c r="C157">
        <v>3</v>
      </c>
      <c r="D157">
        <v>0</v>
      </c>
      <c r="E157">
        <f>SmtRes!AV149</f>
        <v>0</v>
      </c>
      <c r="F157" t="str">
        <f>SmtRes!I149</f>
        <v>21.1-16-103</v>
      </c>
      <c r="G157" t="str">
        <f>SmtRes!K149</f>
        <v>Спирт этиловый ректификат</v>
      </c>
      <c r="H157" t="str">
        <f>SmtRes!O149</f>
        <v>кг</v>
      </c>
      <c r="I157">
        <f>SmtRes!Y149*Source!I137</f>
        <v>1.8000000000000002E-2</v>
      </c>
      <c r="J157">
        <f>SmtRes!AO149</f>
        <v>1</v>
      </c>
      <c r="K157">
        <f>SmtRes!AE149</f>
        <v>471.7</v>
      </c>
      <c r="L157">
        <f>SmtRes!DB149</f>
        <v>0.96</v>
      </c>
      <c r="M157">
        <f>ROUND(ROUND(L157*Source!I137, 6)*1, 2)</f>
        <v>8.64</v>
      </c>
      <c r="N157">
        <f>SmtRes!AA149</f>
        <v>471.7</v>
      </c>
      <c r="O157">
        <f>ROUND(ROUND(L157*Source!I137, 6)*SmtRes!DA149, 2)</f>
        <v>8.64</v>
      </c>
      <c r="P157">
        <f>SmtRes!AG149</f>
        <v>0</v>
      </c>
      <c r="Q157">
        <f>SmtRes!DC149</f>
        <v>0</v>
      </c>
      <c r="R157">
        <f>ROUND(ROUND(Q157*Source!I137, 6)*1, 2)</f>
        <v>0</v>
      </c>
      <c r="S157">
        <f>SmtRes!AC149</f>
        <v>0</v>
      </c>
      <c r="T157">
        <f>ROUND(ROUND(Q157*Source!I137, 6)*SmtRes!AK149, 2)</f>
        <v>0</v>
      </c>
      <c r="U157">
        <v>3</v>
      </c>
      <c r="Z157">
        <f>SmtRes!X149</f>
        <v>1222454159</v>
      </c>
      <c r="AA157">
        <v>-235644289</v>
      </c>
      <c r="AB157">
        <v>-235644289</v>
      </c>
    </row>
    <row r="158" spans="1:28" x14ac:dyDescent="0.2">
      <c r="A158">
        <v>20</v>
      </c>
      <c r="B158">
        <v>148</v>
      </c>
      <c r="C158">
        <v>2</v>
      </c>
      <c r="D158">
        <v>0</v>
      </c>
      <c r="E158">
        <f>SmtRes!AV148</f>
        <v>0</v>
      </c>
      <c r="F158" t="str">
        <f>SmtRes!I148</f>
        <v>22.1-18-24</v>
      </c>
      <c r="G158" t="str">
        <f>SmtRes!K148</f>
        <v>Автомобили полупассажирские типа ГАЗ, грузоподъемность до 2 т</v>
      </c>
      <c r="H158" t="str">
        <f>SmtRes!O148</f>
        <v>маш.-ч</v>
      </c>
      <c r="I158">
        <f>SmtRes!Y148*Source!I137</f>
        <v>4.68</v>
      </c>
      <c r="J158">
        <f>SmtRes!AO148</f>
        <v>1</v>
      </c>
      <c r="K158">
        <f>SmtRes!AF148</f>
        <v>789.86</v>
      </c>
      <c r="L158">
        <f>SmtRes!DB148</f>
        <v>410.72</v>
      </c>
      <c r="M158">
        <f>ROUND(ROUND(L158*Source!I137, 6)*1, 2)</f>
        <v>3696.48</v>
      </c>
      <c r="N158">
        <f>SmtRes!AB148</f>
        <v>789.86</v>
      </c>
      <c r="O158">
        <f>ROUND(ROUND(L158*Source!I137, 6)*SmtRes!DA148, 2)</f>
        <v>3696.48</v>
      </c>
      <c r="P158">
        <f>SmtRes!AG148</f>
        <v>515.51</v>
      </c>
      <c r="Q158">
        <f>SmtRes!DC148</f>
        <v>268.08</v>
      </c>
      <c r="R158">
        <f>ROUND(ROUND(Q158*Source!I137, 6)*1, 2)</f>
        <v>2412.7199999999998</v>
      </c>
      <c r="S158">
        <f>SmtRes!AC148</f>
        <v>515.51</v>
      </c>
      <c r="T158">
        <f>ROUND(ROUND(Q158*Source!I137, 6)*SmtRes!AK148, 2)</f>
        <v>2412.7199999999998</v>
      </c>
      <c r="U158">
        <v>2</v>
      </c>
      <c r="Z158">
        <f>SmtRes!X148</f>
        <v>-1123321947</v>
      </c>
      <c r="AA158">
        <v>-1084138170</v>
      </c>
      <c r="AB158">
        <v>-1084138170</v>
      </c>
    </row>
    <row r="159" spans="1:28" x14ac:dyDescent="0.2">
      <c r="A159">
        <v>20</v>
      </c>
      <c r="B159">
        <v>147</v>
      </c>
      <c r="C159">
        <v>1</v>
      </c>
      <c r="D159">
        <v>0</v>
      </c>
      <c r="E159">
        <f>SmtRes!AV147</f>
        <v>1</v>
      </c>
      <c r="F159" t="str">
        <f>SmtRes!I147</f>
        <v>9999990008</v>
      </c>
      <c r="G159" t="str">
        <f>SmtRes!K147</f>
        <v>Трудозатраты рабочих</v>
      </c>
      <c r="H159" t="str">
        <f>SmtRes!O147</f>
        <v>чел.-ч.</v>
      </c>
      <c r="I159">
        <f>SmtRes!Y147*Source!I137</f>
        <v>15.48</v>
      </c>
      <c r="J159">
        <f>SmtRes!AO147</f>
        <v>1</v>
      </c>
      <c r="K159">
        <f>SmtRes!AH147</f>
        <v>0</v>
      </c>
      <c r="L159">
        <f>SmtRes!DB147</f>
        <v>0</v>
      </c>
      <c r="M159">
        <f>ROUND(ROUND(L159*Source!I137, 6)*1, 2)</f>
        <v>0</v>
      </c>
      <c r="N159">
        <f>SmtRes!AD147</f>
        <v>0</v>
      </c>
      <c r="O159">
        <f>ROUND(ROUND(L159*Source!I137, 6)*SmtRes!DA147, 2)</f>
        <v>0</v>
      </c>
      <c r="P159">
        <f>SmtRes!AG147</f>
        <v>0</v>
      </c>
      <c r="Q159">
        <f>SmtRes!DC147</f>
        <v>0</v>
      </c>
      <c r="R159">
        <f>ROUND(ROUND(Q159*Source!I137, 6)*1, 2)</f>
        <v>0</v>
      </c>
      <c r="S159">
        <f>SmtRes!AC147</f>
        <v>0</v>
      </c>
      <c r="T159">
        <f>ROUND(ROUND(Q159*Source!I137, 6)*SmtRes!AK147, 2)</f>
        <v>0</v>
      </c>
      <c r="U159">
        <v>1</v>
      </c>
      <c r="Z159">
        <f>SmtRes!X147</f>
        <v>476480486</v>
      </c>
      <c r="AA159">
        <v>-1751963544</v>
      </c>
      <c r="AB159">
        <v>-1751963544</v>
      </c>
    </row>
    <row r="160" spans="1:28" x14ac:dyDescent="0.2">
      <c r="A160">
        <v>20</v>
      </c>
      <c r="B160">
        <v>162</v>
      </c>
      <c r="C160">
        <v>3</v>
      </c>
      <c r="D160">
        <v>0</v>
      </c>
      <c r="E160">
        <f>SmtRes!AV162</f>
        <v>0</v>
      </c>
      <c r="F160" t="str">
        <f>SmtRes!I162</f>
        <v>21.1-6-139</v>
      </c>
      <c r="G160" t="str">
        <f>SmtRes!K162</f>
        <v>Эмаль, марка ПФ-115 (цветная), пентафталевая</v>
      </c>
      <c r="H160" t="str">
        <f>SmtRes!O162</f>
        <v>кг</v>
      </c>
      <c r="I160">
        <f>SmtRes!Y162*Source!I138</f>
        <v>7.8E-2</v>
      </c>
      <c r="J160">
        <f>SmtRes!AO162</f>
        <v>1</v>
      </c>
      <c r="K160">
        <f>SmtRes!AE162</f>
        <v>137.97</v>
      </c>
      <c r="L160">
        <f>SmtRes!DB162</f>
        <v>3.58</v>
      </c>
      <c r="M160">
        <f>ROUND(ROUND(L160*Source!I138, 6)*1, 2)</f>
        <v>10.74</v>
      </c>
      <c r="N160">
        <f>SmtRes!AA162</f>
        <v>137.97</v>
      </c>
      <c r="O160">
        <f>ROUND(ROUND(L160*Source!I138, 6)*SmtRes!DA162, 2)</f>
        <v>10.74</v>
      </c>
      <c r="P160">
        <f>SmtRes!AG162</f>
        <v>0</v>
      </c>
      <c r="Q160">
        <f>SmtRes!DC162</f>
        <v>0</v>
      </c>
      <c r="R160">
        <f>ROUND(ROUND(Q160*Source!I138, 6)*1, 2)</f>
        <v>0</v>
      </c>
      <c r="S160">
        <f>SmtRes!AC162</f>
        <v>0</v>
      </c>
      <c r="T160">
        <f>ROUND(ROUND(Q160*Source!I138, 6)*SmtRes!AK162, 2)</f>
        <v>0</v>
      </c>
      <c r="U160">
        <v>3</v>
      </c>
      <c r="Z160">
        <f>SmtRes!X162</f>
        <v>181517458</v>
      </c>
      <c r="AA160">
        <v>1793131511</v>
      </c>
      <c r="AB160">
        <v>1793131511</v>
      </c>
    </row>
    <row r="161" spans="1:28" x14ac:dyDescent="0.2">
      <c r="A161">
        <v>20</v>
      </c>
      <c r="B161">
        <v>161</v>
      </c>
      <c r="C161">
        <v>3</v>
      </c>
      <c r="D161">
        <v>0</v>
      </c>
      <c r="E161">
        <f>SmtRes!AV161</f>
        <v>0</v>
      </c>
      <c r="F161" t="str">
        <f>SmtRes!I161</f>
        <v>21.1-6-114</v>
      </c>
      <c r="G161" t="str">
        <f>SmtRes!K161</f>
        <v>Растворитель "Уайт-спирит"</v>
      </c>
      <c r="H161" t="str">
        <f>SmtRes!O161</f>
        <v>т</v>
      </c>
      <c r="I161">
        <f>SmtRes!Y161*Source!I138</f>
        <v>2.2800000000000001E-4</v>
      </c>
      <c r="J161">
        <f>SmtRes!AO161</f>
        <v>1</v>
      </c>
      <c r="K161">
        <f>SmtRes!AE161</f>
        <v>95071.08</v>
      </c>
      <c r="L161">
        <f>SmtRes!DB161</f>
        <v>7.22</v>
      </c>
      <c r="M161">
        <f>ROUND(ROUND(L161*Source!I138, 6)*1, 2)</f>
        <v>21.66</v>
      </c>
      <c r="N161">
        <f>SmtRes!AA161</f>
        <v>95071.08</v>
      </c>
      <c r="O161">
        <f>ROUND(ROUND(L161*Source!I138, 6)*SmtRes!DA161, 2)</f>
        <v>21.66</v>
      </c>
      <c r="P161">
        <f>SmtRes!AG161</f>
        <v>0</v>
      </c>
      <c r="Q161">
        <f>SmtRes!DC161</f>
        <v>0</v>
      </c>
      <c r="R161">
        <f>ROUND(ROUND(Q161*Source!I138, 6)*1, 2)</f>
        <v>0</v>
      </c>
      <c r="S161">
        <f>SmtRes!AC161</f>
        <v>0</v>
      </c>
      <c r="T161">
        <f>ROUND(ROUND(Q161*Source!I138, 6)*SmtRes!AK161, 2)</f>
        <v>0</v>
      </c>
      <c r="U161">
        <v>3</v>
      </c>
      <c r="Z161">
        <f>SmtRes!X161</f>
        <v>549931194</v>
      </c>
      <c r="AA161">
        <v>1212629458</v>
      </c>
      <c r="AB161">
        <v>1212629458</v>
      </c>
    </row>
    <row r="162" spans="1:28" x14ac:dyDescent="0.2">
      <c r="A162">
        <v>20</v>
      </c>
      <c r="B162">
        <v>160</v>
      </c>
      <c r="C162">
        <v>3</v>
      </c>
      <c r="D162">
        <v>0</v>
      </c>
      <c r="E162">
        <f>SmtRes!AV160</f>
        <v>0</v>
      </c>
      <c r="F162" t="str">
        <f>SmtRes!I160</f>
        <v>21.1-25-388</v>
      </c>
      <c r="G162" t="str">
        <f>SmtRes!K160</f>
        <v>Шкурка шлифовальная на бумажной основе</v>
      </c>
      <c r="H162" t="str">
        <f>SmtRes!O160</f>
        <v>м2</v>
      </c>
      <c r="I162">
        <f>SmtRes!Y160*Source!I138</f>
        <v>0.06</v>
      </c>
      <c r="J162">
        <f>SmtRes!AO160</f>
        <v>1</v>
      </c>
      <c r="K162">
        <f>SmtRes!AE160</f>
        <v>459.29</v>
      </c>
      <c r="L162">
        <f>SmtRes!DB160</f>
        <v>9.18</v>
      </c>
      <c r="M162">
        <f>ROUND(ROUND(L162*Source!I138, 6)*1, 2)</f>
        <v>27.54</v>
      </c>
      <c r="N162">
        <f>SmtRes!AA160</f>
        <v>459.29</v>
      </c>
      <c r="O162">
        <f>ROUND(ROUND(L162*Source!I138, 6)*SmtRes!DA160, 2)</f>
        <v>27.54</v>
      </c>
      <c r="P162">
        <f>SmtRes!AG160</f>
        <v>0</v>
      </c>
      <c r="Q162">
        <f>SmtRes!DC160</f>
        <v>0</v>
      </c>
      <c r="R162">
        <f>ROUND(ROUND(Q162*Source!I138, 6)*1, 2)</f>
        <v>0</v>
      </c>
      <c r="S162">
        <f>SmtRes!AC160</f>
        <v>0</v>
      </c>
      <c r="T162">
        <f>ROUND(ROUND(Q162*Source!I138, 6)*SmtRes!AK160, 2)</f>
        <v>0</v>
      </c>
      <c r="U162">
        <v>3</v>
      </c>
      <c r="Z162">
        <f>SmtRes!X160</f>
        <v>-1773913456</v>
      </c>
      <c r="AA162">
        <v>-2112574086</v>
      </c>
      <c r="AB162">
        <v>-2112574086</v>
      </c>
    </row>
    <row r="163" spans="1:28" x14ac:dyDescent="0.2">
      <c r="A163">
        <v>20</v>
      </c>
      <c r="B163">
        <v>159</v>
      </c>
      <c r="C163">
        <v>3</v>
      </c>
      <c r="D163">
        <v>0</v>
      </c>
      <c r="E163">
        <f>SmtRes!AV159</f>
        <v>0</v>
      </c>
      <c r="F163" t="str">
        <f>SmtRes!I159</f>
        <v>21.1-20-7</v>
      </c>
      <c r="G163" t="str">
        <f>SmtRes!K159</f>
        <v>Ветошь</v>
      </c>
      <c r="H163" t="str">
        <f>SmtRes!O159</f>
        <v>кг</v>
      </c>
      <c r="I163">
        <f>SmtRes!Y159*Source!I138</f>
        <v>0.09</v>
      </c>
      <c r="J163">
        <f>SmtRes!AO159</f>
        <v>1</v>
      </c>
      <c r="K163">
        <f>SmtRes!AE159</f>
        <v>29.29</v>
      </c>
      <c r="L163">
        <f>SmtRes!DB159</f>
        <v>0.88</v>
      </c>
      <c r="M163">
        <f>ROUND(ROUND(L163*Source!I138, 6)*1, 2)</f>
        <v>2.64</v>
      </c>
      <c r="N163">
        <f>SmtRes!AA159</f>
        <v>29.29</v>
      </c>
      <c r="O163">
        <f>ROUND(ROUND(L163*Source!I138, 6)*SmtRes!DA159, 2)</f>
        <v>2.64</v>
      </c>
      <c r="P163">
        <f>SmtRes!AG159</f>
        <v>0</v>
      </c>
      <c r="Q163">
        <f>SmtRes!DC159</f>
        <v>0</v>
      </c>
      <c r="R163">
        <f>ROUND(ROUND(Q163*Source!I138, 6)*1, 2)</f>
        <v>0</v>
      </c>
      <c r="S163">
        <f>SmtRes!AC159</f>
        <v>0</v>
      </c>
      <c r="T163">
        <f>ROUND(ROUND(Q163*Source!I138, 6)*SmtRes!AK159, 2)</f>
        <v>0</v>
      </c>
      <c r="U163">
        <v>3</v>
      </c>
      <c r="Z163">
        <f>SmtRes!X159</f>
        <v>-20334964</v>
      </c>
      <c r="AA163">
        <v>-854210182</v>
      </c>
      <c r="AB163">
        <v>-854210182</v>
      </c>
    </row>
    <row r="164" spans="1:28" x14ac:dyDescent="0.2">
      <c r="A164">
        <v>20</v>
      </c>
      <c r="B164">
        <v>158</v>
      </c>
      <c r="C164">
        <v>3</v>
      </c>
      <c r="D164">
        <v>0</v>
      </c>
      <c r="E164">
        <f>SmtRes!AV158</f>
        <v>0</v>
      </c>
      <c r="F164" t="str">
        <f>SmtRes!I158</f>
        <v>21.1-20-1</v>
      </c>
      <c r="G164" t="str">
        <f>SmtRes!K158</f>
        <v>Бязь</v>
      </c>
      <c r="H164" t="str">
        <f>SmtRes!O158</f>
        <v>м2</v>
      </c>
      <c r="I164">
        <f>SmtRes!Y158*Source!I138</f>
        <v>0.30000000000000004</v>
      </c>
      <c r="J164">
        <f>SmtRes!AO158</f>
        <v>1</v>
      </c>
      <c r="K164">
        <f>SmtRes!AE158</f>
        <v>48.08</v>
      </c>
      <c r="L164">
        <f>SmtRes!DB158</f>
        <v>4.8</v>
      </c>
      <c r="M164">
        <f>ROUND(ROUND(L164*Source!I138, 6)*1, 2)</f>
        <v>14.4</v>
      </c>
      <c r="N164">
        <f>SmtRes!AA158</f>
        <v>48.08</v>
      </c>
      <c r="O164">
        <f>ROUND(ROUND(L164*Source!I138, 6)*SmtRes!DA158, 2)</f>
        <v>14.4</v>
      </c>
      <c r="P164">
        <f>SmtRes!AG158</f>
        <v>0</v>
      </c>
      <c r="Q164">
        <f>SmtRes!DC158</f>
        <v>0</v>
      </c>
      <c r="R164">
        <f>ROUND(ROUND(Q164*Source!I138, 6)*1, 2)</f>
        <v>0</v>
      </c>
      <c r="S164">
        <f>SmtRes!AC158</f>
        <v>0</v>
      </c>
      <c r="T164">
        <f>ROUND(ROUND(Q164*Source!I138, 6)*SmtRes!AK158, 2)</f>
        <v>0</v>
      </c>
      <c r="U164">
        <v>3</v>
      </c>
      <c r="Z164">
        <f>SmtRes!X158</f>
        <v>1402440005</v>
      </c>
      <c r="AA164">
        <v>-1894729877</v>
      </c>
      <c r="AB164">
        <v>-1894729877</v>
      </c>
    </row>
    <row r="165" spans="1:28" x14ac:dyDescent="0.2">
      <c r="A165">
        <v>20</v>
      </c>
      <c r="B165">
        <v>157</v>
      </c>
      <c r="C165">
        <v>3</v>
      </c>
      <c r="D165">
        <v>0</v>
      </c>
      <c r="E165">
        <f>SmtRes!AV157</f>
        <v>0</v>
      </c>
      <c r="F165" t="str">
        <f>SmtRes!I157</f>
        <v>21.1-16-103</v>
      </c>
      <c r="G165" t="str">
        <f>SmtRes!K157</f>
        <v>Спирт этиловый ректификат</v>
      </c>
      <c r="H165" t="str">
        <f>SmtRes!O157</f>
        <v>кг</v>
      </c>
      <c r="I165">
        <f>SmtRes!Y157*Source!I138</f>
        <v>3.0000000000000001E-3</v>
      </c>
      <c r="J165">
        <f>SmtRes!AO157</f>
        <v>1</v>
      </c>
      <c r="K165">
        <f>SmtRes!AE157</f>
        <v>471.7</v>
      </c>
      <c r="L165">
        <f>SmtRes!DB157</f>
        <v>0.48</v>
      </c>
      <c r="M165">
        <f>ROUND(ROUND(L165*Source!I138, 6)*1, 2)</f>
        <v>1.44</v>
      </c>
      <c r="N165">
        <f>SmtRes!AA157</f>
        <v>471.7</v>
      </c>
      <c r="O165">
        <f>ROUND(ROUND(L165*Source!I138, 6)*SmtRes!DA157, 2)</f>
        <v>1.44</v>
      </c>
      <c r="P165">
        <f>SmtRes!AG157</f>
        <v>0</v>
      </c>
      <c r="Q165">
        <f>SmtRes!DC157</f>
        <v>0</v>
      </c>
      <c r="R165">
        <f>ROUND(ROUND(Q165*Source!I138, 6)*1, 2)</f>
        <v>0</v>
      </c>
      <c r="S165">
        <f>SmtRes!AC157</f>
        <v>0</v>
      </c>
      <c r="T165">
        <f>ROUND(ROUND(Q165*Source!I138, 6)*SmtRes!AK157, 2)</f>
        <v>0</v>
      </c>
      <c r="U165">
        <v>3</v>
      </c>
      <c r="Z165">
        <f>SmtRes!X157</f>
        <v>1222454159</v>
      </c>
      <c r="AA165">
        <v>-235644289</v>
      </c>
      <c r="AB165">
        <v>-235644289</v>
      </c>
    </row>
    <row r="166" spans="1:28" x14ac:dyDescent="0.2">
      <c r="A166">
        <v>20</v>
      </c>
      <c r="B166">
        <v>156</v>
      </c>
      <c r="C166">
        <v>2</v>
      </c>
      <c r="D166">
        <v>0</v>
      </c>
      <c r="E166">
        <f>SmtRes!AV156</f>
        <v>0</v>
      </c>
      <c r="F166" t="str">
        <f>SmtRes!I156</f>
        <v>22.1-18-24</v>
      </c>
      <c r="G166" t="str">
        <f>SmtRes!K156</f>
        <v>Автомобили полупассажирские типа ГАЗ, грузоподъемность до 2 т</v>
      </c>
      <c r="H166" t="str">
        <f>SmtRes!O156</f>
        <v>маш.-ч</v>
      </c>
      <c r="I166">
        <f>SmtRes!Y156*Source!I138</f>
        <v>0.72</v>
      </c>
      <c r="J166">
        <f>SmtRes!AO156</f>
        <v>1</v>
      </c>
      <c r="K166">
        <f>SmtRes!AF156</f>
        <v>789.86</v>
      </c>
      <c r="L166">
        <f>SmtRes!DB156</f>
        <v>189.56</v>
      </c>
      <c r="M166">
        <f>ROUND(ROUND(L166*Source!I138, 6)*1, 2)</f>
        <v>568.67999999999995</v>
      </c>
      <c r="N166">
        <f>SmtRes!AB156</f>
        <v>789.86</v>
      </c>
      <c r="O166">
        <f>ROUND(ROUND(L166*Source!I138, 6)*SmtRes!DA156, 2)</f>
        <v>568.67999999999995</v>
      </c>
      <c r="P166">
        <f>SmtRes!AG156</f>
        <v>515.51</v>
      </c>
      <c r="Q166">
        <f>SmtRes!DC156</f>
        <v>123.72</v>
      </c>
      <c r="R166">
        <f>ROUND(ROUND(Q166*Source!I138, 6)*1, 2)</f>
        <v>371.16</v>
      </c>
      <c r="S166">
        <f>SmtRes!AC156</f>
        <v>515.51</v>
      </c>
      <c r="T166">
        <f>ROUND(ROUND(Q166*Source!I138, 6)*SmtRes!AK156, 2)</f>
        <v>371.16</v>
      </c>
      <c r="U166">
        <v>2</v>
      </c>
      <c r="Z166">
        <f>SmtRes!X156</f>
        <v>-1123321947</v>
      </c>
      <c r="AA166">
        <v>-1084138170</v>
      </c>
      <c r="AB166">
        <v>-1084138170</v>
      </c>
    </row>
    <row r="167" spans="1:28" x14ac:dyDescent="0.2">
      <c r="A167">
        <v>20</v>
      </c>
      <c r="B167">
        <v>155</v>
      </c>
      <c r="C167">
        <v>1</v>
      </c>
      <c r="D167">
        <v>0</v>
      </c>
      <c r="E167">
        <f>SmtRes!AV155</f>
        <v>1</v>
      </c>
      <c r="F167" t="str">
        <f>SmtRes!I155</f>
        <v>9999990008</v>
      </c>
      <c r="G167" t="str">
        <f>SmtRes!K155</f>
        <v>Трудозатраты рабочих</v>
      </c>
      <c r="H167" t="str">
        <f>SmtRes!O155</f>
        <v>чел.-ч.</v>
      </c>
      <c r="I167">
        <f>SmtRes!Y155*Source!I138</f>
        <v>2.16</v>
      </c>
      <c r="J167">
        <f>SmtRes!AO155</f>
        <v>1</v>
      </c>
      <c r="K167">
        <f>SmtRes!AH155</f>
        <v>0</v>
      </c>
      <c r="L167">
        <f>SmtRes!DB155</f>
        <v>0</v>
      </c>
      <c r="M167">
        <f>ROUND(ROUND(L167*Source!I138, 6)*1, 2)</f>
        <v>0</v>
      </c>
      <c r="N167">
        <f>SmtRes!AD155</f>
        <v>0</v>
      </c>
      <c r="O167">
        <f>ROUND(ROUND(L167*Source!I138, 6)*SmtRes!DA155, 2)</f>
        <v>0</v>
      </c>
      <c r="P167">
        <f>SmtRes!AG155</f>
        <v>0</v>
      </c>
      <c r="Q167">
        <f>SmtRes!DC155</f>
        <v>0</v>
      </c>
      <c r="R167">
        <f>ROUND(ROUND(Q167*Source!I138, 6)*1, 2)</f>
        <v>0</v>
      </c>
      <c r="S167">
        <f>SmtRes!AC155</f>
        <v>0</v>
      </c>
      <c r="T167">
        <f>ROUND(ROUND(Q167*Source!I138, 6)*SmtRes!AK155, 2)</f>
        <v>0</v>
      </c>
      <c r="U167">
        <v>1</v>
      </c>
      <c r="Z167">
        <f>SmtRes!X155</f>
        <v>476480486</v>
      </c>
      <c r="AA167">
        <v>-1751963544</v>
      </c>
      <c r="AB167">
        <v>-1751963544</v>
      </c>
    </row>
    <row r="168" spans="1:28" x14ac:dyDescent="0.2">
      <c r="A168">
        <v>20</v>
      </c>
      <c r="B168">
        <v>164</v>
      </c>
      <c r="C168">
        <v>3</v>
      </c>
      <c r="D168">
        <v>0</v>
      </c>
      <c r="E168">
        <f>SmtRes!AV164</f>
        <v>0</v>
      </c>
      <c r="F168" t="str">
        <f>SmtRes!I164</f>
        <v>21.1-20-7</v>
      </c>
      <c r="G168" t="str">
        <f>SmtRes!K164</f>
        <v>Ветошь</v>
      </c>
      <c r="H168" t="str">
        <f>SmtRes!O164</f>
        <v>кг</v>
      </c>
      <c r="I168">
        <f>SmtRes!Y164*Source!I139</f>
        <v>19.200000000000003</v>
      </c>
      <c r="J168">
        <f>SmtRes!AO164</f>
        <v>1</v>
      </c>
      <c r="K168">
        <f>SmtRes!AE164</f>
        <v>29.29</v>
      </c>
      <c r="L168">
        <f>SmtRes!DB164</f>
        <v>70.319999999999993</v>
      </c>
      <c r="M168">
        <f>ROUND(ROUND(L168*Source!I139, 6)*1, 2)</f>
        <v>562.55999999999995</v>
      </c>
      <c r="N168">
        <f>SmtRes!AA164</f>
        <v>29.29</v>
      </c>
      <c r="O168">
        <f>ROUND(ROUND(L168*Source!I139, 6)*SmtRes!DA164, 2)</f>
        <v>562.55999999999995</v>
      </c>
      <c r="P168">
        <f>SmtRes!AG164</f>
        <v>0</v>
      </c>
      <c r="Q168">
        <f>SmtRes!DC164</f>
        <v>0</v>
      </c>
      <c r="R168">
        <f>ROUND(ROUND(Q168*Source!I139, 6)*1, 2)</f>
        <v>0</v>
      </c>
      <c r="S168">
        <f>SmtRes!AC164</f>
        <v>0</v>
      </c>
      <c r="T168">
        <f>ROUND(ROUND(Q168*Source!I139, 6)*SmtRes!AK164, 2)</f>
        <v>0</v>
      </c>
      <c r="U168">
        <v>3</v>
      </c>
      <c r="Z168">
        <f>SmtRes!X164</f>
        <v>-20334964</v>
      </c>
      <c r="AA168">
        <v>-854210182</v>
      </c>
      <c r="AB168">
        <v>-854210182</v>
      </c>
    </row>
    <row r="169" spans="1:28" x14ac:dyDescent="0.2">
      <c r="A169">
        <v>20</v>
      </c>
      <c r="B169">
        <v>163</v>
      </c>
      <c r="C169">
        <v>1</v>
      </c>
      <c r="D169">
        <v>0</v>
      </c>
      <c r="E169">
        <f>SmtRes!AV163</f>
        <v>1</v>
      </c>
      <c r="F169" t="str">
        <f>SmtRes!I163</f>
        <v>9999990008</v>
      </c>
      <c r="G169" t="str">
        <f>SmtRes!K163</f>
        <v>Трудозатраты рабочих</v>
      </c>
      <c r="H169" t="str">
        <f>SmtRes!O163</f>
        <v>чел.-ч.</v>
      </c>
      <c r="I169">
        <f>SmtRes!Y163*Source!I139</f>
        <v>24.96</v>
      </c>
      <c r="J169">
        <f>SmtRes!AO163</f>
        <v>1</v>
      </c>
      <c r="K169">
        <f>SmtRes!AH163</f>
        <v>0</v>
      </c>
      <c r="L169">
        <f>SmtRes!DB163</f>
        <v>0</v>
      </c>
      <c r="M169">
        <f>ROUND(ROUND(L169*Source!I139, 6)*1, 2)</f>
        <v>0</v>
      </c>
      <c r="N169">
        <f>SmtRes!AD163</f>
        <v>0</v>
      </c>
      <c r="O169">
        <f>ROUND(ROUND(L169*Source!I139, 6)*SmtRes!DA163, 2)</f>
        <v>0</v>
      </c>
      <c r="P169">
        <f>SmtRes!AG163</f>
        <v>0</v>
      </c>
      <c r="Q169">
        <f>SmtRes!DC163</f>
        <v>0</v>
      </c>
      <c r="R169">
        <f>ROUND(ROUND(Q169*Source!I139, 6)*1, 2)</f>
        <v>0</v>
      </c>
      <c r="S169">
        <f>SmtRes!AC163</f>
        <v>0</v>
      </c>
      <c r="T169">
        <f>ROUND(ROUND(Q169*Source!I139, 6)*SmtRes!AK163, 2)</f>
        <v>0</v>
      </c>
      <c r="U169">
        <v>1</v>
      </c>
      <c r="Z169">
        <f>SmtRes!X163</f>
        <v>476480486</v>
      </c>
      <c r="AA169">
        <v>-1751963544</v>
      </c>
      <c r="AB169">
        <v>-1751963544</v>
      </c>
    </row>
    <row r="170" spans="1:28" x14ac:dyDescent="0.2">
      <c r="A170">
        <f>Source!A171</f>
        <v>5</v>
      </c>
      <c r="B170">
        <v>171</v>
      </c>
      <c r="G170" t="str">
        <f>Source!G171</f>
        <v>Система дымоудаления</v>
      </c>
    </row>
    <row r="171" spans="1:28" x14ac:dyDescent="0.2">
      <c r="A171">
        <v>20</v>
      </c>
      <c r="B171">
        <v>165</v>
      </c>
      <c r="C171">
        <v>1</v>
      </c>
      <c r="D171">
        <v>0</v>
      </c>
      <c r="E171">
        <f>SmtRes!AV165</f>
        <v>1</v>
      </c>
      <c r="F171" t="str">
        <f>SmtRes!I165</f>
        <v>9999990008</v>
      </c>
      <c r="G171" t="str">
        <f>SmtRes!K165</f>
        <v>Трудозатраты рабочих</v>
      </c>
      <c r="H171" t="str">
        <f>SmtRes!O165</f>
        <v>чел.-ч.</v>
      </c>
      <c r="I171">
        <f>SmtRes!Y165*Source!I175</f>
        <v>20</v>
      </c>
      <c r="J171">
        <f>SmtRes!AO165</f>
        <v>1</v>
      </c>
      <c r="K171">
        <f>SmtRes!AH165</f>
        <v>0</v>
      </c>
      <c r="L171">
        <f>SmtRes!DB165</f>
        <v>0</v>
      </c>
      <c r="M171">
        <f>ROUND(ROUND(L171*Source!I175, 6)*1, 2)</f>
        <v>0</v>
      </c>
      <c r="N171">
        <f>SmtRes!AD165</f>
        <v>0</v>
      </c>
      <c r="O171">
        <f>ROUND(ROUND(L171*Source!I175, 6)*SmtRes!DA165, 2)</f>
        <v>0</v>
      </c>
      <c r="P171">
        <f>SmtRes!AG165</f>
        <v>0</v>
      </c>
      <c r="Q171">
        <f>SmtRes!DC165</f>
        <v>0</v>
      </c>
      <c r="R171">
        <f>ROUND(ROUND(Q171*Source!I175, 6)*1, 2)</f>
        <v>0</v>
      </c>
      <c r="S171">
        <f>SmtRes!AC165</f>
        <v>0</v>
      </c>
      <c r="T171">
        <f>ROUND(ROUND(Q171*Source!I175, 6)*SmtRes!AK165, 2)</f>
        <v>0</v>
      </c>
      <c r="U171">
        <v>1</v>
      </c>
      <c r="Z171">
        <f>SmtRes!X165</f>
        <v>476480486</v>
      </c>
      <c r="AA171">
        <v>-1751963544</v>
      </c>
      <c r="AB171">
        <v>-1751963544</v>
      </c>
    </row>
    <row r="172" spans="1:28" x14ac:dyDescent="0.2">
      <c r="A172">
        <v>20</v>
      </c>
      <c r="B172">
        <v>166</v>
      </c>
      <c r="C172">
        <v>1</v>
      </c>
      <c r="D172">
        <v>0</v>
      </c>
      <c r="E172">
        <f>SmtRes!AV166</f>
        <v>1</v>
      </c>
      <c r="F172" t="str">
        <f>SmtRes!I166</f>
        <v>9999990008</v>
      </c>
      <c r="G172" t="str">
        <f>SmtRes!K166</f>
        <v>Трудозатраты рабочих</v>
      </c>
      <c r="H172" t="str">
        <f>SmtRes!O166</f>
        <v>чел.-ч.</v>
      </c>
      <c r="I172">
        <f>SmtRes!Y166*Source!I176</f>
        <v>35.200000000000003</v>
      </c>
      <c r="J172">
        <f>SmtRes!AO166</f>
        <v>1</v>
      </c>
      <c r="K172">
        <f>SmtRes!AH166</f>
        <v>0</v>
      </c>
      <c r="L172">
        <f>SmtRes!DB166</f>
        <v>0</v>
      </c>
      <c r="M172">
        <f>ROUND(ROUND(L172*Source!I176, 6)*1, 2)</f>
        <v>0</v>
      </c>
      <c r="N172">
        <f>SmtRes!AD166</f>
        <v>0</v>
      </c>
      <c r="O172">
        <f>ROUND(ROUND(L172*Source!I176, 6)*SmtRes!DA166, 2)</f>
        <v>0</v>
      </c>
      <c r="P172">
        <f>SmtRes!AG166</f>
        <v>0</v>
      </c>
      <c r="Q172">
        <f>SmtRes!DC166</f>
        <v>0</v>
      </c>
      <c r="R172">
        <f>ROUND(ROUND(Q172*Source!I176, 6)*1, 2)</f>
        <v>0</v>
      </c>
      <c r="S172">
        <f>SmtRes!AC166</f>
        <v>0</v>
      </c>
      <c r="T172">
        <f>ROUND(ROUND(Q172*Source!I176, 6)*SmtRes!AK166, 2)</f>
        <v>0</v>
      </c>
      <c r="U172">
        <v>1</v>
      </c>
      <c r="Z172">
        <f>SmtRes!X166</f>
        <v>476480486</v>
      </c>
      <c r="AA172">
        <v>-1751963544</v>
      </c>
      <c r="AB172">
        <v>-1751963544</v>
      </c>
    </row>
    <row r="173" spans="1:28" x14ac:dyDescent="0.2">
      <c r="A173">
        <v>20</v>
      </c>
      <c r="B173">
        <v>183</v>
      </c>
      <c r="C173">
        <v>3</v>
      </c>
      <c r="D173">
        <v>0</v>
      </c>
      <c r="E173">
        <f>SmtRes!AV183</f>
        <v>0</v>
      </c>
      <c r="F173" t="str">
        <f>SmtRes!I183</f>
        <v>21.18-7-2</v>
      </c>
      <c r="G173" t="str">
        <f>SmtRes!K183</f>
        <v>Прокладка уплотнительная паронитовая, толщина 0,5-2,5 мм</v>
      </c>
      <c r="H173" t="str">
        <f>SmtRes!O183</f>
        <v>т</v>
      </c>
      <c r="I173">
        <f>SmtRes!Y183*Source!I178</f>
        <v>8.9999999999999998E-4</v>
      </c>
      <c r="J173">
        <f>SmtRes!AO183</f>
        <v>1</v>
      </c>
      <c r="K173">
        <f>SmtRes!AE183</f>
        <v>101175.36</v>
      </c>
      <c r="L173">
        <f>SmtRes!DB183</f>
        <v>91.06</v>
      </c>
      <c r="M173">
        <f>ROUND(ROUND(L173*Source!I178, 6)*1, 2)</f>
        <v>91.06</v>
      </c>
      <c r="N173">
        <f>SmtRes!AA183</f>
        <v>101175.36</v>
      </c>
      <c r="O173">
        <f>ROUND(ROUND(L173*Source!I178, 6)*SmtRes!DA183, 2)</f>
        <v>91.06</v>
      </c>
      <c r="P173">
        <f>SmtRes!AG183</f>
        <v>0</v>
      </c>
      <c r="Q173">
        <f>SmtRes!DC183</f>
        <v>0</v>
      </c>
      <c r="R173">
        <f>ROUND(ROUND(Q173*Source!I178, 6)*1, 2)</f>
        <v>0</v>
      </c>
      <c r="S173">
        <f>SmtRes!AC183</f>
        <v>0</v>
      </c>
      <c r="T173">
        <f>ROUND(ROUND(Q173*Source!I178, 6)*SmtRes!AK183, 2)</f>
        <v>0</v>
      </c>
      <c r="U173">
        <v>3</v>
      </c>
      <c r="Z173">
        <f>SmtRes!X183</f>
        <v>-1162387207</v>
      </c>
      <c r="AA173">
        <v>-769949848</v>
      </c>
      <c r="AB173">
        <v>-769949848</v>
      </c>
    </row>
    <row r="174" spans="1:28" x14ac:dyDescent="0.2">
      <c r="A174">
        <v>20</v>
      </c>
      <c r="B174">
        <v>182</v>
      </c>
      <c r="C174">
        <v>3</v>
      </c>
      <c r="D174">
        <v>0</v>
      </c>
      <c r="E174">
        <f>SmtRes!AV182</f>
        <v>0</v>
      </c>
      <c r="F174" t="str">
        <f>SmtRes!I182</f>
        <v>21.1-6-90</v>
      </c>
      <c r="G174" t="str">
        <f>SmtRes!K182</f>
        <v>Олифа для окраски комбинированная "Оксоль"</v>
      </c>
      <c r="H174" t="str">
        <f>SmtRes!O182</f>
        <v>кг</v>
      </c>
      <c r="I174">
        <f>SmtRes!Y182*Source!I178</f>
        <v>0.24000000000000002</v>
      </c>
      <c r="J174">
        <f>SmtRes!AO182</f>
        <v>1</v>
      </c>
      <c r="K174">
        <f>SmtRes!AE182</f>
        <v>99.65</v>
      </c>
      <c r="L174">
        <f>SmtRes!DB182</f>
        <v>23.92</v>
      </c>
      <c r="M174">
        <f>ROUND(ROUND(L174*Source!I178, 6)*1, 2)</f>
        <v>23.92</v>
      </c>
      <c r="N174">
        <f>SmtRes!AA182</f>
        <v>99.65</v>
      </c>
      <c r="O174">
        <f>ROUND(ROUND(L174*Source!I178, 6)*SmtRes!DA182, 2)</f>
        <v>23.92</v>
      </c>
      <c r="P174">
        <f>SmtRes!AG182</f>
        <v>0</v>
      </c>
      <c r="Q174">
        <f>SmtRes!DC182</f>
        <v>0</v>
      </c>
      <c r="R174">
        <f>ROUND(ROUND(Q174*Source!I178, 6)*1, 2)</f>
        <v>0</v>
      </c>
      <c r="S174">
        <f>SmtRes!AC182</f>
        <v>0</v>
      </c>
      <c r="T174">
        <f>ROUND(ROUND(Q174*Source!I178, 6)*SmtRes!AK182, 2)</f>
        <v>0</v>
      </c>
      <c r="U174">
        <v>3</v>
      </c>
      <c r="Z174">
        <f>SmtRes!X182</f>
        <v>460010687</v>
      </c>
      <c r="AA174">
        <v>-746135327</v>
      </c>
      <c r="AB174">
        <v>-746135327</v>
      </c>
    </row>
    <row r="175" spans="1:28" x14ac:dyDescent="0.2">
      <c r="A175">
        <v>20</v>
      </c>
      <c r="B175">
        <v>181</v>
      </c>
      <c r="C175">
        <v>3</v>
      </c>
      <c r="D175">
        <v>0</v>
      </c>
      <c r="E175">
        <f>SmtRes!AV181</f>
        <v>0</v>
      </c>
      <c r="F175" t="str">
        <f>SmtRes!I181</f>
        <v>21.1-6-68</v>
      </c>
      <c r="G175" t="str">
        <f>SmtRes!K181</f>
        <v>Лак битумный, марка БТ-577</v>
      </c>
      <c r="H175" t="str">
        <f>SmtRes!O181</f>
        <v>т</v>
      </c>
      <c r="I175">
        <f>SmtRes!Y181*Source!I178</f>
        <v>8.0000000000000004E-4</v>
      </c>
      <c r="J175">
        <f>SmtRes!AO181</f>
        <v>1</v>
      </c>
      <c r="K175">
        <f>SmtRes!AE181</f>
        <v>86653.52</v>
      </c>
      <c r="L175">
        <f>SmtRes!DB181</f>
        <v>69.319999999999993</v>
      </c>
      <c r="M175">
        <f>ROUND(ROUND(L175*Source!I178, 6)*1, 2)</f>
        <v>69.319999999999993</v>
      </c>
      <c r="N175">
        <f>SmtRes!AA181</f>
        <v>86653.52</v>
      </c>
      <c r="O175">
        <f>ROUND(ROUND(L175*Source!I178, 6)*SmtRes!DA181, 2)</f>
        <v>69.319999999999993</v>
      </c>
      <c r="P175">
        <f>SmtRes!AG181</f>
        <v>0</v>
      </c>
      <c r="Q175">
        <f>SmtRes!DC181</f>
        <v>0</v>
      </c>
      <c r="R175">
        <f>ROUND(ROUND(Q175*Source!I178, 6)*1, 2)</f>
        <v>0</v>
      </c>
      <c r="S175">
        <f>SmtRes!AC181</f>
        <v>0</v>
      </c>
      <c r="T175">
        <f>ROUND(ROUND(Q175*Source!I178, 6)*SmtRes!AK181, 2)</f>
        <v>0</v>
      </c>
      <c r="U175">
        <v>3</v>
      </c>
      <c r="Z175">
        <f>SmtRes!X181</f>
        <v>-805753761</v>
      </c>
      <c r="AA175">
        <v>701703562</v>
      </c>
      <c r="AB175">
        <v>701703562</v>
      </c>
    </row>
    <row r="176" spans="1:28" x14ac:dyDescent="0.2">
      <c r="A176">
        <v>20</v>
      </c>
      <c r="B176">
        <v>180</v>
      </c>
      <c r="C176">
        <v>3</v>
      </c>
      <c r="D176">
        <v>0</v>
      </c>
      <c r="E176">
        <f>SmtRes!AV180</f>
        <v>0</v>
      </c>
      <c r="F176" t="str">
        <f>SmtRes!I180</f>
        <v>21.1-6-48</v>
      </c>
      <c r="G176" t="str">
        <f>SmtRes!K180</f>
        <v>Краски масляные жидкотертые цветные (готовые к употреблению) для наружных и внутренних работ, марка МА-25</v>
      </c>
      <c r="H176" t="str">
        <f>SmtRes!O180</f>
        <v>т</v>
      </c>
      <c r="I176">
        <f>SmtRes!Y180*Source!I178</f>
        <v>2.16E-3</v>
      </c>
      <c r="J176">
        <f>SmtRes!AO180</f>
        <v>1</v>
      </c>
      <c r="K176">
        <f>SmtRes!AE180</f>
        <v>114569.3</v>
      </c>
      <c r="L176">
        <f>SmtRes!DB180</f>
        <v>247.47</v>
      </c>
      <c r="M176">
        <f>ROUND(ROUND(L176*Source!I178, 6)*1, 2)</f>
        <v>247.47</v>
      </c>
      <c r="N176">
        <f>SmtRes!AA180</f>
        <v>114569.3</v>
      </c>
      <c r="O176">
        <f>ROUND(ROUND(L176*Source!I178, 6)*SmtRes!DA180, 2)</f>
        <v>247.47</v>
      </c>
      <c r="P176">
        <f>SmtRes!AG180</f>
        <v>0</v>
      </c>
      <c r="Q176">
        <f>SmtRes!DC180</f>
        <v>0</v>
      </c>
      <c r="R176">
        <f>ROUND(ROUND(Q176*Source!I178, 6)*1, 2)</f>
        <v>0</v>
      </c>
      <c r="S176">
        <f>SmtRes!AC180</f>
        <v>0</v>
      </c>
      <c r="T176">
        <f>ROUND(ROUND(Q176*Source!I178, 6)*SmtRes!AK180, 2)</f>
        <v>0</v>
      </c>
      <c r="U176">
        <v>3</v>
      </c>
      <c r="Z176">
        <f>SmtRes!X180</f>
        <v>-393776186</v>
      </c>
      <c r="AA176">
        <v>452281720</v>
      </c>
      <c r="AB176">
        <v>452281720</v>
      </c>
    </row>
    <row r="177" spans="1:28" x14ac:dyDescent="0.2">
      <c r="A177">
        <v>20</v>
      </c>
      <c r="B177">
        <v>179</v>
      </c>
      <c r="C177">
        <v>3</v>
      </c>
      <c r="D177">
        <v>0</v>
      </c>
      <c r="E177">
        <f>SmtRes!AV179</f>
        <v>0</v>
      </c>
      <c r="F177" t="str">
        <f>SmtRes!I179</f>
        <v>21.1-4-9</v>
      </c>
      <c r="G177" t="str">
        <f>SmtRes!K179</f>
        <v>Керосин</v>
      </c>
      <c r="H177" t="str">
        <f>SmtRes!O179</f>
        <v>т</v>
      </c>
      <c r="I177">
        <f>SmtRes!Y179*Source!I178</f>
        <v>1E-3</v>
      </c>
      <c r="J177">
        <f>SmtRes!AO179</f>
        <v>1</v>
      </c>
      <c r="K177">
        <f>SmtRes!AE179</f>
        <v>122462.72</v>
      </c>
      <c r="L177">
        <f>SmtRes!DB179</f>
        <v>122.46</v>
      </c>
      <c r="M177">
        <f>ROUND(ROUND(L177*Source!I178, 6)*1, 2)</f>
        <v>122.46</v>
      </c>
      <c r="N177">
        <f>SmtRes!AA179</f>
        <v>122462.72</v>
      </c>
      <c r="O177">
        <f>ROUND(ROUND(L177*Source!I178, 6)*SmtRes!DA179, 2)</f>
        <v>122.46</v>
      </c>
      <c r="P177">
        <f>SmtRes!AG179</f>
        <v>0</v>
      </c>
      <c r="Q177">
        <f>SmtRes!DC179</f>
        <v>0</v>
      </c>
      <c r="R177">
        <f>ROUND(ROUND(Q177*Source!I178, 6)*1, 2)</f>
        <v>0</v>
      </c>
      <c r="S177">
        <f>SmtRes!AC179</f>
        <v>0</v>
      </c>
      <c r="T177">
        <f>ROUND(ROUND(Q177*Source!I178, 6)*SmtRes!AK179, 2)</f>
        <v>0</v>
      </c>
      <c r="U177">
        <v>3</v>
      </c>
      <c r="Z177">
        <f>SmtRes!X179</f>
        <v>1084263761</v>
      </c>
      <c r="AA177">
        <v>1372011399</v>
      </c>
      <c r="AB177">
        <v>1372011399</v>
      </c>
    </row>
    <row r="178" spans="1:28" x14ac:dyDescent="0.2">
      <c r="A178">
        <v>20</v>
      </c>
      <c r="B178">
        <v>178</v>
      </c>
      <c r="C178">
        <v>3</v>
      </c>
      <c r="D178">
        <v>0</v>
      </c>
      <c r="E178">
        <f>SmtRes!AV178</f>
        <v>0</v>
      </c>
      <c r="F178" t="str">
        <f>SmtRes!I178</f>
        <v>21.1-4-46</v>
      </c>
      <c r="G178" t="str">
        <f>SmtRes!K178</f>
        <v>Солидол жировой</v>
      </c>
      <c r="H178" t="str">
        <f>SmtRes!O178</f>
        <v>т</v>
      </c>
      <c r="I178">
        <f>SmtRes!Y178*Source!I178</f>
        <v>5.9999999999999995E-4</v>
      </c>
      <c r="J178">
        <f>SmtRes!AO178</f>
        <v>1</v>
      </c>
      <c r="K178">
        <f>SmtRes!AE178</f>
        <v>205731.7</v>
      </c>
      <c r="L178">
        <f>SmtRes!DB178</f>
        <v>123.44</v>
      </c>
      <c r="M178">
        <f>ROUND(ROUND(L178*Source!I178, 6)*1, 2)</f>
        <v>123.44</v>
      </c>
      <c r="N178">
        <f>SmtRes!AA178</f>
        <v>205731.7</v>
      </c>
      <c r="O178">
        <f>ROUND(ROUND(L178*Source!I178, 6)*SmtRes!DA178, 2)</f>
        <v>123.44</v>
      </c>
      <c r="P178">
        <f>SmtRes!AG178</f>
        <v>0</v>
      </c>
      <c r="Q178">
        <f>SmtRes!DC178</f>
        <v>0</v>
      </c>
      <c r="R178">
        <f>ROUND(ROUND(Q178*Source!I178, 6)*1, 2)</f>
        <v>0</v>
      </c>
      <c r="S178">
        <f>SmtRes!AC178</f>
        <v>0</v>
      </c>
      <c r="T178">
        <f>ROUND(ROUND(Q178*Source!I178, 6)*SmtRes!AK178, 2)</f>
        <v>0</v>
      </c>
      <c r="U178">
        <v>3</v>
      </c>
      <c r="Z178">
        <f>SmtRes!X178</f>
        <v>-1807663441</v>
      </c>
      <c r="AA178">
        <v>-1720387991</v>
      </c>
      <c r="AB178">
        <v>-1720387991</v>
      </c>
    </row>
    <row r="179" spans="1:28" x14ac:dyDescent="0.2">
      <c r="A179">
        <v>20</v>
      </c>
      <c r="B179">
        <v>177</v>
      </c>
      <c r="C179">
        <v>3</v>
      </c>
      <c r="D179">
        <v>0</v>
      </c>
      <c r="E179">
        <f>SmtRes!AV177</f>
        <v>0</v>
      </c>
      <c r="F179" t="str">
        <f>SmtRes!I177</f>
        <v>21.1-4-2</v>
      </c>
      <c r="G179" t="str">
        <f>SmtRes!K177</f>
        <v>Ацетилен технический</v>
      </c>
      <c r="H179" t="str">
        <f>SmtRes!O177</f>
        <v>м3</v>
      </c>
      <c r="I179">
        <f>SmtRes!Y177*Source!I178</f>
        <v>0.9</v>
      </c>
      <c r="J179">
        <f>SmtRes!AO177</f>
        <v>1</v>
      </c>
      <c r="K179">
        <f>SmtRes!AE177</f>
        <v>715.78</v>
      </c>
      <c r="L179">
        <f>SmtRes!DB177</f>
        <v>644.20000000000005</v>
      </c>
      <c r="M179">
        <f>ROUND(ROUND(L179*Source!I178, 6)*1, 2)</f>
        <v>644.20000000000005</v>
      </c>
      <c r="N179">
        <f>SmtRes!AA177</f>
        <v>715.78</v>
      </c>
      <c r="O179">
        <f>ROUND(ROUND(L179*Source!I178, 6)*SmtRes!DA177, 2)</f>
        <v>644.20000000000005</v>
      </c>
      <c r="P179">
        <f>SmtRes!AG177</f>
        <v>0</v>
      </c>
      <c r="Q179">
        <f>SmtRes!DC177</f>
        <v>0</v>
      </c>
      <c r="R179">
        <f>ROUND(ROUND(Q179*Source!I178, 6)*1, 2)</f>
        <v>0</v>
      </c>
      <c r="S179">
        <f>SmtRes!AC177</f>
        <v>0</v>
      </c>
      <c r="T179">
        <f>ROUND(ROUND(Q179*Source!I178, 6)*SmtRes!AK177, 2)</f>
        <v>0</v>
      </c>
      <c r="U179">
        <v>3</v>
      </c>
      <c r="Z179">
        <f>SmtRes!X177</f>
        <v>997537612</v>
      </c>
      <c r="AA179">
        <v>472873284</v>
      </c>
      <c r="AB179">
        <v>472873284</v>
      </c>
    </row>
    <row r="180" spans="1:28" x14ac:dyDescent="0.2">
      <c r="A180">
        <v>20</v>
      </c>
      <c r="B180">
        <v>176</v>
      </c>
      <c r="C180">
        <v>3</v>
      </c>
      <c r="D180">
        <v>0</v>
      </c>
      <c r="E180">
        <f>SmtRes!AV176</f>
        <v>0</v>
      </c>
      <c r="F180" t="str">
        <f>SmtRes!I176</f>
        <v>21.1-4-10</v>
      </c>
      <c r="G180" t="str">
        <f>SmtRes!K176</f>
        <v>Кислород технический газообразный</v>
      </c>
      <c r="H180" t="str">
        <f>SmtRes!O176</f>
        <v>м3</v>
      </c>
      <c r="I180">
        <f>SmtRes!Y176*Source!I178</f>
        <v>1.8</v>
      </c>
      <c r="J180">
        <f>SmtRes!AO176</f>
        <v>1</v>
      </c>
      <c r="K180">
        <f>SmtRes!AE176</f>
        <v>79.62</v>
      </c>
      <c r="L180">
        <f>SmtRes!DB176</f>
        <v>143.32</v>
      </c>
      <c r="M180">
        <f>ROUND(ROUND(L180*Source!I178, 6)*1, 2)</f>
        <v>143.32</v>
      </c>
      <c r="N180">
        <f>SmtRes!AA176</f>
        <v>79.62</v>
      </c>
      <c r="O180">
        <f>ROUND(ROUND(L180*Source!I178, 6)*SmtRes!DA176, 2)</f>
        <v>143.32</v>
      </c>
      <c r="P180">
        <f>SmtRes!AG176</f>
        <v>0</v>
      </c>
      <c r="Q180">
        <f>SmtRes!DC176</f>
        <v>0</v>
      </c>
      <c r="R180">
        <f>ROUND(ROUND(Q180*Source!I178, 6)*1, 2)</f>
        <v>0</v>
      </c>
      <c r="S180">
        <f>SmtRes!AC176</f>
        <v>0</v>
      </c>
      <c r="T180">
        <f>ROUND(ROUND(Q180*Source!I178, 6)*SmtRes!AK176, 2)</f>
        <v>0</v>
      </c>
      <c r="U180">
        <v>3</v>
      </c>
      <c r="Z180">
        <f>SmtRes!X176</f>
        <v>-846764371</v>
      </c>
      <c r="AA180">
        <v>-1841780710</v>
      </c>
      <c r="AB180">
        <v>-1841780710</v>
      </c>
    </row>
    <row r="181" spans="1:28" x14ac:dyDescent="0.2">
      <c r="A181">
        <v>20</v>
      </c>
      <c r="B181">
        <v>175</v>
      </c>
      <c r="C181">
        <v>3</v>
      </c>
      <c r="D181">
        <v>0</v>
      </c>
      <c r="E181">
        <f>SmtRes!AV175</f>
        <v>0</v>
      </c>
      <c r="F181" t="str">
        <f>SmtRes!I175</f>
        <v>21.1-25-399</v>
      </c>
      <c r="G181" t="str">
        <f>SmtRes!K175</f>
        <v>Шнур асбестовый, общего назначения, марка ШАОН-1, диаметр 0,75 мм,</v>
      </c>
      <c r="H181" t="str">
        <f>SmtRes!O175</f>
        <v>т</v>
      </c>
      <c r="I181">
        <f>SmtRes!Y175*Source!I178</f>
        <v>6.9999999999999999E-4</v>
      </c>
      <c r="J181">
        <f>SmtRes!AO175</f>
        <v>1</v>
      </c>
      <c r="K181">
        <f>SmtRes!AE175</f>
        <v>1072565.3799999999</v>
      </c>
      <c r="L181">
        <f>SmtRes!DB175</f>
        <v>750.8</v>
      </c>
      <c r="M181">
        <f>ROUND(ROUND(L181*Source!I178, 6)*1, 2)</f>
        <v>750.8</v>
      </c>
      <c r="N181">
        <f>SmtRes!AA175</f>
        <v>1072565.3799999999</v>
      </c>
      <c r="O181">
        <f>ROUND(ROUND(L181*Source!I178, 6)*SmtRes!DA175, 2)</f>
        <v>750.8</v>
      </c>
      <c r="P181">
        <f>SmtRes!AG175</f>
        <v>0</v>
      </c>
      <c r="Q181">
        <f>SmtRes!DC175</f>
        <v>0</v>
      </c>
      <c r="R181">
        <f>ROUND(ROUND(Q181*Source!I178, 6)*1, 2)</f>
        <v>0</v>
      </c>
      <c r="S181">
        <f>SmtRes!AC175</f>
        <v>0</v>
      </c>
      <c r="T181">
        <f>ROUND(ROUND(Q181*Source!I178, 6)*SmtRes!AK175, 2)</f>
        <v>0</v>
      </c>
      <c r="U181">
        <v>3</v>
      </c>
      <c r="Z181">
        <f>SmtRes!X175</f>
        <v>-2143664447</v>
      </c>
      <c r="AA181">
        <v>-1106440195</v>
      </c>
      <c r="AB181">
        <v>-1106440195</v>
      </c>
    </row>
    <row r="182" spans="1:28" x14ac:dyDescent="0.2">
      <c r="A182">
        <v>20</v>
      </c>
      <c r="B182">
        <v>174</v>
      </c>
      <c r="C182">
        <v>3</v>
      </c>
      <c r="D182">
        <v>0</v>
      </c>
      <c r="E182">
        <f>SmtRes!AV174</f>
        <v>0</v>
      </c>
      <c r="F182" t="str">
        <f>SmtRes!I174</f>
        <v>21.1-25-284</v>
      </c>
      <c r="G182" t="str">
        <f>SmtRes!K174</f>
        <v>Прокладки резиновые, уплотнительные, диаметр 30-40 мм, марка 7057-3</v>
      </c>
      <c r="H182" t="str">
        <f>SmtRes!O174</f>
        <v>т</v>
      </c>
      <c r="I182">
        <f>SmtRes!Y174*Source!I178</f>
        <v>6.9999999999999999E-4</v>
      </c>
      <c r="J182">
        <f>SmtRes!AO174</f>
        <v>1</v>
      </c>
      <c r="K182">
        <f>SmtRes!AE174</f>
        <v>266315.90999999997</v>
      </c>
      <c r="L182">
        <f>SmtRes!DB174</f>
        <v>186.42</v>
      </c>
      <c r="M182">
        <f>ROUND(ROUND(L182*Source!I178, 6)*1, 2)</f>
        <v>186.42</v>
      </c>
      <c r="N182">
        <f>SmtRes!AA174</f>
        <v>266315.90999999997</v>
      </c>
      <c r="O182">
        <f>ROUND(ROUND(L182*Source!I178, 6)*SmtRes!DA174, 2)</f>
        <v>186.42</v>
      </c>
      <c r="P182">
        <f>SmtRes!AG174</f>
        <v>0</v>
      </c>
      <c r="Q182">
        <f>SmtRes!DC174</f>
        <v>0</v>
      </c>
      <c r="R182">
        <f>ROUND(ROUND(Q182*Source!I178, 6)*1, 2)</f>
        <v>0</v>
      </c>
      <c r="S182">
        <f>SmtRes!AC174</f>
        <v>0</v>
      </c>
      <c r="T182">
        <f>ROUND(ROUND(Q182*Source!I178, 6)*SmtRes!AK174, 2)</f>
        <v>0</v>
      </c>
      <c r="U182">
        <v>3</v>
      </c>
      <c r="Z182">
        <f>SmtRes!X174</f>
        <v>1570571688</v>
      </c>
      <c r="AA182">
        <v>-543988040</v>
      </c>
      <c r="AB182">
        <v>-543988040</v>
      </c>
    </row>
    <row r="183" spans="1:28" x14ac:dyDescent="0.2">
      <c r="A183">
        <v>20</v>
      </c>
      <c r="B183">
        <v>173</v>
      </c>
      <c r="C183">
        <v>3</v>
      </c>
      <c r="D183">
        <v>0</v>
      </c>
      <c r="E183">
        <f>SmtRes!AV173</f>
        <v>0</v>
      </c>
      <c r="F183" t="str">
        <f>SmtRes!I173</f>
        <v>21.1-23-9</v>
      </c>
      <c r="G183" t="str">
        <f>SmtRes!K173</f>
        <v>Электроды, тип Э-42, 46, 50, диаметр 4 - 6 мм</v>
      </c>
      <c r="H183" t="str">
        <f>SmtRes!O173</f>
        <v>т</v>
      </c>
      <c r="I183">
        <f>SmtRes!Y173*Source!I178</f>
        <v>8.0000000000000004E-4</v>
      </c>
      <c r="J183">
        <f>SmtRes!AO173</f>
        <v>1</v>
      </c>
      <c r="K183">
        <f>SmtRes!AE173</f>
        <v>116329.32</v>
      </c>
      <c r="L183">
        <f>SmtRes!DB173</f>
        <v>93.06</v>
      </c>
      <c r="M183">
        <f>ROUND(ROUND(L183*Source!I178, 6)*1, 2)</f>
        <v>93.06</v>
      </c>
      <c r="N183">
        <f>SmtRes!AA173</f>
        <v>116329.32</v>
      </c>
      <c r="O183">
        <f>ROUND(ROUND(L183*Source!I178, 6)*SmtRes!DA173, 2)</f>
        <v>93.06</v>
      </c>
      <c r="P183">
        <f>SmtRes!AG173</f>
        <v>0</v>
      </c>
      <c r="Q183">
        <f>SmtRes!DC173</f>
        <v>0</v>
      </c>
      <c r="R183">
        <f>ROUND(ROUND(Q183*Source!I178, 6)*1, 2)</f>
        <v>0</v>
      </c>
      <c r="S183">
        <f>SmtRes!AC173</f>
        <v>0</v>
      </c>
      <c r="T183">
        <f>ROUND(ROUND(Q183*Source!I178, 6)*SmtRes!AK173, 2)</f>
        <v>0</v>
      </c>
      <c r="U183">
        <v>3</v>
      </c>
      <c r="Z183">
        <f>SmtRes!X173</f>
        <v>815929747</v>
      </c>
      <c r="AA183">
        <v>-1870019852</v>
      </c>
      <c r="AB183">
        <v>-1870019852</v>
      </c>
    </row>
    <row r="184" spans="1:28" x14ac:dyDescent="0.2">
      <c r="A184">
        <v>20</v>
      </c>
      <c r="B184">
        <v>172</v>
      </c>
      <c r="C184">
        <v>3</v>
      </c>
      <c r="D184">
        <v>0</v>
      </c>
      <c r="E184">
        <f>SmtRes!AV172</f>
        <v>0</v>
      </c>
      <c r="F184" t="str">
        <f>SmtRes!I172</f>
        <v>21.1-11-95</v>
      </c>
      <c r="G184" t="str">
        <f>SmtRes!K172</f>
        <v>Шайбы для болтов черные</v>
      </c>
      <c r="H184" t="str">
        <f>SmtRes!O172</f>
        <v>т</v>
      </c>
      <c r="I184">
        <f>SmtRes!Y172*Source!I178</f>
        <v>1E-4</v>
      </c>
      <c r="J184">
        <f>SmtRes!AO172</f>
        <v>1</v>
      </c>
      <c r="K184">
        <f>SmtRes!AE172</f>
        <v>252301.59</v>
      </c>
      <c r="L184">
        <f>SmtRes!DB172</f>
        <v>25.23</v>
      </c>
      <c r="M184">
        <f>ROUND(ROUND(L184*Source!I178, 6)*1, 2)</f>
        <v>25.23</v>
      </c>
      <c r="N184">
        <f>SmtRes!AA172</f>
        <v>252301.59</v>
      </c>
      <c r="O184">
        <f>ROUND(ROUND(L184*Source!I178, 6)*SmtRes!DA172, 2)</f>
        <v>25.23</v>
      </c>
      <c r="P184">
        <f>SmtRes!AG172</f>
        <v>0</v>
      </c>
      <c r="Q184">
        <f>SmtRes!DC172</f>
        <v>0</v>
      </c>
      <c r="R184">
        <f>ROUND(ROUND(Q184*Source!I178, 6)*1, 2)</f>
        <v>0</v>
      </c>
      <c r="S184">
        <f>SmtRes!AC172</f>
        <v>0</v>
      </c>
      <c r="T184">
        <f>ROUND(ROUND(Q184*Source!I178, 6)*SmtRes!AK172, 2)</f>
        <v>0</v>
      </c>
      <c r="U184">
        <v>3</v>
      </c>
      <c r="Z184">
        <f>SmtRes!X172</f>
        <v>-1078613856</v>
      </c>
      <c r="AA184">
        <v>-753661244</v>
      </c>
      <c r="AB184">
        <v>-753661244</v>
      </c>
    </row>
    <row r="185" spans="1:28" x14ac:dyDescent="0.2">
      <c r="A185">
        <v>20</v>
      </c>
      <c r="B185">
        <v>171</v>
      </c>
      <c r="C185">
        <v>3</v>
      </c>
      <c r="D185">
        <v>0</v>
      </c>
      <c r="E185">
        <f>SmtRes!AV171</f>
        <v>0</v>
      </c>
      <c r="F185" t="str">
        <f>SmtRes!I171</f>
        <v>21.1-11-21</v>
      </c>
      <c r="G185" t="str">
        <f>SmtRes!K171</f>
        <v>Болты строительные черные с гайками и шайбами (10х100мм)</v>
      </c>
      <c r="H185" t="str">
        <f>SmtRes!O171</f>
        <v>т</v>
      </c>
      <c r="I185">
        <f>SmtRes!Y171*Source!I178</f>
        <v>8.0000000000000004E-4</v>
      </c>
      <c r="J185">
        <f>SmtRes!AO171</f>
        <v>1</v>
      </c>
      <c r="K185">
        <f>SmtRes!AE171</f>
        <v>169525.77</v>
      </c>
      <c r="L185">
        <f>SmtRes!DB171</f>
        <v>135.62</v>
      </c>
      <c r="M185">
        <f>ROUND(ROUND(L185*Source!I178, 6)*1, 2)</f>
        <v>135.62</v>
      </c>
      <c r="N185">
        <f>SmtRes!AA171</f>
        <v>169525.77</v>
      </c>
      <c r="O185">
        <f>ROUND(ROUND(L185*Source!I178, 6)*SmtRes!DA171, 2)</f>
        <v>135.62</v>
      </c>
      <c r="P185">
        <f>SmtRes!AG171</f>
        <v>0</v>
      </c>
      <c r="Q185">
        <f>SmtRes!DC171</f>
        <v>0</v>
      </c>
      <c r="R185">
        <f>ROUND(ROUND(Q185*Source!I178, 6)*1, 2)</f>
        <v>0</v>
      </c>
      <c r="S185">
        <f>SmtRes!AC171</f>
        <v>0</v>
      </c>
      <c r="T185">
        <f>ROUND(ROUND(Q185*Source!I178, 6)*SmtRes!AK171, 2)</f>
        <v>0</v>
      </c>
      <c r="U185">
        <v>3</v>
      </c>
      <c r="Z185">
        <f>SmtRes!X171</f>
        <v>425402807</v>
      </c>
      <c r="AA185">
        <v>-876077394</v>
      </c>
      <c r="AB185">
        <v>-876077394</v>
      </c>
    </row>
    <row r="186" spans="1:28" x14ac:dyDescent="0.2">
      <c r="A186">
        <v>20</v>
      </c>
      <c r="B186">
        <v>170</v>
      </c>
      <c r="C186">
        <v>1</v>
      </c>
      <c r="D186">
        <v>0</v>
      </c>
      <c r="E186">
        <f>SmtRes!AV170</f>
        <v>1</v>
      </c>
      <c r="F186" t="str">
        <f>SmtRes!I170</f>
        <v>9999990008</v>
      </c>
      <c r="G186" t="str">
        <f>SmtRes!K170</f>
        <v>Трудозатраты рабочих</v>
      </c>
      <c r="H186" t="str">
        <f>SmtRes!O170</f>
        <v>чел.-ч.</v>
      </c>
      <c r="I186">
        <f>SmtRes!Y170*Source!I178</f>
        <v>84</v>
      </c>
      <c r="J186">
        <f>SmtRes!AO170</f>
        <v>1</v>
      </c>
      <c r="K186">
        <f>SmtRes!AH170</f>
        <v>0</v>
      </c>
      <c r="L186">
        <f>SmtRes!DB170</f>
        <v>0</v>
      </c>
      <c r="M186">
        <f>ROUND(ROUND(L186*Source!I178, 6)*1, 2)</f>
        <v>0</v>
      </c>
      <c r="N186">
        <f>SmtRes!AD170</f>
        <v>0</v>
      </c>
      <c r="O186">
        <f>ROUND(ROUND(L186*Source!I178, 6)*SmtRes!DA170, 2)</f>
        <v>0</v>
      </c>
      <c r="P186">
        <f>SmtRes!AG170</f>
        <v>0</v>
      </c>
      <c r="Q186">
        <f>SmtRes!DC170</f>
        <v>0</v>
      </c>
      <c r="R186">
        <f>ROUND(ROUND(Q186*Source!I178, 6)*1, 2)</f>
        <v>0</v>
      </c>
      <c r="S186">
        <f>SmtRes!AC170</f>
        <v>0</v>
      </c>
      <c r="T186">
        <f>ROUND(ROUND(Q186*Source!I178, 6)*SmtRes!AK170, 2)</f>
        <v>0</v>
      </c>
      <c r="U186">
        <v>1</v>
      </c>
      <c r="Z186">
        <f>SmtRes!X170</f>
        <v>476480486</v>
      </c>
      <c r="AA186">
        <v>-1751963544</v>
      </c>
      <c r="AB186">
        <v>-1751963544</v>
      </c>
    </row>
    <row r="187" spans="1:28" x14ac:dyDescent="0.2">
      <c r="A187">
        <v>20</v>
      </c>
      <c r="B187">
        <v>186</v>
      </c>
      <c r="C187">
        <v>3</v>
      </c>
      <c r="D187">
        <v>0</v>
      </c>
      <c r="E187">
        <f>SmtRes!AV186</f>
        <v>0</v>
      </c>
      <c r="F187" t="str">
        <f>SmtRes!I186</f>
        <v>21.1-20-7</v>
      </c>
      <c r="G187" t="str">
        <f>SmtRes!K186</f>
        <v>Ветошь</v>
      </c>
      <c r="H187" t="str">
        <f>SmtRes!O186</f>
        <v>кг</v>
      </c>
      <c r="I187">
        <f>SmtRes!Y186*Source!I179</f>
        <v>2.4000000000000004</v>
      </c>
      <c r="J187">
        <f>SmtRes!AO186</f>
        <v>1</v>
      </c>
      <c r="K187">
        <f>SmtRes!AE186</f>
        <v>29.29</v>
      </c>
      <c r="L187">
        <f>SmtRes!DB186</f>
        <v>5.84</v>
      </c>
      <c r="M187">
        <f>ROUND(ROUND(L187*Source!I179, 6)*1, 2)</f>
        <v>70.08</v>
      </c>
      <c r="N187">
        <f>SmtRes!AA186</f>
        <v>29.29</v>
      </c>
      <c r="O187">
        <f>ROUND(ROUND(L187*Source!I179, 6)*SmtRes!DA186, 2)</f>
        <v>70.08</v>
      </c>
      <c r="P187">
        <f>SmtRes!AG186</f>
        <v>0</v>
      </c>
      <c r="Q187">
        <f>SmtRes!DC186</f>
        <v>0</v>
      </c>
      <c r="R187">
        <f>ROUND(ROUND(Q187*Source!I179, 6)*1, 2)</f>
        <v>0</v>
      </c>
      <c r="S187">
        <f>SmtRes!AC186</f>
        <v>0</v>
      </c>
      <c r="T187">
        <f>ROUND(ROUND(Q187*Source!I179, 6)*SmtRes!AK186, 2)</f>
        <v>0</v>
      </c>
      <c r="U187">
        <v>3</v>
      </c>
      <c r="Z187">
        <f>SmtRes!X186</f>
        <v>-20334964</v>
      </c>
      <c r="AA187">
        <v>-854210182</v>
      </c>
      <c r="AB187">
        <v>-854210182</v>
      </c>
    </row>
    <row r="188" spans="1:28" x14ac:dyDescent="0.2">
      <c r="A188">
        <v>20</v>
      </c>
      <c r="B188">
        <v>185</v>
      </c>
      <c r="C188">
        <v>2</v>
      </c>
      <c r="D188">
        <v>0</v>
      </c>
      <c r="E188">
        <f>SmtRes!AV185</f>
        <v>0</v>
      </c>
      <c r="F188" t="str">
        <f>SmtRes!I185</f>
        <v>22.1-18-24</v>
      </c>
      <c r="G188" t="str">
        <f>SmtRes!K185</f>
        <v>Автомобили полупассажирские типа ГАЗ, грузоподъемность до 2 т</v>
      </c>
      <c r="H188" t="str">
        <f>SmtRes!O185</f>
        <v>маш.-ч</v>
      </c>
      <c r="I188">
        <f>SmtRes!Y185*Source!I179</f>
        <v>3.3600000000000003</v>
      </c>
      <c r="J188">
        <f>SmtRes!AO185</f>
        <v>1</v>
      </c>
      <c r="K188">
        <f>SmtRes!AF185</f>
        <v>789.86</v>
      </c>
      <c r="L188">
        <f>SmtRes!DB185</f>
        <v>221.16</v>
      </c>
      <c r="M188">
        <f>ROUND(ROUND(L188*Source!I179, 6)*1, 2)</f>
        <v>2653.92</v>
      </c>
      <c r="N188">
        <f>SmtRes!AB185</f>
        <v>789.86</v>
      </c>
      <c r="O188">
        <f>ROUND(ROUND(L188*Source!I179, 6)*SmtRes!DA185, 2)</f>
        <v>2653.92</v>
      </c>
      <c r="P188">
        <f>SmtRes!AG185</f>
        <v>515.51</v>
      </c>
      <c r="Q188">
        <f>SmtRes!DC185</f>
        <v>144.36000000000001</v>
      </c>
      <c r="R188">
        <f>ROUND(ROUND(Q188*Source!I179, 6)*1, 2)</f>
        <v>1732.32</v>
      </c>
      <c r="S188">
        <f>SmtRes!AC185</f>
        <v>515.51</v>
      </c>
      <c r="T188">
        <f>ROUND(ROUND(Q188*Source!I179, 6)*SmtRes!AK185, 2)</f>
        <v>1732.32</v>
      </c>
      <c r="U188">
        <v>2</v>
      </c>
      <c r="Z188">
        <f>SmtRes!X185</f>
        <v>-1123321947</v>
      </c>
      <c r="AA188">
        <v>-1084138170</v>
      </c>
      <c r="AB188">
        <v>-1084138170</v>
      </c>
    </row>
    <row r="189" spans="1:28" x14ac:dyDescent="0.2">
      <c r="A189">
        <v>20</v>
      </c>
      <c r="B189">
        <v>184</v>
      </c>
      <c r="C189">
        <v>1</v>
      </c>
      <c r="D189">
        <v>0</v>
      </c>
      <c r="E189">
        <f>SmtRes!AV184</f>
        <v>1</v>
      </c>
      <c r="F189" t="str">
        <f>SmtRes!I184</f>
        <v>9999990008</v>
      </c>
      <c r="G189" t="str">
        <f>SmtRes!K184</f>
        <v>Трудозатраты рабочих</v>
      </c>
      <c r="H189" t="str">
        <f>SmtRes!O184</f>
        <v>чел.-ч.</v>
      </c>
      <c r="I189">
        <f>SmtRes!Y184*Source!I179</f>
        <v>58.56</v>
      </c>
      <c r="J189">
        <f>SmtRes!AO184</f>
        <v>1</v>
      </c>
      <c r="K189">
        <f>SmtRes!AH184</f>
        <v>0</v>
      </c>
      <c r="L189">
        <f>SmtRes!DB184</f>
        <v>0</v>
      </c>
      <c r="M189">
        <f>ROUND(ROUND(L189*Source!I179, 6)*1, 2)</f>
        <v>0</v>
      </c>
      <c r="N189">
        <f>SmtRes!AD184</f>
        <v>0</v>
      </c>
      <c r="O189">
        <f>ROUND(ROUND(L189*Source!I179, 6)*SmtRes!DA184, 2)</f>
        <v>0</v>
      </c>
      <c r="P189">
        <f>SmtRes!AG184</f>
        <v>0</v>
      </c>
      <c r="Q189">
        <f>SmtRes!DC184</f>
        <v>0</v>
      </c>
      <c r="R189">
        <f>ROUND(ROUND(Q189*Source!I179, 6)*1, 2)</f>
        <v>0</v>
      </c>
      <c r="S189">
        <f>SmtRes!AC184</f>
        <v>0</v>
      </c>
      <c r="T189">
        <f>ROUND(ROUND(Q189*Source!I179, 6)*SmtRes!AK184, 2)</f>
        <v>0</v>
      </c>
      <c r="U189">
        <v>1</v>
      </c>
      <c r="Z189">
        <f>SmtRes!X184</f>
        <v>476480486</v>
      </c>
      <c r="AA189">
        <v>-1751963544</v>
      </c>
      <c r="AB189">
        <v>-1751963544</v>
      </c>
    </row>
    <row r="190" spans="1:28" x14ac:dyDescent="0.2">
      <c r="A190">
        <v>20</v>
      </c>
      <c r="B190">
        <v>189</v>
      </c>
      <c r="C190">
        <v>3</v>
      </c>
      <c r="D190">
        <v>0</v>
      </c>
      <c r="E190">
        <f>SmtRes!AV189</f>
        <v>0</v>
      </c>
      <c r="F190" t="str">
        <f>SmtRes!I189</f>
        <v>21.1-20-7</v>
      </c>
      <c r="G190" t="str">
        <f>SmtRes!K189</f>
        <v>Ветошь</v>
      </c>
      <c r="H190" t="str">
        <f>SmtRes!O189</f>
        <v>кг</v>
      </c>
      <c r="I190">
        <f>SmtRes!Y189*Source!I180</f>
        <v>0.12</v>
      </c>
      <c r="J190">
        <f>SmtRes!AO189</f>
        <v>1</v>
      </c>
      <c r="K190">
        <f>SmtRes!AE189</f>
        <v>29.29</v>
      </c>
      <c r="L190">
        <f>SmtRes!DB189</f>
        <v>1.76</v>
      </c>
      <c r="M190">
        <f>ROUND(ROUND(L190*Source!I180, 6)*1, 2)</f>
        <v>3.52</v>
      </c>
      <c r="N190">
        <f>SmtRes!AA189</f>
        <v>29.29</v>
      </c>
      <c r="O190">
        <f>ROUND(ROUND(L190*Source!I180, 6)*SmtRes!DA189, 2)</f>
        <v>3.52</v>
      </c>
      <c r="P190">
        <f>SmtRes!AG189</f>
        <v>0</v>
      </c>
      <c r="Q190">
        <f>SmtRes!DC189</f>
        <v>0</v>
      </c>
      <c r="R190">
        <f>ROUND(ROUND(Q190*Source!I180, 6)*1, 2)</f>
        <v>0</v>
      </c>
      <c r="S190">
        <f>SmtRes!AC189</f>
        <v>0</v>
      </c>
      <c r="T190">
        <f>ROUND(ROUND(Q190*Source!I180, 6)*SmtRes!AK189, 2)</f>
        <v>0</v>
      </c>
      <c r="U190">
        <v>3</v>
      </c>
      <c r="Z190">
        <f>SmtRes!X189</f>
        <v>-20334964</v>
      </c>
      <c r="AA190">
        <v>-854210182</v>
      </c>
      <c r="AB190">
        <v>-854210182</v>
      </c>
    </row>
    <row r="191" spans="1:28" x14ac:dyDescent="0.2">
      <c r="A191">
        <v>20</v>
      </c>
      <c r="B191">
        <v>188</v>
      </c>
      <c r="C191">
        <v>2</v>
      </c>
      <c r="D191">
        <v>0</v>
      </c>
      <c r="E191">
        <f>SmtRes!AV188</f>
        <v>0</v>
      </c>
      <c r="F191" t="str">
        <f>SmtRes!I188</f>
        <v>22.1-18-24</v>
      </c>
      <c r="G191" t="str">
        <f>SmtRes!K188</f>
        <v>Автомобили полупассажирские типа ГАЗ, грузоподъемность до 2 т</v>
      </c>
      <c r="H191" t="str">
        <f>SmtRes!O188</f>
        <v>маш.-ч</v>
      </c>
      <c r="I191">
        <f>SmtRes!Y188*Source!I180</f>
        <v>0.16</v>
      </c>
      <c r="J191">
        <f>SmtRes!AO188</f>
        <v>1</v>
      </c>
      <c r="K191">
        <f>SmtRes!AF188</f>
        <v>789.86</v>
      </c>
      <c r="L191">
        <f>SmtRes!DB188</f>
        <v>63.2</v>
      </c>
      <c r="M191">
        <f>ROUND(ROUND(L191*Source!I180, 6)*1, 2)</f>
        <v>126.4</v>
      </c>
      <c r="N191">
        <f>SmtRes!AB188</f>
        <v>789.86</v>
      </c>
      <c r="O191">
        <f>ROUND(ROUND(L191*Source!I180, 6)*SmtRes!DA188, 2)</f>
        <v>126.4</v>
      </c>
      <c r="P191">
        <f>SmtRes!AG188</f>
        <v>515.51</v>
      </c>
      <c r="Q191">
        <f>SmtRes!DC188</f>
        <v>41.24</v>
      </c>
      <c r="R191">
        <f>ROUND(ROUND(Q191*Source!I180, 6)*1, 2)</f>
        <v>82.48</v>
      </c>
      <c r="S191">
        <f>SmtRes!AC188</f>
        <v>515.51</v>
      </c>
      <c r="T191">
        <f>ROUND(ROUND(Q191*Source!I180, 6)*SmtRes!AK188, 2)</f>
        <v>82.48</v>
      </c>
      <c r="U191">
        <v>2</v>
      </c>
      <c r="Z191">
        <f>SmtRes!X188</f>
        <v>-1123321947</v>
      </c>
      <c r="AA191">
        <v>-1084138170</v>
      </c>
      <c r="AB191">
        <v>-1084138170</v>
      </c>
    </row>
    <row r="192" spans="1:28" x14ac:dyDescent="0.2">
      <c r="A192">
        <v>20</v>
      </c>
      <c r="B192">
        <v>187</v>
      </c>
      <c r="C192">
        <v>1</v>
      </c>
      <c r="D192">
        <v>0</v>
      </c>
      <c r="E192">
        <f>SmtRes!AV187</f>
        <v>1</v>
      </c>
      <c r="F192" t="str">
        <f>SmtRes!I187</f>
        <v>9999990008</v>
      </c>
      <c r="G192" t="str">
        <f>SmtRes!K187</f>
        <v>Трудозатраты рабочих</v>
      </c>
      <c r="H192" t="str">
        <f>SmtRes!O187</f>
        <v>чел.-ч.</v>
      </c>
      <c r="I192">
        <f>SmtRes!Y187*Source!I180</f>
        <v>1.6</v>
      </c>
      <c r="J192">
        <f>SmtRes!AO187</f>
        <v>1</v>
      </c>
      <c r="K192">
        <f>SmtRes!AH187</f>
        <v>0</v>
      </c>
      <c r="L192">
        <f>SmtRes!DB187</f>
        <v>0</v>
      </c>
      <c r="M192">
        <f>ROUND(ROUND(L192*Source!I180, 6)*1, 2)</f>
        <v>0</v>
      </c>
      <c r="N192">
        <f>SmtRes!AD187</f>
        <v>0</v>
      </c>
      <c r="O192">
        <f>ROUND(ROUND(L192*Source!I180, 6)*SmtRes!DA187, 2)</f>
        <v>0</v>
      </c>
      <c r="P192">
        <f>SmtRes!AG187</f>
        <v>0</v>
      </c>
      <c r="Q192">
        <f>SmtRes!DC187</f>
        <v>0</v>
      </c>
      <c r="R192">
        <f>ROUND(ROUND(Q192*Source!I180, 6)*1, 2)</f>
        <v>0</v>
      </c>
      <c r="S192">
        <f>SmtRes!AC187</f>
        <v>0</v>
      </c>
      <c r="T192">
        <f>ROUND(ROUND(Q192*Source!I180, 6)*SmtRes!AK187, 2)</f>
        <v>0</v>
      </c>
      <c r="U192">
        <v>1</v>
      </c>
      <c r="Z192">
        <f>SmtRes!X187</f>
        <v>476480486</v>
      </c>
      <c r="AA192">
        <v>-1751963544</v>
      </c>
      <c r="AB192">
        <v>-1751963544</v>
      </c>
    </row>
    <row r="193" spans="1:28" x14ac:dyDescent="0.2">
      <c r="A193">
        <f>Source!A242</f>
        <v>4</v>
      </c>
      <c r="B193">
        <v>242</v>
      </c>
      <c r="G193" t="str">
        <f>Source!G242</f>
        <v>г. Москва, ул. Квесисская 1-Я, д.8</v>
      </c>
    </row>
    <row r="194" spans="1:28" x14ac:dyDescent="0.2">
      <c r="A194">
        <f>Source!A246</f>
        <v>5</v>
      </c>
      <c r="B194">
        <v>246</v>
      </c>
      <c r="G194" t="str">
        <f>Source!G246</f>
        <v>АПС</v>
      </c>
    </row>
    <row r="195" spans="1:28" x14ac:dyDescent="0.2">
      <c r="A195">
        <v>20</v>
      </c>
      <c r="B195">
        <v>194</v>
      </c>
      <c r="C195">
        <v>3</v>
      </c>
      <c r="D195">
        <v>0</v>
      </c>
      <c r="E195">
        <f>SmtRes!AV194</f>
        <v>0</v>
      </c>
      <c r="F195" t="str">
        <f>SmtRes!I194</f>
        <v>21.1-25-389</v>
      </c>
      <c r="G195" t="str">
        <f>SmtRes!K194</f>
        <v>Шкурка шлифовальная на тканевой основе водостойкая</v>
      </c>
      <c r="H195" t="str">
        <f>SmtRes!O194</f>
        <v>м2</v>
      </c>
      <c r="I195">
        <f>SmtRes!Y194*Source!I250</f>
        <v>0.03</v>
      </c>
      <c r="J195">
        <f>SmtRes!AO194</f>
        <v>1</v>
      </c>
      <c r="K195">
        <f>SmtRes!AE194</f>
        <v>429.34</v>
      </c>
      <c r="L195">
        <f>SmtRes!DB194</f>
        <v>4.29</v>
      </c>
      <c r="M195">
        <f>ROUND(ROUND(L195*Source!I250, 6)*1, 2)</f>
        <v>12.87</v>
      </c>
      <c r="N195">
        <f>SmtRes!AA194</f>
        <v>429.34</v>
      </c>
      <c r="O195">
        <f>ROUND(ROUND(L195*Source!I250, 6)*SmtRes!DA194, 2)</f>
        <v>12.87</v>
      </c>
      <c r="P195">
        <f>SmtRes!AG194</f>
        <v>0</v>
      </c>
      <c r="Q195">
        <f>SmtRes!DC194</f>
        <v>0</v>
      </c>
      <c r="R195">
        <f>ROUND(ROUND(Q195*Source!I250, 6)*1, 2)</f>
        <v>0</v>
      </c>
      <c r="S195">
        <f>SmtRes!AC194</f>
        <v>0</v>
      </c>
      <c r="T195">
        <f>ROUND(ROUND(Q195*Source!I250, 6)*SmtRes!AK194, 2)</f>
        <v>0</v>
      </c>
      <c r="U195">
        <v>3</v>
      </c>
      <c r="Z195">
        <f>SmtRes!X194</f>
        <v>189364196</v>
      </c>
      <c r="AA195">
        <v>2112690946</v>
      </c>
      <c r="AB195">
        <v>2112690946</v>
      </c>
    </row>
    <row r="196" spans="1:28" x14ac:dyDescent="0.2">
      <c r="A196">
        <v>20</v>
      </c>
      <c r="B196">
        <v>193</v>
      </c>
      <c r="C196">
        <v>3</v>
      </c>
      <c r="D196">
        <v>0</v>
      </c>
      <c r="E196">
        <f>SmtRes!AV193</f>
        <v>0</v>
      </c>
      <c r="F196" t="str">
        <f>SmtRes!I193</f>
        <v>21.1-20-7</v>
      </c>
      <c r="G196" t="str">
        <f>SmtRes!K193</f>
        <v>Ветошь</v>
      </c>
      <c r="H196" t="str">
        <f>SmtRes!O193</f>
        <v>кг</v>
      </c>
      <c r="I196">
        <f>SmtRes!Y193*Source!I250</f>
        <v>0.15000000000000002</v>
      </c>
      <c r="J196">
        <f>SmtRes!AO193</f>
        <v>1</v>
      </c>
      <c r="K196">
        <f>SmtRes!AE193</f>
        <v>29.29</v>
      </c>
      <c r="L196">
        <f>SmtRes!DB193</f>
        <v>1.46</v>
      </c>
      <c r="M196">
        <f>ROUND(ROUND(L196*Source!I250, 6)*1, 2)</f>
        <v>4.38</v>
      </c>
      <c r="N196">
        <f>SmtRes!AA193</f>
        <v>29.29</v>
      </c>
      <c r="O196">
        <f>ROUND(ROUND(L196*Source!I250, 6)*SmtRes!DA193, 2)</f>
        <v>4.38</v>
      </c>
      <c r="P196">
        <f>SmtRes!AG193</f>
        <v>0</v>
      </c>
      <c r="Q196">
        <f>SmtRes!DC193</f>
        <v>0</v>
      </c>
      <c r="R196">
        <f>ROUND(ROUND(Q196*Source!I250, 6)*1, 2)</f>
        <v>0</v>
      </c>
      <c r="S196">
        <f>SmtRes!AC193</f>
        <v>0</v>
      </c>
      <c r="T196">
        <f>ROUND(ROUND(Q196*Source!I250, 6)*SmtRes!AK193, 2)</f>
        <v>0</v>
      </c>
      <c r="U196">
        <v>3</v>
      </c>
      <c r="Z196">
        <f>SmtRes!X193</f>
        <v>-20334964</v>
      </c>
      <c r="AA196">
        <v>-854210182</v>
      </c>
      <c r="AB196">
        <v>-854210182</v>
      </c>
    </row>
    <row r="197" spans="1:28" x14ac:dyDescent="0.2">
      <c r="A197">
        <v>20</v>
      </c>
      <c r="B197">
        <v>192</v>
      </c>
      <c r="C197">
        <v>3</v>
      </c>
      <c r="D197">
        <v>0</v>
      </c>
      <c r="E197">
        <f>SmtRes!AV192</f>
        <v>0</v>
      </c>
      <c r="F197" t="str">
        <f>SmtRes!I192</f>
        <v>21.1-20-1</v>
      </c>
      <c r="G197" t="str">
        <f>SmtRes!K192</f>
        <v>Бязь</v>
      </c>
      <c r="H197" t="str">
        <f>SmtRes!O192</f>
        <v>м2</v>
      </c>
      <c r="I197">
        <f>SmtRes!Y192*Source!I250</f>
        <v>0.30000000000000004</v>
      </c>
      <c r="J197">
        <f>SmtRes!AO192</f>
        <v>1</v>
      </c>
      <c r="K197">
        <f>SmtRes!AE192</f>
        <v>48.08</v>
      </c>
      <c r="L197">
        <f>SmtRes!DB192</f>
        <v>4.8099999999999996</v>
      </c>
      <c r="M197">
        <f>ROUND(ROUND(L197*Source!I250, 6)*1, 2)</f>
        <v>14.43</v>
      </c>
      <c r="N197">
        <f>SmtRes!AA192</f>
        <v>48.08</v>
      </c>
      <c r="O197">
        <f>ROUND(ROUND(L197*Source!I250, 6)*SmtRes!DA192, 2)</f>
        <v>14.43</v>
      </c>
      <c r="P197">
        <f>SmtRes!AG192</f>
        <v>0</v>
      </c>
      <c r="Q197">
        <f>SmtRes!DC192</f>
        <v>0</v>
      </c>
      <c r="R197">
        <f>ROUND(ROUND(Q197*Source!I250, 6)*1, 2)</f>
        <v>0</v>
      </c>
      <c r="S197">
        <f>SmtRes!AC192</f>
        <v>0</v>
      </c>
      <c r="T197">
        <f>ROUND(ROUND(Q197*Source!I250, 6)*SmtRes!AK192, 2)</f>
        <v>0</v>
      </c>
      <c r="U197">
        <v>3</v>
      </c>
      <c r="Z197">
        <f>SmtRes!X192</f>
        <v>1402440005</v>
      </c>
      <c r="AA197">
        <v>-1894729877</v>
      </c>
      <c r="AB197">
        <v>-1894729877</v>
      </c>
    </row>
    <row r="198" spans="1:28" x14ac:dyDescent="0.2">
      <c r="A198">
        <v>20</v>
      </c>
      <c r="B198">
        <v>191</v>
      </c>
      <c r="C198">
        <v>3</v>
      </c>
      <c r="D198">
        <v>0</v>
      </c>
      <c r="E198">
        <f>SmtRes!AV191</f>
        <v>0</v>
      </c>
      <c r="F198" t="str">
        <f>SmtRes!I191</f>
        <v>21.1-16-104</v>
      </c>
      <c r="G198" t="str">
        <f>SmtRes!K191</f>
        <v>Спирт этиловый технический</v>
      </c>
      <c r="H198" t="str">
        <f>SmtRes!O191</f>
        <v>кг</v>
      </c>
      <c r="I198">
        <f>SmtRes!Y191*Source!I250</f>
        <v>1.5E-3</v>
      </c>
      <c r="J198">
        <f>SmtRes!AO191</f>
        <v>1</v>
      </c>
      <c r="K198">
        <f>SmtRes!AE191</f>
        <v>412.97</v>
      </c>
      <c r="L198">
        <f>SmtRes!DB191</f>
        <v>0.21</v>
      </c>
      <c r="M198">
        <f>ROUND(ROUND(L198*Source!I250, 6)*1, 2)</f>
        <v>0.63</v>
      </c>
      <c r="N198">
        <f>SmtRes!AA191</f>
        <v>412.97</v>
      </c>
      <c r="O198">
        <f>ROUND(ROUND(L198*Source!I250, 6)*SmtRes!DA191, 2)</f>
        <v>0.63</v>
      </c>
      <c r="P198">
        <f>SmtRes!AG191</f>
        <v>0</v>
      </c>
      <c r="Q198">
        <f>SmtRes!DC191</f>
        <v>0</v>
      </c>
      <c r="R198">
        <f>ROUND(ROUND(Q198*Source!I250, 6)*1, 2)</f>
        <v>0</v>
      </c>
      <c r="S198">
        <f>SmtRes!AC191</f>
        <v>0</v>
      </c>
      <c r="T198">
        <f>ROUND(ROUND(Q198*Source!I250, 6)*SmtRes!AK191, 2)</f>
        <v>0</v>
      </c>
      <c r="U198">
        <v>3</v>
      </c>
      <c r="Z198">
        <f>SmtRes!X191</f>
        <v>1286462142</v>
      </c>
      <c r="AA198">
        <v>1664821204</v>
      </c>
      <c r="AB198">
        <v>1664821204</v>
      </c>
    </row>
    <row r="199" spans="1:28" x14ac:dyDescent="0.2">
      <c r="A199">
        <v>20</v>
      </c>
      <c r="B199">
        <v>190</v>
      </c>
      <c r="C199">
        <v>1</v>
      </c>
      <c r="D199">
        <v>0</v>
      </c>
      <c r="E199">
        <f>SmtRes!AV190</f>
        <v>1</v>
      </c>
      <c r="F199" t="str">
        <f>SmtRes!I190</f>
        <v>9999990008</v>
      </c>
      <c r="G199" t="str">
        <f>SmtRes!K190</f>
        <v>Трудозатраты рабочих</v>
      </c>
      <c r="H199" t="str">
        <f>SmtRes!O190</f>
        <v>чел.-ч.</v>
      </c>
      <c r="I199">
        <f>SmtRes!Y190*Source!I250</f>
        <v>0.66</v>
      </c>
      <c r="J199">
        <f>SmtRes!AO190</f>
        <v>1</v>
      </c>
      <c r="K199">
        <f>SmtRes!AH190</f>
        <v>0</v>
      </c>
      <c r="L199">
        <f>SmtRes!DB190</f>
        <v>0</v>
      </c>
      <c r="M199">
        <f>ROUND(ROUND(L199*Source!I250, 6)*1, 2)</f>
        <v>0</v>
      </c>
      <c r="N199">
        <f>SmtRes!AD190</f>
        <v>0</v>
      </c>
      <c r="O199">
        <f>ROUND(ROUND(L199*Source!I250, 6)*SmtRes!DA190, 2)</f>
        <v>0</v>
      </c>
      <c r="P199">
        <f>SmtRes!AG190</f>
        <v>0</v>
      </c>
      <c r="Q199">
        <f>SmtRes!DC190</f>
        <v>0</v>
      </c>
      <c r="R199">
        <f>ROUND(ROUND(Q199*Source!I250, 6)*1, 2)</f>
        <v>0</v>
      </c>
      <c r="S199">
        <f>SmtRes!AC190</f>
        <v>0</v>
      </c>
      <c r="T199">
        <f>ROUND(ROUND(Q199*Source!I250, 6)*SmtRes!AK190, 2)</f>
        <v>0</v>
      </c>
      <c r="U199">
        <v>1</v>
      </c>
      <c r="Z199">
        <f>SmtRes!X190</f>
        <v>476480486</v>
      </c>
      <c r="AA199">
        <v>-1751963544</v>
      </c>
      <c r="AB199">
        <v>-1751963544</v>
      </c>
    </row>
    <row r="200" spans="1:28" x14ac:dyDescent="0.2">
      <c r="A200">
        <v>20</v>
      </c>
      <c r="B200">
        <v>197</v>
      </c>
      <c r="C200">
        <v>3</v>
      </c>
      <c r="D200">
        <v>0</v>
      </c>
      <c r="E200">
        <f>SmtRes!AV197</f>
        <v>0</v>
      </c>
      <c r="F200" t="str">
        <f>SmtRes!I197</f>
        <v>21.1-20-7</v>
      </c>
      <c r="G200" t="str">
        <f>SmtRes!K197</f>
        <v>Ветошь</v>
      </c>
      <c r="H200" t="str">
        <f>SmtRes!O197</f>
        <v>кг</v>
      </c>
      <c r="I200">
        <f>SmtRes!Y197*Source!I251</f>
        <v>1.6500000000000001</v>
      </c>
      <c r="J200">
        <f>SmtRes!AO197</f>
        <v>1</v>
      </c>
      <c r="K200">
        <f>SmtRes!AE197</f>
        <v>29.29</v>
      </c>
      <c r="L200">
        <f>SmtRes!DB197</f>
        <v>16.059999999999999</v>
      </c>
      <c r="M200">
        <f>ROUND(ROUND(L200*Source!I251, 6)*1, 2)</f>
        <v>48.18</v>
      </c>
      <c r="N200">
        <f>SmtRes!AA197</f>
        <v>29.29</v>
      </c>
      <c r="O200">
        <f>ROUND(ROUND(L200*Source!I251, 6)*SmtRes!DA197, 2)</f>
        <v>48.18</v>
      </c>
      <c r="P200">
        <f>SmtRes!AG197</f>
        <v>0</v>
      </c>
      <c r="Q200">
        <f>SmtRes!DC197</f>
        <v>0</v>
      </c>
      <c r="R200">
        <f>ROUND(ROUND(Q200*Source!I251, 6)*1, 2)</f>
        <v>0</v>
      </c>
      <c r="S200">
        <f>SmtRes!AC197</f>
        <v>0</v>
      </c>
      <c r="T200">
        <f>ROUND(ROUND(Q200*Source!I251, 6)*SmtRes!AK197, 2)</f>
        <v>0</v>
      </c>
      <c r="U200">
        <v>3</v>
      </c>
      <c r="Z200">
        <f>SmtRes!X197</f>
        <v>-20334964</v>
      </c>
      <c r="AA200">
        <v>-854210182</v>
      </c>
      <c r="AB200">
        <v>-854210182</v>
      </c>
    </row>
    <row r="201" spans="1:28" x14ac:dyDescent="0.2">
      <c r="A201">
        <v>20</v>
      </c>
      <c r="B201">
        <v>196</v>
      </c>
      <c r="C201">
        <v>3</v>
      </c>
      <c r="D201">
        <v>0</v>
      </c>
      <c r="E201">
        <f>SmtRes!AV196</f>
        <v>0</v>
      </c>
      <c r="F201" t="str">
        <f>SmtRes!I196</f>
        <v>21.1-20-1</v>
      </c>
      <c r="G201" t="str">
        <f>SmtRes!K196</f>
        <v>Бязь</v>
      </c>
      <c r="H201" t="str">
        <f>SmtRes!O196</f>
        <v>м2</v>
      </c>
      <c r="I201">
        <f>SmtRes!Y196*Source!I251</f>
        <v>3.3000000000000003</v>
      </c>
      <c r="J201">
        <f>SmtRes!AO196</f>
        <v>1</v>
      </c>
      <c r="K201">
        <f>SmtRes!AE196</f>
        <v>48.08</v>
      </c>
      <c r="L201">
        <f>SmtRes!DB196</f>
        <v>52.91</v>
      </c>
      <c r="M201">
        <f>ROUND(ROUND(L201*Source!I251, 6)*1, 2)</f>
        <v>158.72999999999999</v>
      </c>
      <c r="N201">
        <f>SmtRes!AA196</f>
        <v>48.08</v>
      </c>
      <c r="O201">
        <f>ROUND(ROUND(L201*Source!I251, 6)*SmtRes!DA196, 2)</f>
        <v>158.72999999999999</v>
      </c>
      <c r="P201">
        <f>SmtRes!AG196</f>
        <v>0</v>
      </c>
      <c r="Q201">
        <f>SmtRes!DC196</f>
        <v>0</v>
      </c>
      <c r="R201">
        <f>ROUND(ROUND(Q201*Source!I251, 6)*1, 2)</f>
        <v>0</v>
      </c>
      <c r="S201">
        <f>SmtRes!AC196</f>
        <v>0</v>
      </c>
      <c r="T201">
        <f>ROUND(ROUND(Q201*Source!I251, 6)*SmtRes!AK196, 2)</f>
        <v>0</v>
      </c>
      <c r="U201">
        <v>3</v>
      </c>
      <c r="Z201">
        <f>SmtRes!X196</f>
        <v>1402440005</v>
      </c>
      <c r="AA201">
        <v>-1894729877</v>
      </c>
      <c r="AB201">
        <v>-1894729877</v>
      </c>
    </row>
    <row r="202" spans="1:28" x14ac:dyDescent="0.2">
      <c r="A202">
        <v>20</v>
      </c>
      <c r="B202">
        <v>195</v>
      </c>
      <c r="C202">
        <v>1</v>
      </c>
      <c r="D202">
        <v>0</v>
      </c>
      <c r="E202">
        <f>SmtRes!AV195</f>
        <v>1</v>
      </c>
      <c r="F202" t="str">
        <f>SmtRes!I195</f>
        <v>9999990008</v>
      </c>
      <c r="G202" t="str">
        <f>SmtRes!K195</f>
        <v>Трудозатраты рабочих</v>
      </c>
      <c r="H202" t="str">
        <f>SmtRes!O195</f>
        <v>чел.-ч.</v>
      </c>
      <c r="I202">
        <f>SmtRes!Y195*Source!I251</f>
        <v>3.63</v>
      </c>
      <c r="J202">
        <f>SmtRes!AO195</f>
        <v>1</v>
      </c>
      <c r="K202">
        <f>SmtRes!AH195</f>
        <v>0</v>
      </c>
      <c r="L202">
        <f>SmtRes!DB195</f>
        <v>0</v>
      </c>
      <c r="M202">
        <f>ROUND(ROUND(L202*Source!I251, 6)*1, 2)</f>
        <v>0</v>
      </c>
      <c r="N202">
        <f>SmtRes!AD195</f>
        <v>0</v>
      </c>
      <c r="O202">
        <f>ROUND(ROUND(L202*Source!I251, 6)*SmtRes!DA195, 2)</f>
        <v>0</v>
      </c>
      <c r="P202">
        <f>SmtRes!AG195</f>
        <v>0</v>
      </c>
      <c r="Q202">
        <f>SmtRes!DC195</f>
        <v>0</v>
      </c>
      <c r="R202">
        <f>ROUND(ROUND(Q202*Source!I251, 6)*1, 2)</f>
        <v>0</v>
      </c>
      <c r="S202">
        <f>SmtRes!AC195</f>
        <v>0</v>
      </c>
      <c r="T202">
        <f>ROUND(ROUND(Q202*Source!I251, 6)*SmtRes!AK195, 2)</f>
        <v>0</v>
      </c>
      <c r="U202">
        <v>1</v>
      </c>
      <c r="Z202">
        <f>SmtRes!X195</f>
        <v>476480486</v>
      </c>
      <c r="AA202">
        <v>-1751963544</v>
      </c>
      <c r="AB202">
        <v>-1751963544</v>
      </c>
    </row>
    <row r="203" spans="1:28" x14ac:dyDescent="0.2">
      <c r="A203">
        <v>20</v>
      </c>
      <c r="B203">
        <v>200</v>
      </c>
      <c r="C203">
        <v>3</v>
      </c>
      <c r="D203">
        <v>0</v>
      </c>
      <c r="E203">
        <f>SmtRes!AV200</f>
        <v>0</v>
      </c>
      <c r="F203" t="str">
        <f>SmtRes!I200</f>
        <v>21.1-4-7</v>
      </c>
      <c r="G203" t="str">
        <f>SmtRes!K200</f>
        <v>Газ негорючий жидкий (воздух сжатый) Clean 360</v>
      </c>
      <c r="H203" t="str">
        <f>SmtRes!O200</f>
        <v>л</v>
      </c>
      <c r="I203">
        <f>SmtRes!Y200*Source!I252</f>
        <v>1.4999999999999999E-2</v>
      </c>
      <c r="J203">
        <f>SmtRes!AO200</f>
        <v>1</v>
      </c>
      <c r="K203">
        <f>SmtRes!AE200</f>
        <v>13856.59</v>
      </c>
      <c r="L203">
        <f>SmtRes!DB200</f>
        <v>41.57</v>
      </c>
      <c r="M203">
        <f>ROUND(ROUND(L203*Source!I252, 6)*1, 2)</f>
        <v>207.85</v>
      </c>
      <c r="N203">
        <f>SmtRes!AA200</f>
        <v>13856.59</v>
      </c>
      <c r="O203">
        <f>ROUND(ROUND(L203*Source!I252, 6)*SmtRes!DA200, 2)</f>
        <v>207.85</v>
      </c>
      <c r="P203">
        <f>SmtRes!AG200</f>
        <v>0</v>
      </c>
      <c r="Q203">
        <f>SmtRes!DC200</f>
        <v>0</v>
      </c>
      <c r="R203">
        <f>ROUND(ROUND(Q203*Source!I252, 6)*1, 2)</f>
        <v>0</v>
      </c>
      <c r="S203">
        <f>SmtRes!AC200</f>
        <v>0</v>
      </c>
      <c r="T203">
        <f>ROUND(ROUND(Q203*Source!I252, 6)*SmtRes!AK200, 2)</f>
        <v>0</v>
      </c>
      <c r="U203">
        <v>3</v>
      </c>
      <c r="Z203">
        <f>SmtRes!X200</f>
        <v>-1791503361</v>
      </c>
      <c r="AA203">
        <v>613166462</v>
      </c>
      <c r="AB203">
        <v>613166462</v>
      </c>
    </row>
    <row r="204" spans="1:28" x14ac:dyDescent="0.2">
      <c r="A204">
        <v>20</v>
      </c>
      <c r="B204">
        <v>199</v>
      </c>
      <c r="C204">
        <v>3</v>
      </c>
      <c r="D204">
        <v>0</v>
      </c>
      <c r="E204">
        <f>SmtRes!AV199</f>
        <v>0</v>
      </c>
      <c r="F204" t="str">
        <f>SmtRes!I199</f>
        <v>21.1-20-7</v>
      </c>
      <c r="G204" t="str">
        <f>SmtRes!K199</f>
        <v>Ветошь</v>
      </c>
      <c r="H204" t="str">
        <f>SmtRes!O199</f>
        <v>кг</v>
      </c>
      <c r="I204">
        <f>SmtRes!Y199*Source!I252</f>
        <v>1.4999999999999999E-2</v>
      </c>
      <c r="J204">
        <f>SmtRes!AO199</f>
        <v>1</v>
      </c>
      <c r="K204">
        <f>SmtRes!AE199</f>
        <v>29.29</v>
      </c>
      <c r="L204">
        <f>SmtRes!DB199</f>
        <v>0.09</v>
      </c>
      <c r="M204">
        <f>ROUND(ROUND(L204*Source!I252, 6)*1, 2)</f>
        <v>0.45</v>
      </c>
      <c r="N204">
        <f>SmtRes!AA199</f>
        <v>29.29</v>
      </c>
      <c r="O204">
        <f>ROUND(ROUND(L204*Source!I252, 6)*SmtRes!DA199, 2)</f>
        <v>0.45</v>
      </c>
      <c r="P204">
        <f>SmtRes!AG199</f>
        <v>0</v>
      </c>
      <c r="Q204">
        <f>SmtRes!DC199</f>
        <v>0</v>
      </c>
      <c r="R204">
        <f>ROUND(ROUND(Q204*Source!I252, 6)*1, 2)</f>
        <v>0</v>
      </c>
      <c r="S204">
        <f>SmtRes!AC199</f>
        <v>0</v>
      </c>
      <c r="T204">
        <f>ROUND(ROUND(Q204*Source!I252, 6)*SmtRes!AK199, 2)</f>
        <v>0</v>
      </c>
      <c r="U204">
        <v>3</v>
      </c>
      <c r="Z204">
        <f>SmtRes!X199</f>
        <v>-20334964</v>
      </c>
      <c r="AA204">
        <v>-854210182</v>
      </c>
      <c r="AB204">
        <v>-854210182</v>
      </c>
    </row>
    <row r="205" spans="1:28" x14ac:dyDescent="0.2">
      <c r="A205">
        <v>20</v>
      </c>
      <c r="B205">
        <v>198</v>
      </c>
      <c r="C205">
        <v>1</v>
      </c>
      <c r="D205">
        <v>0</v>
      </c>
      <c r="E205">
        <f>SmtRes!AV198</f>
        <v>1</v>
      </c>
      <c r="F205" t="str">
        <f>SmtRes!I198</f>
        <v>9999990008</v>
      </c>
      <c r="G205" t="str">
        <f>SmtRes!K198</f>
        <v>Трудозатраты рабочих</v>
      </c>
      <c r="H205" t="str">
        <f>SmtRes!O198</f>
        <v>чел.-ч.</v>
      </c>
      <c r="I205">
        <f>SmtRes!Y198*Source!I252</f>
        <v>1.5</v>
      </c>
      <c r="J205">
        <f>SmtRes!AO198</f>
        <v>1</v>
      </c>
      <c r="K205">
        <f>SmtRes!AH198</f>
        <v>0</v>
      </c>
      <c r="L205">
        <f>SmtRes!DB198</f>
        <v>0</v>
      </c>
      <c r="M205">
        <f>ROUND(ROUND(L205*Source!I252, 6)*1, 2)</f>
        <v>0</v>
      </c>
      <c r="N205">
        <f>SmtRes!AD198</f>
        <v>0</v>
      </c>
      <c r="O205">
        <f>ROUND(ROUND(L205*Source!I252, 6)*SmtRes!DA198, 2)</f>
        <v>0</v>
      </c>
      <c r="P205">
        <f>SmtRes!AG198</f>
        <v>0</v>
      </c>
      <c r="Q205">
        <f>SmtRes!DC198</f>
        <v>0</v>
      </c>
      <c r="R205">
        <f>ROUND(ROUND(Q205*Source!I252, 6)*1, 2)</f>
        <v>0</v>
      </c>
      <c r="S205">
        <f>SmtRes!AC198</f>
        <v>0</v>
      </c>
      <c r="T205">
        <f>ROUND(ROUND(Q205*Source!I252, 6)*SmtRes!AK198, 2)</f>
        <v>0</v>
      </c>
      <c r="U205">
        <v>1</v>
      </c>
      <c r="Z205">
        <f>SmtRes!X198</f>
        <v>476480486</v>
      </c>
      <c r="AA205">
        <v>-1751963544</v>
      </c>
      <c r="AB205">
        <v>-1751963544</v>
      </c>
    </row>
    <row r="206" spans="1:28" x14ac:dyDescent="0.2">
      <c r="A206">
        <v>20</v>
      </c>
      <c r="B206">
        <v>202</v>
      </c>
      <c r="C206">
        <v>3</v>
      </c>
      <c r="D206">
        <v>0</v>
      </c>
      <c r="E206">
        <f>SmtRes!AV202</f>
        <v>0</v>
      </c>
      <c r="F206" t="str">
        <f>SmtRes!I202</f>
        <v>21.1-20-7</v>
      </c>
      <c r="G206" t="str">
        <f>SmtRes!K202</f>
        <v>Ветошь</v>
      </c>
      <c r="H206" t="str">
        <f>SmtRes!O202</f>
        <v>кг</v>
      </c>
      <c r="I206">
        <f>SmtRes!Y202*Source!I253</f>
        <v>0.79</v>
      </c>
      <c r="J206">
        <f>SmtRes!AO202</f>
        <v>1</v>
      </c>
      <c r="K206">
        <f>SmtRes!AE202</f>
        <v>29.29</v>
      </c>
      <c r="L206">
        <f>SmtRes!DB202</f>
        <v>0.06</v>
      </c>
      <c r="M206">
        <f>ROUND(ROUND(L206*Source!I253, 6)*1, 2)</f>
        <v>23.7</v>
      </c>
      <c r="N206">
        <f>SmtRes!AA202</f>
        <v>29.29</v>
      </c>
      <c r="O206">
        <f>ROUND(ROUND(L206*Source!I253, 6)*SmtRes!DA202, 2)</f>
        <v>23.7</v>
      </c>
      <c r="P206">
        <f>SmtRes!AG202</f>
        <v>0</v>
      </c>
      <c r="Q206">
        <f>SmtRes!DC202</f>
        <v>0</v>
      </c>
      <c r="R206">
        <f>ROUND(ROUND(Q206*Source!I253, 6)*1, 2)</f>
        <v>0</v>
      </c>
      <c r="S206">
        <f>SmtRes!AC202</f>
        <v>0</v>
      </c>
      <c r="T206">
        <f>ROUND(ROUND(Q206*Source!I253, 6)*SmtRes!AK202, 2)</f>
        <v>0</v>
      </c>
      <c r="U206">
        <v>3</v>
      </c>
      <c r="Z206">
        <f>SmtRes!X202</f>
        <v>-20334964</v>
      </c>
      <c r="AA206">
        <v>-854210182</v>
      </c>
      <c r="AB206">
        <v>-854210182</v>
      </c>
    </row>
    <row r="207" spans="1:28" x14ac:dyDescent="0.2">
      <c r="A207">
        <v>20</v>
      </c>
      <c r="B207">
        <v>201</v>
      </c>
      <c r="C207">
        <v>1</v>
      </c>
      <c r="D207">
        <v>0</v>
      </c>
      <c r="E207">
        <f>SmtRes!AV201</f>
        <v>1</v>
      </c>
      <c r="F207" t="str">
        <f>SmtRes!I201</f>
        <v>9999990008</v>
      </c>
      <c r="G207" t="str">
        <f>SmtRes!K201</f>
        <v>Трудозатраты рабочих</v>
      </c>
      <c r="H207" t="str">
        <f>SmtRes!O201</f>
        <v>чел.-ч.</v>
      </c>
      <c r="I207">
        <f>SmtRes!Y201*Source!I253</f>
        <v>63.2</v>
      </c>
      <c r="J207">
        <f>SmtRes!AO201</f>
        <v>1</v>
      </c>
      <c r="K207">
        <f>SmtRes!AH201</f>
        <v>0</v>
      </c>
      <c r="L207">
        <f>SmtRes!DB201</f>
        <v>0</v>
      </c>
      <c r="M207">
        <f>ROUND(ROUND(L207*Source!I253, 6)*1, 2)</f>
        <v>0</v>
      </c>
      <c r="N207">
        <f>SmtRes!AD201</f>
        <v>0</v>
      </c>
      <c r="O207">
        <f>ROUND(ROUND(L207*Source!I253, 6)*SmtRes!DA201, 2)</f>
        <v>0</v>
      </c>
      <c r="P207">
        <f>SmtRes!AG201</f>
        <v>0</v>
      </c>
      <c r="Q207">
        <f>SmtRes!DC201</f>
        <v>0</v>
      </c>
      <c r="R207">
        <f>ROUND(ROUND(Q207*Source!I253, 6)*1, 2)</f>
        <v>0</v>
      </c>
      <c r="S207">
        <f>SmtRes!AC201</f>
        <v>0</v>
      </c>
      <c r="T207">
        <f>ROUND(ROUND(Q207*Source!I253, 6)*SmtRes!AK201, 2)</f>
        <v>0</v>
      </c>
      <c r="U207">
        <v>1</v>
      </c>
      <c r="Z207">
        <f>SmtRes!X201</f>
        <v>476480486</v>
      </c>
      <c r="AA207">
        <v>-1751963544</v>
      </c>
      <c r="AB207">
        <v>-1751963544</v>
      </c>
    </row>
    <row r="208" spans="1:28" x14ac:dyDescent="0.2">
      <c r="A208">
        <v>20</v>
      </c>
      <c r="B208">
        <v>203</v>
      </c>
      <c r="C208">
        <v>1</v>
      </c>
      <c r="D208">
        <v>0</v>
      </c>
      <c r="E208">
        <f>SmtRes!AV203</f>
        <v>1</v>
      </c>
      <c r="F208" t="str">
        <f>SmtRes!I203</f>
        <v>9999990008</v>
      </c>
      <c r="G208" t="str">
        <f>SmtRes!K203</f>
        <v>Трудозатраты рабочих</v>
      </c>
      <c r="H208" t="str">
        <f>SmtRes!O203</f>
        <v>чел.-ч.</v>
      </c>
      <c r="I208">
        <f>SmtRes!Y203*Source!I254</f>
        <v>86.9</v>
      </c>
      <c r="J208">
        <f>SmtRes!AO203</f>
        <v>1</v>
      </c>
      <c r="K208">
        <f>SmtRes!AH203</f>
        <v>0</v>
      </c>
      <c r="L208">
        <f>SmtRes!DB203</f>
        <v>0</v>
      </c>
      <c r="M208">
        <f>ROUND(ROUND(L208*Source!I254, 6)*1, 2)</f>
        <v>0</v>
      </c>
      <c r="N208">
        <f>SmtRes!AD203</f>
        <v>0</v>
      </c>
      <c r="O208">
        <f>ROUND(ROUND(L208*Source!I254, 6)*SmtRes!DA203, 2)</f>
        <v>0</v>
      </c>
      <c r="P208">
        <f>SmtRes!AG203</f>
        <v>0</v>
      </c>
      <c r="Q208">
        <f>SmtRes!DC203</f>
        <v>0</v>
      </c>
      <c r="R208">
        <f>ROUND(ROUND(Q208*Source!I254, 6)*1, 2)</f>
        <v>0</v>
      </c>
      <c r="S208">
        <f>SmtRes!AC203</f>
        <v>0</v>
      </c>
      <c r="T208">
        <f>ROUND(ROUND(Q208*Source!I254, 6)*SmtRes!AK203, 2)</f>
        <v>0</v>
      </c>
      <c r="U208">
        <v>1</v>
      </c>
      <c r="Z208">
        <f>SmtRes!X203</f>
        <v>476480486</v>
      </c>
      <c r="AA208">
        <v>-1751963544</v>
      </c>
      <c r="AB208">
        <v>-1751963544</v>
      </c>
    </row>
    <row r="209" spans="1:28" x14ac:dyDescent="0.2">
      <c r="A209">
        <v>20</v>
      </c>
      <c r="B209">
        <v>208</v>
      </c>
      <c r="C209">
        <v>3</v>
      </c>
      <c r="D209">
        <v>0</v>
      </c>
      <c r="E209">
        <f>SmtRes!AV208</f>
        <v>0</v>
      </c>
      <c r="F209" t="str">
        <f>SmtRes!I208</f>
        <v>21.26-2-21</v>
      </c>
      <c r="G209" t="str">
        <f>SmtRes!K208</f>
        <v>Аэрозоль (спрей) антистатический мгновенного высыхания для технического обслуживания приборов и оборудования</v>
      </c>
      <c r="H209" t="str">
        <f>SmtRes!O208</f>
        <v>л</v>
      </c>
      <c r="I209">
        <f>SmtRes!Y208*Source!I255</f>
        <v>0.39500000000000002</v>
      </c>
      <c r="J209">
        <f>SmtRes!AO208</f>
        <v>1</v>
      </c>
      <c r="K209">
        <f>SmtRes!AE208</f>
        <v>2040</v>
      </c>
      <c r="L209">
        <f>SmtRes!DB208</f>
        <v>2.04</v>
      </c>
      <c r="M209">
        <f>ROUND(ROUND(L209*Source!I255, 6)*1, 2)</f>
        <v>805.8</v>
      </c>
      <c r="N209">
        <f>SmtRes!AA208</f>
        <v>2040</v>
      </c>
      <c r="O209">
        <f>ROUND(ROUND(L209*Source!I255, 6)*SmtRes!DA208, 2)</f>
        <v>805.8</v>
      </c>
      <c r="P209">
        <f>SmtRes!AG208</f>
        <v>0</v>
      </c>
      <c r="Q209">
        <f>SmtRes!DC208</f>
        <v>0</v>
      </c>
      <c r="R209">
        <f>ROUND(ROUND(Q209*Source!I255, 6)*1, 2)</f>
        <v>0</v>
      </c>
      <c r="S209">
        <f>SmtRes!AC208</f>
        <v>0</v>
      </c>
      <c r="T209">
        <f>ROUND(ROUND(Q209*Source!I255, 6)*SmtRes!AK208, 2)</f>
        <v>0</v>
      </c>
      <c r="U209">
        <v>3</v>
      </c>
      <c r="Z209">
        <f>SmtRes!X208</f>
        <v>1223570602</v>
      </c>
      <c r="AA209">
        <v>2071504047</v>
      </c>
      <c r="AB209">
        <v>2071504047</v>
      </c>
    </row>
    <row r="210" spans="1:28" x14ac:dyDescent="0.2">
      <c r="A210">
        <v>20</v>
      </c>
      <c r="B210">
        <v>207</v>
      </c>
      <c r="C210">
        <v>3</v>
      </c>
      <c r="D210">
        <v>0</v>
      </c>
      <c r="E210">
        <f>SmtRes!AV207</f>
        <v>0</v>
      </c>
      <c r="F210" t="str">
        <f>SmtRes!I207</f>
        <v>21.1-20-2</v>
      </c>
      <c r="G210" t="str">
        <f>SmtRes!K207</f>
        <v>Вата белая</v>
      </c>
      <c r="H210" t="str">
        <f>SmtRes!O207</f>
        <v>кг</v>
      </c>
      <c r="I210">
        <f>SmtRes!Y207*Source!I255</f>
        <v>0.39500000000000002</v>
      </c>
      <c r="J210">
        <f>SmtRes!AO207</f>
        <v>1</v>
      </c>
      <c r="K210">
        <f>SmtRes!AE207</f>
        <v>430.29</v>
      </c>
      <c r="L210">
        <f>SmtRes!DB207</f>
        <v>0.43</v>
      </c>
      <c r="M210">
        <f>ROUND(ROUND(L210*Source!I255, 6)*1, 2)</f>
        <v>169.85</v>
      </c>
      <c r="N210">
        <f>SmtRes!AA207</f>
        <v>430.29</v>
      </c>
      <c r="O210">
        <f>ROUND(ROUND(L210*Source!I255, 6)*SmtRes!DA207, 2)</f>
        <v>169.85</v>
      </c>
      <c r="P210">
        <f>SmtRes!AG207</f>
        <v>0</v>
      </c>
      <c r="Q210">
        <f>SmtRes!DC207</f>
        <v>0</v>
      </c>
      <c r="R210">
        <f>ROUND(ROUND(Q210*Source!I255, 6)*1, 2)</f>
        <v>0</v>
      </c>
      <c r="S210">
        <f>SmtRes!AC207</f>
        <v>0</v>
      </c>
      <c r="T210">
        <f>ROUND(ROUND(Q210*Source!I255, 6)*SmtRes!AK207, 2)</f>
        <v>0</v>
      </c>
      <c r="U210">
        <v>3</v>
      </c>
      <c r="Z210">
        <f>SmtRes!X207</f>
        <v>-820501946</v>
      </c>
      <c r="AA210">
        <v>-375012982</v>
      </c>
      <c r="AB210">
        <v>-375012982</v>
      </c>
    </row>
    <row r="211" spans="1:28" x14ac:dyDescent="0.2">
      <c r="A211">
        <v>20</v>
      </c>
      <c r="B211">
        <v>206</v>
      </c>
      <c r="C211">
        <v>3</v>
      </c>
      <c r="D211">
        <v>0</v>
      </c>
      <c r="E211">
        <f>SmtRes!AV206</f>
        <v>0</v>
      </c>
      <c r="F211" t="str">
        <f>SmtRes!I206</f>
        <v>21.1-20-1</v>
      </c>
      <c r="G211" t="str">
        <f>SmtRes!K206</f>
        <v>Бязь</v>
      </c>
      <c r="H211" t="str">
        <f>SmtRes!O206</f>
        <v>м2</v>
      </c>
      <c r="I211">
        <f>SmtRes!Y206*Source!I255</f>
        <v>0.79</v>
      </c>
      <c r="J211">
        <f>SmtRes!AO206</f>
        <v>1</v>
      </c>
      <c r="K211">
        <f>SmtRes!AE206</f>
        <v>48.08</v>
      </c>
      <c r="L211">
        <f>SmtRes!DB206</f>
        <v>0.1</v>
      </c>
      <c r="M211">
        <f>ROUND(ROUND(L211*Source!I255, 6)*1, 2)</f>
        <v>39.5</v>
      </c>
      <c r="N211">
        <f>SmtRes!AA206</f>
        <v>48.08</v>
      </c>
      <c r="O211">
        <f>ROUND(ROUND(L211*Source!I255, 6)*SmtRes!DA206, 2)</f>
        <v>39.5</v>
      </c>
      <c r="P211">
        <f>SmtRes!AG206</f>
        <v>0</v>
      </c>
      <c r="Q211">
        <f>SmtRes!DC206</f>
        <v>0</v>
      </c>
      <c r="R211">
        <f>ROUND(ROUND(Q211*Source!I255, 6)*1, 2)</f>
        <v>0</v>
      </c>
      <c r="S211">
        <f>SmtRes!AC206</f>
        <v>0</v>
      </c>
      <c r="T211">
        <f>ROUND(ROUND(Q211*Source!I255, 6)*SmtRes!AK206, 2)</f>
        <v>0</v>
      </c>
      <c r="U211">
        <v>3</v>
      </c>
      <c r="Z211">
        <f>SmtRes!X206</f>
        <v>1402440005</v>
      </c>
      <c r="AA211">
        <v>-1894729877</v>
      </c>
      <c r="AB211">
        <v>-1894729877</v>
      </c>
    </row>
    <row r="212" spans="1:28" x14ac:dyDescent="0.2">
      <c r="A212">
        <v>20</v>
      </c>
      <c r="B212">
        <v>205</v>
      </c>
      <c r="C212">
        <v>3</v>
      </c>
      <c r="D212">
        <v>0</v>
      </c>
      <c r="E212">
        <f>SmtRes!AV205</f>
        <v>0</v>
      </c>
      <c r="F212" t="str">
        <f>SmtRes!I205</f>
        <v>21.1-16-103</v>
      </c>
      <c r="G212" t="str">
        <f>SmtRes!K205</f>
        <v>Спирт этиловый ректификат</v>
      </c>
      <c r="H212" t="str">
        <f>SmtRes!O205</f>
        <v>кг</v>
      </c>
      <c r="I212">
        <f>SmtRes!Y205*Source!I255</f>
        <v>0.39500000000000002</v>
      </c>
      <c r="J212">
        <f>SmtRes!AO205</f>
        <v>1</v>
      </c>
      <c r="K212">
        <f>SmtRes!AE205</f>
        <v>471.7</v>
      </c>
      <c r="L212">
        <f>SmtRes!DB205</f>
        <v>0.47</v>
      </c>
      <c r="M212">
        <f>ROUND(ROUND(L212*Source!I255, 6)*1, 2)</f>
        <v>185.65</v>
      </c>
      <c r="N212">
        <f>SmtRes!AA205</f>
        <v>471.7</v>
      </c>
      <c r="O212">
        <f>ROUND(ROUND(L212*Source!I255, 6)*SmtRes!DA205, 2)</f>
        <v>185.65</v>
      </c>
      <c r="P212">
        <f>SmtRes!AG205</f>
        <v>0</v>
      </c>
      <c r="Q212">
        <f>SmtRes!DC205</f>
        <v>0</v>
      </c>
      <c r="R212">
        <f>ROUND(ROUND(Q212*Source!I255, 6)*1, 2)</f>
        <v>0</v>
      </c>
      <c r="S212">
        <f>SmtRes!AC205</f>
        <v>0</v>
      </c>
      <c r="T212">
        <f>ROUND(ROUND(Q212*Source!I255, 6)*SmtRes!AK205, 2)</f>
        <v>0</v>
      </c>
      <c r="U212">
        <v>3</v>
      </c>
      <c r="Z212">
        <f>SmtRes!X205</f>
        <v>1222454159</v>
      </c>
      <c r="AA212">
        <v>-235644289</v>
      </c>
      <c r="AB212">
        <v>-235644289</v>
      </c>
    </row>
    <row r="213" spans="1:28" x14ac:dyDescent="0.2">
      <c r="A213">
        <v>20</v>
      </c>
      <c r="B213">
        <v>204</v>
      </c>
      <c r="C213">
        <v>1</v>
      </c>
      <c r="D213">
        <v>0</v>
      </c>
      <c r="E213">
        <f>SmtRes!AV204</f>
        <v>1</v>
      </c>
      <c r="F213" t="str">
        <f>SmtRes!I204</f>
        <v>9999990008</v>
      </c>
      <c r="G213" t="str">
        <f>SmtRes!K204</f>
        <v>Трудозатраты рабочих</v>
      </c>
      <c r="H213" t="str">
        <f>SmtRes!O204</f>
        <v>чел.-ч.</v>
      </c>
      <c r="I213">
        <f>SmtRes!Y204*Source!I255</f>
        <v>173.8</v>
      </c>
      <c r="J213">
        <f>SmtRes!AO204</f>
        <v>1</v>
      </c>
      <c r="K213">
        <f>SmtRes!AH204</f>
        <v>0</v>
      </c>
      <c r="L213">
        <f>SmtRes!DB204</f>
        <v>0</v>
      </c>
      <c r="M213">
        <f>ROUND(ROUND(L213*Source!I255, 6)*1, 2)</f>
        <v>0</v>
      </c>
      <c r="N213">
        <f>SmtRes!AD204</f>
        <v>0</v>
      </c>
      <c r="O213">
        <f>ROUND(ROUND(L213*Source!I255, 6)*SmtRes!DA204, 2)</f>
        <v>0</v>
      </c>
      <c r="P213">
        <f>SmtRes!AG204</f>
        <v>0</v>
      </c>
      <c r="Q213">
        <f>SmtRes!DC204</f>
        <v>0</v>
      </c>
      <c r="R213">
        <f>ROUND(ROUND(Q213*Source!I255, 6)*1, 2)</f>
        <v>0</v>
      </c>
      <c r="S213">
        <f>SmtRes!AC204</f>
        <v>0</v>
      </c>
      <c r="T213">
        <f>ROUND(ROUND(Q213*Source!I255, 6)*SmtRes!AK204, 2)</f>
        <v>0</v>
      </c>
      <c r="U213">
        <v>1</v>
      </c>
      <c r="Z213">
        <f>SmtRes!X204</f>
        <v>476480486</v>
      </c>
      <c r="AA213">
        <v>-1751963544</v>
      </c>
      <c r="AB213">
        <v>-1751963544</v>
      </c>
    </row>
    <row r="214" spans="1:28" x14ac:dyDescent="0.2">
      <c r="A214">
        <v>20</v>
      </c>
      <c r="B214">
        <v>212</v>
      </c>
      <c r="C214">
        <v>3</v>
      </c>
      <c r="D214">
        <v>0</v>
      </c>
      <c r="E214">
        <f>SmtRes!AV212</f>
        <v>0</v>
      </c>
      <c r="F214" t="str">
        <f>SmtRes!I212</f>
        <v>21.1-20-1</v>
      </c>
      <c r="G214" t="str">
        <f>SmtRes!K212</f>
        <v>Бязь</v>
      </c>
      <c r="H214" t="str">
        <f>SmtRes!O212</f>
        <v>м2</v>
      </c>
      <c r="I214">
        <f>SmtRes!Y212*Source!I256</f>
        <v>0.15</v>
      </c>
      <c r="J214">
        <f>SmtRes!AO212</f>
        <v>1</v>
      </c>
      <c r="K214">
        <f>SmtRes!AE212</f>
        <v>48.08</v>
      </c>
      <c r="L214">
        <f>SmtRes!DB212</f>
        <v>0.48</v>
      </c>
      <c r="M214">
        <f>ROUND(ROUND(L214*Source!I256, 6)*1, 2)</f>
        <v>7.2</v>
      </c>
      <c r="N214">
        <f>SmtRes!AA212</f>
        <v>48.08</v>
      </c>
      <c r="O214">
        <f>ROUND(ROUND(L214*Source!I256, 6)*SmtRes!DA212, 2)</f>
        <v>7.2</v>
      </c>
      <c r="P214">
        <f>SmtRes!AG212</f>
        <v>0</v>
      </c>
      <c r="Q214">
        <f>SmtRes!DC212</f>
        <v>0</v>
      </c>
      <c r="R214">
        <f>ROUND(ROUND(Q214*Source!I256, 6)*1, 2)</f>
        <v>0</v>
      </c>
      <c r="S214">
        <f>SmtRes!AC212</f>
        <v>0</v>
      </c>
      <c r="T214">
        <f>ROUND(ROUND(Q214*Source!I256, 6)*SmtRes!AK212, 2)</f>
        <v>0</v>
      </c>
      <c r="U214">
        <v>3</v>
      </c>
      <c r="Z214">
        <f>SmtRes!X212</f>
        <v>1402440005</v>
      </c>
      <c r="AA214">
        <v>-1894729877</v>
      </c>
      <c r="AB214">
        <v>-1894729877</v>
      </c>
    </row>
    <row r="215" spans="1:28" x14ac:dyDescent="0.2">
      <c r="A215">
        <v>20</v>
      </c>
      <c r="B215">
        <v>211</v>
      </c>
      <c r="C215">
        <v>3</v>
      </c>
      <c r="D215">
        <v>0</v>
      </c>
      <c r="E215">
        <f>SmtRes!AV211</f>
        <v>0</v>
      </c>
      <c r="F215" t="str">
        <f>SmtRes!I211</f>
        <v>21.1-16-103</v>
      </c>
      <c r="G215" t="str">
        <f>SmtRes!K211</f>
        <v>Спирт этиловый ректификат</v>
      </c>
      <c r="H215" t="str">
        <f>SmtRes!O211</f>
        <v>кг</v>
      </c>
      <c r="I215">
        <f>SmtRes!Y211*Source!I256</f>
        <v>3.0000000000000003E-4</v>
      </c>
      <c r="J215">
        <f>SmtRes!AO211</f>
        <v>1</v>
      </c>
      <c r="K215">
        <f>SmtRes!AE211</f>
        <v>471.7</v>
      </c>
      <c r="L215">
        <f>SmtRes!DB211</f>
        <v>0.01</v>
      </c>
      <c r="M215">
        <f>ROUND(ROUND(L215*Source!I256, 6)*1, 2)</f>
        <v>0.15</v>
      </c>
      <c r="N215">
        <f>SmtRes!AA211</f>
        <v>471.7</v>
      </c>
      <c r="O215">
        <f>ROUND(ROUND(L215*Source!I256, 6)*SmtRes!DA211, 2)</f>
        <v>0.15</v>
      </c>
      <c r="P215">
        <f>SmtRes!AG211</f>
        <v>0</v>
      </c>
      <c r="Q215">
        <f>SmtRes!DC211</f>
        <v>0</v>
      </c>
      <c r="R215">
        <f>ROUND(ROUND(Q215*Source!I256, 6)*1, 2)</f>
        <v>0</v>
      </c>
      <c r="S215">
        <f>SmtRes!AC211</f>
        <v>0</v>
      </c>
      <c r="T215">
        <f>ROUND(ROUND(Q215*Source!I256, 6)*SmtRes!AK211, 2)</f>
        <v>0</v>
      </c>
      <c r="U215">
        <v>3</v>
      </c>
      <c r="Z215">
        <f>SmtRes!X211</f>
        <v>1222454159</v>
      </c>
      <c r="AA215">
        <v>-235644289</v>
      </c>
      <c r="AB215">
        <v>-235644289</v>
      </c>
    </row>
    <row r="216" spans="1:28" x14ac:dyDescent="0.2">
      <c r="A216">
        <v>20</v>
      </c>
      <c r="B216">
        <v>210</v>
      </c>
      <c r="C216">
        <v>2</v>
      </c>
      <c r="D216">
        <v>0</v>
      </c>
      <c r="E216">
        <f>SmtRes!AV210</f>
        <v>0</v>
      </c>
      <c r="F216" t="str">
        <f>SmtRes!I210</f>
        <v>22.1-18-24</v>
      </c>
      <c r="G216" t="str">
        <f>SmtRes!K210</f>
        <v>Автомобили полупассажирские типа ГАЗ, грузоподъемность до 2 т</v>
      </c>
      <c r="H216" t="str">
        <f>SmtRes!O210</f>
        <v>маш.-ч</v>
      </c>
      <c r="I216">
        <f>SmtRes!Y210*Source!I256</f>
        <v>0.10499999999999998</v>
      </c>
      <c r="J216">
        <f>SmtRes!AO210</f>
        <v>1</v>
      </c>
      <c r="K216">
        <f>SmtRes!AF210</f>
        <v>789.86</v>
      </c>
      <c r="L216">
        <f>SmtRes!DB210</f>
        <v>5.53</v>
      </c>
      <c r="M216">
        <f>ROUND(ROUND(L216*Source!I256, 6)*1, 2)</f>
        <v>82.95</v>
      </c>
      <c r="N216">
        <f>SmtRes!AB210</f>
        <v>789.86</v>
      </c>
      <c r="O216">
        <f>ROUND(ROUND(L216*Source!I256, 6)*SmtRes!DA210, 2)</f>
        <v>82.95</v>
      </c>
      <c r="P216">
        <f>SmtRes!AG210</f>
        <v>515.51</v>
      </c>
      <c r="Q216">
        <f>SmtRes!DC210</f>
        <v>3.6120000000000001</v>
      </c>
      <c r="R216">
        <f>ROUND(ROUND(Q216*Source!I256, 6)*1, 2)</f>
        <v>54.18</v>
      </c>
      <c r="S216">
        <f>SmtRes!AC210</f>
        <v>515.51</v>
      </c>
      <c r="T216">
        <f>ROUND(ROUND(Q216*Source!I256, 6)*SmtRes!AK210, 2)</f>
        <v>54.18</v>
      </c>
      <c r="U216">
        <v>2</v>
      </c>
      <c r="Z216">
        <f>SmtRes!X210</f>
        <v>-1123321947</v>
      </c>
      <c r="AA216">
        <v>-1084138170</v>
      </c>
      <c r="AB216">
        <v>-1084138170</v>
      </c>
    </row>
    <row r="217" spans="1:28" x14ac:dyDescent="0.2">
      <c r="A217">
        <v>20</v>
      </c>
      <c r="B217">
        <v>209</v>
      </c>
      <c r="C217">
        <v>1</v>
      </c>
      <c r="D217">
        <v>0</v>
      </c>
      <c r="E217">
        <f>SmtRes!AV209</f>
        <v>1</v>
      </c>
      <c r="F217" t="str">
        <f>SmtRes!I209</f>
        <v>9999990008</v>
      </c>
      <c r="G217" t="str">
        <f>SmtRes!K209</f>
        <v>Трудозатраты рабочих</v>
      </c>
      <c r="H217" t="str">
        <f>SmtRes!O209</f>
        <v>чел.-ч.</v>
      </c>
      <c r="I217">
        <f>SmtRes!Y209*Source!I256</f>
        <v>2.31</v>
      </c>
      <c r="J217">
        <f>SmtRes!AO209</f>
        <v>1</v>
      </c>
      <c r="K217">
        <f>SmtRes!AH209</f>
        <v>0</v>
      </c>
      <c r="L217">
        <f>SmtRes!DB209</f>
        <v>0</v>
      </c>
      <c r="M217">
        <f>ROUND(ROUND(L217*Source!I256, 6)*1, 2)</f>
        <v>0</v>
      </c>
      <c r="N217">
        <f>SmtRes!AD209</f>
        <v>0</v>
      </c>
      <c r="O217">
        <f>ROUND(ROUND(L217*Source!I256, 6)*SmtRes!DA209, 2)</f>
        <v>0</v>
      </c>
      <c r="P217">
        <f>SmtRes!AG209</f>
        <v>0</v>
      </c>
      <c r="Q217">
        <f>SmtRes!DC209</f>
        <v>0</v>
      </c>
      <c r="R217">
        <f>ROUND(ROUND(Q217*Source!I256, 6)*1, 2)</f>
        <v>0</v>
      </c>
      <c r="S217">
        <f>SmtRes!AC209</f>
        <v>0</v>
      </c>
      <c r="T217">
        <f>ROUND(ROUND(Q217*Source!I256, 6)*SmtRes!AK209, 2)</f>
        <v>0</v>
      </c>
      <c r="U217">
        <v>1</v>
      </c>
      <c r="Z217">
        <f>SmtRes!X209</f>
        <v>476480486</v>
      </c>
      <c r="AA217">
        <v>-1751963544</v>
      </c>
      <c r="AB217">
        <v>-1751963544</v>
      </c>
    </row>
    <row r="218" spans="1:28" x14ac:dyDescent="0.2">
      <c r="A218">
        <v>20</v>
      </c>
      <c r="B218">
        <v>216</v>
      </c>
      <c r="C218">
        <v>3</v>
      </c>
      <c r="D218">
        <v>0</v>
      </c>
      <c r="E218">
        <f>SmtRes!AV216</f>
        <v>0</v>
      </c>
      <c r="F218" t="str">
        <f>SmtRes!I216</f>
        <v>21.1-20-1</v>
      </c>
      <c r="G218" t="str">
        <f>SmtRes!K216</f>
        <v>Бязь</v>
      </c>
      <c r="H218" t="str">
        <f>SmtRes!O216</f>
        <v>м2</v>
      </c>
      <c r="I218">
        <f>SmtRes!Y216*Source!I257</f>
        <v>0.15</v>
      </c>
      <c r="J218">
        <f>SmtRes!AO216</f>
        <v>1</v>
      </c>
      <c r="K218">
        <f>SmtRes!AE216</f>
        <v>48.08</v>
      </c>
      <c r="L218">
        <f>SmtRes!DB216</f>
        <v>0.48</v>
      </c>
      <c r="M218">
        <f>ROUND(ROUND(L218*Source!I257, 6)*1, 2)</f>
        <v>7.2</v>
      </c>
      <c r="N218">
        <f>SmtRes!AA216</f>
        <v>48.08</v>
      </c>
      <c r="O218">
        <f>ROUND(ROUND(L218*Source!I257, 6)*SmtRes!DA216, 2)</f>
        <v>7.2</v>
      </c>
      <c r="P218">
        <f>SmtRes!AG216</f>
        <v>0</v>
      </c>
      <c r="Q218">
        <f>SmtRes!DC216</f>
        <v>0</v>
      </c>
      <c r="R218">
        <f>ROUND(ROUND(Q218*Source!I257, 6)*1, 2)</f>
        <v>0</v>
      </c>
      <c r="S218">
        <f>SmtRes!AC216</f>
        <v>0</v>
      </c>
      <c r="T218">
        <f>ROUND(ROUND(Q218*Source!I257, 6)*SmtRes!AK216, 2)</f>
        <v>0</v>
      </c>
      <c r="U218">
        <v>3</v>
      </c>
      <c r="Z218">
        <f>SmtRes!X216</f>
        <v>1402440005</v>
      </c>
      <c r="AA218">
        <v>-1894729877</v>
      </c>
      <c r="AB218">
        <v>-1894729877</v>
      </c>
    </row>
    <row r="219" spans="1:28" x14ac:dyDescent="0.2">
      <c r="A219">
        <v>20</v>
      </c>
      <c r="B219">
        <v>215</v>
      </c>
      <c r="C219">
        <v>3</v>
      </c>
      <c r="D219">
        <v>0</v>
      </c>
      <c r="E219">
        <f>SmtRes!AV215</f>
        <v>0</v>
      </c>
      <c r="F219" t="str">
        <f>SmtRes!I215</f>
        <v>21.1-16-103</v>
      </c>
      <c r="G219" t="str">
        <f>SmtRes!K215</f>
        <v>Спирт этиловый ректификат</v>
      </c>
      <c r="H219" t="str">
        <f>SmtRes!O215</f>
        <v>кг</v>
      </c>
      <c r="I219">
        <f>SmtRes!Y215*Source!I257</f>
        <v>3.0000000000000003E-4</v>
      </c>
      <c r="J219">
        <f>SmtRes!AO215</f>
        <v>1</v>
      </c>
      <c r="K219">
        <f>SmtRes!AE215</f>
        <v>471.7</v>
      </c>
      <c r="L219">
        <f>SmtRes!DB215</f>
        <v>0.01</v>
      </c>
      <c r="M219">
        <f>ROUND(ROUND(L219*Source!I257, 6)*1, 2)</f>
        <v>0.15</v>
      </c>
      <c r="N219">
        <f>SmtRes!AA215</f>
        <v>471.7</v>
      </c>
      <c r="O219">
        <f>ROUND(ROUND(L219*Source!I257, 6)*SmtRes!DA215, 2)</f>
        <v>0.15</v>
      </c>
      <c r="P219">
        <f>SmtRes!AG215</f>
        <v>0</v>
      </c>
      <c r="Q219">
        <f>SmtRes!DC215</f>
        <v>0</v>
      </c>
      <c r="R219">
        <f>ROUND(ROUND(Q219*Source!I257, 6)*1, 2)</f>
        <v>0</v>
      </c>
      <c r="S219">
        <f>SmtRes!AC215</f>
        <v>0</v>
      </c>
      <c r="T219">
        <f>ROUND(ROUND(Q219*Source!I257, 6)*SmtRes!AK215, 2)</f>
        <v>0</v>
      </c>
      <c r="U219">
        <v>3</v>
      </c>
      <c r="Z219">
        <f>SmtRes!X215</f>
        <v>1222454159</v>
      </c>
      <c r="AA219">
        <v>-235644289</v>
      </c>
      <c r="AB219">
        <v>-235644289</v>
      </c>
    </row>
    <row r="220" spans="1:28" x14ac:dyDescent="0.2">
      <c r="A220">
        <v>20</v>
      </c>
      <c r="B220">
        <v>214</v>
      </c>
      <c r="C220">
        <v>2</v>
      </c>
      <c r="D220">
        <v>0</v>
      </c>
      <c r="E220">
        <f>SmtRes!AV214</f>
        <v>0</v>
      </c>
      <c r="F220" t="str">
        <f>SmtRes!I214</f>
        <v>22.1-18-24</v>
      </c>
      <c r="G220" t="str">
        <f>SmtRes!K214</f>
        <v>Автомобили полупассажирские типа ГАЗ, грузоподъемность до 2 т</v>
      </c>
      <c r="H220" t="str">
        <f>SmtRes!O214</f>
        <v>маш.-ч</v>
      </c>
      <c r="I220">
        <f>SmtRes!Y214*Source!I257</f>
        <v>4.4999999999999998E-2</v>
      </c>
      <c r="J220">
        <f>SmtRes!AO214</f>
        <v>1</v>
      </c>
      <c r="K220">
        <f>SmtRes!AF214</f>
        <v>789.86</v>
      </c>
      <c r="L220">
        <f>SmtRes!DB214</f>
        <v>2.37</v>
      </c>
      <c r="M220">
        <f>ROUND(ROUND(L220*Source!I257, 6)*1, 2)</f>
        <v>35.549999999999997</v>
      </c>
      <c r="N220">
        <f>SmtRes!AB214</f>
        <v>789.86</v>
      </c>
      <c r="O220">
        <f>ROUND(ROUND(L220*Source!I257, 6)*SmtRes!DA214, 2)</f>
        <v>35.549999999999997</v>
      </c>
      <c r="P220">
        <f>SmtRes!AG214</f>
        <v>515.51</v>
      </c>
      <c r="Q220">
        <f>SmtRes!DC214</f>
        <v>1.5449999999999999</v>
      </c>
      <c r="R220">
        <f>ROUND(ROUND(Q220*Source!I257, 6)*1, 2)</f>
        <v>23.18</v>
      </c>
      <c r="S220">
        <f>SmtRes!AC214</f>
        <v>515.51</v>
      </c>
      <c r="T220">
        <f>ROUND(ROUND(Q220*Source!I257, 6)*SmtRes!AK214, 2)</f>
        <v>23.18</v>
      </c>
      <c r="U220">
        <v>2</v>
      </c>
      <c r="Z220">
        <f>SmtRes!X214</f>
        <v>-1123321947</v>
      </c>
      <c r="AA220">
        <v>-1084138170</v>
      </c>
      <c r="AB220">
        <v>-1084138170</v>
      </c>
    </row>
    <row r="221" spans="1:28" x14ac:dyDescent="0.2">
      <c r="A221">
        <v>20</v>
      </c>
      <c r="B221">
        <v>213</v>
      </c>
      <c r="C221">
        <v>1</v>
      </c>
      <c r="D221">
        <v>0</v>
      </c>
      <c r="E221">
        <f>SmtRes!AV213</f>
        <v>1</v>
      </c>
      <c r="F221" t="str">
        <f>SmtRes!I213</f>
        <v>9999990008</v>
      </c>
      <c r="G221" t="str">
        <f>SmtRes!K213</f>
        <v>Трудозатраты рабочих</v>
      </c>
      <c r="H221" t="str">
        <f>SmtRes!O213</f>
        <v>чел.-ч.</v>
      </c>
      <c r="I221">
        <f>SmtRes!Y213*Source!I257</f>
        <v>0.89999999999999991</v>
      </c>
      <c r="J221">
        <f>SmtRes!AO213</f>
        <v>1</v>
      </c>
      <c r="K221">
        <f>SmtRes!AH213</f>
        <v>0</v>
      </c>
      <c r="L221">
        <f>SmtRes!DB213</f>
        <v>0</v>
      </c>
      <c r="M221">
        <f>ROUND(ROUND(L221*Source!I257, 6)*1, 2)</f>
        <v>0</v>
      </c>
      <c r="N221">
        <f>SmtRes!AD213</f>
        <v>0</v>
      </c>
      <c r="O221">
        <f>ROUND(ROUND(L221*Source!I257, 6)*SmtRes!DA213, 2)</f>
        <v>0</v>
      </c>
      <c r="P221">
        <f>SmtRes!AG213</f>
        <v>0</v>
      </c>
      <c r="Q221">
        <f>SmtRes!DC213</f>
        <v>0</v>
      </c>
      <c r="R221">
        <f>ROUND(ROUND(Q221*Source!I257, 6)*1, 2)</f>
        <v>0</v>
      </c>
      <c r="S221">
        <f>SmtRes!AC213</f>
        <v>0</v>
      </c>
      <c r="T221">
        <f>ROUND(ROUND(Q221*Source!I257, 6)*SmtRes!AK213, 2)</f>
        <v>0</v>
      </c>
      <c r="U221">
        <v>1</v>
      </c>
      <c r="Z221">
        <f>SmtRes!X213</f>
        <v>476480486</v>
      </c>
      <c r="AA221">
        <v>-1751963544</v>
      </c>
      <c r="AB221">
        <v>-1751963544</v>
      </c>
    </row>
    <row r="222" spans="1:28" x14ac:dyDescent="0.2">
      <c r="A222">
        <v>20</v>
      </c>
      <c r="B222">
        <v>223</v>
      </c>
      <c r="C222">
        <v>3</v>
      </c>
      <c r="D222">
        <v>0</v>
      </c>
      <c r="E222">
        <f>SmtRes!AV223</f>
        <v>0</v>
      </c>
      <c r="F222" t="str">
        <f>SmtRes!I223</f>
        <v>21.1-20-1</v>
      </c>
      <c r="G222" t="str">
        <f>SmtRes!K223</f>
        <v>Бязь</v>
      </c>
      <c r="H222" t="str">
        <f>SmtRes!O223</f>
        <v>м2</v>
      </c>
      <c r="I222">
        <f>SmtRes!Y223*Source!I258</f>
        <v>0.8</v>
      </c>
      <c r="J222">
        <f>SmtRes!AO223</f>
        <v>1</v>
      </c>
      <c r="K222">
        <f>SmtRes!AE223</f>
        <v>48.08</v>
      </c>
      <c r="L222">
        <f>SmtRes!DB223</f>
        <v>0.96</v>
      </c>
      <c r="M222">
        <f>ROUND(ROUND(L222*Source!I258, 6)*1, 2)</f>
        <v>38.4</v>
      </c>
      <c r="N222">
        <f>SmtRes!AA223</f>
        <v>48.08</v>
      </c>
      <c r="O222">
        <f>ROUND(ROUND(L222*Source!I258, 6)*SmtRes!DA223, 2)</f>
        <v>38.4</v>
      </c>
      <c r="P222">
        <f>SmtRes!AG223</f>
        <v>0</v>
      </c>
      <c r="Q222">
        <f>SmtRes!DC223</f>
        <v>0</v>
      </c>
      <c r="R222">
        <f>ROUND(ROUND(Q222*Source!I258, 6)*1, 2)</f>
        <v>0</v>
      </c>
      <c r="S222">
        <f>SmtRes!AC223</f>
        <v>0</v>
      </c>
      <c r="T222">
        <f>ROUND(ROUND(Q222*Source!I258, 6)*SmtRes!AK223, 2)</f>
        <v>0</v>
      </c>
      <c r="U222">
        <v>3</v>
      </c>
      <c r="Z222">
        <f>SmtRes!X223</f>
        <v>1402440005</v>
      </c>
      <c r="AA222">
        <v>-1894729877</v>
      </c>
      <c r="AB222">
        <v>-1894729877</v>
      </c>
    </row>
    <row r="223" spans="1:28" x14ac:dyDescent="0.2">
      <c r="A223">
        <v>20</v>
      </c>
      <c r="B223">
        <v>222</v>
      </c>
      <c r="C223">
        <v>3</v>
      </c>
      <c r="D223">
        <v>0</v>
      </c>
      <c r="E223">
        <f>SmtRes!AV222</f>
        <v>0</v>
      </c>
      <c r="F223" t="str">
        <f>SmtRes!I222</f>
        <v>21.1-16-41</v>
      </c>
      <c r="G223" t="str">
        <f>SmtRes!K222</f>
        <v>Канифоль</v>
      </c>
      <c r="H223" t="str">
        <f>SmtRes!O222</f>
        <v>кг</v>
      </c>
      <c r="I223">
        <f>SmtRes!Y222*Source!I258</f>
        <v>0.14000000000000001</v>
      </c>
      <c r="J223">
        <f>SmtRes!AO222</f>
        <v>1</v>
      </c>
      <c r="K223">
        <f>SmtRes!AE222</f>
        <v>404.48</v>
      </c>
      <c r="L223">
        <f>SmtRes!DB222</f>
        <v>1.42</v>
      </c>
      <c r="M223">
        <f>ROUND(ROUND(L223*Source!I258, 6)*1, 2)</f>
        <v>56.8</v>
      </c>
      <c r="N223">
        <f>SmtRes!AA222</f>
        <v>404.48</v>
      </c>
      <c r="O223">
        <f>ROUND(ROUND(L223*Source!I258, 6)*SmtRes!DA222, 2)</f>
        <v>56.8</v>
      </c>
      <c r="P223">
        <f>SmtRes!AG222</f>
        <v>0</v>
      </c>
      <c r="Q223">
        <f>SmtRes!DC222</f>
        <v>0</v>
      </c>
      <c r="R223">
        <f>ROUND(ROUND(Q223*Source!I258, 6)*1, 2)</f>
        <v>0</v>
      </c>
      <c r="S223">
        <f>SmtRes!AC222</f>
        <v>0</v>
      </c>
      <c r="T223">
        <f>ROUND(ROUND(Q223*Source!I258, 6)*SmtRes!AK222, 2)</f>
        <v>0</v>
      </c>
      <c r="U223">
        <v>3</v>
      </c>
      <c r="Z223">
        <f>SmtRes!X222</f>
        <v>-1116031774</v>
      </c>
      <c r="AA223">
        <v>-843402697</v>
      </c>
      <c r="AB223">
        <v>-843402697</v>
      </c>
    </row>
    <row r="224" spans="1:28" x14ac:dyDescent="0.2">
      <c r="A224">
        <v>20</v>
      </c>
      <c r="B224">
        <v>221</v>
      </c>
      <c r="C224">
        <v>3</v>
      </c>
      <c r="D224">
        <v>0</v>
      </c>
      <c r="E224">
        <f>SmtRes!AV221</f>
        <v>0</v>
      </c>
      <c r="F224" t="str">
        <f>SmtRes!I221</f>
        <v>21.1-16-11</v>
      </c>
      <c r="G224" t="str">
        <f>SmtRes!K221</f>
        <v>Ацетон химически чистый</v>
      </c>
      <c r="H224" t="str">
        <f>SmtRes!O221</f>
        <v>кг</v>
      </c>
      <c r="I224">
        <f>SmtRes!Y221*Source!I258</f>
        <v>0.08</v>
      </c>
      <c r="J224">
        <f>SmtRes!AO221</f>
        <v>1</v>
      </c>
      <c r="K224">
        <f>SmtRes!AE221</f>
        <v>271.95999999999998</v>
      </c>
      <c r="L224">
        <f>SmtRes!DB221</f>
        <v>0.54</v>
      </c>
      <c r="M224">
        <f>ROUND(ROUND(L224*Source!I258, 6)*1, 2)</f>
        <v>21.6</v>
      </c>
      <c r="N224">
        <f>SmtRes!AA221</f>
        <v>271.95999999999998</v>
      </c>
      <c r="O224">
        <f>ROUND(ROUND(L224*Source!I258, 6)*SmtRes!DA221, 2)</f>
        <v>21.6</v>
      </c>
      <c r="P224">
        <f>SmtRes!AG221</f>
        <v>0</v>
      </c>
      <c r="Q224">
        <f>SmtRes!DC221</f>
        <v>0</v>
      </c>
      <c r="R224">
        <f>ROUND(ROUND(Q224*Source!I258, 6)*1, 2)</f>
        <v>0</v>
      </c>
      <c r="S224">
        <f>SmtRes!AC221</f>
        <v>0</v>
      </c>
      <c r="T224">
        <f>ROUND(ROUND(Q224*Source!I258, 6)*SmtRes!AK221, 2)</f>
        <v>0</v>
      </c>
      <c r="U224">
        <v>3</v>
      </c>
      <c r="Z224">
        <f>SmtRes!X221</f>
        <v>-1814974188</v>
      </c>
      <c r="AA224">
        <v>-214032763</v>
      </c>
      <c r="AB224">
        <v>-214032763</v>
      </c>
    </row>
    <row r="225" spans="1:28" x14ac:dyDescent="0.2">
      <c r="A225">
        <v>20</v>
      </c>
      <c r="B225">
        <v>220</v>
      </c>
      <c r="C225">
        <v>3</v>
      </c>
      <c r="D225">
        <v>0</v>
      </c>
      <c r="E225">
        <f>SmtRes!AV220</f>
        <v>0</v>
      </c>
      <c r="F225" t="str">
        <f>SmtRes!I220</f>
        <v>21.1-16-104</v>
      </c>
      <c r="G225" t="str">
        <f>SmtRes!K220</f>
        <v>Спирт этиловый технический</v>
      </c>
      <c r="H225" t="str">
        <f>SmtRes!O220</f>
        <v>кг</v>
      </c>
      <c r="I225">
        <f>SmtRes!Y220*Source!I258</f>
        <v>0.16</v>
      </c>
      <c r="J225">
        <f>SmtRes!AO220</f>
        <v>1</v>
      </c>
      <c r="K225">
        <f>SmtRes!AE220</f>
        <v>412.97</v>
      </c>
      <c r="L225">
        <f>SmtRes!DB220</f>
        <v>1.65</v>
      </c>
      <c r="M225">
        <f>ROUND(ROUND(L225*Source!I258, 6)*1, 2)</f>
        <v>66</v>
      </c>
      <c r="N225">
        <f>SmtRes!AA220</f>
        <v>412.97</v>
      </c>
      <c r="O225">
        <f>ROUND(ROUND(L225*Source!I258, 6)*SmtRes!DA220, 2)</f>
        <v>66</v>
      </c>
      <c r="P225">
        <f>SmtRes!AG220</f>
        <v>0</v>
      </c>
      <c r="Q225">
        <f>SmtRes!DC220</f>
        <v>0</v>
      </c>
      <c r="R225">
        <f>ROUND(ROUND(Q225*Source!I258, 6)*1, 2)</f>
        <v>0</v>
      </c>
      <c r="S225">
        <f>SmtRes!AC220</f>
        <v>0</v>
      </c>
      <c r="T225">
        <f>ROUND(ROUND(Q225*Source!I258, 6)*SmtRes!AK220, 2)</f>
        <v>0</v>
      </c>
      <c r="U225">
        <v>3</v>
      </c>
      <c r="Z225">
        <f>SmtRes!X220</f>
        <v>1286462142</v>
      </c>
      <c r="AA225">
        <v>1664821204</v>
      </c>
      <c r="AB225">
        <v>1664821204</v>
      </c>
    </row>
    <row r="226" spans="1:28" x14ac:dyDescent="0.2">
      <c r="A226">
        <v>20</v>
      </c>
      <c r="B226">
        <v>219</v>
      </c>
      <c r="C226">
        <v>3</v>
      </c>
      <c r="D226">
        <v>0</v>
      </c>
      <c r="E226">
        <f>SmtRes!AV219</f>
        <v>0</v>
      </c>
      <c r="F226" t="str">
        <f>SmtRes!I219</f>
        <v>21.1-15-46</v>
      </c>
      <c r="G226" t="str">
        <f>SmtRes!K219</f>
        <v>Припои оловянно-свинцовые в прутках, размеры 8-10х10-15х250-500 мм, марка ПОС-61</v>
      </c>
      <c r="H226" t="str">
        <f>SmtRes!O219</f>
        <v>т</v>
      </c>
      <c r="I226">
        <f>SmtRes!Y219*Source!I258</f>
        <v>7.9999999999999993E-5</v>
      </c>
      <c r="J226">
        <f>SmtRes!AO219</f>
        <v>1</v>
      </c>
      <c r="K226">
        <f>SmtRes!AE219</f>
        <v>1945282.38</v>
      </c>
      <c r="L226">
        <f>SmtRes!DB219</f>
        <v>3.89</v>
      </c>
      <c r="M226">
        <f>ROUND(ROUND(L226*Source!I258, 6)*1, 2)</f>
        <v>155.6</v>
      </c>
      <c r="N226">
        <f>SmtRes!AA219</f>
        <v>1945282.38</v>
      </c>
      <c r="O226">
        <f>ROUND(ROUND(L226*Source!I258, 6)*SmtRes!DA219, 2)</f>
        <v>155.6</v>
      </c>
      <c r="P226">
        <f>SmtRes!AG219</f>
        <v>0</v>
      </c>
      <c r="Q226">
        <f>SmtRes!DC219</f>
        <v>0</v>
      </c>
      <c r="R226">
        <f>ROUND(ROUND(Q226*Source!I258, 6)*1, 2)</f>
        <v>0</v>
      </c>
      <c r="S226">
        <f>SmtRes!AC219</f>
        <v>0</v>
      </c>
      <c r="T226">
        <f>ROUND(ROUND(Q226*Source!I258, 6)*SmtRes!AK219, 2)</f>
        <v>0</v>
      </c>
      <c r="U226">
        <v>3</v>
      </c>
      <c r="Z226">
        <f>SmtRes!X219</f>
        <v>2010614181</v>
      </c>
      <c r="AA226">
        <v>1211539097</v>
      </c>
      <c r="AB226">
        <v>1211539097</v>
      </c>
    </row>
    <row r="227" spans="1:28" x14ac:dyDescent="0.2">
      <c r="A227">
        <v>20</v>
      </c>
      <c r="B227">
        <v>218</v>
      </c>
      <c r="C227">
        <v>2</v>
      </c>
      <c r="D227">
        <v>0</v>
      </c>
      <c r="E227">
        <f>SmtRes!AV218</f>
        <v>0</v>
      </c>
      <c r="F227" t="str">
        <f>SmtRes!I218</f>
        <v>22.1-18-24</v>
      </c>
      <c r="G227" t="str">
        <f>SmtRes!K218</f>
        <v>Автомобили полупассажирские типа ГАЗ, грузоподъемность до 2 т</v>
      </c>
      <c r="H227" t="str">
        <f>SmtRes!O218</f>
        <v>маш.-ч</v>
      </c>
      <c r="I227">
        <f>SmtRes!Y218*Source!I258</f>
        <v>0.55999999999999994</v>
      </c>
      <c r="J227">
        <f>SmtRes!AO218</f>
        <v>1</v>
      </c>
      <c r="K227">
        <f>SmtRes!AF218</f>
        <v>789.86</v>
      </c>
      <c r="L227">
        <f>SmtRes!DB218</f>
        <v>11.06</v>
      </c>
      <c r="M227">
        <f>ROUND(ROUND(L227*Source!I258, 6)*1, 2)</f>
        <v>442.4</v>
      </c>
      <c r="N227">
        <f>SmtRes!AB218</f>
        <v>789.86</v>
      </c>
      <c r="O227">
        <f>ROUND(ROUND(L227*Source!I258, 6)*SmtRes!DA218, 2)</f>
        <v>442.4</v>
      </c>
      <c r="P227">
        <f>SmtRes!AG218</f>
        <v>515.51</v>
      </c>
      <c r="Q227">
        <f>SmtRes!DC218</f>
        <v>7.2169999999999996</v>
      </c>
      <c r="R227">
        <f>ROUND(ROUND(Q227*Source!I258, 6)*1, 2)</f>
        <v>288.68</v>
      </c>
      <c r="S227">
        <f>SmtRes!AC218</f>
        <v>515.51</v>
      </c>
      <c r="T227">
        <f>ROUND(ROUND(Q227*Source!I258, 6)*SmtRes!AK218, 2)</f>
        <v>288.68</v>
      </c>
      <c r="U227">
        <v>2</v>
      </c>
      <c r="Z227">
        <f>SmtRes!X218</f>
        <v>-1123321947</v>
      </c>
      <c r="AA227">
        <v>-1084138170</v>
      </c>
      <c r="AB227">
        <v>-1084138170</v>
      </c>
    </row>
    <row r="228" spans="1:28" x14ac:dyDescent="0.2">
      <c r="A228">
        <v>20</v>
      </c>
      <c r="B228">
        <v>217</v>
      </c>
      <c r="C228">
        <v>1</v>
      </c>
      <c r="D228">
        <v>0</v>
      </c>
      <c r="E228">
        <f>SmtRes!AV217</f>
        <v>1</v>
      </c>
      <c r="F228" t="str">
        <f>SmtRes!I217</f>
        <v>9999990008</v>
      </c>
      <c r="G228" t="str">
        <f>SmtRes!K217</f>
        <v>Трудозатраты рабочих</v>
      </c>
      <c r="H228" t="str">
        <f>SmtRes!O217</f>
        <v>чел.-ч.</v>
      </c>
      <c r="I228">
        <f>SmtRes!Y217*Source!I258</f>
        <v>5.04</v>
      </c>
      <c r="J228">
        <f>SmtRes!AO217</f>
        <v>1</v>
      </c>
      <c r="K228">
        <f>SmtRes!AH217</f>
        <v>0</v>
      </c>
      <c r="L228">
        <f>SmtRes!DB217</f>
        <v>0</v>
      </c>
      <c r="M228">
        <f>ROUND(ROUND(L228*Source!I258, 6)*1, 2)</f>
        <v>0</v>
      </c>
      <c r="N228">
        <f>SmtRes!AD217</f>
        <v>0</v>
      </c>
      <c r="O228">
        <f>ROUND(ROUND(L228*Source!I258, 6)*SmtRes!DA217, 2)</f>
        <v>0</v>
      </c>
      <c r="P228">
        <f>SmtRes!AG217</f>
        <v>0</v>
      </c>
      <c r="Q228">
        <f>SmtRes!DC217</f>
        <v>0</v>
      </c>
      <c r="R228">
        <f>ROUND(ROUND(Q228*Source!I258, 6)*1, 2)</f>
        <v>0</v>
      </c>
      <c r="S228">
        <f>SmtRes!AC217</f>
        <v>0</v>
      </c>
      <c r="T228">
        <f>ROUND(ROUND(Q228*Source!I258, 6)*SmtRes!AK217, 2)</f>
        <v>0</v>
      </c>
      <c r="U228">
        <v>1</v>
      </c>
      <c r="Z228">
        <f>SmtRes!X217</f>
        <v>476480486</v>
      </c>
      <c r="AA228">
        <v>-1751963544</v>
      </c>
      <c r="AB228">
        <v>-1751963544</v>
      </c>
    </row>
    <row r="229" spans="1:28" x14ac:dyDescent="0.2">
      <c r="A229">
        <v>20</v>
      </c>
      <c r="B229">
        <v>227</v>
      </c>
      <c r="C229">
        <v>3</v>
      </c>
      <c r="D229">
        <v>0</v>
      </c>
      <c r="E229">
        <f>SmtRes!AV227</f>
        <v>0</v>
      </c>
      <c r="F229" t="str">
        <f>SmtRes!I227</f>
        <v>21.1-20-1</v>
      </c>
      <c r="G229" t="str">
        <f>SmtRes!K227</f>
        <v>Бязь</v>
      </c>
      <c r="H229" t="str">
        <f>SmtRes!O227</f>
        <v>м2</v>
      </c>
      <c r="I229">
        <f>SmtRes!Y227*Source!I259</f>
        <v>8.8000000000000007</v>
      </c>
      <c r="J229">
        <f>SmtRes!AO227</f>
        <v>1</v>
      </c>
      <c r="K229">
        <f>SmtRes!AE227</f>
        <v>48.08</v>
      </c>
      <c r="L229">
        <f>SmtRes!DB227</f>
        <v>10.56</v>
      </c>
      <c r="M229">
        <f>ROUND(ROUND(L229*Source!I259, 6)*1, 2)</f>
        <v>422.4</v>
      </c>
      <c r="N229">
        <f>SmtRes!AA227</f>
        <v>48.08</v>
      </c>
      <c r="O229">
        <f>ROUND(ROUND(L229*Source!I259, 6)*SmtRes!DA227, 2)</f>
        <v>422.4</v>
      </c>
      <c r="P229">
        <f>SmtRes!AG227</f>
        <v>0</v>
      </c>
      <c r="Q229">
        <f>SmtRes!DC227</f>
        <v>0</v>
      </c>
      <c r="R229">
        <f>ROUND(ROUND(Q229*Source!I259, 6)*1, 2)</f>
        <v>0</v>
      </c>
      <c r="S229">
        <f>SmtRes!AC227</f>
        <v>0</v>
      </c>
      <c r="T229">
        <f>ROUND(ROUND(Q229*Source!I259, 6)*SmtRes!AK227, 2)</f>
        <v>0</v>
      </c>
      <c r="U229">
        <v>3</v>
      </c>
      <c r="Z229">
        <f>SmtRes!X227</f>
        <v>1402440005</v>
      </c>
      <c r="AA229">
        <v>-1894729877</v>
      </c>
      <c r="AB229">
        <v>-1894729877</v>
      </c>
    </row>
    <row r="230" spans="1:28" x14ac:dyDescent="0.2">
      <c r="A230">
        <v>20</v>
      </c>
      <c r="B230">
        <v>226</v>
      </c>
      <c r="C230">
        <v>3</v>
      </c>
      <c r="D230">
        <v>0</v>
      </c>
      <c r="E230">
        <f>SmtRes!AV226</f>
        <v>0</v>
      </c>
      <c r="F230" t="str">
        <f>SmtRes!I226</f>
        <v>21.1-16-104</v>
      </c>
      <c r="G230" t="str">
        <f>SmtRes!K226</f>
        <v>Спирт этиловый технический</v>
      </c>
      <c r="H230" t="str">
        <f>SmtRes!O226</f>
        <v>кг</v>
      </c>
      <c r="I230">
        <f>SmtRes!Y226*Source!I259</f>
        <v>0.87999999999999989</v>
      </c>
      <c r="J230">
        <f>SmtRes!AO226</f>
        <v>1</v>
      </c>
      <c r="K230">
        <f>SmtRes!AE226</f>
        <v>412.97</v>
      </c>
      <c r="L230">
        <f>SmtRes!DB226</f>
        <v>9.1300000000000008</v>
      </c>
      <c r="M230">
        <f>ROUND(ROUND(L230*Source!I259, 6)*1, 2)</f>
        <v>365.2</v>
      </c>
      <c r="N230">
        <f>SmtRes!AA226</f>
        <v>412.97</v>
      </c>
      <c r="O230">
        <f>ROUND(ROUND(L230*Source!I259, 6)*SmtRes!DA226, 2)</f>
        <v>365.2</v>
      </c>
      <c r="P230">
        <f>SmtRes!AG226</f>
        <v>0</v>
      </c>
      <c r="Q230">
        <f>SmtRes!DC226</f>
        <v>0</v>
      </c>
      <c r="R230">
        <f>ROUND(ROUND(Q230*Source!I259, 6)*1, 2)</f>
        <v>0</v>
      </c>
      <c r="S230">
        <f>SmtRes!AC226</f>
        <v>0</v>
      </c>
      <c r="T230">
        <f>ROUND(ROUND(Q230*Source!I259, 6)*SmtRes!AK226, 2)</f>
        <v>0</v>
      </c>
      <c r="U230">
        <v>3</v>
      </c>
      <c r="Z230">
        <f>SmtRes!X226</f>
        <v>1286462142</v>
      </c>
      <c r="AA230">
        <v>1664821204</v>
      </c>
      <c r="AB230">
        <v>1664821204</v>
      </c>
    </row>
    <row r="231" spans="1:28" x14ac:dyDescent="0.2">
      <c r="A231">
        <v>20</v>
      </c>
      <c r="B231">
        <v>225</v>
      </c>
      <c r="C231">
        <v>2</v>
      </c>
      <c r="D231">
        <v>0</v>
      </c>
      <c r="E231">
        <f>SmtRes!AV225</f>
        <v>0</v>
      </c>
      <c r="F231" t="str">
        <f>SmtRes!I225</f>
        <v>22.1-18-24</v>
      </c>
      <c r="G231" t="str">
        <f>SmtRes!K225</f>
        <v>Автомобили полупассажирские типа ГАЗ, грузоподъемность до 2 т</v>
      </c>
      <c r="H231" t="str">
        <f>SmtRes!O225</f>
        <v>маш.-ч</v>
      </c>
      <c r="I231">
        <f>SmtRes!Y225*Source!I259</f>
        <v>3.3</v>
      </c>
      <c r="J231">
        <f>SmtRes!AO225</f>
        <v>1</v>
      </c>
      <c r="K231">
        <f>SmtRes!AF225</f>
        <v>789.86</v>
      </c>
      <c r="L231">
        <f>SmtRes!DB225</f>
        <v>65.174999999999997</v>
      </c>
      <c r="M231">
        <f>ROUND(ROUND(L231*Source!I259, 6)*1, 2)</f>
        <v>2607</v>
      </c>
      <c r="N231">
        <f>SmtRes!AB225</f>
        <v>789.86</v>
      </c>
      <c r="O231">
        <f>ROUND(ROUND(L231*Source!I259, 6)*SmtRes!DA225, 2)</f>
        <v>2607</v>
      </c>
      <c r="P231">
        <f>SmtRes!AG225</f>
        <v>515.51</v>
      </c>
      <c r="Q231">
        <f>SmtRes!DC225</f>
        <v>42.57</v>
      </c>
      <c r="R231">
        <f>ROUND(ROUND(Q231*Source!I259, 6)*1, 2)</f>
        <v>1702.8</v>
      </c>
      <c r="S231">
        <f>SmtRes!AC225</f>
        <v>515.51</v>
      </c>
      <c r="T231">
        <f>ROUND(ROUND(Q231*Source!I259, 6)*SmtRes!AK225, 2)</f>
        <v>1702.8</v>
      </c>
      <c r="U231">
        <v>2</v>
      </c>
      <c r="Z231">
        <f>SmtRes!X225</f>
        <v>-1123321947</v>
      </c>
      <c r="AA231">
        <v>-1084138170</v>
      </c>
      <c r="AB231">
        <v>-1084138170</v>
      </c>
    </row>
    <row r="232" spans="1:28" x14ac:dyDescent="0.2">
      <c r="A232">
        <v>20</v>
      </c>
      <c r="B232">
        <v>224</v>
      </c>
      <c r="C232">
        <v>1</v>
      </c>
      <c r="D232">
        <v>0</v>
      </c>
      <c r="E232">
        <f>SmtRes!AV224</f>
        <v>1</v>
      </c>
      <c r="F232" t="str">
        <f>SmtRes!I224</f>
        <v>9999990008</v>
      </c>
      <c r="G232" t="str">
        <f>SmtRes!K224</f>
        <v>Трудозатраты рабочих</v>
      </c>
      <c r="H232" t="str">
        <f>SmtRes!O224</f>
        <v>чел.-ч.</v>
      </c>
      <c r="I232">
        <f>SmtRes!Y224*Source!I259</f>
        <v>16.500000000000004</v>
      </c>
      <c r="J232">
        <f>SmtRes!AO224</f>
        <v>1</v>
      </c>
      <c r="K232">
        <f>SmtRes!AH224</f>
        <v>0</v>
      </c>
      <c r="L232">
        <f>SmtRes!DB224</f>
        <v>0</v>
      </c>
      <c r="M232">
        <f>ROUND(ROUND(L232*Source!I259, 6)*1, 2)</f>
        <v>0</v>
      </c>
      <c r="N232">
        <f>SmtRes!AD224</f>
        <v>0</v>
      </c>
      <c r="O232">
        <f>ROUND(ROUND(L232*Source!I259, 6)*SmtRes!DA224, 2)</f>
        <v>0</v>
      </c>
      <c r="P232">
        <f>SmtRes!AG224</f>
        <v>0</v>
      </c>
      <c r="Q232">
        <f>SmtRes!DC224</f>
        <v>0</v>
      </c>
      <c r="R232">
        <f>ROUND(ROUND(Q232*Source!I259, 6)*1, 2)</f>
        <v>0</v>
      </c>
      <c r="S232">
        <f>SmtRes!AC224</f>
        <v>0</v>
      </c>
      <c r="T232">
        <f>ROUND(ROUND(Q232*Source!I259, 6)*SmtRes!AK224, 2)</f>
        <v>0</v>
      </c>
      <c r="U232">
        <v>1</v>
      </c>
      <c r="Z232">
        <f>SmtRes!X224</f>
        <v>476480486</v>
      </c>
      <c r="AA232">
        <v>-1751963544</v>
      </c>
      <c r="AB232">
        <v>-1751963544</v>
      </c>
    </row>
    <row r="233" spans="1:28" x14ac:dyDescent="0.2">
      <c r="A233">
        <v>20</v>
      </c>
      <c r="B233">
        <v>234</v>
      </c>
      <c r="C233">
        <v>3</v>
      </c>
      <c r="D233">
        <v>0</v>
      </c>
      <c r="E233">
        <f>SmtRes!AV234</f>
        <v>0</v>
      </c>
      <c r="F233" t="str">
        <f>SmtRes!I234</f>
        <v>21.1-20-1</v>
      </c>
      <c r="G233" t="str">
        <f>SmtRes!K234</f>
        <v>Бязь</v>
      </c>
      <c r="H233" t="str">
        <f>SmtRes!O234</f>
        <v>м2</v>
      </c>
      <c r="I233">
        <f>SmtRes!Y234*Source!I260</f>
        <v>1.86</v>
      </c>
      <c r="J233">
        <f>SmtRes!AO234</f>
        <v>1</v>
      </c>
      <c r="K233">
        <f>SmtRes!AE234</f>
        <v>48.08</v>
      </c>
      <c r="L233">
        <f>SmtRes!DB234</f>
        <v>0.96</v>
      </c>
      <c r="M233">
        <f>ROUND(ROUND(L233*Source!I260, 6)*1, 2)</f>
        <v>89.28</v>
      </c>
      <c r="N233">
        <f>SmtRes!AA234</f>
        <v>48.08</v>
      </c>
      <c r="O233">
        <f>ROUND(ROUND(L233*Source!I260, 6)*SmtRes!DA234, 2)</f>
        <v>89.28</v>
      </c>
      <c r="P233">
        <f>SmtRes!AG234</f>
        <v>0</v>
      </c>
      <c r="Q233">
        <f>SmtRes!DC234</f>
        <v>0</v>
      </c>
      <c r="R233">
        <f>ROUND(ROUND(Q233*Source!I260, 6)*1, 2)</f>
        <v>0</v>
      </c>
      <c r="S233">
        <f>SmtRes!AC234</f>
        <v>0</v>
      </c>
      <c r="T233">
        <f>ROUND(ROUND(Q233*Source!I260, 6)*SmtRes!AK234, 2)</f>
        <v>0</v>
      </c>
      <c r="U233">
        <v>3</v>
      </c>
      <c r="Z233">
        <f>SmtRes!X234</f>
        <v>1402440005</v>
      </c>
      <c r="AA233">
        <v>-1894729877</v>
      </c>
      <c r="AB233">
        <v>-1894729877</v>
      </c>
    </row>
    <row r="234" spans="1:28" x14ac:dyDescent="0.2">
      <c r="A234">
        <v>20</v>
      </c>
      <c r="B234">
        <v>233</v>
      </c>
      <c r="C234">
        <v>3</v>
      </c>
      <c r="D234">
        <v>0</v>
      </c>
      <c r="E234">
        <f>SmtRes!AV233</f>
        <v>0</v>
      </c>
      <c r="F234" t="str">
        <f>SmtRes!I233</f>
        <v>21.1-16-41</v>
      </c>
      <c r="G234" t="str">
        <f>SmtRes!K233</f>
        <v>Канифоль</v>
      </c>
      <c r="H234" t="str">
        <f>SmtRes!O233</f>
        <v>кг</v>
      </c>
      <c r="I234">
        <f>SmtRes!Y233*Source!I260</f>
        <v>0.32550000000000001</v>
      </c>
      <c r="J234">
        <f>SmtRes!AO233</f>
        <v>1</v>
      </c>
      <c r="K234">
        <f>SmtRes!AE233</f>
        <v>404.48</v>
      </c>
      <c r="L234">
        <f>SmtRes!DB233</f>
        <v>1.42</v>
      </c>
      <c r="M234">
        <f>ROUND(ROUND(L234*Source!I260, 6)*1, 2)</f>
        <v>132.06</v>
      </c>
      <c r="N234">
        <f>SmtRes!AA233</f>
        <v>404.48</v>
      </c>
      <c r="O234">
        <f>ROUND(ROUND(L234*Source!I260, 6)*SmtRes!DA233, 2)</f>
        <v>132.06</v>
      </c>
      <c r="P234">
        <f>SmtRes!AG233</f>
        <v>0</v>
      </c>
      <c r="Q234">
        <f>SmtRes!DC233</f>
        <v>0</v>
      </c>
      <c r="R234">
        <f>ROUND(ROUND(Q234*Source!I260, 6)*1, 2)</f>
        <v>0</v>
      </c>
      <c r="S234">
        <f>SmtRes!AC233</f>
        <v>0</v>
      </c>
      <c r="T234">
        <f>ROUND(ROUND(Q234*Source!I260, 6)*SmtRes!AK233, 2)</f>
        <v>0</v>
      </c>
      <c r="U234">
        <v>3</v>
      </c>
      <c r="Z234">
        <f>SmtRes!X233</f>
        <v>-1116031774</v>
      </c>
      <c r="AA234">
        <v>-843402697</v>
      </c>
      <c r="AB234">
        <v>-843402697</v>
      </c>
    </row>
    <row r="235" spans="1:28" x14ac:dyDescent="0.2">
      <c r="A235">
        <v>20</v>
      </c>
      <c r="B235">
        <v>232</v>
      </c>
      <c r="C235">
        <v>3</v>
      </c>
      <c r="D235">
        <v>0</v>
      </c>
      <c r="E235">
        <f>SmtRes!AV232</f>
        <v>0</v>
      </c>
      <c r="F235" t="str">
        <f>SmtRes!I232</f>
        <v>21.1-16-11</v>
      </c>
      <c r="G235" t="str">
        <f>SmtRes!K232</f>
        <v>Ацетон химически чистый</v>
      </c>
      <c r="H235" t="str">
        <f>SmtRes!O232</f>
        <v>кг</v>
      </c>
      <c r="I235">
        <f>SmtRes!Y232*Source!I260</f>
        <v>0.186</v>
      </c>
      <c r="J235">
        <f>SmtRes!AO232</f>
        <v>1</v>
      </c>
      <c r="K235">
        <f>SmtRes!AE232</f>
        <v>271.95999999999998</v>
      </c>
      <c r="L235">
        <f>SmtRes!DB232</f>
        <v>0.54</v>
      </c>
      <c r="M235">
        <f>ROUND(ROUND(L235*Source!I260, 6)*1, 2)</f>
        <v>50.22</v>
      </c>
      <c r="N235">
        <f>SmtRes!AA232</f>
        <v>271.95999999999998</v>
      </c>
      <c r="O235">
        <f>ROUND(ROUND(L235*Source!I260, 6)*SmtRes!DA232, 2)</f>
        <v>50.22</v>
      </c>
      <c r="P235">
        <f>SmtRes!AG232</f>
        <v>0</v>
      </c>
      <c r="Q235">
        <f>SmtRes!DC232</f>
        <v>0</v>
      </c>
      <c r="R235">
        <f>ROUND(ROUND(Q235*Source!I260, 6)*1, 2)</f>
        <v>0</v>
      </c>
      <c r="S235">
        <f>SmtRes!AC232</f>
        <v>0</v>
      </c>
      <c r="T235">
        <f>ROUND(ROUND(Q235*Source!I260, 6)*SmtRes!AK232, 2)</f>
        <v>0</v>
      </c>
      <c r="U235">
        <v>3</v>
      </c>
      <c r="Z235">
        <f>SmtRes!X232</f>
        <v>-1814974188</v>
      </c>
      <c r="AA235">
        <v>-214032763</v>
      </c>
      <c r="AB235">
        <v>-214032763</v>
      </c>
    </row>
    <row r="236" spans="1:28" x14ac:dyDescent="0.2">
      <c r="A236">
        <v>20</v>
      </c>
      <c r="B236">
        <v>231</v>
      </c>
      <c r="C236">
        <v>3</v>
      </c>
      <c r="D236">
        <v>0</v>
      </c>
      <c r="E236">
        <f>SmtRes!AV231</f>
        <v>0</v>
      </c>
      <c r="F236" t="str">
        <f>SmtRes!I231</f>
        <v>21.1-16-104</v>
      </c>
      <c r="G236" t="str">
        <f>SmtRes!K231</f>
        <v>Спирт этиловый технический</v>
      </c>
      <c r="H236" t="str">
        <f>SmtRes!O231</f>
        <v>кг</v>
      </c>
      <c r="I236">
        <f>SmtRes!Y231*Source!I260</f>
        <v>0.372</v>
      </c>
      <c r="J236">
        <f>SmtRes!AO231</f>
        <v>1</v>
      </c>
      <c r="K236">
        <f>SmtRes!AE231</f>
        <v>412.97</v>
      </c>
      <c r="L236">
        <f>SmtRes!DB231</f>
        <v>1.65</v>
      </c>
      <c r="M236">
        <f>ROUND(ROUND(L236*Source!I260, 6)*1, 2)</f>
        <v>153.44999999999999</v>
      </c>
      <c r="N236">
        <f>SmtRes!AA231</f>
        <v>412.97</v>
      </c>
      <c r="O236">
        <f>ROUND(ROUND(L236*Source!I260, 6)*SmtRes!DA231, 2)</f>
        <v>153.44999999999999</v>
      </c>
      <c r="P236">
        <f>SmtRes!AG231</f>
        <v>0</v>
      </c>
      <c r="Q236">
        <f>SmtRes!DC231</f>
        <v>0</v>
      </c>
      <c r="R236">
        <f>ROUND(ROUND(Q236*Source!I260, 6)*1, 2)</f>
        <v>0</v>
      </c>
      <c r="S236">
        <f>SmtRes!AC231</f>
        <v>0</v>
      </c>
      <c r="T236">
        <f>ROUND(ROUND(Q236*Source!I260, 6)*SmtRes!AK231, 2)</f>
        <v>0</v>
      </c>
      <c r="U236">
        <v>3</v>
      </c>
      <c r="Z236">
        <f>SmtRes!X231</f>
        <v>1286462142</v>
      </c>
      <c r="AA236">
        <v>1664821204</v>
      </c>
      <c r="AB236">
        <v>1664821204</v>
      </c>
    </row>
    <row r="237" spans="1:28" x14ac:dyDescent="0.2">
      <c r="A237">
        <v>20</v>
      </c>
      <c r="B237">
        <v>230</v>
      </c>
      <c r="C237">
        <v>3</v>
      </c>
      <c r="D237">
        <v>0</v>
      </c>
      <c r="E237">
        <f>SmtRes!AV230</f>
        <v>0</v>
      </c>
      <c r="F237" t="str">
        <f>SmtRes!I230</f>
        <v>21.1-15-46</v>
      </c>
      <c r="G237" t="str">
        <f>SmtRes!K230</f>
        <v>Припои оловянно-свинцовые в прутках, размеры 8-10х10-15х250-500 мм, марка ПОС-61</v>
      </c>
      <c r="H237" t="str">
        <f>SmtRes!O230</f>
        <v>т</v>
      </c>
      <c r="I237">
        <f>SmtRes!Y230*Source!I260</f>
        <v>1.8599999999999999E-4</v>
      </c>
      <c r="J237">
        <f>SmtRes!AO230</f>
        <v>1</v>
      </c>
      <c r="K237">
        <f>SmtRes!AE230</f>
        <v>1945282.38</v>
      </c>
      <c r="L237">
        <f>SmtRes!DB230</f>
        <v>3.89</v>
      </c>
      <c r="M237">
        <f>ROUND(ROUND(L237*Source!I260, 6)*1, 2)</f>
        <v>361.77</v>
      </c>
      <c r="N237">
        <f>SmtRes!AA230</f>
        <v>1945282.38</v>
      </c>
      <c r="O237">
        <f>ROUND(ROUND(L237*Source!I260, 6)*SmtRes!DA230, 2)</f>
        <v>361.77</v>
      </c>
      <c r="P237">
        <f>SmtRes!AG230</f>
        <v>0</v>
      </c>
      <c r="Q237">
        <f>SmtRes!DC230</f>
        <v>0</v>
      </c>
      <c r="R237">
        <f>ROUND(ROUND(Q237*Source!I260, 6)*1, 2)</f>
        <v>0</v>
      </c>
      <c r="S237">
        <f>SmtRes!AC230</f>
        <v>0</v>
      </c>
      <c r="T237">
        <f>ROUND(ROUND(Q237*Source!I260, 6)*SmtRes!AK230, 2)</f>
        <v>0</v>
      </c>
      <c r="U237">
        <v>3</v>
      </c>
      <c r="Z237">
        <f>SmtRes!X230</f>
        <v>2010614181</v>
      </c>
      <c r="AA237">
        <v>1211539097</v>
      </c>
      <c r="AB237">
        <v>1211539097</v>
      </c>
    </row>
    <row r="238" spans="1:28" x14ac:dyDescent="0.2">
      <c r="A238">
        <v>20</v>
      </c>
      <c r="B238">
        <v>229</v>
      </c>
      <c r="C238">
        <v>2</v>
      </c>
      <c r="D238">
        <v>0</v>
      </c>
      <c r="E238">
        <f>SmtRes!AV229</f>
        <v>0</v>
      </c>
      <c r="F238" t="str">
        <f>SmtRes!I229</f>
        <v>22.1-18-24</v>
      </c>
      <c r="G238" t="str">
        <f>SmtRes!K229</f>
        <v>Автомобили полупассажирские типа ГАЗ, грузоподъемность до 2 т</v>
      </c>
      <c r="H238" t="str">
        <f>SmtRes!O229</f>
        <v>маш.-ч</v>
      </c>
      <c r="I238">
        <f>SmtRes!Y229*Source!I260</f>
        <v>2.6039999999999996</v>
      </c>
      <c r="J238">
        <f>SmtRes!AO229</f>
        <v>1</v>
      </c>
      <c r="K238">
        <f>SmtRes!AF229</f>
        <v>789.86</v>
      </c>
      <c r="L238">
        <f>SmtRes!DB229</f>
        <v>22.113</v>
      </c>
      <c r="M238">
        <f>ROUND(ROUND(L238*Source!I260, 6)*1, 2)</f>
        <v>2056.5100000000002</v>
      </c>
      <c r="N238">
        <f>SmtRes!AB229</f>
        <v>789.86</v>
      </c>
      <c r="O238">
        <f>ROUND(ROUND(L238*Source!I260, 6)*SmtRes!DA229, 2)</f>
        <v>2056.5100000000002</v>
      </c>
      <c r="P238">
        <f>SmtRes!AG229</f>
        <v>515.51</v>
      </c>
      <c r="Q238">
        <f>SmtRes!DC229</f>
        <v>14.433999999999999</v>
      </c>
      <c r="R238">
        <f>ROUND(ROUND(Q238*Source!I260, 6)*1, 2)</f>
        <v>1342.36</v>
      </c>
      <c r="S238">
        <f>SmtRes!AC229</f>
        <v>515.51</v>
      </c>
      <c r="T238">
        <f>ROUND(ROUND(Q238*Source!I260, 6)*SmtRes!AK229, 2)</f>
        <v>1342.36</v>
      </c>
      <c r="U238">
        <v>2</v>
      </c>
      <c r="Z238">
        <f>SmtRes!X229</f>
        <v>-1123321947</v>
      </c>
      <c r="AA238">
        <v>-1084138170</v>
      </c>
      <c r="AB238">
        <v>-1084138170</v>
      </c>
    </row>
    <row r="239" spans="1:28" x14ac:dyDescent="0.2">
      <c r="A239">
        <v>20</v>
      </c>
      <c r="B239">
        <v>228</v>
      </c>
      <c r="C239">
        <v>1</v>
      </c>
      <c r="D239">
        <v>0</v>
      </c>
      <c r="E239">
        <f>SmtRes!AV228</f>
        <v>1</v>
      </c>
      <c r="F239" t="str">
        <f>SmtRes!I228</f>
        <v>9999990008</v>
      </c>
      <c r="G239" t="str">
        <f>SmtRes!K228</f>
        <v>Трудозатраты рабочих</v>
      </c>
      <c r="H239" t="str">
        <f>SmtRes!O228</f>
        <v>чел.-ч.</v>
      </c>
      <c r="I239">
        <f>SmtRes!Y228*Source!I260</f>
        <v>22.784999999999997</v>
      </c>
      <c r="J239">
        <f>SmtRes!AO228</f>
        <v>1</v>
      </c>
      <c r="K239">
        <f>SmtRes!AH228</f>
        <v>0</v>
      </c>
      <c r="L239">
        <f>SmtRes!DB228</f>
        <v>0</v>
      </c>
      <c r="M239">
        <f>ROUND(ROUND(L239*Source!I260, 6)*1, 2)</f>
        <v>0</v>
      </c>
      <c r="N239">
        <f>SmtRes!AD228</f>
        <v>0</v>
      </c>
      <c r="O239">
        <f>ROUND(ROUND(L239*Source!I260, 6)*SmtRes!DA228, 2)</f>
        <v>0</v>
      </c>
      <c r="P239">
        <f>SmtRes!AG228</f>
        <v>0</v>
      </c>
      <c r="Q239">
        <f>SmtRes!DC228</f>
        <v>0</v>
      </c>
      <c r="R239">
        <f>ROUND(ROUND(Q239*Source!I260, 6)*1, 2)</f>
        <v>0</v>
      </c>
      <c r="S239">
        <f>SmtRes!AC228</f>
        <v>0</v>
      </c>
      <c r="T239">
        <f>ROUND(ROUND(Q239*Source!I260, 6)*SmtRes!AK228, 2)</f>
        <v>0</v>
      </c>
      <c r="U239">
        <v>1</v>
      </c>
      <c r="Z239">
        <f>SmtRes!X228</f>
        <v>476480486</v>
      </c>
      <c r="AA239">
        <v>-1751963544</v>
      </c>
      <c r="AB239">
        <v>-1751963544</v>
      </c>
    </row>
    <row r="240" spans="1:28" x14ac:dyDescent="0.2">
      <c r="A240">
        <v>20</v>
      </c>
      <c r="B240">
        <v>238</v>
      </c>
      <c r="C240">
        <v>3</v>
      </c>
      <c r="D240">
        <v>0</v>
      </c>
      <c r="E240">
        <f>SmtRes!AV238</f>
        <v>0</v>
      </c>
      <c r="F240" t="str">
        <f>SmtRes!I238</f>
        <v>21.1-20-1</v>
      </c>
      <c r="G240" t="str">
        <f>SmtRes!K238</f>
        <v>Бязь</v>
      </c>
      <c r="H240" t="str">
        <f>SmtRes!O238</f>
        <v>м2</v>
      </c>
      <c r="I240">
        <f>SmtRes!Y238*Source!I261</f>
        <v>20.46</v>
      </c>
      <c r="J240">
        <f>SmtRes!AO238</f>
        <v>1</v>
      </c>
      <c r="K240">
        <f>SmtRes!AE238</f>
        <v>48.08</v>
      </c>
      <c r="L240">
        <f>SmtRes!DB238</f>
        <v>10.56</v>
      </c>
      <c r="M240">
        <f>ROUND(ROUND(L240*Source!I261, 6)*1, 2)</f>
        <v>982.08</v>
      </c>
      <c r="N240">
        <f>SmtRes!AA238</f>
        <v>48.08</v>
      </c>
      <c r="O240">
        <f>ROUND(ROUND(L240*Source!I261, 6)*SmtRes!DA238, 2)</f>
        <v>982.08</v>
      </c>
      <c r="P240">
        <f>SmtRes!AG238</f>
        <v>0</v>
      </c>
      <c r="Q240">
        <f>SmtRes!DC238</f>
        <v>0</v>
      </c>
      <c r="R240">
        <f>ROUND(ROUND(Q240*Source!I261, 6)*1, 2)</f>
        <v>0</v>
      </c>
      <c r="S240">
        <f>SmtRes!AC238</f>
        <v>0</v>
      </c>
      <c r="T240">
        <f>ROUND(ROUND(Q240*Source!I261, 6)*SmtRes!AK238, 2)</f>
        <v>0</v>
      </c>
      <c r="U240">
        <v>3</v>
      </c>
      <c r="Z240">
        <f>SmtRes!X238</f>
        <v>1402440005</v>
      </c>
      <c r="AA240">
        <v>-1894729877</v>
      </c>
      <c r="AB240">
        <v>-1894729877</v>
      </c>
    </row>
    <row r="241" spans="1:28" x14ac:dyDescent="0.2">
      <c r="A241">
        <v>20</v>
      </c>
      <c r="B241">
        <v>237</v>
      </c>
      <c r="C241">
        <v>3</v>
      </c>
      <c r="D241">
        <v>0</v>
      </c>
      <c r="E241">
        <f>SmtRes!AV237</f>
        <v>0</v>
      </c>
      <c r="F241" t="str">
        <f>SmtRes!I237</f>
        <v>21.1-16-104</v>
      </c>
      <c r="G241" t="str">
        <f>SmtRes!K237</f>
        <v>Спирт этиловый технический</v>
      </c>
      <c r="H241" t="str">
        <f>SmtRes!O237</f>
        <v>кг</v>
      </c>
      <c r="I241">
        <f>SmtRes!Y237*Source!I261</f>
        <v>2.0459999999999998</v>
      </c>
      <c r="J241">
        <f>SmtRes!AO237</f>
        <v>1</v>
      </c>
      <c r="K241">
        <f>SmtRes!AE237</f>
        <v>412.97</v>
      </c>
      <c r="L241">
        <f>SmtRes!DB237</f>
        <v>9.1300000000000008</v>
      </c>
      <c r="M241">
        <f>ROUND(ROUND(L241*Source!I261, 6)*1, 2)</f>
        <v>849.09</v>
      </c>
      <c r="N241">
        <f>SmtRes!AA237</f>
        <v>412.97</v>
      </c>
      <c r="O241">
        <f>ROUND(ROUND(L241*Source!I261, 6)*SmtRes!DA237, 2)</f>
        <v>849.09</v>
      </c>
      <c r="P241">
        <f>SmtRes!AG237</f>
        <v>0</v>
      </c>
      <c r="Q241">
        <f>SmtRes!DC237</f>
        <v>0</v>
      </c>
      <c r="R241">
        <f>ROUND(ROUND(Q241*Source!I261, 6)*1, 2)</f>
        <v>0</v>
      </c>
      <c r="S241">
        <f>SmtRes!AC237</f>
        <v>0</v>
      </c>
      <c r="T241">
        <f>ROUND(ROUND(Q241*Source!I261, 6)*SmtRes!AK237, 2)</f>
        <v>0</v>
      </c>
      <c r="U241">
        <v>3</v>
      </c>
      <c r="Z241">
        <f>SmtRes!X237</f>
        <v>1286462142</v>
      </c>
      <c r="AA241">
        <v>1664821204</v>
      </c>
      <c r="AB241">
        <v>1664821204</v>
      </c>
    </row>
    <row r="242" spans="1:28" x14ac:dyDescent="0.2">
      <c r="A242">
        <v>20</v>
      </c>
      <c r="B242">
        <v>236</v>
      </c>
      <c r="C242">
        <v>2</v>
      </c>
      <c r="D242">
        <v>0</v>
      </c>
      <c r="E242">
        <f>SmtRes!AV236</f>
        <v>0</v>
      </c>
      <c r="F242" t="str">
        <f>SmtRes!I236</f>
        <v>22.1-18-24</v>
      </c>
      <c r="G242" t="str">
        <f>SmtRes!K236</f>
        <v>Автомобили полупассажирские типа ГАЗ, грузоподъемность до 2 т</v>
      </c>
      <c r="H242" t="str">
        <f>SmtRes!O236</f>
        <v>маш.-ч</v>
      </c>
      <c r="I242">
        <f>SmtRes!Y236*Source!I261</f>
        <v>7.6724999999999994</v>
      </c>
      <c r="J242">
        <f>SmtRes!AO236</f>
        <v>1</v>
      </c>
      <c r="K242">
        <f>SmtRes!AF236</f>
        <v>789.86</v>
      </c>
      <c r="L242">
        <f>SmtRes!DB236</f>
        <v>65.174999999999997</v>
      </c>
      <c r="M242">
        <f>ROUND(ROUND(L242*Source!I261, 6)*1, 2)</f>
        <v>6061.28</v>
      </c>
      <c r="N242">
        <f>SmtRes!AB236</f>
        <v>789.86</v>
      </c>
      <c r="O242">
        <f>ROUND(ROUND(L242*Source!I261, 6)*SmtRes!DA236, 2)</f>
        <v>6061.28</v>
      </c>
      <c r="P242">
        <f>SmtRes!AG236</f>
        <v>515.51</v>
      </c>
      <c r="Q242">
        <f>SmtRes!DC236</f>
        <v>42.57</v>
      </c>
      <c r="R242">
        <f>ROUND(ROUND(Q242*Source!I261, 6)*1, 2)</f>
        <v>3959.01</v>
      </c>
      <c r="S242">
        <f>SmtRes!AC236</f>
        <v>515.51</v>
      </c>
      <c r="T242">
        <f>ROUND(ROUND(Q242*Source!I261, 6)*SmtRes!AK236, 2)</f>
        <v>3959.01</v>
      </c>
      <c r="U242">
        <v>2</v>
      </c>
      <c r="Z242">
        <f>SmtRes!X236</f>
        <v>-1123321947</v>
      </c>
      <c r="AA242">
        <v>-1084138170</v>
      </c>
      <c r="AB242">
        <v>-1084138170</v>
      </c>
    </row>
    <row r="243" spans="1:28" x14ac:dyDescent="0.2">
      <c r="A243">
        <v>20</v>
      </c>
      <c r="B243">
        <v>235</v>
      </c>
      <c r="C243">
        <v>1</v>
      </c>
      <c r="D243">
        <v>0</v>
      </c>
      <c r="E243">
        <f>SmtRes!AV235</f>
        <v>1</v>
      </c>
      <c r="F243" t="str">
        <f>SmtRes!I235</f>
        <v>9999990008</v>
      </c>
      <c r="G243" t="str">
        <f>SmtRes!K235</f>
        <v>Трудозатраты рабочих</v>
      </c>
      <c r="H243" t="str">
        <f>SmtRes!O235</f>
        <v>чел.-ч.</v>
      </c>
      <c r="I243">
        <f>SmtRes!Y235*Source!I261</f>
        <v>61.379999999999995</v>
      </c>
      <c r="J243">
        <f>SmtRes!AO235</f>
        <v>1</v>
      </c>
      <c r="K243">
        <f>SmtRes!AH235</f>
        <v>0</v>
      </c>
      <c r="L243">
        <f>SmtRes!DB235</f>
        <v>0</v>
      </c>
      <c r="M243">
        <f>ROUND(ROUND(L243*Source!I261, 6)*1, 2)</f>
        <v>0</v>
      </c>
      <c r="N243">
        <f>SmtRes!AD235</f>
        <v>0</v>
      </c>
      <c r="O243">
        <f>ROUND(ROUND(L243*Source!I261, 6)*SmtRes!DA235, 2)</f>
        <v>0</v>
      </c>
      <c r="P243">
        <f>SmtRes!AG235</f>
        <v>0</v>
      </c>
      <c r="Q243">
        <f>SmtRes!DC235</f>
        <v>0</v>
      </c>
      <c r="R243">
        <f>ROUND(ROUND(Q243*Source!I261, 6)*1, 2)</f>
        <v>0</v>
      </c>
      <c r="S243">
        <f>SmtRes!AC235</f>
        <v>0</v>
      </c>
      <c r="T243">
        <f>ROUND(ROUND(Q243*Source!I261, 6)*SmtRes!AK235, 2)</f>
        <v>0</v>
      </c>
      <c r="U243">
        <v>1</v>
      </c>
      <c r="Z243">
        <f>SmtRes!X235</f>
        <v>476480486</v>
      </c>
      <c r="AA243">
        <v>-1751963544</v>
      </c>
      <c r="AB243">
        <v>-1751963544</v>
      </c>
    </row>
    <row r="244" spans="1:28" x14ac:dyDescent="0.2">
      <c r="A244">
        <v>20</v>
      </c>
      <c r="B244">
        <v>245</v>
      </c>
      <c r="C244">
        <v>3</v>
      </c>
      <c r="D244">
        <v>0</v>
      </c>
      <c r="E244">
        <f>SmtRes!AV245</f>
        <v>0</v>
      </c>
      <c r="F244" t="str">
        <f>SmtRes!I245</f>
        <v>21.1-20-1</v>
      </c>
      <c r="G244" t="str">
        <f>SmtRes!K245</f>
        <v>Бязь</v>
      </c>
      <c r="H244" t="str">
        <f>SmtRes!O245</f>
        <v>м2</v>
      </c>
      <c r="I244">
        <f>SmtRes!Y245*Source!I262</f>
        <v>0.02</v>
      </c>
      <c r="J244">
        <f>SmtRes!AO245</f>
        <v>1</v>
      </c>
      <c r="K244">
        <f>SmtRes!AE245</f>
        <v>48.08</v>
      </c>
      <c r="L244">
        <f>SmtRes!DB245</f>
        <v>0.96</v>
      </c>
      <c r="M244">
        <f>ROUND(ROUND(L244*Source!I262, 6)*1, 2)</f>
        <v>0.96</v>
      </c>
      <c r="N244">
        <f>SmtRes!AA245</f>
        <v>48.08</v>
      </c>
      <c r="O244">
        <f>ROUND(ROUND(L244*Source!I262, 6)*SmtRes!DA245, 2)</f>
        <v>0.96</v>
      </c>
      <c r="P244">
        <f>SmtRes!AG245</f>
        <v>0</v>
      </c>
      <c r="Q244">
        <f>SmtRes!DC245</f>
        <v>0</v>
      </c>
      <c r="R244">
        <f>ROUND(ROUND(Q244*Source!I262, 6)*1, 2)</f>
        <v>0</v>
      </c>
      <c r="S244">
        <f>SmtRes!AC245</f>
        <v>0</v>
      </c>
      <c r="T244">
        <f>ROUND(ROUND(Q244*Source!I262, 6)*SmtRes!AK245, 2)</f>
        <v>0</v>
      </c>
      <c r="U244">
        <v>3</v>
      </c>
      <c r="Z244">
        <f>SmtRes!X245</f>
        <v>1402440005</v>
      </c>
      <c r="AA244">
        <v>-1894729877</v>
      </c>
      <c r="AB244">
        <v>-1894729877</v>
      </c>
    </row>
    <row r="245" spans="1:28" x14ac:dyDescent="0.2">
      <c r="A245">
        <v>20</v>
      </c>
      <c r="B245">
        <v>244</v>
      </c>
      <c r="C245">
        <v>3</v>
      </c>
      <c r="D245">
        <v>0</v>
      </c>
      <c r="E245">
        <f>SmtRes!AV244</f>
        <v>0</v>
      </c>
      <c r="F245" t="str">
        <f>SmtRes!I244</f>
        <v>21.1-16-41</v>
      </c>
      <c r="G245" t="str">
        <f>SmtRes!K244</f>
        <v>Канифоль</v>
      </c>
      <c r="H245" t="str">
        <f>SmtRes!O244</f>
        <v>кг</v>
      </c>
      <c r="I245">
        <f>SmtRes!Y244*Source!I262</f>
        <v>3.5000000000000001E-3</v>
      </c>
      <c r="J245">
        <f>SmtRes!AO244</f>
        <v>1</v>
      </c>
      <c r="K245">
        <f>SmtRes!AE244</f>
        <v>404.48</v>
      </c>
      <c r="L245">
        <f>SmtRes!DB244</f>
        <v>1.42</v>
      </c>
      <c r="M245">
        <f>ROUND(ROUND(L245*Source!I262, 6)*1, 2)</f>
        <v>1.42</v>
      </c>
      <c r="N245">
        <f>SmtRes!AA244</f>
        <v>404.48</v>
      </c>
      <c r="O245">
        <f>ROUND(ROUND(L245*Source!I262, 6)*SmtRes!DA244, 2)</f>
        <v>1.42</v>
      </c>
      <c r="P245">
        <f>SmtRes!AG244</f>
        <v>0</v>
      </c>
      <c r="Q245">
        <f>SmtRes!DC244</f>
        <v>0</v>
      </c>
      <c r="R245">
        <f>ROUND(ROUND(Q245*Source!I262, 6)*1, 2)</f>
        <v>0</v>
      </c>
      <c r="S245">
        <f>SmtRes!AC244</f>
        <v>0</v>
      </c>
      <c r="T245">
        <f>ROUND(ROUND(Q245*Source!I262, 6)*SmtRes!AK244, 2)</f>
        <v>0</v>
      </c>
      <c r="U245">
        <v>3</v>
      </c>
      <c r="Z245">
        <f>SmtRes!X244</f>
        <v>-1116031774</v>
      </c>
      <c r="AA245">
        <v>-843402697</v>
      </c>
      <c r="AB245">
        <v>-843402697</v>
      </c>
    </row>
    <row r="246" spans="1:28" x14ac:dyDescent="0.2">
      <c r="A246">
        <v>20</v>
      </c>
      <c r="B246">
        <v>243</v>
      </c>
      <c r="C246">
        <v>3</v>
      </c>
      <c r="D246">
        <v>0</v>
      </c>
      <c r="E246">
        <f>SmtRes!AV243</f>
        <v>0</v>
      </c>
      <c r="F246" t="str">
        <f>SmtRes!I243</f>
        <v>21.1-16-11</v>
      </c>
      <c r="G246" t="str">
        <f>SmtRes!K243</f>
        <v>Ацетон химически чистый</v>
      </c>
      <c r="H246" t="str">
        <f>SmtRes!O243</f>
        <v>кг</v>
      </c>
      <c r="I246">
        <f>SmtRes!Y243*Source!I262</f>
        <v>2E-3</v>
      </c>
      <c r="J246">
        <f>SmtRes!AO243</f>
        <v>1</v>
      </c>
      <c r="K246">
        <f>SmtRes!AE243</f>
        <v>271.95999999999998</v>
      </c>
      <c r="L246">
        <f>SmtRes!DB243</f>
        <v>0.54</v>
      </c>
      <c r="M246">
        <f>ROUND(ROUND(L246*Source!I262, 6)*1, 2)</f>
        <v>0.54</v>
      </c>
      <c r="N246">
        <f>SmtRes!AA243</f>
        <v>271.95999999999998</v>
      </c>
      <c r="O246">
        <f>ROUND(ROUND(L246*Source!I262, 6)*SmtRes!DA243, 2)</f>
        <v>0.54</v>
      </c>
      <c r="P246">
        <f>SmtRes!AG243</f>
        <v>0</v>
      </c>
      <c r="Q246">
        <f>SmtRes!DC243</f>
        <v>0</v>
      </c>
      <c r="R246">
        <f>ROUND(ROUND(Q246*Source!I262, 6)*1, 2)</f>
        <v>0</v>
      </c>
      <c r="S246">
        <f>SmtRes!AC243</f>
        <v>0</v>
      </c>
      <c r="T246">
        <f>ROUND(ROUND(Q246*Source!I262, 6)*SmtRes!AK243, 2)</f>
        <v>0</v>
      </c>
      <c r="U246">
        <v>3</v>
      </c>
      <c r="Z246">
        <f>SmtRes!X243</f>
        <v>-1814974188</v>
      </c>
      <c r="AA246">
        <v>-214032763</v>
      </c>
      <c r="AB246">
        <v>-214032763</v>
      </c>
    </row>
    <row r="247" spans="1:28" x14ac:dyDescent="0.2">
      <c r="A247">
        <v>20</v>
      </c>
      <c r="B247">
        <v>242</v>
      </c>
      <c r="C247">
        <v>3</v>
      </c>
      <c r="D247">
        <v>0</v>
      </c>
      <c r="E247">
        <f>SmtRes!AV242</f>
        <v>0</v>
      </c>
      <c r="F247" t="str">
        <f>SmtRes!I242</f>
        <v>21.1-16-104</v>
      </c>
      <c r="G247" t="str">
        <f>SmtRes!K242</f>
        <v>Спирт этиловый технический</v>
      </c>
      <c r="H247" t="str">
        <f>SmtRes!O242</f>
        <v>кг</v>
      </c>
      <c r="I247">
        <f>SmtRes!Y242*Source!I262</f>
        <v>4.0000000000000001E-3</v>
      </c>
      <c r="J247">
        <f>SmtRes!AO242</f>
        <v>1</v>
      </c>
      <c r="K247">
        <f>SmtRes!AE242</f>
        <v>412.97</v>
      </c>
      <c r="L247">
        <f>SmtRes!DB242</f>
        <v>1.65</v>
      </c>
      <c r="M247">
        <f>ROUND(ROUND(L247*Source!I262, 6)*1, 2)</f>
        <v>1.65</v>
      </c>
      <c r="N247">
        <f>SmtRes!AA242</f>
        <v>412.97</v>
      </c>
      <c r="O247">
        <f>ROUND(ROUND(L247*Source!I262, 6)*SmtRes!DA242, 2)</f>
        <v>1.65</v>
      </c>
      <c r="P247">
        <f>SmtRes!AG242</f>
        <v>0</v>
      </c>
      <c r="Q247">
        <f>SmtRes!DC242</f>
        <v>0</v>
      </c>
      <c r="R247">
        <f>ROUND(ROUND(Q247*Source!I262, 6)*1, 2)</f>
        <v>0</v>
      </c>
      <c r="S247">
        <f>SmtRes!AC242</f>
        <v>0</v>
      </c>
      <c r="T247">
        <f>ROUND(ROUND(Q247*Source!I262, 6)*SmtRes!AK242, 2)</f>
        <v>0</v>
      </c>
      <c r="U247">
        <v>3</v>
      </c>
      <c r="Z247">
        <f>SmtRes!X242</f>
        <v>1286462142</v>
      </c>
      <c r="AA247">
        <v>1664821204</v>
      </c>
      <c r="AB247">
        <v>1664821204</v>
      </c>
    </row>
    <row r="248" spans="1:28" x14ac:dyDescent="0.2">
      <c r="A248">
        <v>20</v>
      </c>
      <c r="B248">
        <v>241</v>
      </c>
      <c r="C248">
        <v>3</v>
      </c>
      <c r="D248">
        <v>0</v>
      </c>
      <c r="E248">
        <f>SmtRes!AV241</f>
        <v>0</v>
      </c>
      <c r="F248" t="str">
        <f>SmtRes!I241</f>
        <v>21.1-15-46</v>
      </c>
      <c r="G248" t="str">
        <f>SmtRes!K241</f>
        <v>Припои оловянно-свинцовые в прутках, размеры 8-10х10-15х250-500 мм, марка ПОС-61</v>
      </c>
      <c r="H248" t="str">
        <f>SmtRes!O241</f>
        <v>т</v>
      </c>
      <c r="I248">
        <f>SmtRes!Y241*Source!I262</f>
        <v>1.9999999999999999E-6</v>
      </c>
      <c r="J248">
        <f>SmtRes!AO241</f>
        <v>1</v>
      </c>
      <c r="K248">
        <f>SmtRes!AE241</f>
        <v>1945282.38</v>
      </c>
      <c r="L248">
        <f>SmtRes!DB241</f>
        <v>3.89</v>
      </c>
      <c r="M248">
        <f>ROUND(ROUND(L248*Source!I262, 6)*1, 2)</f>
        <v>3.89</v>
      </c>
      <c r="N248">
        <f>SmtRes!AA241</f>
        <v>1945282.38</v>
      </c>
      <c r="O248">
        <f>ROUND(ROUND(L248*Source!I262, 6)*SmtRes!DA241, 2)</f>
        <v>3.89</v>
      </c>
      <c r="P248">
        <f>SmtRes!AG241</f>
        <v>0</v>
      </c>
      <c r="Q248">
        <f>SmtRes!DC241</f>
        <v>0</v>
      </c>
      <c r="R248">
        <f>ROUND(ROUND(Q248*Source!I262, 6)*1, 2)</f>
        <v>0</v>
      </c>
      <c r="S248">
        <f>SmtRes!AC241</f>
        <v>0</v>
      </c>
      <c r="T248">
        <f>ROUND(ROUND(Q248*Source!I262, 6)*SmtRes!AK241, 2)</f>
        <v>0</v>
      </c>
      <c r="U248">
        <v>3</v>
      </c>
      <c r="Z248">
        <f>SmtRes!X241</f>
        <v>2010614181</v>
      </c>
      <c r="AA248">
        <v>1211539097</v>
      </c>
      <c r="AB248">
        <v>1211539097</v>
      </c>
    </row>
    <row r="249" spans="1:28" x14ac:dyDescent="0.2">
      <c r="A249">
        <v>20</v>
      </c>
      <c r="B249">
        <v>240</v>
      </c>
      <c r="C249">
        <v>2</v>
      </c>
      <c r="D249">
        <v>0</v>
      </c>
      <c r="E249">
        <f>SmtRes!AV240</f>
        <v>0</v>
      </c>
      <c r="F249" t="str">
        <f>SmtRes!I240</f>
        <v>22.1-18-24</v>
      </c>
      <c r="G249" t="str">
        <f>SmtRes!K240</f>
        <v>Автомобили полупассажирские типа ГАЗ, грузоподъемность до 2 т</v>
      </c>
      <c r="H249" t="str">
        <f>SmtRes!O240</f>
        <v>маш.-ч</v>
      </c>
      <c r="I249">
        <f>SmtRes!Y240*Source!I262</f>
        <v>2.7999999999999997E-2</v>
      </c>
      <c r="J249">
        <f>SmtRes!AO240</f>
        <v>1</v>
      </c>
      <c r="K249">
        <f>SmtRes!AF240</f>
        <v>789.86</v>
      </c>
      <c r="L249">
        <f>SmtRes!DB240</f>
        <v>22.113</v>
      </c>
      <c r="M249">
        <f>ROUND(ROUND(L249*Source!I262, 6)*1, 2)</f>
        <v>22.11</v>
      </c>
      <c r="N249">
        <f>SmtRes!AB240</f>
        <v>789.86</v>
      </c>
      <c r="O249">
        <f>ROUND(ROUND(L249*Source!I262, 6)*SmtRes!DA240, 2)</f>
        <v>22.11</v>
      </c>
      <c r="P249">
        <f>SmtRes!AG240</f>
        <v>515.51</v>
      </c>
      <c r="Q249">
        <f>SmtRes!DC240</f>
        <v>14.433999999999999</v>
      </c>
      <c r="R249">
        <f>ROUND(ROUND(Q249*Source!I262, 6)*1, 2)</f>
        <v>14.43</v>
      </c>
      <c r="S249">
        <f>SmtRes!AC240</f>
        <v>515.51</v>
      </c>
      <c r="T249">
        <f>ROUND(ROUND(Q249*Source!I262, 6)*SmtRes!AK240, 2)</f>
        <v>14.43</v>
      </c>
      <c r="U249">
        <v>2</v>
      </c>
      <c r="Z249">
        <f>SmtRes!X240</f>
        <v>-1123321947</v>
      </c>
      <c r="AA249">
        <v>-1084138170</v>
      </c>
      <c r="AB249">
        <v>-1084138170</v>
      </c>
    </row>
    <row r="250" spans="1:28" x14ac:dyDescent="0.2">
      <c r="A250">
        <v>20</v>
      </c>
      <c r="B250">
        <v>239</v>
      </c>
      <c r="C250">
        <v>1</v>
      </c>
      <c r="D250">
        <v>0</v>
      </c>
      <c r="E250">
        <f>SmtRes!AV239</f>
        <v>1</v>
      </c>
      <c r="F250" t="str">
        <f>SmtRes!I239</f>
        <v>9999990008</v>
      </c>
      <c r="G250" t="str">
        <f>SmtRes!K239</f>
        <v>Трудозатраты рабочих</v>
      </c>
      <c r="H250" t="str">
        <f>SmtRes!O239</f>
        <v>чел.-ч.</v>
      </c>
      <c r="I250">
        <f>SmtRes!Y239*Source!I262</f>
        <v>0.24499999999999997</v>
      </c>
      <c r="J250">
        <f>SmtRes!AO239</f>
        <v>1</v>
      </c>
      <c r="K250">
        <f>SmtRes!AH239</f>
        <v>0</v>
      </c>
      <c r="L250">
        <f>SmtRes!DB239</f>
        <v>0</v>
      </c>
      <c r="M250">
        <f>ROUND(ROUND(L250*Source!I262, 6)*1, 2)</f>
        <v>0</v>
      </c>
      <c r="N250">
        <f>SmtRes!AD239</f>
        <v>0</v>
      </c>
      <c r="O250">
        <f>ROUND(ROUND(L250*Source!I262, 6)*SmtRes!DA239, 2)</f>
        <v>0</v>
      </c>
      <c r="P250">
        <f>SmtRes!AG239</f>
        <v>0</v>
      </c>
      <c r="Q250">
        <f>SmtRes!DC239</f>
        <v>0</v>
      </c>
      <c r="R250">
        <f>ROUND(ROUND(Q250*Source!I262, 6)*1, 2)</f>
        <v>0</v>
      </c>
      <c r="S250">
        <f>SmtRes!AC239</f>
        <v>0</v>
      </c>
      <c r="T250">
        <f>ROUND(ROUND(Q250*Source!I262, 6)*SmtRes!AK239, 2)</f>
        <v>0</v>
      </c>
      <c r="U250">
        <v>1</v>
      </c>
      <c r="Z250">
        <f>SmtRes!X239</f>
        <v>476480486</v>
      </c>
      <c r="AA250">
        <v>-1751963544</v>
      </c>
      <c r="AB250">
        <v>-1751963544</v>
      </c>
    </row>
    <row r="251" spans="1:28" x14ac:dyDescent="0.2">
      <c r="A251">
        <v>20</v>
      </c>
      <c r="B251">
        <v>250</v>
      </c>
      <c r="C251">
        <v>3</v>
      </c>
      <c r="D251">
        <v>0</v>
      </c>
      <c r="E251">
        <f>SmtRes!AV250</f>
        <v>0</v>
      </c>
      <c r="F251" t="str">
        <f>SmtRes!I250</f>
        <v>21.1-20-1</v>
      </c>
      <c r="G251" t="str">
        <f>SmtRes!K250</f>
        <v>Бязь</v>
      </c>
      <c r="H251" t="str">
        <f>SmtRes!O250</f>
        <v>м2</v>
      </c>
      <c r="I251">
        <f>SmtRes!Y250*Source!I263</f>
        <v>0.22</v>
      </c>
      <c r="J251">
        <f>SmtRes!AO250</f>
        <v>1</v>
      </c>
      <c r="K251">
        <f>SmtRes!AE250</f>
        <v>48.08</v>
      </c>
      <c r="L251">
        <f>SmtRes!DB250</f>
        <v>10.56</v>
      </c>
      <c r="M251">
        <f>ROUND(ROUND(L251*Source!I263, 6)*1, 2)</f>
        <v>10.56</v>
      </c>
      <c r="N251">
        <f>SmtRes!AA250</f>
        <v>48.08</v>
      </c>
      <c r="O251">
        <f>ROUND(ROUND(L251*Source!I263, 6)*SmtRes!DA250, 2)</f>
        <v>10.56</v>
      </c>
      <c r="P251">
        <f>SmtRes!AG250</f>
        <v>0</v>
      </c>
      <c r="Q251">
        <f>SmtRes!DC250</f>
        <v>0</v>
      </c>
      <c r="R251">
        <f>ROUND(ROUND(Q251*Source!I263, 6)*1, 2)</f>
        <v>0</v>
      </c>
      <c r="S251">
        <f>SmtRes!AC250</f>
        <v>0</v>
      </c>
      <c r="T251">
        <f>ROUND(ROUND(Q251*Source!I263, 6)*SmtRes!AK250, 2)</f>
        <v>0</v>
      </c>
      <c r="U251">
        <v>3</v>
      </c>
      <c r="Z251">
        <f>SmtRes!X250</f>
        <v>1402440005</v>
      </c>
      <c r="AA251">
        <v>-1894729877</v>
      </c>
      <c r="AB251">
        <v>-1894729877</v>
      </c>
    </row>
    <row r="252" spans="1:28" x14ac:dyDescent="0.2">
      <c r="A252">
        <v>20</v>
      </c>
      <c r="B252">
        <v>249</v>
      </c>
      <c r="C252">
        <v>3</v>
      </c>
      <c r="D252">
        <v>0</v>
      </c>
      <c r="E252">
        <f>SmtRes!AV249</f>
        <v>0</v>
      </c>
      <c r="F252" t="str">
        <f>SmtRes!I249</f>
        <v>21.1-16-11</v>
      </c>
      <c r="G252" t="str">
        <f>SmtRes!K249</f>
        <v>Ацетон химически чистый</v>
      </c>
      <c r="H252" t="str">
        <f>SmtRes!O249</f>
        <v>кг</v>
      </c>
      <c r="I252">
        <f>SmtRes!Y249*Source!I263</f>
        <v>1.0999999999999999E-2</v>
      </c>
      <c r="J252">
        <f>SmtRes!AO249</f>
        <v>1</v>
      </c>
      <c r="K252">
        <f>SmtRes!AE249</f>
        <v>271.95999999999998</v>
      </c>
      <c r="L252">
        <f>SmtRes!DB249</f>
        <v>2.97</v>
      </c>
      <c r="M252">
        <f>ROUND(ROUND(L252*Source!I263, 6)*1, 2)</f>
        <v>2.97</v>
      </c>
      <c r="N252">
        <f>SmtRes!AA249</f>
        <v>271.95999999999998</v>
      </c>
      <c r="O252">
        <f>ROUND(ROUND(L252*Source!I263, 6)*SmtRes!DA249, 2)</f>
        <v>2.97</v>
      </c>
      <c r="P252">
        <f>SmtRes!AG249</f>
        <v>0</v>
      </c>
      <c r="Q252">
        <f>SmtRes!DC249</f>
        <v>0</v>
      </c>
      <c r="R252">
        <f>ROUND(ROUND(Q252*Source!I263, 6)*1, 2)</f>
        <v>0</v>
      </c>
      <c r="S252">
        <f>SmtRes!AC249</f>
        <v>0</v>
      </c>
      <c r="T252">
        <f>ROUND(ROUND(Q252*Source!I263, 6)*SmtRes!AK249, 2)</f>
        <v>0</v>
      </c>
      <c r="U252">
        <v>3</v>
      </c>
      <c r="Z252">
        <f>SmtRes!X249</f>
        <v>-1814974188</v>
      </c>
      <c r="AA252">
        <v>-214032763</v>
      </c>
      <c r="AB252">
        <v>-214032763</v>
      </c>
    </row>
    <row r="253" spans="1:28" x14ac:dyDescent="0.2">
      <c r="A253">
        <v>20</v>
      </c>
      <c r="B253">
        <v>248</v>
      </c>
      <c r="C253">
        <v>3</v>
      </c>
      <c r="D253">
        <v>0</v>
      </c>
      <c r="E253">
        <f>SmtRes!AV248</f>
        <v>0</v>
      </c>
      <c r="F253" t="str">
        <f>SmtRes!I248</f>
        <v>21.1-16-104</v>
      </c>
      <c r="G253" t="str">
        <f>SmtRes!K248</f>
        <v>Спирт этиловый технический</v>
      </c>
      <c r="H253" t="str">
        <f>SmtRes!O248</f>
        <v>кг</v>
      </c>
      <c r="I253">
        <f>SmtRes!Y248*Source!I263</f>
        <v>2.1999999999999999E-2</v>
      </c>
      <c r="J253">
        <f>SmtRes!AO248</f>
        <v>1</v>
      </c>
      <c r="K253">
        <f>SmtRes!AE248</f>
        <v>412.97</v>
      </c>
      <c r="L253">
        <f>SmtRes!DB248</f>
        <v>9.1300000000000008</v>
      </c>
      <c r="M253">
        <f>ROUND(ROUND(L253*Source!I263, 6)*1, 2)</f>
        <v>9.1300000000000008</v>
      </c>
      <c r="N253">
        <f>SmtRes!AA248</f>
        <v>412.97</v>
      </c>
      <c r="O253">
        <f>ROUND(ROUND(L253*Source!I263, 6)*SmtRes!DA248, 2)</f>
        <v>9.1300000000000008</v>
      </c>
      <c r="P253">
        <f>SmtRes!AG248</f>
        <v>0</v>
      </c>
      <c r="Q253">
        <f>SmtRes!DC248</f>
        <v>0</v>
      </c>
      <c r="R253">
        <f>ROUND(ROUND(Q253*Source!I263, 6)*1, 2)</f>
        <v>0</v>
      </c>
      <c r="S253">
        <f>SmtRes!AC248</f>
        <v>0</v>
      </c>
      <c r="T253">
        <f>ROUND(ROUND(Q253*Source!I263, 6)*SmtRes!AK248, 2)</f>
        <v>0</v>
      </c>
      <c r="U253">
        <v>3</v>
      </c>
      <c r="Z253">
        <f>SmtRes!X248</f>
        <v>1286462142</v>
      </c>
      <c r="AA253">
        <v>1664821204</v>
      </c>
      <c r="AB253">
        <v>1664821204</v>
      </c>
    </row>
    <row r="254" spans="1:28" x14ac:dyDescent="0.2">
      <c r="A254">
        <v>20</v>
      </c>
      <c r="B254">
        <v>247</v>
      </c>
      <c r="C254">
        <v>2</v>
      </c>
      <c r="D254">
        <v>0</v>
      </c>
      <c r="E254">
        <f>SmtRes!AV247</f>
        <v>0</v>
      </c>
      <c r="F254" t="str">
        <f>SmtRes!I247</f>
        <v>22.1-18-24</v>
      </c>
      <c r="G254" t="str">
        <f>SmtRes!K247</f>
        <v>Автомобили полупассажирские типа ГАЗ, грузоподъемность до 2 т</v>
      </c>
      <c r="H254" t="str">
        <f>SmtRes!O247</f>
        <v>маш.-ч</v>
      </c>
      <c r="I254">
        <f>SmtRes!Y247*Source!I263</f>
        <v>8.249999999999999E-2</v>
      </c>
      <c r="J254">
        <f>SmtRes!AO247</f>
        <v>1</v>
      </c>
      <c r="K254">
        <f>SmtRes!AF247</f>
        <v>789.86</v>
      </c>
      <c r="L254">
        <f>SmtRes!DB247</f>
        <v>65.174999999999997</v>
      </c>
      <c r="M254">
        <f>ROUND(ROUND(L254*Source!I263, 6)*1, 2)</f>
        <v>65.180000000000007</v>
      </c>
      <c r="N254">
        <f>SmtRes!AB247</f>
        <v>789.86</v>
      </c>
      <c r="O254">
        <f>ROUND(ROUND(L254*Source!I263, 6)*SmtRes!DA247, 2)</f>
        <v>65.180000000000007</v>
      </c>
      <c r="P254">
        <f>SmtRes!AG247</f>
        <v>515.51</v>
      </c>
      <c r="Q254">
        <f>SmtRes!DC247</f>
        <v>42.57</v>
      </c>
      <c r="R254">
        <f>ROUND(ROUND(Q254*Source!I263, 6)*1, 2)</f>
        <v>42.57</v>
      </c>
      <c r="S254">
        <f>SmtRes!AC247</f>
        <v>515.51</v>
      </c>
      <c r="T254">
        <f>ROUND(ROUND(Q254*Source!I263, 6)*SmtRes!AK247, 2)</f>
        <v>42.57</v>
      </c>
      <c r="U254">
        <v>2</v>
      </c>
      <c r="Z254">
        <f>SmtRes!X247</f>
        <v>-1123321947</v>
      </c>
      <c r="AA254">
        <v>-1084138170</v>
      </c>
      <c r="AB254">
        <v>-1084138170</v>
      </c>
    </row>
    <row r="255" spans="1:28" x14ac:dyDescent="0.2">
      <c r="A255">
        <v>20</v>
      </c>
      <c r="B255">
        <v>246</v>
      </c>
      <c r="C255">
        <v>1</v>
      </c>
      <c r="D255">
        <v>0</v>
      </c>
      <c r="E255">
        <f>SmtRes!AV246</f>
        <v>1</v>
      </c>
      <c r="F255" t="str">
        <f>SmtRes!I246</f>
        <v>9999990008</v>
      </c>
      <c r="G255" t="str">
        <f>SmtRes!K246</f>
        <v>Трудозатраты рабочих</v>
      </c>
      <c r="H255" t="str">
        <f>SmtRes!O246</f>
        <v>чел.-ч.</v>
      </c>
      <c r="I255">
        <f>SmtRes!Y246*Source!I263</f>
        <v>0.495</v>
      </c>
      <c r="J255">
        <f>SmtRes!AO246</f>
        <v>1</v>
      </c>
      <c r="K255">
        <f>SmtRes!AH246</f>
        <v>0</v>
      </c>
      <c r="L255">
        <f>SmtRes!DB246</f>
        <v>0</v>
      </c>
      <c r="M255">
        <f>ROUND(ROUND(L255*Source!I263, 6)*1, 2)</f>
        <v>0</v>
      </c>
      <c r="N255">
        <f>SmtRes!AD246</f>
        <v>0</v>
      </c>
      <c r="O255">
        <f>ROUND(ROUND(L255*Source!I263, 6)*SmtRes!DA246, 2)</f>
        <v>0</v>
      </c>
      <c r="P255">
        <f>SmtRes!AG246</f>
        <v>0</v>
      </c>
      <c r="Q255">
        <f>SmtRes!DC246</f>
        <v>0</v>
      </c>
      <c r="R255">
        <f>ROUND(ROUND(Q255*Source!I263, 6)*1, 2)</f>
        <v>0</v>
      </c>
      <c r="S255">
        <f>SmtRes!AC246</f>
        <v>0</v>
      </c>
      <c r="T255">
        <f>ROUND(ROUND(Q255*Source!I263, 6)*SmtRes!AK246, 2)</f>
        <v>0</v>
      </c>
      <c r="U255">
        <v>1</v>
      </c>
      <c r="Z255">
        <f>SmtRes!X246</f>
        <v>476480486</v>
      </c>
      <c r="AA255">
        <v>-1751963544</v>
      </c>
      <c r="AB255">
        <v>-1751963544</v>
      </c>
    </row>
    <row r="256" spans="1:28" x14ac:dyDescent="0.2">
      <c r="A256">
        <v>20</v>
      </c>
      <c r="B256">
        <v>253</v>
      </c>
      <c r="C256">
        <v>3</v>
      </c>
      <c r="D256">
        <v>0</v>
      </c>
      <c r="E256">
        <f>SmtRes!AV253</f>
        <v>0</v>
      </c>
      <c r="F256" t="str">
        <f>SmtRes!I253</f>
        <v>21.1-4-7</v>
      </c>
      <c r="G256" t="str">
        <f>SmtRes!K253</f>
        <v>Газ негорючий жидкий (воздух сжатый) Clean 360</v>
      </c>
      <c r="H256" t="str">
        <f>SmtRes!O253</f>
        <v>л</v>
      </c>
      <c r="I256">
        <f>SmtRes!Y253*Source!I264</f>
        <v>3.0000000000000001E-3</v>
      </c>
      <c r="J256">
        <f>SmtRes!AO253</f>
        <v>1</v>
      </c>
      <c r="K256">
        <f>SmtRes!AE253</f>
        <v>13856.59</v>
      </c>
      <c r="L256">
        <f>SmtRes!DB253</f>
        <v>41.57</v>
      </c>
      <c r="M256">
        <f>ROUND(ROUND(L256*Source!I264, 6)*1, 2)</f>
        <v>41.57</v>
      </c>
      <c r="N256">
        <f>SmtRes!AA253</f>
        <v>13856.59</v>
      </c>
      <c r="O256">
        <f>ROUND(ROUND(L256*Source!I264, 6)*SmtRes!DA253, 2)</f>
        <v>41.57</v>
      </c>
      <c r="P256">
        <f>SmtRes!AG253</f>
        <v>0</v>
      </c>
      <c r="Q256">
        <f>SmtRes!DC253</f>
        <v>0</v>
      </c>
      <c r="R256">
        <f>ROUND(ROUND(Q256*Source!I264, 6)*1, 2)</f>
        <v>0</v>
      </c>
      <c r="S256">
        <f>SmtRes!AC253</f>
        <v>0</v>
      </c>
      <c r="T256">
        <f>ROUND(ROUND(Q256*Source!I264, 6)*SmtRes!AK253, 2)</f>
        <v>0</v>
      </c>
      <c r="U256">
        <v>3</v>
      </c>
      <c r="Z256">
        <f>SmtRes!X253</f>
        <v>-1791503361</v>
      </c>
      <c r="AA256">
        <v>613166462</v>
      </c>
      <c r="AB256">
        <v>613166462</v>
      </c>
    </row>
    <row r="257" spans="1:28" x14ac:dyDescent="0.2">
      <c r="A257">
        <v>20</v>
      </c>
      <c r="B257">
        <v>252</v>
      </c>
      <c r="C257">
        <v>3</v>
      </c>
      <c r="D257">
        <v>0</v>
      </c>
      <c r="E257">
        <f>SmtRes!AV252</f>
        <v>0</v>
      </c>
      <c r="F257" t="str">
        <f>SmtRes!I252</f>
        <v>21.1-20-7</v>
      </c>
      <c r="G257" t="str">
        <f>SmtRes!K252</f>
        <v>Ветошь</v>
      </c>
      <c r="H257" t="str">
        <f>SmtRes!O252</f>
        <v>кг</v>
      </c>
      <c r="I257">
        <f>SmtRes!Y252*Source!I264</f>
        <v>3.0000000000000001E-3</v>
      </c>
      <c r="J257">
        <f>SmtRes!AO252</f>
        <v>1</v>
      </c>
      <c r="K257">
        <f>SmtRes!AE252</f>
        <v>29.29</v>
      </c>
      <c r="L257">
        <f>SmtRes!DB252</f>
        <v>0.09</v>
      </c>
      <c r="M257">
        <f>ROUND(ROUND(L257*Source!I264, 6)*1, 2)</f>
        <v>0.09</v>
      </c>
      <c r="N257">
        <f>SmtRes!AA252</f>
        <v>29.29</v>
      </c>
      <c r="O257">
        <f>ROUND(ROUND(L257*Source!I264, 6)*SmtRes!DA252, 2)</f>
        <v>0.09</v>
      </c>
      <c r="P257">
        <f>SmtRes!AG252</f>
        <v>0</v>
      </c>
      <c r="Q257">
        <f>SmtRes!DC252</f>
        <v>0</v>
      </c>
      <c r="R257">
        <f>ROUND(ROUND(Q257*Source!I264, 6)*1, 2)</f>
        <v>0</v>
      </c>
      <c r="S257">
        <f>SmtRes!AC252</f>
        <v>0</v>
      </c>
      <c r="T257">
        <f>ROUND(ROUND(Q257*Source!I264, 6)*SmtRes!AK252, 2)</f>
        <v>0</v>
      </c>
      <c r="U257">
        <v>3</v>
      </c>
      <c r="Z257">
        <f>SmtRes!X252</f>
        <v>-20334964</v>
      </c>
      <c r="AA257">
        <v>-854210182</v>
      </c>
      <c r="AB257">
        <v>-854210182</v>
      </c>
    </row>
    <row r="258" spans="1:28" x14ac:dyDescent="0.2">
      <c r="A258">
        <v>20</v>
      </c>
      <c r="B258">
        <v>251</v>
      </c>
      <c r="C258">
        <v>1</v>
      </c>
      <c r="D258">
        <v>0</v>
      </c>
      <c r="E258">
        <f>SmtRes!AV251</f>
        <v>1</v>
      </c>
      <c r="F258" t="str">
        <f>SmtRes!I251</f>
        <v>9999990008</v>
      </c>
      <c r="G258" t="str">
        <f>SmtRes!K251</f>
        <v>Трудозатраты рабочих</v>
      </c>
      <c r="H258" t="str">
        <f>SmtRes!O251</f>
        <v>чел.-ч.</v>
      </c>
      <c r="I258">
        <f>SmtRes!Y251*Source!I264</f>
        <v>0.3</v>
      </c>
      <c r="J258">
        <f>SmtRes!AO251</f>
        <v>1</v>
      </c>
      <c r="K258">
        <f>SmtRes!AH251</f>
        <v>0</v>
      </c>
      <c r="L258">
        <f>SmtRes!DB251</f>
        <v>0</v>
      </c>
      <c r="M258">
        <f>ROUND(ROUND(L258*Source!I264, 6)*1, 2)</f>
        <v>0</v>
      </c>
      <c r="N258">
        <f>SmtRes!AD251</f>
        <v>0</v>
      </c>
      <c r="O258">
        <f>ROUND(ROUND(L258*Source!I264, 6)*SmtRes!DA251, 2)</f>
        <v>0</v>
      </c>
      <c r="P258">
        <f>SmtRes!AG251</f>
        <v>0</v>
      </c>
      <c r="Q258">
        <f>SmtRes!DC251</f>
        <v>0</v>
      </c>
      <c r="R258">
        <f>ROUND(ROUND(Q258*Source!I264, 6)*1, 2)</f>
        <v>0</v>
      </c>
      <c r="S258">
        <f>SmtRes!AC251</f>
        <v>0</v>
      </c>
      <c r="T258">
        <f>ROUND(ROUND(Q258*Source!I264, 6)*SmtRes!AK251, 2)</f>
        <v>0</v>
      </c>
      <c r="U258">
        <v>1</v>
      </c>
      <c r="Z258">
        <f>SmtRes!X251</f>
        <v>476480486</v>
      </c>
      <c r="AA258">
        <v>-1751963544</v>
      </c>
      <c r="AB258">
        <v>-1751963544</v>
      </c>
    </row>
    <row r="259" spans="1:28" x14ac:dyDescent="0.2">
      <c r="A259">
        <v>20</v>
      </c>
      <c r="B259">
        <v>258</v>
      </c>
      <c r="C259">
        <v>3</v>
      </c>
      <c r="D259">
        <v>0</v>
      </c>
      <c r="E259">
        <f>SmtRes!AV258</f>
        <v>0</v>
      </c>
      <c r="F259" t="str">
        <f>SmtRes!I258</f>
        <v>21.1-20-1</v>
      </c>
      <c r="G259" t="str">
        <f>SmtRes!K258</f>
        <v>Бязь</v>
      </c>
      <c r="H259" t="str">
        <f>SmtRes!O258</f>
        <v>м2</v>
      </c>
      <c r="I259">
        <f>SmtRes!Y258*Source!I265</f>
        <v>0.02</v>
      </c>
      <c r="J259">
        <f>SmtRes!AO258</f>
        <v>1</v>
      </c>
      <c r="K259">
        <f>SmtRes!AE258</f>
        <v>48.08</v>
      </c>
      <c r="L259">
        <f>SmtRes!DB258</f>
        <v>0.96</v>
      </c>
      <c r="M259">
        <f>ROUND(ROUND(L259*Source!I265, 6)*1, 2)</f>
        <v>0.96</v>
      </c>
      <c r="N259">
        <f>SmtRes!AA258</f>
        <v>48.08</v>
      </c>
      <c r="O259">
        <f>ROUND(ROUND(L259*Source!I265, 6)*SmtRes!DA258, 2)</f>
        <v>0.96</v>
      </c>
      <c r="P259">
        <f>SmtRes!AG258</f>
        <v>0</v>
      </c>
      <c r="Q259">
        <f>SmtRes!DC258</f>
        <v>0</v>
      </c>
      <c r="R259">
        <f>ROUND(ROUND(Q259*Source!I265, 6)*1, 2)</f>
        <v>0</v>
      </c>
      <c r="S259">
        <f>SmtRes!AC258</f>
        <v>0</v>
      </c>
      <c r="T259">
        <f>ROUND(ROUND(Q259*Source!I265, 6)*SmtRes!AK258, 2)</f>
        <v>0</v>
      </c>
      <c r="U259">
        <v>3</v>
      </c>
      <c r="Z259">
        <f>SmtRes!X258</f>
        <v>1402440005</v>
      </c>
      <c r="AA259">
        <v>-1894729877</v>
      </c>
      <c r="AB259">
        <v>-1894729877</v>
      </c>
    </row>
    <row r="260" spans="1:28" x14ac:dyDescent="0.2">
      <c r="A260">
        <v>20</v>
      </c>
      <c r="B260">
        <v>257</v>
      </c>
      <c r="C260">
        <v>3</v>
      </c>
      <c r="D260">
        <v>0</v>
      </c>
      <c r="E260">
        <f>SmtRes!AV257</f>
        <v>0</v>
      </c>
      <c r="F260" t="str">
        <f>SmtRes!I257</f>
        <v>21.1-16-11</v>
      </c>
      <c r="G260" t="str">
        <f>SmtRes!K257</f>
        <v>Ацетон химически чистый</v>
      </c>
      <c r="H260" t="str">
        <f>SmtRes!O257</f>
        <v>кг</v>
      </c>
      <c r="I260">
        <f>SmtRes!Y257*Source!I265</f>
        <v>2E-3</v>
      </c>
      <c r="J260">
        <f>SmtRes!AO257</f>
        <v>1</v>
      </c>
      <c r="K260">
        <f>SmtRes!AE257</f>
        <v>271.95999999999998</v>
      </c>
      <c r="L260">
        <f>SmtRes!DB257</f>
        <v>0.54</v>
      </c>
      <c r="M260">
        <f>ROUND(ROUND(L260*Source!I265, 6)*1, 2)</f>
        <v>0.54</v>
      </c>
      <c r="N260">
        <f>SmtRes!AA257</f>
        <v>271.95999999999998</v>
      </c>
      <c r="O260">
        <f>ROUND(ROUND(L260*Source!I265, 6)*SmtRes!DA257, 2)</f>
        <v>0.54</v>
      </c>
      <c r="P260">
        <f>SmtRes!AG257</f>
        <v>0</v>
      </c>
      <c r="Q260">
        <f>SmtRes!DC257</f>
        <v>0</v>
      </c>
      <c r="R260">
        <f>ROUND(ROUND(Q260*Source!I265, 6)*1, 2)</f>
        <v>0</v>
      </c>
      <c r="S260">
        <f>SmtRes!AC257</f>
        <v>0</v>
      </c>
      <c r="T260">
        <f>ROUND(ROUND(Q260*Source!I265, 6)*SmtRes!AK257, 2)</f>
        <v>0</v>
      </c>
      <c r="U260">
        <v>3</v>
      </c>
      <c r="Z260">
        <f>SmtRes!X257</f>
        <v>-1814974188</v>
      </c>
      <c r="AA260">
        <v>-214032763</v>
      </c>
      <c r="AB260">
        <v>-214032763</v>
      </c>
    </row>
    <row r="261" spans="1:28" x14ac:dyDescent="0.2">
      <c r="A261">
        <v>20</v>
      </c>
      <c r="B261">
        <v>256</v>
      </c>
      <c r="C261">
        <v>3</v>
      </c>
      <c r="D261">
        <v>0</v>
      </c>
      <c r="E261">
        <f>SmtRes!AV256</f>
        <v>0</v>
      </c>
      <c r="F261" t="str">
        <f>SmtRes!I256</f>
        <v>21.1-16-104</v>
      </c>
      <c r="G261" t="str">
        <f>SmtRes!K256</f>
        <v>Спирт этиловый технический</v>
      </c>
      <c r="H261" t="str">
        <f>SmtRes!O256</f>
        <v>кг</v>
      </c>
      <c r="I261">
        <f>SmtRes!Y256*Source!I265</f>
        <v>4.0000000000000001E-3</v>
      </c>
      <c r="J261">
        <f>SmtRes!AO256</f>
        <v>1</v>
      </c>
      <c r="K261">
        <f>SmtRes!AE256</f>
        <v>412.97</v>
      </c>
      <c r="L261">
        <f>SmtRes!DB256</f>
        <v>1.65</v>
      </c>
      <c r="M261">
        <f>ROUND(ROUND(L261*Source!I265, 6)*1, 2)</f>
        <v>1.65</v>
      </c>
      <c r="N261">
        <f>SmtRes!AA256</f>
        <v>412.97</v>
      </c>
      <c r="O261">
        <f>ROUND(ROUND(L261*Source!I265, 6)*SmtRes!DA256, 2)</f>
        <v>1.65</v>
      </c>
      <c r="P261">
        <f>SmtRes!AG256</f>
        <v>0</v>
      </c>
      <c r="Q261">
        <f>SmtRes!DC256</f>
        <v>0</v>
      </c>
      <c r="R261">
        <f>ROUND(ROUND(Q261*Source!I265, 6)*1, 2)</f>
        <v>0</v>
      </c>
      <c r="S261">
        <f>SmtRes!AC256</f>
        <v>0</v>
      </c>
      <c r="T261">
        <f>ROUND(ROUND(Q261*Source!I265, 6)*SmtRes!AK256, 2)</f>
        <v>0</v>
      </c>
      <c r="U261">
        <v>3</v>
      </c>
      <c r="Z261">
        <f>SmtRes!X256</f>
        <v>1286462142</v>
      </c>
      <c r="AA261">
        <v>1664821204</v>
      </c>
      <c r="AB261">
        <v>1664821204</v>
      </c>
    </row>
    <row r="262" spans="1:28" x14ac:dyDescent="0.2">
      <c r="A262">
        <v>20</v>
      </c>
      <c r="B262">
        <v>255</v>
      </c>
      <c r="C262">
        <v>2</v>
      </c>
      <c r="D262">
        <v>0</v>
      </c>
      <c r="E262">
        <f>SmtRes!AV255</f>
        <v>0</v>
      </c>
      <c r="F262" t="str">
        <f>SmtRes!I255</f>
        <v>22.1-18-24</v>
      </c>
      <c r="G262" t="str">
        <f>SmtRes!K255</f>
        <v>Автомобили полупассажирские типа ГАЗ, грузоподъемность до 2 т</v>
      </c>
      <c r="H262" t="str">
        <f>SmtRes!O255</f>
        <v>маш.-ч</v>
      </c>
      <c r="I262">
        <f>SmtRes!Y255*Source!I265</f>
        <v>6.9999999999999993E-2</v>
      </c>
      <c r="J262">
        <f>SmtRes!AO255</f>
        <v>1</v>
      </c>
      <c r="K262">
        <f>SmtRes!AF255</f>
        <v>789.86</v>
      </c>
      <c r="L262">
        <f>SmtRes!DB255</f>
        <v>55.292999999999999</v>
      </c>
      <c r="M262">
        <f>ROUND(ROUND(L262*Source!I265, 6)*1, 2)</f>
        <v>55.29</v>
      </c>
      <c r="N262">
        <f>SmtRes!AB255</f>
        <v>789.86</v>
      </c>
      <c r="O262">
        <f>ROUND(ROUND(L262*Source!I265, 6)*SmtRes!DA255, 2)</f>
        <v>55.29</v>
      </c>
      <c r="P262">
        <f>SmtRes!AG255</f>
        <v>515.51</v>
      </c>
      <c r="Q262">
        <f>SmtRes!DC255</f>
        <v>36.085000000000001</v>
      </c>
      <c r="R262">
        <f>ROUND(ROUND(Q262*Source!I265, 6)*1, 2)</f>
        <v>36.090000000000003</v>
      </c>
      <c r="S262">
        <f>SmtRes!AC255</f>
        <v>515.51</v>
      </c>
      <c r="T262">
        <f>ROUND(ROUND(Q262*Source!I265, 6)*SmtRes!AK255, 2)</f>
        <v>36.090000000000003</v>
      </c>
      <c r="U262">
        <v>2</v>
      </c>
      <c r="Z262">
        <f>SmtRes!X255</f>
        <v>-1123321947</v>
      </c>
      <c r="AA262">
        <v>-1084138170</v>
      </c>
      <c r="AB262">
        <v>-1084138170</v>
      </c>
    </row>
    <row r="263" spans="1:28" x14ac:dyDescent="0.2">
      <c r="A263">
        <v>20</v>
      </c>
      <c r="B263">
        <v>254</v>
      </c>
      <c r="C263">
        <v>1</v>
      </c>
      <c r="D263">
        <v>0</v>
      </c>
      <c r="E263">
        <f>SmtRes!AV254</f>
        <v>1</v>
      </c>
      <c r="F263" t="str">
        <f>SmtRes!I254</f>
        <v>9999990008</v>
      </c>
      <c r="G263" t="str">
        <f>SmtRes!K254</f>
        <v>Трудозатраты рабочих</v>
      </c>
      <c r="H263" t="str">
        <f>SmtRes!O254</f>
        <v>чел.-ч.</v>
      </c>
      <c r="I263">
        <f>SmtRes!Y254*Source!I265</f>
        <v>1.274</v>
      </c>
      <c r="J263">
        <f>SmtRes!AO254</f>
        <v>1</v>
      </c>
      <c r="K263">
        <f>SmtRes!AH254</f>
        <v>0</v>
      </c>
      <c r="L263">
        <f>SmtRes!DB254</f>
        <v>0</v>
      </c>
      <c r="M263">
        <f>ROUND(ROUND(L263*Source!I265, 6)*1, 2)</f>
        <v>0</v>
      </c>
      <c r="N263">
        <f>SmtRes!AD254</f>
        <v>0</v>
      </c>
      <c r="O263">
        <f>ROUND(ROUND(L263*Source!I265, 6)*SmtRes!DA254, 2)</f>
        <v>0</v>
      </c>
      <c r="P263">
        <f>SmtRes!AG254</f>
        <v>0</v>
      </c>
      <c r="Q263">
        <f>SmtRes!DC254</f>
        <v>0</v>
      </c>
      <c r="R263">
        <f>ROUND(ROUND(Q263*Source!I265, 6)*1, 2)</f>
        <v>0</v>
      </c>
      <c r="S263">
        <f>SmtRes!AC254</f>
        <v>0</v>
      </c>
      <c r="T263">
        <f>ROUND(ROUND(Q263*Source!I265, 6)*SmtRes!AK254, 2)</f>
        <v>0</v>
      </c>
      <c r="U263">
        <v>1</v>
      </c>
      <c r="Z263">
        <f>SmtRes!X254</f>
        <v>476480486</v>
      </c>
      <c r="AA263">
        <v>-1751963544</v>
      </c>
      <c r="AB263">
        <v>-1751963544</v>
      </c>
    </row>
    <row r="264" spans="1:28" x14ac:dyDescent="0.2">
      <c r="A264">
        <v>20</v>
      </c>
      <c r="B264">
        <v>260</v>
      </c>
      <c r="C264">
        <v>2</v>
      </c>
      <c r="D264">
        <v>0</v>
      </c>
      <c r="E264">
        <f>SmtRes!AV260</f>
        <v>0</v>
      </c>
      <c r="F264" t="str">
        <f>SmtRes!I260</f>
        <v>22.1-18-24</v>
      </c>
      <c r="G264" t="str">
        <f>SmtRes!K260</f>
        <v>Автомобили полупассажирские типа ГАЗ, грузоподъемность до 2 т</v>
      </c>
      <c r="H264" t="str">
        <f>SmtRes!O260</f>
        <v>маш.-ч</v>
      </c>
      <c r="I264">
        <f>SmtRes!Y260*Source!I266</f>
        <v>0.16499999999999998</v>
      </c>
      <c r="J264">
        <f>SmtRes!AO260</f>
        <v>1</v>
      </c>
      <c r="K264">
        <f>SmtRes!AF260</f>
        <v>789.86</v>
      </c>
      <c r="L264">
        <f>SmtRes!DB260</f>
        <v>130.35</v>
      </c>
      <c r="M264">
        <f>ROUND(ROUND(L264*Source!I266, 6)*1, 2)</f>
        <v>130.35</v>
      </c>
      <c r="N264">
        <f>SmtRes!AB260</f>
        <v>789.86</v>
      </c>
      <c r="O264">
        <f>ROUND(ROUND(L264*Source!I266, 6)*SmtRes!DA260, 2)</f>
        <v>130.35</v>
      </c>
      <c r="P264">
        <f>SmtRes!AG260</f>
        <v>515.51</v>
      </c>
      <c r="Q264">
        <f>SmtRes!DC260</f>
        <v>85.057500000000005</v>
      </c>
      <c r="R264">
        <f>ROUND(ROUND(Q264*Source!I266, 6)*1, 2)</f>
        <v>85.06</v>
      </c>
      <c r="S264">
        <f>SmtRes!AC260</f>
        <v>515.51</v>
      </c>
      <c r="T264">
        <f>ROUND(ROUND(Q264*Source!I266, 6)*SmtRes!AK260, 2)</f>
        <v>85.06</v>
      </c>
      <c r="U264">
        <v>2</v>
      </c>
      <c r="Z264">
        <f>SmtRes!X260</f>
        <v>-1123321947</v>
      </c>
      <c r="AA264">
        <v>-1084138170</v>
      </c>
      <c r="AB264">
        <v>-1084138170</v>
      </c>
    </row>
    <row r="265" spans="1:28" x14ac:dyDescent="0.2">
      <c r="A265">
        <v>20</v>
      </c>
      <c r="B265">
        <v>259</v>
      </c>
      <c r="C265">
        <v>1</v>
      </c>
      <c r="D265">
        <v>0</v>
      </c>
      <c r="E265">
        <f>SmtRes!AV259</f>
        <v>1</v>
      </c>
      <c r="F265" t="str">
        <f>SmtRes!I259</f>
        <v>9999990008</v>
      </c>
      <c r="G265" t="str">
        <f>SmtRes!K259</f>
        <v>Трудозатраты рабочих</v>
      </c>
      <c r="H265" t="str">
        <f>SmtRes!O259</f>
        <v>чел.-ч.</v>
      </c>
      <c r="I265">
        <f>SmtRes!Y259*Source!I266</f>
        <v>3.2174999999999998</v>
      </c>
      <c r="J265">
        <f>SmtRes!AO259</f>
        <v>1</v>
      </c>
      <c r="K265">
        <f>SmtRes!AH259</f>
        <v>0</v>
      </c>
      <c r="L265">
        <f>SmtRes!DB259</f>
        <v>0</v>
      </c>
      <c r="M265">
        <f>ROUND(ROUND(L265*Source!I266, 6)*1, 2)</f>
        <v>0</v>
      </c>
      <c r="N265">
        <f>SmtRes!AD259</f>
        <v>0</v>
      </c>
      <c r="O265">
        <f>ROUND(ROUND(L265*Source!I266, 6)*SmtRes!DA259, 2)</f>
        <v>0</v>
      </c>
      <c r="P265">
        <f>SmtRes!AG259</f>
        <v>0</v>
      </c>
      <c r="Q265">
        <f>SmtRes!DC259</f>
        <v>0</v>
      </c>
      <c r="R265">
        <f>ROUND(ROUND(Q265*Source!I266, 6)*1, 2)</f>
        <v>0</v>
      </c>
      <c r="S265">
        <f>SmtRes!AC259</f>
        <v>0</v>
      </c>
      <c r="T265">
        <f>ROUND(ROUND(Q265*Source!I266, 6)*SmtRes!AK259, 2)</f>
        <v>0</v>
      </c>
      <c r="U265">
        <v>1</v>
      </c>
      <c r="Z265">
        <f>SmtRes!X259</f>
        <v>476480486</v>
      </c>
      <c r="AA265">
        <v>-1751963544</v>
      </c>
      <c r="AB265">
        <v>-1751963544</v>
      </c>
    </row>
    <row r="266" spans="1:28" x14ac:dyDescent="0.2">
      <c r="A266">
        <v>20</v>
      </c>
      <c r="B266">
        <v>267</v>
      </c>
      <c r="C266">
        <v>3</v>
      </c>
      <c r="D266">
        <v>0</v>
      </c>
      <c r="E266">
        <f>SmtRes!AV267</f>
        <v>0</v>
      </c>
      <c r="F266" t="str">
        <f>SmtRes!I267</f>
        <v>21.1-20-1</v>
      </c>
      <c r="G266" t="str">
        <f>SmtRes!K267</f>
        <v>Бязь</v>
      </c>
      <c r="H266" t="str">
        <f>SmtRes!O267</f>
        <v>м2</v>
      </c>
      <c r="I266">
        <f>SmtRes!Y267*Source!I267</f>
        <v>0.02</v>
      </c>
      <c r="J266">
        <f>SmtRes!AO267</f>
        <v>1</v>
      </c>
      <c r="K266">
        <f>SmtRes!AE267</f>
        <v>48.08</v>
      </c>
      <c r="L266">
        <f>SmtRes!DB267</f>
        <v>0.96</v>
      </c>
      <c r="M266">
        <f>ROUND(ROUND(L266*Source!I267, 6)*1, 2)</f>
        <v>0.96</v>
      </c>
      <c r="N266">
        <f>SmtRes!AA267</f>
        <v>48.08</v>
      </c>
      <c r="O266">
        <f>ROUND(ROUND(L266*Source!I267, 6)*SmtRes!DA267, 2)</f>
        <v>0.96</v>
      </c>
      <c r="P266">
        <f>SmtRes!AG267</f>
        <v>0</v>
      </c>
      <c r="Q266">
        <f>SmtRes!DC267</f>
        <v>0</v>
      </c>
      <c r="R266">
        <f>ROUND(ROUND(Q266*Source!I267, 6)*1, 2)</f>
        <v>0</v>
      </c>
      <c r="S266">
        <f>SmtRes!AC267</f>
        <v>0</v>
      </c>
      <c r="T266">
        <f>ROUND(ROUND(Q266*Source!I267, 6)*SmtRes!AK267, 2)</f>
        <v>0</v>
      </c>
      <c r="U266">
        <v>3</v>
      </c>
      <c r="Z266">
        <f>SmtRes!X267</f>
        <v>1402440005</v>
      </c>
      <c r="AA266">
        <v>-1894729877</v>
      </c>
      <c r="AB266">
        <v>-1894729877</v>
      </c>
    </row>
    <row r="267" spans="1:28" x14ac:dyDescent="0.2">
      <c r="A267">
        <v>20</v>
      </c>
      <c r="B267">
        <v>266</v>
      </c>
      <c r="C267">
        <v>3</v>
      </c>
      <c r="D267">
        <v>0</v>
      </c>
      <c r="E267">
        <f>SmtRes!AV266</f>
        <v>0</v>
      </c>
      <c r="F267" t="str">
        <f>SmtRes!I266</f>
        <v>21.1-16-41</v>
      </c>
      <c r="G267" t="str">
        <f>SmtRes!K266</f>
        <v>Канифоль</v>
      </c>
      <c r="H267" t="str">
        <f>SmtRes!O266</f>
        <v>кг</v>
      </c>
      <c r="I267">
        <f>SmtRes!Y266*Source!I267</f>
        <v>3.5000000000000001E-3</v>
      </c>
      <c r="J267">
        <f>SmtRes!AO266</f>
        <v>1</v>
      </c>
      <c r="K267">
        <f>SmtRes!AE266</f>
        <v>404.48</v>
      </c>
      <c r="L267">
        <f>SmtRes!DB266</f>
        <v>1.42</v>
      </c>
      <c r="M267">
        <f>ROUND(ROUND(L267*Source!I267, 6)*1, 2)</f>
        <v>1.42</v>
      </c>
      <c r="N267">
        <f>SmtRes!AA266</f>
        <v>404.48</v>
      </c>
      <c r="O267">
        <f>ROUND(ROUND(L267*Source!I267, 6)*SmtRes!DA266, 2)</f>
        <v>1.42</v>
      </c>
      <c r="P267">
        <f>SmtRes!AG266</f>
        <v>0</v>
      </c>
      <c r="Q267">
        <f>SmtRes!DC266</f>
        <v>0</v>
      </c>
      <c r="R267">
        <f>ROUND(ROUND(Q267*Source!I267, 6)*1, 2)</f>
        <v>0</v>
      </c>
      <c r="S267">
        <f>SmtRes!AC266</f>
        <v>0</v>
      </c>
      <c r="T267">
        <f>ROUND(ROUND(Q267*Source!I267, 6)*SmtRes!AK266, 2)</f>
        <v>0</v>
      </c>
      <c r="U267">
        <v>3</v>
      </c>
      <c r="Z267">
        <f>SmtRes!X266</f>
        <v>-1116031774</v>
      </c>
      <c r="AA267">
        <v>-843402697</v>
      </c>
      <c r="AB267">
        <v>-843402697</v>
      </c>
    </row>
    <row r="268" spans="1:28" x14ac:dyDescent="0.2">
      <c r="A268">
        <v>20</v>
      </c>
      <c r="B268">
        <v>265</v>
      </c>
      <c r="C268">
        <v>3</v>
      </c>
      <c r="D268">
        <v>0</v>
      </c>
      <c r="E268">
        <f>SmtRes!AV265</f>
        <v>0</v>
      </c>
      <c r="F268" t="str">
        <f>SmtRes!I265</f>
        <v>21.1-16-11</v>
      </c>
      <c r="G268" t="str">
        <f>SmtRes!K265</f>
        <v>Ацетон химически чистый</v>
      </c>
      <c r="H268" t="str">
        <f>SmtRes!O265</f>
        <v>кг</v>
      </c>
      <c r="I268">
        <f>SmtRes!Y265*Source!I267</f>
        <v>2E-3</v>
      </c>
      <c r="J268">
        <f>SmtRes!AO265</f>
        <v>1</v>
      </c>
      <c r="K268">
        <f>SmtRes!AE265</f>
        <v>271.95999999999998</v>
      </c>
      <c r="L268">
        <f>SmtRes!DB265</f>
        <v>0.54</v>
      </c>
      <c r="M268">
        <f>ROUND(ROUND(L268*Source!I267, 6)*1, 2)</f>
        <v>0.54</v>
      </c>
      <c r="N268">
        <f>SmtRes!AA265</f>
        <v>271.95999999999998</v>
      </c>
      <c r="O268">
        <f>ROUND(ROUND(L268*Source!I267, 6)*SmtRes!DA265, 2)</f>
        <v>0.54</v>
      </c>
      <c r="P268">
        <f>SmtRes!AG265</f>
        <v>0</v>
      </c>
      <c r="Q268">
        <f>SmtRes!DC265</f>
        <v>0</v>
      </c>
      <c r="R268">
        <f>ROUND(ROUND(Q268*Source!I267, 6)*1, 2)</f>
        <v>0</v>
      </c>
      <c r="S268">
        <f>SmtRes!AC265</f>
        <v>0</v>
      </c>
      <c r="T268">
        <f>ROUND(ROUND(Q268*Source!I267, 6)*SmtRes!AK265, 2)</f>
        <v>0</v>
      </c>
      <c r="U268">
        <v>3</v>
      </c>
      <c r="Z268">
        <f>SmtRes!X265</f>
        <v>-1814974188</v>
      </c>
      <c r="AA268">
        <v>-214032763</v>
      </c>
      <c r="AB268">
        <v>-214032763</v>
      </c>
    </row>
    <row r="269" spans="1:28" x14ac:dyDescent="0.2">
      <c r="A269">
        <v>20</v>
      </c>
      <c r="B269">
        <v>264</v>
      </c>
      <c r="C269">
        <v>3</v>
      </c>
      <c r="D269">
        <v>0</v>
      </c>
      <c r="E269">
        <f>SmtRes!AV264</f>
        <v>0</v>
      </c>
      <c r="F269" t="str">
        <f>SmtRes!I264</f>
        <v>21.1-16-104</v>
      </c>
      <c r="G269" t="str">
        <f>SmtRes!K264</f>
        <v>Спирт этиловый технический</v>
      </c>
      <c r="H269" t="str">
        <f>SmtRes!O264</f>
        <v>кг</v>
      </c>
      <c r="I269">
        <f>SmtRes!Y264*Source!I267</f>
        <v>4.0000000000000001E-3</v>
      </c>
      <c r="J269">
        <f>SmtRes!AO264</f>
        <v>1</v>
      </c>
      <c r="K269">
        <f>SmtRes!AE264</f>
        <v>412.97</v>
      </c>
      <c r="L269">
        <f>SmtRes!DB264</f>
        <v>1.65</v>
      </c>
      <c r="M269">
        <f>ROUND(ROUND(L269*Source!I267, 6)*1, 2)</f>
        <v>1.65</v>
      </c>
      <c r="N269">
        <f>SmtRes!AA264</f>
        <v>412.97</v>
      </c>
      <c r="O269">
        <f>ROUND(ROUND(L269*Source!I267, 6)*SmtRes!DA264, 2)</f>
        <v>1.65</v>
      </c>
      <c r="P269">
        <f>SmtRes!AG264</f>
        <v>0</v>
      </c>
      <c r="Q269">
        <f>SmtRes!DC264</f>
        <v>0</v>
      </c>
      <c r="R269">
        <f>ROUND(ROUND(Q269*Source!I267, 6)*1, 2)</f>
        <v>0</v>
      </c>
      <c r="S269">
        <f>SmtRes!AC264</f>
        <v>0</v>
      </c>
      <c r="T269">
        <f>ROUND(ROUND(Q269*Source!I267, 6)*SmtRes!AK264, 2)</f>
        <v>0</v>
      </c>
      <c r="U269">
        <v>3</v>
      </c>
      <c r="Z269">
        <f>SmtRes!X264</f>
        <v>1286462142</v>
      </c>
      <c r="AA269">
        <v>1664821204</v>
      </c>
      <c r="AB269">
        <v>1664821204</v>
      </c>
    </row>
    <row r="270" spans="1:28" x14ac:dyDescent="0.2">
      <c r="A270">
        <v>20</v>
      </c>
      <c r="B270">
        <v>263</v>
      </c>
      <c r="C270">
        <v>3</v>
      </c>
      <c r="D270">
        <v>0</v>
      </c>
      <c r="E270">
        <f>SmtRes!AV263</f>
        <v>0</v>
      </c>
      <c r="F270" t="str">
        <f>SmtRes!I263</f>
        <v>21.1-15-46</v>
      </c>
      <c r="G270" t="str">
        <f>SmtRes!K263</f>
        <v>Припои оловянно-свинцовые в прутках, размеры 8-10х10-15х250-500 мм, марка ПОС-61</v>
      </c>
      <c r="H270" t="str">
        <f>SmtRes!O263</f>
        <v>т</v>
      </c>
      <c r="I270">
        <f>SmtRes!Y263*Source!I267</f>
        <v>1.9999999999999999E-6</v>
      </c>
      <c r="J270">
        <f>SmtRes!AO263</f>
        <v>1</v>
      </c>
      <c r="K270">
        <f>SmtRes!AE263</f>
        <v>1945282.38</v>
      </c>
      <c r="L270">
        <f>SmtRes!DB263</f>
        <v>3.89</v>
      </c>
      <c r="M270">
        <f>ROUND(ROUND(L270*Source!I267, 6)*1, 2)</f>
        <v>3.89</v>
      </c>
      <c r="N270">
        <f>SmtRes!AA263</f>
        <v>1945282.38</v>
      </c>
      <c r="O270">
        <f>ROUND(ROUND(L270*Source!I267, 6)*SmtRes!DA263, 2)</f>
        <v>3.89</v>
      </c>
      <c r="P270">
        <f>SmtRes!AG263</f>
        <v>0</v>
      </c>
      <c r="Q270">
        <f>SmtRes!DC263</f>
        <v>0</v>
      </c>
      <c r="R270">
        <f>ROUND(ROUND(Q270*Source!I267, 6)*1, 2)</f>
        <v>0</v>
      </c>
      <c r="S270">
        <f>SmtRes!AC263</f>
        <v>0</v>
      </c>
      <c r="T270">
        <f>ROUND(ROUND(Q270*Source!I267, 6)*SmtRes!AK263, 2)</f>
        <v>0</v>
      </c>
      <c r="U270">
        <v>3</v>
      </c>
      <c r="Z270">
        <f>SmtRes!X263</f>
        <v>2010614181</v>
      </c>
      <c r="AA270">
        <v>1211539097</v>
      </c>
      <c r="AB270">
        <v>1211539097</v>
      </c>
    </row>
    <row r="271" spans="1:28" x14ac:dyDescent="0.2">
      <c r="A271">
        <v>20</v>
      </c>
      <c r="B271">
        <v>262</v>
      </c>
      <c r="C271">
        <v>2</v>
      </c>
      <c r="D271">
        <v>0</v>
      </c>
      <c r="E271">
        <f>SmtRes!AV262</f>
        <v>0</v>
      </c>
      <c r="F271" t="str">
        <f>SmtRes!I262</f>
        <v>22.1-18-24</v>
      </c>
      <c r="G271" t="str">
        <f>SmtRes!K262</f>
        <v>Автомобили полупассажирские типа ГАЗ, грузоподъемность до 2 т</v>
      </c>
      <c r="H271" t="str">
        <f>SmtRes!O262</f>
        <v>маш.-ч</v>
      </c>
      <c r="I271">
        <f>SmtRes!Y262*Source!I267</f>
        <v>2.7999999999999997E-2</v>
      </c>
      <c r="J271">
        <f>SmtRes!AO262</f>
        <v>1</v>
      </c>
      <c r="K271">
        <f>SmtRes!AF262</f>
        <v>789.86</v>
      </c>
      <c r="L271">
        <f>SmtRes!DB262</f>
        <v>22.113</v>
      </c>
      <c r="M271">
        <f>ROUND(ROUND(L271*Source!I267, 6)*1, 2)</f>
        <v>22.11</v>
      </c>
      <c r="N271">
        <f>SmtRes!AB262</f>
        <v>789.86</v>
      </c>
      <c r="O271">
        <f>ROUND(ROUND(L271*Source!I267, 6)*SmtRes!DA262, 2)</f>
        <v>22.11</v>
      </c>
      <c r="P271">
        <f>SmtRes!AG262</f>
        <v>515.51</v>
      </c>
      <c r="Q271">
        <f>SmtRes!DC262</f>
        <v>14.433999999999999</v>
      </c>
      <c r="R271">
        <f>ROUND(ROUND(Q271*Source!I267, 6)*1, 2)</f>
        <v>14.43</v>
      </c>
      <c r="S271">
        <f>SmtRes!AC262</f>
        <v>515.51</v>
      </c>
      <c r="T271">
        <f>ROUND(ROUND(Q271*Source!I267, 6)*SmtRes!AK262, 2)</f>
        <v>14.43</v>
      </c>
      <c r="U271">
        <v>2</v>
      </c>
      <c r="Z271">
        <f>SmtRes!X262</f>
        <v>-1123321947</v>
      </c>
      <c r="AA271">
        <v>-1084138170</v>
      </c>
      <c r="AB271">
        <v>-1084138170</v>
      </c>
    </row>
    <row r="272" spans="1:28" x14ac:dyDescent="0.2">
      <c r="A272">
        <v>20</v>
      </c>
      <c r="B272">
        <v>261</v>
      </c>
      <c r="C272">
        <v>1</v>
      </c>
      <c r="D272">
        <v>0</v>
      </c>
      <c r="E272">
        <f>SmtRes!AV261</f>
        <v>1</v>
      </c>
      <c r="F272" t="str">
        <f>SmtRes!I261</f>
        <v>9999990008</v>
      </c>
      <c r="G272" t="str">
        <f>SmtRes!K261</f>
        <v>Трудозатраты рабочих</v>
      </c>
      <c r="H272" t="str">
        <f>SmtRes!O261</f>
        <v>чел.-ч.</v>
      </c>
      <c r="I272">
        <f>SmtRes!Y261*Source!I267</f>
        <v>0.24499999999999997</v>
      </c>
      <c r="J272">
        <f>SmtRes!AO261</f>
        <v>1</v>
      </c>
      <c r="K272">
        <f>SmtRes!AH261</f>
        <v>0</v>
      </c>
      <c r="L272">
        <f>SmtRes!DB261</f>
        <v>0</v>
      </c>
      <c r="M272">
        <f>ROUND(ROUND(L272*Source!I267, 6)*1, 2)</f>
        <v>0</v>
      </c>
      <c r="N272">
        <f>SmtRes!AD261</f>
        <v>0</v>
      </c>
      <c r="O272">
        <f>ROUND(ROUND(L272*Source!I267, 6)*SmtRes!DA261, 2)</f>
        <v>0</v>
      </c>
      <c r="P272">
        <f>SmtRes!AG261</f>
        <v>0</v>
      </c>
      <c r="Q272">
        <f>SmtRes!DC261</f>
        <v>0</v>
      </c>
      <c r="R272">
        <f>ROUND(ROUND(Q272*Source!I267, 6)*1, 2)</f>
        <v>0</v>
      </c>
      <c r="S272">
        <f>SmtRes!AC261</f>
        <v>0</v>
      </c>
      <c r="T272">
        <f>ROUND(ROUND(Q272*Source!I267, 6)*SmtRes!AK261, 2)</f>
        <v>0</v>
      </c>
      <c r="U272">
        <v>1</v>
      </c>
      <c r="Z272">
        <f>SmtRes!X261</f>
        <v>476480486</v>
      </c>
      <c r="AA272">
        <v>-1751963544</v>
      </c>
      <c r="AB272">
        <v>-1751963544</v>
      </c>
    </row>
    <row r="273" spans="1:28" x14ac:dyDescent="0.2">
      <c r="A273">
        <v>20</v>
      </c>
      <c r="B273">
        <v>272</v>
      </c>
      <c r="C273">
        <v>3</v>
      </c>
      <c r="D273">
        <v>0</v>
      </c>
      <c r="E273">
        <f>SmtRes!AV272</f>
        <v>0</v>
      </c>
      <c r="F273" t="str">
        <f>SmtRes!I272</f>
        <v>21.1-20-1</v>
      </c>
      <c r="G273" t="str">
        <f>SmtRes!K272</f>
        <v>Бязь</v>
      </c>
      <c r="H273" t="str">
        <f>SmtRes!O272</f>
        <v>м2</v>
      </c>
      <c r="I273">
        <f>SmtRes!Y272*Source!I268</f>
        <v>0.22</v>
      </c>
      <c r="J273">
        <f>SmtRes!AO272</f>
        <v>1</v>
      </c>
      <c r="K273">
        <f>SmtRes!AE272</f>
        <v>48.08</v>
      </c>
      <c r="L273">
        <f>SmtRes!DB272</f>
        <v>10.56</v>
      </c>
      <c r="M273">
        <f>ROUND(ROUND(L273*Source!I268, 6)*1, 2)</f>
        <v>10.56</v>
      </c>
      <c r="N273">
        <f>SmtRes!AA272</f>
        <v>48.08</v>
      </c>
      <c r="O273">
        <f>ROUND(ROUND(L273*Source!I268, 6)*SmtRes!DA272, 2)</f>
        <v>10.56</v>
      </c>
      <c r="P273">
        <f>SmtRes!AG272</f>
        <v>0</v>
      </c>
      <c r="Q273">
        <f>SmtRes!DC272</f>
        <v>0</v>
      </c>
      <c r="R273">
        <f>ROUND(ROUND(Q273*Source!I268, 6)*1, 2)</f>
        <v>0</v>
      </c>
      <c r="S273">
        <f>SmtRes!AC272</f>
        <v>0</v>
      </c>
      <c r="T273">
        <f>ROUND(ROUND(Q273*Source!I268, 6)*SmtRes!AK272, 2)</f>
        <v>0</v>
      </c>
      <c r="U273">
        <v>3</v>
      </c>
      <c r="Z273">
        <f>SmtRes!X272</f>
        <v>1402440005</v>
      </c>
      <c r="AA273">
        <v>-1894729877</v>
      </c>
      <c r="AB273">
        <v>-1894729877</v>
      </c>
    </row>
    <row r="274" spans="1:28" x14ac:dyDescent="0.2">
      <c r="A274">
        <v>20</v>
      </c>
      <c r="B274">
        <v>271</v>
      </c>
      <c r="C274">
        <v>3</v>
      </c>
      <c r="D274">
        <v>0</v>
      </c>
      <c r="E274">
        <f>SmtRes!AV271</f>
        <v>0</v>
      </c>
      <c r="F274" t="str">
        <f>SmtRes!I271</f>
        <v>21.1-16-11</v>
      </c>
      <c r="G274" t="str">
        <f>SmtRes!K271</f>
        <v>Ацетон химически чистый</v>
      </c>
      <c r="H274" t="str">
        <f>SmtRes!O271</f>
        <v>кг</v>
      </c>
      <c r="I274">
        <f>SmtRes!Y271*Source!I268</f>
        <v>1.0999999999999999E-2</v>
      </c>
      <c r="J274">
        <f>SmtRes!AO271</f>
        <v>1</v>
      </c>
      <c r="K274">
        <f>SmtRes!AE271</f>
        <v>271.95999999999998</v>
      </c>
      <c r="L274">
        <f>SmtRes!DB271</f>
        <v>2.97</v>
      </c>
      <c r="M274">
        <f>ROUND(ROUND(L274*Source!I268, 6)*1, 2)</f>
        <v>2.97</v>
      </c>
      <c r="N274">
        <f>SmtRes!AA271</f>
        <v>271.95999999999998</v>
      </c>
      <c r="O274">
        <f>ROUND(ROUND(L274*Source!I268, 6)*SmtRes!DA271, 2)</f>
        <v>2.97</v>
      </c>
      <c r="P274">
        <f>SmtRes!AG271</f>
        <v>0</v>
      </c>
      <c r="Q274">
        <f>SmtRes!DC271</f>
        <v>0</v>
      </c>
      <c r="R274">
        <f>ROUND(ROUND(Q274*Source!I268, 6)*1, 2)</f>
        <v>0</v>
      </c>
      <c r="S274">
        <f>SmtRes!AC271</f>
        <v>0</v>
      </c>
      <c r="T274">
        <f>ROUND(ROUND(Q274*Source!I268, 6)*SmtRes!AK271, 2)</f>
        <v>0</v>
      </c>
      <c r="U274">
        <v>3</v>
      </c>
      <c r="Z274">
        <f>SmtRes!X271</f>
        <v>-1814974188</v>
      </c>
      <c r="AA274">
        <v>-214032763</v>
      </c>
      <c r="AB274">
        <v>-214032763</v>
      </c>
    </row>
    <row r="275" spans="1:28" x14ac:dyDescent="0.2">
      <c r="A275">
        <v>20</v>
      </c>
      <c r="B275">
        <v>270</v>
      </c>
      <c r="C275">
        <v>3</v>
      </c>
      <c r="D275">
        <v>0</v>
      </c>
      <c r="E275">
        <f>SmtRes!AV270</f>
        <v>0</v>
      </c>
      <c r="F275" t="str">
        <f>SmtRes!I270</f>
        <v>21.1-16-104</v>
      </c>
      <c r="G275" t="str">
        <f>SmtRes!K270</f>
        <v>Спирт этиловый технический</v>
      </c>
      <c r="H275" t="str">
        <f>SmtRes!O270</f>
        <v>кг</v>
      </c>
      <c r="I275">
        <f>SmtRes!Y270*Source!I268</f>
        <v>2.1999999999999999E-2</v>
      </c>
      <c r="J275">
        <f>SmtRes!AO270</f>
        <v>1</v>
      </c>
      <c r="K275">
        <f>SmtRes!AE270</f>
        <v>412.97</v>
      </c>
      <c r="L275">
        <f>SmtRes!DB270</f>
        <v>9.1300000000000008</v>
      </c>
      <c r="M275">
        <f>ROUND(ROUND(L275*Source!I268, 6)*1, 2)</f>
        <v>9.1300000000000008</v>
      </c>
      <c r="N275">
        <f>SmtRes!AA270</f>
        <v>412.97</v>
      </c>
      <c r="O275">
        <f>ROUND(ROUND(L275*Source!I268, 6)*SmtRes!DA270, 2)</f>
        <v>9.1300000000000008</v>
      </c>
      <c r="P275">
        <f>SmtRes!AG270</f>
        <v>0</v>
      </c>
      <c r="Q275">
        <f>SmtRes!DC270</f>
        <v>0</v>
      </c>
      <c r="R275">
        <f>ROUND(ROUND(Q275*Source!I268, 6)*1, 2)</f>
        <v>0</v>
      </c>
      <c r="S275">
        <f>SmtRes!AC270</f>
        <v>0</v>
      </c>
      <c r="T275">
        <f>ROUND(ROUND(Q275*Source!I268, 6)*SmtRes!AK270, 2)</f>
        <v>0</v>
      </c>
      <c r="U275">
        <v>3</v>
      </c>
      <c r="Z275">
        <f>SmtRes!X270</f>
        <v>1286462142</v>
      </c>
      <c r="AA275">
        <v>1664821204</v>
      </c>
      <c r="AB275">
        <v>1664821204</v>
      </c>
    </row>
    <row r="276" spans="1:28" x14ac:dyDescent="0.2">
      <c r="A276">
        <v>20</v>
      </c>
      <c r="B276">
        <v>269</v>
      </c>
      <c r="C276">
        <v>2</v>
      </c>
      <c r="D276">
        <v>0</v>
      </c>
      <c r="E276">
        <f>SmtRes!AV269</f>
        <v>0</v>
      </c>
      <c r="F276" t="str">
        <f>SmtRes!I269</f>
        <v>22.1-18-24</v>
      </c>
      <c r="G276" t="str">
        <f>SmtRes!K269</f>
        <v>Автомобили полупассажирские типа ГАЗ, грузоподъемность до 2 т</v>
      </c>
      <c r="H276" t="str">
        <f>SmtRes!O269</f>
        <v>маш.-ч</v>
      </c>
      <c r="I276">
        <f>SmtRes!Y269*Source!I268</f>
        <v>8.249999999999999E-2</v>
      </c>
      <c r="J276">
        <f>SmtRes!AO269</f>
        <v>1</v>
      </c>
      <c r="K276">
        <f>SmtRes!AF269</f>
        <v>789.86</v>
      </c>
      <c r="L276">
        <f>SmtRes!DB269</f>
        <v>65.174999999999997</v>
      </c>
      <c r="M276">
        <f>ROUND(ROUND(L276*Source!I268, 6)*1, 2)</f>
        <v>65.180000000000007</v>
      </c>
      <c r="N276">
        <f>SmtRes!AB269</f>
        <v>789.86</v>
      </c>
      <c r="O276">
        <f>ROUND(ROUND(L276*Source!I268, 6)*SmtRes!DA269, 2)</f>
        <v>65.180000000000007</v>
      </c>
      <c r="P276">
        <f>SmtRes!AG269</f>
        <v>515.51</v>
      </c>
      <c r="Q276">
        <f>SmtRes!DC269</f>
        <v>42.57</v>
      </c>
      <c r="R276">
        <f>ROUND(ROUND(Q276*Source!I268, 6)*1, 2)</f>
        <v>42.57</v>
      </c>
      <c r="S276">
        <f>SmtRes!AC269</f>
        <v>515.51</v>
      </c>
      <c r="T276">
        <f>ROUND(ROUND(Q276*Source!I268, 6)*SmtRes!AK269, 2)</f>
        <v>42.57</v>
      </c>
      <c r="U276">
        <v>2</v>
      </c>
      <c r="Z276">
        <f>SmtRes!X269</f>
        <v>-1123321947</v>
      </c>
      <c r="AA276">
        <v>-1084138170</v>
      </c>
      <c r="AB276">
        <v>-1084138170</v>
      </c>
    </row>
    <row r="277" spans="1:28" x14ac:dyDescent="0.2">
      <c r="A277">
        <v>20</v>
      </c>
      <c r="B277">
        <v>268</v>
      </c>
      <c r="C277">
        <v>1</v>
      </c>
      <c r="D277">
        <v>0</v>
      </c>
      <c r="E277">
        <f>SmtRes!AV268</f>
        <v>1</v>
      </c>
      <c r="F277" t="str">
        <f>SmtRes!I268</f>
        <v>9999990008</v>
      </c>
      <c r="G277" t="str">
        <f>SmtRes!K268</f>
        <v>Трудозатраты рабочих</v>
      </c>
      <c r="H277" t="str">
        <f>SmtRes!O268</f>
        <v>чел.-ч.</v>
      </c>
      <c r="I277">
        <f>SmtRes!Y268*Source!I268</f>
        <v>0.495</v>
      </c>
      <c r="J277">
        <f>SmtRes!AO268</f>
        <v>1</v>
      </c>
      <c r="K277">
        <f>SmtRes!AH268</f>
        <v>0</v>
      </c>
      <c r="L277">
        <f>SmtRes!DB268</f>
        <v>0</v>
      </c>
      <c r="M277">
        <f>ROUND(ROUND(L277*Source!I268, 6)*1, 2)</f>
        <v>0</v>
      </c>
      <c r="N277">
        <f>SmtRes!AD268</f>
        <v>0</v>
      </c>
      <c r="O277">
        <f>ROUND(ROUND(L277*Source!I268, 6)*SmtRes!DA268, 2)</f>
        <v>0</v>
      </c>
      <c r="P277">
        <f>SmtRes!AG268</f>
        <v>0</v>
      </c>
      <c r="Q277">
        <f>SmtRes!DC268</f>
        <v>0</v>
      </c>
      <c r="R277">
        <f>ROUND(ROUND(Q277*Source!I268, 6)*1, 2)</f>
        <v>0</v>
      </c>
      <c r="S277">
        <f>SmtRes!AC268</f>
        <v>0</v>
      </c>
      <c r="T277">
        <f>ROUND(ROUND(Q277*Source!I268, 6)*SmtRes!AK268, 2)</f>
        <v>0</v>
      </c>
      <c r="U277">
        <v>1</v>
      </c>
      <c r="Z277">
        <f>SmtRes!X268</f>
        <v>476480486</v>
      </c>
      <c r="AA277">
        <v>-1751963544</v>
      </c>
      <c r="AB277">
        <v>-1751963544</v>
      </c>
    </row>
    <row r="278" spans="1:28" x14ac:dyDescent="0.2">
      <c r="A278">
        <v>20</v>
      </c>
      <c r="B278">
        <v>276</v>
      </c>
      <c r="C278">
        <v>3</v>
      </c>
      <c r="D278">
        <v>0</v>
      </c>
      <c r="E278">
        <f>SmtRes!AV276</f>
        <v>0</v>
      </c>
      <c r="F278" t="str">
        <f>SmtRes!I276</f>
        <v>21.1-20-7</v>
      </c>
      <c r="G278" t="str">
        <f>SmtRes!K276</f>
        <v>Ветошь</v>
      </c>
      <c r="H278" t="str">
        <f>SmtRes!O276</f>
        <v>кг</v>
      </c>
      <c r="I278">
        <f>SmtRes!Y276*Source!I269</f>
        <v>0.05</v>
      </c>
      <c r="J278">
        <f>SmtRes!AO276</f>
        <v>1</v>
      </c>
      <c r="K278">
        <f>SmtRes!AE276</f>
        <v>29.29</v>
      </c>
      <c r="L278">
        <f>SmtRes!DB276</f>
        <v>1.46</v>
      </c>
      <c r="M278">
        <f>ROUND(ROUND(L278*Source!I269, 6)*1, 2)</f>
        <v>1.46</v>
      </c>
      <c r="N278">
        <f>SmtRes!AA276</f>
        <v>29.29</v>
      </c>
      <c r="O278">
        <f>ROUND(ROUND(L278*Source!I269, 6)*SmtRes!DA276, 2)</f>
        <v>1.46</v>
      </c>
      <c r="P278">
        <f>SmtRes!AG276</f>
        <v>0</v>
      </c>
      <c r="Q278">
        <f>SmtRes!DC276</f>
        <v>0</v>
      </c>
      <c r="R278">
        <f>ROUND(ROUND(Q278*Source!I269, 6)*1, 2)</f>
        <v>0</v>
      </c>
      <c r="S278">
        <f>SmtRes!AC276</f>
        <v>0</v>
      </c>
      <c r="T278">
        <f>ROUND(ROUND(Q278*Source!I269, 6)*SmtRes!AK276, 2)</f>
        <v>0</v>
      </c>
      <c r="U278">
        <v>3</v>
      </c>
      <c r="Z278">
        <f>SmtRes!X276</f>
        <v>-20334964</v>
      </c>
      <c r="AA278">
        <v>-854210182</v>
      </c>
      <c r="AB278">
        <v>-854210182</v>
      </c>
    </row>
    <row r="279" spans="1:28" x14ac:dyDescent="0.2">
      <c r="A279">
        <v>20</v>
      </c>
      <c r="B279">
        <v>275</v>
      </c>
      <c r="C279">
        <v>3</v>
      </c>
      <c r="D279">
        <v>0</v>
      </c>
      <c r="E279">
        <f>SmtRes!AV275</f>
        <v>0</v>
      </c>
      <c r="F279" t="str">
        <f>SmtRes!I275</f>
        <v>21.1-20-1</v>
      </c>
      <c r="G279" t="str">
        <f>SmtRes!K275</f>
        <v>Бязь</v>
      </c>
      <c r="H279" t="str">
        <f>SmtRes!O275</f>
        <v>м2</v>
      </c>
      <c r="I279">
        <f>SmtRes!Y275*Source!I269</f>
        <v>0.05</v>
      </c>
      <c r="J279">
        <f>SmtRes!AO275</f>
        <v>1</v>
      </c>
      <c r="K279">
        <f>SmtRes!AE275</f>
        <v>48.08</v>
      </c>
      <c r="L279">
        <f>SmtRes!DB275</f>
        <v>2.4</v>
      </c>
      <c r="M279">
        <f>ROUND(ROUND(L279*Source!I269, 6)*1, 2)</f>
        <v>2.4</v>
      </c>
      <c r="N279">
        <f>SmtRes!AA275</f>
        <v>48.08</v>
      </c>
      <c r="O279">
        <f>ROUND(ROUND(L279*Source!I269, 6)*SmtRes!DA275, 2)</f>
        <v>2.4</v>
      </c>
      <c r="P279">
        <f>SmtRes!AG275</f>
        <v>0</v>
      </c>
      <c r="Q279">
        <f>SmtRes!DC275</f>
        <v>0</v>
      </c>
      <c r="R279">
        <f>ROUND(ROUND(Q279*Source!I269, 6)*1, 2)</f>
        <v>0</v>
      </c>
      <c r="S279">
        <f>SmtRes!AC275</f>
        <v>0</v>
      </c>
      <c r="T279">
        <f>ROUND(ROUND(Q279*Source!I269, 6)*SmtRes!AK275, 2)</f>
        <v>0</v>
      </c>
      <c r="U279">
        <v>3</v>
      </c>
      <c r="Z279">
        <f>SmtRes!X275</f>
        <v>1402440005</v>
      </c>
      <c r="AA279">
        <v>-1894729877</v>
      </c>
      <c r="AB279">
        <v>-1894729877</v>
      </c>
    </row>
    <row r="280" spans="1:28" x14ac:dyDescent="0.2">
      <c r="A280">
        <v>20</v>
      </c>
      <c r="B280">
        <v>274</v>
      </c>
      <c r="C280">
        <v>3</v>
      </c>
      <c r="D280">
        <v>0</v>
      </c>
      <c r="E280">
        <f>SmtRes!AV274</f>
        <v>0</v>
      </c>
      <c r="F280" t="str">
        <f>SmtRes!I274</f>
        <v>21.1-16-104</v>
      </c>
      <c r="G280" t="str">
        <f>SmtRes!K274</f>
        <v>Спирт этиловый технический</v>
      </c>
      <c r="H280" t="str">
        <f>SmtRes!O274</f>
        <v>кг</v>
      </c>
      <c r="I280">
        <f>SmtRes!Y274*Source!I269</f>
        <v>5.0000000000000001E-4</v>
      </c>
      <c r="J280">
        <f>SmtRes!AO274</f>
        <v>1</v>
      </c>
      <c r="K280">
        <f>SmtRes!AE274</f>
        <v>412.97</v>
      </c>
      <c r="L280">
        <f>SmtRes!DB274</f>
        <v>0.21</v>
      </c>
      <c r="M280">
        <f>ROUND(ROUND(L280*Source!I269, 6)*1, 2)</f>
        <v>0.21</v>
      </c>
      <c r="N280">
        <f>SmtRes!AA274</f>
        <v>412.97</v>
      </c>
      <c r="O280">
        <f>ROUND(ROUND(L280*Source!I269, 6)*SmtRes!DA274, 2)</f>
        <v>0.21</v>
      </c>
      <c r="P280">
        <f>SmtRes!AG274</f>
        <v>0</v>
      </c>
      <c r="Q280">
        <f>SmtRes!DC274</f>
        <v>0</v>
      </c>
      <c r="R280">
        <f>ROUND(ROUND(Q280*Source!I269, 6)*1, 2)</f>
        <v>0</v>
      </c>
      <c r="S280">
        <f>SmtRes!AC274</f>
        <v>0</v>
      </c>
      <c r="T280">
        <f>ROUND(ROUND(Q280*Source!I269, 6)*SmtRes!AK274, 2)</f>
        <v>0</v>
      </c>
      <c r="U280">
        <v>3</v>
      </c>
      <c r="Z280">
        <f>SmtRes!X274</f>
        <v>1286462142</v>
      </c>
      <c r="AA280">
        <v>1664821204</v>
      </c>
      <c r="AB280">
        <v>1664821204</v>
      </c>
    </row>
    <row r="281" spans="1:28" x14ac:dyDescent="0.2">
      <c r="A281">
        <v>20</v>
      </c>
      <c r="B281">
        <v>273</v>
      </c>
      <c r="C281">
        <v>1</v>
      </c>
      <c r="D281">
        <v>0</v>
      </c>
      <c r="E281">
        <f>SmtRes!AV273</f>
        <v>1</v>
      </c>
      <c r="F281" t="str">
        <f>SmtRes!I273</f>
        <v>9999990008</v>
      </c>
      <c r="G281" t="str">
        <f>SmtRes!K273</f>
        <v>Трудозатраты рабочих</v>
      </c>
      <c r="H281" t="str">
        <f>SmtRes!O273</f>
        <v>чел.-ч.</v>
      </c>
      <c r="I281">
        <f>SmtRes!Y273*Source!I269</f>
        <v>0.72</v>
      </c>
      <c r="J281">
        <f>SmtRes!AO273</f>
        <v>1</v>
      </c>
      <c r="K281">
        <f>SmtRes!AH273</f>
        <v>0</v>
      </c>
      <c r="L281">
        <f>SmtRes!DB273</f>
        <v>0</v>
      </c>
      <c r="M281">
        <f>ROUND(ROUND(L281*Source!I269, 6)*1, 2)</f>
        <v>0</v>
      </c>
      <c r="N281">
        <f>SmtRes!AD273</f>
        <v>0</v>
      </c>
      <c r="O281">
        <f>ROUND(ROUND(L281*Source!I269, 6)*SmtRes!DA273, 2)</f>
        <v>0</v>
      </c>
      <c r="P281">
        <f>SmtRes!AG273</f>
        <v>0</v>
      </c>
      <c r="Q281">
        <f>SmtRes!DC273</f>
        <v>0</v>
      </c>
      <c r="R281">
        <f>ROUND(ROUND(Q281*Source!I269, 6)*1, 2)</f>
        <v>0</v>
      </c>
      <c r="S281">
        <f>SmtRes!AC273</f>
        <v>0</v>
      </c>
      <c r="T281">
        <f>ROUND(ROUND(Q281*Source!I269, 6)*SmtRes!AK273, 2)</f>
        <v>0</v>
      </c>
      <c r="U281">
        <v>1</v>
      </c>
      <c r="Z281">
        <f>SmtRes!X273</f>
        <v>476480486</v>
      </c>
      <c r="AA281">
        <v>-1751963544</v>
      </c>
      <c r="AB281">
        <v>-1751963544</v>
      </c>
    </row>
    <row r="282" spans="1:28" x14ac:dyDescent="0.2">
      <c r="A282">
        <v>20</v>
      </c>
      <c r="B282">
        <v>279</v>
      </c>
      <c r="C282">
        <v>3</v>
      </c>
      <c r="D282">
        <v>0</v>
      </c>
      <c r="E282">
        <f>SmtRes!AV279</f>
        <v>0</v>
      </c>
      <c r="F282" t="str">
        <f>SmtRes!I279</f>
        <v>21.1-20-7</v>
      </c>
      <c r="G282" t="str">
        <f>SmtRes!K279</f>
        <v>Ветошь</v>
      </c>
      <c r="H282" t="str">
        <f>SmtRes!O279</f>
        <v>кг</v>
      </c>
      <c r="I282">
        <f>SmtRes!Y279*Source!I270</f>
        <v>1.1000000000000001</v>
      </c>
      <c r="J282">
        <f>SmtRes!AO279</f>
        <v>1</v>
      </c>
      <c r="K282">
        <f>SmtRes!AE279</f>
        <v>29.29</v>
      </c>
      <c r="L282">
        <f>SmtRes!DB279</f>
        <v>32.229999999999997</v>
      </c>
      <c r="M282">
        <f>ROUND(ROUND(L282*Source!I270, 6)*1, 2)</f>
        <v>32.229999999999997</v>
      </c>
      <c r="N282">
        <f>SmtRes!AA279</f>
        <v>29.29</v>
      </c>
      <c r="O282">
        <f>ROUND(ROUND(L282*Source!I270, 6)*SmtRes!DA279, 2)</f>
        <v>32.229999999999997</v>
      </c>
      <c r="P282">
        <f>SmtRes!AG279</f>
        <v>0</v>
      </c>
      <c r="Q282">
        <f>SmtRes!DC279</f>
        <v>0</v>
      </c>
      <c r="R282">
        <f>ROUND(ROUND(Q282*Source!I270, 6)*1, 2)</f>
        <v>0</v>
      </c>
      <c r="S282">
        <f>SmtRes!AC279</f>
        <v>0</v>
      </c>
      <c r="T282">
        <f>ROUND(ROUND(Q282*Source!I270, 6)*SmtRes!AK279, 2)</f>
        <v>0</v>
      </c>
      <c r="U282">
        <v>3</v>
      </c>
      <c r="Z282">
        <f>SmtRes!X279</f>
        <v>-20334964</v>
      </c>
      <c r="AA282">
        <v>-854210182</v>
      </c>
      <c r="AB282">
        <v>-854210182</v>
      </c>
    </row>
    <row r="283" spans="1:28" x14ac:dyDescent="0.2">
      <c r="A283">
        <v>20</v>
      </c>
      <c r="B283">
        <v>278</v>
      </c>
      <c r="C283">
        <v>3</v>
      </c>
      <c r="D283">
        <v>0</v>
      </c>
      <c r="E283">
        <f>SmtRes!AV278</f>
        <v>0</v>
      </c>
      <c r="F283" t="str">
        <f>SmtRes!I278</f>
        <v>21.1-20-1</v>
      </c>
      <c r="G283" t="str">
        <f>SmtRes!K278</f>
        <v>Бязь</v>
      </c>
      <c r="H283" t="str">
        <f>SmtRes!O278</f>
        <v>м2</v>
      </c>
      <c r="I283">
        <f>SmtRes!Y278*Source!I270</f>
        <v>1.1000000000000001</v>
      </c>
      <c r="J283">
        <f>SmtRes!AO278</f>
        <v>1</v>
      </c>
      <c r="K283">
        <f>SmtRes!AE278</f>
        <v>48.08</v>
      </c>
      <c r="L283">
        <f>SmtRes!DB278</f>
        <v>52.91</v>
      </c>
      <c r="M283">
        <f>ROUND(ROUND(L283*Source!I270, 6)*1, 2)</f>
        <v>52.91</v>
      </c>
      <c r="N283">
        <f>SmtRes!AA278</f>
        <v>48.08</v>
      </c>
      <c r="O283">
        <f>ROUND(ROUND(L283*Source!I270, 6)*SmtRes!DA278, 2)</f>
        <v>52.91</v>
      </c>
      <c r="P283">
        <f>SmtRes!AG278</f>
        <v>0</v>
      </c>
      <c r="Q283">
        <f>SmtRes!DC278</f>
        <v>0</v>
      </c>
      <c r="R283">
        <f>ROUND(ROUND(Q283*Source!I270, 6)*1, 2)</f>
        <v>0</v>
      </c>
      <c r="S283">
        <f>SmtRes!AC278</f>
        <v>0</v>
      </c>
      <c r="T283">
        <f>ROUND(ROUND(Q283*Source!I270, 6)*SmtRes!AK278, 2)</f>
        <v>0</v>
      </c>
      <c r="U283">
        <v>3</v>
      </c>
      <c r="Z283">
        <f>SmtRes!X278</f>
        <v>1402440005</v>
      </c>
      <c r="AA283">
        <v>-1894729877</v>
      </c>
      <c r="AB283">
        <v>-1894729877</v>
      </c>
    </row>
    <row r="284" spans="1:28" x14ac:dyDescent="0.2">
      <c r="A284">
        <v>20</v>
      </c>
      <c r="B284">
        <v>277</v>
      </c>
      <c r="C284">
        <v>1</v>
      </c>
      <c r="D284">
        <v>0</v>
      </c>
      <c r="E284">
        <f>SmtRes!AV277</f>
        <v>1</v>
      </c>
      <c r="F284" t="str">
        <f>SmtRes!I277</f>
        <v>9999990008</v>
      </c>
      <c r="G284" t="str">
        <f>SmtRes!K277</f>
        <v>Трудозатраты рабочих</v>
      </c>
      <c r="H284" t="str">
        <f>SmtRes!O277</f>
        <v>чел.-ч.</v>
      </c>
      <c r="I284">
        <f>SmtRes!Y277*Source!I270</f>
        <v>2.2000000000000002</v>
      </c>
      <c r="J284">
        <f>SmtRes!AO277</f>
        <v>1</v>
      </c>
      <c r="K284">
        <f>SmtRes!AH277</f>
        <v>0</v>
      </c>
      <c r="L284">
        <f>SmtRes!DB277</f>
        <v>0</v>
      </c>
      <c r="M284">
        <f>ROUND(ROUND(L284*Source!I270, 6)*1, 2)</f>
        <v>0</v>
      </c>
      <c r="N284">
        <f>SmtRes!AD277</f>
        <v>0</v>
      </c>
      <c r="O284">
        <f>ROUND(ROUND(L284*Source!I270, 6)*SmtRes!DA277, 2)</f>
        <v>0</v>
      </c>
      <c r="P284">
        <f>SmtRes!AG277</f>
        <v>0</v>
      </c>
      <c r="Q284">
        <f>SmtRes!DC277</f>
        <v>0</v>
      </c>
      <c r="R284">
        <f>ROUND(ROUND(Q284*Source!I270, 6)*1, 2)</f>
        <v>0</v>
      </c>
      <c r="S284">
        <f>SmtRes!AC277</f>
        <v>0</v>
      </c>
      <c r="T284">
        <f>ROUND(ROUND(Q284*Source!I270, 6)*SmtRes!AK277, 2)</f>
        <v>0</v>
      </c>
      <c r="U284">
        <v>1</v>
      </c>
      <c r="Z284">
        <f>SmtRes!X277</f>
        <v>476480486</v>
      </c>
      <c r="AA284">
        <v>-1751963544</v>
      </c>
      <c r="AB284">
        <v>-1751963544</v>
      </c>
    </row>
    <row r="285" spans="1:28" x14ac:dyDescent="0.2">
      <c r="A285">
        <v>20</v>
      </c>
      <c r="B285">
        <v>284</v>
      </c>
      <c r="C285">
        <v>3</v>
      </c>
      <c r="D285">
        <v>0</v>
      </c>
      <c r="E285">
        <f>SmtRes!AV284</f>
        <v>0</v>
      </c>
      <c r="F285" t="str">
        <f>SmtRes!I284</f>
        <v>21.1-25-389</v>
      </c>
      <c r="G285" t="str">
        <f>SmtRes!K284</f>
        <v>Шкурка шлифовальная на тканевой основе водостойкая</v>
      </c>
      <c r="H285" t="str">
        <f>SmtRes!O284</f>
        <v>м2</v>
      </c>
      <c r="I285">
        <f>SmtRes!Y284*Source!I271</f>
        <v>1.61</v>
      </c>
      <c r="J285">
        <f>SmtRes!AO284</f>
        <v>1</v>
      </c>
      <c r="K285">
        <f>SmtRes!AE284</f>
        <v>429.34</v>
      </c>
      <c r="L285">
        <f>SmtRes!DB284</f>
        <v>4.29</v>
      </c>
      <c r="M285">
        <f>ROUND(ROUND(L285*Source!I271, 6)*1, 2)</f>
        <v>690.69</v>
      </c>
      <c r="N285">
        <f>SmtRes!AA284</f>
        <v>429.34</v>
      </c>
      <c r="O285">
        <f>ROUND(ROUND(L285*Source!I271, 6)*SmtRes!DA284, 2)</f>
        <v>690.69</v>
      </c>
      <c r="P285">
        <f>SmtRes!AG284</f>
        <v>0</v>
      </c>
      <c r="Q285">
        <f>SmtRes!DC284</f>
        <v>0</v>
      </c>
      <c r="R285">
        <f>ROUND(ROUND(Q285*Source!I271, 6)*1, 2)</f>
        <v>0</v>
      </c>
      <c r="S285">
        <f>SmtRes!AC284</f>
        <v>0</v>
      </c>
      <c r="T285">
        <f>ROUND(ROUND(Q285*Source!I271, 6)*SmtRes!AK284, 2)</f>
        <v>0</v>
      </c>
      <c r="U285">
        <v>3</v>
      </c>
      <c r="Z285">
        <f>SmtRes!X284</f>
        <v>189364196</v>
      </c>
      <c r="AA285">
        <v>2112690946</v>
      </c>
      <c r="AB285">
        <v>2112690946</v>
      </c>
    </row>
    <row r="286" spans="1:28" x14ac:dyDescent="0.2">
      <c r="A286">
        <v>20</v>
      </c>
      <c r="B286">
        <v>283</v>
      </c>
      <c r="C286">
        <v>3</v>
      </c>
      <c r="D286">
        <v>0</v>
      </c>
      <c r="E286">
        <f>SmtRes!AV283</f>
        <v>0</v>
      </c>
      <c r="F286" t="str">
        <f>SmtRes!I283</f>
        <v>21.1-20-7</v>
      </c>
      <c r="G286" t="str">
        <f>SmtRes!K283</f>
        <v>Ветошь</v>
      </c>
      <c r="H286" t="str">
        <f>SmtRes!O283</f>
        <v>кг</v>
      </c>
      <c r="I286">
        <f>SmtRes!Y283*Source!I271</f>
        <v>8.0500000000000007</v>
      </c>
      <c r="J286">
        <f>SmtRes!AO283</f>
        <v>1</v>
      </c>
      <c r="K286">
        <f>SmtRes!AE283</f>
        <v>29.29</v>
      </c>
      <c r="L286">
        <f>SmtRes!DB283</f>
        <v>1.46</v>
      </c>
      <c r="M286">
        <f>ROUND(ROUND(L286*Source!I271, 6)*1, 2)</f>
        <v>235.06</v>
      </c>
      <c r="N286">
        <f>SmtRes!AA283</f>
        <v>29.29</v>
      </c>
      <c r="O286">
        <f>ROUND(ROUND(L286*Source!I271, 6)*SmtRes!DA283, 2)</f>
        <v>235.06</v>
      </c>
      <c r="P286">
        <f>SmtRes!AG283</f>
        <v>0</v>
      </c>
      <c r="Q286">
        <f>SmtRes!DC283</f>
        <v>0</v>
      </c>
      <c r="R286">
        <f>ROUND(ROUND(Q286*Source!I271, 6)*1, 2)</f>
        <v>0</v>
      </c>
      <c r="S286">
        <f>SmtRes!AC283</f>
        <v>0</v>
      </c>
      <c r="T286">
        <f>ROUND(ROUND(Q286*Source!I271, 6)*SmtRes!AK283, 2)</f>
        <v>0</v>
      </c>
      <c r="U286">
        <v>3</v>
      </c>
      <c r="Z286">
        <f>SmtRes!X283</f>
        <v>-20334964</v>
      </c>
      <c r="AA286">
        <v>-854210182</v>
      </c>
      <c r="AB286">
        <v>-854210182</v>
      </c>
    </row>
    <row r="287" spans="1:28" x14ac:dyDescent="0.2">
      <c r="A287">
        <v>20</v>
      </c>
      <c r="B287">
        <v>282</v>
      </c>
      <c r="C287">
        <v>3</v>
      </c>
      <c r="D287">
        <v>0</v>
      </c>
      <c r="E287">
        <f>SmtRes!AV282</f>
        <v>0</v>
      </c>
      <c r="F287" t="str">
        <f>SmtRes!I282</f>
        <v>21.1-20-1</v>
      </c>
      <c r="G287" t="str">
        <f>SmtRes!K282</f>
        <v>Бязь</v>
      </c>
      <c r="H287" t="str">
        <f>SmtRes!O282</f>
        <v>м2</v>
      </c>
      <c r="I287">
        <f>SmtRes!Y282*Source!I271</f>
        <v>16.100000000000001</v>
      </c>
      <c r="J287">
        <f>SmtRes!AO282</f>
        <v>1</v>
      </c>
      <c r="K287">
        <f>SmtRes!AE282</f>
        <v>48.08</v>
      </c>
      <c r="L287">
        <f>SmtRes!DB282</f>
        <v>4.8099999999999996</v>
      </c>
      <c r="M287">
        <f>ROUND(ROUND(L287*Source!I271, 6)*1, 2)</f>
        <v>774.41</v>
      </c>
      <c r="N287">
        <f>SmtRes!AA282</f>
        <v>48.08</v>
      </c>
      <c r="O287">
        <f>ROUND(ROUND(L287*Source!I271, 6)*SmtRes!DA282, 2)</f>
        <v>774.41</v>
      </c>
      <c r="P287">
        <f>SmtRes!AG282</f>
        <v>0</v>
      </c>
      <c r="Q287">
        <f>SmtRes!DC282</f>
        <v>0</v>
      </c>
      <c r="R287">
        <f>ROUND(ROUND(Q287*Source!I271, 6)*1, 2)</f>
        <v>0</v>
      </c>
      <c r="S287">
        <f>SmtRes!AC282</f>
        <v>0</v>
      </c>
      <c r="T287">
        <f>ROUND(ROUND(Q287*Source!I271, 6)*SmtRes!AK282, 2)</f>
        <v>0</v>
      </c>
      <c r="U287">
        <v>3</v>
      </c>
      <c r="Z287">
        <f>SmtRes!X282</f>
        <v>1402440005</v>
      </c>
      <c r="AA287">
        <v>-1894729877</v>
      </c>
      <c r="AB287">
        <v>-1894729877</v>
      </c>
    </row>
    <row r="288" spans="1:28" x14ac:dyDescent="0.2">
      <c r="A288">
        <v>20</v>
      </c>
      <c r="B288">
        <v>281</v>
      </c>
      <c r="C288">
        <v>3</v>
      </c>
      <c r="D288">
        <v>0</v>
      </c>
      <c r="E288">
        <f>SmtRes!AV281</f>
        <v>0</v>
      </c>
      <c r="F288" t="str">
        <f>SmtRes!I281</f>
        <v>21.1-16-104</v>
      </c>
      <c r="G288" t="str">
        <f>SmtRes!K281</f>
        <v>Спирт этиловый технический</v>
      </c>
      <c r="H288" t="str">
        <f>SmtRes!O281</f>
        <v>кг</v>
      </c>
      <c r="I288">
        <f>SmtRes!Y281*Source!I271</f>
        <v>8.0500000000000002E-2</v>
      </c>
      <c r="J288">
        <f>SmtRes!AO281</f>
        <v>1</v>
      </c>
      <c r="K288">
        <f>SmtRes!AE281</f>
        <v>412.97</v>
      </c>
      <c r="L288">
        <f>SmtRes!DB281</f>
        <v>0.21</v>
      </c>
      <c r="M288">
        <f>ROUND(ROUND(L288*Source!I271, 6)*1, 2)</f>
        <v>33.81</v>
      </c>
      <c r="N288">
        <f>SmtRes!AA281</f>
        <v>412.97</v>
      </c>
      <c r="O288">
        <f>ROUND(ROUND(L288*Source!I271, 6)*SmtRes!DA281, 2)</f>
        <v>33.81</v>
      </c>
      <c r="P288">
        <f>SmtRes!AG281</f>
        <v>0</v>
      </c>
      <c r="Q288">
        <f>SmtRes!DC281</f>
        <v>0</v>
      </c>
      <c r="R288">
        <f>ROUND(ROUND(Q288*Source!I271, 6)*1, 2)</f>
        <v>0</v>
      </c>
      <c r="S288">
        <f>SmtRes!AC281</f>
        <v>0</v>
      </c>
      <c r="T288">
        <f>ROUND(ROUND(Q288*Source!I271, 6)*SmtRes!AK281, 2)</f>
        <v>0</v>
      </c>
      <c r="U288">
        <v>3</v>
      </c>
      <c r="Z288">
        <f>SmtRes!X281</f>
        <v>1286462142</v>
      </c>
      <c r="AA288">
        <v>1664821204</v>
      </c>
      <c r="AB288">
        <v>1664821204</v>
      </c>
    </row>
    <row r="289" spans="1:28" x14ac:dyDescent="0.2">
      <c r="A289">
        <v>20</v>
      </c>
      <c r="B289">
        <v>280</v>
      </c>
      <c r="C289">
        <v>1</v>
      </c>
      <c r="D289">
        <v>0</v>
      </c>
      <c r="E289">
        <f>SmtRes!AV280</f>
        <v>1</v>
      </c>
      <c r="F289" t="str">
        <f>SmtRes!I280</f>
        <v>9999990008</v>
      </c>
      <c r="G289" t="str">
        <f>SmtRes!K280</f>
        <v>Трудозатраты рабочих</v>
      </c>
      <c r="H289" t="str">
        <f>SmtRes!O280</f>
        <v>чел.-ч.</v>
      </c>
      <c r="I289">
        <f>SmtRes!Y280*Source!I271</f>
        <v>35.42</v>
      </c>
      <c r="J289">
        <f>SmtRes!AO280</f>
        <v>1</v>
      </c>
      <c r="K289">
        <f>SmtRes!AH280</f>
        <v>0</v>
      </c>
      <c r="L289">
        <f>SmtRes!DB280</f>
        <v>0</v>
      </c>
      <c r="M289">
        <f>ROUND(ROUND(L289*Source!I271, 6)*1, 2)</f>
        <v>0</v>
      </c>
      <c r="N289">
        <f>SmtRes!AD280</f>
        <v>0</v>
      </c>
      <c r="O289">
        <f>ROUND(ROUND(L289*Source!I271, 6)*SmtRes!DA280, 2)</f>
        <v>0</v>
      </c>
      <c r="P289">
        <f>SmtRes!AG280</f>
        <v>0</v>
      </c>
      <c r="Q289">
        <f>SmtRes!DC280</f>
        <v>0</v>
      </c>
      <c r="R289">
        <f>ROUND(ROUND(Q289*Source!I271, 6)*1, 2)</f>
        <v>0</v>
      </c>
      <c r="S289">
        <f>SmtRes!AC280</f>
        <v>0</v>
      </c>
      <c r="T289">
        <f>ROUND(ROUND(Q289*Source!I271, 6)*SmtRes!AK280, 2)</f>
        <v>0</v>
      </c>
      <c r="U289">
        <v>1</v>
      </c>
      <c r="Z289">
        <f>SmtRes!X280</f>
        <v>476480486</v>
      </c>
      <c r="AA289">
        <v>-1751963544</v>
      </c>
      <c r="AB289">
        <v>-1751963544</v>
      </c>
    </row>
    <row r="290" spans="1:28" x14ac:dyDescent="0.2">
      <c r="A290">
        <v>20</v>
      </c>
      <c r="B290">
        <v>287</v>
      </c>
      <c r="C290">
        <v>3</v>
      </c>
      <c r="D290">
        <v>0</v>
      </c>
      <c r="E290">
        <f>SmtRes!AV287</f>
        <v>0</v>
      </c>
      <c r="F290" t="str">
        <f>SmtRes!I287</f>
        <v>21.1-20-7</v>
      </c>
      <c r="G290" t="str">
        <f>SmtRes!K287</f>
        <v>Ветошь</v>
      </c>
      <c r="H290" t="str">
        <f>SmtRes!O287</f>
        <v>кг</v>
      </c>
      <c r="I290">
        <f>SmtRes!Y287*Source!I272</f>
        <v>88.550000000000011</v>
      </c>
      <c r="J290">
        <f>SmtRes!AO287</f>
        <v>1</v>
      </c>
      <c r="K290">
        <f>SmtRes!AE287</f>
        <v>29.29</v>
      </c>
      <c r="L290">
        <f>SmtRes!DB287</f>
        <v>16.059999999999999</v>
      </c>
      <c r="M290">
        <f>ROUND(ROUND(L290*Source!I272, 6)*1, 2)</f>
        <v>2585.66</v>
      </c>
      <c r="N290">
        <f>SmtRes!AA287</f>
        <v>29.29</v>
      </c>
      <c r="O290">
        <f>ROUND(ROUND(L290*Source!I272, 6)*SmtRes!DA287, 2)</f>
        <v>2585.66</v>
      </c>
      <c r="P290">
        <f>SmtRes!AG287</f>
        <v>0</v>
      </c>
      <c r="Q290">
        <f>SmtRes!DC287</f>
        <v>0</v>
      </c>
      <c r="R290">
        <f>ROUND(ROUND(Q290*Source!I272, 6)*1, 2)</f>
        <v>0</v>
      </c>
      <c r="S290">
        <f>SmtRes!AC287</f>
        <v>0</v>
      </c>
      <c r="T290">
        <f>ROUND(ROUND(Q290*Source!I272, 6)*SmtRes!AK287, 2)</f>
        <v>0</v>
      </c>
      <c r="U290">
        <v>3</v>
      </c>
      <c r="Z290">
        <f>SmtRes!X287</f>
        <v>-20334964</v>
      </c>
      <c r="AA290">
        <v>-854210182</v>
      </c>
      <c r="AB290">
        <v>-854210182</v>
      </c>
    </row>
    <row r="291" spans="1:28" x14ac:dyDescent="0.2">
      <c r="A291">
        <v>20</v>
      </c>
      <c r="B291">
        <v>286</v>
      </c>
      <c r="C291">
        <v>3</v>
      </c>
      <c r="D291">
        <v>0</v>
      </c>
      <c r="E291">
        <f>SmtRes!AV286</f>
        <v>0</v>
      </c>
      <c r="F291" t="str">
        <f>SmtRes!I286</f>
        <v>21.1-20-1</v>
      </c>
      <c r="G291" t="str">
        <f>SmtRes!K286</f>
        <v>Бязь</v>
      </c>
      <c r="H291" t="str">
        <f>SmtRes!O286</f>
        <v>м2</v>
      </c>
      <c r="I291">
        <f>SmtRes!Y286*Source!I272</f>
        <v>177.10000000000002</v>
      </c>
      <c r="J291">
        <f>SmtRes!AO286</f>
        <v>1</v>
      </c>
      <c r="K291">
        <f>SmtRes!AE286</f>
        <v>48.08</v>
      </c>
      <c r="L291">
        <f>SmtRes!DB286</f>
        <v>52.91</v>
      </c>
      <c r="M291">
        <f>ROUND(ROUND(L291*Source!I272, 6)*1, 2)</f>
        <v>8518.51</v>
      </c>
      <c r="N291">
        <f>SmtRes!AA286</f>
        <v>48.08</v>
      </c>
      <c r="O291">
        <f>ROUND(ROUND(L291*Source!I272, 6)*SmtRes!DA286, 2)</f>
        <v>8518.51</v>
      </c>
      <c r="P291">
        <f>SmtRes!AG286</f>
        <v>0</v>
      </c>
      <c r="Q291">
        <f>SmtRes!DC286</f>
        <v>0</v>
      </c>
      <c r="R291">
        <f>ROUND(ROUND(Q291*Source!I272, 6)*1, 2)</f>
        <v>0</v>
      </c>
      <c r="S291">
        <f>SmtRes!AC286</f>
        <v>0</v>
      </c>
      <c r="T291">
        <f>ROUND(ROUND(Q291*Source!I272, 6)*SmtRes!AK286, 2)</f>
        <v>0</v>
      </c>
      <c r="U291">
        <v>3</v>
      </c>
      <c r="Z291">
        <f>SmtRes!X286</f>
        <v>1402440005</v>
      </c>
      <c r="AA291">
        <v>-1894729877</v>
      </c>
      <c r="AB291">
        <v>-1894729877</v>
      </c>
    </row>
    <row r="292" spans="1:28" x14ac:dyDescent="0.2">
      <c r="A292">
        <v>20</v>
      </c>
      <c r="B292">
        <v>285</v>
      </c>
      <c r="C292">
        <v>1</v>
      </c>
      <c r="D292">
        <v>0</v>
      </c>
      <c r="E292">
        <f>SmtRes!AV285</f>
        <v>1</v>
      </c>
      <c r="F292" t="str">
        <f>SmtRes!I285</f>
        <v>9999990008</v>
      </c>
      <c r="G292" t="str">
        <f>SmtRes!K285</f>
        <v>Трудозатраты рабочих</v>
      </c>
      <c r="H292" t="str">
        <f>SmtRes!O285</f>
        <v>чел.-ч.</v>
      </c>
      <c r="I292">
        <f>SmtRes!Y285*Source!I272</f>
        <v>194.81</v>
      </c>
      <c r="J292">
        <f>SmtRes!AO285</f>
        <v>1</v>
      </c>
      <c r="K292">
        <f>SmtRes!AH285</f>
        <v>0</v>
      </c>
      <c r="L292">
        <f>SmtRes!DB285</f>
        <v>0</v>
      </c>
      <c r="M292">
        <f>ROUND(ROUND(L292*Source!I272, 6)*1, 2)</f>
        <v>0</v>
      </c>
      <c r="N292">
        <f>SmtRes!AD285</f>
        <v>0</v>
      </c>
      <c r="O292">
        <f>ROUND(ROUND(L292*Source!I272, 6)*SmtRes!DA285, 2)</f>
        <v>0</v>
      </c>
      <c r="P292">
        <f>SmtRes!AG285</f>
        <v>0</v>
      </c>
      <c r="Q292">
        <f>SmtRes!DC285</f>
        <v>0</v>
      </c>
      <c r="R292">
        <f>ROUND(ROUND(Q292*Source!I272, 6)*1, 2)</f>
        <v>0</v>
      </c>
      <c r="S292">
        <f>SmtRes!AC285</f>
        <v>0</v>
      </c>
      <c r="T292">
        <f>ROUND(ROUND(Q292*Source!I272, 6)*SmtRes!AK285, 2)</f>
        <v>0</v>
      </c>
      <c r="U292">
        <v>1</v>
      </c>
      <c r="Z292">
        <f>SmtRes!X285</f>
        <v>476480486</v>
      </c>
      <c r="AA292">
        <v>-1751963544</v>
      </c>
      <c r="AB292">
        <v>-1751963544</v>
      </c>
    </row>
    <row r="293" spans="1:28" x14ac:dyDescent="0.2">
      <c r="A293">
        <f>Source!A304</f>
        <v>5</v>
      </c>
      <c r="B293">
        <v>304</v>
      </c>
      <c r="G293" t="str">
        <f>Source!G304</f>
        <v>СОУЭ</v>
      </c>
    </row>
    <row r="294" spans="1:28" x14ac:dyDescent="0.2">
      <c r="A294">
        <v>20</v>
      </c>
      <c r="B294">
        <v>289</v>
      </c>
      <c r="C294">
        <v>3</v>
      </c>
      <c r="D294">
        <v>0</v>
      </c>
      <c r="E294">
        <f>SmtRes!AV289</f>
        <v>0</v>
      </c>
      <c r="F294" t="str">
        <f>SmtRes!I289</f>
        <v>21.1-20-1</v>
      </c>
      <c r="G294" t="str">
        <f>SmtRes!K289</f>
        <v>Бязь</v>
      </c>
      <c r="H294" t="str">
        <f>SmtRes!O289</f>
        <v>м2</v>
      </c>
      <c r="I294">
        <f>SmtRes!Y289*Source!I308</f>
        <v>0.1</v>
      </c>
      <c r="J294">
        <f>SmtRes!AO289</f>
        <v>1</v>
      </c>
      <c r="K294">
        <f>SmtRes!AE289</f>
        <v>48.08</v>
      </c>
      <c r="L294">
        <f>SmtRes!DB289</f>
        <v>48.08</v>
      </c>
      <c r="M294">
        <f>ROUND(ROUND(L294*Source!I308, 6)*1, 2)</f>
        <v>4.8099999999999996</v>
      </c>
      <c r="N294">
        <f>SmtRes!AA289</f>
        <v>48.08</v>
      </c>
      <c r="O294">
        <f>ROUND(ROUND(L294*Source!I308, 6)*SmtRes!DA289, 2)</f>
        <v>4.8099999999999996</v>
      </c>
      <c r="P294">
        <f>SmtRes!AG289</f>
        <v>0</v>
      </c>
      <c r="Q294">
        <f>SmtRes!DC289</f>
        <v>0</v>
      </c>
      <c r="R294">
        <f>ROUND(ROUND(Q294*Source!I308, 6)*1, 2)</f>
        <v>0</v>
      </c>
      <c r="S294">
        <f>SmtRes!AC289</f>
        <v>0</v>
      </c>
      <c r="T294">
        <f>ROUND(ROUND(Q294*Source!I308, 6)*SmtRes!AK289, 2)</f>
        <v>0</v>
      </c>
      <c r="U294">
        <v>3</v>
      </c>
      <c r="Z294">
        <f>SmtRes!X289</f>
        <v>1402440005</v>
      </c>
      <c r="AA294">
        <v>-1894729877</v>
      </c>
      <c r="AB294">
        <v>-1894729877</v>
      </c>
    </row>
    <row r="295" spans="1:28" x14ac:dyDescent="0.2">
      <c r="A295">
        <v>20</v>
      </c>
      <c r="B295">
        <v>288</v>
      </c>
      <c r="C295">
        <v>1</v>
      </c>
      <c r="D295">
        <v>0</v>
      </c>
      <c r="E295">
        <f>SmtRes!AV288</f>
        <v>1</v>
      </c>
      <c r="F295" t="str">
        <f>SmtRes!I288</f>
        <v>9999990008</v>
      </c>
      <c r="G295" t="str">
        <f>SmtRes!K288</f>
        <v>Трудозатраты рабочих</v>
      </c>
      <c r="H295" t="str">
        <f>SmtRes!O288</f>
        <v>чел.-ч.</v>
      </c>
      <c r="I295">
        <f>SmtRes!Y288*Source!I308</f>
        <v>0.64000000000000012</v>
      </c>
      <c r="J295">
        <f>SmtRes!AO288</f>
        <v>1</v>
      </c>
      <c r="K295">
        <f>SmtRes!AH288</f>
        <v>0</v>
      </c>
      <c r="L295">
        <f>SmtRes!DB288</f>
        <v>0</v>
      </c>
      <c r="M295">
        <f>ROUND(ROUND(L295*Source!I308, 6)*1, 2)</f>
        <v>0</v>
      </c>
      <c r="N295">
        <f>SmtRes!AD288</f>
        <v>0</v>
      </c>
      <c r="O295">
        <f>ROUND(ROUND(L295*Source!I308, 6)*SmtRes!DA288, 2)</f>
        <v>0</v>
      </c>
      <c r="P295">
        <f>SmtRes!AG288</f>
        <v>0</v>
      </c>
      <c r="Q295">
        <f>SmtRes!DC288</f>
        <v>0</v>
      </c>
      <c r="R295">
        <f>ROUND(ROUND(Q295*Source!I308, 6)*1, 2)</f>
        <v>0</v>
      </c>
      <c r="S295">
        <f>SmtRes!AC288</f>
        <v>0</v>
      </c>
      <c r="T295">
        <f>ROUND(ROUND(Q295*Source!I308, 6)*SmtRes!AK288, 2)</f>
        <v>0</v>
      </c>
      <c r="U295">
        <v>1</v>
      </c>
      <c r="Z295">
        <f>SmtRes!X288</f>
        <v>476480486</v>
      </c>
      <c r="AA295">
        <v>-1751963544</v>
      </c>
      <c r="AB295">
        <v>-1751963544</v>
      </c>
    </row>
    <row r="296" spans="1:28" x14ac:dyDescent="0.2">
      <c r="A296">
        <v>20</v>
      </c>
      <c r="B296">
        <v>291</v>
      </c>
      <c r="C296">
        <v>3</v>
      </c>
      <c r="D296">
        <v>0</v>
      </c>
      <c r="E296">
        <f>SmtRes!AV291</f>
        <v>0</v>
      </c>
      <c r="F296" t="str">
        <f>SmtRes!I291</f>
        <v>21.1-20-1</v>
      </c>
      <c r="G296" t="str">
        <f>SmtRes!K291</f>
        <v>Бязь</v>
      </c>
      <c r="H296" t="str">
        <f>SmtRes!O291</f>
        <v>м2</v>
      </c>
      <c r="I296">
        <f>SmtRes!Y291*Source!I309</f>
        <v>0.11000000000000001</v>
      </c>
      <c r="J296">
        <f>SmtRes!AO291</f>
        <v>1</v>
      </c>
      <c r="K296">
        <f>SmtRes!AE291</f>
        <v>48.08</v>
      </c>
      <c r="L296">
        <f>SmtRes!DB291</f>
        <v>52.91</v>
      </c>
      <c r="M296">
        <f>ROUND(ROUND(L296*Source!I309, 6)*1, 2)</f>
        <v>5.29</v>
      </c>
      <c r="N296">
        <f>SmtRes!AA291</f>
        <v>48.08</v>
      </c>
      <c r="O296">
        <f>ROUND(ROUND(L296*Source!I309, 6)*SmtRes!DA291, 2)</f>
        <v>5.29</v>
      </c>
      <c r="P296">
        <f>SmtRes!AG291</f>
        <v>0</v>
      </c>
      <c r="Q296">
        <f>SmtRes!DC291</f>
        <v>0</v>
      </c>
      <c r="R296">
        <f>ROUND(ROUND(Q296*Source!I309, 6)*1, 2)</f>
        <v>0</v>
      </c>
      <c r="S296">
        <f>SmtRes!AC291</f>
        <v>0</v>
      </c>
      <c r="T296">
        <f>ROUND(ROUND(Q296*Source!I309, 6)*SmtRes!AK291, 2)</f>
        <v>0</v>
      </c>
      <c r="U296">
        <v>3</v>
      </c>
      <c r="Z296">
        <f>SmtRes!X291</f>
        <v>1402440005</v>
      </c>
      <c r="AA296">
        <v>-1894729877</v>
      </c>
      <c r="AB296">
        <v>-1894729877</v>
      </c>
    </row>
    <row r="297" spans="1:28" x14ac:dyDescent="0.2">
      <c r="A297">
        <v>20</v>
      </c>
      <c r="B297">
        <v>290</v>
      </c>
      <c r="C297">
        <v>1</v>
      </c>
      <c r="D297">
        <v>0</v>
      </c>
      <c r="E297">
        <f>SmtRes!AV290</f>
        <v>1</v>
      </c>
      <c r="F297" t="str">
        <f>SmtRes!I290</f>
        <v>9999990008</v>
      </c>
      <c r="G297" t="str">
        <f>SmtRes!K290</f>
        <v>Трудозатраты рабочих</v>
      </c>
      <c r="H297" t="str">
        <f>SmtRes!O290</f>
        <v>чел.-ч.</v>
      </c>
      <c r="I297">
        <f>SmtRes!Y290*Source!I309</f>
        <v>2.7829999999999999</v>
      </c>
      <c r="J297">
        <f>SmtRes!AO290</f>
        <v>1</v>
      </c>
      <c r="K297">
        <f>SmtRes!AH290</f>
        <v>0</v>
      </c>
      <c r="L297">
        <f>SmtRes!DB290</f>
        <v>0</v>
      </c>
      <c r="M297">
        <f>ROUND(ROUND(L297*Source!I309, 6)*1, 2)</f>
        <v>0</v>
      </c>
      <c r="N297">
        <f>SmtRes!AD290</f>
        <v>0</v>
      </c>
      <c r="O297">
        <f>ROUND(ROUND(L297*Source!I309, 6)*SmtRes!DA290, 2)</f>
        <v>0</v>
      </c>
      <c r="P297">
        <f>SmtRes!AG290</f>
        <v>0</v>
      </c>
      <c r="Q297">
        <f>SmtRes!DC290</f>
        <v>0</v>
      </c>
      <c r="R297">
        <f>ROUND(ROUND(Q297*Source!I309, 6)*1, 2)</f>
        <v>0</v>
      </c>
      <c r="S297">
        <f>SmtRes!AC290</f>
        <v>0</v>
      </c>
      <c r="T297">
        <f>ROUND(ROUND(Q297*Source!I309, 6)*SmtRes!AK290, 2)</f>
        <v>0</v>
      </c>
      <c r="U297">
        <v>1</v>
      </c>
      <c r="Z297">
        <f>SmtRes!X290</f>
        <v>476480486</v>
      </c>
      <c r="AA297">
        <v>-1751963544</v>
      </c>
      <c r="AB297">
        <v>-1751963544</v>
      </c>
    </row>
    <row r="298" spans="1:28" x14ac:dyDescent="0.2">
      <c r="A298">
        <v>20</v>
      </c>
      <c r="B298">
        <v>293</v>
      </c>
      <c r="C298">
        <v>3</v>
      </c>
      <c r="D298">
        <v>0</v>
      </c>
      <c r="E298">
        <f>SmtRes!AV293</f>
        <v>0</v>
      </c>
      <c r="F298" t="str">
        <f>SmtRes!I293</f>
        <v>21.1-20-7</v>
      </c>
      <c r="G298" t="str">
        <f>SmtRes!K293</f>
        <v>Ветошь</v>
      </c>
      <c r="H298" t="str">
        <f>SmtRes!O293</f>
        <v>кг</v>
      </c>
      <c r="I298">
        <f>SmtRes!Y293*Source!I310</f>
        <v>0.03</v>
      </c>
      <c r="J298">
        <f>SmtRes!AO293</f>
        <v>1</v>
      </c>
      <c r="K298">
        <f>SmtRes!AE293</f>
        <v>29.29</v>
      </c>
      <c r="L298">
        <f>SmtRes!DB293</f>
        <v>0.87</v>
      </c>
      <c r="M298">
        <f>ROUND(ROUND(L298*Source!I310, 6)*1, 2)</f>
        <v>0.87</v>
      </c>
      <c r="N298">
        <f>SmtRes!AA293</f>
        <v>29.29</v>
      </c>
      <c r="O298">
        <f>ROUND(ROUND(L298*Source!I310, 6)*SmtRes!DA293, 2)</f>
        <v>0.87</v>
      </c>
      <c r="P298">
        <f>SmtRes!AG293</f>
        <v>0</v>
      </c>
      <c r="Q298">
        <f>SmtRes!DC293</f>
        <v>0</v>
      </c>
      <c r="R298">
        <f>ROUND(ROUND(Q298*Source!I310, 6)*1, 2)</f>
        <v>0</v>
      </c>
      <c r="S298">
        <f>SmtRes!AC293</f>
        <v>0</v>
      </c>
      <c r="T298">
        <f>ROUND(ROUND(Q298*Source!I310, 6)*SmtRes!AK293, 2)</f>
        <v>0</v>
      </c>
      <c r="U298">
        <v>3</v>
      </c>
      <c r="Z298">
        <f>SmtRes!X293</f>
        <v>-20334964</v>
      </c>
      <c r="AA298">
        <v>-854210182</v>
      </c>
      <c r="AB298">
        <v>-854210182</v>
      </c>
    </row>
    <row r="299" spans="1:28" x14ac:dyDescent="0.2">
      <c r="A299">
        <v>20</v>
      </c>
      <c r="B299">
        <v>292</v>
      </c>
      <c r="C299">
        <v>1</v>
      </c>
      <c r="D299">
        <v>0</v>
      </c>
      <c r="E299">
        <f>SmtRes!AV292</f>
        <v>1</v>
      </c>
      <c r="F299" t="str">
        <f>SmtRes!I292</f>
        <v>9999990008</v>
      </c>
      <c r="G299" t="str">
        <f>SmtRes!K292</f>
        <v>Трудозатраты рабочих</v>
      </c>
      <c r="H299" t="str">
        <f>SmtRes!O292</f>
        <v>чел.-ч.</v>
      </c>
      <c r="I299">
        <f>SmtRes!Y292*Source!I310</f>
        <v>0.60000000000000009</v>
      </c>
      <c r="J299">
        <f>SmtRes!AO292</f>
        <v>1</v>
      </c>
      <c r="K299">
        <f>SmtRes!AH292</f>
        <v>0</v>
      </c>
      <c r="L299">
        <f>SmtRes!DB292</f>
        <v>0</v>
      </c>
      <c r="M299">
        <f>ROUND(ROUND(L299*Source!I310, 6)*1, 2)</f>
        <v>0</v>
      </c>
      <c r="N299">
        <f>SmtRes!AD292</f>
        <v>0</v>
      </c>
      <c r="O299">
        <f>ROUND(ROUND(L299*Source!I310, 6)*SmtRes!DA292, 2)</f>
        <v>0</v>
      </c>
      <c r="P299">
        <f>SmtRes!AG292</f>
        <v>0</v>
      </c>
      <c r="Q299">
        <f>SmtRes!DC292</f>
        <v>0</v>
      </c>
      <c r="R299">
        <f>ROUND(ROUND(Q299*Source!I310, 6)*1, 2)</f>
        <v>0</v>
      </c>
      <c r="S299">
        <f>SmtRes!AC292</f>
        <v>0</v>
      </c>
      <c r="T299">
        <f>ROUND(ROUND(Q299*Source!I310, 6)*SmtRes!AK292, 2)</f>
        <v>0</v>
      </c>
      <c r="U299">
        <v>1</v>
      </c>
      <c r="Z299">
        <f>SmtRes!X292</f>
        <v>476480486</v>
      </c>
      <c r="AA299">
        <v>-1751963544</v>
      </c>
      <c r="AB299">
        <v>-1751963544</v>
      </c>
    </row>
    <row r="300" spans="1:28" x14ac:dyDescent="0.2">
      <c r="A300">
        <v>20</v>
      </c>
      <c r="B300">
        <v>300</v>
      </c>
      <c r="C300">
        <v>3</v>
      </c>
      <c r="D300">
        <v>0</v>
      </c>
      <c r="E300">
        <f>SmtRes!AV300</f>
        <v>0</v>
      </c>
      <c r="F300" t="str">
        <f>SmtRes!I300</f>
        <v>21.1-20-1</v>
      </c>
      <c r="G300" t="str">
        <f>SmtRes!K300</f>
        <v>Бязь</v>
      </c>
      <c r="H300" t="str">
        <f>SmtRes!O300</f>
        <v>м2</v>
      </c>
      <c r="I300">
        <f>SmtRes!Y300*Source!I311</f>
        <v>0.02</v>
      </c>
      <c r="J300">
        <f>SmtRes!AO300</f>
        <v>1</v>
      </c>
      <c r="K300">
        <f>SmtRes!AE300</f>
        <v>48.08</v>
      </c>
      <c r="L300">
        <f>SmtRes!DB300</f>
        <v>0.96</v>
      </c>
      <c r="M300">
        <f>ROUND(ROUND(L300*Source!I311, 6)*1, 2)</f>
        <v>0.96</v>
      </c>
      <c r="N300">
        <f>SmtRes!AA300</f>
        <v>48.08</v>
      </c>
      <c r="O300">
        <f>ROUND(ROUND(L300*Source!I311, 6)*SmtRes!DA300, 2)</f>
        <v>0.96</v>
      </c>
      <c r="P300">
        <f>SmtRes!AG300</f>
        <v>0</v>
      </c>
      <c r="Q300">
        <f>SmtRes!DC300</f>
        <v>0</v>
      </c>
      <c r="R300">
        <f>ROUND(ROUND(Q300*Source!I311, 6)*1, 2)</f>
        <v>0</v>
      </c>
      <c r="S300">
        <f>SmtRes!AC300</f>
        <v>0</v>
      </c>
      <c r="T300">
        <f>ROUND(ROUND(Q300*Source!I311, 6)*SmtRes!AK300, 2)</f>
        <v>0</v>
      </c>
      <c r="U300">
        <v>3</v>
      </c>
      <c r="Z300">
        <f>SmtRes!X300</f>
        <v>1402440005</v>
      </c>
      <c r="AA300">
        <v>-1894729877</v>
      </c>
      <c r="AB300">
        <v>-1894729877</v>
      </c>
    </row>
    <row r="301" spans="1:28" x14ac:dyDescent="0.2">
      <c r="A301">
        <v>20</v>
      </c>
      <c r="B301">
        <v>299</v>
      </c>
      <c r="C301">
        <v>3</v>
      </c>
      <c r="D301">
        <v>0</v>
      </c>
      <c r="E301">
        <f>SmtRes!AV299</f>
        <v>0</v>
      </c>
      <c r="F301" t="str">
        <f>SmtRes!I299</f>
        <v>21.1-16-41</v>
      </c>
      <c r="G301" t="str">
        <f>SmtRes!K299</f>
        <v>Канифоль</v>
      </c>
      <c r="H301" t="str">
        <f>SmtRes!O299</f>
        <v>кг</v>
      </c>
      <c r="I301">
        <f>SmtRes!Y299*Source!I311</f>
        <v>3.5000000000000001E-3</v>
      </c>
      <c r="J301">
        <f>SmtRes!AO299</f>
        <v>1</v>
      </c>
      <c r="K301">
        <f>SmtRes!AE299</f>
        <v>404.48</v>
      </c>
      <c r="L301">
        <f>SmtRes!DB299</f>
        <v>1.42</v>
      </c>
      <c r="M301">
        <f>ROUND(ROUND(L301*Source!I311, 6)*1, 2)</f>
        <v>1.42</v>
      </c>
      <c r="N301">
        <f>SmtRes!AA299</f>
        <v>404.48</v>
      </c>
      <c r="O301">
        <f>ROUND(ROUND(L301*Source!I311, 6)*SmtRes!DA299, 2)</f>
        <v>1.42</v>
      </c>
      <c r="P301">
        <f>SmtRes!AG299</f>
        <v>0</v>
      </c>
      <c r="Q301">
        <f>SmtRes!DC299</f>
        <v>0</v>
      </c>
      <c r="R301">
        <f>ROUND(ROUND(Q301*Source!I311, 6)*1, 2)</f>
        <v>0</v>
      </c>
      <c r="S301">
        <f>SmtRes!AC299</f>
        <v>0</v>
      </c>
      <c r="T301">
        <f>ROUND(ROUND(Q301*Source!I311, 6)*SmtRes!AK299, 2)</f>
        <v>0</v>
      </c>
      <c r="U301">
        <v>3</v>
      </c>
      <c r="Z301">
        <f>SmtRes!X299</f>
        <v>-1116031774</v>
      </c>
      <c r="AA301">
        <v>-843402697</v>
      </c>
      <c r="AB301">
        <v>-843402697</v>
      </c>
    </row>
    <row r="302" spans="1:28" x14ac:dyDescent="0.2">
      <c r="A302">
        <v>20</v>
      </c>
      <c r="B302">
        <v>298</v>
      </c>
      <c r="C302">
        <v>3</v>
      </c>
      <c r="D302">
        <v>0</v>
      </c>
      <c r="E302">
        <f>SmtRes!AV298</f>
        <v>0</v>
      </c>
      <c r="F302" t="str">
        <f>SmtRes!I298</f>
        <v>21.1-16-11</v>
      </c>
      <c r="G302" t="str">
        <f>SmtRes!K298</f>
        <v>Ацетон химически чистый</v>
      </c>
      <c r="H302" t="str">
        <f>SmtRes!O298</f>
        <v>кг</v>
      </c>
      <c r="I302">
        <f>SmtRes!Y298*Source!I311</f>
        <v>2E-3</v>
      </c>
      <c r="J302">
        <f>SmtRes!AO298</f>
        <v>1</v>
      </c>
      <c r="K302">
        <f>SmtRes!AE298</f>
        <v>271.95999999999998</v>
      </c>
      <c r="L302">
        <f>SmtRes!DB298</f>
        <v>0.54</v>
      </c>
      <c r="M302">
        <f>ROUND(ROUND(L302*Source!I311, 6)*1, 2)</f>
        <v>0.54</v>
      </c>
      <c r="N302">
        <f>SmtRes!AA298</f>
        <v>271.95999999999998</v>
      </c>
      <c r="O302">
        <f>ROUND(ROUND(L302*Source!I311, 6)*SmtRes!DA298, 2)</f>
        <v>0.54</v>
      </c>
      <c r="P302">
        <f>SmtRes!AG298</f>
        <v>0</v>
      </c>
      <c r="Q302">
        <f>SmtRes!DC298</f>
        <v>0</v>
      </c>
      <c r="R302">
        <f>ROUND(ROUND(Q302*Source!I311, 6)*1, 2)</f>
        <v>0</v>
      </c>
      <c r="S302">
        <f>SmtRes!AC298</f>
        <v>0</v>
      </c>
      <c r="T302">
        <f>ROUND(ROUND(Q302*Source!I311, 6)*SmtRes!AK298, 2)</f>
        <v>0</v>
      </c>
      <c r="U302">
        <v>3</v>
      </c>
      <c r="Z302">
        <f>SmtRes!X298</f>
        <v>-1814974188</v>
      </c>
      <c r="AA302">
        <v>-214032763</v>
      </c>
      <c r="AB302">
        <v>-214032763</v>
      </c>
    </row>
    <row r="303" spans="1:28" x14ac:dyDescent="0.2">
      <c r="A303">
        <v>20</v>
      </c>
      <c r="B303">
        <v>297</v>
      </c>
      <c r="C303">
        <v>3</v>
      </c>
      <c r="D303">
        <v>0</v>
      </c>
      <c r="E303">
        <f>SmtRes!AV297</f>
        <v>0</v>
      </c>
      <c r="F303" t="str">
        <f>SmtRes!I297</f>
        <v>21.1-16-104</v>
      </c>
      <c r="G303" t="str">
        <f>SmtRes!K297</f>
        <v>Спирт этиловый технический</v>
      </c>
      <c r="H303" t="str">
        <f>SmtRes!O297</f>
        <v>кг</v>
      </c>
      <c r="I303">
        <f>SmtRes!Y297*Source!I311</f>
        <v>4.0000000000000001E-3</v>
      </c>
      <c r="J303">
        <f>SmtRes!AO297</f>
        <v>1</v>
      </c>
      <c r="K303">
        <f>SmtRes!AE297</f>
        <v>412.97</v>
      </c>
      <c r="L303">
        <f>SmtRes!DB297</f>
        <v>1.65</v>
      </c>
      <c r="M303">
        <f>ROUND(ROUND(L303*Source!I311, 6)*1, 2)</f>
        <v>1.65</v>
      </c>
      <c r="N303">
        <f>SmtRes!AA297</f>
        <v>412.97</v>
      </c>
      <c r="O303">
        <f>ROUND(ROUND(L303*Source!I311, 6)*SmtRes!DA297, 2)</f>
        <v>1.65</v>
      </c>
      <c r="P303">
        <f>SmtRes!AG297</f>
        <v>0</v>
      </c>
      <c r="Q303">
        <f>SmtRes!DC297</f>
        <v>0</v>
      </c>
      <c r="R303">
        <f>ROUND(ROUND(Q303*Source!I311, 6)*1, 2)</f>
        <v>0</v>
      </c>
      <c r="S303">
        <f>SmtRes!AC297</f>
        <v>0</v>
      </c>
      <c r="T303">
        <f>ROUND(ROUND(Q303*Source!I311, 6)*SmtRes!AK297, 2)</f>
        <v>0</v>
      </c>
      <c r="U303">
        <v>3</v>
      </c>
      <c r="Z303">
        <f>SmtRes!X297</f>
        <v>1286462142</v>
      </c>
      <c r="AA303">
        <v>1664821204</v>
      </c>
      <c r="AB303">
        <v>1664821204</v>
      </c>
    </row>
    <row r="304" spans="1:28" x14ac:dyDescent="0.2">
      <c r="A304">
        <v>20</v>
      </c>
      <c r="B304">
        <v>296</v>
      </c>
      <c r="C304">
        <v>3</v>
      </c>
      <c r="D304">
        <v>0</v>
      </c>
      <c r="E304">
        <f>SmtRes!AV296</f>
        <v>0</v>
      </c>
      <c r="F304" t="str">
        <f>SmtRes!I296</f>
        <v>21.1-15-46</v>
      </c>
      <c r="G304" t="str">
        <f>SmtRes!K296</f>
        <v>Припои оловянно-свинцовые в прутках, размеры 8-10х10-15х250-500 мм, марка ПОС-61</v>
      </c>
      <c r="H304" t="str">
        <f>SmtRes!O296</f>
        <v>т</v>
      </c>
      <c r="I304">
        <f>SmtRes!Y296*Source!I311</f>
        <v>1.9999999999999999E-6</v>
      </c>
      <c r="J304">
        <f>SmtRes!AO296</f>
        <v>1</v>
      </c>
      <c r="K304">
        <f>SmtRes!AE296</f>
        <v>1945282.38</v>
      </c>
      <c r="L304">
        <f>SmtRes!DB296</f>
        <v>3.89</v>
      </c>
      <c r="M304">
        <f>ROUND(ROUND(L304*Source!I311, 6)*1, 2)</f>
        <v>3.89</v>
      </c>
      <c r="N304">
        <f>SmtRes!AA296</f>
        <v>1945282.38</v>
      </c>
      <c r="O304">
        <f>ROUND(ROUND(L304*Source!I311, 6)*SmtRes!DA296, 2)</f>
        <v>3.89</v>
      </c>
      <c r="P304">
        <f>SmtRes!AG296</f>
        <v>0</v>
      </c>
      <c r="Q304">
        <f>SmtRes!DC296</f>
        <v>0</v>
      </c>
      <c r="R304">
        <f>ROUND(ROUND(Q304*Source!I311, 6)*1, 2)</f>
        <v>0</v>
      </c>
      <c r="S304">
        <f>SmtRes!AC296</f>
        <v>0</v>
      </c>
      <c r="T304">
        <f>ROUND(ROUND(Q304*Source!I311, 6)*SmtRes!AK296, 2)</f>
        <v>0</v>
      </c>
      <c r="U304">
        <v>3</v>
      </c>
      <c r="Z304">
        <f>SmtRes!X296</f>
        <v>2010614181</v>
      </c>
      <c r="AA304">
        <v>1211539097</v>
      </c>
      <c r="AB304">
        <v>1211539097</v>
      </c>
    </row>
    <row r="305" spans="1:28" x14ac:dyDescent="0.2">
      <c r="A305">
        <v>20</v>
      </c>
      <c r="B305">
        <v>295</v>
      </c>
      <c r="C305">
        <v>2</v>
      </c>
      <c r="D305">
        <v>0</v>
      </c>
      <c r="E305">
        <f>SmtRes!AV295</f>
        <v>0</v>
      </c>
      <c r="F305" t="str">
        <f>SmtRes!I295</f>
        <v>22.1-18-24</v>
      </c>
      <c r="G305" t="str">
        <f>SmtRes!K295</f>
        <v>Автомобили полупассажирские типа ГАЗ, грузоподъемность до 2 т</v>
      </c>
      <c r="H305" t="str">
        <f>SmtRes!O295</f>
        <v>маш.-ч</v>
      </c>
      <c r="I305">
        <f>SmtRes!Y295*Source!I311</f>
        <v>2.7999999999999997E-2</v>
      </c>
      <c r="J305">
        <f>SmtRes!AO295</f>
        <v>1</v>
      </c>
      <c r="K305">
        <f>SmtRes!AF295</f>
        <v>789.86</v>
      </c>
      <c r="L305">
        <f>SmtRes!DB295</f>
        <v>22.113</v>
      </c>
      <c r="M305">
        <f>ROUND(ROUND(L305*Source!I311, 6)*1, 2)</f>
        <v>22.11</v>
      </c>
      <c r="N305">
        <f>SmtRes!AB295</f>
        <v>789.86</v>
      </c>
      <c r="O305">
        <f>ROUND(ROUND(L305*Source!I311, 6)*SmtRes!DA295, 2)</f>
        <v>22.11</v>
      </c>
      <c r="P305">
        <f>SmtRes!AG295</f>
        <v>515.51</v>
      </c>
      <c r="Q305">
        <f>SmtRes!DC295</f>
        <v>14.433999999999999</v>
      </c>
      <c r="R305">
        <f>ROUND(ROUND(Q305*Source!I311, 6)*1, 2)</f>
        <v>14.43</v>
      </c>
      <c r="S305">
        <f>SmtRes!AC295</f>
        <v>515.51</v>
      </c>
      <c r="T305">
        <f>ROUND(ROUND(Q305*Source!I311, 6)*SmtRes!AK295, 2)</f>
        <v>14.43</v>
      </c>
      <c r="U305">
        <v>2</v>
      </c>
      <c r="Z305">
        <f>SmtRes!X295</f>
        <v>-1123321947</v>
      </c>
      <c r="AA305">
        <v>-1084138170</v>
      </c>
      <c r="AB305">
        <v>-1084138170</v>
      </c>
    </row>
    <row r="306" spans="1:28" x14ac:dyDescent="0.2">
      <c r="A306">
        <v>20</v>
      </c>
      <c r="B306">
        <v>294</v>
      </c>
      <c r="C306">
        <v>1</v>
      </c>
      <c r="D306">
        <v>0</v>
      </c>
      <c r="E306">
        <f>SmtRes!AV294</f>
        <v>1</v>
      </c>
      <c r="F306" t="str">
        <f>SmtRes!I294</f>
        <v>9999990008</v>
      </c>
      <c r="G306" t="str">
        <f>SmtRes!K294</f>
        <v>Трудозатраты рабочих</v>
      </c>
      <c r="H306" t="str">
        <f>SmtRes!O294</f>
        <v>чел.-ч.</v>
      </c>
      <c r="I306">
        <f>SmtRes!Y294*Source!I311</f>
        <v>0.24499999999999997</v>
      </c>
      <c r="J306">
        <f>SmtRes!AO294</f>
        <v>1</v>
      </c>
      <c r="K306">
        <f>SmtRes!AH294</f>
        <v>0</v>
      </c>
      <c r="L306">
        <f>SmtRes!DB294</f>
        <v>0</v>
      </c>
      <c r="M306">
        <f>ROUND(ROUND(L306*Source!I311, 6)*1, 2)</f>
        <v>0</v>
      </c>
      <c r="N306">
        <f>SmtRes!AD294</f>
        <v>0</v>
      </c>
      <c r="O306">
        <f>ROUND(ROUND(L306*Source!I311, 6)*SmtRes!DA294, 2)</f>
        <v>0</v>
      </c>
      <c r="P306">
        <f>SmtRes!AG294</f>
        <v>0</v>
      </c>
      <c r="Q306">
        <f>SmtRes!DC294</f>
        <v>0</v>
      </c>
      <c r="R306">
        <f>ROUND(ROUND(Q306*Source!I311, 6)*1, 2)</f>
        <v>0</v>
      </c>
      <c r="S306">
        <f>SmtRes!AC294</f>
        <v>0</v>
      </c>
      <c r="T306">
        <f>ROUND(ROUND(Q306*Source!I311, 6)*SmtRes!AK294, 2)</f>
        <v>0</v>
      </c>
      <c r="U306">
        <v>1</v>
      </c>
      <c r="Z306">
        <f>SmtRes!X294</f>
        <v>476480486</v>
      </c>
      <c r="AA306">
        <v>-1751963544</v>
      </c>
      <c r="AB306">
        <v>-1751963544</v>
      </c>
    </row>
    <row r="307" spans="1:28" x14ac:dyDescent="0.2">
      <c r="A307">
        <v>20</v>
      </c>
      <c r="B307">
        <v>305</v>
      </c>
      <c r="C307">
        <v>3</v>
      </c>
      <c r="D307">
        <v>0</v>
      </c>
      <c r="E307">
        <f>SmtRes!AV305</f>
        <v>0</v>
      </c>
      <c r="F307" t="str">
        <f>SmtRes!I305</f>
        <v>21.1-20-1</v>
      </c>
      <c r="G307" t="str">
        <f>SmtRes!K305</f>
        <v>Бязь</v>
      </c>
      <c r="H307" t="str">
        <f>SmtRes!O305</f>
        <v>м2</v>
      </c>
      <c r="I307">
        <f>SmtRes!Y305*Source!I312</f>
        <v>0.22</v>
      </c>
      <c r="J307">
        <f>SmtRes!AO305</f>
        <v>1</v>
      </c>
      <c r="K307">
        <f>SmtRes!AE305</f>
        <v>48.08</v>
      </c>
      <c r="L307">
        <f>SmtRes!DB305</f>
        <v>10.56</v>
      </c>
      <c r="M307">
        <f>ROUND(ROUND(L307*Source!I312, 6)*1, 2)</f>
        <v>10.56</v>
      </c>
      <c r="N307">
        <f>SmtRes!AA305</f>
        <v>48.08</v>
      </c>
      <c r="O307">
        <f>ROUND(ROUND(L307*Source!I312, 6)*SmtRes!DA305, 2)</f>
        <v>10.56</v>
      </c>
      <c r="P307">
        <f>SmtRes!AG305</f>
        <v>0</v>
      </c>
      <c r="Q307">
        <f>SmtRes!DC305</f>
        <v>0</v>
      </c>
      <c r="R307">
        <f>ROUND(ROUND(Q307*Source!I312, 6)*1, 2)</f>
        <v>0</v>
      </c>
      <c r="S307">
        <f>SmtRes!AC305</f>
        <v>0</v>
      </c>
      <c r="T307">
        <f>ROUND(ROUND(Q307*Source!I312, 6)*SmtRes!AK305, 2)</f>
        <v>0</v>
      </c>
      <c r="U307">
        <v>3</v>
      </c>
      <c r="Z307">
        <f>SmtRes!X305</f>
        <v>1402440005</v>
      </c>
      <c r="AA307">
        <v>-1894729877</v>
      </c>
      <c r="AB307">
        <v>-1894729877</v>
      </c>
    </row>
    <row r="308" spans="1:28" x14ac:dyDescent="0.2">
      <c r="A308">
        <v>20</v>
      </c>
      <c r="B308">
        <v>304</v>
      </c>
      <c r="C308">
        <v>3</v>
      </c>
      <c r="D308">
        <v>0</v>
      </c>
      <c r="E308">
        <f>SmtRes!AV304</f>
        <v>0</v>
      </c>
      <c r="F308" t="str">
        <f>SmtRes!I304</f>
        <v>21.1-16-11</v>
      </c>
      <c r="G308" t="str">
        <f>SmtRes!K304</f>
        <v>Ацетон химически чистый</v>
      </c>
      <c r="H308" t="str">
        <f>SmtRes!O304</f>
        <v>кг</v>
      </c>
      <c r="I308">
        <f>SmtRes!Y304*Source!I312</f>
        <v>1.0999999999999999E-2</v>
      </c>
      <c r="J308">
        <f>SmtRes!AO304</f>
        <v>1</v>
      </c>
      <c r="K308">
        <f>SmtRes!AE304</f>
        <v>271.95999999999998</v>
      </c>
      <c r="L308">
        <f>SmtRes!DB304</f>
        <v>2.97</v>
      </c>
      <c r="M308">
        <f>ROUND(ROUND(L308*Source!I312, 6)*1, 2)</f>
        <v>2.97</v>
      </c>
      <c r="N308">
        <f>SmtRes!AA304</f>
        <v>271.95999999999998</v>
      </c>
      <c r="O308">
        <f>ROUND(ROUND(L308*Source!I312, 6)*SmtRes!DA304, 2)</f>
        <v>2.97</v>
      </c>
      <c r="P308">
        <f>SmtRes!AG304</f>
        <v>0</v>
      </c>
      <c r="Q308">
        <f>SmtRes!DC304</f>
        <v>0</v>
      </c>
      <c r="R308">
        <f>ROUND(ROUND(Q308*Source!I312, 6)*1, 2)</f>
        <v>0</v>
      </c>
      <c r="S308">
        <f>SmtRes!AC304</f>
        <v>0</v>
      </c>
      <c r="T308">
        <f>ROUND(ROUND(Q308*Source!I312, 6)*SmtRes!AK304, 2)</f>
        <v>0</v>
      </c>
      <c r="U308">
        <v>3</v>
      </c>
      <c r="Z308">
        <f>SmtRes!X304</f>
        <v>-1814974188</v>
      </c>
      <c r="AA308">
        <v>-214032763</v>
      </c>
      <c r="AB308">
        <v>-214032763</v>
      </c>
    </row>
    <row r="309" spans="1:28" x14ac:dyDescent="0.2">
      <c r="A309">
        <v>20</v>
      </c>
      <c r="B309">
        <v>303</v>
      </c>
      <c r="C309">
        <v>3</v>
      </c>
      <c r="D309">
        <v>0</v>
      </c>
      <c r="E309">
        <f>SmtRes!AV303</f>
        <v>0</v>
      </c>
      <c r="F309" t="str">
        <f>SmtRes!I303</f>
        <v>21.1-16-104</v>
      </c>
      <c r="G309" t="str">
        <f>SmtRes!K303</f>
        <v>Спирт этиловый технический</v>
      </c>
      <c r="H309" t="str">
        <f>SmtRes!O303</f>
        <v>кг</v>
      </c>
      <c r="I309">
        <f>SmtRes!Y303*Source!I312</f>
        <v>2.1999999999999999E-2</v>
      </c>
      <c r="J309">
        <f>SmtRes!AO303</f>
        <v>1</v>
      </c>
      <c r="K309">
        <f>SmtRes!AE303</f>
        <v>412.97</v>
      </c>
      <c r="L309">
        <f>SmtRes!DB303</f>
        <v>9.1300000000000008</v>
      </c>
      <c r="M309">
        <f>ROUND(ROUND(L309*Source!I312, 6)*1, 2)</f>
        <v>9.1300000000000008</v>
      </c>
      <c r="N309">
        <f>SmtRes!AA303</f>
        <v>412.97</v>
      </c>
      <c r="O309">
        <f>ROUND(ROUND(L309*Source!I312, 6)*SmtRes!DA303, 2)</f>
        <v>9.1300000000000008</v>
      </c>
      <c r="P309">
        <f>SmtRes!AG303</f>
        <v>0</v>
      </c>
      <c r="Q309">
        <f>SmtRes!DC303</f>
        <v>0</v>
      </c>
      <c r="R309">
        <f>ROUND(ROUND(Q309*Source!I312, 6)*1, 2)</f>
        <v>0</v>
      </c>
      <c r="S309">
        <f>SmtRes!AC303</f>
        <v>0</v>
      </c>
      <c r="T309">
        <f>ROUND(ROUND(Q309*Source!I312, 6)*SmtRes!AK303, 2)</f>
        <v>0</v>
      </c>
      <c r="U309">
        <v>3</v>
      </c>
      <c r="Z309">
        <f>SmtRes!X303</f>
        <v>1286462142</v>
      </c>
      <c r="AA309">
        <v>1664821204</v>
      </c>
      <c r="AB309">
        <v>1664821204</v>
      </c>
    </row>
    <row r="310" spans="1:28" x14ac:dyDescent="0.2">
      <c r="A310">
        <v>20</v>
      </c>
      <c r="B310">
        <v>302</v>
      </c>
      <c r="C310">
        <v>2</v>
      </c>
      <c r="D310">
        <v>0</v>
      </c>
      <c r="E310">
        <f>SmtRes!AV302</f>
        <v>0</v>
      </c>
      <c r="F310" t="str">
        <f>SmtRes!I302</f>
        <v>22.1-18-24</v>
      </c>
      <c r="G310" t="str">
        <f>SmtRes!K302</f>
        <v>Автомобили полупассажирские типа ГАЗ, грузоподъемность до 2 т</v>
      </c>
      <c r="H310" t="str">
        <f>SmtRes!O302</f>
        <v>маш.-ч</v>
      </c>
      <c r="I310">
        <f>SmtRes!Y302*Source!I312</f>
        <v>8.249999999999999E-2</v>
      </c>
      <c r="J310">
        <f>SmtRes!AO302</f>
        <v>1</v>
      </c>
      <c r="K310">
        <f>SmtRes!AF302</f>
        <v>789.86</v>
      </c>
      <c r="L310">
        <f>SmtRes!DB302</f>
        <v>65.174999999999997</v>
      </c>
      <c r="M310">
        <f>ROUND(ROUND(L310*Source!I312, 6)*1, 2)</f>
        <v>65.180000000000007</v>
      </c>
      <c r="N310">
        <f>SmtRes!AB302</f>
        <v>789.86</v>
      </c>
      <c r="O310">
        <f>ROUND(ROUND(L310*Source!I312, 6)*SmtRes!DA302, 2)</f>
        <v>65.180000000000007</v>
      </c>
      <c r="P310">
        <f>SmtRes!AG302</f>
        <v>515.51</v>
      </c>
      <c r="Q310">
        <f>SmtRes!DC302</f>
        <v>42.57</v>
      </c>
      <c r="R310">
        <f>ROUND(ROUND(Q310*Source!I312, 6)*1, 2)</f>
        <v>42.57</v>
      </c>
      <c r="S310">
        <f>SmtRes!AC302</f>
        <v>515.51</v>
      </c>
      <c r="T310">
        <f>ROUND(ROUND(Q310*Source!I312, 6)*SmtRes!AK302, 2)</f>
        <v>42.57</v>
      </c>
      <c r="U310">
        <v>2</v>
      </c>
      <c r="Z310">
        <f>SmtRes!X302</f>
        <v>-1123321947</v>
      </c>
      <c r="AA310">
        <v>-1084138170</v>
      </c>
      <c r="AB310">
        <v>-1084138170</v>
      </c>
    </row>
    <row r="311" spans="1:28" x14ac:dyDescent="0.2">
      <c r="A311">
        <v>20</v>
      </c>
      <c r="B311">
        <v>301</v>
      </c>
      <c r="C311">
        <v>1</v>
      </c>
      <c r="D311">
        <v>0</v>
      </c>
      <c r="E311">
        <f>SmtRes!AV301</f>
        <v>1</v>
      </c>
      <c r="F311" t="str">
        <f>SmtRes!I301</f>
        <v>9999990008</v>
      </c>
      <c r="G311" t="str">
        <f>SmtRes!K301</f>
        <v>Трудозатраты рабочих</v>
      </c>
      <c r="H311" t="str">
        <f>SmtRes!O301</f>
        <v>чел.-ч.</v>
      </c>
      <c r="I311">
        <f>SmtRes!Y301*Source!I312</f>
        <v>0.495</v>
      </c>
      <c r="J311">
        <f>SmtRes!AO301</f>
        <v>1</v>
      </c>
      <c r="K311">
        <f>SmtRes!AH301</f>
        <v>0</v>
      </c>
      <c r="L311">
        <f>SmtRes!DB301</f>
        <v>0</v>
      </c>
      <c r="M311">
        <f>ROUND(ROUND(L311*Source!I312, 6)*1, 2)</f>
        <v>0</v>
      </c>
      <c r="N311">
        <f>SmtRes!AD301</f>
        <v>0</v>
      </c>
      <c r="O311">
        <f>ROUND(ROUND(L311*Source!I312, 6)*SmtRes!DA301, 2)</f>
        <v>0</v>
      </c>
      <c r="P311">
        <f>SmtRes!AG301</f>
        <v>0</v>
      </c>
      <c r="Q311">
        <f>SmtRes!DC301</f>
        <v>0</v>
      </c>
      <c r="R311">
        <f>ROUND(ROUND(Q311*Source!I312, 6)*1, 2)</f>
        <v>0</v>
      </c>
      <c r="S311">
        <f>SmtRes!AC301</f>
        <v>0</v>
      </c>
      <c r="T311">
        <f>ROUND(ROUND(Q311*Source!I312, 6)*SmtRes!AK301, 2)</f>
        <v>0</v>
      </c>
      <c r="U311">
        <v>1</v>
      </c>
      <c r="Z311">
        <f>SmtRes!X301</f>
        <v>476480486</v>
      </c>
      <c r="AA311">
        <v>-1751963544</v>
      </c>
      <c r="AB311">
        <v>-1751963544</v>
      </c>
    </row>
    <row r="312" spans="1:28" x14ac:dyDescent="0.2">
      <c r="A312">
        <v>20</v>
      </c>
      <c r="B312">
        <v>307</v>
      </c>
      <c r="C312">
        <v>3</v>
      </c>
      <c r="D312">
        <v>0</v>
      </c>
      <c r="E312">
        <f>SmtRes!AV307</f>
        <v>0</v>
      </c>
      <c r="F312" t="str">
        <f>SmtRes!I307</f>
        <v>21.1-20-7</v>
      </c>
      <c r="G312" t="str">
        <f>SmtRes!K307</f>
        <v>Ветошь</v>
      </c>
      <c r="H312" t="str">
        <f>SmtRes!O307</f>
        <v>кг</v>
      </c>
      <c r="I312">
        <f>SmtRes!Y307*Source!I313</f>
        <v>0.40500000000000008</v>
      </c>
      <c r="J312">
        <f>SmtRes!AO307</f>
        <v>1</v>
      </c>
      <c r="K312">
        <f>SmtRes!AE307</f>
        <v>29.29</v>
      </c>
      <c r="L312">
        <f>SmtRes!DB307</f>
        <v>4.38</v>
      </c>
      <c r="M312">
        <f>ROUND(ROUND(L312*Source!I313, 6)*1, 2)</f>
        <v>11.83</v>
      </c>
      <c r="N312">
        <f>SmtRes!AA307</f>
        <v>29.29</v>
      </c>
      <c r="O312">
        <f>ROUND(ROUND(L312*Source!I313, 6)*SmtRes!DA307, 2)</f>
        <v>11.83</v>
      </c>
      <c r="P312">
        <f>SmtRes!AG307</f>
        <v>0</v>
      </c>
      <c r="Q312">
        <f>SmtRes!DC307</f>
        <v>0</v>
      </c>
      <c r="R312">
        <f>ROUND(ROUND(Q312*Source!I313, 6)*1, 2)</f>
        <v>0</v>
      </c>
      <c r="S312">
        <f>SmtRes!AC307</f>
        <v>0</v>
      </c>
      <c r="T312">
        <f>ROUND(ROUND(Q312*Source!I313, 6)*SmtRes!AK307, 2)</f>
        <v>0</v>
      </c>
      <c r="U312">
        <v>3</v>
      </c>
      <c r="Z312">
        <f>SmtRes!X307</f>
        <v>-20334964</v>
      </c>
      <c r="AA312">
        <v>-854210182</v>
      </c>
      <c r="AB312">
        <v>-854210182</v>
      </c>
    </row>
    <row r="313" spans="1:28" x14ac:dyDescent="0.2">
      <c r="A313">
        <v>20</v>
      </c>
      <c r="B313">
        <v>306</v>
      </c>
      <c r="C313">
        <v>1</v>
      </c>
      <c r="D313">
        <v>0</v>
      </c>
      <c r="E313">
        <f>SmtRes!AV306</f>
        <v>1</v>
      </c>
      <c r="F313" t="str">
        <f>SmtRes!I306</f>
        <v>9999990008</v>
      </c>
      <c r="G313" t="str">
        <f>SmtRes!K306</f>
        <v>Трудозатраты рабочих</v>
      </c>
      <c r="H313" t="str">
        <f>SmtRes!O306</f>
        <v>чел.-ч.</v>
      </c>
      <c r="I313">
        <f>SmtRes!Y306*Source!I313</f>
        <v>6.8849999999999998</v>
      </c>
      <c r="J313">
        <f>SmtRes!AO306</f>
        <v>1</v>
      </c>
      <c r="K313">
        <f>SmtRes!AH306</f>
        <v>0</v>
      </c>
      <c r="L313">
        <f>SmtRes!DB306</f>
        <v>0</v>
      </c>
      <c r="M313">
        <f>ROUND(ROUND(L313*Source!I313, 6)*1, 2)</f>
        <v>0</v>
      </c>
      <c r="N313">
        <f>SmtRes!AD306</f>
        <v>0</v>
      </c>
      <c r="O313">
        <f>ROUND(ROUND(L313*Source!I313, 6)*SmtRes!DA306, 2)</f>
        <v>0</v>
      </c>
      <c r="P313">
        <f>SmtRes!AG306</f>
        <v>0</v>
      </c>
      <c r="Q313">
        <f>SmtRes!DC306</f>
        <v>0</v>
      </c>
      <c r="R313">
        <f>ROUND(ROUND(Q313*Source!I313, 6)*1, 2)</f>
        <v>0</v>
      </c>
      <c r="S313">
        <f>SmtRes!AC306</f>
        <v>0</v>
      </c>
      <c r="T313">
        <f>ROUND(ROUND(Q313*Source!I313, 6)*SmtRes!AK306, 2)</f>
        <v>0</v>
      </c>
      <c r="U313">
        <v>1</v>
      </c>
      <c r="Z313">
        <f>SmtRes!X306</f>
        <v>476480486</v>
      </c>
      <c r="AA313">
        <v>-1751963544</v>
      </c>
      <c r="AB313">
        <v>-1751963544</v>
      </c>
    </row>
    <row r="314" spans="1:28" x14ac:dyDescent="0.2">
      <c r="A314">
        <v>20</v>
      </c>
      <c r="B314">
        <v>311</v>
      </c>
      <c r="C314">
        <v>3</v>
      </c>
      <c r="D314">
        <v>0</v>
      </c>
      <c r="E314">
        <f>SmtRes!AV311</f>
        <v>0</v>
      </c>
      <c r="F314" t="str">
        <f>SmtRes!I311</f>
        <v>21.1-20-1</v>
      </c>
      <c r="G314" t="str">
        <f>SmtRes!K311</f>
        <v>Бязь</v>
      </c>
      <c r="H314" t="str">
        <f>SmtRes!O311</f>
        <v>м2</v>
      </c>
      <c r="I314">
        <f>SmtRes!Y311*Source!I314</f>
        <v>0.1</v>
      </c>
      <c r="J314">
        <f>SmtRes!AO311</f>
        <v>1</v>
      </c>
      <c r="K314">
        <f>SmtRes!AE311</f>
        <v>48.08</v>
      </c>
      <c r="L314">
        <f>SmtRes!DB311</f>
        <v>0.48</v>
      </c>
      <c r="M314">
        <f>ROUND(ROUND(L314*Source!I314, 6)*1, 2)</f>
        <v>4.8</v>
      </c>
      <c r="N314">
        <f>SmtRes!AA311</f>
        <v>48.08</v>
      </c>
      <c r="O314">
        <f>ROUND(ROUND(L314*Source!I314, 6)*SmtRes!DA311, 2)</f>
        <v>4.8</v>
      </c>
      <c r="P314">
        <f>SmtRes!AG311</f>
        <v>0</v>
      </c>
      <c r="Q314">
        <f>SmtRes!DC311</f>
        <v>0</v>
      </c>
      <c r="R314">
        <f>ROUND(ROUND(Q314*Source!I314, 6)*1, 2)</f>
        <v>0</v>
      </c>
      <c r="S314">
        <f>SmtRes!AC311</f>
        <v>0</v>
      </c>
      <c r="T314">
        <f>ROUND(ROUND(Q314*Source!I314, 6)*SmtRes!AK311, 2)</f>
        <v>0</v>
      </c>
      <c r="U314">
        <v>3</v>
      </c>
      <c r="Z314">
        <f>SmtRes!X311</f>
        <v>1402440005</v>
      </c>
      <c r="AA314">
        <v>-1894729877</v>
      </c>
      <c r="AB314">
        <v>-1894729877</v>
      </c>
    </row>
    <row r="315" spans="1:28" x14ac:dyDescent="0.2">
      <c r="A315">
        <v>20</v>
      </c>
      <c r="B315">
        <v>310</v>
      </c>
      <c r="C315">
        <v>3</v>
      </c>
      <c r="D315">
        <v>0</v>
      </c>
      <c r="E315">
        <f>SmtRes!AV310</f>
        <v>0</v>
      </c>
      <c r="F315" t="str">
        <f>SmtRes!I310</f>
        <v>21.1-16-103</v>
      </c>
      <c r="G315" t="str">
        <f>SmtRes!K310</f>
        <v>Спирт этиловый ректификат</v>
      </c>
      <c r="H315" t="str">
        <f>SmtRes!O310</f>
        <v>кг</v>
      </c>
      <c r="I315">
        <f>SmtRes!Y310*Source!I314</f>
        <v>2.0000000000000001E-4</v>
      </c>
      <c r="J315">
        <f>SmtRes!AO310</f>
        <v>1</v>
      </c>
      <c r="K315">
        <f>SmtRes!AE310</f>
        <v>471.7</v>
      </c>
      <c r="L315">
        <f>SmtRes!DB310</f>
        <v>0.01</v>
      </c>
      <c r="M315">
        <f>ROUND(ROUND(L315*Source!I314, 6)*1, 2)</f>
        <v>0.1</v>
      </c>
      <c r="N315">
        <f>SmtRes!AA310</f>
        <v>471.7</v>
      </c>
      <c r="O315">
        <f>ROUND(ROUND(L315*Source!I314, 6)*SmtRes!DA310, 2)</f>
        <v>0.1</v>
      </c>
      <c r="P315">
        <f>SmtRes!AG310</f>
        <v>0</v>
      </c>
      <c r="Q315">
        <f>SmtRes!DC310</f>
        <v>0</v>
      </c>
      <c r="R315">
        <f>ROUND(ROUND(Q315*Source!I314, 6)*1, 2)</f>
        <v>0</v>
      </c>
      <c r="S315">
        <f>SmtRes!AC310</f>
        <v>0</v>
      </c>
      <c r="T315">
        <f>ROUND(ROUND(Q315*Source!I314, 6)*SmtRes!AK310, 2)</f>
        <v>0</v>
      </c>
      <c r="U315">
        <v>3</v>
      </c>
      <c r="Z315">
        <f>SmtRes!X310</f>
        <v>1222454159</v>
      </c>
      <c r="AA315">
        <v>-235644289</v>
      </c>
      <c r="AB315">
        <v>-235644289</v>
      </c>
    </row>
    <row r="316" spans="1:28" x14ac:dyDescent="0.2">
      <c r="A316">
        <v>20</v>
      </c>
      <c r="B316">
        <v>309</v>
      </c>
      <c r="C316">
        <v>2</v>
      </c>
      <c r="D316">
        <v>0</v>
      </c>
      <c r="E316">
        <f>SmtRes!AV309</f>
        <v>0</v>
      </c>
      <c r="F316" t="str">
        <f>SmtRes!I309</f>
        <v>22.1-18-24</v>
      </c>
      <c r="G316" t="str">
        <f>SmtRes!K309</f>
        <v>Автомобили полупассажирские типа ГАЗ, грузоподъемность до 2 т</v>
      </c>
      <c r="H316" t="str">
        <f>SmtRes!O309</f>
        <v>маш.-ч</v>
      </c>
      <c r="I316">
        <f>SmtRes!Y309*Source!I314</f>
        <v>0.20999999999999996</v>
      </c>
      <c r="J316">
        <f>SmtRes!AO309</f>
        <v>1</v>
      </c>
      <c r="K316">
        <f>SmtRes!AF309</f>
        <v>789.86</v>
      </c>
      <c r="L316">
        <f>SmtRes!DB309</f>
        <v>16.59</v>
      </c>
      <c r="M316">
        <f>ROUND(ROUND(L316*Source!I314, 6)*1, 2)</f>
        <v>165.9</v>
      </c>
      <c r="N316">
        <f>SmtRes!AB309</f>
        <v>789.86</v>
      </c>
      <c r="O316">
        <f>ROUND(ROUND(L316*Source!I314, 6)*SmtRes!DA309, 2)</f>
        <v>165.9</v>
      </c>
      <c r="P316">
        <f>SmtRes!AG309</f>
        <v>515.51</v>
      </c>
      <c r="Q316">
        <f>SmtRes!DC309</f>
        <v>10.829000000000001</v>
      </c>
      <c r="R316">
        <f>ROUND(ROUND(Q316*Source!I314, 6)*1, 2)</f>
        <v>108.29</v>
      </c>
      <c r="S316">
        <f>SmtRes!AC309</f>
        <v>515.51</v>
      </c>
      <c r="T316">
        <f>ROUND(ROUND(Q316*Source!I314, 6)*SmtRes!AK309, 2)</f>
        <v>108.29</v>
      </c>
      <c r="U316">
        <v>2</v>
      </c>
      <c r="Z316">
        <f>SmtRes!X309</f>
        <v>-1123321947</v>
      </c>
      <c r="AA316">
        <v>-1084138170</v>
      </c>
      <c r="AB316">
        <v>-1084138170</v>
      </c>
    </row>
    <row r="317" spans="1:28" x14ac:dyDescent="0.2">
      <c r="A317">
        <v>20</v>
      </c>
      <c r="B317">
        <v>308</v>
      </c>
      <c r="C317">
        <v>1</v>
      </c>
      <c r="D317">
        <v>0</v>
      </c>
      <c r="E317">
        <f>SmtRes!AV308</f>
        <v>1</v>
      </c>
      <c r="F317" t="str">
        <f>SmtRes!I308</f>
        <v>9999990008</v>
      </c>
      <c r="G317" t="str">
        <f>SmtRes!K308</f>
        <v>Трудозатраты рабочих</v>
      </c>
      <c r="H317" t="str">
        <f>SmtRes!O308</f>
        <v>чел.-ч.</v>
      </c>
      <c r="I317">
        <f>SmtRes!Y308*Source!I314</f>
        <v>3.57</v>
      </c>
      <c r="J317">
        <f>SmtRes!AO308</f>
        <v>1</v>
      </c>
      <c r="K317">
        <f>SmtRes!AH308</f>
        <v>0</v>
      </c>
      <c r="L317">
        <f>SmtRes!DB308</f>
        <v>0</v>
      </c>
      <c r="M317">
        <f>ROUND(ROUND(L317*Source!I314, 6)*1, 2)</f>
        <v>0</v>
      </c>
      <c r="N317">
        <f>SmtRes!AD308</f>
        <v>0</v>
      </c>
      <c r="O317">
        <f>ROUND(ROUND(L317*Source!I314, 6)*SmtRes!DA308, 2)</f>
        <v>0</v>
      </c>
      <c r="P317">
        <f>SmtRes!AG308</f>
        <v>0</v>
      </c>
      <c r="Q317">
        <f>SmtRes!DC308</f>
        <v>0</v>
      </c>
      <c r="R317">
        <f>ROUND(ROUND(Q317*Source!I314, 6)*1, 2)</f>
        <v>0</v>
      </c>
      <c r="S317">
        <f>SmtRes!AC308</f>
        <v>0</v>
      </c>
      <c r="T317">
        <f>ROUND(ROUND(Q317*Source!I314, 6)*SmtRes!AK308, 2)</f>
        <v>0</v>
      </c>
      <c r="U317">
        <v>1</v>
      </c>
      <c r="Z317">
        <f>SmtRes!X308</f>
        <v>476480486</v>
      </c>
      <c r="AA317">
        <v>-1751963544</v>
      </c>
      <c r="AB317">
        <v>-1751963544</v>
      </c>
    </row>
    <row r="318" spans="1:28" x14ac:dyDescent="0.2">
      <c r="A318">
        <v>20</v>
      </c>
      <c r="B318">
        <v>315</v>
      </c>
      <c r="C318">
        <v>3</v>
      </c>
      <c r="D318">
        <v>0</v>
      </c>
      <c r="E318">
        <f>SmtRes!AV315</f>
        <v>0</v>
      </c>
      <c r="F318" t="str">
        <f>SmtRes!I315</f>
        <v>21.1-20-1</v>
      </c>
      <c r="G318" t="str">
        <f>SmtRes!K315</f>
        <v>Бязь</v>
      </c>
      <c r="H318" t="str">
        <f>SmtRes!O315</f>
        <v>м2</v>
      </c>
      <c r="I318">
        <f>SmtRes!Y315*Source!I315</f>
        <v>1.1000000000000001</v>
      </c>
      <c r="J318">
        <f>SmtRes!AO315</f>
        <v>1</v>
      </c>
      <c r="K318">
        <f>SmtRes!AE315</f>
        <v>48.08</v>
      </c>
      <c r="L318">
        <f>SmtRes!DB315</f>
        <v>5.28</v>
      </c>
      <c r="M318">
        <f>ROUND(ROUND(L318*Source!I315, 6)*1, 2)</f>
        <v>52.8</v>
      </c>
      <c r="N318">
        <f>SmtRes!AA315</f>
        <v>48.08</v>
      </c>
      <c r="O318">
        <f>ROUND(ROUND(L318*Source!I315, 6)*SmtRes!DA315, 2)</f>
        <v>52.8</v>
      </c>
      <c r="P318">
        <f>SmtRes!AG315</f>
        <v>0</v>
      </c>
      <c r="Q318">
        <f>SmtRes!DC315</f>
        <v>0</v>
      </c>
      <c r="R318">
        <f>ROUND(ROUND(Q318*Source!I315, 6)*1, 2)</f>
        <v>0</v>
      </c>
      <c r="S318">
        <f>SmtRes!AC315</f>
        <v>0</v>
      </c>
      <c r="T318">
        <f>ROUND(ROUND(Q318*Source!I315, 6)*SmtRes!AK315, 2)</f>
        <v>0</v>
      </c>
      <c r="U318">
        <v>3</v>
      </c>
      <c r="Z318">
        <f>SmtRes!X315</f>
        <v>1402440005</v>
      </c>
      <c r="AA318">
        <v>-1894729877</v>
      </c>
      <c r="AB318">
        <v>-1894729877</v>
      </c>
    </row>
    <row r="319" spans="1:28" x14ac:dyDescent="0.2">
      <c r="A319">
        <v>20</v>
      </c>
      <c r="B319">
        <v>314</v>
      </c>
      <c r="C319">
        <v>3</v>
      </c>
      <c r="D319">
        <v>0</v>
      </c>
      <c r="E319">
        <f>SmtRes!AV314</f>
        <v>0</v>
      </c>
      <c r="F319" t="str">
        <f>SmtRes!I314</f>
        <v>21.1-16-103</v>
      </c>
      <c r="G319" t="str">
        <f>SmtRes!K314</f>
        <v>Спирт этиловый ректификат</v>
      </c>
      <c r="H319" t="str">
        <f>SmtRes!O314</f>
        <v>кг</v>
      </c>
      <c r="I319">
        <f>SmtRes!Y314*Source!I315</f>
        <v>2.2000000000000001E-3</v>
      </c>
      <c r="J319">
        <f>SmtRes!AO314</f>
        <v>1</v>
      </c>
      <c r="K319">
        <f>SmtRes!AE314</f>
        <v>471.7</v>
      </c>
      <c r="L319">
        <f>SmtRes!DB314</f>
        <v>0.11</v>
      </c>
      <c r="M319">
        <f>ROUND(ROUND(L319*Source!I315, 6)*1, 2)</f>
        <v>1.1000000000000001</v>
      </c>
      <c r="N319">
        <f>SmtRes!AA314</f>
        <v>471.7</v>
      </c>
      <c r="O319">
        <f>ROUND(ROUND(L319*Source!I315, 6)*SmtRes!DA314, 2)</f>
        <v>1.1000000000000001</v>
      </c>
      <c r="P319">
        <f>SmtRes!AG314</f>
        <v>0</v>
      </c>
      <c r="Q319">
        <f>SmtRes!DC314</f>
        <v>0</v>
      </c>
      <c r="R319">
        <f>ROUND(ROUND(Q319*Source!I315, 6)*1, 2)</f>
        <v>0</v>
      </c>
      <c r="S319">
        <f>SmtRes!AC314</f>
        <v>0</v>
      </c>
      <c r="T319">
        <f>ROUND(ROUND(Q319*Source!I315, 6)*SmtRes!AK314, 2)</f>
        <v>0</v>
      </c>
      <c r="U319">
        <v>3</v>
      </c>
      <c r="Z319">
        <f>SmtRes!X314</f>
        <v>1222454159</v>
      </c>
      <c r="AA319">
        <v>-235644289</v>
      </c>
      <c r="AB319">
        <v>-235644289</v>
      </c>
    </row>
    <row r="320" spans="1:28" x14ac:dyDescent="0.2">
      <c r="A320">
        <v>20</v>
      </c>
      <c r="B320">
        <v>313</v>
      </c>
      <c r="C320">
        <v>2</v>
      </c>
      <c r="D320">
        <v>0</v>
      </c>
      <c r="E320">
        <f>SmtRes!AV313</f>
        <v>0</v>
      </c>
      <c r="F320" t="str">
        <f>SmtRes!I313</f>
        <v>22.1-18-24</v>
      </c>
      <c r="G320" t="str">
        <f>SmtRes!K313</f>
        <v>Автомобили полупассажирские типа ГАЗ, грузоподъемность до 2 т</v>
      </c>
      <c r="H320" t="str">
        <f>SmtRes!O313</f>
        <v>маш.-ч</v>
      </c>
      <c r="I320">
        <f>SmtRes!Y313*Source!I315</f>
        <v>0.33</v>
      </c>
      <c r="J320">
        <f>SmtRes!AO313</f>
        <v>1</v>
      </c>
      <c r="K320">
        <f>SmtRes!AF313</f>
        <v>789.86</v>
      </c>
      <c r="L320">
        <f>SmtRes!DB313</f>
        <v>26.07</v>
      </c>
      <c r="M320">
        <f>ROUND(ROUND(L320*Source!I315, 6)*1, 2)</f>
        <v>260.7</v>
      </c>
      <c r="N320">
        <f>SmtRes!AB313</f>
        <v>789.86</v>
      </c>
      <c r="O320">
        <f>ROUND(ROUND(L320*Source!I315, 6)*SmtRes!DA313, 2)</f>
        <v>260.7</v>
      </c>
      <c r="P320">
        <f>SmtRes!AG313</f>
        <v>515.51</v>
      </c>
      <c r="Q320">
        <f>SmtRes!DC313</f>
        <v>16.995000000000001</v>
      </c>
      <c r="R320">
        <f>ROUND(ROUND(Q320*Source!I315, 6)*1, 2)</f>
        <v>169.95</v>
      </c>
      <c r="S320">
        <f>SmtRes!AC313</f>
        <v>515.51</v>
      </c>
      <c r="T320">
        <f>ROUND(ROUND(Q320*Source!I315, 6)*SmtRes!AK313, 2)</f>
        <v>169.95</v>
      </c>
      <c r="U320">
        <v>2</v>
      </c>
      <c r="Z320">
        <f>SmtRes!X313</f>
        <v>-1123321947</v>
      </c>
      <c r="AA320">
        <v>-1084138170</v>
      </c>
      <c r="AB320">
        <v>-1084138170</v>
      </c>
    </row>
    <row r="321" spans="1:28" x14ac:dyDescent="0.2">
      <c r="A321">
        <v>20</v>
      </c>
      <c r="B321">
        <v>312</v>
      </c>
      <c r="C321">
        <v>1</v>
      </c>
      <c r="D321">
        <v>0</v>
      </c>
      <c r="E321">
        <f>SmtRes!AV312</f>
        <v>1</v>
      </c>
      <c r="F321" t="str">
        <f>SmtRes!I312</f>
        <v>9999990008</v>
      </c>
      <c r="G321" t="str">
        <f>SmtRes!K312</f>
        <v>Трудозатраты рабочих</v>
      </c>
      <c r="H321" t="str">
        <f>SmtRes!O312</f>
        <v>чел.-ч.</v>
      </c>
      <c r="I321">
        <f>SmtRes!Y312*Source!I315</f>
        <v>6.6</v>
      </c>
      <c r="J321">
        <f>SmtRes!AO312</f>
        <v>1</v>
      </c>
      <c r="K321">
        <f>SmtRes!AH312</f>
        <v>0</v>
      </c>
      <c r="L321">
        <f>SmtRes!DB312</f>
        <v>0</v>
      </c>
      <c r="M321">
        <f>ROUND(ROUND(L321*Source!I315, 6)*1, 2)</f>
        <v>0</v>
      </c>
      <c r="N321">
        <f>SmtRes!AD312</f>
        <v>0</v>
      </c>
      <c r="O321">
        <f>ROUND(ROUND(L321*Source!I315, 6)*SmtRes!DA312, 2)</f>
        <v>0</v>
      </c>
      <c r="P321">
        <f>SmtRes!AG312</f>
        <v>0</v>
      </c>
      <c r="Q321">
        <f>SmtRes!DC312</f>
        <v>0</v>
      </c>
      <c r="R321">
        <f>ROUND(ROUND(Q321*Source!I315, 6)*1, 2)</f>
        <v>0</v>
      </c>
      <c r="S321">
        <f>SmtRes!AC312</f>
        <v>0</v>
      </c>
      <c r="T321">
        <f>ROUND(ROUND(Q321*Source!I315, 6)*SmtRes!AK312, 2)</f>
        <v>0</v>
      </c>
      <c r="U321">
        <v>1</v>
      </c>
      <c r="Z321">
        <f>SmtRes!X312</f>
        <v>476480486</v>
      </c>
      <c r="AA321">
        <v>-1751963544</v>
      </c>
      <c r="AB321">
        <v>-1751963544</v>
      </c>
    </row>
    <row r="322" spans="1:28" x14ac:dyDescent="0.2">
      <c r="A322">
        <v>20</v>
      </c>
      <c r="B322">
        <v>322</v>
      </c>
      <c r="C322">
        <v>3</v>
      </c>
      <c r="D322">
        <v>0</v>
      </c>
      <c r="E322">
        <f>SmtRes!AV322</f>
        <v>0</v>
      </c>
      <c r="F322" t="str">
        <f>SmtRes!I322</f>
        <v>21.1-20-1</v>
      </c>
      <c r="G322" t="str">
        <f>SmtRes!K322</f>
        <v>Бязь</v>
      </c>
      <c r="H322" t="str">
        <f>SmtRes!O322</f>
        <v>м2</v>
      </c>
      <c r="I322">
        <f>SmtRes!Y322*Source!I316</f>
        <v>0.16</v>
      </c>
      <c r="J322">
        <f>SmtRes!AO322</f>
        <v>1</v>
      </c>
      <c r="K322">
        <f>SmtRes!AE322</f>
        <v>48.08</v>
      </c>
      <c r="L322">
        <f>SmtRes!DB322</f>
        <v>0.96</v>
      </c>
      <c r="M322">
        <f>ROUND(ROUND(L322*Source!I316, 6)*1, 2)</f>
        <v>7.68</v>
      </c>
      <c r="N322">
        <f>SmtRes!AA322</f>
        <v>48.08</v>
      </c>
      <c r="O322">
        <f>ROUND(ROUND(L322*Source!I316, 6)*SmtRes!DA322, 2)</f>
        <v>7.68</v>
      </c>
      <c r="P322">
        <f>SmtRes!AG322</f>
        <v>0</v>
      </c>
      <c r="Q322">
        <f>SmtRes!DC322</f>
        <v>0</v>
      </c>
      <c r="R322">
        <f>ROUND(ROUND(Q322*Source!I316, 6)*1, 2)</f>
        <v>0</v>
      </c>
      <c r="S322">
        <f>SmtRes!AC322</f>
        <v>0</v>
      </c>
      <c r="T322">
        <f>ROUND(ROUND(Q322*Source!I316, 6)*SmtRes!AK322, 2)</f>
        <v>0</v>
      </c>
      <c r="U322">
        <v>3</v>
      </c>
      <c r="Z322">
        <f>SmtRes!X322</f>
        <v>1402440005</v>
      </c>
      <c r="AA322">
        <v>-1894729877</v>
      </c>
      <c r="AB322">
        <v>-1894729877</v>
      </c>
    </row>
    <row r="323" spans="1:28" x14ac:dyDescent="0.2">
      <c r="A323">
        <v>20</v>
      </c>
      <c r="B323">
        <v>321</v>
      </c>
      <c r="C323">
        <v>3</v>
      </c>
      <c r="D323">
        <v>0</v>
      </c>
      <c r="E323">
        <f>SmtRes!AV321</f>
        <v>0</v>
      </c>
      <c r="F323" t="str">
        <f>SmtRes!I321</f>
        <v>21.1-16-41</v>
      </c>
      <c r="G323" t="str">
        <f>SmtRes!K321</f>
        <v>Канифоль</v>
      </c>
      <c r="H323" t="str">
        <f>SmtRes!O321</f>
        <v>кг</v>
      </c>
      <c r="I323">
        <f>SmtRes!Y321*Source!I316</f>
        <v>2.8000000000000001E-2</v>
      </c>
      <c r="J323">
        <f>SmtRes!AO321</f>
        <v>1</v>
      </c>
      <c r="K323">
        <f>SmtRes!AE321</f>
        <v>404.48</v>
      </c>
      <c r="L323">
        <f>SmtRes!DB321</f>
        <v>1.42</v>
      </c>
      <c r="M323">
        <f>ROUND(ROUND(L323*Source!I316, 6)*1, 2)</f>
        <v>11.36</v>
      </c>
      <c r="N323">
        <f>SmtRes!AA321</f>
        <v>404.48</v>
      </c>
      <c r="O323">
        <f>ROUND(ROUND(L323*Source!I316, 6)*SmtRes!DA321, 2)</f>
        <v>11.36</v>
      </c>
      <c r="P323">
        <f>SmtRes!AG321</f>
        <v>0</v>
      </c>
      <c r="Q323">
        <f>SmtRes!DC321</f>
        <v>0</v>
      </c>
      <c r="R323">
        <f>ROUND(ROUND(Q323*Source!I316, 6)*1, 2)</f>
        <v>0</v>
      </c>
      <c r="S323">
        <f>SmtRes!AC321</f>
        <v>0</v>
      </c>
      <c r="T323">
        <f>ROUND(ROUND(Q323*Source!I316, 6)*SmtRes!AK321, 2)</f>
        <v>0</v>
      </c>
      <c r="U323">
        <v>3</v>
      </c>
      <c r="Z323">
        <f>SmtRes!X321</f>
        <v>-1116031774</v>
      </c>
      <c r="AA323">
        <v>-843402697</v>
      </c>
      <c r="AB323">
        <v>-843402697</v>
      </c>
    </row>
    <row r="324" spans="1:28" x14ac:dyDescent="0.2">
      <c r="A324">
        <v>20</v>
      </c>
      <c r="B324">
        <v>320</v>
      </c>
      <c r="C324">
        <v>3</v>
      </c>
      <c r="D324">
        <v>0</v>
      </c>
      <c r="E324">
        <f>SmtRes!AV320</f>
        <v>0</v>
      </c>
      <c r="F324" t="str">
        <f>SmtRes!I320</f>
        <v>21.1-16-11</v>
      </c>
      <c r="G324" t="str">
        <f>SmtRes!K320</f>
        <v>Ацетон химически чистый</v>
      </c>
      <c r="H324" t="str">
        <f>SmtRes!O320</f>
        <v>кг</v>
      </c>
      <c r="I324">
        <f>SmtRes!Y320*Source!I316</f>
        <v>1.6E-2</v>
      </c>
      <c r="J324">
        <f>SmtRes!AO320</f>
        <v>1</v>
      </c>
      <c r="K324">
        <f>SmtRes!AE320</f>
        <v>271.95999999999998</v>
      </c>
      <c r="L324">
        <f>SmtRes!DB320</f>
        <v>0.54</v>
      </c>
      <c r="M324">
        <f>ROUND(ROUND(L324*Source!I316, 6)*1, 2)</f>
        <v>4.32</v>
      </c>
      <c r="N324">
        <f>SmtRes!AA320</f>
        <v>271.95999999999998</v>
      </c>
      <c r="O324">
        <f>ROUND(ROUND(L324*Source!I316, 6)*SmtRes!DA320, 2)</f>
        <v>4.32</v>
      </c>
      <c r="P324">
        <f>SmtRes!AG320</f>
        <v>0</v>
      </c>
      <c r="Q324">
        <f>SmtRes!DC320</f>
        <v>0</v>
      </c>
      <c r="R324">
        <f>ROUND(ROUND(Q324*Source!I316, 6)*1, 2)</f>
        <v>0</v>
      </c>
      <c r="S324">
        <f>SmtRes!AC320</f>
        <v>0</v>
      </c>
      <c r="T324">
        <f>ROUND(ROUND(Q324*Source!I316, 6)*SmtRes!AK320, 2)</f>
        <v>0</v>
      </c>
      <c r="U324">
        <v>3</v>
      </c>
      <c r="Z324">
        <f>SmtRes!X320</f>
        <v>-1814974188</v>
      </c>
      <c r="AA324">
        <v>-214032763</v>
      </c>
      <c r="AB324">
        <v>-214032763</v>
      </c>
    </row>
    <row r="325" spans="1:28" x14ac:dyDescent="0.2">
      <c r="A325">
        <v>20</v>
      </c>
      <c r="B325">
        <v>319</v>
      </c>
      <c r="C325">
        <v>3</v>
      </c>
      <c r="D325">
        <v>0</v>
      </c>
      <c r="E325">
        <f>SmtRes!AV319</f>
        <v>0</v>
      </c>
      <c r="F325" t="str">
        <f>SmtRes!I319</f>
        <v>21.1-16-104</v>
      </c>
      <c r="G325" t="str">
        <f>SmtRes!K319</f>
        <v>Спирт этиловый технический</v>
      </c>
      <c r="H325" t="str">
        <f>SmtRes!O319</f>
        <v>кг</v>
      </c>
      <c r="I325">
        <f>SmtRes!Y319*Source!I316</f>
        <v>3.2000000000000001E-2</v>
      </c>
      <c r="J325">
        <f>SmtRes!AO319</f>
        <v>1</v>
      </c>
      <c r="K325">
        <f>SmtRes!AE319</f>
        <v>412.97</v>
      </c>
      <c r="L325">
        <f>SmtRes!DB319</f>
        <v>1.65</v>
      </c>
      <c r="M325">
        <f>ROUND(ROUND(L325*Source!I316, 6)*1, 2)</f>
        <v>13.2</v>
      </c>
      <c r="N325">
        <f>SmtRes!AA319</f>
        <v>412.97</v>
      </c>
      <c r="O325">
        <f>ROUND(ROUND(L325*Source!I316, 6)*SmtRes!DA319, 2)</f>
        <v>13.2</v>
      </c>
      <c r="P325">
        <f>SmtRes!AG319</f>
        <v>0</v>
      </c>
      <c r="Q325">
        <f>SmtRes!DC319</f>
        <v>0</v>
      </c>
      <c r="R325">
        <f>ROUND(ROUND(Q325*Source!I316, 6)*1, 2)</f>
        <v>0</v>
      </c>
      <c r="S325">
        <f>SmtRes!AC319</f>
        <v>0</v>
      </c>
      <c r="T325">
        <f>ROUND(ROUND(Q325*Source!I316, 6)*SmtRes!AK319, 2)</f>
        <v>0</v>
      </c>
      <c r="U325">
        <v>3</v>
      </c>
      <c r="Z325">
        <f>SmtRes!X319</f>
        <v>1286462142</v>
      </c>
      <c r="AA325">
        <v>1664821204</v>
      </c>
      <c r="AB325">
        <v>1664821204</v>
      </c>
    </row>
    <row r="326" spans="1:28" x14ac:dyDescent="0.2">
      <c r="A326">
        <v>20</v>
      </c>
      <c r="B326">
        <v>318</v>
      </c>
      <c r="C326">
        <v>3</v>
      </c>
      <c r="D326">
        <v>0</v>
      </c>
      <c r="E326">
        <f>SmtRes!AV318</f>
        <v>0</v>
      </c>
      <c r="F326" t="str">
        <f>SmtRes!I318</f>
        <v>21.1-15-46</v>
      </c>
      <c r="G326" t="str">
        <f>SmtRes!K318</f>
        <v>Припои оловянно-свинцовые в прутках, размеры 8-10х10-15х250-500 мм, марка ПОС-61</v>
      </c>
      <c r="H326" t="str">
        <f>SmtRes!O318</f>
        <v>т</v>
      </c>
      <c r="I326">
        <f>SmtRes!Y318*Source!I316</f>
        <v>1.5999999999999999E-5</v>
      </c>
      <c r="J326">
        <f>SmtRes!AO318</f>
        <v>1</v>
      </c>
      <c r="K326">
        <f>SmtRes!AE318</f>
        <v>1945282.38</v>
      </c>
      <c r="L326">
        <f>SmtRes!DB318</f>
        <v>3.89</v>
      </c>
      <c r="M326">
        <f>ROUND(ROUND(L326*Source!I316, 6)*1, 2)</f>
        <v>31.12</v>
      </c>
      <c r="N326">
        <f>SmtRes!AA318</f>
        <v>1945282.38</v>
      </c>
      <c r="O326">
        <f>ROUND(ROUND(L326*Source!I316, 6)*SmtRes!DA318, 2)</f>
        <v>31.12</v>
      </c>
      <c r="P326">
        <f>SmtRes!AG318</f>
        <v>0</v>
      </c>
      <c r="Q326">
        <f>SmtRes!DC318</f>
        <v>0</v>
      </c>
      <c r="R326">
        <f>ROUND(ROUND(Q326*Source!I316, 6)*1, 2)</f>
        <v>0</v>
      </c>
      <c r="S326">
        <f>SmtRes!AC318</f>
        <v>0</v>
      </c>
      <c r="T326">
        <f>ROUND(ROUND(Q326*Source!I316, 6)*SmtRes!AK318, 2)</f>
        <v>0</v>
      </c>
      <c r="U326">
        <v>3</v>
      </c>
      <c r="Z326">
        <f>SmtRes!X318</f>
        <v>2010614181</v>
      </c>
      <c r="AA326">
        <v>1211539097</v>
      </c>
      <c r="AB326">
        <v>1211539097</v>
      </c>
    </row>
    <row r="327" spans="1:28" x14ac:dyDescent="0.2">
      <c r="A327">
        <v>20</v>
      </c>
      <c r="B327">
        <v>317</v>
      </c>
      <c r="C327">
        <v>2</v>
      </c>
      <c r="D327">
        <v>0</v>
      </c>
      <c r="E327">
        <f>SmtRes!AV317</f>
        <v>0</v>
      </c>
      <c r="F327" t="str">
        <f>SmtRes!I317</f>
        <v>22.1-18-24</v>
      </c>
      <c r="G327" t="str">
        <f>SmtRes!K317</f>
        <v>Автомобили полупассажирские типа ГАЗ, грузоподъемность до 2 т</v>
      </c>
      <c r="H327" t="str">
        <f>SmtRes!O317</f>
        <v>маш.-ч</v>
      </c>
      <c r="I327">
        <f>SmtRes!Y317*Source!I316</f>
        <v>0.11199999999999999</v>
      </c>
      <c r="J327">
        <f>SmtRes!AO317</f>
        <v>1</v>
      </c>
      <c r="K327">
        <f>SmtRes!AF317</f>
        <v>789.86</v>
      </c>
      <c r="L327">
        <f>SmtRes!DB317</f>
        <v>11.06</v>
      </c>
      <c r="M327">
        <f>ROUND(ROUND(L327*Source!I316, 6)*1, 2)</f>
        <v>88.48</v>
      </c>
      <c r="N327">
        <f>SmtRes!AB317</f>
        <v>789.86</v>
      </c>
      <c r="O327">
        <f>ROUND(ROUND(L327*Source!I316, 6)*SmtRes!DA317, 2)</f>
        <v>88.48</v>
      </c>
      <c r="P327">
        <f>SmtRes!AG317</f>
        <v>515.51</v>
      </c>
      <c r="Q327">
        <f>SmtRes!DC317</f>
        <v>7.2169999999999996</v>
      </c>
      <c r="R327">
        <f>ROUND(ROUND(Q327*Source!I316, 6)*1, 2)</f>
        <v>57.74</v>
      </c>
      <c r="S327">
        <f>SmtRes!AC317</f>
        <v>515.51</v>
      </c>
      <c r="T327">
        <f>ROUND(ROUND(Q327*Source!I316, 6)*SmtRes!AK317, 2)</f>
        <v>57.74</v>
      </c>
      <c r="U327">
        <v>2</v>
      </c>
      <c r="Z327">
        <f>SmtRes!X317</f>
        <v>-1123321947</v>
      </c>
      <c r="AA327">
        <v>-1084138170</v>
      </c>
      <c r="AB327">
        <v>-1084138170</v>
      </c>
    </row>
    <row r="328" spans="1:28" x14ac:dyDescent="0.2">
      <c r="A328">
        <v>20</v>
      </c>
      <c r="B328">
        <v>316</v>
      </c>
      <c r="C328">
        <v>1</v>
      </c>
      <c r="D328">
        <v>0</v>
      </c>
      <c r="E328">
        <f>SmtRes!AV316</f>
        <v>1</v>
      </c>
      <c r="F328" t="str">
        <f>SmtRes!I316</f>
        <v>9999990008</v>
      </c>
      <c r="G328" t="str">
        <f>SmtRes!K316</f>
        <v>Трудозатраты рабочих</v>
      </c>
      <c r="H328" t="str">
        <f>SmtRes!O316</f>
        <v>чел.-ч.</v>
      </c>
      <c r="I328">
        <f>SmtRes!Y316*Source!I316</f>
        <v>1.008</v>
      </c>
      <c r="J328">
        <f>SmtRes!AO316</f>
        <v>1</v>
      </c>
      <c r="K328">
        <f>SmtRes!AH316</f>
        <v>0</v>
      </c>
      <c r="L328">
        <f>SmtRes!DB316</f>
        <v>0</v>
      </c>
      <c r="M328">
        <f>ROUND(ROUND(L328*Source!I316, 6)*1, 2)</f>
        <v>0</v>
      </c>
      <c r="N328">
        <f>SmtRes!AD316</f>
        <v>0</v>
      </c>
      <c r="O328">
        <f>ROUND(ROUND(L328*Source!I316, 6)*SmtRes!DA316, 2)</f>
        <v>0</v>
      </c>
      <c r="P328">
        <f>SmtRes!AG316</f>
        <v>0</v>
      </c>
      <c r="Q328">
        <f>SmtRes!DC316</f>
        <v>0</v>
      </c>
      <c r="R328">
        <f>ROUND(ROUND(Q328*Source!I316, 6)*1, 2)</f>
        <v>0</v>
      </c>
      <c r="S328">
        <f>SmtRes!AC316</f>
        <v>0</v>
      </c>
      <c r="T328">
        <f>ROUND(ROUND(Q328*Source!I316, 6)*SmtRes!AK316, 2)</f>
        <v>0</v>
      </c>
      <c r="U328">
        <v>1</v>
      </c>
      <c r="Z328">
        <f>SmtRes!X316</f>
        <v>476480486</v>
      </c>
      <c r="AA328">
        <v>-1751963544</v>
      </c>
      <c r="AB328">
        <v>-1751963544</v>
      </c>
    </row>
    <row r="329" spans="1:28" x14ac:dyDescent="0.2">
      <c r="A329">
        <v>20</v>
      </c>
      <c r="B329">
        <v>326</v>
      </c>
      <c r="C329">
        <v>3</v>
      </c>
      <c r="D329">
        <v>0</v>
      </c>
      <c r="E329">
        <f>SmtRes!AV326</f>
        <v>0</v>
      </c>
      <c r="F329" t="str">
        <f>SmtRes!I326</f>
        <v>21.1-20-1</v>
      </c>
      <c r="G329" t="str">
        <f>SmtRes!K326</f>
        <v>Бязь</v>
      </c>
      <c r="H329" t="str">
        <f>SmtRes!O326</f>
        <v>м2</v>
      </c>
      <c r="I329">
        <f>SmtRes!Y326*Source!I317</f>
        <v>1.76</v>
      </c>
      <c r="J329">
        <f>SmtRes!AO326</f>
        <v>1</v>
      </c>
      <c r="K329">
        <f>SmtRes!AE326</f>
        <v>48.08</v>
      </c>
      <c r="L329">
        <f>SmtRes!DB326</f>
        <v>10.56</v>
      </c>
      <c r="M329">
        <f>ROUND(ROUND(L329*Source!I317, 6)*1, 2)</f>
        <v>84.48</v>
      </c>
      <c r="N329">
        <f>SmtRes!AA326</f>
        <v>48.08</v>
      </c>
      <c r="O329">
        <f>ROUND(ROUND(L329*Source!I317, 6)*SmtRes!DA326, 2)</f>
        <v>84.48</v>
      </c>
      <c r="P329">
        <f>SmtRes!AG326</f>
        <v>0</v>
      </c>
      <c r="Q329">
        <f>SmtRes!DC326</f>
        <v>0</v>
      </c>
      <c r="R329">
        <f>ROUND(ROUND(Q329*Source!I317, 6)*1, 2)</f>
        <v>0</v>
      </c>
      <c r="S329">
        <f>SmtRes!AC326</f>
        <v>0</v>
      </c>
      <c r="T329">
        <f>ROUND(ROUND(Q329*Source!I317, 6)*SmtRes!AK326, 2)</f>
        <v>0</v>
      </c>
      <c r="U329">
        <v>3</v>
      </c>
      <c r="Z329">
        <f>SmtRes!X326</f>
        <v>1402440005</v>
      </c>
      <c r="AA329">
        <v>-1894729877</v>
      </c>
      <c r="AB329">
        <v>-1894729877</v>
      </c>
    </row>
    <row r="330" spans="1:28" x14ac:dyDescent="0.2">
      <c r="A330">
        <v>20</v>
      </c>
      <c r="B330">
        <v>325</v>
      </c>
      <c r="C330">
        <v>3</v>
      </c>
      <c r="D330">
        <v>0</v>
      </c>
      <c r="E330">
        <f>SmtRes!AV325</f>
        <v>0</v>
      </c>
      <c r="F330" t="str">
        <f>SmtRes!I325</f>
        <v>21.1-16-104</v>
      </c>
      <c r="G330" t="str">
        <f>SmtRes!K325</f>
        <v>Спирт этиловый технический</v>
      </c>
      <c r="H330" t="str">
        <f>SmtRes!O325</f>
        <v>кг</v>
      </c>
      <c r="I330">
        <f>SmtRes!Y325*Source!I317</f>
        <v>0.17599999999999999</v>
      </c>
      <c r="J330">
        <f>SmtRes!AO325</f>
        <v>1</v>
      </c>
      <c r="K330">
        <f>SmtRes!AE325</f>
        <v>412.97</v>
      </c>
      <c r="L330">
        <f>SmtRes!DB325</f>
        <v>9.1300000000000008</v>
      </c>
      <c r="M330">
        <f>ROUND(ROUND(L330*Source!I317, 6)*1, 2)</f>
        <v>73.040000000000006</v>
      </c>
      <c r="N330">
        <f>SmtRes!AA325</f>
        <v>412.97</v>
      </c>
      <c r="O330">
        <f>ROUND(ROUND(L330*Source!I317, 6)*SmtRes!DA325, 2)</f>
        <v>73.040000000000006</v>
      </c>
      <c r="P330">
        <f>SmtRes!AG325</f>
        <v>0</v>
      </c>
      <c r="Q330">
        <f>SmtRes!DC325</f>
        <v>0</v>
      </c>
      <c r="R330">
        <f>ROUND(ROUND(Q330*Source!I317, 6)*1, 2)</f>
        <v>0</v>
      </c>
      <c r="S330">
        <f>SmtRes!AC325</f>
        <v>0</v>
      </c>
      <c r="T330">
        <f>ROUND(ROUND(Q330*Source!I317, 6)*SmtRes!AK325, 2)</f>
        <v>0</v>
      </c>
      <c r="U330">
        <v>3</v>
      </c>
      <c r="Z330">
        <f>SmtRes!X325</f>
        <v>1286462142</v>
      </c>
      <c r="AA330">
        <v>1664821204</v>
      </c>
      <c r="AB330">
        <v>1664821204</v>
      </c>
    </row>
    <row r="331" spans="1:28" x14ac:dyDescent="0.2">
      <c r="A331">
        <v>20</v>
      </c>
      <c r="B331">
        <v>324</v>
      </c>
      <c r="C331">
        <v>2</v>
      </c>
      <c r="D331">
        <v>0</v>
      </c>
      <c r="E331">
        <f>SmtRes!AV324</f>
        <v>0</v>
      </c>
      <c r="F331" t="str">
        <f>SmtRes!I324</f>
        <v>22.1-18-24</v>
      </c>
      <c r="G331" t="str">
        <f>SmtRes!K324</f>
        <v>Автомобили полупассажирские типа ГАЗ, грузоподъемность до 2 т</v>
      </c>
      <c r="H331" t="str">
        <f>SmtRes!O324</f>
        <v>маш.-ч</v>
      </c>
      <c r="I331">
        <f>SmtRes!Y324*Source!I317</f>
        <v>0.65999999999999992</v>
      </c>
      <c r="J331">
        <f>SmtRes!AO324</f>
        <v>1</v>
      </c>
      <c r="K331">
        <f>SmtRes!AF324</f>
        <v>789.86</v>
      </c>
      <c r="L331">
        <f>SmtRes!DB324</f>
        <v>65.174999999999997</v>
      </c>
      <c r="M331">
        <f>ROUND(ROUND(L331*Source!I317, 6)*1, 2)</f>
        <v>521.4</v>
      </c>
      <c r="N331">
        <f>SmtRes!AB324</f>
        <v>789.86</v>
      </c>
      <c r="O331">
        <f>ROUND(ROUND(L331*Source!I317, 6)*SmtRes!DA324, 2)</f>
        <v>521.4</v>
      </c>
      <c r="P331">
        <f>SmtRes!AG324</f>
        <v>515.51</v>
      </c>
      <c r="Q331">
        <f>SmtRes!DC324</f>
        <v>42.57</v>
      </c>
      <c r="R331">
        <f>ROUND(ROUND(Q331*Source!I317, 6)*1, 2)</f>
        <v>340.56</v>
      </c>
      <c r="S331">
        <f>SmtRes!AC324</f>
        <v>515.51</v>
      </c>
      <c r="T331">
        <f>ROUND(ROUND(Q331*Source!I317, 6)*SmtRes!AK324, 2)</f>
        <v>340.56</v>
      </c>
      <c r="U331">
        <v>2</v>
      </c>
      <c r="Z331">
        <f>SmtRes!X324</f>
        <v>-1123321947</v>
      </c>
      <c r="AA331">
        <v>-1084138170</v>
      </c>
      <c r="AB331">
        <v>-1084138170</v>
      </c>
    </row>
    <row r="332" spans="1:28" x14ac:dyDescent="0.2">
      <c r="A332">
        <v>20</v>
      </c>
      <c r="B332">
        <v>323</v>
      </c>
      <c r="C332">
        <v>1</v>
      </c>
      <c r="D332">
        <v>0</v>
      </c>
      <c r="E332">
        <f>SmtRes!AV323</f>
        <v>1</v>
      </c>
      <c r="F332" t="str">
        <f>SmtRes!I323</f>
        <v>9999990008</v>
      </c>
      <c r="G332" t="str">
        <f>SmtRes!K323</f>
        <v>Трудозатраты рабочих</v>
      </c>
      <c r="H332" t="str">
        <f>SmtRes!O323</f>
        <v>чел.-ч.</v>
      </c>
      <c r="I332">
        <f>SmtRes!Y323*Source!I317</f>
        <v>3.3000000000000007</v>
      </c>
      <c r="J332">
        <f>SmtRes!AO323</f>
        <v>1</v>
      </c>
      <c r="K332">
        <f>SmtRes!AH323</f>
        <v>0</v>
      </c>
      <c r="L332">
        <f>SmtRes!DB323</f>
        <v>0</v>
      </c>
      <c r="M332">
        <f>ROUND(ROUND(L332*Source!I317, 6)*1, 2)</f>
        <v>0</v>
      </c>
      <c r="N332">
        <f>SmtRes!AD323</f>
        <v>0</v>
      </c>
      <c r="O332">
        <f>ROUND(ROUND(L332*Source!I317, 6)*SmtRes!DA323, 2)</f>
        <v>0</v>
      </c>
      <c r="P332">
        <f>SmtRes!AG323</f>
        <v>0</v>
      </c>
      <c r="Q332">
        <f>SmtRes!DC323</f>
        <v>0</v>
      </c>
      <c r="R332">
        <f>ROUND(ROUND(Q332*Source!I317, 6)*1, 2)</f>
        <v>0</v>
      </c>
      <c r="S332">
        <f>SmtRes!AC323</f>
        <v>0</v>
      </c>
      <c r="T332">
        <f>ROUND(ROUND(Q332*Source!I317, 6)*SmtRes!AK323, 2)</f>
        <v>0</v>
      </c>
      <c r="U332">
        <v>1</v>
      </c>
      <c r="Z332">
        <f>SmtRes!X323</f>
        <v>476480486</v>
      </c>
      <c r="AA332">
        <v>-1751963544</v>
      </c>
      <c r="AB332">
        <v>-1751963544</v>
      </c>
    </row>
    <row r="333" spans="1:28" x14ac:dyDescent="0.2">
      <c r="A333">
        <v>20</v>
      </c>
      <c r="B333">
        <v>329</v>
      </c>
      <c r="C333">
        <v>3</v>
      </c>
      <c r="D333">
        <v>0</v>
      </c>
      <c r="E333">
        <f>SmtRes!AV329</f>
        <v>0</v>
      </c>
      <c r="F333" t="str">
        <f>SmtRes!I329</f>
        <v>21.1-4-7</v>
      </c>
      <c r="G333" t="str">
        <f>SmtRes!K329</f>
        <v>Газ негорючий жидкий (воздух сжатый) Clean 360</v>
      </c>
      <c r="H333" t="str">
        <f>SmtRes!O329</f>
        <v>л</v>
      </c>
      <c r="I333">
        <f>SmtRes!Y329*Source!I318</f>
        <v>0.29399999999999998</v>
      </c>
      <c r="J333">
        <f>SmtRes!AO329</f>
        <v>1</v>
      </c>
      <c r="K333">
        <f>SmtRes!AE329</f>
        <v>13856.59</v>
      </c>
      <c r="L333">
        <f>SmtRes!DB329</f>
        <v>27.71</v>
      </c>
      <c r="M333">
        <f>ROUND(ROUND(L333*Source!I318, 6)*1, 2)</f>
        <v>4073.37</v>
      </c>
      <c r="N333">
        <f>SmtRes!AA329</f>
        <v>13856.59</v>
      </c>
      <c r="O333">
        <f>ROUND(ROUND(L333*Source!I318, 6)*SmtRes!DA329, 2)</f>
        <v>4073.37</v>
      </c>
      <c r="P333">
        <f>SmtRes!AG329</f>
        <v>0</v>
      </c>
      <c r="Q333">
        <f>SmtRes!DC329</f>
        <v>0</v>
      </c>
      <c r="R333">
        <f>ROUND(ROUND(Q333*Source!I318, 6)*1, 2)</f>
        <v>0</v>
      </c>
      <c r="S333">
        <f>SmtRes!AC329</f>
        <v>0</v>
      </c>
      <c r="T333">
        <f>ROUND(ROUND(Q333*Source!I318, 6)*SmtRes!AK329, 2)</f>
        <v>0</v>
      </c>
      <c r="U333">
        <v>3</v>
      </c>
      <c r="Z333">
        <f>SmtRes!X329</f>
        <v>-1791503361</v>
      </c>
      <c r="AA333">
        <v>613166462</v>
      </c>
      <c r="AB333">
        <v>613166462</v>
      </c>
    </row>
    <row r="334" spans="1:28" x14ac:dyDescent="0.2">
      <c r="A334">
        <v>20</v>
      </c>
      <c r="B334">
        <v>328</v>
      </c>
      <c r="C334">
        <v>3</v>
      </c>
      <c r="D334">
        <v>0</v>
      </c>
      <c r="E334">
        <f>SmtRes!AV328</f>
        <v>0</v>
      </c>
      <c r="F334" t="str">
        <f>SmtRes!I328</f>
        <v>21.1-20-7</v>
      </c>
      <c r="G334" t="str">
        <f>SmtRes!K328</f>
        <v>Ветошь</v>
      </c>
      <c r="H334" t="str">
        <f>SmtRes!O328</f>
        <v>кг</v>
      </c>
      <c r="I334">
        <f>SmtRes!Y328*Source!I318</f>
        <v>0.14699999999999999</v>
      </c>
      <c r="J334">
        <f>SmtRes!AO328</f>
        <v>1</v>
      </c>
      <c r="K334">
        <f>SmtRes!AE328</f>
        <v>29.29</v>
      </c>
      <c r="L334">
        <f>SmtRes!DB328</f>
        <v>0.03</v>
      </c>
      <c r="M334">
        <f>ROUND(ROUND(L334*Source!I318, 6)*1, 2)</f>
        <v>4.41</v>
      </c>
      <c r="N334">
        <f>SmtRes!AA328</f>
        <v>29.29</v>
      </c>
      <c r="O334">
        <f>ROUND(ROUND(L334*Source!I318, 6)*SmtRes!DA328, 2)</f>
        <v>4.41</v>
      </c>
      <c r="P334">
        <f>SmtRes!AG328</f>
        <v>0</v>
      </c>
      <c r="Q334">
        <f>SmtRes!DC328</f>
        <v>0</v>
      </c>
      <c r="R334">
        <f>ROUND(ROUND(Q334*Source!I318, 6)*1, 2)</f>
        <v>0</v>
      </c>
      <c r="S334">
        <f>SmtRes!AC328</f>
        <v>0</v>
      </c>
      <c r="T334">
        <f>ROUND(ROUND(Q334*Source!I318, 6)*SmtRes!AK328, 2)</f>
        <v>0</v>
      </c>
      <c r="U334">
        <v>3</v>
      </c>
      <c r="Z334">
        <f>SmtRes!X328</f>
        <v>-20334964</v>
      </c>
      <c r="AA334">
        <v>-854210182</v>
      </c>
      <c r="AB334">
        <v>-854210182</v>
      </c>
    </row>
    <row r="335" spans="1:28" x14ac:dyDescent="0.2">
      <c r="A335">
        <v>20</v>
      </c>
      <c r="B335">
        <v>327</v>
      </c>
      <c r="C335">
        <v>1</v>
      </c>
      <c r="D335">
        <v>0</v>
      </c>
      <c r="E335">
        <f>SmtRes!AV327</f>
        <v>1</v>
      </c>
      <c r="F335" t="str">
        <f>SmtRes!I327</f>
        <v>9999990008</v>
      </c>
      <c r="G335" t="str">
        <f>SmtRes!K327</f>
        <v>Трудозатраты рабочих</v>
      </c>
      <c r="H335" t="str">
        <f>SmtRes!O327</f>
        <v>чел.-ч.</v>
      </c>
      <c r="I335">
        <f>SmtRes!Y327*Source!I318</f>
        <v>52.919999999999995</v>
      </c>
      <c r="J335">
        <f>SmtRes!AO327</f>
        <v>1</v>
      </c>
      <c r="K335">
        <f>SmtRes!AH327</f>
        <v>0</v>
      </c>
      <c r="L335">
        <f>SmtRes!DB327</f>
        <v>0</v>
      </c>
      <c r="M335">
        <f>ROUND(ROUND(L335*Source!I318, 6)*1, 2)</f>
        <v>0</v>
      </c>
      <c r="N335">
        <f>SmtRes!AD327</f>
        <v>0</v>
      </c>
      <c r="O335">
        <f>ROUND(ROUND(L335*Source!I318, 6)*SmtRes!DA327, 2)</f>
        <v>0</v>
      </c>
      <c r="P335">
        <f>SmtRes!AG327</f>
        <v>0</v>
      </c>
      <c r="Q335">
        <f>SmtRes!DC327</f>
        <v>0</v>
      </c>
      <c r="R335">
        <f>ROUND(ROUND(Q335*Source!I318, 6)*1, 2)</f>
        <v>0</v>
      </c>
      <c r="S335">
        <f>SmtRes!AC327</f>
        <v>0</v>
      </c>
      <c r="T335">
        <f>ROUND(ROUND(Q335*Source!I318, 6)*SmtRes!AK327, 2)</f>
        <v>0</v>
      </c>
      <c r="U335">
        <v>1</v>
      </c>
      <c r="Z335">
        <f>SmtRes!X327</f>
        <v>476480486</v>
      </c>
      <c r="AA335">
        <v>-1751963544</v>
      </c>
      <c r="AB335">
        <v>-1751963544</v>
      </c>
    </row>
    <row r="336" spans="1:28" x14ac:dyDescent="0.2">
      <c r="A336">
        <f>Source!A350</f>
        <v>5</v>
      </c>
      <c r="B336">
        <v>350</v>
      </c>
      <c r="G336" t="str">
        <f>Source!G350</f>
        <v>АГПТ</v>
      </c>
    </row>
    <row r="337" spans="1:28" x14ac:dyDescent="0.2">
      <c r="A337">
        <v>20</v>
      </c>
      <c r="B337">
        <v>337</v>
      </c>
      <c r="C337">
        <v>3</v>
      </c>
      <c r="D337">
        <v>0</v>
      </c>
      <c r="E337">
        <f>SmtRes!AV337</f>
        <v>0</v>
      </c>
      <c r="F337" t="str">
        <f>SmtRes!I337</f>
        <v>21.1-25-389</v>
      </c>
      <c r="G337" t="str">
        <f>SmtRes!K337</f>
        <v>Шкурка шлифовальная на тканевой основе водостойкая</v>
      </c>
      <c r="H337" t="str">
        <f>SmtRes!O337</f>
        <v>м2</v>
      </c>
      <c r="I337">
        <f>SmtRes!Y337*Source!I355</f>
        <v>0.02</v>
      </c>
      <c r="J337">
        <f>SmtRes!AO337</f>
        <v>1</v>
      </c>
      <c r="K337">
        <f>SmtRes!AE337</f>
        <v>429.34</v>
      </c>
      <c r="L337">
        <f>SmtRes!DB337</f>
        <v>4.29</v>
      </c>
      <c r="M337">
        <f>ROUND(ROUND(L337*Source!I355, 6)*1, 2)</f>
        <v>8.58</v>
      </c>
      <c r="N337">
        <f>SmtRes!AA337</f>
        <v>429.34</v>
      </c>
      <c r="O337">
        <f>ROUND(ROUND(L337*Source!I355, 6)*SmtRes!DA337, 2)</f>
        <v>8.58</v>
      </c>
      <c r="P337">
        <f>SmtRes!AG337</f>
        <v>0</v>
      </c>
      <c r="Q337">
        <f>SmtRes!DC337</f>
        <v>0</v>
      </c>
      <c r="R337">
        <f>ROUND(ROUND(Q337*Source!I355, 6)*1, 2)</f>
        <v>0</v>
      </c>
      <c r="S337">
        <f>SmtRes!AC337</f>
        <v>0</v>
      </c>
      <c r="T337">
        <f>ROUND(ROUND(Q337*Source!I355, 6)*SmtRes!AK337, 2)</f>
        <v>0</v>
      </c>
      <c r="U337">
        <v>3</v>
      </c>
      <c r="Z337">
        <f>SmtRes!X337</f>
        <v>189364196</v>
      </c>
      <c r="AA337">
        <v>2112690946</v>
      </c>
      <c r="AB337">
        <v>2112690946</v>
      </c>
    </row>
    <row r="338" spans="1:28" x14ac:dyDescent="0.2">
      <c r="A338">
        <v>20</v>
      </c>
      <c r="B338">
        <v>336</v>
      </c>
      <c r="C338">
        <v>3</v>
      </c>
      <c r="D338">
        <v>0</v>
      </c>
      <c r="E338">
        <f>SmtRes!AV336</f>
        <v>0</v>
      </c>
      <c r="F338" t="str">
        <f>SmtRes!I336</f>
        <v>21.1-20-7</v>
      </c>
      <c r="G338" t="str">
        <f>SmtRes!K336</f>
        <v>Ветошь</v>
      </c>
      <c r="H338" t="str">
        <f>SmtRes!O336</f>
        <v>кг</v>
      </c>
      <c r="I338">
        <f>SmtRes!Y336*Source!I355</f>
        <v>0.1</v>
      </c>
      <c r="J338">
        <f>SmtRes!AO336</f>
        <v>1</v>
      </c>
      <c r="K338">
        <f>SmtRes!AE336</f>
        <v>29.29</v>
      </c>
      <c r="L338">
        <f>SmtRes!DB336</f>
        <v>1.46</v>
      </c>
      <c r="M338">
        <f>ROUND(ROUND(L338*Source!I355, 6)*1, 2)</f>
        <v>2.92</v>
      </c>
      <c r="N338">
        <f>SmtRes!AA336</f>
        <v>29.29</v>
      </c>
      <c r="O338">
        <f>ROUND(ROUND(L338*Source!I355, 6)*SmtRes!DA336, 2)</f>
        <v>2.92</v>
      </c>
      <c r="P338">
        <f>SmtRes!AG336</f>
        <v>0</v>
      </c>
      <c r="Q338">
        <f>SmtRes!DC336</f>
        <v>0</v>
      </c>
      <c r="R338">
        <f>ROUND(ROUND(Q338*Source!I355, 6)*1, 2)</f>
        <v>0</v>
      </c>
      <c r="S338">
        <f>SmtRes!AC336</f>
        <v>0</v>
      </c>
      <c r="T338">
        <f>ROUND(ROUND(Q338*Source!I355, 6)*SmtRes!AK336, 2)</f>
        <v>0</v>
      </c>
      <c r="U338">
        <v>3</v>
      </c>
      <c r="Z338">
        <f>SmtRes!X336</f>
        <v>-20334964</v>
      </c>
      <c r="AA338">
        <v>-854210182</v>
      </c>
      <c r="AB338">
        <v>-854210182</v>
      </c>
    </row>
    <row r="339" spans="1:28" x14ac:dyDescent="0.2">
      <c r="A339">
        <v>20</v>
      </c>
      <c r="B339">
        <v>335</v>
      </c>
      <c r="C339">
        <v>3</v>
      </c>
      <c r="D339">
        <v>0</v>
      </c>
      <c r="E339">
        <f>SmtRes!AV335</f>
        <v>0</v>
      </c>
      <c r="F339" t="str">
        <f>SmtRes!I335</f>
        <v>21.1-20-1</v>
      </c>
      <c r="G339" t="str">
        <f>SmtRes!K335</f>
        <v>Бязь</v>
      </c>
      <c r="H339" t="str">
        <f>SmtRes!O335</f>
        <v>м2</v>
      </c>
      <c r="I339">
        <f>SmtRes!Y335*Source!I355</f>
        <v>0.2</v>
      </c>
      <c r="J339">
        <f>SmtRes!AO335</f>
        <v>1</v>
      </c>
      <c r="K339">
        <f>SmtRes!AE335</f>
        <v>48.08</v>
      </c>
      <c r="L339">
        <f>SmtRes!DB335</f>
        <v>4.8099999999999996</v>
      </c>
      <c r="M339">
        <f>ROUND(ROUND(L339*Source!I355, 6)*1, 2)</f>
        <v>9.6199999999999992</v>
      </c>
      <c r="N339">
        <f>SmtRes!AA335</f>
        <v>48.08</v>
      </c>
      <c r="O339">
        <f>ROUND(ROUND(L339*Source!I355, 6)*SmtRes!DA335, 2)</f>
        <v>9.6199999999999992</v>
      </c>
      <c r="P339">
        <f>SmtRes!AG335</f>
        <v>0</v>
      </c>
      <c r="Q339">
        <f>SmtRes!DC335</f>
        <v>0</v>
      </c>
      <c r="R339">
        <f>ROUND(ROUND(Q339*Source!I355, 6)*1, 2)</f>
        <v>0</v>
      </c>
      <c r="S339">
        <f>SmtRes!AC335</f>
        <v>0</v>
      </c>
      <c r="T339">
        <f>ROUND(ROUND(Q339*Source!I355, 6)*SmtRes!AK335, 2)</f>
        <v>0</v>
      </c>
      <c r="U339">
        <v>3</v>
      </c>
      <c r="Z339">
        <f>SmtRes!X335</f>
        <v>1402440005</v>
      </c>
      <c r="AA339">
        <v>-1894729877</v>
      </c>
      <c r="AB339">
        <v>-1894729877</v>
      </c>
    </row>
    <row r="340" spans="1:28" x14ac:dyDescent="0.2">
      <c r="A340">
        <v>20</v>
      </c>
      <c r="B340">
        <v>334</v>
      </c>
      <c r="C340">
        <v>3</v>
      </c>
      <c r="D340">
        <v>0</v>
      </c>
      <c r="E340">
        <f>SmtRes!AV334</f>
        <v>0</v>
      </c>
      <c r="F340" t="str">
        <f>SmtRes!I334</f>
        <v>21.1-16-104</v>
      </c>
      <c r="G340" t="str">
        <f>SmtRes!K334</f>
        <v>Спирт этиловый технический</v>
      </c>
      <c r="H340" t="str">
        <f>SmtRes!O334</f>
        <v>кг</v>
      </c>
      <c r="I340">
        <f>SmtRes!Y334*Source!I355</f>
        <v>1E-3</v>
      </c>
      <c r="J340">
        <f>SmtRes!AO334</f>
        <v>1</v>
      </c>
      <c r="K340">
        <f>SmtRes!AE334</f>
        <v>412.97</v>
      </c>
      <c r="L340">
        <f>SmtRes!DB334</f>
        <v>0.21</v>
      </c>
      <c r="M340">
        <f>ROUND(ROUND(L340*Source!I355, 6)*1, 2)</f>
        <v>0.42</v>
      </c>
      <c r="N340">
        <f>SmtRes!AA334</f>
        <v>412.97</v>
      </c>
      <c r="O340">
        <f>ROUND(ROUND(L340*Source!I355, 6)*SmtRes!DA334, 2)</f>
        <v>0.42</v>
      </c>
      <c r="P340">
        <f>SmtRes!AG334</f>
        <v>0</v>
      </c>
      <c r="Q340">
        <f>SmtRes!DC334</f>
        <v>0</v>
      </c>
      <c r="R340">
        <f>ROUND(ROUND(Q340*Source!I355, 6)*1, 2)</f>
        <v>0</v>
      </c>
      <c r="S340">
        <f>SmtRes!AC334</f>
        <v>0</v>
      </c>
      <c r="T340">
        <f>ROUND(ROUND(Q340*Source!I355, 6)*SmtRes!AK334, 2)</f>
        <v>0</v>
      </c>
      <c r="U340">
        <v>3</v>
      </c>
      <c r="Z340">
        <f>SmtRes!X334</f>
        <v>1286462142</v>
      </c>
      <c r="AA340">
        <v>1664821204</v>
      </c>
      <c r="AB340">
        <v>1664821204</v>
      </c>
    </row>
    <row r="341" spans="1:28" x14ac:dyDescent="0.2">
      <c r="A341">
        <v>20</v>
      </c>
      <c r="B341">
        <v>333</v>
      </c>
      <c r="C341">
        <v>1</v>
      </c>
      <c r="D341">
        <v>0</v>
      </c>
      <c r="E341">
        <f>SmtRes!AV333</f>
        <v>1</v>
      </c>
      <c r="F341" t="str">
        <f>SmtRes!I333</f>
        <v>9999990008</v>
      </c>
      <c r="G341" t="str">
        <f>SmtRes!K333</f>
        <v>Трудозатраты рабочих</v>
      </c>
      <c r="H341" t="str">
        <f>SmtRes!O333</f>
        <v>чел.-ч.</v>
      </c>
      <c r="I341">
        <f>SmtRes!Y333*Source!I355</f>
        <v>0.44</v>
      </c>
      <c r="J341">
        <f>SmtRes!AO333</f>
        <v>1</v>
      </c>
      <c r="K341">
        <f>SmtRes!AH333</f>
        <v>0</v>
      </c>
      <c r="L341">
        <f>SmtRes!DB333</f>
        <v>0</v>
      </c>
      <c r="M341">
        <f>ROUND(ROUND(L341*Source!I355, 6)*1, 2)</f>
        <v>0</v>
      </c>
      <c r="N341">
        <f>SmtRes!AD333</f>
        <v>0</v>
      </c>
      <c r="O341">
        <f>ROUND(ROUND(L341*Source!I355, 6)*SmtRes!DA333, 2)</f>
        <v>0</v>
      </c>
      <c r="P341">
        <f>SmtRes!AG333</f>
        <v>0</v>
      </c>
      <c r="Q341">
        <f>SmtRes!DC333</f>
        <v>0</v>
      </c>
      <c r="R341">
        <f>ROUND(ROUND(Q341*Source!I355, 6)*1, 2)</f>
        <v>0</v>
      </c>
      <c r="S341">
        <f>SmtRes!AC333</f>
        <v>0</v>
      </c>
      <c r="T341">
        <f>ROUND(ROUND(Q341*Source!I355, 6)*SmtRes!AK333, 2)</f>
        <v>0</v>
      </c>
      <c r="U341">
        <v>1</v>
      </c>
      <c r="Z341">
        <f>SmtRes!X333</f>
        <v>476480486</v>
      </c>
      <c r="AA341">
        <v>-1751963544</v>
      </c>
      <c r="AB341">
        <v>-1751963544</v>
      </c>
    </row>
    <row r="342" spans="1:28" x14ac:dyDescent="0.2">
      <c r="A342">
        <v>20</v>
      </c>
      <c r="B342">
        <v>340</v>
      </c>
      <c r="C342">
        <v>3</v>
      </c>
      <c r="D342">
        <v>0</v>
      </c>
      <c r="E342">
        <f>SmtRes!AV340</f>
        <v>0</v>
      </c>
      <c r="F342" t="str">
        <f>SmtRes!I340</f>
        <v>21.1-20-7</v>
      </c>
      <c r="G342" t="str">
        <f>SmtRes!K340</f>
        <v>Ветошь</v>
      </c>
      <c r="H342" t="str">
        <f>SmtRes!O340</f>
        <v>кг</v>
      </c>
      <c r="I342">
        <f>SmtRes!Y340*Source!I356</f>
        <v>1.1000000000000001</v>
      </c>
      <c r="J342">
        <f>SmtRes!AO340</f>
        <v>1</v>
      </c>
      <c r="K342">
        <f>SmtRes!AE340</f>
        <v>29.29</v>
      </c>
      <c r="L342">
        <f>SmtRes!DB340</f>
        <v>16.059999999999999</v>
      </c>
      <c r="M342">
        <f>ROUND(ROUND(L342*Source!I356, 6)*1, 2)</f>
        <v>32.119999999999997</v>
      </c>
      <c r="N342">
        <f>SmtRes!AA340</f>
        <v>29.29</v>
      </c>
      <c r="O342">
        <f>ROUND(ROUND(L342*Source!I356, 6)*SmtRes!DA340, 2)</f>
        <v>32.119999999999997</v>
      </c>
      <c r="P342">
        <f>SmtRes!AG340</f>
        <v>0</v>
      </c>
      <c r="Q342">
        <f>SmtRes!DC340</f>
        <v>0</v>
      </c>
      <c r="R342">
        <f>ROUND(ROUND(Q342*Source!I356, 6)*1, 2)</f>
        <v>0</v>
      </c>
      <c r="S342">
        <f>SmtRes!AC340</f>
        <v>0</v>
      </c>
      <c r="T342">
        <f>ROUND(ROUND(Q342*Source!I356, 6)*SmtRes!AK340, 2)</f>
        <v>0</v>
      </c>
      <c r="U342">
        <v>3</v>
      </c>
      <c r="Z342">
        <f>SmtRes!X340</f>
        <v>-20334964</v>
      </c>
      <c r="AA342">
        <v>-854210182</v>
      </c>
      <c r="AB342">
        <v>-854210182</v>
      </c>
    </row>
    <row r="343" spans="1:28" x14ac:dyDescent="0.2">
      <c r="A343">
        <v>20</v>
      </c>
      <c r="B343">
        <v>339</v>
      </c>
      <c r="C343">
        <v>3</v>
      </c>
      <c r="D343">
        <v>0</v>
      </c>
      <c r="E343">
        <f>SmtRes!AV339</f>
        <v>0</v>
      </c>
      <c r="F343" t="str">
        <f>SmtRes!I339</f>
        <v>21.1-20-1</v>
      </c>
      <c r="G343" t="str">
        <f>SmtRes!K339</f>
        <v>Бязь</v>
      </c>
      <c r="H343" t="str">
        <f>SmtRes!O339</f>
        <v>м2</v>
      </c>
      <c r="I343">
        <f>SmtRes!Y339*Source!I356</f>
        <v>2.2000000000000002</v>
      </c>
      <c r="J343">
        <f>SmtRes!AO339</f>
        <v>1</v>
      </c>
      <c r="K343">
        <f>SmtRes!AE339</f>
        <v>48.08</v>
      </c>
      <c r="L343">
        <f>SmtRes!DB339</f>
        <v>52.91</v>
      </c>
      <c r="M343">
        <f>ROUND(ROUND(L343*Source!I356, 6)*1, 2)</f>
        <v>105.82</v>
      </c>
      <c r="N343">
        <f>SmtRes!AA339</f>
        <v>48.08</v>
      </c>
      <c r="O343">
        <f>ROUND(ROUND(L343*Source!I356, 6)*SmtRes!DA339, 2)</f>
        <v>105.82</v>
      </c>
      <c r="P343">
        <f>SmtRes!AG339</f>
        <v>0</v>
      </c>
      <c r="Q343">
        <f>SmtRes!DC339</f>
        <v>0</v>
      </c>
      <c r="R343">
        <f>ROUND(ROUND(Q343*Source!I356, 6)*1, 2)</f>
        <v>0</v>
      </c>
      <c r="S343">
        <f>SmtRes!AC339</f>
        <v>0</v>
      </c>
      <c r="T343">
        <f>ROUND(ROUND(Q343*Source!I356, 6)*SmtRes!AK339, 2)</f>
        <v>0</v>
      </c>
      <c r="U343">
        <v>3</v>
      </c>
      <c r="Z343">
        <f>SmtRes!X339</f>
        <v>1402440005</v>
      </c>
      <c r="AA343">
        <v>-1894729877</v>
      </c>
      <c r="AB343">
        <v>-1894729877</v>
      </c>
    </row>
    <row r="344" spans="1:28" x14ac:dyDescent="0.2">
      <c r="A344">
        <v>20</v>
      </c>
      <c r="B344">
        <v>338</v>
      </c>
      <c r="C344">
        <v>1</v>
      </c>
      <c r="D344">
        <v>0</v>
      </c>
      <c r="E344">
        <f>SmtRes!AV338</f>
        <v>1</v>
      </c>
      <c r="F344" t="str">
        <f>SmtRes!I338</f>
        <v>9999990008</v>
      </c>
      <c r="G344" t="str">
        <f>SmtRes!K338</f>
        <v>Трудозатраты рабочих</v>
      </c>
      <c r="H344" t="str">
        <f>SmtRes!O338</f>
        <v>чел.-ч.</v>
      </c>
      <c r="I344">
        <f>SmtRes!Y338*Source!I356</f>
        <v>2.42</v>
      </c>
      <c r="J344">
        <f>SmtRes!AO338</f>
        <v>1</v>
      </c>
      <c r="K344">
        <f>SmtRes!AH338</f>
        <v>0</v>
      </c>
      <c r="L344">
        <f>SmtRes!DB338</f>
        <v>0</v>
      </c>
      <c r="M344">
        <f>ROUND(ROUND(L344*Source!I356, 6)*1, 2)</f>
        <v>0</v>
      </c>
      <c r="N344">
        <f>SmtRes!AD338</f>
        <v>0</v>
      </c>
      <c r="O344">
        <f>ROUND(ROUND(L344*Source!I356, 6)*SmtRes!DA338, 2)</f>
        <v>0</v>
      </c>
      <c r="P344">
        <f>SmtRes!AG338</f>
        <v>0</v>
      </c>
      <c r="Q344">
        <f>SmtRes!DC338</f>
        <v>0</v>
      </c>
      <c r="R344">
        <f>ROUND(ROUND(Q344*Source!I356, 6)*1, 2)</f>
        <v>0</v>
      </c>
      <c r="S344">
        <f>SmtRes!AC338</f>
        <v>0</v>
      </c>
      <c r="T344">
        <f>ROUND(ROUND(Q344*Source!I356, 6)*SmtRes!AK338, 2)</f>
        <v>0</v>
      </c>
      <c r="U344">
        <v>1</v>
      </c>
      <c r="Z344">
        <f>SmtRes!X338</f>
        <v>476480486</v>
      </c>
      <c r="AA344">
        <v>-1751963544</v>
      </c>
      <c r="AB344">
        <v>-1751963544</v>
      </c>
    </row>
    <row r="345" spans="1:28" x14ac:dyDescent="0.2">
      <c r="A345">
        <v>20</v>
      </c>
      <c r="B345">
        <v>342</v>
      </c>
      <c r="C345">
        <v>3</v>
      </c>
      <c r="D345">
        <v>0</v>
      </c>
      <c r="E345">
        <f>SmtRes!AV342</f>
        <v>0</v>
      </c>
      <c r="F345" t="str">
        <f>SmtRes!I342</f>
        <v>21.1-20-7</v>
      </c>
      <c r="G345" t="str">
        <f>SmtRes!K342</f>
        <v>Ветошь</v>
      </c>
      <c r="H345" t="str">
        <f>SmtRes!O342</f>
        <v>кг</v>
      </c>
      <c r="I345">
        <f>SmtRes!Y342*Source!I357</f>
        <v>4.2000000000000003E-2</v>
      </c>
      <c r="J345">
        <f>SmtRes!AO342</f>
        <v>1</v>
      </c>
      <c r="K345">
        <f>SmtRes!AE342</f>
        <v>29.29</v>
      </c>
      <c r="L345">
        <f>SmtRes!DB342</f>
        <v>0.06</v>
      </c>
      <c r="M345">
        <f>ROUND(ROUND(L345*Source!I357, 6)*1, 2)</f>
        <v>1.26</v>
      </c>
      <c r="N345">
        <f>SmtRes!AA342</f>
        <v>29.29</v>
      </c>
      <c r="O345">
        <f>ROUND(ROUND(L345*Source!I357, 6)*SmtRes!DA342, 2)</f>
        <v>1.26</v>
      </c>
      <c r="P345">
        <f>SmtRes!AG342</f>
        <v>0</v>
      </c>
      <c r="Q345">
        <f>SmtRes!DC342</f>
        <v>0</v>
      </c>
      <c r="R345">
        <f>ROUND(ROUND(Q345*Source!I357, 6)*1, 2)</f>
        <v>0</v>
      </c>
      <c r="S345">
        <f>SmtRes!AC342</f>
        <v>0</v>
      </c>
      <c r="T345">
        <f>ROUND(ROUND(Q345*Source!I357, 6)*SmtRes!AK342, 2)</f>
        <v>0</v>
      </c>
      <c r="U345">
        <v>3</v>
      </c>
      <c r="Z345">
        <f>SmtRes!X342</f>
        <v>-20334964</v>
      </c>
      <c r="AA345">
        <v>-854210182</v>
      </c>
      <c r="AB345">
        <v>-854210182</v>
      </c>
    </row>
    <row r="346" spans="1:28" x14ac:dyDescent="0.2">
      <c r="A346">
        <v>20</v>
      </c>
      <c r="B346">
        <v>341</v>
      </c>
      <c r="C346">
        <v>1</v>
      </c>
      <c r="D346">
        <v>0</v>
      </c>
      <c r="E346">
        <f>SmtRes!AV341</f>
        <v>1</v>
      </c>
      <c r="F346" t="str">
        <f>SmtRes!I341</f>
        <v>9999990008</v>
      </c>
      <c r="G346" t="str">
        <f>SmtRes!K341</f>
        <v>Трудозатраты рабочих</v>
      </c>
      <c r="H346" t="str">
        <f>SmtRes!O341</f>
        <v>чел.-ч.</v>
      </c>
      <c r="I346">
        <f>SmtRes!Y341*Source!I357</f>
        <v>3.36</v>
      </c>
      <c r="J346">
        <f>SmtRes!AO341</f>
        <v>1</v>
      </c>
      <c r="K346">
        <f>SmtRes!AH341</f>
        <v>0</v>
      </c>
      <c r="L346">
        <f>SmtRes!DB341</f>
        <v>0</v>
      </c>
      <c r="M346">
        <f>ROUND(ROUND(L346*Source!I357, 6)*1, 2)</f>
        <v>0</v>
      </c>
      <c r="N346">
        <f>SmtRes!AD341</f>
        <v>0</v>
      </c>
      <c r="O346">
        <f>ROUND(ROUND(L346*Source!I357, 6)*SmtRes!DA341, 2)</f>
        <v>0</v>
      </c>
      <c r="P346">
        <f>SmtRes!AG341</f>
        <v>0</v>
      </c>
      <c r="Q346">
        <f>SmtRes!DC341</f>
        <v>0</v>
      </c>
      <c r="R346">
        <f>ROUND(ROUND(Q346*Source!I357, 6)*1, 2)</f>
        <v>0</v>
      </c>
      <c r="S346">
        <f>SmtRes!AC341</f>
        <v>0</v>
      </c>
      <c r="T346">
        <f>ROUND(ROUND(Q346*Source!I357, 6)*SmtRes!AK341, 2)</f>
        <v>0</v>
      </c>
      <c r="U346">
        <v>1</v>
      </c>
      <c r="Z346">
        <f>SmtRes!X341</f>
        <v>476480486</v>
      </c>
      <c r="AA346">
        <v>-1751963544</v>
      </c>
      <c r="AB346">
        <v>-1751963544</v>
      </c>
    </row>
    <row r="347" spans="1:28" x14ac:dyDescent="0.2">
      <c r="A347">
        <v>20</v>
      </c>
      <c r="B347">
        <v>343</v>
      </c>
      <c r="C347">
        <v>1</v>
      </c>
      <c r="D347">
        <v>0</v>
      </c>
      <c r="E347">
        <f>SmtRes!AV343</f>
        <v>1</v>
      </c>
      <c r="F347" t="str">
        <f>SmtRes!I343</f>
        <v>9999990008</v>
      </c>
      <c r="G347" t="str">
        <f>SmtRes!K343</f>
        <v>Трудозатраты рабочих</v>
      </c>
      <c r="H347" t="str">
        <f>SmtRes!O343</f>
        <v>чел.-ч.</v>
      </c>
      <c r="I347">
        <f>SmtRes!Y343*Source!I358</f>
        <v>4.62</v>
      </c>
      <c r="J347">
        <f>SmtRes!AO343</f>
        <v>1</v>
      </c>
      <c r="K347">
        <f>SmtRes!AH343</f>
        <v>0</v>
      </c>
      <c r="L347">
        <f>SmtRes!DB343</f>
        <v>0</v>
      </c>
      <c r="M347">
        <f>ROUND(ROUND(L347*Source!I358, 6)*1, 2)</f>
        <v>0</v>
      </c>
      <c r="N347">
        <f>SmtRes!AD343</f>
        <v>0</v>
      </c>
      <c r="O347">
        <f>ROUND(ROUND(L347*Source!I358, 6)*SmtRes!DA343, 2)</f>
        <v>0</v>
      </c>
      <c r="P347">
        <f>SmtRes!AG343</f>
        <v>0</v>
      </c>
      <c r="Q347">
        <f>SmtRes!DC343</f>
        <v>0</v>
      </c>
      <c r="R347">
        <f>ROUND(ROUND(Q347*Source!I358, 6)*1, 2)</f>
        <v>0</v>
      </c>
      <c r="S347">
        <f>SmtRes!AC343</f>
        <v>0</v>
      </c>
      <c r="T347">
        <f>ROUND(ROUND(Q347*Source!I358, 6)*SmtRes!AK343, 2)</f>
        <v>0</v>
      </c>
      <c r="U347">
        <v>1</v>
      </c>
      <c r="Z347">
        <f>SmtRes!X343</f>
        <v>476480486</v>
      </c>
      <c r="AA347">
        <v>-1751963544</v>
      </c>
      <c r="AB347">
        <v>-1751963544</v>
      </c>
    </row>
    <row r="348" spans="1:28" x14ac:dyDescent="0.2">
      <c r="A348">
        <v>20</v>
      </c>
      <c r="B348">
        <v>348</v>
      </c>
      <c r="C348">
        <v>3</v>
      </c>
      <c r="D348">
        <v>0</v>
      </c>
      <c r="E348">
        <f>SmtRes!AV348</f>
        <v>0</v>
      </c>
      <c r="F348" t="str">
        <f>SmtRes!I348</f>
        <v>21.26-2-21</v>
      </c>
      <c r="G348" t="str">
        <f>SmtRes!K348</f>
        <v>Аэрозоль (спрей) антистатический мгновенного высыхания для технического обслуживания приборов и оборудования</v>
      </c>
      <c r="H348" t="str">
        <f>SmtRes!O348</f>
        <v>л</v>
      </c>
      <c r="I348">
        <f>SmtRes!Y348*Source!I359</f>
        <v>2.1000000000000001E-2</v>
      </c>
      <c r="J348">
        <f>SmtRes!AO348</f>
        <v>1</v>
      </c>
      <c r="K348">
        <f>SmtRes!AE348</f>
        <v>2040</v>
      </c>
      <c r="L348">
        <f>SmtRes!DB348</f>
        <v>2.04</v>
      </c>
      <c r="M348">
        <f>ROUND(ROUND(L348*Source!I359, 6)*1, 2)</f>
        <v>42.84</v>
      </c>
      <c r="N348">
        <f>SmtRes!AA348</f>
        <v>2040</v>
      </c>
      <c r="O348">
        <f>ROUND(ROUND(L348*Source!I359, 6)*SmtRes!DA348, 2)</f>
        <v>42.84</v>
      </c>
      <c r="P348">
        <f>SmtRes!AG348</f>
        <v>0</v>
      </c>
      <c r="Q348">
        <f>SmtRes!DC348</f>
        <v>0</v>
      </c>
      <c r="R348">
        <f>ROUND(ROUND(Q348*Source!I359, 6)*1, 2)</f>
        <v>0</v>
      </c>
      <c r="S348">
        <f>SmtRes!AC348</f>
        <v>0</v>
      </c>
      <c r="T348">
        <f>ROUND(ROUND(Q348*Source!I359, 6)*SmtRes!AK348, 2)</f>
        <v>0</v>
      </c>
      <c r="U348">
        <v>3</v>
      </c>
      <c r="Z348">
        <f>SmtRes!X348</f>
        <v>1223570602</v>
      </c>
      <c r="AA348">
        <v>2071504047</v>
      </c>
      <c r="AB348">
        <v>2071504047</v>
      </c>
    </row>
    <row r="349" spans="1:28" x14ac:dyDescent="0.2">
      <c r="A349">
        <v>20</v>
      </c>
      <c r="B349">
        <v>347</v>
      </c>
      <c r="C349">
        <v>3</v>
      </c>
      <c r="D349">
        <v>0</v>
      </c>
      <c r="E349">
        <f>SmtRes!AV347</f>
        <v>0</v>
      </c>
      <c r="F349" t="str">
        <f>SmtRes!I347</f>
        <v>21.1-20-2</v>
      </c>
      <c r="G349" t="str">
        <f>SmtRes!K347</f>
        <v>Вата белая</v>
      </c>
      <c r="H349" t="str">
        <f>SmtRes!O347</f>
        <v>кг</v>
      </c>
      <c r="I349">
        <f>SmtRes!Y347*Source!I359</f>
        <v>2.1000000000000001E-2</v>
      </c>
      <c r="J349">
        <f>SmtRes!AO347</f>
        <v>1</v>
      </c>
      <c r="K349">
        <f>SmtRes!AE347</f>
        <v>430.29</v>
      </c>
      <c r="L349">
        <f>SmtRes!DB347</f>
        <v>0.43</v>
      </c>
      <c r="M349">
        <f>ROUND(ROUND(L349*Source!I359, 6)*1, 2)</f>
        <v>9.0299999999999994</v>
      </c>
      <c r="N349">
        <f>SmtRes!AA347</f>
        <v>430.29</v>
      </c>
      <c r="O349">
        <f>ROUND(ROUND(L349*Source!I359, 6)*SmtRes!DA347, 2)</f>
        <v>9.0299999999999994</v>
      </c>
      <c r="P349">
        <f>SmtRes!AG347</f>
        <v>0</v>
      </c>
      <c r="Q349">
        <f>SmtRes!DC347</f>
        <v>0</v>
      </c>
      <c r="R349">
        <f>ROUND(ROUND(Q349*Source!I359, 6)*1, 2)</f>
        <v>0</v>
      </c>
      <c r="S349">
        <f>SmtRes!AC347</f>
        <v>0</v>
      </c>
      <c r="T349">
        <f>ROUND(ROUND(Q349*Source!I359, 6)*SmtRes!AK347, 2)</f>
        <v>0</v>
      </c>
      <c r="U349">
        <v>3</v>
      </c>
      <c r="Z349">
        <f>SmtRes!X347</f>
        <v>-820501946</v>
      </c>
      <c r="AA349">
        <v>-375012982</v>
      </c>
      <c r="AB349">
        <v>-375012982</v>
      </c>
    </row>
    <row r="350" spans="1:28" x14ac:dyDescent="0.2">
      <c r="A350">
        <v>20</v>
      </c>
      <c r="B350">
        <v>346</v>
      </c>
      <c r="C350">
        <v>3</v>
      </c>
      <c r="D350">
        <v>0</v>
      </c>
      <c r="E350">
        <f>SmtRes!AV346</f>
        <v>0</v>
      </c>
      <c r="F350" t="str">
        <f>SmtRes!I346</f>
        <v>21.1-20-1</v>
      </c>
      <c r="G350" t="str">
        <f>SmtRes!K346</f>
        <v>Бязь</v>
      </c>
      <c r="H350" t="str">
        <f>SmtRes!O346</f>
        <v>м2</v>
      </c>
      <c r="I350">
        <f>SmtRes!Y346*Source!I359</f>
        <v>4.2000000000000003E-2</v>
      </c>
      <c r="J350">
        <f>SmtRes!AO346</f>
        <v>1</v>
      </c>
      <c r="K350">
        <f>SmtRes!AE346</f>
        <v>48.08</v>
      </c>
      <c r="L350">
        <f>SmtRes!DB346</f>
        <v>0.1</v>
      </c>
      <c r="M350">
        <f>ROUND(ROUND(L350*Source!I359, 6)*1, 2)</f>
        <v>2.1</v>
      </c>
      <c r="N350">
        <f>SmtRes!AA346</f>
        <v>48.08</v>
      </c>
      <c r="O350">
        <f>ROUND(ROUND(L350*Source!I359, 6)*SmtRes!DA346, 2)</f>
        <v>2.1</v>
      </c>
      <c r="P350">
        <f>SmtRes!AG346</f>
        <v>0</v>
      </c>
      <c r="Q350">
        <f>SmtRes!DC346</f>
        <v>0</v>
      </c>
      <c r="R350">
        <f>ROUND(ROUND(Q350*Source!I359, 6)*1, 2)</f>
        <v>0</v>
      </c>
      <c r="S350">
        <f>SmtRes!AC346</f>
        <v>0</v>
      </c>
      <c r="T350">
        <f>ROUND(ROUND(Q350*Source!I359, 6)*SmtRes!AK346, 2)</f>
        <v>0</v>
      </c>
      <c r="U350">
        <v>3</v>
      </c>
      <c r="Z350">
        <f>SmtRes!X346</f>
        <v>1402440005</v>
      </c>
      <c r="AA350">
        <v>-1894729877</v>
      </c>
      <c r="AB350">
        <v>-1894729877</v>
      </c>
    </row>
    <row r="351" spans="1:28" x14ac:dyDescent="0.2">
      <c r="A351">
        <v>20</v>
      </c>
      <c r="B351">
        <v>345</v>
      </c>
      <c r="C351">
        <v>3</v>
      </c>
      <c r="D351">
        <v>0</v>
      </c>
      <c r="E351">
        <f>SmtRes!AV345</f>
        <v>0</v>
      </c>
      <c r="F351" t="str">
        <f>SmtRes!I345</f>
        <v>21.1-16-103</v>
      </c>
      <c r="G351" t="str">
        <f>SmtRes!K345</f>
        <v>Спирт этиловый ректификат</v>
      </c>
      <c r="H351" t="str">
        <f>SmtRes!O345</f>
        <v>кг</v>
      </c>
      <c r="I351">
        <f>SmtRes!Y345*Source!I359</f>
        <v>2.1000000000000001E-2</v>
      </c>
      <c r="J351">
        <f>SmtRes!AO345</f>
        <v>1</v>
      </c>
      <c r="K351">
        <f>SmtRes!AE345</f>
        <v>471.7</v>
      </c>
      <c r="L351">
        <f>SmtRes!DB345</f>
        <v>0.47</v>
      </c>
      <c r="M351">
        <f>ROUND(ROUND(L351*Source!I359, 6)*1, 2)</f>
        <v>9.8699999999999992</v>
      </c>
      <c r="N351">
        <f>SmtRes!AA345</f>
        <v>471.7</v>
      </c>
      <c r="O351">
        <f>ROUND(ROUND(L351*Source!I359, 6)*SmtRes!DA345, 2)</f>
        <v>9.8699999999999992</v>
      </c>
      <c r="P351">
        <f>SmtRes!AG345</f>
        <v>0</v>
      </c>
      <c r="Q351">
        <f>SmtRes!DC345</f>
        <v>0</v>
      </c>
      <c r="R351">
        <f>ROUND(ROUND(Q351*Source!I359, 6)*1, 2)</f>
        <v>0</v>
      </c>
      <c r="S351">
        <f>SmtRes!AC345</f>
        <v>0</v>
      </c>
      <c r="T351">
        <f>ROUND(ROUND(Q351*Source!I359, 6)*SmtRes!AK345, 2)</f>
        <v>0</v>
      </c>
      <c r="U351">
        <v>3</v>
      </c>
      <c r="Z351">
        <f>SmtRes!X345</f>
        <v>1222454159</v>
      </c>
      <c r="AA351">
        <v>-235644289</v>
      </c>
      <c r="AB351">
        <v>-235644289</v>
      </c>
    </row>
    <row r="352" spans="1:28" x14ac:dyDescent="0.2">
      <c r="A352">
        <v>20</v>
      </c>
      <c r="B352">
        <v>344</v>
      </c>
      <c r="C352">
        <v>1</v>
      </c>
      <c r="D352">
        <v>0</v>
      </c>
      <c r="E352">
        <f>SmtRes!AV344</f>
        <v>1</v>
      </c>
      <c r="F352" t="str">
        <f>SmtRes!I344</f>
        <v>9999990008</v>
      </c>
      <c r="G352" t="str">
        <f>SmtRes!K344</f>
        <v>Трудозатраты рабочих</v>
      </c>
      <c r="H352" t="str">
        <f>SmtRes!O344</f>
        <v>чел.-ч.</v>
      </c>
      <c r="I352">
        <f>SmtRes!Y344*Source!I359</f>
        <v>9.24</v>
      </c>
      <c r="J352">
        <f>SmtRes!AO344</f>
        <v>1</v>
      </c>
      <c r="K352">
        <f>SmtRes!AH344</f>
        <v>0</v>
      </c>
      <c r="L352">
        <f>SmtRes!DB344</f>
        <v>0</v>
      </c>
      <c r="M352">
        <f>ROUND(ROUND(L352*Source!I359, 6)*1, 2)</f>
        <v>0</v>
      </c>
      <c r="N352">
        <f>SmtRes!AD344</f>
        <v>0</v>
      </c>
      <c r="O352">
        <f>ROUND(ROUND(L352*Source!I359, 6)*SmtRes!DA344, 2)</f>
        <v>0</v>
      </c>
      <c r="P352">
        <f>SmtRes!AG344</f>
        <v>0</v>
      </c>
      <c r="Q352">
        <f>SmtRes!DC344</f>
        <v>0</v>
      </c>
      <c r="R352">
        <f>ROUND(ROUND(Q352*Source!I359, 6)*1, 2)</f>
        <v>0</v>
      </c>
      <c r="S352">
        <f>SmtRes!AC344</f>
        <v>0</v>
      </c>
      <c r="T352">
        <f>ROUND(ROUND(Q352*Source!I359, 6)*SmtRes!AK344, 2)</f>
        <v>0</v>
      </c>
      <c r="U352">
        <v>1</v>
      </c>
      <c r="Z352">
        <f>SmtRes!X344</f>
        <v>476480486</v>
      </c>
      <c r="AA352">
        <v>-1751963544</v>
      </c>
      <c r="AB352">
        <v>-1751963544</v>
      </c>
    </row>
    <row r="353" spans="1:28" x14ac:dyDescent="0.2">
      <c r="A353">
        <v>20</v>
      </c>
      <c r="B353">
        <v>349</v>
      </c>
      <c r="C353">
        <v>1</v>
      </c>
      <c r="D353">
        <v>0</v>
      </c>
      <c r="E353">
        <f>SmtRes!AV349</f>
        <v>1</v>
      </c>
      <c r="F353" t="str">
        <f>SmtRes!I349</f>
        <v>9999990008</v>
      </c>
      <c r="G353" t="str">
        <f>SmtRes!K349</f>
        <v>Трудозатраты рабочих</v>
      </c>
      <c r="H353" t="str">
        <f>SmtRes!O349</f>
        <v>чел.-ч.</v>
      </c>
      <c r="I353">
        <f>SmtRes!Y349*Source!I360</f>
        <v>0.36</v>
      </c>
      <c r="J353">
        <f>SmtRes!AO349</f>
        <v>1</v>
      </c>
      <c r="K353">
        <f>SmtRes!AH349</f>
        <v>0</v>
      </c>
      <c r="L353">
        <f>SmtRes!DB349</f>
        <v>0</v>
      </c>
      <c r="M353">
        <f>ROUND(ROUND(L353*Source!I360, 6)*1, 2)</f>
        <v>0</v>
      </c>
      <c r="N353">
        <f>SmtRes!AD349</f>
        <v>0</v>
      </c>
      <c r="O353">
        <f>ROUND(ROUND(L353*Source!I360, 6)*SmtRes!DA349, 2)</f>
        <v>0</v>
      </c>
      <c r="P353">
        <f>SmtRes!AG349</f>
        <v>0</v>
      </c>
      <c r="Q353">
        <f>SmtRes!DC349</f>
        <v>0</v>
      </c>
      <c r="R353">
        <f>ROUND(ROUND(Q353*Source!I360, 6)*1, 2)</f>
        <v>0</v>
      </c>
      <c r="S353">
        <f>SmtRes!AC349</f>
        <v>0</v>
      </c>
      <c r="T353">
        <f>ROUND(ROUND(Q353*Source!I360, 6)*SmtRes!AK349, 2)</f>
        <v>0</v>
      </c>
      <c r="U353">
        <v>1</v>
      </c>
      <c r="Z353">
        <f>SmtRes!X349</f>
        <v>476480486</v>
      </c>
      <c r="AA353">
        <v>-1751963544</v>
      </c>
      <c r="AB353">
        <v>-1751963544</v>
      </c>
    </row>
    <row r="354" spans="1:28" x14ac:dyDescent="0.2">
      <c r="A354">
        <v>20</v>
      </c>
      <c r="B354">
        <v>350</v>
      </c>
      <c r="C354">
        <v>1</v>
      </c>
      <c r="D354">
        <v>0</v>
      </c>
      <c r="E354">
        <f>SmtRes!AV350</f>
        <v>1</v>
      </c>
      <c r="F354" t="str">
        <f>SmtRes!I350</f>
        <v>9999990008</v>
      </c>
      <c r="G354" t="str">
        <f>SmtRes!K350</f>
        <v>Трудозатраты рабочих</v>
      </c>
      <c r="H354" t="str">
        <f>SmtRes!O350</f>
        <v>чел.-ч.</v>
      </c>
      <c r="I354">
        <f>SmtRes!Y350*Source!I361</f>
        <v>0.13200000000000001</v>
      </c>
      <c r="J354">
        <f>SmtRes!AO350</f>
        <v>1</v>
      </c>
      <c r="K354">
        <f>SmtRes!AH350</f>
        <v>0</v>
      </c>
      <c r="L354">
        <f>SmtRes!DB350</f>
        <v>0</v>
      </c>
      <c r="M354">
        <f>ROUND(ROUND(L354*Source!I361, 6)*1, 2)</f>
        <v>0</v>
      </c>
      <c r="N354">
        <f>SmtRes!AD350</f>
        <v>0</v>
      </c>
      <c r="O354">
        <f>ROUND(ROUND(L354*Source!I361, 6)*SmtRes!DA350, 2)</f>
        <v>0</v>
      </c>
      <c r="P354">
        <f>SmtRes!AG350</f>
        <v>0</v>
      </c>
      <c r="Q354">
        <f>SmtRes!DC350</f>
        <v>0</v>
      </c>
      <c r="R354">
        <f>ROUND(ROUND(Q354*Source!I361, 6)*1, 2)</f>
        <v>0</v>
      </c>
      <c r="S354">
        <f>SmtRes!AC350</f>
        <v>0</v>
      </c>
      <c r="T354">
        <f>ROUND(ROUND(Q354*Source!I361, 6)*SmtRes!AK350, 2)</f>
        <v>0</v>
      </c>
      <c r="U354">
        <v>1</v>
      </c>
      <c r="Z354">
        <f>SmtRes!X350</f>
        <v>476480486</v>
      </c>
      <c r="AA354">
        <v>-1751963544</v>
      </c>
      <c r="AB354">
        <v>-1751963544</v>
      </c>
    </row>
    <row r="355" spans="1:28" x14ac:dyDescent="0.2">
      <c r="A355">
        <v>20</v>
      </c>
      <c r="B355">
        <v>358</v>
      </c>
      <c r="C355">
        <v>3</v>
      </c>
      <c r="D355">
        <v>0</v>
      </c>
      <c r="E355">
        <f>SmtRes!AV358</f>
        <v>0</v>
      </c>
      <c r="F355" t="str">
        <f>SmtRes!I358</f>
        <v>21.1-6-139</v>
      </c>
      <c r="G355" t="str">
        <f>SmtRes!K358</f>
        <v>Эмаль, марка ПФ-115 (цветная), пентафталевая</v>
      </c>
      <c r="H355" t="str">
        <f>SmtRes!O358</f>
        <v>кг</v>
      </c>
      <c r="I355">
        <f>SmtRes!Y358*Source!I362</f>
        <v>0.312</v>
      </c>
      <c r="J355">
        <f>SmtRes!AO358</f>
        <v>1</v>
      </c>
      <c r="K355">
        <f>SmtRes!AE358</f>
        <v>137.97</v>
      </c>
      <c r="L355">
        <f>SmtRes!DB358</f>
        <v>1.79</v>
      </c>
      <c r="M355">
        <f>ROUND(ROUND(L355*Source!I362, 6)*1, 2)</f>
        <v>42.96</v>
      </c>
      <c r="N355">
        <f>SmtRes!AA358</f>
        <v>137.97</v>
      </c>
      <c r="O355">
        <f>ROUND(ROUND(L355*Source!I362, 6)*SmtRes!DA358, 2)</f>
        <v>42.96</v>
      </c>
      <c r="P355">
        <f>SmtRes!AG358</f>
        <v>0</v>
      </c>
      <c r="Q355">
        <f>SmtRes!DC358</f>
        <v>0</v>
      </c>
      <c r="R355">
        <f>ROUND(ROUND(Q355*Source!I362, 6)*1, 2)</f>
        <v>0</v>
      </c>
      <c r="S355">
        <f>SmtRes!AC358</f>
        <v>0</v>
      </c>
      <c r="T355">
        <f>ROUND(ROUND(Q355*Source!I362, 6)*SmtRes!AK358, 2)</f>
        <v>0</v>
      </c>
      <c r="U355">
        <v>3</v>
      </c>
      <c r="Z355">
        <f>SmtRes!X358</f>
        <v>181517458</v>
      </c>
      <c r="AA355">
        <v>1793131511</v>
      </c>
      <c r="AB355">
        <v>1793131511</v>
      </c>
    </row>
    <row r="356" spans="1:28" x14ac:dyDescent="0.2">
      <c r="A356">
        <v>20</v>
      </c>
      <c r="B356">
        <v>357</v>
      </c>
      <c r="C356">
        <v>3</v>
      </c>
      <c r="D356">
        <v>0</v>
      </c>
      <c r="E356">
        <f>SmtRes!AV357</f>
        <v>0</v>
      </c>
      <c r="F356" t="str">
        <f>SmtRes!I357</f>
        <v>21.1-6-114</v>
      </c>
      <c r="G356" t="str">
        <f>SmtRes!K357</f>
        <v>Растворитель "Уайт-спирит"</v>
      </c>
      <c r="H356" t="str">
        <f>SmtRes!O357</f>
        <v>т</v>
      </c>
      <c r="I356">
        <f>SmtRes!Y357*Source!I362</f>
        <v>9.1200000000000005E-4</v>
      </c>
      <c r="J356">
        <f>SmtRes!AO357</f>
        <v>1</v>
      </c>
      <c r="K356">
        <f>SmtRes!AE357</f>
        <v>95071.08</v>
      </c>
      <c r="L356">
        <f>SmtRes!DB357</f>
        <v>3.61</v>
      </c>
      <c r="M356">
        <f>ROUND(ROUND(L356*Source!I362, 6)*1, 2)</f>
        <v>86.64</v>
      </c>
      <c r="N356">
        <f>SmtRes!AA357</f>
        <v>95071.08</v>
      </c>
      <c r="O356">
        <f>ROUND(ROUND(L356*Source!I362, 6)*SmtRes!DA357, 2)</f>
        <v>86.64</v>
      </c>
      <c r="P356">
        <f>SmtRes!AG357</f>
        <v>0</v>
      </c>
      <c r="Q356">
        <f>SmtRes!DC357</f>
        <v>0</v>
      </c>
      <c r="R356">
        <f>ROUND(ROUND(Q356*Source!I362, 6)*1, 2)</f>
        <v>0</v>
      </c>
      <c r="S356">
        <f>SmtRes!AC357</f>
        <v>0</v>
      </c>
      <c r="T356">
        <f>ROUND(ROUND(Q356*Source!I362, 6)*SmtRes!AK357, 2)</f>
        <v>0</v>
      </c>
      <c r="U356">
        <v>3</v>
      </c>
      <c r="Z356">
        <f>SmtRes!X357</f>
        <v>549931194</v>
      </c>
      <c r="AA356">
        <v>1212629458</v>
      </c>
      <c r="AB356">
        <v>1212629458</v>
      </c>
    </row>
    <row r="357" spans="1:28" x14ac:dyDescent="0.2">
      <c r="A357">
        <v>20</v>
      </c>
      <c r="B357">
        <v>356</v>
      </c>
      <c r="C357">
        <v>3</v>
      </c>
      <c r="D357">
        <v>0</v>
      </c>
      <c r="E357">
        <f>SmtRes!AV356</f>
        <v>0</v>
      </c>
      <c r="F357" t="str">
        <f>SmtRes!I356</f>
        <v>21.1-25-388</v>
      </c>
      <c r="G357" t="str">
        <f>SmtRes!K356</f>
        <v>Шкурка шлифовальная на бумажной основе</v>
      </c>
      <c r="H357" t="str">
        <f>SmtRes!O356</f>
        <v>м2</v>
      </c>
      <c r="I357">
        <f>SmtRes!Y356*Source!I362</f>
        <v>0.24</v>
      </c>
      <c r="J357">
        <f>SmtRes!AO356</f>
        <v>1</v>
      </c>
      <c r="K357">
        <f>SmtRes!AE356</f>
        <v>459.29</v>
      </c>
      <c r="L357">
        <f>SmtRes!DB356</f>
        <v>4.59</v>
      </c>
      <c r="M357">
        <f>ROUND(ROUND(L357*Source!I362, 6)*1, 2)</f>
        <v>110.16</v>
      </c>
      <c r="N357">
        <f>SmtRes!AA356</f>
        <v>459.29</v>
      </c>
      <c r="O357">
        <f>ROUND(ROUND(L357*Source!I362, 6)*SmtRes!DA356, 2)</f>
        <v>110.16</v>
      </c>
      <c r="P357">
        <f>SmtRes!AG356</f>
        <v>0</v>
      </c>
      <c r="Q357">
        <f>SmtRes!DC356</f>
        <v>0</v>
      </c>
      <c r="R357">
        <f>ROUND(ROUND(Q357*Source!I362, 6)*1, 2)</f>
        <v>0</v>
      </c>
      <c r="S357">
        <f>SmtRes!AC356</f>
        <v>0</v>
      </c>
      <c r="T357">
        <f>ROUND(ROUND(Q357*Source!I362, 6)*SmtRes!AK356, 2)</f>
        <v>0</v>
      </c>
      <c r="U357">
        <v>3</v>
      </c>
      <c r="Z357">
        <f>SmtRes!X356</f>
        <v>-1773913456</v>
      </c>
      <c r="AA357">
        <v>-2112574086</v>
      </c>
      <c r="AB357">
        <v>-2112574086</v>
      </c>
    </row>
    <row r="358" spans="1:28" x14ac:dyDescent="0.2">
      <c r="A358">
        <v>20</v>
      </c>
      <c r="B358">
        <v>355</v>
      </c>
      <c r="C358">
        <v>3</v>
      </c>
      <c r="D358">
        <v>0</v>
      </c>
      <c r="E358">
        <f>SmtRes!AV355</f>
        <v>0</v>
      </c>
      <c r="F358" t="str">
        <f>SmtRes!I355</f>
        <v>21.1-20-7</v>
      </c>
      <c r="G358" t="str">
        <f>SmtRes!K355</f>
        <v>Ветошь</v>
      </c>
      <c r="H358" t="str">
        <f>SmtRes!O355</f>
        <v>кг</v>
      </c>
      <c r="I358">
        <f>SmtRes!Y355*Source!I362</f>
        <v>0.36</v>
      </c>
      <c r="J358">
        <f>SmtRes!AO355</f>
        <v>1</v>
      </c>
      <c r="K358">
        <f>SmtRes!AE355</f>
        <v>29.29</v>
      </c>
      <c r="L358">
        <f>SmtRes!DB355</f>
        <v>0.44</v>
      </c>
      <c r="M358">
        <f>ROUND(ROUND(L358*Source!I362, 6)*1, 2)</f>
        <v>10.56</v>
      </c>
      <c r="N358">
        <f>SmtRes!AA355</f>
        <v>29.29</v>
      </c>
      <c r="O358">
        <f>ROUND(ROUND(L358*Source!I362, 6)*SmtRes!DA355, 2)</f>
        <v>10.56</v>
      </c>
      <c r="P358">
        <f>SmtRes!AG355</f>
        <v>0</v>
      </c>
      <c r="Q358">
        <f>SmtRes!DC355</f>
        <v>0</v>
      </c>
      <c r="R358">
        <f>ROUND(ROUND(Q358*Source!I362, 6)*1, 2)</f>
        <v>0</v>
      </c>
      <c r="S358">
        <f>SmtRes!AC355</f>
        <v>0</v>
      </c>
      <c r="T358">
        <f>ROUND(ROUND(Q358*Source!I362, 6)*SmtRes!AK355, 2)</f>
        <v>0</v>
      </c>
      <c r="U358">
        <v>3</v>
      </c>
      <c r="Z358">
        <f>SmtRes!X355</f>
        <v>-20334964</v>
      </c>
      <c r="AA358">
        <v>-854210182</v>
      </c>
      <c r="AB358">
        <v>-854210182</v>
      </c>
    </row>
    <row r="359" spans="1:28" x14ac:dyDescent="0.2">
      <c r="A359">
        <v>20</v>
      </c>
      <c r="B359">
        <v>354</v>
      </c>
      <c r="C359">
        <v>3</v>
      </c>
      <c r="D359">
        <v>0</v>
      </c>
      <c r="E359">
        <f>SmtRes!AV354</f>
        <v>0</v>
      </c>
      <c r="F359" t="str">
        <f>SmtRes!I354</f>
        <v>21.1-20-1</v>
      </c>
      <c r="G359" t="str">
        <f>SmtRes!K354</f>
        <v>Бязь</v>
      </c>
      <c r="H359" t="str">
        <f>SmtRes!O354</f>
        <v>м2</v>
      </c>
      <c r="I359">
        <f>SmtRes!Y354*Source!I362</f>
        <v>1.2000000000000002</v>
      </c>
      <c r="J359">
        <f>SmtRes!AO354</f>
        <v>1</v>
      </c>
      <c r="K359">
        <f>SmtRes!AE354</f>
        <v>48.08</v>
      </c>
      <c r="L359">
        <f>SmtRes!DB354</f>
        <v>2.4</v>
      </c>
      <c r="M359">
        <f>ROUND(ROUND(L359*Source!I362, 6)*1, 2)</f>
        <v>57.6</v>
      </c>
      <c r="N359">
        <f>SmtRes!AA354</f>
        <v>48.08</v>
      </c>
      <c r="O359">
        <f>ROUND(ROUND(L359*Source!I362, 6)*SmtRes!DA354, 2)</f>
        <v>57.6</v>
      </c>
      <c r="P359">
        <f>SmtRes!AG354</f>
        <v>0</v>
      </c>
      <c r="Q359">
        <f>SmtRes!DC354</f>
        <v>0</v>
      </c>
      <c r="R359">
        <f>ROUND(ROUND(Q359*Source!I362, 6)*1, 2)</f>
        <v>0</v>
      </c>
      <c r="S359">
        <f>SmtRes!AC354</f>
        <v>0</v>
      </c>
      <c r="T359">
        <f>ROUND(ROUND(Q359*Source!I362, 6)*SmtRes!AK354, 2)</f>
        <v>0</v>
      </c>
      <c r="U359">
        <v>3</v>
      </c>
      <c r="Z359">
        <f>SmtRes!X354</f>
        <v>1402440005</v>
      </c>
      <c r="AA359">
        <v>-1894729877</v>
      </c>
      <c r="AB359">
        <v>-1894729877</v>
      </c>
    </row>
    <row r="360" spans="1:28" x14ac:dyDescent="0.2">
      <c r="A360">
        <v>20</v>
      </c>
      <c r="B360">
        <v>353</v>
      </c>
      <c r="C360">
        <v>3</v>
      </c>
      <c r="D360">
        <v>0</v>
      </c>
      <c r="E360">
        <f>SmtRes!AV353</f>
        <v>0</v>
      </c>
      <c r="F360" t="str">
        <f>SmtRes!I353</f>
        <v>21.1-16-103</v>
      </c>
      <c r="G360" t="str">
        <f>SmtRes!K353</f>
        <v>Спирт этиловый ректификат</v>
      </c>
      <c r="H360" t="str">
        <f>SmtRes!O353</f>
        <v>кг</v>
      </c>
      <c r="I360">
        <f>SmtRes!Y353*Source!I362</f>
        <v>1.2E-2</v>
      </c>
      <c r="J360">
        <f>SmtRes!AO353</f>
        <v>1</v>
      </c>
      <c r="K360">
        <f>SmtRes!AE353</f>
        <v>471.7</v>
      </c>
      <c r="L360">
        <f>SmtRes!DB353</f>
        <v>0.24</v>
      </c>
      <c r="M360">
        <f>ROUND(ROUND(L360*Source!I362, 6)*1, 2)</f>
        <v>5.76</v>
      </c>
      <c r="N360">
        <f>SmtRes!AA353</f>
        <v>471.7</v>
      </c>
      <c r="O360">
        <f>ROUND(ROUND(L360*Source!I362, 6)*SmtRes!DA353, 2)</f>
        <v>5.76</v>
      </c>
      <c r="P360">
        <f>SmtRes!AG353</f>
        <v>0</v>
      </c>
      <c r="Q360">
        <f>SmtRes!DC353</f>
        <v>0</v>
      </c>
      <c r="R360">
        <f>ROUND(ROUND(Q360*Source!I362, 6)*1, 2)</f>
        <v>0</v>
      </c>
      <c r="S360">
        <f>SmtRes!AC353</f>
        <v>0</v>
      </c>
      <c r="T360">
        <f>ROUND(ROUND(Q360*Source!I362, 6)*SmtRes!AK353, 2)</f>
        <v>0</v>
      </c>
      <c r="U360">
        <v>3</v>
      </c>
      <c r="Z360">
        <f>SmtRes!X353</f>
        <v>1222454159</v>
      </c>
      <c r="AA360">
        <v>-235644289</v>
      </c>
      <c r="AB360">
        <v>-235644289</v>
      </c>
    </row>
    <row r="361" spans="1:28" x14ac:dyDescent="0.2">
      <c r="A361">
        <v>20</v>
      </c>
      <c r="B361">
        <v>352</v>
      </c>
      <c r="C361">
        <v>2</v>
      </c>
      <c r="D361">
        <v>0</v>
      </c>
      <c r="E361">
        <f>SmtRes!AV352</f>
        <v>0</v>
      </c>
      <c r="F361" t="str">
        <f>SmtRes!I352</f>
        <v>22.1-18-24</v>
      </c>
      <c r="G361" t="str">
        <f>SmtRes!K352</f>
        <v>Автомобили полупассажирские типа ГАЗ, грузоподъемность до 2 т</v>
      </c>
      <c r="H361" t="str">
        <f>SmtRes!O352</f>
        <v>маш.-ч</v>
      </c>
      <c r="I361">
        <f>SmtRes!Y352*Source!I362</f>
        <v>2.88</v>
      </c>
      <c r="J361">
        <f>SmtRes!AO352</f>
        <v>1</v>
      </c>
      <c r="K361">
        <f>SmtRes!AF352</f>
        <v>789.86</v>
      </c>
      <c r="L361">
        <f>SmtRes!DB352</f>
        <v>94.78</v>
      </c>
      <c r="M361">
        <f>ROUND(ROUND(L361*Source!I362, 6)*1, 2)</f>
        <v>2274.7199999999998</v>
      </c>
      <c r="N361">
        <f>SmtRes!AB352</f>
        <v>789.86</v>
      </c>
      <c r="O361">
        <f>ROUND(ROUND(L361*Source!I362, 6)*SmtRes!DA352, 2)</f>
        <v>2274.7199999999998</v>
      </c>
      <c r="P361">
        <f>SmtRes!AG352</f>
        <v>515.51</v>
      </c>
      <c r="Q361">
        <f>SmtRes!DC352</f>
        <v>61.86</v>
      </c>
      <c r="R361">
        <f>ROUND(ROUND(Q361*Source!I362, 6)*1, 2)</f>
        <v>1484.64</v>
      </c>
      <c r="S361">
        <f>SmtRes!AC352</f>
        <v>515.51</v>
      </c>
      <c r="T361">
        <f>ROUND(ROUND(Q361*Source!I362, 6)*SmtRes!AK352, 2)</f>
        <v>1484.64</v>
      </c>
      <c r="U361">
        <v>2</v>
      </c>
      <c r="Z361">
        <f>SmtRes!X352</f>
        <v>-1123321947</v>
      </c>
      <c r="AA361">
        <v>-1084138170</v>
      </c>
      <c r="AB361">
        <v>-1084138170</v>
      </c>
    </row>
    <row r="362" spans="1:28" x14ac:dyDescent="0.2">
      <c r="A362">
        <v>20</v>
      </c>
      <c r="B362">
        <v>351</v>
      </c>
      <c r="C362">
        <v>1</v>
      </c>
      <c r="D362">
        <v>0</v>
      </c>
      <c r="E362">
        <f>SmtRes!AV351</f>
        <v>1</v>
      </c>
      <c r="F362" t="str">
        <f>SmtRes!I351</f>
        <v>9999990008</v>
      </c>
      <c r="G362" t="str">
        <f>SmtRes!K351</f>
        <v>Трудозатраты рабочих</v>
      </c>
      <c r="H362" t="str">
        <f>SmtRes!O351</f>
        <v>чел.-ч.</v>
      </c>
      <c r="I362">
        <f>SmtRes!Y351*Source!I362</f>
        <v>8.64</v>
      </c>
      <c r="J362">
        <f>SmtRes!AO351</f>
        <v>1</v>
      </c>
      <c r="K362">
        <f>SmtRes!AH351</f>
        <v>0</v>
      </c>
      <c r="L362">
        <f>SmtRes!DB351</f>
        <v>0</v>
      </c>
      <c r="M362">
        <f>ROUND(ROUND(L362*Source!I362, 6)*1, 2)</f>
        <v>0</v>
      </c>
      <c r="N362">
        <f>SmtRes!AD351</f>
        <v>0</v>
      </c>
      <c r="O362">
        <f>ROUND(ROUND(L362*Source!I362, 6)*SmtRes!DA351, 2)</f>
        <v>0</v>
      </c>
      <c r="P362">
        <f>SmtRes!AG351</f>
        <v>0</v>
      </c>
      <c r="Q362">
        <f>SmtRes!DC351</f>
        <v>0</v>
      </c>
      <c r="R362">
        <f>ROUND(ROUND(Q362*Source!I362, 6)*1, 2)</f>
        <v>0</v>
      </c>
      <c r="S362">
        <f>SmtRes!AC351</f>
        <v>0</v>
      </c>
      <c r="T362">
        <f>ROUND(ROUND(Q362*Source!I362, 6)*SmtRes!AK351, 2)</f>
        <v>0</v>
      </c>
      <c r="U362">
        <v>1</v>
      </c>
      <c r="Z362">
        <f>SmtRes!X351</f>
        <v>476480486</v>
      </c>
      <c r="AA362">
        <v>-1751963544</v>
      </c>
      <c r="AB362">
        <v>-1751963544</v>
      </c>
    </row>
    <row r="363" spans="1:28" x14ac:dyDescent="0.2">
      <c r="A363">
        <v>20</v>
      </c>
      <c r="B363">
        <v>362</v>
      </c>
      <c r="C363">
        <v>3</v>
      </c>
      <c r="D363">
        <v>0</v>
      </c>
      <c r="E363">
        <f>SmtRes!AV362</f>
        <v>0</v>
      </c>
      <c r="F363" t="str">
        <f>SmtRes!I362</f>
        <v>21.1-20-1</v>
      </c>
      <c r="G363" t="str">
        <f>SmtRes!K362</f>
        <v>Бязь</v>
      </c>
      <c r="H363" t="str">
        <f>SmtRes!O362</f>
        <v>м2</v>
      </c>
      <c r="I363">
        <f>SmtRes!Y362*Source!I363</f>
        <v>0.01</v>
      </c>
      <c r="J363">
        <f>SmtRes!AO362</f>
        <v>1</v>
      </c>
      <c r="K363">
        <f>SmtRes!AE362</f>
        <v>48.08</v>
      </c>
      <c r="L363">
        <f>SmtRes!DB362</f>
        <v>0.48</v>
      </c>
      <c r="M363">
        <f>ROUND(ROUND(L363*Source!I363, 6)*1, 2)</f>
        <v>0.48</v>
      </c>
      <c r="N363">
        <f>SmtRes!AA362</f>
        <v>48.08</v>
      </c>
      <c r="O363">
        <f>ROUND(ROUND(L363*Source!I363, 6)*SmtRes!DA362, 2)</f>
        <v>0.48</v>
      </c>
      <c r="P363">
        <f>SmtRes!AG362</f>
        <v>0</v>
      </c>
      <c r="Q363">
        <f>SmtRes!DC362</f>
        <v>0</v>
      </c>
      <c r="R363">
        <f>ROUND(ROUND(Q363*Source!I363, 6)*1, 2)</f>
        <v>0</v>
      </c>
      <c r="S363">
        <f>SmtRes!AC362</f>
        <v>0</v>
      </c>
      <c r="T363">
        <f>ROUND(ROUND(Q363*Source!I363, 6)*SmtRes!AK362, 2)</f>
        <v>0</v>
      </c>
      <c r="U363">
        <v>3</v>
      </c>
      <c r="Z363">
        <f>SmtRes!X362</f>
        <v>1402440005</v>
      </c>
      <c r="AA363">
        <v>-1894729877</v>
      </c>
      <c r="AB363">
        <v>-1894729877</v>
      </c>
    </row>
    <row r="364" spans="1:28" x14ac:dyDescent="0.2">
      <c r="A364">
        <v>20</v>
      </c>
      <c r="B364">
        <v>361</v>
      </c>
      <c r="C364">
        <v>3</v>
      </c>
      <c r="D364">
        <v>0</v>
      </c>
      <c r="E364">
        <f>SmtRes!AV361</f>
        <v>0</v>
      </c>
      <c r="F364" t="str">
        <f>SmtRes!I361</f>
        <v>21.1-16-103</v>
      </c>
      <c r="G364" t="str">
        <f>SmtRes!K361</f>
        <v>Спирт этиловый ректификат</v>
      </c>
      <c r="H364" t="str">
        <f>SmtRes!O361</f>
        <v>кг</v>
      </c>
      <c r="I364">
        <f>SmtRes!Y361*Source!I363</f>
        <v>2.0000000000000002E-5</v>
      </c>
      <c r="J364">
        <f>SmtRes!AO361</f>
        <v>1</v>
      </c>
      <c r="K364">
        <f>SmtRes!AE361</f>
        <v>471.7</v>
      </c>
      <c r="L364">
        <f>SmtRes!DB361</f>
        <v>0.01</v>
      </c>
      <c r="M364">
        <f>ROUND(ROUND(L364*Source!I363, 6)*1, 2)</f>
        <v>0.01</v>
      </c>
      <c r="N364">
        <f>SmtRes!AA361</f>
        <v>471.7</v>
      </c>
      <c r="O364">
        <f>ROUND(ROUND(L364*Source!I363, 6)*SmtRes!DA361, 2)</f>
        <v>0.01</v>
      </c>
      <c r="P364">
        <f>SmtRes!AG361</f>
        <v>0</v>
      </c>
      <c r="Q364">
        <f>SmtRes!DC361</f>
        <v>0</v>
      </c>
      <c r="R364">
        <f>ROUND(ROUND(Q364*Source!I363, 6)*1, 2)</f>
        <v>0</v>
      </c>
      <c r="S364">
        <f>SmtRes!AC361</f>
        <v>0</v>
      </c>
      <c r="T364">
        <f>ROUND(ROUND(Q364*Source!I363, 6)*SmtRes!AK361, 2)</f>
        <v>0</v>
      </c>
      <c r="U364">
        <v>3</v>
      </c>
      <c r="Z364">
        <f>SmtRes!X361</f>
        <v>1222454159</v>
      </c>
      <c r="AA364">
        <v>-235644289</v>
      </c>
      <c r="AB364">
        <v>-235644289</v>
      </c>
    </row>
    <row r="365" spans="1:28" x14ac:dyDescent="0.2">
      <c r="A365">
        <v>20</v>
      </c>
      <c r="B365">
        <v>360</v>
      </c>
      <c r="C365">
        <v>2</v>
      </c>
      <c r="D365">
        <v>0</v>
      </c>
      <c r="E365">
        <f>SmtRes!AV360</f>
        <v>0</v>
      </c>
      <c r="F365" t="str">
        <f>SmtRes!I360</f>
        <v>22.1-18-24</v>
      </c>
      <c r="G365" t="str">
        <f>SmtRes!K360</f>
        <v>Автомобили полупассажирские типа ГАЗ, грузоподъемность до 2 т</v>
      </c>
      <c r="H365" t="str">
        <f>SmtRes!O360</f>
        <v>маш.-ч</v>
      </c>
      <c r="I365">
        <f>SmtRes!Y360*Source!I363</f>
        <v>2.0999999999999998E-2</v>
      </c>
      <c r="J365">
        <f>SmtRes!AO360</f>
        <v>1</v>
      </c>
      <c r="K365">
        <f>SmtRes!AF360</f>
        <v>789.86</v>
      </c>
      <c r="L365">
        <f>SmtRes!DB360</f>
        <v>16.59</v>
      </c>
      <c r="M365">
        <f>ROUND(ROUND(L365*Source!I363, 6)*1, 2)</f>
        <v>16.59</v>
      </c>
      <c r="N365">
        <f>SmtRes!AB360</f>
        <v>789.86</v>
      </c>
      <c r="O365">
        <f>ROUND(ROUND(L365*Source!I363, 6)*SmtRes!DA360, 2)</f>
        <v>16.59</v>
      </c>
      <c r="P365">
        <f>SmtRes!AG360</f>
        <v>515.51</v>
      </c>
      <c r="Q365">
        <f>SmtRes!DC360</f>
        <v>10.829000000000001</v>
      </c>
      <c r="R365">
        <f>ROUND(ROUND(Q365*Source!I363, 6)*1, 2)</f>
        <v>10.83</v>
      </c>
      <c r="S365">
        <f>SmtRes!AC360</f>
        <v>515.51</v>
      </c>
      <c r="T365">
        <f>ROUND(ROUND(Q365*Source!I363, 6)*SmtRes!AK360, 2)</f>
        <v>10.83</v>
      </c>
      <c r="U365">
        <v>2</v>
      </c>
      <c r="Z365">
        <f>SmtRes!X360</f>
        <v>-1123321947</v>
      </c>
      <c r="AA365">
        <v>-1084138170</v>
      </c>
      <c r="AB365">
        <v>-1084138170</v>
      </c>
    </row>
    <row r="366" spans="1:28" x14ac:dyDescent="0.2">
      <c r="A366">
        <v>20</v>
      </c>
      <c r="B366">
        <v>359</v>
      </c>
      <c r="C366">
        <v>1</v>
      </c>
      <c r="D366">
        <v>0</v>
      </c>
      <c r="E366">
        <f>SmtRes!AV359</f>
        <v>1</v>
      </c>
      <c r="F366" t="str">
        <f>SmtRes!I359</f>
        <v>9999990008</v>
      </c>
      <c r="G366" t="str">
        <f>SmtRes!K359</f>
        <v>Трудозатраты рабочих</v>
      </c>
      <c r="H366" t="str">
        <f>SmtRes!O359</f>
        <v>чел.-ч.</v>
      </c>
      <c r="I366">
        <f>SmtRes!Y359*Source!I363</f>
        <v>0.35699999999999998</v>
      </c>
      <c r="J366">
        <f>SmtRes!AO359</f>
        <v>1</v>
      </c>
      <c r="K366">
        <f>SmtRes!AH359</f>
        <v>0</v>
      </c>
      <c r="L366">
        <f>SmtRes!DB359</f>
        <v>0</v>
      </c>
      <c r="M366">
        <f>ROUND(ROUND(L366*Source!I363, 6)*1, 2)</f>
        <v>0</v>
      </c>
      <c r="N366">
        <f>SmtRes!AD359</f>
        <v>0</v>
      </c>
      <c r="O366">
        <f>ROUND(ROUND(L366*Source!I363, 6)*SmtRes!DA359, 2)</f>
        <v>0</v>
      </c>
      <c r="P366">
        <f>SmtRes!AG359</f>
        <v>0</v>
      </c>
      <c r="Q366">
        <f>SmtRes!DC359</f>
        <v>0</v>
      </c>
      <c r="R366">
        <f>ROUND(ROUND(Q366*Source!I363, 6)*1, 2)</f>
        <v>0</v>
      </c>
      <c r="S366">
        <f>SmtRes!AC359</f>
        <v>0</v>
      </c>
      <c r="T366">
        <f>ROUND(ROUND(Q366*Source!I363, 6)*SmtRes!AK359, 2)</f>
        <v>0</v>
      </c>
      <c r="U366">
        <v>1</v>
      </c>
      <c r="Z366">
        <f>SmtRes!X359</f>
        <v>476480486</v>
      </c>
      <c r="AA366">
        <v>-1751963544</v>
      </c>
      <c r="AB366">
        <v>-1751963544</v>
      </c>
    </row>
    <row r="367" spans="1:28" x14ac:dyDescent="0.2">
      <c r="A367">
        <v>20</v>
      </c>
      <c r="B367">
        <v>366</v>
      </c>
      <c r="C367">
        <v>3</v>
      </c>
      <c r="D367">
        <v>0</v>
      </c>
      <c r="E367">
        <f>SmtRes!AV366</f>
        <v>0</v>
      </c>
      <c r="F367" t="str">
        <f>SmtRes!I366</f>
        <v>21.1-20-1</v>
      </c>
      <c r="G367" t="str">
        <f>SmtRes!K366</f>
        <v>Бязь</v>
      </c>
      <c r="H367" t="str">
        <f>SmtRes!O366</f>
        <v>м2</v>
      </c>
      <c r="I367">
        <f>SmtRes!Y366*Source!I364</f>
        <v>0.11</v>
      </c>
      <c r="J367">
        <f>SmtRes!AO366</f>
        <v>1</v>
      </c>
      <c r="K367">
        <f>SmtRes!AE366</f>
        <v>48.08</v>
      </c>
      <c r="L367">
        <f>SmtRes!DB366</f>
        <v>5.28</v>
      </c>
      <c r="M367">
        <f>ROUND(ROUND(L367*Source!I364, 6)*1, 2)</f>
        <v>5.28</v>
      </c>
      <c r="N367">
        <f>SmtRes!AA366</f>
        <v>48.08</v>
      </c>
      <c r="O367">
        <f>ROUND(ROUND(L367*Source!I364, 6)*SmtRes!DA366, 2)</f>
        <v>5.28</v>
      </c>
      <c r="P367">
        <f>SmtRes!AG366</f>
        <v>0</v>
      </c>
      <c r="Q367">
        <f>SmtRes!DC366</f>
        <v>0</v>
      </c>
      <c r="R367">
        <f>ROUND(ROUND(Q367*Source!I364, 6)*1, 2)</f>
        <v>0</v>
      </c>
      <c r="S367">
        <f>SmtRes!AC366</f>
        <v>0</v>
      </c>
      <c r="T367">
        <f>ROUND(ROUND(Q367*Source!I364, 6)*SmtRes!AK366, 2)</f>
        <v>0</v>
      </c>
      <c r="U367">
        <v>3</v>
      </c>
      <c r="Z367">
        <f>SmtRes!X366</f>
        <v>1402440005</v>
      </c>
      <c r="AA367">
        <v>-1894729877</v>
      </c>
      <c r="AB367">
        <v>-1894729877</v>
      </c>
    </row>
    <row r="368" spans="1:28" x14ac:dyDescent="0.2">
      <c r="A368">
        <v>20</v>
      </c>
      <c r="B368">
        <v>365</v>
      </c>
      <c r="C368">
        <v>3</v>
      </c>
      <c r="D368">
        <v>0</v>
      </c>
      <c r="E368">
        <f>SmtRes!AV365</f>
        <v>0</v>
      </c>
      <c r="F368" t="str">
        <f>SmtRes!I365</f>
        <v>21.1-16-103</v>
      </c>
      <c r="G368" t="str">
        <f>SmtRes!K365</f>
        <v>Спирт этиловый ректификат</v>
      </c>
      <c r="H368" t="str">
        <f>SmtRes!O365</f>
        <v>кг</v>
      </c>
      <c r="I368">
        <f>SmtRes!Y365*Source!I364</f>
        <v>2.2000000000000001E-4</v>
      </c>
      <c r="J368">
        <f>SmtRes!AO365</f>
        <v>1</v>
      </c>
      <c r="K368">
        <f>SmtRes!AE365</f>
        <v>471.7</v>
      </c>
      <c r="L368">
        <f>SmtRes!DB365</f>
        <v>0.11</v>
      </c>
      <c r="M368">
        <f>ROUND(ROUND(L368*Source!I364, 6)*1, 2)</f>
        <v>0.11</v>
      </c>
      <c r="N368">
        <f>SmtRes!AA365</f>
        <v>471.7</v>
      </c>
      <c r="O368">
        <f>ROUND(ROUND(L368*Source!I364, 6)*SmtRes!DA365, 2)</f>
        <v>0.11</v>
      </c>
      <c r="P368">
        <f>SmtRes!AG365</f>
        <v>0</v>
      </c>
      <c r="Q368">
        <f>SmtRes!DC365</f>
        <v>0</v>
      </c>
      <c r="R368">
        <f>ROUND(ROUND(Q368*Source!I364, 6)*1, 2)</f>
        <v>0</v>
      </c>
      <c r="S368">
        <f>SmtRes!AC365</f>
        <v>0</v>
      </c>
      <c r="T368">
        <f>ROUND(ROUND(Q368*Source!I364, 6)*SmtRes!AK365, 2)</f>
        <v>0</v>
      </c>
      <c r="U368">
        <v>3</v>
      </c>
      <c r="Z368">
        <f>SmtRes!X365</f>
        <v>1222454159</v>
      </c>
      <c r="AA368">
        <v>-235644289</v>
      </c>
      <c r="AB368">
        <v>-235644289</v>
      </c>
    </row>
    <row r="369" spans="1:28" x14ac:dyDescent="0.2">
      <c r="A369">
        <v>20</v>
      </c>
      <c r="B369">
        <v>364</v>
      </c>
      <c r="C369">
        <v>2</v>
      </c>
      <c r="D369">
        <v>0</v>
      </c>
      <c r="E369">
        <f>SmtRes!AV364</f>
        <v>0</v>
      </c>
      <c r="F369" t="str">
        <f>SmtRes!I364</f>
        <v>22.1-18-24</v>
      </c>
      <c r="G369" t="str">
        <f>SmtRes!K364</f>
        <v>Автомобили полупассажирские типа ГАЗ, грузоподъемность до 2 т</v>
      </c>
      <c r="H369" t="str">
        <f>SmtRes!O364</f>
        <v>маш.-ч</v>
      </c>
      <c r="I369">
        <f>SmtRes!Y364*Source!I364</f>
        <v>3.3000000000000002E-2</v>
      </c>
      <c r="J369">
        <f>SmtRes!AO364</f>
        <v>1</v>
      </c>
      <c r="K369">
        <f>SmtRes!AF364</f>
        <v>789.86</v>
      </c>
      <c r="L369">
        <f>SmtRes!DB364</f>
        <v>26.07</v>
      </c>
      <c r="M369">
        <f>ROUND(ROUND(L369*Source!I364, 6)*1, 2)</f>
        <v>26.07</v>
      </c>
      <c r="N369">
        <f>SmtRes!AB364</f>
        <v>789.86</v>
      </c>
      <c r="O369">
        <f>ROUND(ROUND(L369*Source!I364, 6)*SmtRes!DA364, 2)</f>
        <v>26.07</v>
      </c>
      <c r="P369">
        <f>SmtRes!AG364</f>
        <v>515.51</v>
      </c>
      <c r="Q369">
        <f>SmtRes!DC364</f>
        <v>16.995000000000001</v>
      </c>
      <c r="R369">
        <f>ROUND(ROUND(Q369*Source!I364, 6)*1, 2)</f>
        <v>17</v>
      </c>
      <c r="S369">
        <f>SmtRes!AC364</f>
        <v>515.51</v>
      </c>
      <c r="T369">
        <f>ROUND(ROUND(Q369*Source!I364, 6)*SmtRes!AK364, 2)</f>
        <v>17</v>
      </c>
      <c r="U369">
        <v>2</v>
      </c>
      <c r="Z369">
        <f>SmtRes!X364</f>
        <v>-1123321947</v>
      </c>
      <c r="AA369">
        <v>-1084138170</v>
      </c>
      <c r="AB369">
        <v>-1084138170</v>
      </c>
    </row>
    <row r="370" spans="1:28" x14ac:dyDescent="0.2">
      <c r="A370">
        <v>20</v>
      </c>
      <c r="B370">
        <v>363</v>
      </c>
      <c r="C370">
        <v>1</v>
      </c>
      <c r="D370">
        <v>0</v>
      </c>
      <c r="E370">
        <f>SmtRes!AV363</f>
        <v>1</v>
      </c>
      <c r="F370" t="str">
        <f>SmtRes!I363</f>
        <v>9999990008</v>
      </c>
      <c r="G370" t="str">
        <f>SmtRes!K363</f>
        <v>Трудозатраты рабочих</v>
      </c>
      <c r="H370" t="str">
        <f>SmtRes!O363</f>
        <v>чел.-ч.</v>
      </c>
      <c r="I370">
        <f>SmtRes!Y363*Source!I364</f>
        <v>0.65999999999999992</v>
      </c>
      <c r="J370">
        <f>SmtRes!AO363</f>
        <v>1</v>
      </c>
      <c r="K370">
        <f>SmtRes!AH363</f>
        <v>0</v>
      </c>
      <c r="L370">
        <f>SmtRes!DB363</f>
        <v>0</v>
      </c>
      <c r="M370">
        <f>ROUND(ROUND(L370*Source!I364, 6)*1, 2)</f>
        <v>0</v>
      </c>
      <c r="N370">
        <f>SmtRes!AD363</f>
        <v>0</v>
      </c>
      <c r="O370">
        <f>ROUND(ROUND(L370*Source!I364, 6)*SmtRes!DA363, 2)</f>
        <v>0</v>
      </c>
      <c r="P370">
        <f>SmtRes!AG363</f>
        <v>0</v>
      </c>
      <c r="Q370">
        <f>SmtRes!DC363</f>
        <v>0</v>
      </c>
      <c r="R370">
        <f>ROUND(ROUND(Q370*Source!I364, 6)*1, 2)</f>
        <v>0</v>
      </c>
      <c r="S370">
        <f>SmtRes!AC363</f>
        <v>0</v>
      </c>
      <c r="T370">
        <f>ROUND(ROUND(Q370*Source!I364, 6)*SmtRes!AK363, 2)</f>
        <v>0</v>
      </c>
      <c r="U370">
        <v>1</v>
      </c>
      <c r="Z370">
        <f>SmtRes!X363</f>
        <v>476480486</v>
      </c>
      <c r="AA370">
        <v>-1751963544</v>
      </c>
      <c r="AB370">
        <v>-1751963544</v>
      </c>
    </row>
    <row r="371" spans="1:28" x14ac:dyDescent="0.2">
      <c r="A371">
        <v>20</v>
      </c>
      <c r="B371">
        <v>368</v>
      </c>
      <c r="C371">
        <v>3</v>
      </c>
      <c r="D371">
        <v>0</v>
      </c>
      <c r="E371">
        <f>SmtRes!AV368</f>
        <v>0</v>
      </c>
      <c r="F371" t="str">
        <f>SmtRes!I368</f>
        <v>21.1-20-7</v>
      </c>
      <c r="G371" t="str">
        <f>SmtRes!K368</f>
        <v>Ветошь</v>
      </c>
      <c r="H371" t="str">
        <f>SmtRes!O368</f>
        <v>кг</v>
      </c>
      <c r="I371">
        <f>SmtRes!Y368*Source!I365</f>
        <v>1.0800000000000003</v>
      </c>
      <c r="J371">
        <f>SmtRes!AO368</f>
        <v>1</v>
      </c>
      <c r="K371">
        <f>SmtRes!AE368</f>
        <v>29.29</v>
      </c>
      <c r="L371">
        <f>SmtRes!DB368</f>
        <v>17.52</v>
      </c>
      <c r="M371">
        <f>ROUND(ROUND(L371*Source!I365, 6)*1, 2)</f>
        <v>31.54</v>
      </c>
      <c r="N371">
        <f>SmtRes!AA368</f>
        <v>29.29</v>
      </c>
      <c r="O371">
        <f>ROUND(ROUND(L371*Source!I365, 6)*SmtRes!DA368, 2)</f>
        <v>31.54</v>
      </c>
      <c r="P371">
        <f>SmtRes!AG368</f>
        <v>0</v>
      </c>
      <c r="Q371">
        <f>SmtRes!DC368</f>
        <v>0</v>
      </c>
      <c r="R371">
        <f>ROUND(ROUND(Q371*Source!I365, 6)*1, 2)</f>
        <v>0</v>
      </c>
      <c r="S371">
        <f>SmtRes!AC368</f>
        <v>0</v>
      </c>
      <c r="T371">
        <f>ROUND(ROUND(Q371*Source!I365, 6)*SmtRes!AK368, 2)</f>
        <v>0</v>
      </c>
      <c r="U371">
        <v>3</v>
      </c>
      <c r="Z371">
        <f>SmtRes!X368</f>
        <v>-20334964</v>
      </c>
      <c r="AA371">
        <v>-854210182</v>
      </c>
      <c r="AB371">
        <v>-854210182</v>
      </c>
    </row>
    <row r="372" spans="1:28" x14ac:dyDescent="0.2">
      <c r="A372">
        <v>20</v>
      </c>
      <c r="B372">
        <v>367</v>
      </c>
      <c r="C372">
        <v>1</v>
      </c>
      <c r="D372">
        <v>0</v>
      </c>
      <c r="E372">
        <f>SmtRes!AV367</f>
        <v>1</v>
      </c>
      <c r="F372" t="str">
        <f>SmtRes!I367</f>
        <v>9999990008</v>
      </c>
      <c r="G372" t="str">
        <f>SmtRes!K367</f>
        <v>Трудозатраты рабочих</v>
      </c>
      <c r="H372" t="str">
        <f>SmtRes!O367</f>
        <v>чел.-ч.</v>
      </c>
      <c r="I372">
        <f>SmtRes!Y367*Source!I365</f>
        <v>18.36</v>
      </c>
      <c r="J372">
        <f>SmtRes!AO367</f>
        <v>1</v>
      </c>
      <c r="K372">
        <f>SmtRes!AH367</f>
        <v>0</v>
      </c>
      <c r="L372">
        <f>SmtRes!DB367</f>
        <v>0</v>
      </c>
      <c r="M372">
        <f>ROUND(ROUND(L372*Source!I365, 6)*1, 2)</f>
        <v>0</v>
      </c>
      <c r="N372">
        <f>SmtRes!AD367</f>
        <v>0</v>
      </c>
      <c r="O372">
        <f>ROUND(ROUND(L372*Source!I365, 6)*SmtRes!DA367, 2)</f>
        <v>0</v>
      </c>
      <c r="P372">
        <f>SmtRes!AG367</f>
        <v>0</v>
      </c>
      <c r="Q372">
        <f>SmtRes!DC367</f>
        <v>0</v>
      </c>
      <c r="R372">
        <f>ROUND(ROUND(Q372*Source!I365, 6)*1, 2)</f>
        <v>0</v>
      </c>
      <c r="S372">
        <f>SmtRes!AC367</f>
        <v>0</v>
      </c>
      <c r="T372">
        <f>ROUND(ROUND(Q372*Source!I365, 6)*SmtRes!AK367, 2)</f>
        <v>0</v>
      </c>
      <c r="U372">
        <v>1</v>
      </c>
      <c r="Z372">
        <f>SmtRes!X367</f>
        <v>476480486</v>
      </c>
      <c r="AA372">
        <v>-1751963544</v>
      </c>
      <c r="AB372">
        <v>-1751963544</v>
      </c>
    </row>
    <row r="373" spans="1:28" x14ac:dyDescent="0.2">
      <c r="A373">
        <v>20</v>
      </c>
      <c r="B373">
        <v>370</v>
      </c>
      <c r="C373">
        <v>3</v>
      </c>
      <c r="D373">
        <v>0</v>
      </c>
      <c r="E373">
        <f>SmtRes!AV370</f>
        <v>0</v>
      </c>
      <c r="F373" t="str">
        <f>SmtRes!I370</f>
        <v>21.1-20-7</v>
      </c>
      <c r="G373" t="str">
        <f>SmtRes!K370</f>
        <v>Ветошь</v>
      </c>
      <c r="H373" t="str">
        <f>SmtRes!O370</f>
        <v>кг</v>
      </c>
      <c r="I373">
        <f>SmtRes!Y370*Source!I366</f>
        <v>19.200000000000003</v>
      </c>
      <c r="J373">
        <f>SmtRes!AO370</f>
        <v>1</v>
      </c>
      <c r="K373">
        <f>SmtRes!AE370</f>
        <v>29.29</v>
      </c>
      <c r="L373">
        <f>SmtRes!DB370</f>
        <v>70.319999999999993</v>
      </c>
      <c r="M373">
        <f>ROUND(ROUND(L373*Source!I366, 6)*1, 2)</f>
        <v>562.55999999999995</v>
      </c>
      <c r="N373">
        <f>SmtRes!AA370</f>
        <v>29.29</v>
      </c>
      <c r="O373">
        <f>ROUND(ROUND(L373*Source!I366, 6)*SmtRes!DA370, 2)</f>
        <v>562.55999999999995</v>
      </c>
      <c r="P373">
        <f>SmtRes!AG370</f>
        <v>0</v>
      </c>
      <c r="Q373">
        <f>SmtRes!DC370</f>
        <v>0</v>
      </c>
      <c r="R373">
        <f>ROUND(ROUND(Q373*Source!I366, 6)*1, 2)</f>
        <v>0</v>
      </c>
      <c r="S373">
        <f>SmtRes!AC370</f>
        <v>0</v>
      </c>
      <c r="T373">
        <f>ROUND(ROUND(Q373*Source!I366, 6)*SmtRes!AK370, 2)</f>
        <v>0</v>
      </c>
      <c r="U373">
        <v>3</v>
      </c>
      <c r="Z373">
        <f>SmtRes!X370</f>
        <v>-20334964</v>
      </c>
      <c r="AA373">
        <v>-854210182</v>
      </c>
      <c r="AB373">
        <v>-854210182</v>
      </c>
    </row>
    <row r="374" spans="1:28" x14ac:dyDescent="0.2">
      <c r="A374">
        <v>20</v>
      </c>
      <c r="B374">
        <v>369</v>
      </c>
      <c r="C374">
        <v>1</v>
      </c>
      <c r="D374">
        <v>0</v>
      </c>
      <c r="E374">
        <f>SmtRes!AV369</f>
        <v>1</v>
      </c>
      <c r="F374" t="str">
        <f>SmtRes!I369</f>
        <v>9999990008</v>
      </c>
      <c r="G374" t="str">
        <f>SmtRes!K369</f>
        <v>Трудозатраты рабочих</v>
      </c>
      <c r="H374" t="str">
        <f>SmtRes!O369</f>
        <v>чел.-ч.</v>
      </c>
      <c r="I374">
        <f>SmtRes!Y369*Source!I366</f>
        <v>24.96</v>
      </c>
      <c r="J374">
        <f>SmtRes!AO369</f>
        <v>1</v>
      </c>
      <c r="K374">
        <f>SmtRes!AH369</f>
        <v>0</v>
      </c>
      <c r="L374">
        <f>SmtRes!DB369</f>
        <v>0</v>
      </c>
      <c r="M374">
        <f>ROUND(ROUND(L374*Source!I366, 6)*1, 2)</f>
        <v>0</v>
      </c>
      <c r="N374">
        <f>SmtRes!AD369</f>
        <v>0</v>
      </c>
      <c r="O374">
        <f>ROUND(ROUND(L374*Source!I366, 6)*SmtRes!DA369, 2)</f>
        <v>0</v>
      </c>
      <c r="P374">
        <f>SmtRes!AG369</f>
        <v>0</v>
      </c>
      <c r="Q374">
        <f>SmtRes!DC369</f>
        <v>0</v>
      </c>
      <c r="R374">
        <f>ROUND(ROUND(Q374*Source!I366, 6)*1, 2)</f>
        <v>0</v>
      </c>
      <c r="S374">
        <f>SmtRes!AC369</f>
        <v>0</v>
      </c>
      <c r="T374">
        <f>ROUND(ROUND(Q374*Source!I366, 6)*SmtRes!AK369, 2)</f>
        <v>0</v>
      </c>
      <c r="U374">
        <v>1</v>
      </c>
      <c r="Z374">
        <f>SmtRes!X369</f>
        <v>476480486</v>
      </c>
      <c r="AA374">
        <v>-1751963544</v>
      </c>
      <c r="AB374">
        <v>-1751963544</v>
      </c>
    </row>
    <row r="375" spans="1:28" x14ac:dyDescent="0.2">
      <c r="A375">
        <v>20</v>
      </c>
      <c r="B375">
        <v>374</v>
      </c>
      <c r="C375">
        <v>3</v>
      </c>
      <c r="D375">
        <v>0</v>
      </c>
      <c r="E375">
        <f>SmtRes!AV374</f>
        <v>0</v>
      </c>
      <c r="F375" t="str">
        <f>SmtRes!I374</f>
        <v>21.1-20-1</v>
      </c>
      <c r="G375" t="str">
        <f>SmtRes!K374</f>
        <v>Бязь</v>
      </c>
      <c r="H375" t="str">
        <f>SmtRes!O374</f>
        <v>м2</v>
      </c>
      <c r="I375">
        <f>SmtRes!Y374*Source!I367</f>
        <v>0.01</v>
      </c>
      <c r="J375">
        <f>SmtRes!AO374</f>
        <v>1</v>
      </c>
      <c r="K375">
        <f>SmtRes!AE374</f>
        <v>48.08</v>
      </c>
      <c r="L375">
        <f>SmtRes!DB374</f>
        <v>0.48</v>
      </c>
      <c r="M375">
        <f>ROUND(ROUND(L375*Source!I367, 6)*1, 2)</f>
        <v>0.48</v>
      </c>
      <c r="N375">
        <f>SmtRes!AA374</f>
        <v>48.08</v>
      </c>
      <c r="O375">
        <f>ROUND(ROUND(L375*Source!I367, 6)*SmtRes!DA374, 2)</f>
        <v>0.48</v>
      </c>
      <c r="P375">
        <f>SmtRes!AG374</f>
        <v>0</v>
      </c>
      <c r="Q375">
        <f>SmtRes!DC374</f>
        <v>0</v>
      </c>
      <c r="R375">
        <f>ROUND(ROUND(Q375*Source!I367, 6)*1, 2)</f>
        <v>0</v>
      </c>
      <c r="S375">
        <f>SmtRes!AC374</f>
        <v>0</v>
      </c>
      <c r="T375">
        <f>ROUND(ROUND(Q375*Source!I367, 6)*SmtRes!AK374, 2)</f>
        <v>0</v>
      </c>
      <c r="U375">
        <v>3</v>
      </c>
      <c r="Z375">
        <f>SmtRes!X374</f>
        <v>1402440005</v>
      </c>
      <c r="AA375">
        <v>-1894729877</v>
      </c>
      <c r="AB375">
        <v>-1894729877</v>
      </c>
    </row>
    <row r="376" spans="1:28" x14ac:dyDescent="0.2">
      <c r="A376">
        <v>20</v>
      </c>
      <c r="B376">
        <v>373</v>
      </c>
      <c r="C376">
        <v>3</v>
      </c>
      <c r="D376">
        <v>0</v>
      </c>
      <c r="E376">
        <f>SmtRes!AV373</f>
        <v>0</v>
      </c>
      <c r="F376" t="str">
        <f>SmtRes!I373</f>
        <v>21.1-16-103</v>
      </c>
      <c r="G376" t="str">
        <f>SmtRes!K373</f>
        <v>Спирт этиловый ректификат</v>
      </c>
      <c r="H376" t="str">
        <f>SmtRes!O373</f>
        <v>кг</v>
      </c>
      <c r="I376">
        <f>SmtRes!Y373*Source!I367</f>
        <v>2.0000000000000002E-5</v>
      </c>
      <c r="J376">
        <f>SmtRes!AO373</f>
        <v>1</v>
      </c>
      <c r="K376">
        <f>SmtRes!AE373</f>
        <v>471.7</v>
      </c>
      <c r="L376">
        <f>SmtRes!DB373</f>
        <v>0.01</v>
      </c>
      <c r="M376">
        <f>ROUND(ROUND(L376*Source!I367, 6)*1, 2)</f>
        <v>0.01</v>
      </c>
      <c r="N376">
        <f>SmtRes!AA373</f>
        <v>471.7</v>
      </c>
      <c r="O376">
        <f>ROUND(ROUND(L376*Source!I367, 6)*SmtRes!DA373, 2)</f>
        <v>0.01</v>
      </c>
      <c r="P376">
        <f>SmtRes!AG373</f>
        <v>0</v>
      </c>
      <c r="Q376">
        <f>SmtRes!DC373</f>
        <v>0</v>
      </c>
      <c r="R376">
        <f>ROUND(ROUND(Q376*Source!I367, 6)*1, 2)</f>
        <v>0</v>
      </c>
      <c r="S376">
        <f>SmtRes!AC373</f>
        <v>0</v>
      </c>
      <c r="T376">
        <f>ROUND(ROUND(Q376*Source!I367, 6)*SmtRes!AK373, 2)</f>
        <v>0</v>
      </c>
      <c r="U376">
        <v>3</v>
      </c>
      <c r="Z376">
        <f>SmtRes!X373</f>
        <v>1222454159</v>
      </c>
      <c r="AA376">
        <v>-235644289</v>
      </c>
      <c r="AB376">
        <v>-235644289</v>
      </c>
    </row>
    <row r="377" spans="1:28" x14ac:dyDescent="0.2">
      <c r="A377">
        <v>20</v>
      </c>
      <c r="B377">
        <v>372</v>
      </c>
      <c r="C377">
        <v>2</v>
      </c>
      <c r="D377">
        <v>0</v>
      </c>
      <c r="E377">
        <f>SmtRes!AV372</f>
        <v>0</v>
      </c>
      <c r="F377" t="str">
        <f>SmtRes!I372</f>
        <v>22.1-18-24</v>
      </c>
      <c r="G377" t="str">
        <f>SmtRes!K372</f>
        <v>Автомобили полупассажирские типа ГАЗ, грузоподъемность до 2 т</v>
      </c>
      <c r="H377" t="str">
        <f>SmtRes!O372</f>
        <v>маш.-ч</v>
      </c>
      <c r="I377">
        <f>SmtRes!Y372*Source!I367</f>
        <v>1.3999999999999999E-2</v>
      </c>
      <c r="J377">
        <f>SmtRes!AO372</f>
        <v>1</v>
      </c>
      <c r="K377">
        <f>SmtRes!AF372</f>
        <v>789.86</v>
      </c>
      <c r="L377">
        <f>SmtRes!DB372</f>
        <v>11.06</v>
      </c>
      <c r="M377">
        <f>ROUND(ROUND(L377*Source!I367, 6)*1, 2)</f>
        <v>11.06</v>
      </c>
      <c r="N377">
        <f>SmtRes!AB372</f>
        <v>789.86</v>
      </c>
      <c r="O377">
        <f>ROUND(ROUND(L377*Source!I367, 6)*SmtRes!DA372, 2)</f>
        <v>11.06</v>
      </c>
      <c r="P377">
        <f>SmtRes!AG372</f>
        <v>515.51</v>
      </c>
      <c r="Q377">
        <f>SmtRes!DC372</f>
        <v>7.2169999999999996</v>
      </c>
      <c r="R377">
        <f>ROUND(ROUND(Q377*Source!I367, 6)*1, 2)</f>
        <v>7.22</v>
      </c>
      <c r="S377">
        <f>SmtRes!AC372</f>
        <v>515.51</v>
      </c>
      <c r="T377">
        <f>ROUND(ROUND(Q377*Source!I367, 6)*SmtRes!AK372, 2)</f>
        <v>7.22</v>
      </c>
      <c r="U377">
        <v>2</v>
      </c>
      <c r="Z377">
        <f>SmtRes!X372</f>
        <v>-1123321947</v>
      </c>
      <c r="AA377">
        <v>-1084138170</v>
      </c>
      <c r="AB377">
        <v>-1084138170</v>
      </c>
    </row>
    <row r="378" spans="1:28" x14ac:dyDescent="0.2">
      <c r="A378">
        <v>20</v>
      </c>
      <c r="B378">
        <v>371</v>
      </c>
      <c r="C378">
        <v>1</v>
      </c>
      <c r="D378">
        <v>0</v>
      </c>
      <c r="E378">
        <f>SmtRes!AV371</f>
        <v>1</v>
      </c>
      <c r="F378" t="str">
        <f>SmtRes!I371</f>
        <v>9999990008</v>
      </c>
      <c r="G378" t="str">
        <f>SmtRes!K371</f>
        <v>Трудозатраты рабочих</v>
      </c>
      <c r="H378" t="str">
        <f>SmtRes!O371</f>
        <v>чел.-ч.</v>
      </c>
      <c r="I378">
        <f>SmtRes!Y371*Source!I367</f>
        <v>0.23099999999999998</v>
      </c>
      <c r="J378">
        <f>SmtRes!AO371</f>
        <v>1</v>
      </c>
      <c r="K378">
        <f>SmtRes!AH371</f>
        <v>0</v>
      </c>
      <c r="L378">
        <f>SmtRes!DB371</f>
        <v>0</v>
      </c>
      <c r="M378">
        <f>ROUND(ROUND(L378*Source!I367, 6)*1, 2)</f>
        <v>0</v>
      </c>
      <c r="N378">
        <f>SmtRes!AD371</f>
        <v>0</v>
      </c>
      <c r="O378">
        <f>ROUND(ROUND(L378*Source!I367, 6)*SmtRes!DA371, 2)</f>
        <v>0</v>
      </c>
      <c r="P378">
        <f>SmtRes!AG371</f>
        <v>0</v>
      </c>
      <c r="Q378">
        <f>SmtRes!DC371</f>
        <v>0</v>
      </c>
      <c r="R378">
        <f>ROUND(ROUND(Q378*Source!I367, 6)*1, 2)</f>
        <v>0</v>
      </c>
      <c r="S378">
        <f>SmtRes!AC371</f>
        <v>0</v>
      </c>
      <c r="T378">
        <f>ROUND(ROUND(Q378*Source!I367, 6)*SmtRes!AK371, 2)</f>
        <v>0</v>
      </c>
      <c r="U378">
        <v>1</v>
      </c>
      <c r="Z378">
        <f>SmtRes!X371</f>
        <v>476480486</v>
      </c>
      <c r="AA378">
        <v>-1751963544</v>
      </c>
      <c r="AB378">
        <v>-1751963544</v>
      </c>
    </row>
    <row r="379" spans="1:28" x14ac:dyDescent="0.2">
      <c r="A379">
        <v>20</v>
      </c>
      <c r="B379">
        <v>376</v>
      </c>
      <c r="C379">
        <v>2</v>
      </c>
      <c r="D379">
        <v>0</v>
      </c>
      <c r="E379">
        <f>SmtRes!AV376</f>
        <v>0</v>
      </c>
      <c r="F379" t="str">
        <f>SmtRes!I376</f>
        <v>22.1-18-24</v>
      </c>
      <c r="G379" t="str">
        <f>SmtRes!K376</f>
        <v>Автомобили полупассажирские типа ГАЗ, грузоподъемность до 2 т</v>
      </c>
      <c r="H379" t="str">
        <f>SmtRes!O376</f>
        <v>маш.-ч</v>
      </c>
      <c r="I379">
        <f>SmtRes!Y376*Source!I368</f>
        <v>2.2500000000000003E-3</v>
      </c>
      <c r="J379">
        <f>SmtRes!AO376</f>
        <v>1</v>
      </c>
      <c r="K379">
        <f>SmtRes!AF376</f>
        <v>789.86</v>
      </c>
      <c r="L379">
        <f>SmtRes!DB376</f>
        <v>1.7775000000000001</v>
      </c>
      <c r="M379">
        <f>ROUND(ROUND(L379*Source!I368, 6)*1, 2)</f>
        <v>1.78</v>
      </c>
      <c r="N379">
        <f>SmtRes!AB376</f>
        <v>789.86</v>
      </c>
      <c r="O379">
        <f>ROUND(ROUND(L379*Source!I368, 6)*SmtRes!DA376, 2)</f>
        <v>1.78</v>
      </c>
      <c r="P379">
        <f>SmtRes!AG376</f>
        <v>515.51</v>
      </c>
      <c r="Q379">
        <f>SmtRes!DC376</f>
        <v>1.1625000000000001</v>
      </c>
      <c r="R379">
        <f>ROUND(ROUND(Q379*Source!I368, 6)*1, 2)</f>
        <v>1.1599999999999999</v>
      </c>
      <c r="S379">
        <f>SmtRes!AC376</f>
        <v>515.51</v>
      </c>
      <c r="T379">
        <f>ROUND(ROUND(Q379*Source!I368, 6)*SmtRes!AK376, 2)</f>
        <v>1.1599999999999999</v>
      </c>
      <c r="U379">
        <v>2</v>
      </c>
      <c r="Z379">
        <f>SmtRes!X376</f>
        <v>-1123321947</v>
      </c>
      <c r="AA379">
        <v>-1084138170</v>
      </c>
      <c r="AB379">
        <v>-1084138170</v>
      </c>
    </row>
    <row r="380" spans="1:28" x14ac:dyDescent="0.2">
      <c r="A380">
        <v>20</v>
      </c>
      <c r="B380">
        <v>375</v>
      </c>
      <c r="C380">
        <v>1</v>
      </c>
      <c r="D380">
        <v>0</v>
      </c>
      <c r="E380">
        <f>SmtRes!AV375</f>
        <v>1</v>
      </c>
      <c r="F380" t="str">
        <f>SmtRes!I375</f>
        <v>9999990008</v>
      </c>
      <c r="G380" t="str">
        <f>SmtRes!K375</f>
        <v>Трудозатраты рабочих</v>
      </c>
      <c r="H380" t="str">
        <f>SmtRes!O375</f>
        <v>чел.-ч.</v>
      </c>
      <c r="I380">
        <f>SmtRes!Y375*Source!I368</f>
        <v>4.4999999999999998E-2</v>
      </c>
      <c r="J380">
        <f>SmtRes!AO375</f>
        <v>1</v>
      </c>
      <c r="K380">
        <f>SmtRes!AH375</f>
        <v>0</v>
      </c>
      <c r="L380">
        <f>SmtRes!DB375</f>
        <v>0</v>
      </c>
      <c r="M380">
        <f>ROUND(ROUND(L380*Source!I368, 6)*1, 2)</f>
        <v>0</v>
      </c>
      <c r="N380">
        <f>SmtRes!AD375</f>
        <v>0</v>
      </c>
      <c r="O380">
        <f>ROUND(ROUND(L380*Source!I368, 6)*SmtRes!DA375, 2)</f>
        <v>0</v>
      </c>
      <c r="P380">
        <f>SmtRes!AG375</f>
        <v>0</v>
      </c>
      <c r="Q380">
        <f>SmtRes!DC375</f>
        <v>0</v>
      </c>
      <c r="R380">
        <f>ROUND(ROUND(Q380*Source!I368, 6)*1, 2)</f>
        <v>0</v>
      </c>
      <c r="S380">
        <f>SmtRes!AC375</f>
        <v>0</v>
      </c>
      <c r="T380">
        <f>ROUND(ROUND(Q380*Source!I368, 6)*SmtRes!AK375, 2)</f>
        <v>0</v>
      </c>
      <c r="U380">
        <v>1</v>
      </c>
      <c r="Z380">
        <f>SmtRes!X375</f>
        <v>476480486</v>
      </c>
      <c r="AA380">
        <v>-1751963544</v>
      </c>
      <c r="AB380">
        <v>-1751963544</v>
      </c>
    </row>
    <row r="381" spans="1:28" x14ac:dyDescent="0.2">
      <c r="A381">
        <v>20</v>
      </c>
      <c r="B381">
        <v>383</v>
      </c>
      <c r="C381">
        <v>3</v>
      </c>
      <c r="D381">
        <v>0</v>
      </c>
      <c r="E381">
        <f>SmtRes!AV383</f>
        <v>0</v>
      </c>
      <c r="F381" t="str">
        <f>SmtRes!I383</f>
        <v>21.1-20-1</v>
      </c>
      <c r="G381" t="str">
        <f>SmtRes!K383</f>
        <v>Бязь</v>
      </c>
      <c r="H381" t="str">
        <f>SmtRes!O383</f>
        <v>м2</v>
      </c>
      <c r="I381">
        <f>SmtRes!Y383*Source!I369</f>
        <v>0.02</v>
      </c>
      <c r="J381">
        <f>SmtRes!AO383</f>
        <v>1</v>
      </c>
      <c r="K381">
        <f>SmtRes!AE383</f>
        <v>48.08</v>
      </c>
      <c r="L381">
        <f>SmtRes!DB383</f>
        <v>0.96</v>
      </c>
      <c r="M381">
        <f>ROUND(ROUND(L381*Source!I369, 6)*1, 2)</f>
        <v>0.96</v>
      </c>
      <c r="N381">
        <f>SmtRes!AA383</f>
        <v>48.08</v>
      </c>
      <c r="O381">
        <f>ROUND(ROUND(L381*Source!I369, 6)*SmtRes!DA383, 2)</f>
        <v>0.96</v>
      </c>
      <c r="P381">
        <f>SmtRes!AG383</f>
        <v>0</v>
      </c>
      <c r="Q381">
        <f>SmtRes!DC383</f>
        <v>0</v>
      </c>
      <c r="R381">
        <f>ROUND(ROUND(Q381*Source!I369, 6)*1, 2)</f>
        <v>0</v>
      </c>
      <c r="S381">
        <f>SmtRes!AC383</f>
        <v>0</v>
      </c>
      <c r="T381">
        <f>ROUND(ROUND(Q381*Source!I369, 6)*SmtRes!AK383, 2)</f>
        <v>0</v>
      </c>
      <c r="U381">
        <v>3</v>
      </c>
      <c r="Z381">
        <f>SmtRes!X383</f>
        <v>1402440005</v>
      </c>
      <c r="AA381">
        <v>-1894729877</v>
      </c>
      <c r="AB381">
        <v>-1894729877</v>
      </c>
    </row>
    <row r="382" spans="1:28" x14ac:dyDescent="0.2">
      <c r="A382">
        <v>20</v>
      </c>
      <c r="B382">
        <v>382</v>
      </c>
      <c r="C382">
        <v>3</v>
      </c>
      <c r="D382">
        <v>0</v>
      </c>
      <c r="E382">
        <f>SmtRes!AV382</f>
        <v>0</v>
      </c>
      <c r="F382" t="str">
        <f>SmtRes!I382</f>
        <v>21.1-16-41</v>
      </c>
      <c r="G382" t="str">
        <f>SmtRes!K382</f>
        <v>Канифоль</v>
      </c>
      <c r="H382" t="str">
        <f>SmtRes!O382</f>
        <v>кг</v>
      </c>
      <c r="I382">
        <f>SmtRes!Y382*Source!I369</f>
        <v>3.5000000000000001E-3</v>
      </c>
      <c r="J382">
        <f>SmtRes!AO382</f>
        <v>1</v>
      </c>
      <c r="K382">
        <f>SmtRes!AE382</f>
        <v>404.48</v>
      </c>
      <c r="L382">
        <f>SmtRes!DB382</f>
        <v>1.42</v>
      </c>
      <c r="M382">
        <f>ROUND(ROUND(L382*Source!I369, 6)*1, 2)</f>
        <v>1.42</v>
      </c>
      <c r="N382">
        <f>SmtRes!AA382</f>
        <v>404.48</v>
      </c>
      <c r="O382">
        <f>ROUND(ROUND(L382*Source!I369, 6)*SmtRes!DA382, 2)</f>
        <v>1.42</v>
      </c>
      <c r="P382">
        <f>SmtRes!AG382</f>
        <v>0</v>
      </c>
      <c r="Q382">
        <f>SmtRes!DC382</f>
        <v>0</v>
      </c>
      <c r="R382">
        <f>ROUND(ROUND(Q382*Source!I369, 6)*1, 2)</f>
        <v>0</v>
      </c>
      <c r="S382">
        <f>SmtRes!AC382</f>
        <v>0</v>
      </c>
      <c r="T382">
        <f>ROUND(ROUND(Q382*Source!I369, 6)*SmtRes!AK382, 2)</f>
        <v>0</v>
      </c>
      <c r="U382">
        <v>3</v>
      </c>
      <c r="Z382">
        <f>SmtRes!X382</f>
        <v>-1116031774</v>
      </c>
      <c r="AA382">
        <v>-843402697</v>
      </c>
      <c r="AB382">
        <v>-843402697</v>
      </c>
    </row>
    <row r="383" spans="1:28" x14ac:dyDescent="0.2">
      <c r="A383">
        <v>20</v>
      </c>
      <c r="B383">
        <v>381</v>
      </c>
      <c r="C383">
        <v>3</v>
      </c>
      <c r="D383">
        <v>0</v>
      </c>
      <c r="E383">
        <f>SmtRes!AV381</f>
        <v>0</v>
      </c>
      <c r="F383" t="str">
        <f>SmtRes!I381</f>
        <v>21.1-16-11</v>
      </c>
      <c r="G383" t="str">
        <f>SmtRes!K381</f>
        <v>Ацетон химически чистый</v>
      </c>
      <c r="H383" t="str">
        <f>SmtRes!O381</f>
        <v>кг</v>
      </c>
      <c r="I383">
        <f>SmtRes!Y381*Source!I369</f>
        <v>2E-3</v>
      </c>
      <c r="J383">
        <f>SmtRes!AO381</f>
        <v>1</v>
      </c>
      <c r="K383">
        <f>SmtRes!AE381</f>
        <v>271.95999999999998</v>
      </c>
      <c r="L383">
        <f>SmtRes!DB381</f>
        <v>0.54</v>
      </c>
      <c r="M383">
        <f>ROUND(ROUND(L383*Source!I369, 6)*1, 2)</f>
        <v>0.54</v>
      </c>
      <c r="N383">
        <f>SmtRes!AA381</f>
        <v>271.95999999999998</v>
      </c>
      <c r="O383">
        <f>ROUND(ROUND(L383*Source!I369, 6)*SmtRes!DA381, 2)</f>
        <v>0.54</v>
      </c>
      <c r="P383">
        <f>SmtRes!AG381</f>
        <v>0</v>
      </c>
      <c r="Q383">
        <f>SmtRes!DC381</f>
        <v>0</v>
      </c>
      <c r="R383">
        <f>ROUND(ROUND(Q383*Source!I369, 6)*1, 2)</f>
        <v>0</v>
      </c>
      <c r="S383">
        <f>SmtRes!AC381</f>
        <v>0</v>
      </c>
      <c r="T383">
        <f>ROUND(ROUND(Q383*Source!I369, 6)*SmtRes!AK381, 2)</f>
        <v>0</v>
      </c>
      <c r="U383">
        <v>3</v>
      </c>
      <c r="Z383">
        <f>SmtRes!X381</f>
        <v>-1814974188</v>
      </c>
      <c r="AA383">
        <v>-214032763</v>
      </c>
      <c r="AB383">
        <v>-214032763</v>
      </c>
    </row>
    <row r="384" spans="1:28" x14ac:dyDescent="0.2">
      <c r="A384">
        <v>20</v>
      </c>
      <c r="B384">
        <v>380</v>
      </c>
      <c r="C384">
        <v>3</v>
      </c>
      <c r="D384">
        <v>0</v>
      </c>
      <c r="E384">
        <f>SmtRes!AV380</f>
        <v>0</v>
      </c>
      <c r="F384" t="str">
        <f>SmtRes!I380</f>
        <v>21.1-16-104</v>
      </c>
      <c r="G384" t="str">
        <f>SmtRes!K380</f>
        <v>Спирт этиловый технический</v>
      </c>
      <c r="H384" t="str">
        <f>SmtRes!O380</f>
        <v>кг</v>
      </c>
      <c r="I384">
        <f>SmtRes!Y380*Source!I369</f>
        <v>4.0000000000000001E-3</v>
      </c>
      <c r="J384">
        <f>SmtRes!AO380</f>
        <v>1</v>
      </c>
      <c r="K384">
        <f>SmtRes!AE380</f>
        <v>412.97</v>
      </c>
      <c r="L384">
        <f>SmtRes!DB380</f>
        <v>1.65</v>
      </c>
      <c r="M384">
        <f>ROUND(ROUND(L384*Source!I369, 6)*1, 2)</f>
        <v>1.65</v>
      </c>
      <c r="N384">
        <f>SmtRes!AA380</f>
        <v>412.97</v>
      </c>
      <c r="O384">
        <f>ROUND(ROUND(L384*Source!I369, 6)*SmtRes!DA380, 2)</f>
        <v>1.65</v>
      </c>
      <c r="P384">
        <f>SmtRes!AG380</f>
        <v>0</v>
      </c>
      <c r="Q384">
        <f>SmtRes!DC380</f>
        <v>0</v>
      </c>
      <c r="R384">
        <f>ROUND(ROUND(Q384*Source!I369, 6)*1, 2)</f>
        <v>0</v>
      </c>
      <c r="S384">
        <f>SmtRes!AC380</f>
        <v>0</v>
      </c>
      <c r="T384">
        <f>ROUND(ROUND(Q384*Source!I369, 6)*SmtRes!AK380, 2)</f>
        <v>0</v>
      </c>
      <c r="U384">
        <v>3</v>
      </c>
      <c r="Z384">
        <f>SmtRes!X380</f>
        <v>1286462142</v>
      </c>
      <c r="AA384">
        <v>1664821204</v>
      </c>
      <c r="AB384">
        <v>1664821204</v>
      </c>
    </row>
    <row r="385" spans="1:28" x14ac:dyDescent="0.2">
      <c r="A385">
        <v>20</v>
      </c>
      <c r="B385">
        <v>379</v>
      </c>
      <c r="C385">
        <v>3</v>
      </c>
      <c r="D385">
        <v>0</v>
      </c>
      <c r="E385">
        <f>SmtRes!AV379</f>
        <v>0</v>
      </c>
      <c r="F385" t="str">
        <f>SmtRes!I379</f>
        <v>21.1-15-46</v>
      </c>
      <c r="G385" t="str">
        <f>SmtRes!K379</f>
        <v>Припои оловянно-свинцовые в прутках, размеры 8-10х10-15х250-500 мм, марка ПОС-61</v>
      </c>
      <c r="H385" t="str">
        <f>SmtRes!O379</f>
        <v>т</v>
      </c>
      <c r="I385">
        <f>SmtRes!Y379*Source!I369</f>
        <v>1.9999999999999999E-6</v>
      </c>
      <c r="J385">
        <f>SmtRes!AO379</f>
        <v>1</v>
      </c>
      <c r="K385">
        <f>SmtRes!AE379</f>
        <v>1945282.38</v>
      </c>
      <c r="L385">
        <f>SmtRes!DB379</f>
        <v>3.89</v>
      </c>
      <c r="M385">
        <f>ROUND(ROUND(L385*Source!I369, 6)*1, 2)</f>
        <v>3.89</v>
      </c>
      <c r="N385">
        <f>SmtRes!AA379</f>
        <v>1945282.38</v>
      </c>
      <c r="O385">
        <f>ROUND(ROUND(L385*Source!I369, 6)*SmtRes!DA379, 2)</f>
        <v>3.89</v>
      </c>
      <c r="P385">
        <f>SmtRes!AG379</f>
        <v>0</v>
      </c>
      <c r="Q385">
        <f>SmtRes!DC379</f>
        <v>0</v>
      </c>
      <c r="R385">
        <f>ROUND(ROUND(Q385*Source!I369, 6)*1, 2)</f>
        <v>0</v>
      </c>
      <c r="S385">
        <f>SmtRes!AC379</f>
        <v>0</v>
      </c>
      <c r="T385">
        <f>ROUND(ROUND(Q385*Source!I369, 6)*SmtRes!AK379, 2)</f>
        <v>0</v>
      </c>
      <c r="U385">
        <v>3</v>
      </c>
      <c r="Z385">
        <f>SmtRes!X379</f>
        <v>2010614181</v>
      </c>
      <c r="AA385">
        <v>1211539097</v>
      </c>
      <c r="AB385">
        <v>1211539097</v>
      </c>
    </row>
    <row r="386" spans="1:28" x14ac:dyDescent="0.2">
      <c r="A386">
        <v>20</v>
      </c>
      <c r="B386">
        <v>378</v>
      </c>
      <c r="C386">
        <v>2</v>
      </c>
      <c r="D386">
        <v>0</v>
      </c>
      <c r="E386">
        <f>SmtRes!AV378</f>
        <v>0</v>
      </c>
      <c r="F386" t="str">
        <f>SmtRes!I378</f>
        <v>22.1-18-24</v>
      </c>
      <c r="G386" t="str">
        <f>SmtRes!K378</f>
        <v>Автомобили полупассажирские типа ГАЗ, грузоподъемность до 2 т</v>
      </c>
      <c r="H386" t="str">
        <f>SmtRes!O378</f>
        <v>маш.-ч</v>
      </c>
      <c r="I386">
        <f>SmtRes!Y378*Source!I369</f>
        <v>6.9999999999999993E-3</v>
      </c>
      <c r="J386">
        <f>SmtRes!AO378</f>
        <v>1</v>
      </c>
      <c r="K386">
        <f>SmtRes!AF378</f>
        <v>789.86</v>
      </c>
      <c r="L386">
        <f>SmtRes!DB378</f>
        <v>5.53</v>
      </c>
      <c r="M386">
        <f>ROUND(ROUND(L386*Source!I369, 6)*1, 2)</f>
        <v>5.53</v>
      </c>
      <c r="N386">
        <f>SmtRes!AB378</f>
        <v>789.86</v>
      </c>
      <c r="O386">
        <f>ROUND(ROUND(L386*Source!I369, 6)*SmtRes!DA378, 2)</f>
        <v>5.53</v>
      </c>
      <c r="P386">
        <f>SmtRes!AG378</f>
        <v>515.51</v>
      </c>
      <c r="Q386">
        <f>SmtRes!DC378</f>
        <v>3.6120000000000001</v>
      </c>
      <c r="R386">
        <f>ROUND(ROUND(Q386*Source!I369, 6)*1, 2)</f>
        <v>3.61</v>
      </c>
      <c r="S386">
        <f>SmtRes!AC378</f>
        <v>515.51</v>
      </c>
      <c r="T386">
        <f>ROUND(ROUND(Q386*Source!I369, 6)*SmtRes!AK378, 2)</f>
        <v>3.61</v>
      </c>
      <c r="U386">
        <v>2</v>
      </c>
      <c r="Z386">
        <f>SmtRes!X378</f>
        <v>-1123321947</v>
      </c>
      <c r="AA386">
        <v>-1084138170</v>
      </c>
      <c r="AB386">
        <v>-1084138170</v>
      </c>
    </row>
    <row r="387" spans="1:28" x14ac:dyDescent="0.2">
      <c r="A387">
        <v>20</v>
      </c>
      <c r="B387">
        <v>377</v>
      </c>
      <c r="C387">
        <v>1</v>
      </c>
      <c r="D387">
        <v>0</v>
      </c>
      <c r="E387">
        <f>SmtRes!AV377</f>
        <v>1</v>
      </c>
      <c r="F387" t="str">
        <f>SmtRes!I377</f>
        <v>9999990008</v>
      </c>
      <c r="G387" t="str">
        <f>SmtRes!K377</f>
        <v>Трудозатраты рабочих</v>
      </c>
      <c r="H387" t="str">
        <f>SmtRes!O377</f>
        <v>чел.-ч.</v>
      </c>
      <c r="I387">
        <f>SmtRes!Y377*Source!I369</f>
        <v>8.3999999999999991E-2</v>
      </c>
      <c r="J387">
        <f>SmtRes!AO377</f>
        <v>1</v>
      </c>
      <c r="K387">
        <f>SmtRes!AH377</f>
        <v>0</v>
      </c>
      <c r="L387">
        <f>SmtRes!DB377</f>
        <v>0</v>
      </c>
      <c r="M387">
        <f>ROUND(ROUND(L387*Source!I369, 6)*1, 2)</f>
        <v>0</v>
      </c>
      <c r="N387">
        <f>SmtRes!AD377</f>
        <v>0</v>
      </c>
      <c r="O387">
        <f>ROUND(ROUND(L387*Source!I369, 6)*SmtRes!DA377, 2)</f>
        <v>0</v>
      </c>
      <c r="P387">
        <f>SmtRes!AG377</f>
        <v>0</v>
      </c>
      <c r="Q387">
        <f>SmtRes!DC377</f>
        <v>0</v>
      </c>
      <c r="R387">
        <f>ROUND(ROUND(Q387*Source!I369, 6)*1, 2)</f>
        <v>0</v>
      </c>
      <c r="S387">
        <f>SmtRes!AC377</f>
        <v>0</v>
      </c>
      <c r="T387">
        <f>ROUND(ROUND(Q387*Source!I369, 6)*SmtRes!AK377, 2)</f>
        <v>0</v>
      </c>
      <c r="U387">
        <v>1</v>
      </c>
      <c r="Z387">
        <f>SmtRes!X377</f>
        <v>476480486</v>
      </c>
      <c r="AA387">
        <v>-1751963544</v>
      </c>
      <c r="AB387">
        <v>-1751963544</v>
      </c>
    </row>
    <row r="388" spans="1:28" x14ac:dyDescent="0.2">
      <c r="A388">
        <v>20</v>
      </c>
      <c r="B388">
        <v>388</v>
      </c>
      <c r="C388">
        <v>3</v>
      </c>
      <c r="D388">
        <v>0</v>
      </c>
      <c r="E388">
        <f>SmtRes!AV388</f>
        <v>0</v>
      </c>
      <c r="F388" t="str">
        <f>SmtRes!I388</f>
        <v>21.1-20-1</v>
      </c>
      <c r="G388" t="str">
        <f>SmtRes!K388</f>
        <v>Бязь</v>
      </c>
      <c r="H388" t="str">
        <f>SmtRes!O388</f>
        <v>м2</v>
      </c>
      <c r="I388">
        <f>SmtRes!Y388*Source!I370</f>
        <v>0.22</v>
      </c>
      <c r="J388">
        <f>SmtRes!AO388</f>
        <v>1</v>
      </c>
      <c r="K388">
        <f>SmtRes!AE388</f>
        <v>48.08</v>
      </c>
      <c r="L388">
        <f>SmtRes!DB388</f>
        <v>10.56</v>
      </c>
      <c r="M388">
        <f>ROUND(ROUND(L388*Source!I370, 6)*1, 2)</f>
        <v>10.56</v>
      </c>
      <c r="N388">
        <f>SmtRes!AA388</f>
        <v>48.08</v>
      </c>
      <c r="O388">
        <f>ROUND(ROUND(L388*Source!I370, 6)*SmtRes!DA388, 2)</f>
        <v>10.56</v>
      </c>
      <c r="P388">
        <f>SmtRes!AG388</f>
        <v>0</v>
      </c>
      <c r="Q388">
        <f>SmtRes!DC388</f>
        <v>0</v>
      </c>
      <c r="R388">
        <f>ROUND(ROUND(Q388*Source!I370, 6)*1, 2)</f>
        <v>0</v>
      </c>
      <c r="S388">
        <f>SmtRes!AC388</f>
        <v>0</v>
      </c>
      <c r="T388">
        <f>ROUND(ROUND(Q388*Source!I370, 6)*SmtRes!AK388, 2)</f>
        <v>0</v>
      </c>
      <c r="U388">
        <v>3</v>
      </c>
      <c r="Z388">
        <f>SmtRes!X388</f>
        <v>1402440005</v>
      </c>
      <c r="AA388">
        <v>-1894729877</v>
      </c>
      <c r="AB388">
        <v>-1894729877</v>
      </c>
    </row>
    <row r="389" spans="1:28" x14ac:dyDescent="0.2">
      <c r="A389">
        <v>20</v>
      </c>
      <c r="B389">
        <v>387</v>
      </c>
      <c r="C389">
        <v>3</v>
      </c>
      <c r="D389">
        <v>0</v>
      </c>
      <c r="E389">
        <f>SmtRes!AV387</f>
        <v>0</v>
      </c>
      <c r="F389" t="str">
        <f>SmtRes!I387</f>
        <v>21.1-16-11</v>
      </c>
      <c r="G389" t="str">
        <f>SmtRes!K387</f>
        <v>Ацетон химически чистый</v>
      </c>
      <c r="H389" t="str">
        <f>SmtRes!O387</f>
        <v>кг</v>
      </c>
      <c r="I389">
        <f>SmtRes!Y387*Source!I370</f>
        <v>1.0999999999999999E-2</v>
      </c>
      <c r="J389">
        <f>SmtRes!AO387</f>
        <v>1</v>
      </c>
      <c r="K389">
        <f>SmtRes!AE387</f>
        <v>271.95999999999998</v>
      </c>
      <c r="L389">
        <f>SmtRes!DB387</f>
        <v>2.97</v>
      </c>
      <c r="M389">
        <f>ROUND(ROUND(L389*Source!I370, 6)*1, 2)</f>
        <v>2.97</v>
      </c>
      <c r="N389">
        <f>SmtRes!AA387</f>
        <v>271.95999999999998</v>
      </c>
      <c r="O389">
        <f>ROUND(ROUND(L389*Source!I370, 6)*SmtRes!DA387, 2)</f>
        <v>2.97</v>
      </c>
      <c r="P389">
        <f>SmtRes!AG387</f>
        <v>0</v>
      </c>
      <c r="Q389">
        <f>SmtRes!DC387</f>
        <v>0</v>
      </c>
      <c r="R389">
        <f>ROUND(ROUND(Q389*Source!I370, 6)*1, 2)</f>
        <v>0</v>
      </c>
      <c r="S389">
        <f>SmtRes!AC387</f>
        <v>0</v>
      </c>
      <c r="T389">
        <f>ROUND(ROUND(Q389*Source!I370, 6)*SmtRes!AK387, 2)</f>
        <v>0</v>
      </c>
      <c r="U389">
        <v>3</v>
      </c>
      <c r="Z389">
        <f>SmtRes!X387</f>
        <v>-1814974188</v>
      </c>
      <c r="AA389">
        <v>-214032763</v>
      </c>
      <c r="AB389">
        <v>-214032763</v>
      </c>
    </row>
    <row r="390" spans="1:28" x14ac:dyDescent="0.2">
      <c r="A390">
        <v>20</v>
      </c>
      <c r="B390">
        <v>386</v>
      </c>
      <c r="C390">
        <v>3</v>
      </c>
      <c r="D390">
        <v>0</v>
      </c>
      <c r="E390">
        <f>SmtRes!AV386</f>
        <v>0</v>
      </c>
      <c r="F390" t="str">
        <f>SmtRes!I386</f>
        <v>21.1-16-104</v>
      </c>
      <c r="G390" t="str">
        <f>SmtRes!K386</f>
        <v>Спирт этиловый технический</v>
      </c>
      <c r="H390" t="str">
        <f>SmtRes!O386</f>
        <v>кг</v>
      </c>
      <c r="I390">
        <f>SmtRes!Y386*Source!I370</f>
        <v>2.1999999999999999E-2</v>
      </c>
      <c r="J390">
        <f>SmtRes!AO386</f>
        <v>1</v>
      </c>
      <c r="K390">
        <f>SmtRes!AE386</f>
        <v>412.97</v>
      </c>
      <c r="L390">
        <f>SmtRes!DB386</f>
        <v>9.1300000000000008</v>
      </c>
      <c r="M390">
        <f>ROUND(ROUND(L390*Source!I370, 6)*1, 2)</f>
        <v>9.1300000000000008</v>
      </c>
      <c r="N390">
        <f>SmtRes!AA386</f>
        <v>412.97</v>
      </c>
      <c r="O390">
        <f>ROUND(ROUND(L390*Source!I370, 6)*SmtRes!DA386, 2)</f>
        <v>9.1300000000000008</v>
      </c>
      <c r="P390">
        <f>SmtRes!AG386</f>
        <v>0</v>
      </c>
      <c r="Q390">
        <f>SmtRes!DC386</f>
        <v>0</v>
      </c>
      <c r="R390">
        <f>ROUND(ROUND(Q390*Source!I370, 6)*1, 2)</f>
        <v>0</v>
      </c>
      <c r="S390">
        <f>SmtRes!AC386</f>
        <v>0</v>
      </c>
      <c r="T390">
        <f>ROUND(ROUND(Q390*Source!I370, 6)*SmtRes!AK386, 2)</f>
        <v>0</v>
      </c>
      <c r="U390">
        <v>3</v>
      </c>
      <c r="Z390">
        <f>SmtRes!X386</f>
        <v>1286462142</v>
      </c>
      <c r="AA390">
        <v>1664821204</v>
      </c>
      <c r="AB390">
        <v>1664821204</v>
      </c>
    </row>
    <row r="391" spans="1:28" x14ac:dyDescent="0.2">
      <c r="A391">
        <v>20</v>
      </c>
      <c r="B391">
        <v>385</v>
      </c>
      <c r="C391">
        <v>2</v>
      </c>
      <c r="D391">
        <v>0</v>
      </c>
      <c r="E391">
        <f>SmtRes!AV385</f>
        <v>0</v>
      </c>
      <c r="F391" t="str">
        <f>SmtRes!I385</f>
        <v>22.1-18-24</v>
      </c>
      <c r="G391" t="str">
        <f>SmtRes!K385</f>
        <v>Автомобили полупассажирские типа ГАЗ, грузоподъемность до 2 т</v>
      </c>
      <c r="H391" t="str">
        <f>SmtRes!O385</f>
        <v>маш.-ч</v>
      </c>
      <c r="I391">
        <f>SmtRes!Y385*Source!I370</f>
        <v>8.249999999999999E-2</v>
      </c>
      <c r="J391">
        <f>SmtRes!AO385</f>
        <v>1</v>
      </c>
      <c r="K391">
        <f>SmtRes!AF385</f>
        <v>789.86</v>
      </c>
      <c r="L391">
        <f>SmtRes!DB385</f>
        <v>65.174999999999997</v>
      </c>
      <c r="M391">
        <f>ROUND(ROUND(L391*Source!I370, 6)*1, 2)</f>
        <v>65.180000000000007</v>
      </c>
      <c r="N391">
        <f>SmtRes!AB385</f>
        <v>789.86</v>
      </c>
      <c r="O391">
        <f>ROUND(ROUND(L391*Source!I370, 6)*SmtRes!DA385, 2)</f>
        <v>65.180000000000007</v>
      </c>
      <c r="P391">
        <f>SmtRes!AG385</f>
        <v>515.51</v>
      </c>
      <c r="Q391">
        <f>SmtRes!DC385</f>
        <v>42.57</v>
      </c>
      <c r="R391">
        <f>ROUND(ROUND(Q391*Source!I370, 6)*1, 2)</f>
        <v>42.57</v>
      </c>
      <c r="S391">
        <f>SmtRes!AC385</f>
        <v>515.51</v>
      </c>
      <c r="T391">
        <f>ROUND(ROUND(Q391*Source!I370, 6)*SmtRes!AK385, 2)</f>
        <v>42.57</v>
      </c>
      <c r="U391">
        <v>2</v>
      </c>
      <c r="Z391">
        <f>SmtRes!X385</f>
        <v>-1123321947</v>
      </c>
      <c r="AA391">
        <v>-1084138170</v>
      </c>
      <c r="AB391">
        <v>-1084138170</v>
      </c>
    </row>
    <row r="392" spans="1:28" x14ac:dyDescent="0.2">
      <c r="A392">
        <v>20</v>
      </c>
      <c r="B392">
        <v>384</v>
      </c>
      <c r="C392">
        <v>1</v>
      </c>
      <c r="D392">
        <v>0</v>
      </c>
      <c r="E392">
        <f>SmtRes!AV384</f>
        <v>1</v>
      </c>
      <c r="F392" t="str">
        <f>SmtRes!I384</f>
        <v>9999990008</v>
      </c>
      <c r="G392" t="str">
        <f>SmtRes!K384</f>
        <v>Трудозатраты рабочих</v>
      </c>
      <c r="H392" t="str">
        <f>SmtRes!O384</f>
        <v>чел.-ч.</v>
      </c>
      <c r="I392">
        <f>SmtRes!Y384*Source!I370</f>
        <v>0.495</v>
      </c>
      <c r="J392">
        <f>SmtRes!AO384</f>
        <v>1</v>
      </c>
      <c r="K392">
        <f>SmtRes!AH384</f>
        <v>0</v>
      </c>
      <c r="L392">
        <f>SmtRes!DB384</f>
        <v>0</v>
      </c>
      <c r="M392">
        <f>ROUND(ROUND(L392*Source!I370, 6)*1, 2)</f>
        <v>0</v>
      </c>
      <c r="N392">
        <f>SmtRes!AD384</f>
        <v>0</v>
      </c>
      <c r="O392">
        <f>ROUND(ROUND(L392*Source!I370, 6)*SmtRes!DA384, 2)</f>
        <v>0</v>
      </c>
      <c r="P392">
        <f>SmtRes!AG384</f>
        <v>0</v>
      </c>
      <c r="Q392">
        <f>SmtRes!DC384</f>
        <v>0</v>
      </c>
      <c r="R392">
        <f>ROUND(ROUND(Q392*Source!I370, 6)*1, 2)</f>
        <v>0</v>
      </c>
      <c r="S392">
        <f>SmtRes!AC384</f>
        <v>0</v>
      </c>
      <c r="T392">
        <f>ROUND(ROUND(Q392*Source!I370, 6)*SmtRes!AK384, 2)</f>
        <v>0</v>
      </c>
      <c r="U392">
        <v>1</v>
      </c>
      <c r="Z392">
        <f>SmtRes!X384</f>
        <v>476480486</v>
      </c>
      <c r="AA392">
        <v>-1751963544</v>
      </c>
      <c r="AB392">
        <v>-1751963544</v>
      </c>
    </row>
    <row r="393" spans="1:28" x14ac:dyDescent="0.2">
      <c r="A393">
        <f>Source!A402</f>
        <v>5</v>
      </c>
      <c r="B393">
        <v>402</v>
      </c>
      <c r="G393" t="str">
        <f>Source!G402</f>
        <v>Дымоудаление</v>
      </c>
    </row>
    <row r="394" spans="1:28" x14ac:dyDescent="0.2">
      <c r="A394">
        <v>20</v>
      </c>
      <c r="B394">
        <v>398</v>
      </c>
      <c r="C394">
        <v>3</v>
      </c>
      <c r="D394">
        <v>0</v>
      </c>
      <c r="E394">
        <f>SmtRes!AV398</f>
        <v>0</v>
      </c>
      <c r="F394" t="str">
        <f>SmtRes!I398</f>
        <v>21.1-6-90</v>
      </c>
      <c r="G394" t="str">
        <f>SmtRes!K398</f>
        <v>Олифа для окраски комбинированная "Оксоль"</v>
      </c>
      <c r="H394" t="str">
        <f>SmtRes!O398</f>
        <v>кг</v>
      </c>
      <c r="I394">
        <f>SmtRes!Y398*Source!I406</f>
        <v>0.22</v>
      </c>
      <c r="J394">
        <f>SmtRes!AO398</f>
        <v>1</v>
      </c>
      <c r="K394">
        <f>SmtRes!AE398</f>
        <v>99.65</v>
      </c>
      <c r="L394">
        <f>SmtRes!DB398</f>
        <v>10.96</v>
      </c>
      <c r="M394">
        <f>ROUND(ROUND(L394*Source!I406, 6)*1, 2)</f>
        <v>21.92</v>
      </c>
      <c r="N394">
        <f>SmtRes!AA398</f>
        <v>99.65</v>
      </c>
      <c r="O394">
        <f>ROUND(ROUND(L394*Source!I406, 6)*SmtRes!DA398, 2)</f>
        <v>21.92</v>
      </c>
      <c r="P394">
        <f>SmtRes!AG398</f>
        <v>0</v>
      </c>
      <c r="Q394">
        <f>SmtRes!DC398</f>
        <v>0</v>
      </c>
      <c r="R394">
        <f>ROUND(ROUND(Q394*Source!I406, 6)*1, 2)</f>
        <v>0</v>
      </c>
      <c r="S394">
        <f>SmtRes!AC398</f>
        <v>0</v>
      </c>
      <c r="T394">
        <f>ROUND(ROUND(Q394*Source!I406, 6)*SmtRes!AK398, 2)</f>
        <v>0</v>
      </c>
      <c r="U394">
        <v>3</v>
      </c>
      <c r="Z394">
        <f>SmtRes!X398</f>
        <v>460010687</v>
      </c>
      <c r="AA394">
        <v>-746135327</v>
      </c>
      <c r="AB394">
        <v>-746135327</v>
      </c>
    </row>
    <row r="395" spans="1:28" x14ac:dyDescent="0.2">
      <c r="A395">
        <v>20</v>
      </c>
      <c r="B395">
        <v>397</v>
      </c>
      <c r="C395">
        <v>3</v>
      </c>
      <c r="D395">
        <v>0</v>
      </c>
      <c r="E395">
        <f>SmtRes!AV397</f>
        <v>0</v>
      </c>
      <c r="F395" t="str">
        <f>SmtRes!I397</f>
        <v>21.1-6-48</v>
      </c>
      <c r="G395" t="str">
        <f>SmtRes!K397</f>
        <v>Краски масляные жидкотертые цветные (готовые к употреблению) для наружных и внутренних работ, марка МА-25</v>
      </c>
      <c r="H395" t="str">
        <f>SmtRes!O397</f>
        <v>т</v>
      </c>
      <c r="I395">
        <f>SmtRes!Y397*Source!I406</f>
        <v>1.98E-3</v>
      </c>
      <c r="J395">
        <f>SmtRes!AO397</f>
        <v>1</v>
      </c>
      <c r="K395">
        <f>SmtRes!AE397</f>
        <v>114569.3</v>
      </c>
      <c r="L395">
        <f>SmtRes!DB397</f>
        <v>113.42</v>
      </c>
      <c r="M395">
        <f>ROUND(ROUND(L395*Source!I406, 6)*1, 2)</f>
        <v>226.84</v>
      </c>
      <c r="N395">
        <f>SmtRes!AA397</f>
        <v>114569.3</v>
      </c>
      <c r="O395">
        <f>ROUND(ROUND(L395*Source!I406, 6)*SmtRes!DA397, 2)</f>
        <v>226.84</v>
      </c>
      <c r="P395">
        <f>SmtRes!AG397</f>
        <v>0</v>
      </c>
      <c r="Q395">
        <f>SmtRes!DC397</f>
        <v>0</v>
      </c>
      <c r="R395">
        <f>ROUND(ROUND(Q395*Source!I406, 6)*1, 2)</f>
        <v>0</v>
      </c>
      <c r="S395">
        <f>SmtRes!AC397</f>
        <v>0</v>
      </c>
      <c r="T395">
        <f>ROUND(ROUND(Q395*Source!I406, 6)*SmtRes!AK397, 2)</f>
        <v>0</v>
      </c>
      <c r="U395">
        <v>3</v>
      </c>
      <c r="Z395">
        <f>SmtRes!X397</f>
        <v>-393776186</v>
      </c>
      <c r="AA395">
        <v>452281720</v>
      </c>
      <c r="AB395">
        <v>452281720</v>
      </c>
    </row>
    <row r="396" spans="1:28" x14ac:dyDescent="0.2">
      <c r="A396">
        <v>20</v>
      </c>
      <c r="B396">
        <v>396</v>
      </c>
      <c r="C396">
        <v>3</v>
      </c>
      <c r="D396">
        <v>0</v>
      </c>
      <c r="E396">
        <f>SmtRes!AV396</f>
        <v>0</v>
      </c>
      <c r="F396" t="str">
        <f>SmtRes!I396</f>
        <v>21.1-4-9</v>
      </c>
      <c r="G396" t="str">
        <f>SmtRes!K396</f>
        <v>Керосин</v>
      </c>
      <c r="H396" t="str">
        <f>SmtRes!O396</f>
        <v>т</v>
      </c>
      <c r="I396">
        <f>SmtRes!Y396*Source!I406</f>
        <v>8.0000000000000004E-4</v>
      </c>
      <c r="J396">
        <f>SmtRes!AO396</f>
        <v>1</v>
      </c>
      <c r="K396">
        <f>SmtRes!AE396</f>
        <v>122462.72</v>
      </c>
      <c r="L396">
        <f>SmtRes!DB396</f>
        <v>48.99</v>
      </c>
      <c r="M396">
        <f>ROUND(ROUND(L396*Source!I406, 6)*1, 2)</f>
        <v>97.98</v>
      </c>
      <c r="N396">
        <f>SmtRes!AA396</f>
        <v>122462.72</v>
      </c>
      <c r="O396">
        <f>ROUND(ROUND(L396*Source!I406, 6)*SmtRes!DA396, 2)</f>
        <v>97.98</v>
      </c>
      <c r="P396">
        <f>SmtRes!AG396</f>
        <v>0</v>
      </c>
      <c r="Q396">
        <f>SmtRes!DC396</f>
        <v>0</v>
      </c>
      <c r="R396">
        <f>ROUND(ROUND(Q396*Source!I406, 6)*1, 2)</f>
        <v>0</v>
      </c>
      <c r="S396">
        <f>SmtRes!AC396</f>
        <v>0</v>
      </c>
      <c r="T396">
        <f>ROUND(ROUND(Q396*Source!I406, 6)*SmtRes!AK396, 2)</f>
        <v>0</v>
      </c>
      <c r="U396">
        <v>3</v>
      </c>
      <c r="Z396">
        <f>SmtRes!X396</f>
        <v>1084263761</v>
      </c>
      <c r="AA396">
        <v>1372011399</v>
      </c>
      <c r="AB396">
        <v>1372011399</v>
      </c>
    </row>
    <row r="397" spans="1:28" x14ac:dyDescent="0.2">
      <c r="A397">
        <v>20</v>
      </c>
      <c r="B397">
        <v>395</v>
      </c>
      <c r="C397">
        <v>3</v>
      </c>
      <c r="D397">
        <v>0</v>
      </c>
      <c r="E397">
        <f>SmtRes!AV395</f>
        <v>0</v>
      </c>
      <c r="F397" t="str">
        <f>SmtRes!I395</f>
        <v>21.1-4-46</v>
      </c>
      <c r="G397" t="str">
        <f>SmtRes!K395</f>
        <v>Солидол жировой</v>
      </c>
      <c r="H397" t="str">
        <f>SmtRes!O395</f>
        <v>т</v>
      </c>
      <c r="I397">
        <f>SmtRes!Y395*Source!I406</f>
        <v>2.0000000000000001E-4</v>
      </c>
      <c r="J397">
        <f>SmtRes!AO395</f>
        <v>1</v>
      </c>
      <c r="K397">
        <f>SmtRes!AE395</f>
        <v>205731.7</v>
      </c>
      <c r="L397">
        <f>SmtRes!DB395</f>
        <v>20.57</v>
      </c>
      <c r="M397">
        <f>ROUND(ROUND(L397*Source!I406, 6)*1, 2)</f>
        <v>41.14</v>
      </c>
      <c r="N397">
        <f>SmtRes!AA395</f>
        <v>205731.7</v>
      </c>
      <c r="O397">
        <f>ROUND(ROUND(L397*Source!I406, 6)*SmtRes!DA395, 2)</f>
        <v>41.14</v>
      </c>
      <c r="P397">
        <f>SmtRes!AG395</f>
        <v>0</v>
      </c>
      <c r="Q397">
        <f>SmtRes!DC395</f>
        <v>0</v>
      </c>
      <c r="R397">
        <f>ROUND(ROUND(Q397*Source!I406, 6)*1, 2)</f>
        <v>0</v>
      </c>
      <c r="S397">
        <f>SmtRes!AC395</f>
        <v>0</v>
      </c>
      <c r="T397">
        <f>ROUND(ROUND(Q397*Source!I406, 6)*SmtRes!AK395, 2)</f>
        <v>0</v>
      </c>
      <c r="U397">
        <v>3</v>
      </c>
      <c r="Z397">
        <f>SmtRes!X395</f>
        <v>-1807663441</v>
      </c>
      <c r="AA397">
        <v>-1720387991</v>
      </c>
      <c r="AB397">
        <v>-1720387991</v>
      </c>
    </row>
    <row r="398" spans="1:28" x14ac:dyDescent="0.2">
      <c r="A398">
        <v>20</v>
      </c>
      <c r="B398">
        <v>394</v>
      </c>
      <c r="C398">
        <v>3</v>
      </c>
      <c r="D398">
        <v>0</v>
      </c>
      <c r="E398">
        <f>SmtRes!AV394</f>
        <v>0</v>
      </c>
      <c r="F398" t="str">
        <f>SmtRes!I394</f>
        <v>21.1-4-2</v>
      </c>
      <c r="G398" t="str">
        <f>SmtRes!K394</f>
        <v>Ацетилен технический</v>
      </c>
      <c r="H398" t="str">
        <f>SmtRes!O394</f>
        <v>м3</v>
      </c>
      <c r="I398">
        <f>SmtRes!Y394*Source!I406</f>
        <v>0.6</v>
      </c>
      <c r="J398">
        <f>SmtRes!AO394</f>
        <v>1</v>
      </c>
      <c r="K398">
        <f>SmtRes!AE394</f>
        <v>715.78</v>
      </c>
      <c r="L398">
        <f>SmtRes!DB394</f>
        <v>214.73</v>
      </c>
      <c r="M398">
        <f>ROUND(ROUND(L398*Source!I406, 6)*1, 2)</f>
        <v>429.46</v>
      </c>
      <c r="N398">
        <f>SmtRes!AA394</f>
        <v>715.78</v>
      </c>
      <c r="O398">
        <f>ROUND(ROUND(L398*Source!I406, 6)*SmtRes!DA394, 2)</f>
        <v>429.46</v>
      </c>
      <c r="P398">
        <f>SmtRes!AG394</f>
        <v>0</v>
      </c>
      <c r="Q398">
        <f>SmtRes!DC394</f>
        <v>0</v>
      </c>
      <c r="R398">
        <f>ROUND(ROUND(Q398*Source!I406, 6)*1, 2)</f>
        <v>0</v>
      </c>
      <c r="S398">
        <f>SmtRes!AC394</f>
        <v>0</v>
      </c>
      <c r="T398">
        <f>ROUND(ROUND(Q398*Source!I406, 6)*SmtRes!AK394, 2)</f>
        <v>0</v>
      </c>
      <c r="U398">
        <v>3</v>
      </c>
      <c r="Z398">
        <f>SmtRes!X394</f>
        <v>997537612</v>
      </c>
      <c r="AA398">
        <v>472873284</v>
      </c>
      <c r="AB398">
        <v>472873284</v>
      </c>
    </row>
    <row r="399" spans="1:28" x14ac:dyDescent="0.2">
      <c r="A399">
        <v>20</v>
      </c>
      <c r="B399">
        <v>393</v>
      </c>
      <c r="C399">
        <v>3</v>
      </c>
      <c r="D399">
        <v>0</v>
      </c>
      <c r="E399">
        <f>SmtRes!AV393</f>
        <v>0</v>
      </c>
      <c r="F399" t="str">
        <f>SmtRes!I393</f>
        <v>21.1-4-10</v>
      </c>
      <c r="G399" t="str">
        <f>SmtRes!K393</f>
        <v>Кислород технический газообразный</v>
      </c>
      <c r="H399" t="str">
        <f>SmtRes!O393</f>
        <v>м3</v>
      </c>
      <c r="I399">
        <f>SmtRes!Y393*Source!I406</f>
        <v>1</v>
      </c>
      <c r="J399">
        <f>SmtRes!AO393</f>
        <v>1</v>
      </c>
      <c r="K399">
        <f>SmtRes!AE393</f>
        <v>79.62</v>
      </c>
      <c r="L399">
        <f>SmtRes!DB393</f>
        <v>39.81</v>
      </c>
      <c r="M399">
        <f>ROUND(ROUND(L399*Source!I406, 6)*1, 2)</f>
        <v>79.62</v>
      </c>
      <c r="N399">
        <f>SmtRes!AA393</f>
        <v>79.62</v>
      </c>
      <c r="O399">
        <f>ROUND(ROUND(L399*Source!I406, 6)*SmtRes!DA393, 2)</f>
        <v>79.62</v>
      </c>
      <c r="P399">
        <f>SmtRes!AG393</f>
        <v>0</v>
      </c>
      <c r="Q399">
        <f>SmtRes!DC393</f>
        <v>0</v>
      </c>
      <c r="R399">
        <f>ROUND(ROUND(Q399*Source!I406, 6)*1, 2)</f>
        <v>0</v>
      </c>
      <c r="S399">
        <f>SmtRes!AC393</f>
        <v>0</v>
      </c>
      <c r="T399">
        <f>ROUND(ROUND(Q399*Source!I406, 6)*SmtRes!AK393, 2)</f>
        <v>0</v>
      </c>
      <c r="U399">
        <v>3</v>
      </c>
      <c r="Z399">
        <f>SmtRes!X393</f>
        <v>-846764371</v>
      </c>
      <c r="AA399">
        <v>-1841780710</v>
      </c>
      <c r="AB399">
        <v>-1841780710</v>
      </c>
    </row>
    <row r="400" spans="1:28" x14ac:dyDescent="0.2">
      <c r="A400">
        <v>20</v>
      </c>
      <c r="B400">
        <v>392</v>
      </c>
      <c r="C400">
        <v>3</v>
      </c>
      <c r="D400">
        <v>0</v>
      </c>
      <c r="E400">
        <f>SmtRes!AV392</f>
        <v>0</v>
      </c>
      <c r="F400" t="str">
        <f>SmtRes!I392</f>
        <v>21.1-20-23</v>
      </c>
      <c r="G400" t="str">
        <f>SmtRes!K392</f>
        <v>Парусина (брезент)</v>
      </c>
      <c r="H400" t="str">
        <f>SmtRes!O392</f>
        <v>м2</v>
      </c>
      <c r="I400">
        <f>SmtRes!Y392*Source!I406</f>
        <v>3.8</v>
      </c>
      <c r="J400">
        <f>SmtRes!AO392</f>
        <v>1</v>
      </c>
      <c r="K400">
        <f>SmtRes!AE392</f>
        <v>180.22</v>
      </c>
      <c r="L400">
        <f>SmtRes!DB392</f>
        <v>342.42</v>
      </c>
      <c r="M400">
        <f>ROUND(ROUND(L400*Source!I406, 6)*1, 2)</f>
        <v>684.84</v>
      </c>
      <c r="N400">
        <f>SmtRes!AA392</f>
        <v>180.22</v>
      </c>
      <c r="O400">
        <f>ROUND(ROUND(L400*Source!I406, 6)*SmtRes!DA392, 2)</f>
        <v>684.84</v>
      </c>
      <c r="P400">
        <f>SmtRes!AG392</f>
        <v>0</v>
      </c>
      <c r="Q400">
        <f>SmtRes!DC392</f>
        <v>0</v>
      </c>
      <c r="R400">
        <f>ROUND(ROUND(Q400*Source!I406, 6)*1, 2)</f>
        <v>0</v>
      </c>
      <c r="S400">
        <f>SmtRes!AC392</f>
        <v>0</v>
      </c>
      <c r="T400">
        <f>ROUND(ROUND(Q400*Source!I406, 6)*SmtRes!AK392, 2)</f>
        <v>0</v>
      </c>
      <c r="U400">
        <v>3</v>
      </c>
      <c r="Z400">
        <f>SmtRes!X392</f>
        <v>1706629258</v>
      </c>
      <c r="AA400">
        <v>339677261</v>
      </c>
      <c r="AB400">
        <v>339677261</v>
      </c>
    </row>
    <row r="401" spans="1:28" x14ac:dyDescent="0.2">
      <c r="A401">
        <v>20</v>
      </c>
      <c r="B401">
        <v>391</v>
      </c>
      <c r="C401">
        <v>3</v>
      </c>
      <c r="D401">
        <v>0</v>
      </c>
      <c r="E401">
        <f>SmtRes!AV391</f>
        <v>0</v>
      </c>
      <c r="F401" t="str">
        <f>SmtRes!I391</f>
        <v>21.1-11-95</v>
      </c>
      <c r="G401" t="str">
        <f>SmtRes!K391</f>
        <v>Шайбы для болтов черные</v>
      </c>
      <c r="H401" t="str">
        <f>SmtRes!O391</f>
        <v>т</v>
      </c>
      <c r="I401">
        <f>SmtRes!Y391*Source!I406</f>
        <v>2.0000000000000001E-4</v>
      </c>
      <c r="J401">
        <f>SmtRes!AO391</f>
        <v>1</v>
      </c>
      <c r="K401">
        <f>SmtRes!AE391</f>
        <v>252301.59</v>
      </c>
      <c r="L401">
        <f>SmtRes!DB391</f>
        <v>25.23</v>
      </c>
      <c r="M401">
        <f>ROUND(ROUND(L401*Source!I406, 6)*1, 2)</f>
        <v>50.46</v>
      </c>
      <c r="N401">
        <f>SmtRes!AA391</f>
        <v>252301.59</v>
      </c>
      <c r="O401">
        <f>ROUND(ROUND(L401*Source!I406, 6)*SmtRes!DA391, 2)</f>
        <v>50.46</v>
      </c>
      <c r="P401">
        <f>SmtRes!AG391</f>
        <v>0</v>
      </c>
      <c r="Q401">
        <f>SmtRes!DC391</f>
        <v>0</v>
      </c>
      <c r="R401">
        <f>ROUND(ROUND(Q401*Source!I406, 6)*1, 2)</f>
        <v>0</v>
      </c>
      <c r="S401">
        <f>SmtRes!AC391</f>
        <v>0</v>
      </c>
      <c r="T401">
        <f>ROUND(ROUND(Q401*Source!I406, 6)*SmtRes!AK391, 2)</f>
        <v>0</v>
      </c>
      <c r="U401">
        <v>3</v>
      </c>
      <c r="Z401">
        <f>SmtRes!X391</f>
        <v>-1078613856</v>
      </c>
      <c r="AA401">
        <v>-753661244</v>
      </c>
      <c r="AB401">
        <v>-753661244</v>
      </c>
    </row>
    <row r="402" spans="1:28" x14ac:dyDescent="0.2">
      <c r="A402">
        <v>20</v>
      </c>
      <c r="B402">
        <v>390</v>
      </c>
      <c r="C402">
        <v>3</v>
      </c>
      <c r="D402">
        <v>0</v>
      </c>
      <c r="E402">
        <f>SmtRes!AV390</f>
        <v>0</v>
      </c>
      <c r="F402" t="str">
        <f>SmtRes!I390</f>
        <v>21.1-11-21</v>
      </c>
      <c r="G402" t="str">
        <f>SmtRes!K390</f>
        <v>Болты строительные черные с гайками и шайбами (10х100мм)</v>
      </c>
      <c r="H402" t="str">
        <f>SmtRes!O390</f>
        <v>т</v>
      </c>
      <c r="I402">
        <f>SmtRes!Y390*Source!I406</f>
        <v>5.9999999999999995E-4</v>
      </c>
      <c r="J402">
        <f>SmtRes!AO390</f>
        <v>1</v>
      </c>
      <c r="K402">
        <f>SmtRes!AE390</f>
        <v>169525.77</v>
      </c>
      <c r="L402">
        <f>SmtRes!DB390</f>
        <v>50.86</v>
      </c>
      <c r="M402">
        <f>ROUND(ROUND(L402*Source!I406, 6)*1, 2)</f>
        <v>101.72</v>
      </c>
      <c r="N402">
        <f>SmtRes!AA390</f>
        <v>169525.77</v>
      </c>
      <c r="O402">
        <f>ROUND(ROUND(L402*Source!I406, 6)*SmtRes!DA390, 2)</f>
        <v>101.72</v>
      </c>
      <c r="P402">
        <f>SmtRes!AG390</f>
        <v>0</v>
      </c>
      <c r="Q402">
        <f>SmtRes!DC390</f>
        <v>0</v>
      </c>
      <c r="R402">
        <f>ROUND(ROUND(Q402*Source!I406, 6)*1, 2)</f>
        <v>0</v>
      </c>
      <c r="S402">
        <f>SmtRes!AC390</f>
        <v>0</v>
      </c>
      <c r="T402">
        <f>ROUND(ROUND(Q402*Source!I406, 6)*SmtRes!AK390, 2)</f>
        <v>0</v>
      </c>
      <c r="U402">
        <v>3</v>
      </c>
      <c r="Z402">
        <f>SmtRes!X390</f>
        <v>425402807</v>
      </c>
      <c r="AA402">
        <v>-876077394</v>
      </c>
      <c r="AB402">
        <v>-876077394</v>
      </c>
    </row>
    <row r="403" spans="1:28" x14ac:dyDescent="0.2">
      <c r="A403">
        <v>20</v>
      </c>
      <c r="B403">
        <v>389</v>
      </c>
      <c r="C403">
        <v>1</v>
      </c>
      <c r="D403">
        <v>0</v>
      </c>
      <c r="E403">
        <f>SmtRes!AV389</f>
        <v>1</v>
      </c>
      <c r="F403" t="str">
        <f>SmtRes!I389</f>
        <v>9999990008</v>
      </c>
      <c r="G403" t="str">
        <f>SmtRes!K389</f>
        <v>Трудозатраты рабочих</v>
      </c>
      <c r="H403" t="str">
        <f>SmtRes!O389</f>
        <v>чел.-ч.</v>
      </c>
      <c r="I403">
        <f>SmtRes!Y389*Source!I406</f>
        <v>126</v>
      </c>
      <c r="J403">
        <f>SmtRes!AO389</f>
        <v>1</v>
      </c>
      <c r="K403">
        <f>SmtRes!AH389</f>
        <v>0</v>
      </c>
      <c r="L403">
        <f>SmtRes!DB389</f>
        <v>0</v>
      </c>
      <c r="M403">
        <f>ROUND(ROUND(L403*Source!I406, 6)*1, 2)</f>
        <v>0</v>
      </c>
      <c r="N403">
        <f>SmtRes!AD389</f>
        <v>0</v>
      </c>
      <c r="O403">
        <f>ROUND(ROUND(L403*Source!I406, 6)*SmtRes!DA389, 2)</f>
        <v>0</v>
      </c>
      <c r="P403">
        <f>SmtRes!AG389</f>
        <v>0</v>
      </c>
      <c r="Q403">
        <f>SmtRes!DC389</f>
        <v>0</v>
      </c>
      <c r="R403">
        <f>ROUND(ROUND(Q403*Source!I406, 6)*1, 2)</f>
        <v>0</v>
      </c>
      <c r="S403">
        <f>SmtRes!AC389</f>
        <v>0</v>
      </c>
      <c r="T403">
        <f>ROUND(ROUND(Q403*Source!I406, 6)*SmtRes!AK389, 2)</f>
        <v>0</v>
      </c>
      <c r="U403">
        <v>1</v>
      </c>
      <c r="Z403">
        <f>SmtRes!X389</f>
        <v>476480486</v>
      </c>
      <c r="AA403">
        <v>-1751963544</v>
      </c>
      <c r="AB403">
        <v>-1751963544</v>
      </c>
    </row>
    <row r="404" spans="1:28" x14ac:dyDescent="0.2">
      <c r="A404">
        <v>20</v>
      </c>
      <c r="B404">
        <v>412</v>
      </c>
      <c r="C404">
        <v>3</v>
      </c>
      <c r="D404">
        <v>0</v>
      </c>
      <c r="E404">
        <f>SmtRes!AV412</f>
        <v>0</v>
      </c>
      <c r="F404" t="str">
        <f>SmtRes!I412</f>
        <v>21.18-7-2</v>
      </c>
      <c r="G404" t="str">
        <f>SmtRes!K412</f>
        <v>Прокладка уплотнительная паронитовая, толщина 0,5-2,5 мм</v>
      </c>
      <c r="H404" t="str">
        <f>SmtRes!O412</f>
        <v>т</v>
      </c>
      <c r="I404">
        <f>SmtRes!Y412*Source!I407</f>
        <v>8.9999999999999998E-4</v>
      </c>
      <c r="J404">
        <f>SmtRes!AO412</f>
        <v>1</v>
      </c>
      <c r="K404">
        <f>SmtRes!AE412</f>
        <v>101175.36</v>
      </c>
      <c r="L404">
        <f>SmtRes!DB412</f>
        <v>91.06</v>
      </c>
      <c r="M404">
        <f>ROUND(ROUND(L404*Source!I407, 6)*1, 2)</f>
        <v>91.06</v>
      </c>
      <c r="N404">
        <f>SmtRes!AA412</f>
        <v>101175.36</v>
      </c>
      <c r="O404">
        <f>ROUND(ROUND(L404*Source!I407, 6)*SmtRes!DA412, 2)</f>
        <v>91.06</v>
      </c>
      <c r="P404">
        <f>SmtRes!AG412</f>
        <v>0</v>
      </c>
      <c r="Q404">
        <f>SmtRes!DC412</f>
        <v>0</v>
      </c>
      <c r="R404">
        <f>ROUND(ROUND(Q404*Source!I407, 6)*1, 2)</f>
        <v>0</v>
      </c>
      <c r="S404">
        <f>SmtRes!AC412</f>
        <v>0</v>
      </c>
      <c r="T404">
        <f>ROUND(ROUND(Q404*Source!I407, 6)*SmtRes!AK412, 2)</f>
        <v>0</v>
      </c>
      <c r="U404">
        <v>3</v>
      </c>
      <c r="Z404">
        <f>SmtRes!X412</f>
        <v>-1162387207</v>
      </c>
      <c r="AA404">
        <v>-769949848</v>
      </c>
      <c r="AB404">
        <v>-769949848</v>
      </c>
    </row>
    <row r="405" spans="1:28" x14ac:dyDescent="0.2">
      <c r="A405">
        <v>20</v>
      </c>
      <c r="B405">
        <v>411</v>
      </c>
      <c r="C405">
        <v>3</v>
      </c>
      <c r="D405">
        <v>0</v>
      </c>
      <c r="E405">
        <f>SmtRes!AV411</f>
        <v>0</v>
      </c>
      <c r="F405" t="str">
        <f>SmtRes!I411</f>
        <v>21.1-6-90</v>
      </c>
      <c r="G405" t="str">
        <f>SmtRes!K411</f>
        <v>Олифа для окраски комбинированная "Оксоль"</v>
      </c>
      <c r="H405" t="str">
        <f>SmtRes!O411</f>
        <v>кг</v>
      </c>
      <c r="I405">
        <f>SmtRes!Y411*Source!I407</f>
        <v>0.24000000000000002</v>
      </c>
      <c r="J405">
        <f>SmtRes!AO411</f>
        <v>1</v>
      </c>
      <c r="K405">
        <f>SmtRes!AE411</f>
        <v>99.65</v>
      </c>
      <c r="L405">
        <f>SmtRes!DB411</f>
        <v>23.92</v>
      </c>
      <c r="M405">
        <f>ROUND(ROUND(L405*Source!I407, 6)*1, 2)</f>
        <v>23.92</v>
      </c>
      <c r="N405">
        <f>SmtRes!AA411</f>
        <v>99.65</v>
      </c>
      <c r="O405">
        <f>ROUND(ROUND(L405*Source!I407, 6)*SmtRes!DA411, 2)</f>
        <v>23.92</v>
      </c>
      <c r="P405">
        <f>SmtRes!AG411</f>
        <v>0</v>
      </c>
      <c r="Q405">
        <f>SmtRes!DC411</f>
        <v>0</v>
      </c>
      <c r="R405">
        <f>ROUND(ROUND(Q405*Source!I407, 6)*1, 2)</f>
        <v>0</v>
      </c>
      <c r="S405">
        <f>SmtRes!AC411</f>
        <v>0</v>
      </c>
      <c r="T405">
        <f>ROUND(ROUND(Q405*Source!I407, 6)*SmtRes!AK411, 2)</f>
        <v>0</v>
      </c>
      <c r="U405">
        <v>3</v>
      </c>
      <c r="Z405">
        <f>SmtRes!X411</f>
        <v>460010687</v>
      </c>
      <c r="AA405">
        <v>-746135327</v>
      </c>
      <c r="AB405">
        <v>-746135327</v>
      </c>
    </row>
    <row r="406" spans="1:28" x14ac:dyDescent="0.2">
      <c r="A406">
        <v>20</v>
      </c>
      <c r="B406">
        <v>410</v>
      </c>
      <c r="C406">
        <v>3</v>
      </c>
      <c r="D406">
        <v>0</v>
      </c>
      <c r="E406">
        <f>SmtRes!AV410</f>
        <v>0</v>
      </c>
      <c r="F406" t="str">
        <f>SmtRes!I410</f>
        <v>21.1-6-68</v>
      </c>
      <c r="G406" t="str">
        <f>SmtRes!K410</f>
        <v>Лак битумный, марка БТ-577</v>
      </c>
      <c r="H406" t="str">
        <f>SmtRes!O410</f>
        <v>т</v>
      </c>
      <c r="I406">
        <f>SmtRes!Y410*Source!I407</f>
        <v>8.0000000000000004E-4</v>
      </c>
      <c r="J406">
        <f>SmtRes!AO410</f>
        <v>1</v>
      </c>
      <c r="K406">
        <f>SmtRes!AE410</f>
        <v>86653.52</v>
      </c>
      <c r="L406">
        <f>SmtRes!DB410</f>
        <v>69.319999999999993</v>
      </c>
      <c r="M406">
        <f>ROUND(ROUND(L406*Source!I407, 6)*1, 2)</f>
        <v>69.319999999999993</v>
      </c>
      <c r="N406">
        <f>SmtRes!AA410</f>
        <v>86653.52</v>
      </c>
      <c r="O406">
        <f>ROUND(ROUND(L406*Source!I407, 6)*SmtRes!DA410, 2)</f>
        <v>69.319999999999993</v>
      </c>
      <c r="P406">
        <f>SmtRes!AG410</f>
        <v>0</v>
      </c>
      <c r="Q406">
        <f>SmtRes!DC410</f>
        <v>0</v>
      </c>
      <c r="R406">
        <f>ROUND(ROUND(Q406*Source!I407, 6)*1, 2)</f>
        <v>0</v>
      </c>
      <c r="S406">
        <f>SmtRes!AC410</f>
        <v>0</v>
      </c>
      <c r="T406">
        <f>ROUND(ROUND(Q406*Source!I407, 6)*SmtRes!AK410, 2)</f>
        <v>0</v>
      </c>
      <c r="U406">
        <v>3</v>
      </c>
      <c r="Z406">
        <f>SmtRes!X410</f>
        <v>-805753761</v>
      </c>
      <c r="AA406">
        <v>701703562</v>
      </c>
      <c r="AB406">
        <v>701703562</v>
      </c>
    </row>
    <row r="407" spans="1:28" x14ac:dyDescent="0.2">
      <c r="A407">
        <v>20</v>
      </c>
      <c r="B407">
        <v>409</v>
      </c>
      <c r="C407">
        <v>3</v>
      </c>
      <c r="D407">
        <v>0</v>
      </c>
      <c r="E407">
        <f>SmtRes!AV409</f>
        <v>0</v>
      </c>
      <c r="F407" t="str">
        <f>SmtRes!I409</f>
        <v>21.1-6-48</v>
      </c>
      <c r="G407" t="str">
        <f>SmtRes!K409</f>
        <v>Краски масляные жидкотертые цветные (готовые к употреблению) для наружных и внутренних работ, марка МА-25</v>
      </c>
      <c r="H407" t="str">
        <f>SmtRes!O409</f>
        <v>т</v>
      </c>
      <c r="I407">
        <f>SmtRes!Y409*Source!I407</f>
        <v>2.16E-3</v>
      </c>
      <c r="J407">
        <f>SmtRes!AO409</f>
        <v>1</v>
      </c>
      <c r="K407">
        <f>SmtRes!AE409</f>
        <v>114569.3</v>
      </c>
      <c r="L407">
        <f>SmtRes!DB409</f>
        <v>247.47</v>
      </c>
      <c r="M407">
        <f>ROUND(ROUND(L407*Source!I407, 6)*1, 2)</f>
        <v>247.47</v>
      </c>
      <c r="N407">
        <f>SmtRes!AA409</f>
        <v>114569.3</v>
      </c>
      <c r="O407">
        <f>ROUND(ROUND(L407*Source!I407, 6)*SmtRes!DA409, 2)</f>
        <v>247.47</v>
      </c>
      <c r="P407">
        <f>SmtRes!AG409</f>
        <v>0</v>
      </c>
      <c r="Q407">
        <f>SmtRes!DC409</f>
        <v>0</v>
      </c>
      <c r="R407">
        <f>ROUND(ROUND(Q407*Source!I407, 6)*1, 2)</f>
        <v>0</v>
      </c>
      <c r="S407">
        <f>SmtRes!AC409</f>
        <v>0</v>
      </c>
      <c r="T407">
        <f>ROUND(ROUND(Q407*Source!I407, 6)*SmtRes!AK409, 2)</f>
        <v>0</v>
      </c>
      <c r="U407">
        <v>3</v>
      </c>
      <c r="Z407">
        <f>SmtRes!X409</f>
        <v>-393776186</v>
      </c>
      <c r="AA407">
        <v>452281720</v>
      </c>
      <c r="AB407">
        <v>452281720</v>
      </c>
    </row>
    <row r="408" spans="1:28" x14ac:dyDescent="0.2">
      <c r="A408">
        <v>20</v>
      </c>
      <c r="B408">
        <v>408</v>
      </c>
      <c r="C408">
        <v>3</v>
      </c>
      <c r="D408">
        <v>0</v>
      </c>
      <c r="E408">
        <f>SmtRes!AV408</f>
        <v>0</v>
      </c>
      <c r="F408" t="str">
        <f>SmtRes!I408</f>
        <v>21.1-4-9</v>
      </c>
      <c r="G408" t="str">
        <f>SmtRes!K408</f>
        <v>Керосин</v>
      </c>
      <c r="H408" t="str">
        <f>SmtRes!O408</f>
        <v>т</v>
      </c>
      <c r="I408">
        <f>SmtRes!Y408*Source!I407</f>
        <v>1E-3</v>
      </c>
      <c r="J408">
        <f>SmtRes!AO408</f>
        <v>1</v>
      </c>
      <c r="K408">
        <f>SmtRes!AE408</f>
        <v>122462.72</v>
      </c>
      <c r="L408">
        <f>SmtRes!DB408</f>
        <v>122.46</v>
      </c>
      <c r="M408">
        <f>ROUND(ROUND(L408*Source!I407, 6)*1, 2)</f>
        <v>122.46</v>
      </c>
      <c r="N408">
        <f>SmtRes!AA408</f>
        <v>122462.72</v>
      </c>
      <c r="O408">
        <f>ROUND(ROUND(L408*Source!I407, 6)*SmtRes!DA408, 2)</f>
        <v>122.46</v>
      </c>
      <c r="P408">
        <f>SmtRes!AG408</f>
        <v>0</v>
      </c>
      <c r="Q408">
        <f>SmtRes!DC408</f>
        <v>0</v>
      </c>
      <c r="R408">
        <f>ROUND(ROUND(Q408*Source!I407, 6)*1, 2)</f>
        <v>0</v>
      </c>
      <c r="S408">
        <f>SmtRes!AC408</f>
        <v>0</v>
      </c>
      <c r="T408">
        <f>ROUND(ROUND(Q408*Source!I407, 6)*SmtRes!AK408, 2)</f>
        <v>0</v>
      </c>
      <c r="U408">
        <v>3</v>
      </c>
      <c r="Z408">
        <f>SmtRes!X408</f>
        <v>1084263761</v>
      </c>
      <c r="AA408">
        <v>1372011399</v>
      </c>
      <c r="AB408">
        <v>1372011399</v>
      </c>
    </row>
    <row r="409" spans="1:28" x14ac:dyDescent="0.2">
      <c r="A409">
        <v>20</v>
      </c>
      <c r="B409">
        <v>407</v>
      </c>
      <c r="C409">
        <v>3</v>
      </c>
      <c r="D409">
        <v>0</v>
      </c>
      <c r="E409">
        <f>SmtRes!AV407</f>
        <v>0</v>
      </c>
      <c r="F409" t="str">
        <f>SmtRes!I407</f>
        <v>21.1-4-46</v>
      </c>
      <c r="G409" t="str">
        <f>SmtRes!K407</f>
        <v>Солидол жировой</v>
      </c>
      <c r="H409" t="str">
        <f>SmtRes!O407</f>
        <v>т</v>
      </c>
      <c r="I409">
        <f>SmtRes!Y407*Source!I407</f>
        <v>5.9999999999999995E-4</v>
      </c>
      <c r="J409">
        <f>SmtRes!AO407</f>
        <v>1</v>
      </c>
      <c r="K409">
        <f>SmtRes!AE407</f>
        <v>205731.7</v>
      </c>
      <c r="L409">
        <f>SmtRes!DB407</f>
        <v>123.44</v>
      </c>
      <c r="M409">
        <f>ROUND(ROUND(L409*Source!I407, 6)*1, 2)</f>
        <v>123.44</v>
      </c>
      <c r="N409">
        <f>SmtRes!AA407</f>
        <v>205731.7</v>
      </c>
      <c r="O409">
        <f>ROUND(ROUND(L409*Source!I407, 6)*SmtRes!DA407, 2)</f>
        <v>123.44</v>
      </c>
      <c r="P409">
        <f>SmtRes!AG407</f>
        <v>0</v>
      </c>
      <c r="Q409">
        <f>SmtRes!DC407</f>
        <v>0</v>
      </c>
      <c r="R409">
        <f>ROUND(ROUND(Q409*Source!I407, 6)*1, 2)</f>
        <v>0</v>
      </c>
      <c r="S409">
        <f>SmtRes!AC407</f>
        <v>0</v>
      </c>
      <c r="T409">
        <f>ROUND(ROUND(Q409*Source!I407, 6)*SmtRes!AK407, 2)</f>
        <v>0</v>
      </c>
      <c r="U409">
        <v>3</v>
      </c>
      <c r="Z409">
        <f>SmtRes!X407</f>
        <v>-1807663441</v>
      </c>
      <c r="AA409">
        <v>-1720387991</v>
      </c>
      <c r="AB409">
        <v>-1720387991</v>
      </c>
    </row>
    <row r="410" spans="1:28" x14ac:dyDescent="0.2">
      <c r="A410">
        <v>20</v>
      </c>
      <c r="B410">
        <v>406</v>
      </c>
      <c r="C410">
        <v>3</v>
      </c>
      <c r="D410">
        <v>0</v>
      </c>
      <c r="E410">
        <f>SmtRes!AV406</f>
        <v>0</v>
      </c>
      <c r="F410" t="str">
        <f>SmtRes!I406</f>
        <v>21.1-4-2</v>
      </c>
      <c r="G410" t="str">
        <f>SmtRes!K406</f>
        <v>Ацетилен технический</v>
      </c>
      <c r="H410" t="str">
        <f>SmtRes!O406</f>
        <v>м3</v>
      </c>
      <c r="I410">
        <f>SmtRes!Y406*Source!I407</f>
        <v>0.9</v>
      </c>
      <c r="J410">
        <f>SmtRes!AO406</f>
        <v>1</v>
      </c>
      <c r="K410">
        <f>SmtRes!AE406</f>
        <v>715.78</v>
      </c>
      <c r="L410">
        <f>SmtRes!DB406</f>
        <v>644.20000000000005</v>
      </c>
      <c r="M410">
        <f>ROUND(ROUND(L410*Source!I407, 6)*1, 2)</f>
        <v>644.20000000000005</v>
      </c>
      <c r="N410">
        <f>SmtRes!AA406</f>
        <v>715.78</v>
      </c>
      <c r="O410">
        <f>ROUND(ROUND(L410*Source!I407, 6)*SmtRes!DA406, 2)</f>
        <v>644.20000000000005</v>
      </c>
      <c r="P410">
        <f>SmtRes!AG406</f>
        <v>0</v>
      </c>
      <c r="Q410">
        <f>SmtRes!DC406</f>
        <v>0</v>
      </c>
      <c r="R410">
        <f>ROUND(ROUND(Q410*Source!I407, 6)*1, 2)</f>
        <v>0</v>
      </c>
      <c r="S410">
        <f>SmtRes!AC406</f>
        <v>0</v>
      </c>
      <c r="T410">
        <f>ROUND(ROUND(Q410*Source!I407, 6)*SmtRes!AK406, 2)</f>
        <v>0</v>
      </c>
      <c r="U410">
        <v>3</v>
      </c>
      <c r="Z410">
        <f>SmtRes!X406</f>
        <v>997537612</v>
      </c>
      <c r="AA410">
        <v>472873284</v>
      </c>
      <c r="AB410">
        <v>472873284</v>
      </c>
    </row>
    <row r="411" spans="1:28" x14ac:dyDescent="0.2">
      <c r="A411">
        <v>20</v>
      </c>
      <c r="B411">
        <v>405</v>
      </c>
      <c r="C411">
        <v>3</v>
      </c>
      <c r="D411">
        <v>0</v>
      </c>
      <c r="E411">
        <f>SmtRes!AV405</f>
        <v>0</v>
      </c>
      <c r="F411" t="str">
        <f>SmtRes!I405</f>
        <v>21.1-4-10</v>
      </c>
      <c r="G411" t="str">
        <f>SmtRes!K405</f>
        <v>Кислород технический газообразный</v>
      </c>
      <c r="H411" t="str">
        <f>SmtRes!O405</f>
        <v>м3</v>
      </c>
      <c r="I411">
        <f>SmtRes!Y405*Source!I407</f>
        <v>1.8</v>
      </c>
      <c r="J411">
        <f>SmtRes!AO405</f>
        <v>1</v>
      </c>
      <c r="K411">
        <f>SmtRes!AE405</f>
        <v>79.62</v>
      </c>
      <c r="L411">
        <f>SmtRes!DB405</f>
        <v>143.32</v>
      </c>
      <c r="M411">
        <f>ROUND(ROUND(L411*Source!I407, 6)*1, 2)</f>
        <v>143.32</v>
      </c>
      <c r="N411">
        <f>SmtRes!AA405</f>
        <v>79.62</v>
      </c>
      <c r="O411">
        <f>ROUND(ROUND(L411*Source!I407, 6)*SmtRes!DA405, 2)</f>
        <v>143.32</v>
      </c>
      <c r="P411">
        <f>SmtRes!AG405</f>
        <v>0</v>
      </c>
      <c r="Q411">
        <f>SmtRes!DC405</f>
        <v>0</v>
      </c>
      <c r="R411">
        <f>ROUND(ROUND(Q411*Source!I407, 6)*1, 2)</f>
        <v>0</v>
      </c>
      <c r="S411">
        <f>SmtRes!AC405</f>
        <v>0</v>
      </c>
      <c r="T411">
        <f>ROUND(ROUND(Q411*Source!I407, 6)*SmtRes!AK405, 2)</f>
        <v>0</v>
      </c>
      <c r="U411">
        <v>3</v>
      </c>
      <c r="Z411">
        <f>SmtRes!X405</f>
        <v>-846764371</v>
      </c>
      <c r="AA411">
        <v>-1841780710</v>
      </c>
      <c r="AB411">
        <v>-1841780710</v>
      </c>
    </row>
    <row r="412" spans="1:28" x14ac:dyDescent="0.2">
      <c r="A412">
        <v>20</v>
      </c>
      <c r="B412">
        <v>404</v>
      </c>
      <c r="C412">
        <v>3</v>
      </c>
      <c r="D412">
        <v>0</v>
      </c>
      <c r="E412">
        <f>SmtRes!AV404</f>
        <v>0</v>
      </c>
      <c r="F412" t="str">
        <f>SmtRes!I404</f>
        <v>21.1-25-399</v>
      </c>
      <c r="G412" t="str">
        <f>SmtRes!K404</f>
        <v>Шнур асбестовый, общего назначения, марка ШАОН-1, диаметр 0,75 мм,</v>
      </c>
      <c r="H412" t="str">
        <f>SmtRes!O404</f>
        <v>т</v>
      </c>
      <c r="I412">
        <f>SmtRes!Y404*Source!I407</f>
        <v>6.9999999999999999E-4</v>
      </c>
      <c r="J412">
        <f>SmtRes!AO404</f>
        <v>1</v>
      </c>
      <c r="K412">
        <f>SmtRes!AE404</f>
        <v>1072565.3799999999</v>
      </c>
      <c r="L412">
        <f>SmtRes!DB404</f>
        <v>750.8</v>
      </c>
      <c r="M412">
        <f>ROUND(ROUND(L412*Source!I407, 6)*1, 2)</f>
        <v>750.8</v>
      </c>
      <c r="N412">
        <f>SmtRes!AA404</f>
        <v>1072565.3799999999</v>
      </c>
      <c r="O412">
        <f>ROUND(ROUND(L412*Source!I407, 6)*SmtRes!DA404, 2)</f>
        <v>750.8</v>
      </c>
      <c r="P412">
        <f>SmtRes!AG404</f>
        <v>0</v>
      </c>
      <c r="Q412">
        <f>SmtRes!DC404</f>
        <v>0</v>
      </c>
      <c r="R412">
        <f>ROUND(ROUND(Q412*Source!I407, 6)*1, 2)</f>
        <v>0</v>
      </c>
      <c r="S412">
        <f>SmtRes!AC404</f>
        <v>0</v>
      </c>
      <c r="T412">
        <f>ROUND(ROUND(Q412*Source!I407, 6)*SmtRes!AK404, 2)</f>
        <v>0</v>
      </c>
      <c r="U412">
        <v>3</v>
      </c>
      <c r="Z412">
        <f>SmtRes!X404</f>
        <v>-2143664447</v>
      </c>
      <c r="AA412">
        <v>-1106440195</v>
      </c>
      <c r="AB412">
        <v>-1106440195</v>
      </c>
    </row>
    <row r="413" spans="1:28" x14ac:dyDescent="0.2">
      <c r="A413">
        <v>20</v>
      </c>
      <c r="B413">
        <v>403</v>
      </c>
      <c r="C413">
        <v>3</v>
      </c>
      <c r="D413">
        <v>0</v>
      </c>
      <c r="E413">
        <f>SmtRes!AV403</f>
        <v>0</v>
      </c>
      <c r="F413" t="str">
        <f>SmtRes!I403</f>
        <v>21.1-25-284</v>
      </c>
      <c r="G413" t="str">
        <f>SmtRes!K403</f>
        <v>Прокладки резиновые, уплотнительные, диаметр 30-40 мм, марка 7057-3</v>
      </c>
      <c r="H413" t="str">
        <f>SmtRes!O403</f>
        <v>т</v>
      </c>
      <c r="I413">
        <f>SmtRes!Y403*Source!I407</f>
        <v>6.9999999999999999E-4</v>
      </c>
      <c r="J413">
        <f>SmtRes!AO403</f>
        <v>1</v>
      </c>
      <c r="K413">
        <f>SmtRes!AE403</f>
        <v>266315.90999999997</v>
      </c>
      <c r="L413">
        <f>SmtRes!DB403</f>
        <v>186.42</v>
      </c>
      <c r="M413">
        <f>ROUND(ROUND(L413*Source!I407, 6)*1, 2)</f>
        <v>186.42</v>
      </c>
      <c r="N413">
        <f>SmtRes!AA403</f>
        <v>266315.90999999997</v>
      </c>
      <c r="O413">
        <f>ROUND(ROUND(L413*Source!I407, 6)*SmtRes!DA403, 2)</f>
        <v>186.42</v>
      </c>
      <c r="P413">
        <f>SmtRes!AG403</f>
        <v>0</v>
      </c>
      <c r="Q413">
        <f>SmtRes!DC403</f>
        <v>0</v>
      </c>
      <c r="R413">
        <f>ROUND(ROUND(Q413*Source!I407, 6)*1, 2)</f>
        <v>0</v>
      </c>
      <c r="S413">
        <f>SmtRes!AC403</f>
        <v>0</v>
      </c>
      <c r="T413">
        <f>ROUND(ROUND(Q413*Source!I407, 6)*SmtRes!AK403, 2)</f>
        <v>0</v>
      </c>
      <c r="U413">
        <v>3</v>
      </c>
      <c r="Z413">
        <f>SmtRes!X403</f>
        <v>1570571688</v>
      </c>
      <c r="AA413">
        <v>-543988040</v>
      </c>
      <c r="AB413">
        <v>-543988040</v>
      </c>
    </row>
    <row r="414" spans="1:28" x14ac:dyDescent="0.2">
      <c r="A414">
        <v>20</v>
      </c>
      <c r="B414">
        <v>402</v>
      </c>
      <c r="C414">
        <v>3</v>
      </c>
      <c r="D414">
        <v>0</v>
      </c>
      <c r="E414">
        <f>SmtRes!AV402</f>
        <v>0</v>
      </c>
      <c r="F414" t="str">
        <f>SmtRes!I402</f>
        <v>21.1-23-9</v>
      </c>
      <c r="G414" t="str">
        <f>SmtRes!K402</f>
        <v>Электроды, тип Э-42, 46, 50, диаметр 4 - 6 мм</v>
      </c>
      <c r="H414" t="str">
        <f>SmtRes!O402</f>
        <v>т</v>
      </c>
      <c r="I414">
        <f>SmtRes!Y402*Source!I407</f>
        <v>8.0000000000000004E-4</v>
      </c>
      <c r="J414">
        <f>SmtRes!AO402</f>
        <v>1</v>
      </c>
      <c r="K414">
        <f>SmtRes!AE402</f>
        <v>116329.32</v>
      </c>
      <c r="L414">
        <f>SmtRes!DB402</f>
        <v>93.06</v>
      </c>
      <c r="M414">
        <f>ROUND(ROUND(L414*Source!I407, 6)*1, 2)</f>
        <v>93.06</v>
      </c>
      <c r="N414">
        <f>SmtRes!AA402</f>
        <v>116329.32</v>
      </c>
      <c r="O414">
        <f>ROUND(ROUND(L414*Source!I407, 6)*SmtRes!DA402, 2)</f>
        <v>93.06</v>
      </c>
      <c r="P414">
        <f>SmtRes!AG402</f>
        <v>0</v>
      </c>
      <c r="Q414">
        <f>SmtRes!DC402</f>
        <v>0</v>
      </c>
      <c r="R414">
        <f>ROUND(ROUND(Q414*Source!I407, 6)*1, 2)</f>
        <v>0</v>
      </c>
      <c r="S414">
        <f>SmtRes!AC402</f>
        <v>0</v>
      </c>
      <c r="T414">
        <f>ROUND(ROUND(Q414*Source!I407, 6)*SmtRes!AK402, 2)</f>
        <v>0</v>
      </c>
      <c r="U414">
        <v>3</v>
      </c>
      <c r="Z414">
        <f>SmtRes!X402</f>
        <v>815929747</v>
      </c>
      <c r="AA414">
        <v>-1870019852</v>
      </c>
      <c r="AB414">
        <v>-1870019852</v>
      </c>
    </row>
    <row r="415" spans="1:28" x14ac:dyDescent="0.2">
      <c r="A415">
        <v>20</v>
      </c>
      <c r="B415">
        <v>401</v>
      </c>
      <c r="C415">
        <v>3</v>
      </c>
      <c r="D415">
        <v>0</v>
      </c>
      <c r="E415">
        <f>SmtRes!AV401</f>
        <v>0</v>
      </c>
      <c r="F415" t="str">
        <f>SmtRes!I401</f>
        <v>21.1-11-95</v>
      </c>
      <c r="G415" t="str">
        <f>SmtRes!K401</f>
        <v>Шайбы для болтов черные</v>
      </c>
      <c r="H415" t="str">
        <f>SmtRes!O401</f>
        <v>т</v>
      </c>
      <c r="I415">
        <f>SmtRes!Y401*Source!I407</f>
        <v>1E-4</v>
      </c>
      <c r="J415">
        <f>SmtRes!AO401</f>
        <v>1</v>
      </c>
      <c r="K415">
        <f>SmtRes!AE401</f>
        <v>252301.59</v>
      </c>
      <c r="L415">
        <f>SmtRes!DB401</f>
        <v>25.23</v>
      </c>
      <c r="M415">
        <f>ROUND(ROUND(L415*Source!I407, 6)*1, 2)</f>
        <v>25.23</v>
      </c>
      <c r="N415">
        <f>SmtRes!AA401</f>
        <v>252301.59</v>
      </c>
      <c r="O415">
        <f>ROUND(ROUND(L415*Source!I407, 6)*SmtRes!DA401, 2)</f>
        <v>25.23</v>
      </c>
      <c r="P415">
        <f>SmtRes!AG401</f>
        <v>0</v>
      </c>
      <c r="Q415">
        <f>SmtRes!DC401</f>
        <v>0</v>
      </c>
      <c r="R415">
        <f>ROUND(ROUND(Q415*Source!I407, 6)*1, 2)</f>
        <v>0</v>
      </c>
      <c r="S415">
        <f>SmtRes!AC401</f>
        <v>0</v>
      </c>
      <c r="T415">
        <f>ROUND(ROUND(Q415*Source!I407, 6)*SmtRes!AK401, 2)</f>
        <v>0</v>
      </c>
      <c r="U415">
        <v>3</v>
      </c>
      <c r="Z415">
        <f>SmtRes!X401</f>
        <v>-1078613856</v>
      </c>
      <c r="AA415">
        <v>-753661244</v>
      </c>
      <c r="AB415">
        <v>-753661244</v>
      </c>
    </row>
    <row r="416" spans="1:28" x14ac:dyDescent="0.2">
      <c r="A416">
        <v>20</v>
      </c>
      <c r="B416">
        <v>400</v>
      </c>
      <c r="C416">
        <v>3</v>
      </c>
      <c r="D416">
        <v>0</v>
      </c>
      <c r="E416">
        <f>SmtRes!AV400</f>
        <v>0</v>
      </c>
      <c r="F416" t="str">
        <f>SmtRes!I400</f>
        <v>21.1-11-21</v>
      </c>
      <c r="G416" t="str">
        <f>SmtRes!K400</f>
        <v>Болты строительные черные с гайками и шайбами (10х100мм)</v>
      </c>
      <c r="H416" t="str">
        <f>SmtRes!O400</f>
        <v>т</v>
      </c>
      <c r="I416">
        <f>SmtRes!Y400*Source!I407</f>
        <v>8.0000000000000004E-4</v>
      </c>
      <c r="J416">
        <f>SmtRes!AO400</f>
        <v>1</v>
      </c>
      <c r="K416">
        <f>SmtRes!AE400</f>
        <v>169525.77</v>
      </c>
      <c r="L416">
        <f>SmtRes!DB400</f>
        <v>135.62</v>
      </c>
      <c r="M416">
        <f>ROUND(ROUND(L416*Source!I407, 6)*1, 2)</f>
        <v>135.62</v>
      </c>
      <c r="N416">
        <f>SmtRes!AA400</f>
        <v>169525.77</v>
      </c>
      <c r="O416">
        <f>ROUND(ROUND(L416*Source!I407, 6)*SmtRes!DA400, 2)</f>
        <v>135.62</v>
      </c>
      <c r="P416">
        <f>SmtRes!AG400</f>
        <v>0</v>
      </c>
      <c r="Q416">
        <f>SmtRes!DC400</f>
        <v>0</v>
      </c>
      <c r="R416">
        <f>ROUND(ROUND(Q416*Source!I407, 6)*1, 2)</f>
        <v>0</v>
      </c>
      <c r="S416">
        <f>SmtRes!AC400</f>
        <v>0</v>
      </c>
      <c r="T416">
        <f>ROUND(ROUND(Q416*Source!I407, 6)*SmtRes!AK400, 2)</f>
        <v>0</v>
      </c>
      <c r="U416">
        <v>3</v>
      </c>
      <c r="Z416">
        <f>SmtRes!X400</f>
        <v>425402807</v>
      </c>
      <c r="AA416">
        <v>-876077394</v>
      </c>
      <c r="AB416">
        <v>-876077394</v>
      </c>
    </row>
    <row r="417" spans="1:28" x14ac:dyDescent="0.2">
      <c r="A417">
        <v>20</v>
      </c>
      <c r="B417">
        <v>399</v>
      </c>
      <c r="C417">
        <v>1</v>
      </c>
      <c r="D417">
        <v>0</v>
      </c>
      <c r="E417">
        <f>SmtRes!AV399</f>
        <v>1</v>
      </c>
      <c r="F417" t="str">
        <f>SmtRes!I399</f>
        <v>9999990008</v>
      </c>
      <c r="G417" t="str">
        <f>SmtRes!K399</f>
        <v>Трудозатраты рабочих</v>
      </c>
      <c r="H417" t="str">
        <f>SmtRes!O399</f>
        <v>чел.-ч.</v>
      </c>
      <c r="I417">
        <f>SmtRes!Y399*Source!I407</f>
        <v>84</v>
      </c>
      <c r="J417">
        <f>SmtRes!AO399</f>
        <v>1</v>
      </c>
      <c r="K417">
        <f>SmtRes!AH399</f>
        <v>0</v>
      </c>
      <c r="L417">
        <f>SmtRes!DB399</f>
        <v>0</v>
      </c>
      <c r="M417">
        <f>ROUND(ROUND(L417*Source!I407, 6)*1, 2)</f>
        <v>0</v>
      </c>
      <c r="N417">
        <f>SmtRes!AD399</f>
        <v>0</v>
      </c>
      <c r="O417">
        <f>ROUND(ROUND(L417*Source!I407, 6)*SmtRes!DA399, 2)</f>
        <v>0</v>
      </c>
      <c r="P417">
        <f>SmtRes!AG399</f>
        <v>0</v>
      </c>
      <c r="Q417">
        <f>SmtRes!DC399</f>
        <v>0</v>
      </c>
      <c r="R417">
        <f>ROUND(ROUND(Q417*Source!I407, 6)*1, 2)</f>
        <v>0</v>
      </c>
      <c r="S417">
        <f>SmtRes!AC399</f>
        <v>0</v>
      </c>
      <c r="T417">
        <f>ROUND(ROUND(Q417*Source!I407, 6)*SmtRes!AK399, 2)</f>
        <v>0</v>
      </c>
      <c r="U417">
        <v>1</v>
      </c>
      <c r="Z417">
        <f>SmtRes!X399</f>
        <v>476480486</v>
      </c>
      <c r="AA417">
        <v>-1751963544</v>
      </c>
      <c r="AB417">
        <v>-1751963544</v>
      </c>
    </row>
    <row r="418" spans="1:28" x14ac:dyDescent="0.2">
      <c r="A418">
        <v>20</v>
      </c>
      <c r="B418">
        <v>426</v>
      </c>
      <c r="C418">
        <v>3</v>
      </c>
      <c r="D418">
        <v>0</v>
      </c>
      <c r="E418">
        <f>SmtRes!AV426</f>
        <v>0</v>
      </c>
      <c r="F418" t="str">
        <f>SmtRes!I426</f>
        <v>21.18-7-2</v>
      </c>
      <c r="G418" t="str">
        <f>SmtRes!K426</f>
        <v>Прокладка уплотнительная паронитовая, толщина 0,5-2,5 мм</v>
      </c>
      <c r="H418" t="str">
        <f>SmtRes!O426</f>
        <v>т</v>
      </c>
      <c r="I418">
        <f>SmtRes!Y426*Source!I408</f>
        <v>3.5999999999999999E-3</v>
      </c>
      <c r="J418">
        <f>SmtRes!AO426</f>
        <v>1</v>
      </c>
      <c r="K418">
        <f>SmtRes!AE426</f>
        <v>101175.36</v>
      </c>
      <c r="L418">
        <f>SmtRes!DB426</f>
        <v>121.41</v>
      </c>
      <c r="M418">
        <f>ROUND(ROUND(L418*Source!I408, 6)*1, 2)</f>
        <v>364.23</v>
      </c>
      <c r="N418">
        <f>SmtRes!AA426</f>
        <v>101175.36</v>
      </c>
      <c r="O418">
        <f>ROUND(ROUND(L418*Source!I408, 6)*SmtRes!DA426, 2)</f>
        <v>364.23</v>
      </c>
      <c r="P418">
        <f>SmtRes!AG426</f>
        <v>0</v>
      </c>
      <c r="Q418">
        <f>SmtRes!DC426</f>
        <v>0</v>
      </c>
      <c r="R418">
        <f>ROUND(ROUND(Q418*Source!I408, 6)*1, 2)</f>
        <v>0</v>
      </c>
      <c r="S418">
        <f>SmtRes!AC426</f>
        <v>0</v>
      </c>
      <c r="T418">
        <f>ROUND(ROUND(Q418*Source!I408, 6)*SmtRes!AK426, 2)</f>
        <v>0</v>
      </c>
      <c r="U418">
        <v>3</v>
      </c>
      <c r="Z418">
        <f>SmtRes!X426</f>
        <v>-1162387207</v>
      </c>
      <c r="AA418">
        <v>-769949848</v>
      </c>
      <c r="AB418">
        <v>-769949848</v>
      </c>
    </row>
    <row r="419" spans="1:28" x14ac:dyDescent="0.2">
      <c r="A419">
        <v>20</v>
      </c>
      <c r="B419">
        <v>425</v>
      </c>
      <c r="C419">
        <v>3</v>
      </c>
      <c r="D419">
        <v>0</v>
      </c>
      <c r="E419">
        <f>SmtRes!AV425</f>
        <v>0</v>
      </c>
      <c r="F419" t="str">
        <f>SmtRes!I425</f>
        <v>21.1-6-90</v>
      </c>
      <c r="G419" t="str">
        <f>SmtRes!K425</f>
        <v>Олифа для окраски комбинированная "Оксоль"</v>
      </c>
      <c r="H419" t="str">
        <f>SmtRes!O425</f>
        <v>кг</v>
      </c>
      <c r="I419">
        <f>SmtRes!Y425*Source!I408</f>
        <v>1.17</v>
      </c>
      <c r="J419">
        <f>SmtRes!AO425</f>
        <v>1</v>
      </c>
      <c r="K419">
        <f>SmtRes!AE425</f>
        <v>99.65</v>
      </c>
      <c r="L419">
        <f>SmtRes!DB425</f>
        <v>38.86</v>
      </c>
      <c r="M419">
        <f>ROUND(ROUND(L419*Source!I408, 6)*1, 2)</f>
        <v>116.58</v>
      </c>
      <c r="N419">
        <f>SmtRes!AA425</f>
        <v>99.65</v>
      </c>
      <c r="O419">
        <f>ROUND(ROUND(L419*Source!I408, 6)*SmtRes!DA425, 2)</f>
        <v>116.58</v>
      </c>
      <c r="P419">
        <f>SmtRes!AG425</f>
        <v>0</v>
      </c>
      <c r="Q419">
        <f>SmtRes!DC425</f>
        <v>0</v>
      </c>
      <c r="R419">
        <f>ROUND(ROUND(Q419*Source!I408, 6)*1, 2)</f>
        <v>0</v>
      </c>
      <c r="S419">
        <f>SmtRes!AC425</f>
        <v>0</v>
      </c>
      <c r="T419">
        <f>ROUND(ROUND(Q419*Source!I408, 6)*SmtRes!AK425, 2)</f>
        <v>0</v>
      </c>
      <c r="U419">
        <v>3</v>
      </c>
      <c r="Z419">
        <f>SmtRes!X425</f>
        <v>460010687</v>
      </c>
      <c r="AA419">
        <v>-746135327</v>
      </c>
      <c r="AB419">
        <v>-746135327</v>
      </c>
    </row>
    <row r="420" spans="1:28" x14ac:dyDescent="0.2">
      <c r="A420">
        <v>20</v>
      </c>
      <c r="B420">
        <v>424</v>
      </c>
      <c r="C420">
        <v>3</v>
      </c>
      <c r="D420">
        <v>0</v>
      </c>
      <c r="E420">
        <f>SmtRes!AV424</f>
        <v>0</v>
      </c>
      <c r="F420" t="str">
        <f>SmtRes!I424</f>
        <v>21.1-6-68</v>
      </c>
      <c r="G420" t="str">
        <f>SmtRes!K424</f>
        <v>Лак битумный, марка БТ-577</v>
      </c>
      <c r="H420" t="str">
        <f>SmtRes!O424</f>
        <v>т</v>
      </c>
      <c r="I420">
        <f>SmtRes!Y424*Source!I408</f>
        <v>3.3E-3</v>
      </c>
      <c r="J420">
        <f>SmtRes!AO424</f>
        <v>1</v>
      </c>
      <c r="K420">
        <f>SmtRes!AE424</f>
        <v>86653.52</v>
      </c>
      <c r="L420">
        <f>SmtRes!DB424</f>
        <v>95.32</v>
      </c>
      <c r="M420">
        <f>ROUND(ROUND(L420*Source!I408, 6)*1, 2)</f>
        <v>285.95999999999998</v>
      </c>
      <c r="N420">
        <f>SmtRes!AA424</f>
        <v>86653.52</v>
      </c>
      <c r="O420">
        <f>ROUND(ROUND(L420*Source!I408, 6)*SmtRes!DA424, 2)</f>
        <v>285.95999999999998</v>
      </c>
      <c r="P420">
        <f>SmtRes!AG424</f>
        <v>0</v>
      </c>
      <c r="Q420">
        <f>SmtRes!DC424</f>
        <v>0</v>
      </c>
      <c r="R420">
        <f>ROUND(ROUND(Q420*Source!I408, 6)*1, 2)</f>
        <v>0</v>
      </c>
      <c r="S420">
        <f>SmtRes!AC424</f>
        <v>0</v>
      </c>
      <c r="T420">
        <f>ROUND(ROUND(Q420*Source!I408, 6)*SmtRes!AK424, 2)</f>
        <v>0</v>
      </c>
      <c r="U420">
        <v>3</v>
      </c>
      <c r="Z420">
        <f>SmtRes!X424</f>
        <v>-805753761</v>
      </c>
      <c r="AA420">
        <v>701703562</v>
      </c>
      <c r="AB420">
        <v>701703562</v>
      </c>
    </row>
    <row r="421" spans="1:28" x14ac:dyDescent="0.2">
      <c r="A421">
        <v>20</v>
      </c>
      <c r="B421">
        <v>423</v>
      </c>
      <c r="C421">
        <v>3</v>
      </c>
      <c r="D421">
        <v>0</v>
      </c>
      <c r="E421">
        <f>SmtRes!AV423</f>
        <v>0</v>
      </c>
      <c r="F421" t="str">
        <f>SmtRes!I423</f>
        <v>21.1-6-48</v>
      </c>
      <c r="G421" t="str">
        <f>SmtRes!K423</f>
        <v>Краски масляные жидкотертые цветные (готовые к употреблению) для наружных и внутренних работ, марка МА-25</v>
      </c>
      <c r="H421" t="str">
        <f>SmtRes!O423</f>
        <v>т</v>
      </c>
      <c r="I421">
        <f>SmtRes!Y423*Source!I408</f>
        <v>1.0530000000000001E-2</v>
      </c>
      <c r="J421">
        <f>SmtRes!AO423</f>
        <v>1</v>
      </c>
      <c r="K421">
        <f>SmtRes!AE423</f>
        <v>114569.3</v>
      </c>
      <c r="L421">
        <f>SmtRes!DB423</f>
        <v>402.14</v>
      </c>
      <c r="M421">
        <f>ROUND(ROUND(L421*Source!I408, 6)*1, 2)</f>
        <v>1206.42</v>
      </c>
      <c r="N421">
        <f>SmtRes!AA423</f>
        <v>114569.3</v>
      </c>
      <c r="O421">
        <f>ROUND(ROUND(L421*Source!I408, 6)*SmtRes!DA423, 2)</f>
        <v>1206.42</v>
      </c>
      <c r="P421">
        <f>SmtRes!AG423</f>
        <v>0</v>
      </c>
      <c r="Q421">
        <f>SmtRes!DC423</f>
        <v>0</v>
      </c>
      <c r="R421">
        <f>ROUND(ROUND(Q421*Source!I408, 6)*1, 2)</f>
        <v>0</v>
      </c>
      <c r="S421">
        <f>SmtRes!AC423</f>
        <v>0</v>
      </c>
      <c r="T421">
        <f>ROUND(ROUND(Q421*Source!I408, 6)*SmtRes!AK423, 2)</f>
        <v>0</v>
      </c>
      <c r="U421">
        <v>3</v>
      </c>
      <c r="Z421">
        <f>SmtRes!X423</f>
        <v>-393776186</v>
      </c>
      <c r="AA421">
        <v>452281720</v>
      </c>
      <c r="AB421">
        <v>452281720</v>
      </c>
    </row>
    <row r="422" spans="1:28" x14ac:dyDescent="0.2">
      <c r="A422">
        <v>20</v>
      </c>
      <c r="B422">
        <v>422</v>
      </c>
      <c r="C422">
        <v>3</v>
      </c>
      <c r="D422">
        <v>0</v>
      </c>
      <c r="E422">
        <f>SmtRes!AV422</f>
        <v>0</v>
      </c>
      <c r="F422" t="str">
        <f>SmtRes!I422</f>
        <v>21.1-4-9</v>
      </c>
      <c r="G422" t="str">
        <f>SmtRes!K422</f>
        <v>Керосин</v>
      </c>
      <c r="H422" t="str">
        <f>SmtRes!O422</f>
        <v>т</v>
      </c>
      <c r="I422">
        <f>SmtRes!Y422*Source!I408</f>
        <v>3.0000000000000001E-3</v>
      </c>
      <c r="J422">
        <f>SmtRes!AO422</f>
        <v>1</v>
      </c>
      <c r="K422">
        <f>SmtRes!AE422</f>
        <v>122462.72</v>
      </c>
      <c r="L422">
        <f>SmtRes!DB422</f>
        <v>122.46</v>
      </c>
      <c r="M422">
        <f>ROUND(ROUND(L422*Source!I408, 6)*1, 2)</f>
        <v>367.38</v>
      </c>
      <c r="N422">
        <f>SmtRes!AA422</f>
        <v>122462.72</v>
      </c>
      <c r="O422">
        <f>ROUND(ROUND(L422*Source!I408, 6)*SmtRes!DA422, 2)</f>
        <v>367.38</v>
      </c>
      <c r="P422">
        <f>SmtRes!AG422</f>
        <v>0</v>
      </c>
      <c r="Q422">
        <f>SmtRes!DC422</f>
        <v>0</v>
      </c>
      <c r="R422">
        <f>ROUND(ROUND(Q422*Source!I408, 6)*1, 2)</f>
        <v>0</v>
      </c>
      <c r="S422">
        <f>SmtRes!AC422</f>
        <v>0</v>
      </c>
      <c r="T422">
        <f>ROUND(ROUND(Q422*Source!I408, 6)*SmtRes!AK422, 2)</f>
        <v>0</v>
      </c>
      <c r="U422">
        <v>3</v>
      </c>
      <c r="Z422">
        <f>SmtRes!X422</f>
        <v>1084263761</v>
      </c>
      <c r="AA422">
        <v>1372011399</v>
      </c>
      <c r="AB422">
        <v>1372011399</v>
      </c>
    </row>
    <row r="423" spans="1:28" x14ac:dyDescent="0.2">
      <c r="A423">
        <v>20</v>
      </c>
      <c r="B423">
        <v>421</v>
      </c>
      <c r="C423">
        <v>3</v>
      </c>
      <c r="D423">
        <v>0</v>
      </c>
      <c r="E423">
        <f>SmtRes!AV421</f>
        <v>0</v>
      </c>
      <c r="F423" t="str">
        <f>SmtRes!I421</f>
        <v>21.1-4-46</v>
      </c>
      <c r="G423" t="str">
        <f>SmtRes!K421</f>
        <v>Солидол жировой</v>
      </c>
      <c r="H423" t="str">
        <f>SmtRes!O421</f>
        <v>т</v>
      </c>
      <c r="I423">
        <f>SmtRes!Y421*Source!I408</f>
        <v>2.4000000000000002E-3</v>
      </c>
      <c r="J423">
        <f>SmtRes!AO421</f>
        <v>1</v>
      </c>
      <c r="K423">
        <f>SmtRes!AE421</f>
        <v>205731.7</v>
      </c>
      <c r="L423">
        <f>SmtRes!DB421</f>
        <v>164.59</v>
      </c>
      <c r="M423">
        <f>ROUND(ROUND(L423*Source!I408, 6)*1, 2)</f>
        <v>493.77</v>
      </c>
      <c r="N423">
        <f>SmtRes!AA421</f>
        <v>205731.7</v>
      </c>
      <c r="O423">
        <f>ROUND(ROUND(L423*Source!I408, 6)*SmtRes!DA421, 2)</f>
        <v>493.77</v>
      </c>
      <c r="P423">
        <f>SmtRes!AG421</f>
        <v>0</v>
      </c>
      <c r="Q423">
        <f>SmtRes!DC421</f>
        <v>0</v>
      </c>
      <c r="R423">
        <f>ROUND(ROUND(Q423*Source!I408, 6)*1, 2)</f>
        <v>0</v>
      </c>
      <c r="S423">
        <f>SmtRes!AC421</f>
        <v>0</v>
      </c>
      <c r="T423">
        <f>ROUND(ROUND(Q423*Source!I408, 6)*SmtRes!AK421, 2)</f>
        <v>0</v>
      </c>
      <c r="U423">
        <v>3</v>
      </c>
      <c r="Z423">
        <f>SmtRes!X421</f>
        <v>-1807663441</v>
      </c>
      <c r="AA423">
        <v>-1720387991</v>
      </c>
      <c r="AB423">
        <v>-1720387991</v>
      </c>
    </row>
    <row r="424" spans="1:28" x14ac:dyDescent="0.2">
      <c r="A424">
        <v>20</v>
      </c>
      <c r="B424">
        <v>420</v>
      </c>
      <c r="C424">
        <v>3</v>
      </c>
      <c r="D424">
        <v>0</v>
      </c>
      <c r="E424">
        <f>SmtRes!AV420</f>
        <v>0</v>
      </c>
      <c r="F424" t="str">
        <f>SmtRes!I420</f>
        <v>21.1-4-2</v>
      </c>
      <c r="G424" t="str">
        <f>SmtRes!K420</f>
        <v>Ацетилен технический</v>
      </c>
      <c r="H424" t="str">
        <f>SmtRes!O420</f>
        <v>м3</v>
      </c>
      <c r="I424">
        <f>SmtRes!Y420*Source!I408</f>
        <v>2.7</v>
      </c>
      <c r="J424">
        <f>SmtRes!AO420</f>
        <v>1</v>
      </c>
      <c r="K424">
        <f>SmtRes!AE420</f>
        <v>715.78</v>
      </c>
      <c r="L424">
        <f>SmtRes!DB420</f>
        <v>644.20000000000005</v>
      </c>
      <c r="M424">
        <f>ROUND(ROUND(L424*Source!I408, 6)*1, 2)</f>
        <v>1932.6</v>
      </c>
      <c r="N424">
        <f>SmtRes!AA420</f>
        <v>715.78</v>
      </c>
      <c r="O424">
        <f>ROUND(ROUND(L424*Source!I408, 6)*SmtRes!DA420, 2)</f>
        <v>1932.6</v>
      </c>
      <c r="P424">
        <f>SmtRes!AG420</f>
        <v>0</v>
      </c>
      <c r="Q424">
        <f>SmtRes!DC420</f>
        <v>0</v>
      </c>
      <c r="R424">
        <f>ROUND(ROUND(Q424*Source!I408, 6)*1, 2)</f>
        <v>0</v>
      </c>
      <c r="S424">
        <f>SmtRes!AC420</f>
        <v>0</v>
      </c>
      <c r="T424">
        <f>ROUND(ROUND(Q424*Source!I408, 6)*SmtRes!AK420, 2)</f>
        <v>0</v>
      </c>
      <c r="U424">
        <v>3</v>
      </c>
      <c r="Z424">
        <f>SmtRes!X420</f>
        <v>997537612</v>
      </c>
      <c r="AA424">
        <v>472873284</v>
      </c>
      <c r="AB424">
        <v>472873284</v>
      </c>
    </row>
    <row r="425" spans="1:28" x14ac:dyDescent="0.2">
      <c r="A425">
        <v>20</v>
      </c>
      <c r="B425">
        <v>419</v>
      </c>
      <c r="C425">
        <v>3</v>
      </c>
      <c r="D425">
        <v>0</v>
      </c>
      <c r="E425">
        <f>SmtRes!AV419</f>
        <v>0</v>
      </c>
      <c r="F425" t="str">
        <f>SmtRes!I419</f>
        <v>21.1-4-10</v>
      </c>
      <c r="G425" t="str">
        <f>SmtRes!K419</f>
        <v>Кислород технический газообразный</v>
      </c>
      <c r="H425" t="str">
        <f>SmtRes!O419</f>
        <v>м3</v>
      </c>
      <c r="I425">
        <f>SmtRes!Y419*Source!I408</f>
        <v>5.6999999999999993</v>
      </c>
      <c r="J425">
        <f>SmtRes!AO419</f>
        <v>1</v>
      </c>
      <c r="K425">
        <f>SmtRes!AE419</f>
        <v>79.62</v>
      </c>
      <c r="L425">
        <f>SmtRes!DB419</f>
        <v>151.28</v>
      </c>
      <c r="M425">
        <f>ROUND(ROUND(L425*Source!I408, 6)*1, 2)</f>
        <v>453.84</v>
      </c>
      <c r="N425">
        <f>SmtRes!AA419</f>
        <v>79.62</v>
      </c>
      <c r="O425">
        <f>ROUND(ROUND(L425*Source!I408, 6)*SmtRes!DA419, 2)</f>
        <v>453.84</v>
      </c>
      <c r="P425">
        <f>SmtRes!AG419</f>
        <v>0</v>
      </c>
      <c r="Q425">
        <f>SmtRes!DC419</f>
        <v>0</v>
      </c>
      <c r="R425">
        <f>ROUND(ROUND(Q425*Source!I408, 6)*1, 2)</f>
        <v>0</v>
      </c>
      <c r="S425">
        <f>SmtRes!AC419</f>
        <v>0</v>
      </c>
      <c r="T425">
        <f>ROUND(ROUND(Q425*Source!I408, 6)*SmtRes!AK419, 2)</f>
        <v>0</v>
      </c>
      <c r="U425">
        <v>3</v>
      </c>
      <c r="Z425">
        <f>SmtRes!X419</f>
        <v>-846764371</v>
      </c>
      <c r="AA425">
        <v>-1841780710</v>
      </c>
      <c r="AB425">
        <v>-1841780710</v>
      </c>
    </row>
    <row r="426" spans="1:28" x14ac:dyDescent="0.2">
      <c r="A426">
        <v>20</v>
      </c>
      <c r="B426">
        <v>418</v>
      </c>
      <c r="C426">
        <v>3</v>
      </c>
      <c r="D426">
        <v>0</v>
      </c>
      <c r="E426">
        <f>SmtRes!AV418</f>
        <v>0</v>
      </c>
      <c r="F426" t="str">
        <f>SmtRes!I418</f>
        <v>21.1-25-399</v>
      </c>
      <c r="G426" t="str">
        <f>SmtRes!K418</f>
        <v>Шнур асбестовый, общего назначения, марка ШАОН-1, диаметр 0,75 мм,</v>
      </c>
      <c r="H426" t="str">
        <f>SmtRes!O418</f>
        <v>т</v>
      </c>
      <c r="I426">
        <f>SmtRes!Y418*Source!I408</f>
        <v>2.0999999999999999E-3</v>
      </c>
      <c r="J426">
        <f>SmtRes!AO418</f>
        <v>1</v>
      </c>
      <c r="K426">
        <f>SmtRes!AE418</f>
        <v>1072565.3799999999</v>
      </c>
      <c r="L426">
        <f>SmtRes!DB418</f>
        <v>750.8</v>
      </c>
      <c r="M426">
        <f>ROUND(ROUND(L426*Source!I408, 6)*1, 2)</f>
        <v>2252.4</v>
      </c>
      <c r="N426">
        <f>SmtRes!AA418</f>
        <v>1072565.3799999999</v>
      </c>
      <c r="O426">
        <f>ROUND(ROUND(L426*Source!I408, 6)*SmtRes!DA418, 2)</f>
        <v>2252.4</v>
      </c>
      <c r="P426">
        <f>SmtRes!AG418</f>
        <v>0</v>
      </c>
      <c r="Q426">
        <f>SmtRes!DC418</f>
        <v>0</v>
      </c>
      <c r="R426">
        <f>ROUND(ROUND(Q426*Source!I408, 6)*1, 2)</f>
        <v>0</v>
      </c>
      <c r="S426">
        <f>SmtRes!AC418</f>
        <v>0</v>
      </c>
      <c r="T426">
        <f>ROUND(ROUND(Q426*Source!I408, 6)*SmtRes!AK418, 2)</f>
        <v>0</v>
      </c>
      <c r="U426">
        <v>3</v>
      </c>
      <c r="Z426">
        <f>SmtRes!X418</f>
        <v>-2143664447</v>
      </c>
      <c r="AA426">
        <v>-1106440195</v>
      </c>
      <c r="AB426">
        <v>-1106440195</v>
      </c>
    </row>
    <row r="427" spans="1:28" x14ac:dyDescent="0.2">
      <c r="A427">
        <v>20</v>
      </c>
      <c r="B427">
        <v>417</v>
      </c>
      <c r="C427">
        <v>3</v>
      </c>
      <c r="D427">
        <v>0</v>
      </c>
      <c r="E427">
        <f>SmtRes!AV417</f>
        <v>0</v>
      </c>
      <c r="F427" t="str">
        <f>SmtRes!I417</f>
        <v>21.1-25-284</v>
      </c>
      <c r="G427" t="str">
        <f>SmtRes!K417</f>
        <v>Прокладки резиновые, уплотнительные, диаметр 30-40 мм, марка 7057-3</v>
      </c>
      <c r="H427" t="str">
        <f>SmtRes!O417</f>
        <v>т</v>
      </c>
      <c r="I427">
        <f>SmtRes!Y417*Source!I408</f>
        <v>2.0999999999999999E-3</v>
      </c>
      <c r="J427">
        <f>SmtRes!AO417</f>
        <v>1</v>
      </c>
      <c r="K427">
        <f>SmtRes!AE417</f>
        <v>266315.90999999997</v>
      </c>
      <c r="L427">
        <f>SmtRes!DB417</f>
        <v>186.42</v>
      </c>
      <c r="M427">
        <f>ROUND(ROUND(L427*Source!I408, 6)*1, 2)</f>
        <v>559.26</v>
      </c>
      <c r="N427">
        <f>SmtRes!AA417</f>
        <v>266315.90999999997</v>
      </c>
      <c r="O427">
        <f>ROUND(ROUND(L427*Source!I408, 6)*SmtRes!DA417, 2)</f>
        <v>559.26</v>
      </c>
      <c r="P427">
        <f>SmtRes!AG417</f>
        <v>0</v>
      </c>
      <c r="Q427">
        <f>SmtRes!DC417</f>
        <v>0</v>
      </c>
      <c r="R427">
        <f>ROUND(ROUND(Q427*Source!I408, 6)*1, 2)</f>
        <v>0</v>
      </c>
      <c r="S427">
        <f>SmtRes!AC417</f>
        <v>0</v>
      </c>
      <c r="T427">
        <f>ROUND(ROUND(Q427*Source!I408, 6)*SmtRes!AK417, 2)</f>
        <v>0</v>
      </c>
      <c r="U427">
        <v>3</v>
      </c>
      <c r="Z427">
        <f>SmtRes!X417</f>
        <v>1570571688</v>
      </c>
      <c r="AA427">
        <v>-543988040</v>
      </c>
      <c r="AB427">
        <v>-543988040</v>
      </c>
    </row>
    <row r="428" spans="1:28" x14ac:dyDescent="0.2">
      <c r="A428">
        <v>20</v>
      </c>
      <c r="B428">
        <v>416</v>
      </c>
      <c r="C428">
        <v>3</v>
      </c>
      <c r="D428">
        <v>0</v>
      </c>
      <c r="E428">
        <f>SmtRes!AV416</f>
        <v>0</v>
      </c>
      <c r="F428" t="str">
        <f>SmtRes!I416</f>
        <v>21.1-23-9</v>
      </c>
      <c r="G428" t="str">
        <f>SmtRes!K416</f>
        <v>Электроды, тип Э-42, 46, 50, диаметр 4 - 6 мм</v>
      </c>
      <c r="H428" t="str">
        <f>SmtRes!O416</f>
        <v>т</v>
      </c>
      <c r="I428">
        <f>SmtRes!Y416*Source!I408</f>
        <v>3.3E-3</v>
      </c>
      <c r="J428">
        <f>SmtRes!AO416</f>
        <v>1</v>
      </c>
      <c r="K428">
        <f>SmtRes!AE416</f>
        <v>116329.32</v>
      </c>
      <c r="L428">
        <f>SmtRes!DB416</f>
        <v>127.96</v>
      </c>
      <c r="M428">
        <f>ROUND(ROUND(L428*Source!I408, 6)*1, 2)</f>
        <v>383.88</v>
      </c>
      <c r="N428">
        <f>SmtRes!AA416</f>
        <v>116329.32</v>
      </c>
      <c r="O428">
        <f>ROUND(ROUND(L428*Source!I408, 6)*SmtRes!DA416, 2)</f>
        <v>383.88</v>
      </c>
      <c r="P428">
        <f>SmtRes!AG416</f>
        <v>0</v>
      </c>
      <c r="Q428">
        <f>SmtRes!DC416</f>
        <v>0</v>
      </c>
      <c r="R428">
        <f>ROUND(ROUND(Q428*Source!I408, 6)*1, 2)</f>
        <v>0</v>
      </c>
      <c r="S428">
        <f>SmtRes!AC416</f>
        <v>0</v>
      </c>
      <c r="T428">
        <f>ROUND(ROUND(Q428*Source!I408, 6)*SmtRes!AK416, 2)</f>
        <v>0</v>
      </c>
      <c r="U428">
        <v>3</v>
      </c>
      <c r="Z428">
        <f>SmtRes!X416</f>
        <v>815929747</v>
      </c>
      <c r="AA428">
        <v>-1870019852</v>
      </c>
      <c r="AB428">
        <v>-1870019852</v>
      </c>
    </row>
    <row r="429" spans="1:28" x14ac:dyDescent="0.2">
      <c r="A429">
        <v>20</v>
      </c>
      <c r="B429">
        <v>415</v>
      </c>
      <c r="C429">
        <v>3</v>
      </c>
      <c r="D429">
        <v>0</v>
      </c>
      <c r="E429">
        <f>SmtRes!AV415</f>
        <v>0</v>
      </c>
      <c r="F429" t="str">
        <f>SmtRes!I415</f>
        <v>21.1-11-95</v>
      </c>
      <c r="G429" t="str">
        <f>SmtRes!K415</f>
        <v>Шайбы для болтов черные</v>
      </c>
      <c r="H429" t="str">
        <f>SmtRes!O415</f>
        <v>т</v>
      </c>
      <c r="I429">
        <f>SmtRes!Y415*Source!I408</f>
        <v>6.0000000000000006E-4</v>
      </c>
      <c r="J429">
        <f>SmtRes!AO415</f>
        <v>1</v>
      </c>
      <c r="K429">
        <f>SmtRes!AE415</f>
        <v>252301.59</v>
      </c>
      <c r="L429">
        <f>SmtRes!DB415</f>
        <v>50.46</v>
      </c>
      <c r="M429">
        <f>ROUND(ROUND(L429*Source!I408, 6)*1, 2)</f>
        <v>151.38</v>
      </c>
      <c r="N429">
        <f>SmtRes!AA415</f>
        <v>252301.59</v>
      </c>
      <c r="O429">
        <f>ROUND(ROUND(L429*Source!I408, 6)*SmtRes!DA415, 2)</f>
        <v>151.38</v>
      </c>
      <c r="P429">
        <f>SmtRes!AG415</f>
        <v>0</v>
      </c>
      <c r="Q429">
        <f>SmtRes!DC415</f>
        <v>0</v>
      </c>
      <c r="R429">
        <f>ROUND(ROUND(Q429*Source!I408, 6)*1, 2)</f>
        <v>0</v>
      </c>
      <c r="S429">
        <f>SmtRes!AC415</f>
        <v>0</v>
      </c>
      <c r="T429">
        <f>ROUND(ROUND(Q429*Source!I408, 6)*SmtRes!AK415, 2)</f>
        <v>0</v>
      </c>
      <c r="U429">
        <v>3</v>
      </c>
      <c r="Z429">
        <f>SmtRes!X415</f>
        <v>-1078613856</v>
      </c>
      <c r="AA429">
        <v>-753661244</v>
      </c>
      <c r="AB429">
        <v>-753661244</v>
      </c>
    </row>
    <row r="430" spans="1:28" x14ac:dyDescent="0.2">
      <c r="A430">
        <v>20</v>
      </c>
      <c r="B430">
        <v>414</v>
      </c>
      <c r="C430">
        <v>3</v>
      </c>
      <c r="D430">
        <v>0</v>
      </c>
      <c r="E430">
        <f>SmtRes!AV414</f>
        <v>0</v>
      </c>
      <c r="F430" t="str">
        <f>SmtRes!I414</f>
        <v>21.1-11-21</v>
      </c>
      <c r="G430" t="str">
        <f>SmtRes!K414</f>
        <v>Болты строительные черные с гайками и шайбами (10х100мм)</v>
      </c>
      <c r="H430" t="str">
        <f>SmtRes!O414</f>
        <v>т</v>
      </c>
      <c r="I430">
        <f>SmtRes!Y414*Source!I408</f>
        <v>3.8999999999999998E-3</v>
      </c>
      <c r="J430">
        <f>SmtRes!AO414</f>
        <v>1</v>
      </c>
      <c r="K430">
        <f>SmtRes!AE414</f>
        <v>169525.77</v>
      </c>
      <c r="L430">
        <f>SmtRes!DB414</f>
        <v>220.38</v>
      </c>
      <c r="M430">
        <f>ROUND(ROUND(L430*Source!I408, 6)*1, 2)</f>
        <v>661.14</v>
      </c>
      <c r="N430">
        <f>SmtRes!AA414</f>
        <v>169525.77</v>
      </c>
      <c r="O430">
        <f>ROUND(ROUND(L430*Source!I408, 6)*SmtRes!DA414, 2)</f>
        <v>661.14</v>
      </c>
      <c r="P430">
        <f>SmtRes!AG414</f>
        <v>0</v>
      </c>
      <c r="Q430">
        <f>SmtRes!DC414</f>
        <v>0</v>
      </c>
      <c r="R430">
        <f>ROUND(ROUND(Q430*Source!I408, 6)*1, 2)</f>
        <v>0</v>
      </c>
      <c r="S430">
        <f>SmtRes!AC414</f>
        <v>0</v>
      </c>
      <c r="T430">
        <f>ROUND(ROUND(Q430*Source!I408, 6)*SmtRes!AK414, 2)</f>
        <v>0</v>
      </c>
      <c r="U430">
        <v>3</v>
      </c>
      <c r="Z430">
        <f>SmtRes!X414</f>
        <v>425402807</v>
      </c>
      <c r="AA430">
        <v>-876077394</v>
      </c>
      <c r="AB430">
        <v>-876077394</v>
      </c>
    </row>
    <row r="431" spans="1:28" x14ac:dyDescent="0.2">
      <c r="A431">
        <v>20</v>
      </c>
      <c r="B431">
        <v>413</v>
      </c>
      <c r="C431">
        <v>1</v>
      </c>
      <c r="D431">
        <v>0</v>
      </c>
      <c r="E431">
        <f>SmtRes!AV413</f>
        <v>1</v>
      </c>
      <c r="F431" t="str">
        <f>SmtRes!I413</f>
        <v>9999990008</v>
      </c>
      <c r="G431" t="str">
        <f>SmtRes!K413</f>
        <v>Трудозатраты рабочих</v>
      </c>
      <c r="H431" t="str">
        <f>SmtRes!O413</f>
        <v>чел.-ч.</v>
      </c>
      <c r="I431">
        <f>SmtRes!Y413*Source!I408</f>
        <v>276</v>
      </c>
      <c r="J431">
        <f>SmtRes!AO413</f>
        <v>1</v>
      </c>
      <c r="K431">
        <f>SmtRes!AH413</f>
        <v>0</v>
      </c>
      <c r="L431">
        <f>SmtRes!DB413</f>
        <v>0</v>
      </c>
      <c r="M431">
        <f>ROUND(ROUND(L431*Source!I408, 6)*1, 2)</f>
        <v>0</v>
      </c>
      <c r="N431">
        <f>SmtRes!AD413</f>
        <v>0</v>
      </c>
      <c r="O431">
        <f>ROUND(ROUND(L431*Source!I408, 6)*SmtRes!DA413, 2)</f>
        <v>0</v>
      </c>
      <c r="P431">
        <f>SmtRes!AG413</f>
        <v>0</v>
      </c>
      <c r="Q431">
        <f>SmtRes!DC413</f>
        <v>0</v>
      </c>
      <c r="R431">
        <f>ROUND(ROUND(Q431*Source!I408, 6)*1, 2)</f>
        <v>0</v>
      </c>
      <c r="S431">
        <f>SmtRes!AC413</f>
        <v>0</v>
      </c>
      <c r="T431">
        <f>ROUND(ROUND(Q431*Source!I408, 6)*SmtRes!AK413, 2)</f>
        <v>0</v>
      </c>
      <c r="U431">
        <v>1</v>
      </c>
      <c r="Z431">
        <f>SmtRes!X413</f>
        <v>476480486</v>
      </c>
      <c r="AA431">
        <v>-1751963544</v>
      </c>
      <c r="AB431">
        <v>-1751963544</v>
      </c>
    </row>
    <row r="432" spans="1:28" x14ac:dyDescent="0.2">
      <c r="A432">
        <v>20</v>
      </c>
      <c r="B432">
        <v>440</v>
      </c>
      <c r="C432">
        <v>3</v>
      </c>
      <c r="D432">
        <v>0</v>
      </c>
      <c r="E432">
        <f>SmtRes!AV440</f>
        <v>0</v>
      </c>
      <c r="F432" t="str">
        <f>SmtRes!I440</f>
        <v>21.18-7-2</v>
      </c>
      <c r="G432" t="str">
        <f>SmtRes!K440</f>
        <v>Прокладка уплотнительная паронитовая, толщина 0,5-2,5 мм</v>
      </c>
      <c r="H432" t="str">
        <f>SmtRes!O440</f>
        <v>т</v>
      </c>
      <c r="I432">
        <f>SmtRes!Y440*Source!I409</f>
        <v>2.8E-3</v>
      </c>
      <c r="J432">
        <f>SmtRes!AO440</f>
        <v>1</v>
      </c>
      <c r="K432">
        <f>SmtRes!AE440</f>
        <v>101175.36</v>
      </c>
      <c r="L432">
        <f>SmtRes!DB440</f>
        <v>141.65</v>
      </c>
      <c r="M432">
        <f>ROUND(ROUND(L432*Source!I409, 6)*1, 2)</f>
        <v>283.3</v>
      </c>
      <c r="N432">
        <f>SmtRes!AA440</f>
        <v>101175.36</v>
      </c>
      <c r="O432">
        <f>ROUND(ROUND(L432*Source!I409, 6)*SmtRes!DA440, 2)</f>
        <v>283.3</v>
      </c>
      <c r="P432">
        <f>SmtRes!AG440</f>
        <v>0</v>
      </c>
      <c r="Q432">
        <f>SmtRes!DC440</f>
        <v>0</v>
      </c>
      <c r="R432">
        <f>ROUND(ROUND(Q432*Source!I409, 6)*1, 2)</f>
        <v>0</v>
      </c>
      <c r="S432">
        <f>SmtRes!AC440</f>
        <v>0</v>
      </c>
      <c r="T432">
        <f>ROUND(ROUND(Q432*Source!I409, 6)*SmtRes!AK440, 2)</f>
        <v>0</v>
      </c>
      <c r="U432">
        <v>3</v>
      </c>
      <c r="Z432">
        <f>SmtRes!X440</f>
        <v>-1162387207</v>
      </c>
      <c r="AA432">
        <v>-769949848</v>
      </c>
      <c r="AB432">
        <v>-769949848</v>
      </c>
    </row>
    <row r="433" spans="1:28" x14ac:dyDescent="0.2">
      <c r="A433">
        <v>20</v>
      </c>
      <c r="B433">
        <v>439</v>
      </c>
      <c r="C433">
        <v>3</v>
      </c>
      <c r="D433">
        <v>0</v>
      </c>
      <c r="E433">
        <f>SmtRes!AV439</f>
        <v>0</v>
      </c>
      <c r="F433" t="str">
        <f>SmtRes!I439</f>
        <v>21.1-6-90</v>
      </c>
      <c r="G433" t="str">
        <f>SmtRes!K439</f>
        <v>Олифа для окраски комбинированная "Оксоль"</v>
      </c>
      <c r="H433" t="str">
        <f>SmtRes!O439</f>
        <v>кг</v>
      </c>
      <c r="I433">
        <f>SmtRes!Y439*Source!I409</f>
        <v>0.92</v>
      </c>
      <c r="J433">
        <f>SmtRes!AO439</f>
        <v>1</v>
      </c>
      <c r="K433">
        <f>SmtRes!AE439</f>
        <v>99.65</v>
      </c>
      <c r="L433">
        <f>SmtRes!DB439</f>
        <v>45.84</v>
      </c>
      <c r="M433">
        <f>ROUND(ROUND(L433*Source!I409, 6)*1, 2)</f>
        <v>91.68</v>
      </c>
      <c r="N433">
        <f>SmtRes!AA439</f>
        <v>99.65</v>
      </c>
      <c r="O433">
        <f>ROUND(ROUND(L433*Source!I409, 6)*SmtRes!DA439, 2)</f>
        <v>91.68</v>
      </c>
      <c r="P433">
        <f>SmtRes!AG439</f>
        <v>0</v>
      </c>
      <c r="Q433">
        <f>SmtRes!DC439</f>
        <v>0</v>
      </c>
      <c r="R433">
        <f>ROUND(ROUND(Q433*Source!I409, 6)*1, 2)</f>
        <v>0</v>
      </c>
      <c r="S433">
        <f>SmtRes!AC439</f>
        <v>0</v>
      </c>
      <c r="T433">
        <f>ROUND(ROUND(Q433*Source!I409, 6)*SmtRes!AK439, 2)</f>
        <v>0</v>
      </c>
      <c r="U433">
        <v>3</v>
      </c>
      <c r="Z433">
        <f>SmtRes!X439</f>
        <v>460010687</v>
      </c>
      <c r="AA433">
        <v>-746135327</v>
      </c>
      <c r="AB433">
        <v>-746135327</v>
      </c>
    </row>
    <row r="434" spans="1:28" x14ac:dyDescent="0.2">
      <c r="A434">
        <v>20</v>
      </c>
      <c r="B434">
        <v>438</v>
      </c>
      <c r="C434">
        <v>3</v>
      </c>
      <c r="D434">
        <v>0</v>
      </c>
      <c r="E434">
        <f>SmtRes!AV438</f>
        <v>0</v>
      </c>
      <c r="F434" t="str">
        <f>SmtRes!I438</f>
        <v>21.1-6-68</v>
      </c>
      <c r="G434" t="str">
        <f>SmtRes!K438</f>
        <v>Лак битумный, марка БТ-577</v>
      </c>
      <c r="H434" t="str">
        <f>SmtRes!O438</f>
        <v>т</v>
      </c>
      <c r="I434">
        <f>SmtRes!Y438*Source!I409</f>
        <v>3.2000000000000002E-3</v>
      </c>
      <c r="J434">
        <f>SmtRes!AO438</f>
        <v>1</v>
      </c>
      <c r="K434">
        <f>SmtRes!AE438</f>
        <v>86653.52</v>
      </c>
      <c r="L434">
        <f>SmtRes!DB438</f>
        <v>138.65</v>
      </c>
      <c r="M434">
        <f>ROUND(ROUND(L434*Source!I409, 6)*1, 2)</f>
        <v>277.3</v>
      </c>
      <c r="N434">
        <f>SmtRes!AA438</f>
        <v>86653.52</v>
      </c>
      <c r="O434">
        <f>ROUND(ROUND(L434*Source!I409, 6)*SmtRes!DA438, 2)</f>
        <v>277.3</v>
      </c>
      <c r="P434">
        <f>SmtRes!AG438</f>
        <v>0</v>
      </c>
      <c r="Q434">
        <f>SmtRes!DC438</f>
        <v>0</v>
      </c>
      <c r="R434">
        <f>ROUND(ROUND(Q434*Source!I409, 6)*1, 2)</f>
        <v>0</v>
      </c>
      <c r="S434">
        <f>SmtRes!AC438</f>
        <v>0</v>
      </c>
      <c r="T434">
        <f>ROUND(ROUND(Q434*Source!I409, 6)*SmtRes!AK438, 2)</f>
        <v>0</v>
      </c>
      <c r="U434">
        <v>3</v>
      </c>
      <c r="Z434">
        <f>SmtRes!X438</f>
        <v>-805753761</v>
      </c>
      <c r="AA434">
        <v>701703562</v>
      </c>
      <c r="AB434">
        <v>701703562</v>
      </c>
    </row>
    <row r="435" spans="1:28" x14ac:dyDescent="0.2">
      <c r="A435">
        <v>20</v>
      </c>
      <c r="B435">
        <v>437</v>
      </c>
      <c r="C435">
        <v>3</v>
      </c>
      <c r="D435">
        <v>0</v>
      </c>
      <c r="E435">
        <f>SmtRes!AV437</f>
        <v>0</v>
      </c>
      <c r="F435" t="str">
        <f>SmtRes!I437</f>
        <v>21.1-6-48</v>
      </c>
      <c r="G435" t="str">
        <f>SmtRes!K437</f>
        <v>Краски масляные жидкотертые цветные (готовые к употреблению) для наружных и внутренних работ, марка МА-25</v>
      </c>
      <c r="H435" t="str">
        <f>SmtRes!O437</f>
        <v>т</v>
      </c>
      <c r="I435">
        <f>SmtRes!Y437*Source!I409</f>
        <v>8.2799999999999992E-3</v>
      </c>
      <c r="J435">
        <f>SmtRes!AO437</f>
        <v>1</v>
      </c>
      <c r="K435">
        <f>SmtRes!AE437</f>
        <v>114569.3</v>
      </c>
      <c r="L435">
        <f>SmtRes!DB437</f>
        <v>474.32</v>
      </c>
      <c r="M435">
        <f>ROUND(ROUND(L435*Source!I409, 6)*1, 2)</f>
        <v>948.64</v>
      </c>
      <c r="N435">
        <f>SmtRes!AA437</f>
        <v>114569.3</v>
      </c>
      <c r="O435">
        <f>ROUND(ROUND(L435*Source!I409, 6)*SmtRes!DA437, 2)</f>
        <v>948.64</v>
      </c>
      <c r="P435">
        <f>SmtRes!AG437</f>
        <v>0</v>
      </c>
      <c r="Q435">
        <f>SmtRes!DC437</f>
        <v>0</v>
      </c>
      <c r="R435">
        <f>ROUND(ROUND(Q435*Source!I409, 6)*1, 2)</f>
        <v>0</v>
      </c>
      <c r="S435">
        <f>SmtRes!AC437</f>
        <v>0</v>
      </c>
      <c r="T435">
        <f>ROUND(ROUND(Q435*Source!I409, 6)*SmtRes!AK437, 2)</f>
        <v>0</v>
      </c>
      <c r="U435">
        <v>3</v>
      </c>
      <c r="Z435">
        <f>SmtRes!X437</f>
        <v>-393776186</v>
      </c>
      <c r="AA435">
        <v>452281720</v>
      </c>
      <c r="AB435">
        <v>452281720</v>
      </c>
    </row>
    <row r="436" spans="1:28" x14ac:dyDescent="0.2">
      <c r="A436">
        <v>20</v>
      </c>
      <c r="B436">
        <v>436</v>
      </c>
      <c r="C436">
        <v>3</v>
      </c>
      <c r="D436">
        <v>0</v>
      </c>
      <c r="E436">
        <f>SmtRes!AV436</f>
        <v>0</v>
      </c>
      <c r="F436" t="str">
        <f>SmtRes!I436</f>
        <v>21.1-4-9</v>
      </c>
      <c r="G436" t="str">
        <f>SmtRes!K436</f>
        <v>Керосин</v>
      </c>
      <c r="H436" t="str">
        <f>SmtRes!O436</f>
        <v>т</v>
      </c>
      <c r="I436">
        <f>SmtRes!Y436*Source!I409</f>
        <v>2E-3</v>
      </c>
      <c r="J436">
        <f>SmtRes!AO436</f>
        <v>1</v>
      </c>
      <c r="K436">
        <f>SmtRes!AE436</f>
        <v>122462.72</v>
      </c>
      <c r="L436">
        <f>SmtRes!DB436</f>
        <v>122.46</v>
      </c>
      <c r="M436">
        <f>ROUND(ROUND(L436*Source!I409, 6)*1, 2)</f>
        <v>244.92</v>
      </c>
      <c r="N436">
        <f>SmtRes!AA436</f>
        <v>122462.72</v>
      </c>
      <c r="O436">
        <f>ROUND(ROUND(L436*Source!I409, 6)*SmtRes!DA436, 2)</f>
        <v>244.92</v>
      </c>
      <c r="P436">
        <f>SmtRes!AG436</f>
        <v>0</v>
      </c>
      <c r="Q436">
        <f>SmtRes!DC436</f>
        <v>0</v>
      </c>
      <c r="R436">
        <f>ROUND(ROUND(Q436*Source!I409, 6)*1, 2)</f>
        <v>0</v>
      </c>
      <c r="S436">
        <f>SmtRes!AC436</f>
        <v>0</v>
      </c>
      <c r="T436">
        <f>ROUND(ROUND(Q436*Source!I409, 6)*SmtRes!AK436, 2)</f>
        <v>0</v>
      </c>
      <c r="U436">
        <v>3</v>
      </c>
      <c r="Z436">
        <f>SmtRes!X436</f>
        <v>1084263761</v>
      </c>
      <c r="AA436">
        <v>1372011399</v>
      </c>
      <c r="AB436">
        <v>1372011399</v>
      </c>
    </row>
    <row r="437" spans="1:28" x14ac:dyDescent="0.2">
      <c r="A437">
        <v>20</v>
      </c>
      <c r="B437">
        <v>435</v>
      </c>
      <c r="C437">
        <v>3</v>
      </c>
      <c r="D437">
        <v>0</v>
      </c>
      <c r="E437">
        <f>SmtRes!AV435</f>
        <v>0</v>
      </c>
      <c r="F437" t="str">
        <f>SmtRes!I435</f>
        <v>21.1-4-46</v>
      </c>
      <c r="G437" t="str">
        <f>SmtRes!K435</f>
        <v>Солидол жировой</v>
      </c>
      <c r="H437" t="str">
        <f>SmtRes!O435</f>
        <v>т</v>
      </c>
      <c r="I437">
        <f>SmtRes!Y435*Source!I409</f>
        <v>1.6000000000000001E-3</v>
      </c>
      <c r="J437">
        <f>SmtRes!AO435</f>
        <v>1</v>
      </c>
      <c r="K437">
        <f>SmtRes!AE435</f>
        <v>205731.7</v>
      </c>
      <c r="L437">
        <f>SmtRes!DB435</f>
        <v>164.59</v>
      </c>
      <c r="M437">
        <f>ROUND(ROUND(L437*Source!I409, 6)*1, 2)</f>
        <v>329.18</v>
      </c>
      <c r="N437">
        <f>SmtRes!AA435</f>
        <v>205731.7</v>
      </c>
      <c r="O437">
        <f>ROUND(ROUND(L437*Source!I409, 6)*SmtRes!DA435, 2)</f>
        <v>329.18</v>
      </c>
      <c r="P437">
        <f>SmtRes!AG435</f>
        <v>0</v>
      </c>
      <c r="Q437">
        <f>SmtRes!DC435</f>
        <v>0</v>
      </c>
      <c r="R437">
        <f>ROUND(ROUND(Q437*Source!I409, 6)*1, 2)</f>
        <v>0</v>
      </c>
      <c r="S437">
        <f>SmtRes!AC435</f>
        <v>0</v>
      </c>
      <c r="T437">
        <f>ROUND(ROUND(Q437*Source!I409, 6)*SmtRes!AK435, 2)</f>
        <v>0</v>
      </c>
      <c r="U437">
        <v>3</v>
      </c>
      <c r="Z437">
        <f>SmtRes!X435</f>
        <v>-1807663441</v>
      </c>
      <c r="AA437">
        <v>-1720387991</v>
      </c>
      <c r="AB437">
        <v>-1720387991</v>
      </c>
    </row>
    <row r="438" spans="1:28" x14ac:dyDescent="0.2">
      <c r="A438">
        <v>20</v>
      </c>
      <c r="B438">
        <v>434</v>
      </c>
      <c r="C438">
        <v>3</v>
      </c>
      <c r="D438">
        <v>0</v>
      </c>
      <c r="E438">
        <f>SmtRes!AV434</f>
        <v>0</v>
      </c>
      <c r="F438" t="str">
        <f>SmtRes!I434</f>
        <v>21.1-4-2</v>
      </c>
      <c r="G438" t="str">
        <f>SmtRes!K434</f>
        <v>Ацетилен технический</v>
      </c>
      <c r="H438" t="str">
        <f>SmtRes!O434</f>
        <v>м3</v>
      </c>
      <c r="I438">
        <f>SmtRes!Y434*Source!I409</f>
        <v>1.8</v>
      </c>
      <c r="J438">
        <f>SmtRes!AO434</f>
        <v>1</v>
      </c>
      <c r="K438">
        <f>SmtRes!AE434</f>
        <v>715.78</v>
      </c>
      <c r="L438">
        <f>SmtRes!DB434</f>
        <v>644.20000000000005</v>
      </c>
      <c r="M438">
        <f>ROUND(ROUND(L438*Source!I409, 6)*1, 2)</f>
        <v>1288.4000000000001</v>
      </c>
      <c r="N438">
        <f>SmtRes!AA434</f>
        <v>715.78</v>
      </c>
      <c r="O438">
        <f>ROUND(ROUND(L438*Source!I409, 6)*SmtRes!DA434, 2)</f>
        <v>1288.4000000000001</v>
      </c>
      <c r="P438">
        <f>SmtRes!AG434</f>
        <v>0</v>
      </c>
      <c r="Q438">
        <f>SmtRes!DC434</f>
        <v>0</v>
      </c>
      <c r="R438">
        <f>ROUND(ROUND(Q438*Source!I409, 6)*1, 2)</f>
        <v>0</v>
      </c>
      <c r="S438">
        <f>SmtRes!AC434</f>
        <v>0</v>
      </c>
      <c r="T438">
        <f>ROUND(ROUND(Q438*Source!I409, 6)*SmtRes!AK434, 2)</f>
        <v>0</v>
      </c>
      <c r="U438">
        <v>3</v>
      </c>
      <c r="Z438">
        <f>SmtRes!X434</f>
        <v>997537612</v>
      </c>
      <c r="AA438">
        <v>472873284</v>
      </c>
      <c r="AB438">
        <v>472873284</v>
      </c>
    </row>
    <row r="439" spans="1:28" x14ac:dyDescent="0.2">
      <c r="A439">
        <v>20</v>
      </c>
      <c r="B439">
        <v>433</v>
      </c>
      <c r="C439">
        <v>3</v>
      </c>
      <c r="D439">
        <v>0</v>
      </c>
      <c r="E439">
        <f>SmtRes!AV433</f>
        <v>0</v>
      </c>
      <c r="F439" t="str">
        <f>SmtRes!I433</f>
        <v>21.1-4-10</v>
      </c>
      <c r="G439" t="str">
        <f>SmtRes!K433</f>
        <v>Кислород технический газообразный</v>
      </c>
      <c r="H439" t="str">
        <f>SmtRes!O433</f>
        <v>м3</v>
      </c>
      <c r="I439">
        <f>SmtRes!Y433*Source!I409</f>
        <v>3.8</v>
      </c>
      <c r="J439">
        <f>SmtRes!AO433</f>
        <v>1</v>
      </c>
      <c r="K439">
        <f>SmtRes!AE433</f>
        <v>79.62</v>
      </c>
      <c r="L439">
        <f>SmtRes!DB433</f>
        <v>151.28</v>
      </c>
      <c r="M439">
        <f>ROUND(ROUND(L439*Source!I409, 6)*1, 2)</f>
        <v>302.56</v>
      </c>
      <c r="N439">
        <f>SmtRes!AA433</f>
        <v>79.62</v>
      </c>
      <c r="O439">
        <f>ROUND(ROUND(L439*Source!I409, 6)*SmtRes!DA433, 2)</f>
        <v>302.56</v>
      </c>
      <c r="P439">
        <f>SmtRes!AG433</f>
        <v>0</v>
      </c>
      <c r="Q439">
        <f>SmtRes!DC433</f>
        <v>0</v>
      </c>
      <c r="R439">
        <f>ROUND(ROUND(Q439*Source!I409, 6)*1, 2)</f>
        <v>0</v>
      </c>
      <c r="S439">
        <f>SmtRes!AC433</f>
        <v>0</v>
      </c>
      <c r="T439">
        <f>ROUND(ROUND(Q439*Source!I409, 6)*SmtRes!AK433, 2)</f>
        <v>0</v>
      </c>
      <c r="U439">
        <v>3</v>
      </c>
      <c r="Z439">
        <f>SmtRes!X433</f>
        <v>-846764371</v>
      </c>
      <c r="AA439">
        <v>-1841780710</v>
      </c>
      <c r="AB439">
        <v>-1841780710</v>
      </c>
    </row>
    <row r="440" spans="1:28" x14ac:dyDescent="0.2">
      <c r="A440">
        <v>20</v>
      </c>
      <c r="B440">
        <v>432</v>
      </c>
      <c r="C440">
        <v>3</v>
      </c>
      <c r="D440">
        <v>0</v>
      </c>
      <c r="E440">
        <f>SmtRes!AV432</f>
        <v>0</v>
      </c>
      <c r="F440" t="str">
        <f>SmtRes!I432</f>
        <v>21.1-25-399</v>
      </c>
      <c r="G440" t="str">
        <f>SmtRes!K432</f>
        <v>Шнур асбестовый, общего назначения, марка ШАОН-1, диаметр 0,75 мм,</v>
      </c>
      <c r="H440" t="str">
        <f>SmtRes!O432</f>
        <v>т</v>
      </c>
      <c r="I440">
        <f>SmtRes!Y432*Source!I409</f>
        <v>1.8E-3</v>
      </c>
      <c r="J440">
        <f>SmtRes!AO432</f>
        <v>1</v>
      </c>
      <c r="K440">
        <f>SmtRes!AE432</f>
        <v>1072565.3799999999</v>
      </c>
      <c r="L440">
        <f>SmtRes!DB432</f>
        <v>965.31</v>
      </c>
      <c r="M440">
        <f>ROUND(ROUND(L440*Source!I409, 6)*1, 2)</f>
        <v>1930.62</v>
      </c>
      <c r="N440">
        <f>SmtRes!AA432</f>
        <v>1072565.3799999999</v>
      </c>
      <c r="O440">
        <f>ROUND(ROUND(L440*Source!I409, 6)*SmtRes!DA432, 2)</f>
        <v>1930.62</v>
      </c>
      <c r="P440">
        <f>SmtRes!AG432</f>
        <v>0</v>
      </c>
      <c r="Q440">
        <f>SmtRes!DC432</f>
        <v>0</v>
      </c>
      <c r="R440">
        <f>ROUND(ROUND(Q440*Source!I409, 6)*1, 2)</f>
        <v>0</v>
      </c>
      <c r="S440">
        <f>SmtRes!AC432</f>
        <v>0</v>
      </c>
      <c r="T440">
        <f>ROUND(ROUND(Q440*Source!I409, 6)*SmtRes!AK432, 2)</f>
        <v>0</v>
      </c>
      <c r="U440">
        <v>3</v>
      </c>
      <c r="Z440">
        <f>SmtRes!X432</f>
        <v>-2143664447</v>
      </c>
      <c r="AA440">
        <v>-1106440195</v>
      </c>
      <c r="AB440">
        <v>-1106440195</v>
      </c>
    </row>
    <row r="441" spans="1:28" x14ac:dyDescent="0.2">
      <c r="A441">
        <v>20</v>
      </c>
      <c r="B441">
        <v>431</v>
      </c>
      <c r="C441">
        <v>3</v>
      </c>
      <c r="D441">
        <v>0</v>
      </c>
      <c r="E441">
        <f>SmtRes!AV431</f>
        <v>0</v>
      </c>
      <c r="F441" t="str">
        <f>SmtRes!I431</f>
        <v>21.1-25-284</v>
      </c>
      <c r="G441" t="str">
        <f>SmtRes!K431</f>
        <v>Прокладки резиновые, уплотнительные, диаметр 30-40 мм, марка 7057-3</v>
      </c>
      <c r="H441" t="str">
        <f>SmtRes!O431</f>
        <v>т</v>
      </c>
      <c r="I441">
        <f>SmtRes!Y431*Source!I409</f>
        <v>2.2000000000000001E-3</v>
      </c>
      <c r="J441">
        <f>SmtRes!AO431</f>
        <v>1</v>
      </c>
      <c r="K441">
        <f>SmtRes!AE431</f>
        <v>266315.90999999997</v>
      </c>
      <c r="L441">
        <f>SmtRes!DB431</f>
        <v>292.95</v>
      </c>
      <c r="M441">
        <f>ROUND(ROUND(L441*Source!I409, 6)*1, 2)</f>
        <v>585.9</v>
      </c>
      <c r="N441">
        <f>SmtRes!AA431</f>
        <v>266315.90999999997</v>
      </c>
      <c r="O441">
        <f>ROUND(ROUND(L441*Source!I409, 6)*SmtRes!DA431, 2)</f>
        <v>585.9</v>
      </c>
      <c r="P441">
        <f>SmtRes!AG431</f>
        <v>0</v>
      </c>
      <c r="Q441">
        <f>SmtRes!DC431</f>
        <v>0</v>
      </c>
      <c r="R441">
        <f>ROUND(ROUND(Q441*Source!I409, 6)*1, 2)</f>
        <v>0</v>
      </c>
      <c r="S441">
        <f>SmtRes!AC431</f>
        <v>0</v>
      </c>
      <c r="T441">
        <f>ROUND(ROUND(Q441*Source!I409, 6)*SmtRes!AK431, 2)</f>
        <v>0</v>
      </c>
      <c r="U441">
        <v>3</v>
      </c>
      <c r="Z441">
        <f>SmtRes!X431</f>
        <v>1570571688</v>
      </c>
      <c r="AA441">
        <v>-543988040</v>
      </c>
      <c r="AB441">
        <v>-543988040</v>
      </c>
    </row>
    <row r="442" spans="1:28" x14ac:dyDescent="0.2">
      <c r="A442">
        <v>20</v>
      </c>
      <c r="B442">
        <v>430</v>
      </c>
      <c r="C442">
        <v>3</v>
      </c>
      <c r="D442">
        <v>0</v>
      </c>
      <c r="E442">
        <f>SmtRes!AV430</f>
        <v>0</v>
      </c>
      <c r="F442" t="str">
        <f>SmtRes!I430</f>
        <v>21.1-23-9</v>
      </c>
      <c r="G442" t="str">
        <f>SmtRes!K430</f>
        <v>Электроды, тип Э-42, 46, 50, диаметр 4 - 6 мм</v>
      </c>
      <c r="H442" t="str">
        <f>SmtRes!O430</f>
        <v>т</v>
      </c>
      <c r="I442">
        <f>SmtRes!Y430*Source!I409</f>
        <v>2.5999999999999999E-3</v>
      </c>
      <c r="J442">
        <f>SmtRes!AO430</f>
        <v>1</v>
      </c>
      <c r="K442">
        <f>SmtRes!AE430</f>
        <v>116329.32</v>
      </c>
      <c r="L442">
        <f>SmtRes!DB430</f>
        <v>151.22999999999999</v>
      </c>
      <c r="M442">
        <f>ROUND(ROUND(L442*Source!I409, 6)*1, 2)</f>
        <v>302.45999999999998</v>
      </c>
      <c r="N442">
        <f>SmtRes!AA430</f>
        <v>116329.32</v>
      </c>
      <c r="O442">
        <f>ROUND(ROUND(L442*Source!I409, 6)*SmtRes!DA430, 2)</f>
        <v>302.45999999999998</v>
      </c>
      <c r="P442">
        <f>SmtRes!AG430</f>
        <v>0</v>
      </c>
      <c r="Q442">
        <f>SmtRes!DC430</f>
        <v>0</v>
      </c>
      <c r="R442">
        <f>ROUND(ROUND(Q442*Source!I409, 6)*1, 2)</f>
        <v>0</v>
      </c>
      <c r="S442">
        <f>SmtRes!AC430</f>
        <v>0</v>
      </c>
      <c r="T442">
        <f>ROUND(ROUND(Q442*Source!I409, 6)*SmtRes!AK430, 2)</f>
        <v>0</v>
      </c>
      <c r="U442">
        <v>3</v>
      </c>
      <c r="Z442">
        <f>SmtRes!X430</f>
        <v>815929747</v>
      </c>
      <c r="AA442">
        <v>-1870019852</v>
      </c>
      <c r="AB442">
        <v>-1870019852</v>
      </c>
    </row>
    <row r="443" spans="1:28" x14ac:dyDescent="0.2">
      <c r="A443">
        <v>20</v>
      </c>
      <c r="B443">
        <v>429</v>
      </c>
      <c r="C443">
        <v>3</v>
      </c>
      <c r="D443">
        <v>0</v>
      </c>
      <c r="E443">
        <f>SmtRes!AV429</f>
        <v>0</v>
      </c>
      <c r="F443" t="str">
        <f>SmtRes!I429</f>
        <v>21.1-11-95</v>
      </c>
      <c r="G443" t="str">
        <f>SmtRes!K429</f>
        <v>Шайбы для болтов черные</v>
      </c>
      <c r="H443" t="str">
        <f>SmtRes!O429</f>
        <v>т</v>
      </c>
      <c r="I443">
        <f>SmtRes!Y429*Source!I409</f>
        <v>5.9999999999999995E-4</v>
      </c>
      <c r="J443">
        <f>SmtRes!AO429</f>
        <v>1</v>
      </c>
      <c r="K443">
        <f>SmtRes!AE429</f>
        <v>252301.59</v>
      </c>
      <c r="L443">
        <f>SmtRes!DB429</f>
        <v>75.69</v>
      </c>
      <c r="M443">
        <f>ROUND(ROUND(L443*Source!I409, 6)*1, 2)</f>
        <v>151.38</v>
      </c>
      <c r="N443">
        <f>SmtRes!AA429</f>
        <v>252301.59</v>
      </c>
      <c r="O443">
        <f>ROUND(ROUND(L443*Source!I409, 6)*SmtRes!DA429, 2)</f>
        <v>151.38</v>
      </c>
      <c r="P443">
        <f>SmtRes!AG429</f>
        <v>0</v>
      </c>
      <c r="Q443">
        <f>SmtRes!DC429</f>
        <v>0</v>
      </c>
      <c r="R443">
        <f>ROUND(ROUND(Q443*Source!I409, 6)*1, 2)</f>
        <v>0</v>
      </c>
      <c r="S443">
        <f>SmtRes!AC429</f>
        <v>0</v>
      </c>
      <c r="T443">
        <f>ROUND(ROUND(Q443*Source!I409, 6)*SmtRes!AK429, 2)</f>
        <v>0</v>
      </c>
      <c r="U443">
        <v>3</v>
      </c>
      <c r="Z443">
        <f>SmtRes!X429</f>
        <v>-1078613856</v>
      </c>
      <c r="AA443">
        <v>-753661244</v>
      </c>
      <c r="AB443">
        <v>-753661244</v>
      </c>
    </row>
    <row r="444" spans="1:28" x14ac:dyDescent="0.2">
      <c r="A444">
        <v>20</v>
      </c>
      <c r="B444">
        <v>428</v>
      </c>
      <c r="C444">
        <v>3</v>
      </c>
      <c r="D444">
        <v>0</v>
      </c>
      <c r="E444">
        <f>SmtRes!AV428</f>
        <v>0</v>
      </c>
      <c r="F444" t="str">
        <f>SmtRes!I428</f>
        <v>21.1-11-21</v>
      </c>
      <c r="G444" t="str">
        <f>SmtRes!K428</f>
        <v>Болты строительные черные с гайками и шайбами (10х100мм)</v>
      </c>
      <c r="H444" t="str">
        <f>SmtRes!O428</f>
        <v>т</v>
      </c>
      <c r="I444">
        <f>SmtRes!Y428*Source!I409</f>
        <v>3.0000000000000001E-3</v>
      </c>
      <c r="J444">
        <f>SmtRes!AO428</f>
        <v>1</v>
      </c>
      <c r="K444">
        <f>SmtRes!AE428</f>
        <v>169525.77</v>
      </c>
      <c r="L444">
        <f>SmtRes!DB428</f>
        <v>254.29</v>
      </c>
      <c r="M444">
        <f>ROUND(ROUND(L444*Source!I409, 6)*1, 2)</f>
        <v>508.58</v>
      </c>
      <c r="N444">
        <f>SmtRes!AA428</f>
        <v>169525.77</v>
      </c>
      <c r="O444">
        <f>ROUND(ROUND(L444*Source!I409, 6)*SmtRes!DA428, 2)</f>
        <v>508.58</v>
      </c>
      <c r="P444">
        <f>SmtRes!AG428</f>
        <v>0</v>
      </c>
      <c r="Q444">
        <f>SmtRes!DC428</f>
        <v>0</v>
      </c>
      <c r="R444">
        <f>ROUND(ROUND(Q444*Source!I409, 6)*1, 2)</f>
        <v>0</v>
      </c>
      <c r="S444">
        <f>SmtRes!AC428</f>
        <v>0</v>
      </c>
      <c r="T444">
        <f>ROUND(ROUND(Q444*Source!I409, 6)*SmtRes!AK428, 2)</f>
        <v>0</v>
      </c>
      <c r="U444">
        <v>3</v>
      </c>
      <c r="Z444">
        <f>SmtRes!X428</f>
        <v>425402807</v>
      </c>
      <c r="AA444">
        <v>-876077394</v>
      </c>
      <c r="AB444">
        <v>-876077394</v>
      </c>
    </row>
    <row r="445" spans="1:28" x14ac:dyDescent="0.2">
      <c r="A445">
        <v>20</v>
      </c>
      <c r="B445">
        <v>427</v>
      </c>
      <c r="C445">
        <v>1</v>
      </c>
      <c r="D445">
        <v>0</v>
      </c>
      <c r="E445">
        <f>SmtRes!AV427</f>
        <v>1</v>
      </c>
      <c r="F445" t="str">
        <f>SmtRes!I427</f>
        <v>9999990008</v>
      </c>
      <c r="G445" t="str">
        <f>SmtRes!K427</f>
        <v>Трудозатраты рабочих</v>
      </c>
      <c r="H445" t="str">
        <f>SmtRes!O427</f>
        <v>чел.-ч.</v>
      </c>
      <c r="I445">
        <f>SmtRes!Y427*Source!I409</f>
        <v>222</v>
      </c>
      <c r="J445">
        <f>SmtRes!AO427</f>
        <v>1</v>
      </c>
      <c r="K445">
        <f>SmtRes!AH427</f>
        <v>0</v>
      </c>
      <c r="L445">
        <f>SmtRes!DB427</f>
        <v>0</v>
      </c>
      <c r="M445">
        <f>ROUND(ROUND(L445*Source!I409, 6)*1, 2)</f>
        <v>0</v>
      </c>
      <c r="N445">
        <f>SmtRes!AD427</f>
        <v>0</v>
      </c>
      <c r="O445">
        <f>ROUND(ROUND(L445*Source!I409, 6)*SmtRes!DA427, 2)</f>
        <v>0</v>
      </c>
      <c r="P445">
        <f>SmtRes!AG427</f>
        <v>0</v>
      </c>
      <c r="Q445">
        <f>SmtRes!DC427</f>
        <v>0</v>
      </c>
      <c r="R445">
        <f>ROUND(ROUND(Q445*Source!I409, 6)*1, 2)</f>
        <v>0</v>
      </c>
      <c r="S445">
        <f>SmtRes!AC427</f>
        <v>0</v>
      </c>
      <c r="T445">
        <f>ROUND(ROUND(Q445*Source!I409, 6)*SmtRes!AK427, 2)</f>
        <v>0</v>
      </c>
      <c r="U445">
        <v>1</v>
      </c>
      <c r="Z445">
        <f>SmtRes!X427</f>
        <v>476480486</v>
      </c>
      <c r="AA445">
        <v>-1751963544</v>
      </c>
      <c r="AB445">
        <v>-1751963544</v>
      </c>
    </row>
    <row r="446" spans="1:28" x14ac:dyDescent="0.2">
      <c r="A446">
        <f>Source!A471</f>
        <v>4</v>
      </c>
      <c r="B446">
        <v>471</v>
      </c>
      <c r="G446" t="str">
        <f>Source!G471</f>
        <v>г. Москва, ул. Немчинова, д.14</v>
      </c>
    </row>
    <row r="447" spans="1:28" x14ac:dyDescent="0.2">
      <c r="A447">
        <f>Source!A475</f>
        <v>5</v>
      </c>
      <c r="B447">
        <v>475</v>
      </c>
      <c r="G447" t="str">
        <f>Source!G475</f>
        <v>Автоматическая пожарная сигнализация</v>
      </c>
    </row>
    <row r="448" spans="1:28" x14ac:dyDescent="0.2">
      <c r="A448">
        <v>20</v>
      </c>
      <c r="B448">
        <v>443</v>
      </c>
      <c r="C448">
        <v>3</v>
      </c>
      <c r="D448">
        <v>0</v>
      </c>
      <c r="E448">
        <f>SmtRes!AV443</f>
        <v>0</v>
      </c>
      <c r="F448" t="str">
        <f>SmtRes!I443</f>
        <v>21.1-4-7</v>
      </c>
      <c r="G448" t="str">
        <f>SmtRes!K443</f>
        <v>Газ негорючий жидкий (воздух сжатый) Clean 360</v>
      </c>
      <c r="H448" t="str">
        <f>SmtRes!O443</f>
        <v>л</v>
      </c>
      <c r="I448">
        <f>SmtRes!Y443*Source!I479</f>
        <v>5.0000000000000001E-3</v>
      </c>
      <c r="J448">
        <f>SmtRes!AO443</f>
        <v>1</v>
      </c>
      <c r="K448">
        <f>SmtRes!AE443</f>
        <v>13856.59</v>
      </c>
      <c r="L448">
        <f>SmtRes!DB443</f>
        <v>69.28</v>
      </c>
      <c r="M448">
        <f>ROUND(ROUND(L448*Source!I479, 6)*1, 2)</f>
        <v>69.28</v>
      </c>
      <c r="N448">
        <f>SmtRes!AA443</f>
        <v>13856.59</v>
      </c>
      <c r="O448">
        <f>ROUND(ROUND(L448*Source!I479, 6)*SmtRes!DA443, 2)</f>
        <v>69.28</v>
      </c>
      <c r="P448">
        <f>SmtRes!AG443</f>
        <v>0</v>
      </c>
      <c r="Q448">
        <f>SmtRes!DC443</f>
        <v>0</v>
      </c>
      <c r="R448">
        <f>ROUND(ROUND(Q448*Source!I479, 6)*1, 2)</f>
        <v>0</v>
      </c>
      <c r="S448">
        <f>SmtRes!AC443</f>
        <v>0</v>
      </c>
      <c r="T448">
        <f>ROUND(ROUND(Q448*Source!I479, 6)*SmtRes!AK443, 2)</f>
        <v>0</v>
      </c>
      <c r="U448">
        <v>3</v>
      </c>
      <c r="Z448">
        <f>SmtRes!X443</f>
        <v>-1791503361</v>
      </c>
      <c r="AA448">
        <v>613166462</v>
      </c>
      <c r="AB448">
        <v>613166462</v>
      </c>
    </row>
    <row r="449" spans="1:28" x14ac:dyDescent="0.2">
      <c r="A449">
        <v>20</v>
      </c>
      <c r="B449">
        <v>442</v>
      </c>
      <c r="C449">
        <v>3</v>
      </c>
      <c r="D449">
        <v>0</v>
      </c>
      <c r="E449">
        <f>SmtRes!AV442</f>
        <v>0</v>
      </c>
      <c r="F449" t="str">
        <f>SmtRes!I442</f>
        <v>21.1-20-7</v>
      </c>
      <c r="G449" t="str">
        <f>SmtRes!K442</f>
        <v>Ветошь</v>
      </c>
      <c r="H449" t="str">
        <f>SmtRes!O442</f>
        <v>кг</v>
      </c>
      <c r="I449">
        <f>SmtRes!Y442*Source!I479</f>
        <v>0.01</v>
      </c>
      <c r="J449">
        <f>SmtRes!AO442</f>
        <v>1</v>
      </c>
      <c r="K449">
        <f>SmtRes!AE442</f>
        <v>29.29</v>
      </c>
      <c r="L449">
        <f>SmtRes!DB442</f>
        <v>0.28999999999999998</v>
      </c>
      <c r="M449">
        <f>ROUND(ROUND(L449*Source!I479, 6)*1, 2)</f>
        <v>0.28999999999999998</v>
      </c>
      <c r="N449">
        <f>SmtRes!AA442</f>
        <v>29.29</v>
      </c>
      <c r="O449">
        <f>ROUND(ROUND(L449*Source!I479, 6)*SmtRes!DA442, 2)</f>
        <v>0.28999999999999998</v>
      </c>
      <c r="P449">
        <f>SmtRes!AG442</f>
        <v>0</v>
      </c>
      <c r="Q449">
        <f>SmtRes!DC442</f>
        <v>0</v>
      </c>
      <c r="R449">
        <f>ROUND(ROUND(Q449*Source!I479, 6)*1, 2)</f>
        <v>0</v>
      </c>
      <c r="S449">
        <f>SmtRes!AC442</f>
        <v>0</v>
      </c>
      <c r="T449">
        <f>ROUND(ROUND(Q449*Source!I479, 6)*SmtRes!AK442, 2)</f>
        <v>0</v>
      </c>
      <c r="U449">
        <v>3</v>
      </c>
      <c r="Z449">
        <f>SmtRes!X442</f>
        <v>-20334964</v>
      </c>
      <c r="AA449">
        <v>-854210182</v>
      </c>
      <c r="AB449">
        <v>-854210182</v>
      </c>
    </row>
    <row r="450" spans="1:28" x14ac:dyDescent="0.2">
      <c r="A450">
        <v>20</v>
      </c>
      <c r="B450">
        <v>441</v>
      </c>
      <c r="C450">
        <v>1</v>
      </c>
      <c r="D450">
        <v>0</v>
      </c>
      <c r="E450">
        <f>SmtRes!AV441</f>
        <v>1</v>
      </c>
      <c r="F450" t="str">
        <f>SmtRes!I441</f>
        <v>9999990008</v>
      </c>
      <c r="G450" t="str">
        <f>SmtRes!K441</f>
        <v>Трудозатраты рабочих</v>
      </c>
      <c r="H450" t="str">
        <f>SmtRes!O441</f>
        <v>чел.-ч.</v>
      </c>
      <c r="I450">
        <f>SmtRes!Y441*Source!I479</f>
        <v>0.28000000000000003</v>
      </c>
      <c r="J450">
        <f>SmtRes!AO441</f>
        <v>1</v>
      </c>
      <c r="K450">
        <f>SmtRes!AH441</f>
        <v>0</v>
      </c>
      <c r="L450">
        <f>SmtRes!DB441</f>
        <v>0</v>
      </c>
      <c r="M450">
        <f>ROUND(ROUND(L450*Source!I479, 6)*1, 2)</f>
        <v>0</v>
      </c>
      <c r="N450">
        <f>SmtRes!AD441</f>
        <v>0</v>
      </c>
      <c r="O450">
        <f>ROUND(ROUND(L450*Source!I479, 6)*SmtRes!DA441, 2)</f>
        <v>0</v>
      </c>
      <c r="P450">
        <f>SmtRes!AG441</f>
        <v>0</v>
      </c>
      <c r="Q450">
        <f>SmtRes!DC441</f>
        <v>0</v>
      </c>
      <c r="R450">
        <f>ROUND(ROUND(Q450*Source!I479, 6)*1, 2)</f>
        <v>0</v>
      </c>
      <c r="S450">
        <f>SmtRes!AC441</f>
        <v>0</v>
      </c>
      <c r="T450">
        <f>ROUND(ROUND(Q450*Source!I479, 6)*SmtRes!AK441, 2)</f>
        <v>0</v>
      </c>
      <c r="U450">
        <v>1</v>
      </c>
      <c r="Z450">
        <f>SmtRes!X441</f>
        <v>476480486</v>
      </c>
      <c r="AA450">
        <v>-1751963544</v>
      </c>
      <c r="AB450">
        <v>-1751963544</v>
      </c>
    </row>
    <row r="451" spans="1:28" x14ac:dyDescent="0.2">
      <c r="A451">
        <v>20</v>
      </c>
      <c r="B451">
        <v>450</v>
      </c>
      <c r="C451">
        <v>3</v>
      </c>
      <c r="D451">
        <v>0</v>
      </c>
      <c r="E451">
        <f>SmtRes!AV450</f>
        <v>0</v>
      </c>
      <c r="F451" t="str">
        <f>SmtRes!I450</f>
        <v>21.1-20-1</v>
      </c>
      <c r="G451" t="str">
        <f>SmtRes!K450</f>
        <v>Бязь</v>
      </c>
      <c r="H451" t="str">
        <f>SmtRes!O450</f>
        <v>м2</v>
      </c>
      <c r="I451">
        <f>SmtRes!Y450*Source!I480</f>
        <v>0.06</v>
      </c>
      <c r="J451">
        <f>SmtRes!AO450</f>
        <v>1</v>
      </c>
      <c r="K451">
        <f>SmtRes!AE450</f>
        <v>48.08</v>
      </c>
      <c r="L451">
        <f>SmtRes!DB450</f>
        <v>0.96</v>
      </c>
      <c r="M451">
        <f>ROUND(ROUND(L451*Source!I480, 6)*1, 2)</f>
        <v>2.88</v>
      </c>
      <c r="N451">
        <f>SmtRes!AA450</f>
        <v>48.08</v>
      </c>
      <c r="O451">
        <f>ROUND(ROUND(L451*Source!I480, 6)*SmtRes!DA450, 2)</f>
        <v>2.88</v>
      </c>
      <c r="P451">
        <f>SmtRes!AG450</f>
        <v>0</v>
      </c>
      <c r="Q451">
        <f>SmtRes!DC450</f>
        <v>0</v>
      </c>
      <c r="R451">
        <f>ROUND(ROUND(Q451*Source!I480, 6)*1, 2)</f>
        <v>0</v>
      </c>
      <c r="S451">
        <f>SmtRes!AC450</f>
        <v>0</v>
      </c>
      <c r="T451">
        <f>ROUND(ROUND(Q451*Source!I480, 6)*SmtRes!AK450, 2)</f>
        <v>0</v>
      </c>
      <c r="U451">
        <v>3</v>
      </c>
      <c r="Z451">
        <f>SmtRes!X450</f>
        <v>1402440005</v>
      </c>
      <c r="AA451">
        <v>-1894729877</v>
      </c>
      <c r="AB451">
        <v>-1894729877</v>
      </c>
    </row>
    <row r="452" spans="1:28" x14ac:dyDescent="0.2">
      <c r="A452">
        <v>20</v>
      </c>
      <c r="B452">
        <v>449</v>
      </c>
      <c r="C452">
        <v>3</v>
      </c>
      <c r="D452">
        <v>0</v>
      </c>
      <c r="E452">
        <f>SmtRes!AV449</f>
        <v>0</v>
      </c>
      <c r="F452" t="str">
        <f>SmtRes!I449</f>
        <v>21.1-16-41</v>
      </c>
      <c r="G452" t="str">
        <f>SmtRes!K449</f>
        <v>Канифоль</v>
      </c>
      <c r="H452" t="str">
        <f>SmtRes!O449</f>
        <v>кг</v>
      </c>
      <c r="I452">
        <f>SmtRes!Y449*Source!I480</f>
        <v>1.0500000000000001E-2</v>
      </c>
      <c r="J452">
        <f>SmtRes!AO449</f>
        <v>1</v>
      </c>
      <c r="K452">
        <f>SmtRes!AE449</f>
        <v>404.48</v>
      </c>
      <c r="L452">
        <f>SmtRes!DB449</f>
        <v>1.42</v>
      </c>
      <c r="M452">
        <f>ROUND(ROUND(L452*Source!I480, 6)*1, 2)</f>
        <v>4.26</v>
      </c>
      <c r="N452">
        <f>SmtRes!AA449</f>
        <v>404.48</v>
      </c>
      <c r="O452">
        <f>ROUND(ROUND(L452*Source!I480, 6)*SmtRes!DA449, 2)</f>
        <v>4.26</v>
      </c>
      <c r="P452">
        <f>SmtRes!AG449</f>
        <v>0</v>
      </c>
      <c r="Q452">
        <f>SmtRes!DC449</f>
        <v>0</v>
      </c>
      <c r="R452">
        <f>ROUND(ROUND(Q452*Source!I480, 6)*1, 2)</f>
        <v>0</v>
      </c>
      <c r="S452">
        <f>SmtRes!AC449</f>
        <v>0</v>
      </c>
      <c r="T452">
        <f>ROUND(ROUND(Q452*Source!I480, 6)*SmtRes!AK449, 2)</f>
        <v>0</v>
      </c>
      <c r="U452">
        <v>3</v>
      </c>
      <c r="Z452">
        <f>SmtRes!X449</f>
        <v>-1116031774</v>
      </c>
      <c r="AA452">
        <v>-843402697</v>
      </c>
      <c r="AB452">
        <v>-843402697</v>
      </c>
    </row>
    <row r="453" spans="1:28" x14ac:dyDescent="0.2">
      <c r="A453">
        <v>20</v>
      </c>
      <c r="B453">
        <v>448</v>
      </c>
      <c r="C453">
        <v>3</v>
      </c>
      <c r="D453">
        <v>0</v>
      </c>
      <c r="E453">
        <f>SmtRes!AV448</f>
        <v>0</v>
      </c>
      <c r="F453" t="str">
        <f>SmtRes!I448</f>
        <v>21.1-16-11</v>
      </c>
      <c r="G453" t="str">
        <f>SmtRes!K448</f>
        <v>Ацетон химически чистый</v>
      </c>
      <c r="H453" t="str">
        <f>SmtRes!O448</f>
        <v>кг</v>
      </c>
      <c r="I453">
        <f>SmtRes!Y448*Source!I480</f>
        <v>6.0000000000000001E-3</v>
      </c>
      <c r="J453">
        <f>SmtRes!AO448</f>
        <v>1</v>
      </c>
      <c r="K453">
        <f>SmtRes!AE448</f>
        <v>271.95999999999998</v>
      </c>
      <c r="L453">
        <f>SmtRes!DB448</f>
        <v>0.54</v>
      </c>
      <c r="M453">
        <f>ROUND(ROUND(L453*Source!I480, 6)*1, 2)</f>
        <v>1.62</v>
      </c>
      <c r="N453">
        <f>SmtRes!AA448</f>
        <v>271.95999999999998</v>
      </c>
      <c r="O453">
        <f>ROUND(ROUND(L453*Source!I480, 6)*SmtRes!DA448, 2)</f>
        <v>1.62</v>
      </c>
      <c r="P453">
        <f>SmtRes!AG448</f>
        <v>0</v>
      </c>
      <c r="Q453">
        <f>SmtRes!DC448</f>
        <v>0</v>
      </c>
      <c r="R453">
        <f>ROUND(ROUND(Q453*Source!I480, 6)*1, 2)</f>
        <v>0</v>
      </c>
      <c r="S453">
        <f>SmtRes!AC448</f>
        <v>0</v>
      </c>
      <c r="T453">
        <f>ROUND(ROUND(Q453*Source!I480, 6)*SmtRes!AK448, 2)</f>
        <v>0</v>
      </c>
      <c r="U453">
        <v>3</v>
      </c>
      <c r="Z453">
        <f>SmtRes!X448</f>
        <v>-1814974188</v>
      </c>
      <c r="AA453">
        <v>-214032763</v>
      </c>
      <c r="AB453">
        <v>-214032763</v>
      </c>
    </row>
    <row r="454" spans="1:28" x14ac:dyDescent="0.2">
      <c r="A454">
        <v>20</v>
      </c>
      <c r="B454">
        <v>447</v>
      </c>
      <c r="C454">
        <v>3</v>
      </c>
      <c r="D454">
        <v>0</v>
      </c>
      <c r="E454">
        <f>SmtRes!AV447</f>
        <v>0</v>
      </c>
      <c r="F454" t="str">
        <f>SmtRes!I447</f>
        <v>21.1-16-104</v>
      </c>
      <c r="G454" t="str">
        <f>SmtRes!K447</f>
        <v>Спирт этиловый технический</v>
      </c>
      <c r="H454" t="str">
        <f>SmtRes!O447</f>
        <v>кг</v>
      </c>
      <c r="I454">
        <f>SmtRes!Y447*Source!I480</f>
        <v>1.2E-2</v>
      </c>
      <c r="J454">
        <f>SmtRes!AO447</f>
        <v>1</v>
      </c>
      <c r="K454">
        <f>SmtRes!AE447</f>
        <v>412.97</v>
      </c>
      <c r="L454">
        <f>SmtRes!DB447</f>
        <v>1.65</v>
      </c>
      <c r="M454">
        <f>ROUND(ROUND(L454*Source!I480, 6)*1, 2)</f>
        <v>4.95</v>
      </c>
      <c r="N454">
        <f>SmtRes!AA447</f>
        <v>412.97</v>
      </c>
      <c r="O454">
        <f>ROUND(ROUND(L454*Source!I480, 6)*SmtRes!DA447, 2)</f>
        <v>4.95</v>
      </c>
      <c r="P454">
        <f>SmtRes!AG447</f>
        <v>0</v>
      </c>
      <c r="Q454">
        <f>SmtRes!DC447</f>
        <v>0</v>
      </c>
      <c r="R454">
        <f>ROUND(ROUND(Q454*Source!I480, 6)*1, 2)</f>
        <v>0</v>
      </c>
      <c r="S454">
        <f>SmtRes!AC447</f>
        <v>0</v>
      </c>
      <c r="T454">
        <f>ROUND(ROUND(Q454*Source!I480, 6)*SmtRes!AK447, 2)</f>
        <v>0</v>
      </c>
      <c r="U454">
        <v>3</v>
      </c>
      <c r="Z454">
        <f>SmtRes!X447</f>
        <v>1286462142</v>
      </c>
      <c r="AA454">
        <v>1664821204</v>
      </c>
      <c r="AB454">
        <v>1664821204</v>
      </c>
    </row>
    <row r="455" spans="1:28" x14ac:dyDescent="0.2">
      <c r="A455">
        <v>20</v>
      </c>
      <c r="B455">
        <v>446</v>
      </c>
      <c r="C455">
        <v>3</v>
      </c>
      <c r="D455">
        <v>0</v>
      </c>
      <c r="E455">
        <f>SmtRes!AV446</f>
        <v>0</v>
      </c>
      <c r="F455" t="str">
        <f>SmtRes!I446</f>
        <v>21.1-15-46</v>
      </c>
      <c r="G455" t="str">
        <f>SmtRes!K446</f>
        <v>Припои оловянно-свинцовые в прутках, размеры 8-10х10-15х250-500 мм, марка ПОС-61</v>
      </c>
      <c r="H455" t="str">
        <f>SmtRes!O446</f>
        <v>т</v>
      </c>
      <c r="I455">
        <f>SmtRes!Y446*Source!I480</f>
        <v>6.0000000000000002E-6</v>
      </c>
      <c r="J455">
        <f>SmtRes!AO446</f>
        <v>1</v>
      </c>
      <c r="K455">
        <f>SmtRes!AE446</f>
        <v>1945282.38</v>
      </c>
      <c r="L455">
        <f>SmtRes!DB446</f>
        <v>3.89</v>
      </c>
      <c r="M455">
        <f>ROUND(ROUND(L455*Source!I480, 6)*1, 2)</f>
        <v>11.67</v>
      </c>
      <c r="N455">
        <f>SmtRes!AA446</f>
        <v>1945282.38</v>
      </c>
      <c r="O455">
        <f>ROUND(ROUND(L455*Source!I480, 6)*SmtRes!DA446, 2)</f>
        <v>11.67</v>
      </c>
      <c r="P455">
        <f>SmtRes!AG446</f>
        <v>0</v>
      </c>
      <c r="Q455">
        <f>SmtRes!DC446</f>
        <v>0</v>
      </c>
      <c r="R455">
        <f>ROUND(ROUND(Q455*Source!I480, 6)*1, 2)</f>
        <v>0</v>
      </c>
      <c r="S455">
        <f>SmtRes!AC446</f>
        <v>0</v>
      </c>
      <c r="T455">
        <f>ROUND(ROUND(Q455*Source!I480, 6)*SmtRes!AK446, 2)</f>
        <v>0</v>
      </c>
      <c r="U455">
        <v>3</v>
      </c>
      <c r="Z455">
        <f>SmtRes!X446</f>
        <v>2010614181</v>
      </c>
      <c r="AA455">
        <v>1211539097</v>
      </c>
      <c r="AB455">
        <v>1211539097</v>
      </c>
    </row>
    <row r="456" spans="1:28" x14ac:dyDescent="0.2">
      <c r="A456">
        <v>20</v>
      </c>
      <c r="B456">
        <v>445</v>
      </c>
      <c r="C456">
        <v>2</v>
      </c>
      <c r="D456">
        <v>0</v>
      </c>
      <c r="E456">
        <f>SmtRes!AV445</f>
        <v>0</v>
      </c>
      <c r="F456" t="str">
        <f>SmtRes!I445</f>
        <v>22.1-18-24</v>
      </c>
      <c r="G456" t="str">
        <f>SmtRes!K445</f>
        <v>Автомобили полупассажирские типа ГАЗ, грузоподъемность до 2 т</v>
      </c>
      <c r="H456" t="str">
        <f>SmtRes!O445</f>
        <v>маш.-ч</v>
      </c>
      <c r="I456">
        <f>SmtRes!Y445*Source!I480</f>
        <v>0.33599999999999997</v>
      </c>
      <c r="J456">
        <f>SmtRes!AO445</f>
        <v>1</v>
      </c>
      <c r="K456">
        <f>SmtRes!AF445</f>
        <v>789.86</v>
      </c>
      <c r="L456">
        <f>SmtRes!DB445</f>
        <v>88.465999999999994</v>
      </c>
      <c r="M456">
        <f>ROUND(ROUND(L456*Source!I480, 6)*1, 2)</f>
        <v>265.39999999999998</v>
      </c>
      <c r="N456">
        <f>SmtRes!AB445</f>
        <v>789.86</v>
      </c>
      <c r="O456">
        <f>ROUND(ROUND(L456*Source!I480, 6)*SmtRes!DA445, 2)</f>
        <v>265.39999999999998</v>
      </c>
      <c r="P456">
        <f>SmtRes!AG445</f>
        <v>515.51</v>
      </c>
      <c r="Q456">
        <f>SmtRes!DC445</f>
        <v>57.735999999999997</v>
      </c>
      <c r="R456">
        <f>ROUND(ROUND(Q456*Source!I480, 6)*1, 2)</f>
        <v>173.21</v>
      </c>
      <c r="S456">
        <f>SmtRes!AC445</f>
        <v>515.51</v>
      </c>
      <c r="T456">
        <f>ROUND(ROUND(Q456*Source!I480, 6)*SmtRes!AK445, 2)</f>
        <v>173.21</v>
      </c>
      <c r="U456">
        <v>2</v>
      </c>
      <c r="Z456">
        <f>SmtRes!X445</f>
        <v>-1123321947</v>
      </c>
      <c r="AA456">
        <v>-1084138170</v>
      </c>
      <c r="AB456">
        <v>-1084138170</v>
      </c>
    </row>
    <row r="457" spans="1:28" x14ac:dyDescent="0.2">
      <c r="A457">
        <v>20</v>
      </c>
      <c r="B457">
        <v>444</v>
      </c>
      <c r="C457">
        <v>1</v>
      </c>
      <c r="D457">
        <v>0</v>
      </c>
      <c r="E457">
        <f>SmtRes!AV444</f>
        <v>1</v>
      </c>
      <c r="F457" t="str">
        <f>SmtRes!I444</f>
        <v>9999990008</v>
      </c>
      <c r="G457" t="str">
        <f>SmtRes!K444</f>
        <v>Трудозатраты рабочих</v>
      </c>
      <c r="H457" t="str">
        <f>SmtRes!O444</f>
        <v>чел.-ч.</v>
      </c>
      <c r="I457">
        <f>SmtRes!Y444*Source!I480</f>
        <v>2.8769999999999998</v>
      </c>
      <c r="J457">
        <f>SmtRes!AO444</f>
        <v>1</v>
      </c>
      <c r="K457">
        <f>SmtRes!AH444</f>
        <v>0</v>
      </c>
      <c r="L457">
        <f>SmtRes!DB444</f>
        <v>0</v>
      </c>
      <c r="M457">
        <f>ROUND(ROUND(L457*Source!I480, 6)*1, 2)</f>
        <v>0</v>
      </c>
      <c r="N457">
        <f>SmtRes!AD444</f>
        <v>0</v>
      </c>
      <c r="O457">
        <f>ROUND(ROUND(L457*Source!I480, 6)*SmtRes!DA444, 2)</f>
        <v>0</v>
      </c>
      <c r="P457">
        <f>SmtRes!AG444</f>
        <v>0</v>
      </c>
      <c r="Q457">
        <f>SmtRes!DC444</f>
        <v>0</v>
      </c>
      <c r="R457">
        <f>ROUND(ROUND(Q457*Source!I480, 6)*1, 2)</f>
        <v>0</v>
      </c>
      <c r="S457">
        <f>SmtRes!AC444</f>
        <v>0</v>
      </c>
      <c r="T457">
        <f>ROUND(ROUND(Q457*Source!I480, 6)*SmtRes!AK444, 2)</f>
        <v>0</v>
      </c>
      <c r="U457">
        <v>1</v>
      </c>
      <c r="Z457">
        <f>SmtRes!X444</f>
        <v>476480486</v>
      </c>
      <c r="AA457">
        <v>-1751963544</v>
      </c>
      <c r="AB457">
        <v>-1751963544</v>
      </c>
    </row>
    <row r="458" spans="1:28" x14ac:dyDescent="0.2">
      <c r="A458">
        <v>20</v>
      </c>
      <c r="B458">
        <v>454</v>
      </c>
      <c r="C458">
        <v>3</v>
      </c>
      <c r="D458">
        <v>0</v>
      </c>
      <c r="E458">
        <f>SmtRes!AV454</f>
        <v>0</v>
      </c>
      <c r="F458" t="str">
        <f>SmtRes!I454</f>
        <v>21.1-20-1</v>
      </c>
      <c r="G458" t="str">
        <f>SmtRes!K454</f>
        <v>Бязь</v>
      </c>
      <c r="H458" t="str">
        <f>SmtRes!O454</f>
        <v>м2</v>
      </c>
      <c r="I458">
        <f>SmtRes!Y454*Source!I481</f>
        <v>0.66</v>
      </c>
      <c r="J458">
        <f>SmtRes!AO454</f>
        <v>1</v>
      </c>
      <c r="K458">
        <f>SmtRes!AE454</f>
        <v>48.08</v>
      </c>
      <c r="L458">
        <f>SmtRes!DB454</f>
        <v>10.56</v>
      </c>
      <c r="M458">
        <f>ROUND(ROUND(L458*Source!I481, 6)*1, 2)</f>
        <v>31.68</v>
      </c>
      <c r="N458">
        <f>SmtRes!AA454</f>
        <v>48.08</v>
      </c>
      <c r="O458">
        <f>ROUND(ROUND(L458*Source!I481, 6)*SmtRes!DA454, 2)</f>
        <v>31.68</v>
      </c>
      <c r="P458">
        <f>SmtRes!AG454</f>
        <v>0</v>
      </c>
      <c r="Q458">
        <f>SmtRes!DC454</f>
        <v>0</v>
      </c>
      <c r="R458">
        <f>ROUND(ROUND(Q458*Source!I481, 6)*1, 2)</f>
        <v>0</v>
      </c>
      <c r="S458">
        <f>SmtRes!AC454</f>
        <v>0</v>
      </c>
      <c r="T458">
        <f>ROUND(ROUND(Q458*Source!I481, 6)*SmtRes!AK454, 2)</f>
        <v>0</v>
      </c>
      <c r="U458">
        <v>3</v>
      </c>
      <c r="Z458">
        <f>SmtRes!X454</f>
        <v>1402440005</v>
      </c>
      <c r="AA458">
        <v>-1894729877</v>
      </c>
      <c r="AB458">
        <v>-1894729877</v>
      </c>
    </row>
    <row r="459" spans="1:28" x14ac:dyDescent="0.2">
      <c r="A459">
        <v>20</v>
      </c>
      <c r="B459">
        <v>453</v>
      </c>
      <c r="C459">
        <v>3</v>
      </c>
      <c r="D459">
        <v>0</v>
      </c>
      <c r="E459">
        <f>SmtRes!AV453</f>
        <v>0</v>
      </c>
      <c r="F459" t="str">
        <f>SmtRes!I453</f>
        <v>21.1-16-104</v>
      </c>
      <c r="G459" t="str">
        <f>SmtRes!K453</f>
        <v>Спирт этиловый технический</v>
      </c>
      <c r="H459" t="str">
        <f>SmtRes!O453</f>
        <v>кг</v>
      </c>
      <c r="I459">
        <f>SmtRes!Y453*Source!I481</f>
        <v>6.6000000000000003E-2</v>
      </c>
      <c r="J459">
        <f>SmtRes!AO453</f>
        <v>1</v>
      </c>
      <c r="K459">
        <f>SmtRes!AE453</f>
        <v>412.97</v>
      </c>
      <c r="L459">
        <f>SmtRes!DB453</f>
        <v>9.1300000000000008</v>
      </c>
      <c r="M459">
        <f>ROUND(ROUND(L459*Source!I481, 6)*1, 2)</f>
        <v>27.39</v>
      </c>
      <c r="N459">
        <f>SmtRes!AA453</f>
        <v>412.97</v>
      </c>
      <c r="O459">
        <f>ROUND(ROUND(L459*Source!I481, 6)*SmtRes!DA453, 2)</f>
        <v>27.39</v>
      </c>
      <c r="P459">
        <f>SmtRes!AG453</f>
        <v>0</v>
      </c>
      <c r="Q459">
        <f>SmtRes!DC453</f>
        <v>0</v>
      </c>
      <c r="R459">
        <f>ROUND(ROUND(Q459*Source!I481, 6)*1, 2)</f>
        <v>0</v>
      </c>
      <c r="S459">
        <f>SmtRes!AC453</f>
        <v>0</v>
      </c>
      <c r="T459">
        <f>ROUND(ROUND(Q459*Source!I481, 6)*SmtRes!AK453, 2)</f>
        <v>0</v>
      </c>
      <c r="U459">
        <v>3</v>
      </c>
      <c r="Z459">
        <f>SmtRes!X453</f>
        <v>1286462142</v>
      </c>
      <c r="AA459">
        <v>1664821204</v>
      </c>
      <c r="AB459">
        <v>1664821204</v>
      </c>
    </row>
    <row r="460" spans="1:28" x14ac:dyDescent="0.2">
      <c r="A460">
        <v>20</v>
      </c>
      <c r="B460">
        <v>452</v>
      </c>
      <c r="C460">
        <v>2</v>
      </c>
      <c r="D460">
        <v>0</v>
      </c>
      <c r="E460">
        <f>SmtRes!AV452</f>
        <v>0</v>
      </c>
      <c r="F460" t="str">
        <f>SmtRes!I452</f>
        <v>22.1-18-24</v>
      </c>
      <c r="G460" t="str">
        <f>SmtRes!K452</f>
        <v>Автомобили полупассажирские типа ГАЗ, грузоподъемность до 2 т</v>
      </c>
      <c r="H460" t="str">
        <f>SmtRes!O452</f>
        <v>маш.-ч</v>
      </c>
      <c r="I460">
        <f>SmtRes!Y452*Source!I481</f>
        <v>0.24749999999999997</v>
      </c>
      <c r="J460">
        <f>SmtRes!AO452</f>
        <v>1</v>
      </c>
      <c r="K460">
        <f>SmtRes!AF452</f>
        <v>789.86</v>
      </c>
      <c r="L460">
        <f>SmtRes!DB452</f>
        <v>65.174999999999997</v>
      </c>
      <c r="M460">
        <f>ROUND(ROUND(L460*Source!I481, 6)*1, 2)</f>
        <v>195.53</v>
      </c>
      <c r="N460">
        <f>SmtRes!AB452</f>
        <v>789.86</v>
      </c>
      <c r="O460">
        <f>ROUND(ROUND(L460*Source!I481, 6)*SmtRes!DA452, 2)</f>
        <v>195.53</v>
      </c>
      <c r="P460">
        <f>SmtRes!AG452</f>
        <v>515.51</v>
      </c>
      <c r="Q460">
        <f>SmtRes!DC452</f>
        <v>42.57</v>
      </c>
      <c r="R460">
        <f>ROUND(ROUND(Q460*Source!I481, 6)*1, 2)</f>
        <v>127.71</v>
      </c>
      <c r="S460">
        <f>SmtRes!AC452</f>
        <v>515.51</v>
      </c>
      <c r="T460">
        <f>ROUND(ROUND(Q460*Source!I481, 6)*SmtRes!AK452, 2)</f>
        <v>127.71</v>
      </c>
      <c r="U460">
        <v>2</v>
      </c>
      <c r="Z460">
        <f>SmtRes!X452</f>
        <v>-1123321947</v>
      </c>
      <c r="AA460">
        <v>-1084138170</v>
      </c>
      <c r="AB460">
        <v>-1084138170</v>
      </c>
    </row>
    <row r="461" spans="1:28" x14ac:dyDescent="0.2">
      <c r="A461">
        <v>20</v>
      </c>
      <c r="B461">
        <v>451</v>
      </c>
      <c r="C461">
        <v>1</v>
      </c>
      <c r="D461">
        <v>0</v>
      </c>
      <c r="E461">
        <f>SmtRes!AV451</f>
        <v>1</v>
      </c>
      <c r="F461" t="str">
        <f>SmtRes!I451</f>
        <v>9999990008</v>
      </c>
      <c r="G461" t="str">
        <f>SmtRes!K451</f>
        <v>Трудозатраты рабочих</v>
      </c>
      <c r="H461" t="str">
        <f>SmtRes!O451</f>
        <v>чел.-ч.</v>
      </c>
      <c r="I461">
        <f>SmtRes!Y451*Source!I481</f>
        <v>1.9799999999999998</v>
      </c>
      <c r="J461">
        <f>SmtRes!AO451</f>
        <v>1</v>
      </c>
      <c r="K461">
        <f>SmtRes!AH451</f>
        <v>0</v>
      </c>
      <c r="L461">
        <f>SmtRes!DB451</f>
        <v>0</v>
      </c>
      <c r="M461">
        <f>ROUND(ROUND(L461*Source!I481, 6)*1, 2)</f>
        <v>0</v>
      </c>
      <c r="N461">
        <f>SmtRes!AD451</f>
        <v>0</v>
      </c>
      <c r="O461">
        <f>ROUND(ROUND(L461*Source!I481, 6)*SmtRes!DA451, 2)</f>
        <v>0</v>
      </c>
      <c r="P461">
        <f>SmtRes!AG451</f>
        <v>0</v>
      </c>
      <c r="Q461">
        <f>SmtRes!DC451</f>
        <v>0</v>
      </c>
      <c r="R461">
        <f>ROUND(ROUND(Q461*Source!I481, 6)*1, 2)</f>
        <v>0</v>
      </c>
      <c r="S461">
        <f>SmtRes!AC451</f>
        <v>0</v>
      </c>
      <c r="T461">
        <f>ROUND(ROUND(Q461*Source!I481, 6)*SmtRes!AK451, 2)</f>
        <v>0</v>
      </c>
      <c r="U461">
        <v>1</v>
      </c>
      <c r="Z461">
        <f>SmtRes!X451</f>
        <v>476480486</v>
      </c>
      <c r="AA461">
        <v>-1751963544</v>
      </c>
      <c r="AB461">
        <v>-1751963544</v>
      </c>
    </row>
    <row r="462" spans="1:28" x14ac:dyDescent="0.2">
      <c r="A462">
        <v>20</v>
      </c>
      <c r="B462">
        <v>461</v>
      </c>
      <c r="C462">
        <v>3</v>
      </c>
      <c r="D462">
        <v>0</v>
      </c>
      <c r="E462">
        <f>SmtRes!AV461</f>
        <v>0</v>
      </c>
      <c r="F462" t="str">
        <f>SmtRes!I461</f>
        <v>21.1-20-1</v>
      </c>
      <c r="G462" t="str">
        <f>SmtRes!K461</f>
        <v>Бязь</v>
      </c>
      <c r="H462" t="str">
        <f>SmtRes!O461</f>
        <v>м2</v>
      </c>
      <c r="I462">
        <f>SmtRes!Y461*Source!I482</f>
        <v>0.02</v>
      </c>
      <c r="J462">
        <f>SmtRes!AO461</f>
        <v>1</v>
      </c>
      <c r="K462">
        <f>SmtRes!AE461</f>
        <v>48.08</v>
      </c>
      <c r="L462">
        <f>SmtRes!DB461</f>
        <v>0.96</v>
      </c>
      <c r="M462">
        <f>ROUND(ROUND(L462*Source!I482, 6)*1, 2)</f>
        <v>0.96</v>
      </c>
      <c r="N462">
        <f>SmtRes!AA461</f>
        <v>48.08</v>
      </c>
      <c r="O462">
        <f>ROUND(ROUND(L462*Source!I482, 6)*SmtRes!DA461, 2)</f>
        <v>0.96</v>
      </c>
      <c r="P462">
        <f>SmtRes!AG461</f>
        <v>0</v>
      </c>
      <c r="Q462">
        <f>SmtRes!DC461</f>
        <v>0</v>
      </c>
      <c r="R462">
        <f>ROUND(ROUND(Q462*Source!I482, 6)*1, 2)</f>
        <v>0</v>
      </c>
      <c r="S462">
        <f>SmtRes!AC461</f>
        <v>0</v>
      </c>
      <c r="T462">
        <f>ROUND(ROUND(Q462*Source!I482, 6)*SmtRes!AK461, 2)</f>
        <v>0</v>
      </c>
      <c r="U462">
        <v>3</v>
      </c>
      <c r="Z462">
        <f>SmtRes!X461</f>
        <v>1402440005</v>
      </c>
      <c r="AA462">
        <v>-1894729877</v>
      </c>
      <c r="AB462">
        <v>-1894729877</v>
      </c>
    </row>
    <row r="463" spans="1:28" x14ac:dyDescent="0.2">
      <c r="A463">
        <v>20</v>
      </c>
      <c r="B463">
        <v>460</v>
      </c>
      <c r="C463">
        <v>3</v>
      </c>
      <c r="D463">
        <v>0</v>
      </c>
      <c r="E463">
        <f>SmtRes!AV460</f>
        <v>0</v>
      </c>
      <c r="F463" t="str">
        <f>SmtRes!I460</f>
        <v>21.1-16-41</v>
      </c>
      <c r="G463" t="str">
        <f>SmtRes!K460</f>
        <v>Канифоль</v>
      </c>
      <c r="H463" t="str">
        <f>SmtRes!O460</f>
        <v>кг</v>
      </c>
      <c r="I463">
        <f>SmtRes!Y460*Source!I482</f>
        <v>3.5000000000000001E-3</v>
      </c>
      <c r="J463">
        <f>SmtRes!AO460</f>
        <v>1</v>
      </c>
      <c r="K463">
        <f>SmtRes!AE460</f>
        <v>404.48</v>
      </c>
      <c r="L463">
        <f>SmtRes!DB460</f>
        <v>1.42</v>
      </c>
      <c r="M463">
        <f>ROUND(ROUND(L463*Source!I482, 6)*1, 2)</f>
        <v>1.42</v>
      </c>
      <c r="N463">
        <f>SmtRes!AA460</f>
        <v>404.48</v>
      </c>
      <c r="O463">
        <f>ROUND(ROUND(L463*Source!I482, 6)*SmtRes!DA460, 2)</f>
        <v>1.42</v>
      </c>
      <c r="P463">
        <f>SmtRes!AG460</f>
        <v>0</v>
      </c>
      <c r="Q463">
        <f>SmtRes!DC460</f>
        <v>0</v>
      </c>
      <c r="R463">
        <f>ROUND(ROUND(Q463*Source!I482, 6)*1, 2)</f>
        <v>0</v>
      </c>
      <c r="S463">
        <f>SmtRes!AC460</f>
        <v>0</v>
      </c>
      <c r="T463">
        <f>ROUND(ROUND(Q463*Source!I482, 6)*SmtRes!AK460, 2)</f>
        <v>0</v>
      </c>
      <c r="U463">
        <v>3</v>
      </c>
      <c r="Z463">
        <f>SmtRes!X460</f>
        <v>-1116031774</v>
      </c>
      <c r="AA463">
        <v>-843402697</v>
      </c>
      <c r="AB463">
        <v>-843402697</v>
      </c>
    </row>
    <row r="464" spans="1:28" x14ac:dyDescent="0.2">
      <c r="A464">
        <v>20</v>
      </c>
      <c r="B464">
        <v>459</v>
      </c>
      <c r="C464">
        <v>3</v>
      </c>
      <c r="D464">
        <v>0</v>
      </c>
      <c r="E464">
        <f>SmtRes!AV459</f>
        <v>0</v>
      </c>
      <c r="F464" t="str">
        <f>SmtRes!I459</f>
        <v>21.1-16-11</v>
      </c>
      <c r="G464" t="str">
        <f>SmtRes!K459</f>
        <v>Ацетон химически чистый</v>
      </c>
      <c r="H464" t="str">
        <f>SmtRes!O459</f>
        <v>кг</v>
      </c>
      <c r="I464">
        <f>SmtRes!Y459*Source!I482</f>
        <v>2E-3</v>
      </c>
      <c r="J464">
        <f>SmtRes!AO459</f>
        <v>1</v>
      </c>
      <c r="K464">
        <f>SmtRes!AE459</f>
        <v>271.95999999999998</v>
      </c>
      <c r="L464">
        <f>SmtRes!DB459</f>
        <v>0.54</v>
      </c>
      <c r="M464">
        <f>ROUND(ROUND(L464*Source!I482, 6)*1, 2)</f>
        <v>0.54</v>
      </c>
      <c r="N464">
        <f>SmtRes!AA459</f>
        <v>271.95999999999998</v>
      </c>
      <c r="O464">
        <f>ROUND(ROUND(L464*Source!I482, 6)*SmtRes!DA459, 2)</f>
        <v>0.54</v>
      </c>
      <c r="P464">
        <f>SmtRes!AG459</f>
        <v>0</v>
      </c>
      <c r="Q464">
        <f>SmtRes!DC459</f>
        <v>0</v>
      </c>
      <c r="R464">
        <f>ROUND(ROUND(Q464*Source!I482, 6)*1, 2)</f>
        <v>0</v>
      </c>
      <c r="S464">
        <f>SmtRes!AC459</f>
        <v>0</v>
      </c>
      <c r="T464">
        <f>ROUND(ROUND(Q464*Source!I482, 6)*SmtRes!AK459, 2)</f>
        <v>0</v>
      </c>
      <c r="U464">
        <v>3</v>
      </c>
      <c r="Z464">
        <f>SmtRes!X459</f>
        <v>-1814974188</v>
      </c>
      <c r="AA464">
        <v>-214032763</v>
      </c>
      <c r="AB464">
        <v>-214032763</v>
      </c>
    </row>
    <row r="465" spans="1:28" x14ac:dyDescent="0.2">
      <c r="A465">
        <v>20</v>
      </c>
      <c r="B465">
        <v>458</v>
      </c>
      <c r="C465">
        <v>3</v>
      </c>
      <c r="D465">
        <v>0</v>
      </c>
      <c r="E465">
        <f>SmtRes!AV458</f>
        <v>0</v>
      </c>
      <c r="F465" t="str">
        <f>SmtRes!I458</f>
        <v>21.1-16-104</v>
      </c>
      <c r="G465" t="str">
        <f>SmtRes!K458</f>
        <v>Спирт этиловый технический</v>
      </c>
      <c r="H465" t="str">
        <f>SmtRes!O458</f>
        <v>кг</v>
      </c>
      <c r="I465">
        <f>SmtRes!Y458*Source!I482</f>
        <v>4.0000000000000001E-3</v>
      </c>
      <c r="J465">
        <f>SmtRes!AO458</f>
        <v>1</v>
      </c>
      <c r="K465">
        <f>SmtRes!AE458</f>
        <v>412.97</v>
      </c>
      <c r="L465">
        <f>SmtRes!DB458</f>
        <v>1.65</v>
      </c>
      <c r="M465">
        <f>ROUND(ROUND(L465*Source!I482, 6)*1, 2)</f>
        <v>1.65</v>
      </c>
      <c r="N465">
        <f>SmtRes!AA458</f>
        <v>412.97</v>
      </c>
      <c r="O465">
        <f>ROUND(ROUND(L465*Source!I482, 6)*SmtRes!DA458, 2)</f>
        <v>1.65</v>
      </c>
      <c r="P465">
        <f>SmtRes!AG458</f>
        <v>0</v>
      </c>
      <c r="Q465">
        <f>SmtRes!DC458</f>
        <v>0</v>
      </c>
      <c r="R465">
        <f>ROUND(ROUND(Q465*Source!I482, 6)*1, 2)</f>
        <v>0</v>
      </c>
      <c r="S465">
        <f>SmtRes!AC458</f>
        <v>0</v>
      </c>
      <c r="T465">
        <f>ROUND(ROUND(Q465*Source!I482, 6)*SmtRes!AK458, 2)</f>
        <v>0</v>
      </c>
      <c r="U465">
        <v>3</v>
      </c>
      <c r="Z465">
        <f>SmtRes!X458</f>
        <v>1286462142</v>
      </c>
      <c r="AA465">
        <v>1664821204</v>
      </c>
      <c r="AB465">
        <v>1664821204</v>
      </c>
    </row>
    <row r="466" spans="1:28" x14ac:dyDescent="0.2">
      <c r="A466">
        <v>20</v>
      </c>
      <c r="B466">
        <v>457</v>
      </c>
      <c r="C466">
        <v>3</v>
      </c>
      <c r="D466">
        <v>0</v>
      </c>
      <c r="E466">
        <f>SmtRes!AV457</f>
        <v>0</v>
      </c>
      <c r="F466" t="str">
        <f>SmtRes!I457</f>
        <v>21.1-15-46</v>
      </c>
      <c r="G466" t="str">
        <f>SmtRes!K457</f>
        <v>Припои оловянно-свинцовые в прутках, размеры 8-10х10-15х250-500 мм, марка ПОС-61</v>
      </c>
      <c r="H466" t="str">
        <f>SmtRes!O457</f>
        <v>т</v>
      </c>
      <c r="I466">
        <f>SmtRes!Y457*Source!I482</f>
        <v>1.9999999999999999E-6</v>
      </c>
      <c r="J466">
        <f>SmtRes!AO457</f>
        <v>1</v>
      </c>
      <c r="K466">
        <f>SmtRes!AE457</f>
        <v>1945282.38</v>
      </c>
      <c r="L466">
        <f>SmtRes!DB457</f>
        <v>3.89</v>
      </c>
      <c r="M466">
        <f>ROUND(ROUND(L466*Source!I482, 6)*1, 2)</f>
        <v>3.89</v>
      </c>
      <c r="N466">
        <f>SmtRes!AA457</f>
        <v>1945282.38</v>
      </c>
      <c r="O466">
        <f>ROUND(ROUND(L466*Source!I482, 6)*SmtRes!DA457, 2)</f>
        <v>3.89</v>
      </c>
      <c r="P466">
        <f>SmtRes!AG457</f>
        <v>0</v>
      </c>
      <c r="Q466">
        <f>SmtRes!DC457</f>
        <v>0</v>
      </c>
      <c r="R466">
        <f>ROUND(ROUND(Q466*Source!I482, 6)*1, 2)</f>
        <v>0</v>
      </c>
      <c r="S466">
        <f>SmtRes!AC457</f>
        <v>0</v>
      </c>
      <c r="T466">
        <f>ROUND(ROUND(Q466*Source!I482, 6)*SmtRes!AK457, 2)</f>
        <v>0</v>
      </c>
      <c r="U466">
        <v>3</v>
      </c>
      <c r="Z466">
        <f>SmtRes!X457</f>
        <v>2010614181</v>
      </c>
      <c r="AA466">
        <v>1211539097</v>
      </c>
      <c r="AB466">
        <v>1211539097</v>
      </c>
    </row>
    <row r="467" spans="1:28" x14ac:dyDescent="0.2">
      <c r="A467">
        <v>20</v>
      </c>
      <c r="B467">
        <v>456</v>
      </c>
      <c r="C467">
        <v>2</v>
      </c>
      <c r="D467">
        <v>0</v>
      </c>
      <c r="E467">
        <f>SmtRes!AV456</f>
        <v>0</v>
      </c>
      <c r="F467" t="str">
        <f>SmtRes!I456</f>
        <v>22.1-18-24</v>
      </c>
      <c r="G467" t="str">
        <f>SmtRes!K456</f>
        <v>Автомобили полупассажирские типа ГАЗ, грузоподъемность до 2 т</v>
      </c>
      <c r="H467" t="str">
        <f>SmtRes!O456</f>
        <v>маш.-ч</v>
      </c>
      <c r="I467">
        <f>SmtRes!Y456*Source!I482</f>
        <v>2.7999999999999997E-2</v>
      </c>
      <c r="J467">
        <f>SmtRes!AO456</f>
        <v>1</v>
      </c>
      <c r="K467">
        <f>SmtRes!AF456</f>
        <v>789.86</v>
      </c>
      <c r="L467">
        <f>SmtRes!DB456</f>
        <v>22.113</v>
      </c>
      <c r="M467">
        <f>ROUND(ROUND(L467*Source!I482, 6)*1, 2)</f>
        <v>22.11</v>
      </c>
      <c r="N467">
        <f>SmtRes!AB456</f>
        <v>789.86</v>
      </c>
      <c r="O467">
        <f>ROUND(ROUND(L467*Source!I482, 6)*SmtRes!DA456, 2)</f>
        <v>22.11</v>
      </c>
      <c r="P467">
        <f>SmtRes!AG456</f>
        <v>515.51</v>
      </c>
      <c r="Q467">
        <f>SmtRes!DC456</f>
        <v>14.433999999999999</v>
      </c>
      <c r="R467">
        <f>ROUND(ROUND(Q467*Source!I482, 6)*1, 2)</f>
        <v>14.43</v>
      </c>
      <c r="S467">
        <f>SmtRes!AC456</f>
        <v>515.51</v>
      </c>
      <c r="T467">
        <f>ROUND(ROUND(Q467*Source!I482, 6)*SmtRes!AK456, 2)</f>
        <v>14.43</v>
      </c>
      <c r="U467">
        <v>2</v>
      </c>
      <c r="Z467">
        <f>SmtRes!X456</f>
        <v>-1123321947</v>
      </c>
      <c r="AA467">
        <v>-1084138170</v>
      </c>
      <c r="AB467">
        <v>-1084138170</v>
      </c>
    </row>
    <row r="468" spans="1:28" x14ac:dyDescent="0.2">
      <c r="A468">
        <v>20</v>
      </c>
      <c r="B468">
        <v>455</v>
      </c>
      <c r="C468">
        <v>1</v>
      </c>
      <c r="D468">
        <v>0</v>
      </c>
      <c r="E468">
        <f>SmtRes!AV455</f>
        <v>1</v>
      </c>
      <c r="F468" t="str">
        <f>SmtRes!I455</f>
        <v>9999990008</v>
      </c>
      <c r="G468" t="str">
        <f>SmtRes!K455</f>
        <v>Трудозатраты рабочих</v>
      </c>
      <c r="H468" t="str">
        <f>SmtRes!O455</f>
        <v>чел.-ч.</v>
      </c>
      <c r="I468">
        <f>SmtRes!Y455*Source!I482</f>
        <v>0.24499999999999997</v>
      </c>
      <c r="J468">
        <f>SmtRes!AO455</f>
        <v>1</v>
      </c>
      <c r="K468">
        <f>SmtRes!AH455</f>
        <v>0</v>
      </c>
      <c r="L468">
        <f>SmtRes!DB455</f>
        <v>0</v>
      </c>
      <c r="M468">
        <f>ROUND(ROUND(L468*Source!I482, 6)*1, 2)</f>
        <v>0</v>
      </c>
      <c r="N468">
        <f>SmtRes!AD455</f>
        <v>0</v>
      </c>
      <c r="O468">
        <f>ROUND(ROUND(L468*Source!I482, 6)*SmtRes!DA455, 2)</f>
        <v>0</v>
      </c>
      <c r="P468">
        <f>SmtRes!AG455</f>
        <v>0</v>
      </c>
      <c r="Q468">
        <f>SmtRes!DC455</f>
        <v>0</v>
      </c>
      <c r="R468">
        <f>ROUND(ROUND(Q468*Source!I482, 6)*1, 2)</f>
        <v>0</v>
      </c>
      <c r="S468">
        <f>SmtRes!AC455</f>
        <v>0</v>
      </c>
      <c r="T468">
        <f>ROUND(ROUND(Q468*Source!I482, 6)*SmtRes!AK455, 2)</f>
        <v>0</v>
      </c>
      <c r="U468">
        <v>1</v>
      </c>
      <c r="Z468">
        <f>SmtRes!X455</f>
        <v>476480486</v>
      </c>
      <c r="AA468">
        <v>-1751963544</v>
      </c>
      <c r="AB468">
        <v>-1751963544</v>
      </c>
    </row>
    <row r="469" spans="1:28" x14ac:dyDescent="0.2">
      <c r="A469">
        <v>20</v>
      </c>
      <c r="B469">
        <v>466</v>
      </c>
      <c r="C469">
        <v>3</v>
      </c>
      <c r="D469">
        <v>0</v>
      </c>
      <c r="E469">
        <f>SmtRes!AV466</f>
        <v>0</v>
      </c>
      <c r="F469" t="str">
        <f>SmtRes!I466</f>
        <v>21.1-20-1</v>
      </c>
      <c r="G469" t="str">
        <f>SmtRes!K466</f>
        <v>Бязь</v>
      </c>
      <c r="H469" t="str">
        <f>SmtRes!O466</f>
        <v>м2</v>
      </c>
      <c r="I469">
        <f>SmtRes!Y466*Source!I483</f>
        <v>0.22</v>
      </c>
      <c r="J469">
        <f>SmtRes!AO466</f>
        <v>1</v>
      </c>
      <c r="K469">
        <f>SmtRes!AE466</f>
        <v>48.08</v>
      </c>
      <c r="L469">
        <f>SmtRes!DB466</f>
        <v>10.56</v>
      </c>
      <c r="M469">
        <f>ROUND(ROUND(L469*Source!I483, 6)*1, 2)</f>
        <v>10.56</v>
      </c>
      <c r="N469">
        <f>SmtRes!AA466</f>
        <v>48.08</v>
      </c>
      <c r="O469">
        <f>ROUND(ROUND(L469*Source!I483, 6)*SmtRes!DA466, 2)</f>
        <v>10.56</v>
      </c>
      <c r="P469">
        <f>SmtRes!AG466</f>
        <v>0</v>
      </c>
      <c r="Q469">
        <f>SmtRes!DC466</f>
        <v>0</v>
      </c>
      <c r="R469">
        <f>ROUND(ROUND(Q469*Source!I483, 6)*1, 2)</f>
        <v>0</v>
      </c>
      <c r="S469">
        <f>SmtRes!AC466</f>
        <v>0</v>
      </c>
      <c r="T469">
        <f>ROUND(ROUND(Q469*Source!I483, 6)*SmtRes!AK466, 2)</f>
        <v>0</v>
      </c>
      <c r="U469">
        <v>3</v>
      </c>
      <c r="Z469">
        <f>SmtRes!X466</f>
        <v>1402440005</v>
      </c>
      <c r="AA469">
        <v>-1894729877</v>
      </c>
      <c r="AB469">
        <v>-1894729877</v>
      </c>
    </row>
    <row r="470" spans="1:28" x14ac:dyDescent="0.2">
      <c r="A470">
        <v>20</v>
      </c>
      <c r="B470">
        <v>465</v>
      </c>
      <c r="C470">
        <v>3</v>
      </c>
      <c r="D470">
        <v>0</v>
      </c>
      <c r="E470">
        <f>SmtRes!AV465</f>
        <v>0</v>
      </c>
      <c r="F470" t="str">
        <f>SmtRes!I465</f>
        <v>21.1-16-11</v>
      </c>
      <c r="G470" t="str">
        <f>SmtRes!K465</f>
        <v>Ацетон химически чистый</v>
      </c>
      <c r="H470" t="str">
        <f>SmtRes!O465</f>
        <v>кг</v>
      </c>
      <c r="I470">
        <f>SmtRes!Y465*Source!I483</f>
        <v>1.0999999999999999E-2</v>
      </c>
      <c r="J470">
        <f>SmtRes!AO465</f>
        <v>1</v>
      </c>
      <c r="K470">
        <f>SmtRes!AE465</f>
        <v>271.95999999999998</v>
      </c>
      <c r="L470">
        <f>SmtRes!DB465</f>
        <v>2.97</v>
      </c>
      <c r="M470">
        <f>ROUND(ROUND(L470*Source!I483, 6)*1, 2)</f>
        <v>2.97</v>
      </c>
      <c r="N470">
        <f>SmtRes!AA465</f>
        <v>271.95999999999998</v>
      </c>
      <c r="O470">
        <f>ROUND(ROUND(L470*Source!I483, 6)*SmtRes!DA465, 2)</f>
        <v>2.97</v>
      </c>
      <c r="P470">
        <f>SmtRes!AG465</f>
        <v>0</v>
      </c>
      <c r="Q470">
        <f>SmtRes!DC465</f>
        <v>0</v>
      </c>
      <c r="R470">
        <f>ROUND(ROUND(Q470*Source!I483, 6)*1, 2)</f>
        <v>0</v>
      </c>
      <c r="S470">
        <f>SmtRes!AC465</f>
        <v>0</v>
      </c>
      <c r="T470">
        <f>ROUND(ROUND(Q470*Source!I483, 6)*SmtRes!AK465, 2)</f>
        <v>0</v>
      </c>
      <c r="U470">
        <v>3</v>
      </c>
      <c r="Z470">
        <f>SmtRes!X465</f>
        <v>-1814974188</v>
      </c>
      <c r="AA470">
        <v>-214032763</v>
      </c>
      <c r="AB470">
        <v>-214032763</v>
      </c>
    </row>
    <row r="471" spans="1:28" x14ac:dyDescent="0.2">
      <c r="A471">
        <v>20</v>
      </c>
      <c r="B471">
        <v>464</v>
      </c>
      <c r="C471">
        <v>3</v>
      </c>
      <c r="D471">
        <v>0</v>
      </c>
      <c r="E471">
        <f>SmtRes!AV464</f>
        <v>0</v>
      </c>
      <c r="F471" t="str">
        <f>SmtRes!I464</f>
        <v>21.1-16-104</v>
      </c>
      <c r="G471" t="str">
        <f>SmtRes!K464</f>
        <v>Спирт этиловый технический</v>
      </c>
      <c r="H471" t="str">
        <f>SmtRes!O464</f>
        <v>кг</v>
      </c>
      <c r="I471">
        <f>SmtRes!Y464*Source!I483</f>
        <v>2.1999999999999999E-2</v>
      </c>
      <c r="J471">
        <f>SmtRes!AO464</f>
        <v>1</v>
      </c>
      <c r="K471">
        <f>SmtRes!AE464</f>
        <v>412.97</v>
      </c>
      <c r="L471">
        <f>SmtRes!DB464</f>
        <v>9.1300000000000008</v>
      </c>
      <c r="M471">
        <f>ROUND(ROUND(L471*Source!I483, 6)*1, 2)</f>
        <v>9.1300000000000008</v>
      </c>
      <c r="N471">
        <f>SmtRes!AA464</f>
        <v>412.97</v>
      </c>
      <c r="O471">
        <f>ROUND(ROUND(L471*Source!I483, 6)*SmtRes!DA464, 2)</f>
        <v>9.1300000000000008</v>
      </c>
      <c r="P471">
        <f>SmtRes!AG464</f>
        <v>0</v>
      </c>
      <c r="Q471">
        <f>SmtRes!DC464</f>
        <v>0</v>
      </c>
      <c r="R471">
        <f>ROUND(ROUND(Q471*Source!I483, 6)*1, 2)</f>
        <v>0</v>
      </c>
      <c r="S471">
        <f>SmtRes!AC464</f>
        <v>0</v>
      </c>
      <c r="T471">
        <f>ROUND(ROUND(Q471*Source!I483, 6)*SmtRes!AK464, 2)</f>
        <v>0</v>
      </c>
      <c r="U471">
        <v>3</v>
      </c>
      <c r="Z471">
        <f>SmtRes!X464</f>
        <v>1286462142</v>
      </c>
      <c r="AA471">
        <v>1664821204</v>
      </c>
      <c r="AB471">
        <v>1664821204</v>
      </c>
    </row>
    <row r="472" spans="1:28" x14ac:dyDescent="0.2">
      <c r="A472">
        <v>20</v>
      </c>
      <c r="B472">
        <v>463</v>
      </c>
      <c r="C472">
        <v>2</v>
      </c>
      <c r="D472">
        <v>0</v>
      </c>
      <c r="E472">
        <f>SmtRes!AV463</f>
        <v>0</v>
      </c>
      <c r="F472" t="str">
        <f>SmtRes!I463</f>
        <v>22.1-18-24</v>
      </c>
      <c r="G472" t="str">
        <f>SmtRes!K463</f>
        <v>Автомобили полупассажирские типа ГАЗ, грузоподъемность до 2 т</v>
      </c>
      <c r="H472" t="str">
        <f>SmtRes!O463</f>
        <v>маш.-ч</v>
      </c>
      <c r="I472">
        <f>SmtRes!Y463*Source!I483</f>
        <v>8.249999999999999E-2</v>
      </c>
      <c r="J472">
        <f>SmtRes!AO463</f>
        <v>1</v>
      </c>
      <c r="K472">
        <f>SmtRes!AF463</f>
        <v>789.86</v>
      </c>
      <c r="L472">
        <f>SmtRes!DB463</f>
        <v>65.174999999999997</v>
      </c>
      <c r="M472">
        <f>ROUND(ROUND(L472*Source!I483, 6)*1, 2)</f>
        <v>65.180000000000007</v>
      </c>
      <c r="N472">
        <f>SmtRes!AB463</f>
        <v>789.86</v>
      </c>
      <c r="O472">
        <f>ROUND(ROUND(L472*Source!I483, 6)*SmtRes!DA463, 2)</f>
        <v>65.180000000000007</v>
      </c>
      <c r="P472">
        <f>SmtRes!AG463</f>
        <v>515.51</v>
      </c>
      <c r="Q472">
        <f>SmtRes!DC463</f>
        <v>42.57</v>
      </c>
      <c r="R472">
        <f>ROUND(ROUND(Q472*Source!I483, 6)*1, 2)</f>
        <v>42.57</v>
      </c>
      <c r="S472">
        <f>SmtRes!AC463</f>
        <v>515.51</v>
      </c>
      <c r="T472">
        <f>ROUND(ROUND(Q472*Source!I483, 6)*SmtRes!AK463, 2)</f>
        <v>42.57</v>
      </c>
      <c r="U472">
        <v>2</v>
      </c>
      <c r="Z472">
        <f>SmtRes!X463</f>
        <v>-1123321947</v>
      </c>
      <c r="AA472">
        <v>-1084138170</v>
      </c>
      <c r="AB472">
        <v>-1084138170</v>
      </c>
    </row>
    <row r="473" spans="1:28" x14ac:dyDescent="0.2">
      <c r="A473">
        <v>20</v>
      </c>
      <c r="B473">
        <v>462</v>
      </c>
      <c r="C473">
        <v>1</v>
      </c>
      <c r="D473">
        <v>0</v>
      </c>
      <c r="E473">
        <f>SmtRes!AV462</f>
        <v>1</v>
      </c>
      <c r="F473" t="str">
        <f>SmtRes!I462</f>
        <v>9999990008</v>
      </c>
      <c r="G473" t="str">
        <f>SmtRes!K462</f>
        <v>Трудозатраты рабочих</v>
      </c>
      <c r="H473" t="str">
        <f>SmtRes!O462</f>
        <v>чел.-ч.</v>
      </c>
      <c r="I473">
        <f>SmtRes!Y462*Source!I483</f>
        <v>0.495</v>
      </c>
      <c r="J473">
        <f>SmtRes!AO462</f>
        <v>1</v>
      </c>
      <c r="K473">
        <f>SmtRes!AH462</f>
        <v>0</v>
      </c>
      <c r="L473">
        <f>SmtRes!DB462</f>
        <v>0</v>
      </c>
      <c r="M473">
        <f>ROUND(ROUND(L473*Source!I483, 6)*1, 2)</f>
        <v>0</v>
      </c>
      <c r="N473">
        <f>SmtRes!AD462</f>
        <v>0</v>
      </c>
      <c r="O473">
        <f>ROUND(ROUND(L473*Source!I483, 6)*SmtRes!DA462, 2)</f>
        <v>0</v>
      </c>
      <c r="P473">
        <f>SmtRes!AG462</f>
        <v>0</v>
      </c>
      <c r="Q473">
        <f>SmtRes!DC462</f>
        <v>0</v>
      </c>
      <c r="R473">
        <f>ROUND(ROUND(Q473*Source!I483, 6)*1, 2)</f>
        <v>0</v>
      </c>
      <c r="S473">
        <f>SmtRes!AC462</f>
        <v>0</v>
      </c>
      <c r="T473">
        <f>ROUND(ROUND(Q473*Source!I483, 6)*SmtRes!AK462, 2)</f>
        <v>0</v>
      </c>
      <c r="U473">
        <v>1</v>
      </c>
      <c r="Z473">
        <f>SmtRes!X462</f>
        <v>476480486</v>
      </c>
      <c r="AA473">
        <v>-1751963544</v>
      </c>
      <c r="AB473">
        <v>-1751963544</v>
      </c>
    </row>
    <row r="474" spans="1:28" x14ac:dyDescent="0.2">
      <c r="A474">
        <v>20</v>
      </c>
      <c r="B474">
        <v>469</v>
      </c>
      <c r="C474">
        <v>3</v>
      </c>
      <c r="D474">
        <v>0</v>
      </c>
      <c r="E474">
        <f>SmtRes!AV469</f>
        <v>0</v>
      </c>
      <c r="F474" t="str">
        <f>SmtRes!I469</f>
        <v>21.1-4-7</v>
      </c>
      <c r="G474" t="str">
        <f>SmtRes!K469</f>
        <v>Газ негорючий жидкий (воздух сжатый) Clean 360</v>
      </c>
      <c r="H474" t="str">
        <f>SmtRes!O469</f>
        <v>л</v>
      </c>
      <c r="I474">
        <f>SmtRes!Y469*Source!I484</f>
        <v>9.0000000000000011E-3</v>
      </c>
      <c r="J474">
        <f>SmtRes!AO469</f>
        <v>1</v>
      </c>
      <c r="K474">
        <f>SmtRes!AE469</f>
        <v>13856.59</v>
      </c>
      <c r="L474">
        <f>SmtRes!DB469</f>
        <v>41.57</v>
      </c>
      <c r="M474">
        <f>ROUND(ROUND(L474*Source!I484, 6)*1, 2)</f>
        <v>124.71</v>
      </c>
      <c r="N474">
        <f>SmtRes!AA469</f>
        <v>13856.59</v>
      </c>
      <c r="O474">
        <f>ROUND(ROUND(L474*Source!I484, 6)*SmtRes!DA469, 2)</f>
        <v>124.71</v>
      </c>
      <c r="P474">
        <f>SmtRes!AG469</f>
        <v>0</v>
      </c>
      <c r="Q474">
        <f>SmtRes!DC469</f>
        <v>0</v>
      </c>
      <c r="R474">
        <f>ROUND(ROUND(Q474*Source!I484, 6)*1, 2)</f>
        <v>0</v>
      </c>
      <c r="S474">
        <f>SmtRes!AC469</f>
        <v>0</v>
      </c>
      <c r="T474">
        <f>ROUND(ROUND(Q474*Source!I484, 6)*SmtRes!AK469, 2)</f>
        <v>0</v>
      </c>
      <c r="U474">
        <v>3</v>
      </c>
      <c r="Z474">
        <f>SmtRes!X469</f>
        <v>-1791503361</v>
      </c>
      <c r="AA474">
        <v>613166462</v>
      </c>
      <c r="AB474">
        <v>613166462</v>
      </c>
    </row>
    <row r="475" spans="1:28" x14ac:dyDescent="0.2">
      <c r="A475">
        <v>20</v>
      </c>
      <c r="B475">
        <v>468</v>
      </c>
      <c r="C475">
        <v>3</v>
      </c>
      <c r="D475">
        <v>0</v>
      </c>
      <c r="E475">
        <f>SmtRes!AV468</f>
        <v>0</v>
      </c>
      <c r="F475" t="str">
        <f>SmtRes!I468</f>
        <v>21.1-20-7</v>
      </c>
      <c r="G475" t="str">
        <f>SmtRes!K468</f>
        <v>Ветошь</v>
      </c>
      <c r="H475" t="str">
        <f>SmtRes!O468</f>
        <v>кг</v>
      </c>
      <c r="I475">
        <f>SmtRes!Y468*Source!I484</f>
        <v>9.0000000000000011E-3</v>
      </c>
      <c r="J475">
        <f>SmtRes!AO468</f>
        <v>1</v>
      </c>
      <c r="K475">
        <f>SmtRes!AE468</f>
        <v>29.29</v>
      </c>
      <c r="L475">
        <f>SmtRes!DB468</f>
        <v>0.09</v>
      </c>
      <c r="M475">
        <f>ROUND(ROUND(L475*Source!I484, 6)*1, 2)</f>
        <v>0.27</v>
      </c>
      <c r="N475">
        <f>SmtRes!AA468</f>
        <v>29.29</v>
      </c>
      <c r="O475">
        <f>ROUND(ROUND(L475*Source!I484, 6)*SmtRes!DA468, 2)</f>
        <v>0.27</v>
      </c>
      <c r="P475">
        <f>SmtRes!AG468</f>
        <v>0</v>
      </c>
      <c r="Q475">
        <f>SmtRes!DC468</f>
        <v>0</v>
      </c>
      <c r="R475">
        <f>ROUND(ROUND(Q475*Source!I484, 6)*1, 2)</f>
        <v>0</v>
      </c>
      <c r="S475">
        <f>SmtRes!AC468</f>
        <v>0</v>
      </c>
      <c r="T475">
        <f>ROUND(ROUND(Q475*Source!I484, 6)*SmtRes!AK468, 2)</f>
        <v>0</v>
      </c>
      <c r="U475">
        <v>3</v>
      </c>
      <c r="Z475">
        <f>SmtRes!X468</f>
        <v>-20334964</v>
      </c>
      <c r="AA475">
        <v>-854210182</v>
      </c>
      <c r="AB475">
        <v>-854210182</v>
      </c>
    </row>
    <row r="476" spans="1:28" x14ac:dyDescent="0.2">
      <c r="A476">
        <v>20</v>
      </c>
      <c r="B476">
        <v>467</v>
      </c>
      <c r="C476">
        <v>1</v>
      </c>
      <c r="D476">
        <v>0</v>
      </c>
      <c r="E476">
        <f>SmtRes!AV467</f>
        <v>1</v>
      </c>
      <c r="F476" t="str">
        <f>SmtRes!I467</f>
        <v>9999990008</v>
      </c>
      <c r="G476" t="str">
        <f>SmtRes!K467</f>
        <v>Трудозатраты рабочих</v>
      </c>
      <c r="H476" t="str">
        <f>SmtRes!O467</f>
        <v>чел.-ч.</v>
      </c>
      <c r="I476">
        <f>SmtRes!Y467*Source!I484</f>
        <v>0.89999999999999991</v>
      </c>
      <c r="J476">
        <f>SmtRes!AO467</f>
        <v>1</v>
      </c>
      <c r="K476">
        <f>SmtRes!AH467</f>
        <v>0</v>
      </c>
      <c r="L476">
        <f>SmtRes!DB467</f>
        <v>0</v>
      </c>
      <c r="M476">
        <f>ROUND(ROUND(L476*Source!I484, 6)*1, 2)</f>
        <v>0</v>
      </c>
      <c r="N476">
        <f>SmtRes!AD467</f>
        <v>0</v>
      </c>
      <c r="O476">
        <f>ROUND(ROUND(L476*Source!I484, 6)*SmtRes!DA467, 2)</f>
        <v>0</v>
      </c>
      <c r="P476">
        <f>SmtRes!AG467</f>
        <v>0</v>
      </c>
      <c r="Q476">
        <f>SmtRes!DC467</f>
        <v>0</v>
      </c>
      <c r="R476">
        <f>ROUND(ROUND(Q476*Source!I484, 6)*1, 2)</f>
        <v>0</v>
      </c>
      <c r="S476">
        <f>SmtRes!AC467</f>
        <v>0</v>
      </c>
      <c r="T476">
        <f>ROUND(ROUND(Q476*Source!I484, 6)*SmtRes!AK467, 2)</f>
        <v>0</v>
      </c>
      <c r="U476">
        <v>1</v>
      </c>
      <c r="Z476">
        <f>SmtRes!X467</f>
        <v>476480486</v>
      </c>
      <c r="AA476">
        <v>-1751963544</v>
      </c>
      <c r="AB476">
        <v>-1751963544</v>
      </c>
    </row>
    <row r="477" spans="1:28" x14ac:dyDescent="0.2">
      <c r="A477">
        <v>20</v>
      </c>
      <c r="B477">
        <v>471</v>
      </c>
      <c r="C477">
        <v>3</v>
      </c>
      <c r="D477">
        <v>0</v>
      </c>
      <c r="E477">
        <f>SmtRes!AV471</f>
        <v>0</v>
      </c>
      <c r="F477" t="str">
        <f>SmtRes!I471</f>
        <v>21.1-20-7</v>
      </c>
      <c r="G477" t="str">
        <f>SmtRes!K471</f>
        <v>Ветошь</v>
      </c>
      <c r="H477" t="str">
        <f>SmtRes!O471</f>
        <v>кг</v>
      </c>
      <c r="I477">
        <f>SmtRes!Y471*Source!I485</f>
        <v>0.9</v>
      </c>
      <c r="J477">
        <f>SmtRes!AO471</f>
        <v>1</v>
      </c>
      <c r="K477">
        <f>SmtRes!AE471</f>
        <v>29.29</v>
      </c>
      <c r="L477">
        <f>SmtRes!DB471</f>
        <v>0.06</v>
      </c>
      <c r="M477">
        <f>ROUND(ROUND(L477*Source!I485, 6)*1, 2)</f>
        <v>27</v>
      </c>
      <c r="N477">
        <f>SmtRes!AA471</f>
        <v>29.29</v>
      </c>
      <c r="O477">
        <f>ROUND(ROUND(L477*Source!I485, 6)*SmtRes!DA471, 2)</f>
        <v>27</v>
      </c>
      <c r="P477">
        <f>SmtRes!AG471</f>
        <v>0</v>
      </c>
      <c r="Q477">
        <f>SmtRes!DC471</f>
        <v>0</v>
      </c>
      <c r="R477">
        <f>ROUND(ROUND(Q477*Source!I485, 6)*1, 2)</f>
        <v>0</v>
      </c>
      <c r="S477">
        <f>SmtRes!AC471</f>
        <v>0</v>
      </c>
      <c r="T477">
        <f>ROUND(ROUND(Q477*Source!I485, 6)*SmtRes!AK471, 2)</f>
        <v>0</v>
      </c>
      <c r="U477">
        <v>3</v>
      </c>
      <c r="Z477">
        <f>SmtRes!X471</f>
        <v>-20334964</v>
      </c>
      <c r="AA477">
        <v>-854210182</v>
      </c>
      <c r="AB477">
        <v>-854210182</v>
      </c>
    </row>
    <row r="478" spans="1:28" x14ac:dyDescent="0.2">
      <c r="A478">
        <v>20</v>
      </c>
      <c r="B478">
        <v>470</v>
      </c>
      <c r="C478">
        <v>1</v>
      </c>
      <c r="D478">
        <v>0</v>
      </c>
      <c r="E478">
        <f>SmtRes!AV470</f>
        <v>1</v>
      </c>
      <c r="F478" t="str">
        <f>SmtRes!I470</f>
        <v>9999990008</v>
      </c>
      <c r="G478" t="str">
        <f>SmtRes!K470</f>
        <v>Трудозатраты рабочих</v>
      </c>
      <c r="H478" t="str">
        <f>SmtRes!O470</f>
        <v>чел.-ч.</v>
      </c>
      <c r="I478">
        <f>SmtRes!Y470*Source!I485</f>
        <v>72</v>
      </c>
      <c r="J478">
        <f>SmtRes!AO470</f>
        <v>1</v>
      </c>
      <c r="K478">
        <f>SmtRes!AH470</f>
        <v>0</v>
      </c>
      <c r="L478">
        <f>SmtRes!DB470</f>
        <v>0</v>
      </c>
      <c r="M478">
        <f>ROUND(ROUND(L478*Source!I485, 6)*1, 2)</f>
        <v>0</v>
      </c>
      <c r="N478">
        <f>SmtRes!AD470</f>
        <v>0</v>
      </c>
      <c r="O478">
        <f>ROUND(ROUND(L478*Source!I485, 6)*SmtRes!DA470, 2)</f>
        <v>0</v>
      </c>
      <c r="P478">
        <f>SmtRes!AG470</f>
        <v>0</v>
      </c>
      <c r="Q478">
        <f>SmtRes!DC470</f>
        <v>0</v>
      </c>
      <c r="R478">
        <f>ROUND(ROUND(Q478*Source!I485, 6)*1, 2)</f>
        <v>0</v>
      </c>
      <c r="S478">
        <f>SmtRes!AC470</f>
        <v>0</v>
      </c>
      <c r="T478">
        <f>ROUND(ROUND(Q478*Source!I485, 6)*SmtRes!AK470, 2)</f>
        <v>0</v>
      </c>
      <c r="U478">
        <v>1</v>
      </c>
      <c r="Z478">
        <f>SmtRes!X470</f>
        <v>476480486</v>
      </c>
      <c r="AA478">
        <v>-1751963544</v>
      </c>
      <c r="AB478">
        <v>-1751963544</v>
      </c>
    </row>
    <row r="479" spans="1:28" x14ac:dyDescent="0.2">
      <c r="A479">
        <v>20</v>
      </c>
      <c r="B479">
        <v>475</v>
      </c>
      <c r="C479">
        <v>3</v>
      </c>
      <c r="D479">
        <v>0</v>
      </c>
      <c r="E479">
        <f>SmtRes!AV475</f>
        <v>0</v>
      </c>
      <c r="F479" t="str">
        <f>SmtRes!I475</f>
        <v>21.1-20-1</v>
      </c>
      <c r="G479" t="str">
        <f>SmtRes!K475</f>
        <v>Бязь</v>
      </c>
      <c r="H479" t="str">
        <f>SmtRes!O475</f>
        <v>м2</v>
      </c>
      <c r="I479">
        <f>SmtRes!Y475*Source!I486</f>
        <v>0.14000000000000001</v>
      </c>
      <c r="J479">
        <f>SmtRes!AO475</f>
        <v>1</v>
      </c>
      <c r="K479">
        <f>SmtRes!AE475</f>
        <v>48.08</v>
      </c>
      <c r="L479">
        <f>SmtRes!DB475</f>
        <v>0.48</v>
      </c>
      <c r="M479">
        <f>ROUND(ROUND(L479*Source!I486, 6)*1, 2)</f>
        <v>6.72</v>
      </c>
      <c r="N479">
        <f>SmtRes!AA475</f>
        <v>48.08</v>
      </c>
      <c r="O479">
        <f>ROUND(ROUND(L479*Source!I486, 6)*SmtRes!DA475, 2)</f>
        <v>6.72</v>
      </c>
      <c r="P479">
        <f>SmtRes!AG475</f>
        <v>0</v>
      </c>
      <c r="Q479">
        <f>SmtRes!DC475</f>
        <v>0</v>
      </c>
      <c r="R479">
        <f>ROUND(ROUND(Q479*Source!I486, 6)*1, 2)</f>
        <v>0</v>
      </c>
      <c r="S479">
        <f>SmtRes!AC475</f>
        <v>0</v>
      </c>
      <c r="T479">
        <f>ROUND(ROUND(Q479*Source!I486, 6)*SmtRes!AK475, 2)</f>
        <v>0</v>
      </c>
      <c r="U479">
        <v>3</v>
      </c>
      <c r="Z479">
        <f>SmtRes!X475</f>
        <v>1402440005</v>
      </c>
      <c r="AA479">
        <v>-1894729877</v>
      </c>
      <c r="AB479">
        <v>-1894729877</v>
      </c>
    </row>
    <row r="480" spans="1:28" x14ac:dyDescent="0.2">
      <c r="A480">
        <v>20</v>
      </c>
      <c r="B480">
        <v>474</v>
      </c>
      <c r="C480">
        <v>3</v>
      </c>
      <c r="D480">
        <v>0</v>
      </c>
      <c r="E480">
        <f>SmtRes!AV474</f>
        <v>0</v>
      </c>
      <c r="F480" t="str">
        <f>SmtRes!I474</f>
        <v>21.1-16-103</v>
      </c>
      <c r="G480" t="str">
        <f>SmtRes!K474</f>
        <v>Спирт этиловый ректификат</v>
      </c>
      <c r="H480" t="str">
        <f>SmtRes!O474</f>
        <v>кг</v>
      </c>
      <c r="I480">
        <f>SmtRes!Y474*Source!I486</f>
        <v>2.8000000000000003E-4</v>
      </c>
      <c r="J480">
        <f>SmtRes!AO474</f>
        <v>1</v>
      </c>
      <c r="K480">
        <f>SmtRes!AE474</f>
        <v>471.7</v>
      </c>
      <c r="L480">
        <f>SmtRes!DB474</f>
        <v>0.01</v>
      </c>
      <c r="M480">
        <f>ROUND(ROUND(L480*Source!I486, 6)*1, 2)</f>
        <v>0.14000000000000001</v>
      </c>
      <c r="N480">
        <f>SmtRes!AA474</f>
        <v>471.7</v>
      </c>
      <c r="O480">
        <f>ROUND(ROUND(L480*Source!I486, 6)*SmtRes!DA474, 2)</f>
        <v>0.14000000000000001</v>
      </c>
      <c r="P480">
        <f>SmtRes!AG474</f>
        <v>0</v>
      </c>
      <c r="Q480">
        <f>SmtRes!DC474</f>
        <v>0</v>
      </c>
      <c r="R480">
        <f>ROUND(ROUND(Q480*Source!I486, 6)*1, 2)</f>
        <v>0</v>
      </c>
      <c r="S480">
        <f>SmtRes!AC474</f>
        <v>0</v>
      </c>
      <c r="T480">
        <f>ROUND(ROUND(Q480*Source!I486, 6)*SmtRes!AK474, 2)</f>
        <v>0</v>
      </c>
      <c r="U480">
        <v>3</v>
      </c>
      <c r="Z480">
        <f>SmtRes!X474</f>
        <v>1222454159</v>
      </c>
      <c r="AA480">
        <v>-235644289</v>
      </c>
      <c r="AB480">
        <v>-235644289</v>
      </c>
    </row>
    <row r="481" spans="1:28" x14ac:dyDescent="0.2">
      <c r="A481">
        <v>20</v>
      </c>
      <c r="B481">
        <v>473</v>
      </c>
      <c r="C481">
        <v>2</v>
      </c>
      <c r="D481">
        <v>0</v>
      </c>
      <c r="E481">
        <f>SmtRes!AV473</f>
        <v>0</v>
      </c>
      <c r="F481" t="str">
        <f>SmtRes!I473</f>
        <v>22.1-18-24</v>
      </c>
      <c r="G481" t="str">
        <f>SmtRes!K473</f>
        <v>Автомобили полупассажирские типа ГАЗ, грузоподъемность до 2 т</v>
      </c>
      <c r="H481" t="str">
        <f>SmtRes!O473</f>
        <v>маш.-ч</v>
      </c>
      <c r="I481">
        <f>SmtRes!Y473*Source!I486</f>
        <v>0.19599999999999998</v>
      </c>
      <c r="J481">
        <f>SmtRes!AO473</f>
        <v>1</v>
      </c>
      <c r="K481">
        <f>SmtRes!AF473</f>
        <v>789.86</v>
      </c>
      <c r="L481">
        <f>SmtRes!DB473</f>
        <v>11.06</v>
      </c>
      <c r="M481">
        <f>ROUND(ROUND(L481*Source!I486, 6)*1, 2)</f>
        <v>154.84</v>
      </c>
      <c r="N481">
        <f>SmtRes!AB473</f>
        <v>789.86</v>
      </c>
      <c r="O481">
        <f>ROUND(ROUND(L481*Source!I486, 6)*SmtRes!DA473, 2)</f>
        <v>154.84</v>
      </c>
      <c r="P481">
        <f>SmtRes!AG473</f>
        <v>515.51</v>
      </c>
      <c r="Q481">
        <f>SmtRes!DC473</f>
        <v>7.2169999999999996</v>
      </c>
      <c r="R481">
        <f>ROUND(ROUND(Q481*Source!I486, 6)*1, 2)</f>
        <v>101.04</v>
      </c>
      <c r="S481">
        <f>SmtRes!AC473</f>
        <v>515.51</v>
      </c>
      <c r="T481">
        <f>ROUND(ROUND(Q481*Source!I486, 6)*SmtRes!AK473, 2)</f>
        <v>101.04</v>
      </c>
      <c r="U481">
        <v>2</v>
      </c>
      <c r="Z481">
        <f>SmtRes!X473</f>
        <v>-1123321947</v>
      </c>
      <c r="AA481">
        <v>-1084138170</v>
      </c>
      <c r="AB481">
        <v>-1084138170</v>
      </c>
    </row>
    <row r="482" spans="1:28" x14ac:dyDescent="0.2">
      <c r="A482">
        <v>20</v>
      </c>
      <c r="B482">
        <v>472</v>
      </c>
      <c r="C482">
        <v>1</v>
      </c>
      <c r="D482">
        <v>0</v>
      </c>
      <c r="E482">
        <f>SmtRes!AV472</f>
        <v>1</v>
      </c>
      <c r="F482" t="str">
        <f>SmtRes!I472</f>
        <v>9999990008</v>
      </c>
      <c r="G482" t="str">
        <f>SmtRes!K472</f>
        <v>Трудозатраты рабочих</v>
      </c>
      <c r="H482" t="str">
        <f>SmtRes!O472</f>
        <v>чел.-ч.</v>
      </c>
      <c r="I482">
        <f>SmtRes!Y472*Source!I486</f>
        <v>4.508</v>
      </c>
      <c r="J482">
        <f>SmtRes!AO472</f>
        <v>1</v>
      </c>
      <c r="K482">
        <f>SmtRes!AH472</f>
        <v>0</v>
      </c>
      <c r="L482">
        <f>SmtRes!DB472</f>
        <v>0</v>
      </c>
      <c r="M482">
        <f>ROUND(ROUND(L482*Source!I486, 6)*1, 2)</f>
        <v>0</v>
      </c>
      <c r="N482">
        <f>SmtRes!AD472</f>
        <v>0</v>
      </c>
      <c r="O482">
        <f>ROUND(ROUND(L482*Source!I486, 6)*SmtRes!DA472, 2)</f>
        <v>0</v>
      </c>
      <c r="P482">
        <f>SmtRes!AG472</f>
        <v>0</v>
      </c>
      <c r="Q482">
        <f>SmtRes!DC472</f>
        <v>0</v>
      </c>
      <c r="R482">
        <f>ROUND(ROUND(Q482*Source!I486, 6)*1, 2)</f>
        <v>0</v>
      </c>
      <c r="S482">
        <f>SmtRes!AC472</f>
        <v>0</v>
      </c>
      <c r="T482">
        <f>ROUND(ROUND(Q482*Source!I486, 6)*SmtRes!AK472, 2)</f>
        <v>0</v>
      </c>
      <c r="U482">
        <v>1</v>
      </c>
      <c r="Z482">
        <f>SmtRes!X472</f>
        <v>476480486</v>
      </c>
      <c r="AA482">
        <v>-1751963544</v>
      </c>
      <c r="AB482">
        <v>-1751963544</v>
      </c>
    </row>
    <row r="483" spans="1:28" x14ac:dyDescent="0.2">
      <c r="A483">
        <v>20</v>
      </c>
      <c r="B483">
        <v>477</v>
      </c>
      <c r="C483">
        <v>2</v>
      </c>
      <c r="D483">
        <v>0</v>
      </c>
      <c r="E483">
        <f>SmtRes!AV477</f>
        <v>0</v>
      </c>
      <c r="F483" t="str">
        <f>SmtRes!I477</f>
        <v>22.1-18-24</v>
      </c>
      <c r="G483" t="str">
        <f>SmtRes!K477</f>
        <v>Автомобили полупассажирские типа ГАЗ, грузоподъемность до 2 т</v>
      </c>
      <c r="H483" t="str">
        <f>SmtRes!O477</f>
        <v>маш.-ч</v>
      </c>
      <c r="I483">
        <f>SmtRes!Y477*Source!I487</f>
        <v>3.15E-2</v>
      </c>
      <c r="J483">
        <f>SmtRes!AO477</f>
        <v>1</v>
      </c>
      <c r="K483">
        <f>SmtRes!AF477</f>
        <v>789.86</v>
      </c>
      <c r="L483">
        <f>SmtRes!DB477</f>
        <v>1.7775000000000001</v>
      </c>
      <c r="M483">
        <f>ROUND(ROUND(L483*Source!I487, 6)*1, 2)</f>
        <v>24.89</v>
      </c>
      <c r="N483">
        <f>SmtRes!AB477</f>
        <v>789.86</v>
      </c>
      <c r="O483">
        <f>ROUND(ROUND(L483*Source!I487, 6)*SmtRes!DA477, 2)</f>
        <v>24.89</v>
      </c>
      <c r="P483">
        <f>SmtRes!AG477</f>
        <v>515.51</v>
      </c>
      <c r="Q483">
        <f>SmtRes!DC477</f>
        <v>1.1625000000000001</v>
      </c>
      <c r="R483">
        <f>ROUND(ROUND(Q483*Source!I487, 6)*1, 2)</f>
        <v>16.28</v>
      </c>
      <c r="S483">
        <f>SmtRes!AC477</f>
        <v>515.51</v>
      </c>
      <c r="T483">
        <f>ROUND(ROUND(Q483*Source!I487, 6)*SmtRes!AK477, 2)</f>
        <v>16.28</v>
      </c>
      <c r="U483">
        <v>2</v>
      </c>
      <c r="Z483">
        <f>SmtRes!X477</f>
        <v>-1123321947</v>
      </c>
      <c r="AA483">
        <v>-1084138170</v>
      </c>
      <c r="AB483">
        <v>-1084138170</v>
      </c>
    </row>
    <row r="484" spans="1:28" x14ac:dyDescent="0.2">
      <c r="A484">
        <v>20</v>
      </c>
      <c r="B484">
        <v>476</v>
      </c>
      <c r="C484">
        <v>1</v>
      </c>
      <c r="D484">
        <v>0</v>
      </c>
      <c r="E484">
        <f>SmtRes!AV476</f>
        <v>1</v>
      </c>
      <c r="F484" t="str">
        <f>SmtRes!I476</f>
        <v>9999990008</v>
      </c>
      <c r="G484" t="str">
        <f>SmtRes!K476</f>
        <v>Трудозатраты рабочих</v>
      </c>
      <c r="H484" t="str">
        <f>SmtRes!O476</f>
        <v>чел.-ч.</v>
      </c>
      <c r="I484">
        <f>SmtRes!Y476*Source!I487</f>
        <v>0.63</v>
      </c>
      <c r="J484">
        <f>SmtRes!AO476</f>
        <v>1</v>
      </c>
      <c r="K484">
        <f>SmtRes!AH476</f>
        <v>0</v>
      </c>
      <c r="L484">
        <f>SmtRes!DB476</f>
        <v>0</v>
      </c>
      <c r="M484">
        <f>ROUND(ROUND(L484*Source!I487, 6)*1, 2)</f>
        <v>0</v>
      </c>
      <c r="N484">
        <f>SmtRes!AD476</f>
        <v>0</v>
      </c>
      <c r="O484">
        <f>ROUND(ROUND(L484*Source!I487, 6)*SmtRes!DA476, 2)</f>
        <v>0</v>
      </c>
      <c r="P484">
        <f>SmtRes!AG476</f>
        <v>0</v>
      </c>
      <c r="Q484">
        <f>SmtRes!DC476</f>
        <v>0</v>
      </c>
      <c r="R484">
        <f>ROUND(ROUND(Q484*Source!I487, 6)*1, 2)</f>
        <v>0</v>
      </c>
      <c r="S484">
        <f>SmtRes!AC476</f>
        <v>0</v>
      </c>
      <c r="T484">
        <f>ROUND(ROUND(Q484*Source!I487, 6)*SmtRes!AK476, 2)</f>
        <v>0</v>
      </c>
      <c r="U484">
        <v>1</v>
      </c>
      <c r="Z484">
        <f>SmtRes!X476</f>
        <v>476480486</v>
      </c>
      <c r="AA484">
        <v>-1751963544</v>
      </c>
      <c r="AB484">
        <v>-1751963544</v>
      </c>
    </row>
    <row r="485" spans="1:28" x14ac:dyDescent="0.2">
      <c r="A485">
        <v>20</v>
      </c>
      <c r="B485">
        <v>481</v>
      </c>
      <c r="C485">
        <v>3</v>
      </c>
      <c r="D485">
        <v>0</v>
      </c>
      <c r="E485">
        <f>SmtRes!AV481</f>
        <v>0</v>
      </c>
      <c r="F485" t="str">
        <f>SmtRes!I481</f>
        <v>21.1-20-7</v>
      </c>
      <c r="G485" t="str">
        <f>SmtRes!K481</f>
        <v>Ветошь</v>
      </c>
      <c r="H485" t="str">
        <f>SmtRes!O481</f>
        <v>кг</v>
      </c>
      <c r="I485">
        <f>SmtRes!Y481*Source!I488</f>
        <v>1</v>
      </c>
      <c r="J485">
        <f>SmtRes!AO481</f>
        <v>1</v>
      </c>
      <c r="K485">
        <f>SmtRes!AE481</f>
        <v>29.29</v>
      </c>
      <c r="L485">
        <f>SmtRes!DB481</f>
        <v>1.46</v>
      </c>
      <c r="M485">
        <f>ROUND(ROUND(L485*Source!I488, 6)*1, 2)</f>
        <v>29.2</v>
      </c>
      <c r="N485">
        <f>SmtRes!AA481</f>
        <v>29.29</v>
      </c>
      <c r="O485">
        <f>ROUND(ROUND(L485*Source!I488, 6)*SmtRes!DA481, 2)</f>
        <v>29.2</v>
      </c>
      <c r="P485">
        <f>SmtRes!AG481</f>
        <v>0</v>
      </c>
      <c r="Q485">
        <f>SmtRes!DC481</f>
        <v>0</v>
      </c>
      <c r="R485">
        <f>ROUND(ROUND(Q485*Source!I488, 6)*1, 2)</f>
        <v>0</v>
      </c>
      <c r="S485">
        <f>SmtRes!AC481</f>
        <v>0</v>
      </c>
      <c r="T485">
        <f>ROUND(ROUND(Q485*Source!I488, 6)*SmtRes!AK481, 2)</f>
        <v>0</v>
      </c>
      <c r="U485">
        <v>3</v>
      </c>
      <c r="Z485">
        <f>SmtRes!X481</f>
        <v>-20334964</v>
      </c>
      <c r="AA485">
        <v>-854210182</v>
      </c>
      <c r="AB485">
        <v>-854210182</v>
      </c>
    </row>
    <row r="486" spans="1:28" x14ac:dyDescent="0.2">
      <c r="A486">
        <v>20</v>
      </c>
      <c r="B486">
        <v>480</v>
      </c>
      <c r="C486">
        <v>3</v>
      </c>
      <c r="D486">
        <v>0</v>
      </c>
      <c r="E486">
        <f>SmtRes!AV480</f>
        <v>0</v>
      </c>
      <c r="F486" t="str">
        <f>SmtRes!I480</f>
        <v>21.1-20-1</v>
      </c>
      <c r="G486" t="str">
        <f>SmtRes!K480</f>
        <v>Бязь</v>
      </c>
      <c r="H486" t="str">
        <f>SmtRes!O480</f>
        <v>м2</v>
      </c>
      <c r="I486">
        <f>SmtRes!Y480*Source!I488</f>
        <v>1</v>
      </c>
      <c r="J486">
        <f>SmtRes!AO480</f>
        <v>1</v>
      </c>
      <c r="K486">
        <f>SmtRes!AE480</f>
        <v>48.08</v>
      </c>
      <c r="L486">
        <f>SmtRes!DB480</f>
        <v>2.4</v>
      </c>
      <c r="M486">
        <f>ROUND(ROUND(L486*Source!I488, 6)*1, 2)</f>
        <v>48</v>
      </c>
      <c r="N486">
        <f>SmtRes!AA480</f>
        <v>48.08</v>
      </c>
      <c r="O486">
        <f>ROUND(ROUND(L486*Source!I488, 6)*SmtRes!DA480, 2)</f>
        <v>48</v>
      </c>
      <c r="P486">
        <f>SmtRes!AG480</f>
        <v>0</v>
      </c>
      <c r="Q486">
        <f>SmtRes!DC480</f>
        <v>0</v>
      </c>
      <c r="R486">
        <f>ROUND(ROUND(Q486*Source!I488, 6)*1, 2)</f>
        <v>0</v>
      </c>
      <c r="S486">
        <f>SmtRes!AC480</f>
        <v>0</v>
      </c>
      <c r="T486">
        <f>ROUND(ROUND(Q486*Source!I488, 6)*SmtRes!AK480, 2)</f>
        <v>0</v>
      </c>
      <c r="U486">
        <v>3</v>
      </c>
      <c r="Z486">
        <f>SmtRes!X480</f>
        <v>1402440005</v>
      </c>
      <c r="AA486">
        <v>-1894729877</v>
      </c>
      <c r="AB486">
        <v>-1894729877</v>
      </c>
    </row>
    <row r="487" spans="1:28" x14ac:dyDescent="0.2">
      <c r="A487">
        <v>20</v>
      </c>
      <c r="B487">
        <v>479</v>
      </c>
      <c r="C487">
        <v>3</v>
      </c>
      <c r="D487">
        <v>0</v>
      </c>
      <c r="E487">
        <f>SmtRes!AV479</f>
        <v>0</v>
      </c>
      <c r="F487" t="str">
        <f>SmtRes!I479</f>
        <v>21.1-16-104</v>
      </c>
      <c r="G487" t="str">
        <f>SmtRes!K479</f>
        <v>Спирт этиловый технический</v>
      </c>
      <c r="H487" t="str">
        <f>SmtRes!O479</f>
        <v>кг</v>
      </c>
      <c r="I487">
        <f>SmtRes!Y479*Source!I488</f>
        <v>0.01</v>
      </c>
      <c r="J487">
        <f>SmtRes!AO479</f>
        <v>1</v>
      </c>
      <c r="K487">
        <f>SmtRes!AE479</f>
        <v>412.97</v>
      </c>
      <c r="L487">
        <f>SmtRes!DB479</f>
        <v>0.21</v>
      </c>
      <c r="M487">
        <f>ROUND(ROUND(L487*Source!I488, 6)*1, 2)</f>
        <v>4.2</v>
      </c>
      <c r="N487">
        <f>SmtRes!AA479</f>
        <v>412.97</v>
      </c>
      <c r="O487">
        <f>ROUND(ROUND(L487*Source!I488, 6)*SmtRes!DA479, 2)</f>
        <v>4.2</v>
      </c>
      <c r="P487">
        <f>SmtRes!AG479</f>
        <v>0</v>
      </c>
      <c r="Q487">
        <f>SmtRes!DC479</f>
        <v>0</v>
      </c>
      <c r="R487">
        <f>ROUND(ROUND(Q487*Source!I488, 6)*1, 2)</f>
        <v>0</v>
      </c>
      <c r="S487">
        <f>SmtRes!AC479</f>
        <v>0</v>
      </c>
      <c r="T487">
        <f>ROUND(ROUND(Q487*Source!I488, 6)*SmtRes!AK479, 2)</f>
        <v>0</v>
      </c>
      <c r="U487">
        <v>3</v>
      </c>
      <c r="Z487">
        <f>SmtRes!X479</f>
        <v>1286462142</v>
      </c>
      <c r="AA487">
        <v>1664821204</v>
      </c>
      <c r="AB487">
        <v>1664821204</v>
      </c>
    </row>
    <row r="488" spans="1:28" x14ac:dyDescent="0.2">
      <c r="A488">
        <v>20</v>
      </c>
      <c r="B488">
        <v>478</v>
      </c>
      <c r="C488">
        <v>1</v>
      </c>
      <c r="D488">
        <v>0</v>
      </c>
      <c r="E488">
        <f>SmtRes!AV478</f>
        <v>1</v>
      </c>
      <c r="F488" t="str">
        <f>SmtRes!I478</f>
        <v>9999990008</v>
      </c>
      <c r="G488" t="str">
        <f>SmtRes!K478</f>
        <v>Трудозатраты рабочих</v>
      </c>
      <c r="H488" t="str">
        <f>SmtRes!O478</f>
        <v>чел.-ч.</v>
      </c>
      <c r="I488">
        <f>SmtRes!Y478*Source!I488</f>
        <v>15.2</v>
      </c>
      <c r="J488">
        <f>SmtRes!AO478</f>
        <v>1</v>
      </c>
      <c r="K488">
        <f>SmtRes!AH478</f>
        <v>0</v>
      </c>
      <c r="L488">
        <f>SmtRes!DB478</f>
        <v>0</v>
      </c>
      <c r="M488">
        <f>ROUND(ROUND(L488*Source!I488, 6)*1, 2)</f>
        <v>0</v>
      </c>
      <c r="N488">
        <f>SmtRes!AD478</f>
        <v>0</v>
      </c>
      <c r="O488">
        <f>ROUND(ROUND(L488*Source!I488, 6)*SmtRes!DA478, 2)</f>
        <v>0</v>
      </c>
      <c r="P488">
        <f>SmtRes!AG478</f>
        <v>0</v>
      </c>
      <c r="Q488">
        <f>SmtRes!DC478</f>
        <v>0</v>
      </c>
      <c r="R488">
        <f>ROUND(ROUND(Q488*Source!I488, 6)*1, 2)</f>
        <v>0</v>
      </c>
      <c r="S488">
        <f>SmtRes!AC478</f>
        <v>0</v>
      </c>
      <c r="T488">
        <f>ROUND(ROUND(Q488*Source!I488, 6)*SmtRes!AK478, 2)</f>
        <v>0</v>
      </c>
      <c r="U488">
        <v>1</v>
      </c>
      <c r="Z488">
        <f>SmtRes!X478</f>
        <v>476480486</v>
      </c>
      <c r="AA488">
        <v>-1751963544</v>
      </c>
      <c r="AB488">
        <v>-1751963544</v>
      </c>
    </row>
    <row r="489" spans="1:28" x14ac:dyDescent="0.2">
      <c r="A489">
        <v>20</v>
      </c>
      <c r="B489">
        <v>484</v>
      </c>
      <c r="C489">
        <v>3</v>
      </c>
      <c r="D489">
        <v>0</v>
      </c>
      <c r="E489">
        <f>SmtRes!AV484</f>
        <v>0</v>
      </c>
      <c r="F489" t="str">
        <f>SmtRes!I484</f>
        <v>21.1-20-7</v>
      </c>
      <c r="G489" t="str">
        <f>SmtRes!K484</f>
        <v>Ветошь</v>
      </c>
      <c r="H489" t="str">
        <f>SmtRes!O484</f>
        <v>кг</v>
      </c>
      <c r="I489">
        <f>SmtRes!Y484*Source!I489</f>
        <v>22</v>
      </c>
      <c r="J489">
        <f>SmtRes!AO484</f>
        <v>1</v>
      </c>
      <c r="K489">
        <f>SmtRes!AE484</f>
        <v>29.29</v>
      </c>
      <c r="L489">
        <f>SmtRes!DB484</f>
        <v>32.229999999999997</v>
      </c>
      <c r="M489">
        <f>ROUND(ROUND(L489*Source!I489, 6)*1, 2)</f>
        <v>644.6</v>
      </c>
      <c r="N489">
        <f>SmtRes!AA484</f>
        <v>29.29</v>
      </c>
      <c r="O489">
        <f>ROUND(ROUND(L489*Source!I489, 6)*SmtRes!DA484, 2)</f>
        <v>644.6</v>
      </c>
      <c r="P489">
        <f>SmtRes!AG484</f>
        <v>0</v>
      </c>
      <c r="Q489">
        <f>SmtRes!DC484</f>
        <v>0</v>
      </c>
      <c r="R489">
        <f>ROUND(ROUND(Q489*Source!I489, 6)*1, 2)</f>
        <v>0</v>
      </c>
      <c r="S489">
        <f>SmtRes!AC484</f>
        <v>0</v>
      </c>
      <c r="T489">
        <f>ROUND(ROUND(Q489*Source!I489, 6)*SmtRes!AK484, 2)</f>
        <v>0</v>
      </c>
      <c r="U489">
        <v>3</v>
      </c>
      <c r="Z489">
        <f>SmtRes!X484</f>
        <v>-20334964</v>
      </c>
      <c r="AA489">
        <v>-854210182</v>
      </c>
      <c r="AB489">
        <v>-854210182</v>
      </c>
    </row>
    <row r="490" spans="1:28" x14ac:dyDescent="0.2">
      <c r="A490">
        <v>20</v>
      </c>
      <c r="B490">
        <v>483</v>
      </c>
      <c r="C490">
        <v>3</v>
      </c>
      <c r="D490">
        <v>0</v>
      </c>
      <c r="E490">
        <f>SmtRes!AV483</f>
        <v>0</v>
      </c>
      <c r="F490" t="str">
        <f>SmtRes!I483</f>
        <v>21.1-20-1</v>
      </c>
      <c r="G490" t="str">
        <f>SmtRes!K483</f>
        <v>Бязь</v>
      </c>
      <c r="H490" t="str">
        <f>SmtRes!O483</f>
        <v>м2</v>
      </c>
      <c r="I490">
        <f>SmtRes!Y483*Source!I489</f>
        <v>22</v>
      </c>
      <c r="J490">
        <f>SmtRes!AO483</f>
        <v>1</v>
      </c>
      <c r="K490">
        <f>SmtRes!AE483</f>
        <v>48.08</v>
      </c>
      <c r="L490">
        <f>SmtRes!DB483</f>
        <v>52.91</v>
      </c>
      <c r="M490">
        <f>ROUND(ROUND(L490*Source!I489, 6)*1, 2)</f>
        <v>1058.2</v>
      </c>
      <c r="N490">
        <f>SmtRes!AA483</f>
        <v>48.08</v>
      </c>
      <c r="O490">
        <f>ROUND(ROUND(L490*Source!I489, 6)*SmtRes!DA483, 2)</f>
        <v>1058.2</v>
      </c>
      <c r="P490">
        <f>SmtRes!AG483</f>
        <v>0</v>
      </c>
      <c r="Q490">
        <f>SmtRes!DC483</f>
        <v>0</v>
      </c>
      <c r="R490">
        <f>ROUND(ROUND(Q490*Source!I489, 6)*1, 2)</f>
        <v>0</v>
      </c>
      <c r="S490">
        <f>SmtRes!AC483</f>
        <v>0</v>
      </c>
      <c r="T490">
        <f>ROUND(ROUND(Q490*Source!I489, 6)*SmtRes!AK483, 2)</f>
        <v>0</v>
      </c>
      <c r="U490">
        <v>3</v>
      </c>
      <c r="Z490">
        <f>SmtRes!X483</f>
        <v>1402440005</v>
      </c>
      <c r="AA490">
        <v>-1894729877</v>
      </c>
      <c r="AB490">
        <v>-1894729877</v>
      </c>
    </row>
    <row r="491" spans="1:28" x14ac:dyDescent="0.2">
      <c r="A491">
        <v>20</v>
      </c>
      <c r="B491">
        <v>482</v>
      </c>
      <c r="C491">
        <v>1</v>
      </c>
      <c r="D491">
        <v>0</v>
      </c>
      <c r="E491">
        <f>SmtRes!AV482</f>
        <v>1</v>
      </c>
      <c r="F491" t="str">
        <f>SmtRes!I482</f>
        <v>9999990008</v>
      </c>
      <c r="G491" t="str">
        <f>SmtRes!K482</f>
        <v>Трудозатраты рабочих</v>
      </c>
      <c r="H491" t="str">
        <f>SmtRes!O482</f>
        <v>чел.-ч.</v>
      </c>
      <c r="I491">
        <f>SmtRes!Y482*Source!I489</f>
        <v>39.6</v>
      </c>
      <c r="J491">
        <f>SmtRes!AO482</f>
        <v>1</v>
      </c>
      <c r="K491">
        <f>SmtRes!AH482</f>
        <v>0</v>
      </c>
      <c r="L491">
        <f>SmtRes!DB482</f>
        <v>0</v>
      </c>
      <c r="M491">
        <f>ROUND(ROUND(L491*Source!I489, 6)*1, 2)</f>
        <v>0</v>
      </c>
      <c r="N491">
        <f>SmtRes!AD482</f>
        <v>0</v>
      </c>
      <c r="O491">
        <f>ROUND(ROUND(L491*Source!I489, 6)*SmtRes!DA482, 2)</f>
        <v>0</v>
      </c>
      <c r="P491">
        <f>SmtRes!AG482</f>
        <v>0</v>
      </c>
      <c r="Q491">
        <f>SmtRes!DC482</f>
        <v>0</v>
      </c>
      <c r="R491">
        <f>ROUND(ROUND(Q491*Source!I489, 6)*1, 2)</f>
        <v>0</v>
      </c>
      <c r="S491">
        <f>SmtRes!AC482</f>
        <v>0</v>
      </c>
      <c r="T491">
        <f>ROUND(ROUND(Q491*Source!I489, 6)*SmtRes!AK482, 2)</f>
        <v>0</v>
      </c>
      <c r="U491">
        <v>1</v>
      </c>
      <c r="Z491">
        <f>SmtRes!X482</f>
        <v>476480486</v>
      </c>
      <c r="AA491">
        <v>-1751963544</v>
      </c>
      <c r="AB491">
        <v>-1751963544</v>
      </c>
    </row>
    <row r="492" spans="1:28" x14ac:dyDescent="0.2">
      <c r="A492">
        <v>20</v>
      </c>
      <c r="B492">
        <v>488</v>
      </c>
      <c r="C492">
        <v>3</v>
      </c>
      <c r="D492">
        <v>0</v>
      </c>
      <c r="E492">
        <f>SmtRes!AV488</f>
        <v>0</v>
      </c>
      <c r="F492" t="str">
        <f>SmtRes!I488</f>
        <v>21.1-20-1</v>
      </c>
      <c r="G492" t="str">
        <f>SmtRes!K488</f>
        <v>Бязь</v>
      </c>
      <c r="H492" t="str">
        <f>SmtRes!O488</f>
        <v>м2</v>
      </c>
      <c r="I492">
        <f>SmtRes!Y488*Source!I490</f>
        <v>0.79</v>
      </c>
      <c r="J492">
        <f>SmtRes!AO488</f>
        <v>1</v>
      </c>
      <c r="K492">
        <f>SmtRes!AE488</f>
        <v>48.08</v>
      </c>
      <c r="L492">
        <f>SmtRes!DB488</f>
        <v>0.48</v>
      </c>
      <c r="M492">
        <f>ROUND(ROUND(L492*Source!I490, 6)*1, 2)</f>
        <v>37.92</v>
      </c>
      <c r="N492">
        <f>SmtRes!AA488</f>
        <v>48.08</v>
      </c>
      <c r="O492">
        <f>ROUND(ROUND(L492*Source!I490, 6)*SmtRes!DA488, 2)</f>
        <v>37.92</v>
      </c>
      <c r="P492">
        <f>SmtRes!AG488</f>
        <v>0</v>
      </c>
      <c r="Q492">
        <f>SmtRes!DC488</f>
        <v>0</v>
      </c>
      <c r="R492">
        <f>ROUND(ROUND(Q492*Source!I490, 6)*1, 2)</f>
        <v>0</v>
      </c>
      <c r="S492">
        <f>SmtRes!AC488</f>
        <v>0</v>
      </c>
      <c r="T492">
        <f>ROUND(ROUND(Q492*Source!I490, 6)*SmtRes!AK488, 2)</f>
        <v>0</v>
      </c>
      <c r="U492">
        <v>3</v>
      </c>
      <c r="Z492">
        <f>SmtRes!X488</f>
        <v>1402440005</v>
      </c>
      <c r="AA492">
        <v>-1894729877</v>
      </c>
      <c r="AB492">
        <v>-1894729877</v>
      </c>
    </row>
    <row r="493" spans="1:28" x14ac:dyDescent="0.2">
      <c r="A493">
        <v>20</v>
      </c>
      <c r="B493">
        <v>487</v>
      </c>
      <c r="C493">
        <v>3</v>
      </c>
      <c r="D493">
        <v>0</v>
      </c>
      <c r="E493">
        <f>SmtRes!AV487</f>
        <v>0</v>
      </c>
      <c r="F493" t="str">
        <f>SmtRes!I487</f>
        <v>21.1-16-104</v>
      </c>
      <c r="G493" t="str">
        <f>SmtRes!K487</f>
        <v>Спирт этиловый технический</v>
      </c>
      <c r="H493" t="str">
        <f>SmtRes!O487</f>
        <v>кг</v>
      </c>
      <c r="I493">
        <f>SmtRes!Y487*Source!I490</f>
        <v>1.58E-3</v>
      </c>
      <c r="J493">
        <f>SmtRes!AO487</f>
        <v>1</v>
      </c>
      <c r="K493">
        <f>SmtRes!AE487</f>
        <v>412.97</v>
      </c>
      <c r="L493">
        <f>SmtRes!DB487</f>
        <v>0.01</v>
      </c>
      <c r="M493">
        <f>ROUND(ROUND(L493*Source!I490, 6)*1, 2)</f>
        <v>0.79</v>
      </c>
      <c r="N493">
        <f>SmtRes!AA487</f>
        <v>412.97</v>
      </c>
      <c r="O493">
        <f>ROUND(ROUND(L493*Source!I490, 6)*SmtRes!DA487, 2)</f>
        <v>0.79</v>
      </c>
      <c r="P493">
        <f>SmtRes!AG487</f>
        <v>0</v>
      </c>
      <c r="Q493">
        <f>SmtRes!DC487</f>
        <v>0</v>
      </c>
      <c r="R493">
        <f>ROUND(ROUND(Q493*Source!I490, 6)*1, 2)</f>
        <v>0</v>
      </c>
      <c r="S493">
        <f>SmtRes!AC487</f>
        <v>0</v>
      </c>
      <c r="T493">
        <f>ROUND(ROUND(Q493*Source!I490, 6)*SmtRes!AK487, 2)</f>
        <v>0</v>
      </c>
      <c r="U493">
        <v>3</v>
      </c>
      <c r="Z493">
        <f>SmtRes!X487</f>
        <v>1286462142</v>
      </c>
      <c r="AA493">
        <v>1664821204</v>
      </c>
      <c r="AB493">
        <v>1664821204</v>
      </c>
    </row>
    <row r="494" spans="1:28" x14ac:dyDescent="0.2">
      <c r="A494">
        <v>20</v>
      </c>
      <c r="B494">
        <v>486</v>
      </c>
      <c r="C494">
        <v>2</v>
      </c>
      <c r="D494">
        <v>0</v>
      </c>
      <c r="E494">
        <f>SmtRes!AV486</f>
        <v>0</v>
      </c>
      <c r="F494" t="str">
        <f>SmtRes!I486</f>
        <v>22.1-18-24</v>
      </c>
      <c r="G494" t="str">
        <f>SmtRes!K486</f>
        <v>Автомобили полупассажирские типа ГАЗ, грузоподъемность до 2 т</v>
      </c>
      <c r="H494" t="str">
        <f>SmtRes!O486</f>
        <v>маш.-ч</v>
      </c>
      <c r="I494">
        <f>SmtRes!Y486*Source!I490</f>
        <v>1.1059999999999999</v>
      </c>
      <c r="J494">
        <f>SmtRes!AO486</f>
        <v>1</v>
      </c>
      <c r="K494">
        <f>SmtRes!AF486</f>
        <v>789.86</v>
      </c>
      <c r="L494">
        <f>SmtRes!DB486</f>
        <v>11.06</v>
      </c>
      <c r="M494">
        <f>ROUND(ROUND(L494*Source!I490, 6)*1, 2)</f>
        <v>873.74</v>
      </c>
      <c r="N494">
        <f>SmtRes!AB486</f>
        <v>789.86</v>
      </c>
      <c r="O494">
        <f>ROUND(ROUND(L494*Source!I490, 6)*SmtRes!DA486, 2)</f>
        <v>873.74</v>
      </c>
      <c r="P494">
        <f>SmtRes!AG486</f>
        <v>515.51</v>
      </c>
      <c r="Q494">
        <f>SmtRes!DC486</f>
        <v>7.2169999999999996</v>
      </c>
      <c r="R494">
        <f>ROUND(ROUND(Q494*Source!I490, 6)*1, 2)</f>
        <v>570.14</v>
      </c>
      <c r="S494">
        <f>SmtRes!AC486</f>
        <v>515.51</v>
      </c>
      <c r="T494">
        <f>ROUND(ROUND(Q494*Source!I490, 6)*SmtRes!AK486, 2)</f>
        <v>570.14</v>
      </c>
      <c r="U494">
        <v>2</v>
      </c>
      <c r="Z494">
        <f>SmtRes!X486</f>
        <v>-1123321947</v>
      </c>
      <c r="AA494">
        <v>-1084138170</v>
      </c>
      <c r="AB494">
        <v>-1084138170</v>
      </c>
    </row>
    <row r="495" spans="1:28" x14ac:dyDescent="0.2">
      <c r="A495">
        <v>20</v>
      </c>
      <c r="B495">
        <v>485</v>
      </c>
      <c r="C495">
        <v>1</v>
      </c>
      <c r="D495">
        <v>0</v>
      </c>
      <c r="E495">
        <f>SmtRes!AV485</f>
        <v>1</v>
      </c>
      <c r="F495" t="str">
        <f>SmtRes!I485</f>
        <v>9999990008</v>
      </c>
      <c r="G495" t="str">
        <f>SmtRes!K485</f>
        <v>Трудозатраты рабочих</v>
      </c>
      <c r="H495" t="str">
        <f>SmtRes!O485</f>
        <v>чел.-ч.</v>
      </c>
      <c r="I495">
        <f>SmtRes!Y485*Source!I490</f>
        <v>8.847999999999999</v>
      </c>
      <c r="J495">
        <f>SmtRes!AO485</f>
        <v>1</v>
      </c>
      <c r="K495">
        <f>SmtRes!AH485</f>
        <v>0</v>
      </c>
      <c r="L495">
        <f>SmtRes!DB485</f>
        <v>0</v>
      </c>
      <c r="M495">
        <f>ROUND(ROUND(L495*Source!I490, 6)*1, 2)</f>
        <v>0</v>
      </c>
      <c r="N495">
        <f>SmtRes!AD485</f>
        <v>0</v>
      </c>
      <c r="O495">
        <f>ROUND(ROUND(L495*Source!I490, 6)*SmtRes!DA485, 2)</f>
        <v>0</v>
      </c>
      <c r="P495">
        <f>SmtRes!AG485</f>
        <v>0</v>
      </c>
      <c r="Q495">
        <f>SmtRes!DC485</f>
        <v>0</v>
      </c>
      <c r="R495">
        <f>ROUND(ROUND(Q495*Source!I490, 6)*1, 2)</f>
        <v>0</v>
      </c>
      <c r="S495">
        <f>SmtRes!AC485</f>
        <v>0</v>
      </c>
      <c r="T495">
        <f>ROUND(ROUND(Q495*Source!I490, 6)*SmtRes!AK485, 2)</f>
        <v>0</v>
      </c>
      <c r="U495">
        <v>1</v>
      </c>
      <c r="Z495">
        <f>SmtRes!X485</f>
        <v>476480486</v>
      </c>
      <c r="AA495">
        <v>-1751963544</v>
      </c>
      <c r="AB495">
        <v>-1751963544</v>
      </c>
    </row>
    <row r="496" spans="1:28" x14ac:dyDescent="0.2">
      <c r="A496">
        <v>20</v>
      </c>
      <c r="B496">
        <v>492</v>
      </c>
      <c r="C496">
        <v>3</v>
      </c>
      <c r="D496">
        <v>0</v>
      </c>
      <c r="E496">
        <f>SmtRes!AV492</f>
        <v>0</v>
      </c>
      <c r="F496" t="str">
        <f>SmtRes!I492</f>
        <v>21.1-20-1</v>
      </c>
      <c r="G496" t="str">
        <f>SmtRes!K492</f>
        <v>Бязь</v>
      </c>
      <c r="H496" t="str">
        <f>SmtRes!O492</f>
        <v>м2</v>
      </c>
      <c r="I496">
        <f>SmtRes!Y492*Source!I491</f>
        <v>8.69</v>
      </c>
      <c r="J496">
        <f>SmtRes!AO492</f>
        <v>1</v>
      </c>
      <c r="K496">
        <f>SmtRes!AE492</f>
        <v>48.08</v>
      </c>
      <c r="L496">
        <f>SmtRes!DB492</f>
        <v>5.28</v>
      </c>
      <c r="M496">
        <f>ROUND(ROUND(L496*Source!I491, 6)*1, 2)</f>
        <v>417.12</v>
      </c>
      <c r="N496">
        <f>SmtRes!AA492</f>
        <v>48.08</v>
      </c>
      <c r="O496">
        <f>ROUND(ROUND(L496*Source!I491, 6)*SmtRes!DA492, 2)</f>
        <v>417.12</v>
      </c>
      <c r="P496">
        <f>SmtRes!AG492</f>
        <v>0</v>
      </c>
      <c r="Q496">
        <f>SmtRes!DC492</f>
        <v>0</v>
      </c>
      <c r="R496">
        <f>ROUND(ROUND(Q496*Source!I491, 6)*1, 2)</f>
        <v>0</v>
      </c>
      <c r="S496">
        <f>SmtRes!AC492</f>
        <v>0</v>
      </c>
      <c r="T496">
        <f>ROUND(ROUND(Q496*Source!I491, 6)*SmtRes!AK492, 2)</f>
        <v>0</v>
      </c>
      <c r="U496">
        <v>3</v>
      </c>
      <c r="Z496">
        <f>SmtRes!X492</f>
        <v>1402440005</v>
      </c>
      <c r="AA496">
        <v>-1894729877</v>
      </c>
      <c r="AB496">
        <v>-1894729877</v>
      </c>
    </row>
    <row r="497" spans="1:28" x14ac:dyDescent="0.2">
      <c r="A497">
        <v>20</v>
      </c>
      <c r="B497">
        <v>491</v>
      </c>
      <c r="C497">
        <v>3</v>
      </c>
      <c r="D497">
        <v>0</v>
      </c>
      <c r="E497">
        <f>SmtRes!AV491</f>
        <v>0</v>
      </c>
      <c r="F497" t="str">
        <f>SmtRes!I491</f>
        <v>21.1-16-104</v>
      </c>
      <c r="G497" t="str">
        <f>SmtRes!K491</f>
        <v>Спирт этиловый технический</v>
      </c>
      <c r="H497" t="str">
        <f>SmtRes!O491</f>
        <v>кг</v>
      </c>
      <c r="I497">
        <f>SmtRes!Y491*Source!I491</f>
        <v>1.738E-2</v>
      </c>
      <c r="J497">
        <f>SmtRes!AO491</f>
        <v>1</v>
      </c>
      <c r="K497">
        <f>SmtRes!AE491</f>
        <v>412.97</v>
      </c>
      <c r="L497">
        <f>SmtRes!DB491</f>
        <v>0.11</v>
      </c>
      <c r="M497">
        <f>ROUND(ROUND(L497*Source!I491, 6)*1, 2)</f>
        <v>8.69</v>
      </c>
      <c r="N497">
        <f>SmtRes!AA491</f>
        <v>412.97</v>
      </c>
      <c r="O497">
        <f>ROUND(ROUND(L497*Source!I491, 6)*SmtRes!DA491, 2)</f>
        <v>8.69</v>
      </c>
      <c r="P497">
        <f>SmtRes!AG491</f>
        <v>0</v>
      </c>
      <c r="Q497">
        <f>SmtRes!DC491</f>
        <v>0</v>
      </c>
      <c r="R497">
        <f>ROUND(ROUND(Q497*Source!I491, 6)*1, 2)</f>
        <v>0</v>
      </c>
      <c r="S497">
        <f>SmtRes!AC491</f>
        <v>0</v>
      </c>
      <c r="T497">
        <f>ROUND(ROUND(Q497*Source!I491, 6)*SmtRes!AK491, 2)</f>
        <v>0</v>
      </c>
      <c r="U497">
        <v>3</v>
      </c>
      <c r="Z497">
        <f>SmtRes!X491</f>
        <v>1286462142</v>
      </c>
      <c r="AA497">
        <v>1664821204</v>
      </c>
      <c r="AB497">
        <v>1664821204</v>
      </c>
    </row>
    <row r="498" spans="1:28" x14ac:dyDescent="0.2">
      <c r="A498">
        <v>20</v>
      </c>
      <c r="B498">
        <v>490</v>
      </c>
      <c r="C498">
        <v>2</v>
      </c>
      <c r="D498">
        <v>0</v>
      </c>
      <c r="E498">
        <f>SmtRes!AV490</f>
        <v>0</v>
      </c>
      <c r="F498" t="str">
        <f>SmtRes!I490</f>
        <v>22.1-18-24</v>
      </c>
      <c r="G498" t="str">
        <f>SmtRes!K490</f>
        <v>Автомобили полупассажирские типа ГАЗ, грузоподъемность до 2 т</v>
      </c>
      <c r="H498" t="str">
        <f>SmtRes!O490</f>
        <v>маш.-ч</v>
      </c>
      <c r="I498">
        <f>SmtRes!Y490*Source!I491</f>
        <v>3.2587499999999996</v>
      </c>
      <c r="J498">
        <f>SmtRes!AO490</f>
        <v>1</v>
      </c>
      <c r="K498">
        <f>SmtRes!AF490</f>
        <v>789.86</v>
      </c>
      <c r="L498">
        <f>SmtRes!DB490</f>
        <v>32.587499999999999</v>
      </c>
      <c r="M498">
        <f>ROUND(ROUND(L498*Source!I491, 6)*1, 2)</f>
        <v>2574.41</v>
      </c>
      <c r="N498">
        <f>SmtRes!AB490</f>
        <v>789.86</v>
      </c>
      <c r="O498">
        <f>ROUND(ROUND(L498*Source!I491, 6)*SmtRes!DA490, 2)</f>
        <v>2574.41</v>
      </c>
      <c r="P498">
        <f>SmtRes!AG490</f>
        <v>515.51</v>
      </c>
      <c r="Q498">
        <f>SmtRes!DC490</f>
        <v>21.285</v>
      </c>
      <c r="R498">
        <f>ROUND(ROUND(Q498*Source!I491, 6)*1, 2)</f>
        <v>1681.52</v>
      </c>
      <c r="S498">
        <f>SmtRes!AC490</f>
        <v>515.51</v>
      </c>
      <c r="T498">
        <f>ROUND(ROUND(Q498*Source!I491, 6)*SmtRes!AK490, 2)</f>
        <v>1681.52</v>
      </c>
      <c r="U498">
        <v>2</v>
      </c>
      <c r="Z498">
        <f>SmtRes!X490</f>
        <v>-1123321947</v>
      </c>
      <c r="AA498">
        <v>-1084138170</v>
      </c>
      <c r="AB498">
        <v>-1084138170</v>
      </c>
    </row>
    <row r="499" spans="1:28" x14ac:dyDescent="0.2">
      <c r="A499">
        <v>20</v>
      </c>
      <c r="B499">
        <v>489</v>
      </c>
      <c r="C499">
        <v>1</v>
      </c>
      <c r="D499">
        <v>0</v>
      </c>
      <c r="E499">
        <f>SmtRes!AV489</f>
        <v>1</v>
      </c>
      <c r="F499" t="str">
        <f>SmtRes!I489</f>
        <v>9999990008</v>
      </c>
      <c r="G499" t="str">
        <f>SmtRes!K489</f>
        <v>Трудозатраты рабочих</v>
      </c>
      <c r="H499" t="str">
        <f>SmtRes!O489</f>
        <v>чел.-ч.</v>
      </c>
      <c r="I499">
        <f>SmtRes!Y489*Source!I491</f>
        <v>26.069999999999997</v>
      </c>
      <c r="J499">
        <f>SmtRes!AO489</f>
        <v>1</v>
      </c>
      <c r="K499">
        <f>SmtRes!AH489</f>
        <v>0</v>
      </c>
      <c r="L499">
        <f>SmtRes!DB489</f>
        <v>0</v>
      </c>
      <c r="M499">
        <f>ROUND(ROUND(L499*Source!I491, 6)*1, 2)</f>
        <v>0</v>
      </c>
      <c r="N499">
        <f>SmtRes!AD489</f>
        <v>0</v>
      </c>
      <c r="O499">
        <f>ROUND(ROUND(L499*Source!I491, 6)*SmtRes!DA489, 2)</f>
        <v>0</v>
      </c>
      <c r="P499">
        <f>SmtRes!AG489</f>
        <v>0</v>
      </c>
      <c r="Q499">
        <f>SmtRes!DC489</f>
        <v>0</v>
      </c>
      <c r="R499">
        <f>ROUND(ROUND(Q499*Source!I491, 6)*1, 2)</f>
        <v>0</v>
      </c>
      <c r="S499">
        <f>SmtRes!AC489</f>
        <v>0</v>
      </c>
      <c r="T499">
        <f>ROUND(ROUND(Q499*Source!I491, 6)*SmtRes!AK489, 2)</f>
        <v>0</v>
      </c>
      <c r="U499">
        <v>1</v>
      </c>
      <c r="Z499">
        <f>SmtRes!X489</f>
        <v>476480486</v>
      </c>
      <c r="AA499">
        <v>-1751963544</v>
      </c>
      <c r="AB499">
        <v>-1751963544</v>
      </c>
    </row>
    <row r="500" spans="1:28" x14ac:dyDescent="0.2">
      <c r="A500">
        <v>20</v>
      </c>
      <c r="B500">
        <v>496</v>
      </c>
      <c r="C500">
        <v>3</v>
      </c>
      <c r="D500">
        <v>0</v>
      </c>
      <c r="E500">
        <f>SmtRes!AV496</f>
        <v>0</v>
      </c>
      <c r="F500" t="str">
        <f>SmtRes!I496</f>
        <v>21.1-20-1</v>
      </c>
      <c r="G500" t="str">
        <f>SmtRes!K496</f>
        <v>Бязь</v>
      </c>
      <c r="H500" t="str">
        <f>SmtRes!O496</f>
        <v>м2</v>
      </c>
      <c r="I500">
        <f>SmtRes!Y496*Source!I492</f>
        <v>27.28</v>
      </c>
      <c r="J500">
        <f>SmtRes!AO496</f>
        <v>1</v>
      </c>
      <c r="K500">
        <f>SmtRes!AE496</f>
        <v>48.08</v>
      </c>
      <c r="L500">
        <f>SmtRes!DB496</f>
        <v>10.56</v>
      </c>
      <c r="M500">
        <f>ROUND(ROUND(L500*Source!I492, 6)*1, 2)</f>
        <v>1309.44</v>
      </c>
      <c r="N500">
        <f>SmtRes!AA496</f>
        <v>48.08</v>
      </c>
      <c r="O500">
        <f>ROUND(ROUND(L500*Source!I492, 6)*SmtRes!DA496, 2)</f>
        <v>1309.44</v>
      </c>
      <c r="P500">
        <f>SmtRes!AG496</f>
        <v>0</v>
      </c>
      <c r="Q500">
        <f>SmtRes!DC496</f>
        <v>0</v>
      </c>
      <c r="R500">
        <f>ROUND(ROUND(Q500*Source!I492, 6)*1, 2)</f>
        <v>0</v>
      </c>
      <c r="S500">
        <f>SmtRes!AC496</f>
        <v>0</v>
      </c>
      <c r="T500">
        <f>ROUND(ROUND(Q500*Source!I492, 6)*SmtRes!AK496, 2)</f>
        <v>0</v>
      </c>
      <c r="U500">
        <v>3</v>
      </c>
      <c r="Z500">
        <f>SmtRes!X496</f>
        <v>1402440005</v>
      </c>
      <c r="AA500">
        <v>-1894729877</v>
      </c>
      <c r="AB500">
        <v>-1894729877</v>
      </c>
    </row>
    <row r="501" spans="1:28" x14ac:dyDescent="0.2">
      <c r="A501">
        <v>20</v>
      </c>
      <c r="B501">
        <v>495</v>
      </c>
      <c r="C501">
        <v>3</v>
      </c>
      <c r="D501">
        <v>0</v>
      </c>
      <c r="E501">
        <f>SmtRes!AV495</f>
        <v>0</v>
      </c>
      <c r="F501" t="str">
        <f>SmtRes!I495</f>
        <v>21.1-16-104</v>
      </c>
      <c r="G501" t="str">
        <f>SmtRes!K495</f>
        <v>Спирт этиловый технический</v>
      </c>
      <c r="H501" t="str">
        <f>SmtRes!O495</f>
        <v>кг</v>
      </c>
      <c r="I501">
        <f>SmtRes!Y495*Source!I492</f>
        <v>2.7279999999999998</v>
      </c>
      <c r="J501">
        <f>SmtRes!AO495</f>
        <v>1</v>
      </c>
      <c r="K501">
        <f>SmtRes!AE495</f>
        <v>412.97</v>
      </c>
      <c r="L501">
        <f>SmtRes!DB495</f>
        <v>9.1300000000000008</v>
      </c>
      <c r="M501">
        <f>ROUND(ROUND(L501*Source!I492, 6)*1, 2)</f>
        <v>1132.1199999999999</v>
      </c>
      <c r="N501">
        <f>SmtRes!AA495</f>
        <v>412.97</v>
      </c>
      <c r="O501">
        <f>ROUND(ROUND(L501*Source!I492, 6)*SmtRes!DA495, 2)</f>
        <v>1132.1199999999999</v>
      </c>
      <c r="P501">
        <f>SmtRes!AG495</f>
        <v>0</v>
      </c>
      <c r="Q501">
        <f>SmtRes!DC495</f>
        <v>0</v>
      </c>
      <c r="R501">
        <f>ROUND(ROUND(Q501*Source!I492, 6)*1, 2)</f>
        <v>0</v>
      </c>
      <c r="S501">
        <f>SmtRes!AC495</f>
        <v>0</v>
      </c>
      <c r="T501">
        <f>ROUND(ROUND(Q501*Source!I492, 6)*SmtRes!AK495, 2)</f>
        <v>0</v>
      </c>
      <c r="U501">
        <v>3</v>
      </c>
      <c r="Z501">
        <f>SmtRes!X495</f>
        <v>1286462142</v>
      </c>
      <c r="AA501">
        <v>1664821204</v>
      </c>
      <c r="AB501">
        <v>1664821204</v>
      </c>
    </row>
    <row r="502" spans="1:28" x14ac:dyDescent="0.2">
      <c r="A502">
        <v>20</v>
      </c>
      <c r="B502">
        <v>494</v>
      </c>
      <c r="C502">
        <v>2</v>
      </c>
      <c r="D502">
        <v>0</v>
      </c>
      <c r="E502">
        <f>SmtRes!AV494</f>
        <v>0</v>
      </c>
      <c r="F502" t="str">
        <f>SmtRes!I494</f>
        <v>22.1-18-24</v>
      </c>
      <c r="G502" t="str">
        <f>SmtRes!K494</f>
        <v>Автомобили полупассажирские типа ГАЗ, грузоподъемность до 2 т</v>
      </c>
      <c r="H502" t="str">
        <f>SmtRes!O494</f>
        <v>маш.-ч</v>
      </c>
      <c r="I502">
        <f>SmtRes!Y494*Source!I492</f>
        <v>10.229999999999999</v>
      </c>
      <c r="J502">
        <f>SmtRes!AO494</f>
        <v>1</v>
      </c>
      <c r="K502">
        <f>SmtRes!AF494</f>
        <v>789.86</v>
      </c>
      <c r="L502">
        <f>SmtRes!DB494</f>
        <v>65.174999999999997</v>
      </c>
      <c r="M502">
        <f>ROUND(ROUND(L502*Source!I492, 6)*1, 2)</f>
        <v>8081.7</v>
      </c>
      <c r="N502">
        <f>SmtRes!AB494</f>
        <v>789.86</v>
      </c>
      <c r="O502">
        <f>ROUND(ROUND(L502*Source!I492, 6)*SmtRes!DA494, 2)</f>
        <v>8081.7</v>
      </c>
      <c r="P502">
        <f>SmtRes!AG494</f>
        <v>515.51</v>
      </c>
      <c r="Q502">
        <f>SmtRes!DC494</f>
        <v>42.57</v>
      </c>
      <c r="R502">
        <f>ROUND(ROUND(Q502*Source!I492, 6)*1, 2)</f>
        <v>5278.68</v>
      </c>
      <c r="S502">
        <f>SmtRes!AC494</f>
        <v>515.51</v>
      </c>
      <c r="T502">
        <f>ROUND(ROUND(Q502*Source!I492, 6)*SmtRes!AK494, 2)</f>
        <v>5278.68</v>
      </c>
      <c r="U502">
        <v>2</v>
      </c>
      <c r="Z502">
        <f>SmtRes!X494</f>
        <v>-1123321947</v>
      </c>
      <c r="AA502">
        <v>-1084138170</v>
      </c>
      <c r="AB502">
        <v>-1084138170</v>
      </c>
    </row>
    <row r="503" spans="1:28" x14ac:dyDescent="0.2">
      <c r="A503">
        <v>20</v>
      </c>
      <c r="B503">
        <v>493</v>
      </c>
      <c r="C503">
        <v>1</v>
      </c>
      <c r="D503">
        <v>0</v>
      </c>
      <c r="E503">
        <f>SmtRes!AV493</f>
        <v>1</v>
      </c>
      <c r="F503" t="str">
        <f>SmtRes!I493</f>
        <v>9999990008</v>
      </c>
      <c r="G503" t="str">
        <f>SmtRes!K493</f>
        <v>Трудозатраты рабочих</v>
      </c>
      <c r="H503" t="str">
        <f>SmtRes!O493</f>
        <v>чел.-ч.</v>
      </c>
      <c r="I503">
        <f>SmtRes!Y493*Source!I492</f>
        <v>81.839999999999989</v>
      </c>
      <c r="J503">
        <f>SmtRes!AO493</f>
        <v>1</v>
      </c>
      <c r="K503">
        <f>SmtRes!AH493</f>
        <v>0</v>
      </c>
      <c r="L503">
        <f>SmtRes!DB493</f>
        <v>0</v>
      </c>
      <c r="M503">
        <f>ROUND(ROUND(L503*Source!I492, 6)*1, 2)</f>
        <v>0</v>
      </c>
      <c r="N503">
        <f>SmtRes!AD493</f>
        <v>0</v>
      </c>
      <c r="O503">
        <f>ROUND(ROUND(L503*Source!I492, 6)*SmtRes!DA493, 2)</f>
        <v>0</v>
      </c>
      <c r="P503">
        <f>SmtRes!AG493</f>
        <v>0</v>
      </c>
      <c r="Q503">
        <f>SmtRes!DC493</f>
        <v>0</v>
      </c>
      <c r="R503">
        <f>ROUND(ROUND(Q503*Source!I492, 6)*1, 2)</f>
        <v>0</v>
      </c>
      <c r="S503">
        <f>SmtRes!AC493</f>
        <v>0</v>
      </c>
      <c r="T503">
        <f>ROUND(ROUND(Q503*Source!I492, 6)*SmtRes!AK493, 2)</f>
        <v>0</v>
      </c>
      <c r="U503">
        <v>1</v>
      </c>
      <c r="Z503">
        <f>SmtRes!X493</f>
        <v>476480486</v>
      </c>
      <c r="AA503">
        <v>-1751963544</v>
      </c>
      <c r="AB503">
        <v>-1751963544</v>
      </c>
    </row>
    <row r="504" spans="1:28" x14ac:dyDescent="0.2">
      <c r="A504">
        <v>20</v>
      </c>
      <c r="B504">
        <v>503</v>
      </c>
      <c r="C504">
        <v>3</v>
      </c>
      <c r="D504">
        <v>0</v>
      </c>
      <c r="E504">
        <f>SmtRes!AV503</f>
        <v>0</v>
      </c>
      <c r="F504" t="str">
        <f>SmtRes!I503</f>
        <v>21.1-20-1</v>
      </c>
      <c r="G504" t="str">
        <f>SmtRes!K503</f>
        <v>Бязь</v>
      </c>
      <c r="H504" t="str">
        <f>SmtRes!O503</f>
        <v>м2</v>
      </c>
      <c r="I504">
        <f>SmtRes!Y503*Source!I493</f>
        <v>2.48</v>
      </c>
      <c r="J504">
        <f>SmtRes!AO503</f>
        <v>1</v>
      </c>
      <c r="K504">
        <f>SmtRes!AE503</f>
        <v>48.08</v>
      </c>
      <c r="L504">
        <f>SmtRes!DB503</f>
        <v>0.96</v>
      </c>
      <c r="M504">
        <f>ROUND(ROUND(L504*Source!I493, 6)*1, 2)</f>
        <v>119.04</v>
      </c>
      <c r="N504">
        <f>SmtRes!AA503</f>
        <v>48.08</v>
      </c>
      <c r="O504">
        <f>ROUND(ROUND(L504*Source!I493, 6)*SmtRes!DA503, 2)</f>
        <v>119.04</v>
      </c>
      <c r="P504">
        <f>SmtRes!AG503</f>
        <v>0</v>
      </c>
      <c r="Q504">
        <f>SmtRes!DC503</f>
        <v>0</v>
      </c>
      <c r="R504">
        <f>ROUND(ROUND(Q504*Source!I493, 6)*1, 2)</f>
        <v>0</v>
      </c>
      <c r="S504">
        <f>SmtRes!AC503</f>
        <v>0</v>
      </c>
      <c r="T504">
        <f>ROUND(ROUND(Q504*Source!I493, 6)*SmtRes!AK503, 2)</f>
        <v>0</v>
      </c>
      <c r="U504">
        <v>3</v>
      </c>
      <c r="Z504">
        <f>SmtRes!X503</f>
        <v>1402440005</v>
      </c>
      <c r="AA504">
        <v>-1894729877</v>
      </c>
      <c r="AB504">
        <v>-1894729877</v>
      </c>
    </row>
    <row r="505" spans="1:28" x14ac:dyDescent="0.2">
      <c r="A505">
        <v>20</v>
      </c>
      <c r="B505">
        <v>502</v>
      </c>
      <c r="C505">
        <v>3</v>
      </c>
      <c r="D505">
        <v>0</v>
      </c>
      <c r="E505">
        <f>SmtRes!AV502</f>
        <v>0</v>
      </c>
      <c r="F505" t="str">
        <f>SmtRes!I502</f>
        <v>21.1-16-41</v>
      </c>
      <c r="G505" t="str">
        <f>SmtRes!K502</f>
        <v>Канифоль</v>
      </c>
      <c r="H505" t="str">
        <f>SmtRes!O502</f>
        <v>кг</v>
      </c>
      <c r="I505">
        <f>SmtRes!Y502*Source!I493</f>
        <v>0.434</v>
      </c>
      <c r="J505">
        <f>SmtRes!AO502</f>
        <v>1</v>
      </c>
      <c r="K505">
        <f>SmtRes!AE502</f>
        <v>404.48</v>
      </c>
      <c r="L505">
        <f>SmtRes!DB502</f>
        <v>1.42</v>
      </c>
      <c r="M505">
        <f>ROUND(ROUND(L505*Source!I493, 6)*1, 2)</f>
        <v>176.08</v>
      </c>
      <c r="N505">
        <f>SmtRes!AA502</f>
        <v>404.48</v>
      </c>
      <c r="O505">
        <f>ROUND(ROUND(L505*Source!I493, 6)*SmtRes!DA502, 2)</f>
        <v>176.08</v>
      </c>
      <c r="P505">
        <f>SmtRes!AG502</f>
        <v>0</v>
      </c>
      <c r="Q505">
        <f>SmtRes!DC502</f>
        <v>0</v>
      </c>
      <c r="R505">
        <f>ROUND(ROUND(Q505*Source!I493, 6)*1, 2)</f>
        <v>0</v>
      </c>
      <c r="S505">
        <f>SmtRes!AC502</f>
        <v>0</v>
      </c>
      <c r="T505">
        <f>ROUND(ROUND(Q505*Source!I493, 6)*SmtRes!AK502, 2)</f>
        <v>0</v>
      </c>
      <c r="U505">
        <v>3</v>
      </c>
      <c r="Z505">
        <f>SmtRes!X502</f>
        <v>-1116031774</v>
      </c>
      <c r="AA505">
        <v>-843402697</v>
      </c>
      <c r="AB505">
        <v>-843402697</v>
      </c>
    </row>
    <row r="506" spans="1:28" x14ac:dyDescent="0.2">
      <c r="A506">
        <v>20</v>
      </c>
      <c r="B506">
        <v>501</v>
      </c>
      <c r="C506">
        <v>3</v>
      </c>
      <c r="D506">
        <v>0</v>
      </c>
      <c r="E506">
        <f>SmtRes!AV501</f>
        <v>0</v>
      </c>
      <c r="F506" t="str">
        <f>SmtRes!I501</f>
        <v>21.1-16-11</v>
      </c>
      <c r="G506" t="str">
        <f>SmtRes!K501</f>
        <v>Ацетон химически чистый</v>
      </c>
      <c r="H506" t="str">
        <f>SmtRes!O501</f>
        <v>кг</v>
      </c>
      <c r="I506">
        <f>SmtRes!Y501*Source!I493</f>
        <v>0.248</v>
      </c>
      <c r="J506">
        <f>SmtRes!AO501</f>
        <v>1</v>
      </c>
      <c r="K506">
        <f>SmtRes!AE501</f>
        <v>271.95999999999998</v>
      </c>
      <c r="L506">
        <f>SmtRes!DB501</f>
        <v>0.54</v>
      </c>
      <c r="M506">
        <f>ROUND(ROUND(L506*Source!I493, 6)*1, 2)</f>
        <v>66.959999999999994</v>
      </c>
      <c r="N506">
        <f>SmtRes!AA501</f>
        <v>271.95999999999998</v>
      </c>
      <c r="O506">
        <f>ROUND(ROUND(L506*Source!I493, 6)*SmtRes!DA501, 2)</f>
        <v>66.959999999999994</v>
      </c>
      <c r="P506">
        <f>SmtRes!AG501</f>
        <v>0</v>
      </c>
      <c r="Q506">
        <f>SmtRes!DC501</f>
        <v>0</v>
      </c>
      <c r="R506">
        <f>ROUND(ROUND(Q506*Source!I493, 6)*1, 2)</f>
        <v>0</v>
      </c>
      <c r="S506">
        <f>SmtRes!AC501</f>
        <v>0</v>
      </c>
      <c r="T506">
        <f>ROUND(ROUND(Q506*Source!I493, 6)*SmtRes!AK501, 2)</f>
        <v>0</v>
      </c>
      <c r="U506">
        <v>3</v>
      </c>
      <c r="Z506">
        <f>SmtRes!X501</f>
        <v>-1814974188</v>
      </c>
      <c r="AA506">
        <v>-214032763</v>
      </c>
      <c r="AB506">
        <v>-214032763</v>
      </c>
    </row>
    <row r="507" spans="1:28" x14ac:dyDescent="0.2">
      <c r="A507">
        <v>20</v>
      </c>
      <c r="B507">
        <v>500</v>
      </c>
      <c r="C507">
        <v>3</v>
      </c>
      <c r="D507">
        <v>0</v>
      </c>
      <c r="E507">
        <f>SmtRes!AV500</f>
        <v>0</v>
      </c>
      <c r="F507" t="str">
        <f>SmtRes!I500</f>
        <v>21.1-16-104</v>
      </c>
      <c r="G507" t="str">
        <f>SmtRes!K500</f>
        <v>Спирт этиловый технический</v>
      </c>
      <c r="H507" t="str">
        <f>SmtRes!O500</f>
        <v>кг</v>
      </c>
      <c r="I507">
        <f>SmtRes!Y500*Source!I493</f>
        <v>0.496</v>
      </c>
      <c r="J507">
        <f>SmtRes!AO500</f>
        <v>1</v>
      </c>
      <c r="K507">
        <f>SmtRes!AE500</f>
        <v>412.97</v>
      </c>
      <c r="L507">
        <f>SmtRes!DB500</f>
        <v>1.65</v>
      </c>
      <c r="M507">
        <f>ROUND(ROUND(L507*Source!I493, 6)*1, 2)</f>
        <v>204.6</v>
      </c>
      <c r="N507">
        <f>SmtRes!AA500</f>
        <v>412.97</v>
      </c>
      <c r="O507">
        <f>ROUND(ROUND(L507*Source!I493, 6)*SmtRes!DA500, 2)</f>
        <v>204.6</v>
      </c>
      <c r="P507">
        <f>SmtRes!AG500</f>
        <v>0</v>
      </c>
      <c r="Q507">
        <f>SmtRes!DC500</f>
        <v>0</v>
      </c>
      <c r="R507">
        <f>ROUND(ROUND(Q507*Source!I493, 6)*1, 2)</f>
        <v>0</v>
      </c>
      <c r="S507">
        <f>SmtRes!AC500</f>
        <v>0</v>
      </c>
      <c r="T507">
        <f>ROUND(ROUND(Q507*Source!I493, 6)*SmtRes!AK500, 2)</f>
        <v>0</v>
      </c>
      <c r="U507">
        <v>3</v>
      </c>
      <c r="Z507">
        <f>SmtRes!X500</f>
        <v>1286462142</v>
      </c>
      <c r="AA507">
        <v>1664821204</v>
      </c>
      <c r="AB507">
        <v>1664821204</v>
      </c>
    </row>
    <row r="508" spans="1:28" x14ac:dyDescent="0.2">
      <c r="A508">
        <v>20</v>
      </c>
      <c r="B508">
        <v>499</v>
      </c>
      <c r="C508">
        <v>3</v>
      </c>
      <c r="D508">
        <v>0</v>
      </c>
      <c r="E508">
        <f>SmtRes!AV499</f>
        <v>0</v>
      </c>
      <c r="F508" t="str">
        <f>SmtRes!I499</f>
        <v>21.1-15-46</v>
      </c>
      <c r="G508" t="str">
        <f>SmtRes!K499</f>
        <v>Припои оловянно-свинцовые в прутках, размеры 8-10х10-15х250-500 мм, марка ПОС-61</v>
      </c>
      <c r="H508" t="str">
        <f>SmtRes!O499</f>
        <v>кг</v>
      </c>
      <c r="I508">
        <f>SmtRes!Y499*Source!I493</f>
        <v>0.248</v>
      </c>
      <c r="J508">
        <f>SmtRes!AO499</f>
        <v>1</v>
      </c>
      <c r="K508">
        <f>SmtRes!AE499</f>
        <v>1945.2823800000001</v>
      </c>
      <c r="L508">
        <f>SmtRes!DB499</f>
        <v>3.89</v>
      </c>
      <c r="M508">
        <f>ROUND(ROUND(L508*Source!I493, 6)*1, 2)</f>
        <v>482.36</v>
      </c>
      <c r="N508">
        <f>SmtRes!AA499</f>
        <v>1945.28</v>
      </c>
      <c r="O508">
        <f>ROUND(ROUND(L508*Source!I493, 6)*SmtRes!DA499, 2)</f>
        <v>482.36</v>
      </c>
      <c r="P508">
        <f>SmtRes!AG499</f>
        <v>0</v>
      </c>
      <c r="Q508">
        <f>SmtRes!DC499</f>
        <v>0</v>
      </c>
      <c r="R508">
        <f>ROUND(ROUND(Q508*Source!I493, 6)*1, 2)</f>
        <v>0</v>
      </c>
      <c r="S508">
        <f>SmtRes!AC499</f>
        <v>0</v>
      </c>
      <c r="T508">
        <f>ROUND(ROUND(Q508*Source!I493, 6)*SmtRes!AK499, 2)</f>
        <v>0</v>
      </c>
      <c r="U508">
        <v>3</v>
      </c>
      <c r="Z508">
        <f>SmtRes!X499</f>
        <v>-1292412832</v>
      </c>
      <c r="AA508">
        <v>-1015751979</v>
      </c>
      <c r="AB508">
        <v>1378194110</v>
      </c>
    </row>
    <row r="509" spans="1:28" x14ac:dyDescent="0.2">
      <c r="A509">
        <v>20</v>
      </c>
      <c r="B509">
        <v>498</v>
      </c>
      <c r="C509">
        <v>2</v>
      </c>
      <c r="D509">
        <v>0</v>
      </c>
      <c r="E509">
        <f>SmtRes!AV498</f>
        <v>0</v>
      </c>
      <c r="F509" t="str">
        <f>SmtRes!I498</f>
        <v>22.1-18-24</v>
      </c>
      <c r="G509" t="str">
        <f>SmtRes!K498</f>
        <v>Автомобили полупассажирские типа ГАЗ, грузоподъемность до 2 т</v>
      </c>
      <c r="H509" t="str">
        <f>SmtRes!O498</f>
        <v>маш.-ч</v>
      </c>
      <c r="I509">
        <f>SmtRes!Y498*Source!I493</f>
        <v>24.304000000000002</v>
      </c>
      <c r="J509">
        <f>SmtRes!AO498</f>
        <v>1</v>
      </c>
      <c r="K509">
        <f>SmtRes!AF498</f>
        <v>789.86</v>
      </c>
      <c r="L509">
        <f>SmtRes!DB498</f>
        <v>154.81200000000001</v>
      </c>
      <c r="M509">
        <f>ROUND(ROUND(L509*Source!I493, 6)*1, 2)</f>
        <v>19196.689999999999</v>
      </c>
      <c r="N509">
        <f>SmtRes!AB498</f>
        <v>789.86</v>
      </c>
      <c r="O509">
        <f>ROUND(ROUND(L509*Source!I493, 6)*SmtRes!DA498, 2)</f>
        <v>19196.689999999999</v>
      </c>
      <c r="P509">
        <f>SmtRes!AG498</f>
        <v>515.51</v>
      </c>
      <c r="Q509">
        <f>SmtRes!DC498</f>
        <v>101.038</v>
      </c>
      <c r="R509">
        <f>ROUND(ROUND(Q509*Source!I493, 6)*1, 2)</f>
        <v>12528.71</v>
      </c>
      <c r="S509">
        <f>SmtRes!AC498</f>
        <v>515.51</v>
      </c>
      <c r="T509">
        <f>ROUND(ROUND(Q509*Source!I493, 6)*SmtRes!AK498, 2)</f>
        <v>12528.71</v>
      </c>
      <c r="U509">
        <v>2</v>
      </c>
      <c r="Z509">
        <f>SmtRes!X498</f>
        <v>-1123321947</v>
      </c>
      <c r="AA509">
        <v>-1084138170</v>
      </c>
      <c r="AB509">
        <v>-1084138170</v>
      </c>
    </row>
    <row r="510" spans="1:28" x14ac:dyDescent="0.2">
      <c r="A510">
        <v>20</v>
      </c>
      <c r="B510">
        <v>497</v>
      </c>
      <c r="C510">
        <v>1</v>
      </c>
      <c r="D510">
        <v>0</v>
      </c>
      <c r="E510">
        <f>SmtRes!AV497</f>
        <v>1</v>
      </c>
      <c r="F510" t="str">
        <f>SmtRes!I497</f>
        <v>9999990008</v>
      </c>
      <c r="G510" t="str">
        <f>SmtRes!K497</f>
        <v>Трудозатраты рабочих</v>
      </c>
      <c r="H510" t="str">
        <f>SmtRes!O497</f>
        <v>чел.-ч.</v>
      </c>
      <c r="I510">
        <f>SmtRes!Y497*Source!I493</f>
        <v>205.71600000000001</v>
      </c>
      <c r="J510">
        <f>SmtRes!AO497</f>
        <v>1</v>
      </c>
      <c r="K510">
        <f>SmtRes!AH497</f>
        <v>0</v>
      </c>
      <c r="L510">
        <f>SmtRes!DB497</f>
        <v>0</v>
      </c>
      <c r="M510">
        <f>ROUND(ROUND(L510*Source!I493, 6)*1, 2)</f>
        <v>0</v>
      </c>
      <c r="N510">
        <f>SmtRes!AD497</f>
        <v>0</v>
      </c>
      <c r="O510">
        <f>ROUND(ROUND(L510*Source!I493, 6)*SmtRes!DA497, 2)</f>
        <v>0</v>
      </c>
      <c r="P510">
        <f>SmtRes!AG497</f>
        <v>0</v>
      </c>
      <c r="Q510">
        <f>SmtRes!DC497</f>
        <v>0</v>
      </c>
      <c r="R510">
        <f>ROUND(ROUND(Q510*Source!I493, 6)*1, 2)</f>
        <v>0</v>
      </c>
      <c r="S510">
        <f>SmtRes!AC497</f>
        <v>0</v>
      </c>
      <c r="T510">
        <f>ROUND(ROUND(Q510*Source!I493, 6)*SmtRes!AK497, 2)</f>
        <v>0</v>
      </c>
      <c r="U510">
        <v>1</v>
      </c>
      <c r="Z510">
        <f>SmtRes!X497</f>
        <v>476480486</v>
      </c>
      <c r="AA510">
        <v>-1751963544</v>
      </c>
      <c r="AB510">
        <v>-1751963544</v>
      </c>
    </row>
    <row r="511" spans="1:28" x14ac:dyDescent="0.2">
      <c r="A511">
        <v>20</v>
      </c>
      <c r="B511">
        <v>507</v>
      </c>
      <c r="C511">
        <v>3</v>
      </c>
      <c r="D511">
        <v>0</v>
      </c>
      <c r="E511">
        <f>SmtRes!AV507</f>
        <v>0</v>
      </c>
      <c r="F511" t="str">
        <f>SmtRes!I507</f>
        <v>21.1-20-7</v>
      </c>
      <c r="G511" t="str">
        <f>SmtRes!K507</f>
        <v>Ветошь</v>
      </c>
      <c r="H511" t="str">
        <f>SmtRes!O507</f>
        <v>кг</v>
      </c>
      <c r="I511">
        <f>SmtRes!Y507*Source!I494</f>
        <v>0.1</v>
      </c>
      <c r="J511">
        <f>SmtRes!AO507</f>
        <v>1</v>
      </c>
      <c r="K511">
        <f>SmtRes!AE507</f>
        <v>29.29</v>
      </c>
      <c r="L511">
        <f>SmtRes!DB507</f>
        <v>1.46</v>
      </c>
      <c r="M511">
        <f>ROUND(ROUND(L511*Source!I494, 6)*1, 2)</f>
        <v>2.92</v>
      </c>
      <c r="N511">
        <f>SmtRes!AA507</f>
        <v>29.29</v>
      </c>
      <c r="O511">
        <f>ROUND(ROUND(L511*Source!I494, 6)*SmtRes!DA507, 2)</f>
        <v>2.92</v>
      </c>
      <c r="P511">
        <f>SmtRes!AG507</f>
        <v>0</v>
      </c>
      <c r="Q511">
        <f>SmtRes!DC507</f>
        <v>0</v>
      </c>
      <c r="R511">
        <f>ROUND(ROUND(Q511*Source!I494, 6)*1, 2)</f>
        <v>0</v>
      </c>
      <c r="S511">
        <f>SmtRes!AC507</f>
        <v>0</v>
      </c>
      <c r="T511">
        <f>ROUND(ROUND(Q511*Source!I494, 6)*SmtRes!AK507, 2)</f>
        <v>0</v>
      </c>
      <c r="U511">
        <v>3</v>
      </c>
      <c r="Z511">
        <f>SmtRes!X507</f>
        <v>-20334964</v>
      </c>
      <c r="AA511">
        <v>-854210182</v>
      </c>
      <c r="AB511">
        <v>-854210182</v>
      </c>
    </row>
    <row r="512" spans="1:28" x14ac:dyDescent="0.2">
      <c r="A512">
        <v>20</v>
      </c>
      <c r="B512">
        <v>506</v>
      </c>
      <c r="C512">
        <v>3</v>
      </c>
      <c r="D512">
        <v>0</v>
      </c>
      <c r="E512">
        <f>SmtRes!AV506</f>
        <v>0</v>
      </c>
      <c r="F512" t="str">
        <f>SmtRes!I506</f>
        <v>21.1-20-1</v>
      </c>
      <c r="G512" t="str">
        <f>SmtRes!K506</f>
        <v>Бязь</v>
      </c>
      <c r="H512" t="str">
        <f>SmtRes!O506</f>
        <v>м2</v>
      </c>
      <c r="I512">
        <f>SmtRes!Y506*Source!I494</f>
        <v>0.1</v>
      </c>
      <c r="J512">
        <f>SmtRes!AO506</f>
        <v>1</v>
      </c>
      <c r="K512">
        <f>SmtRes!AE506</f>
        <v>48.08</v>
      </c>
      <c r="L512">
        <f>SmtRes!DB506</f>
        <v>2.4</v>
      </c>
      <c r="M512">
        <f>ROUND(ROUND(L512*Source!I494, 6)*1, 2)</f>
        <v>4.8</v>
      </c>
      <c r="N512">
        <f>SmtRes!AA506</f>
        <v>48.08</v>
      </c>
      <c r="O512">
        <f>ROUND(ROUND(L512*Source!I494, 6)*SmtRes!DA506, 2)</f>
        <v>4.8</v>
      </c>
      <c r="P512">
        <f>SmtRes!AG506</f>
        <v>0</v>
      </c>
      <c r="Q512">
        <f>SmtRes!DC506</f>
        <v>0</v>
      </c>
      <c r="R512">
        <f>ROUND(ROUND(Q512*Source!I494, 6)*1, 2)</f>
        <v>0</v>
      </c>
      <c r="S512">
        <f>SmtRes!AC506</f>
        <v>0</v>
      </c>
      <c r="T512">
        <f>ROUND(ROUND(Q512*Source!I494, 6)*SmtRes!AK506, 2)</f>
        <v>0</v>
      </c>
      <c r="U512">
        <v>3</v>
      </c>
      <c r="Z512">
        <f>SmtRes!X506</f>
        <v>1402440005</v>
      </c>
      <c r="AA512">
        <v>-1894729877</v>
      </c>
      <c r="AB512">
        <v>-1894729877</v>
      </c>
    </row>
    <row r="513" spans="1:28" x14ac:dyDescent="0.2">
      <c r="A513">
        <v>20</v>
      </c>
      <c r="B513">
        <v>505</v>
      </c>
      <c r="C513">
        <v>3</v>
      </c>
      <c r="D513">
        <v>0</v>
      </c>
      <c r="E513">
        <f>SmtRes!AV505</f>
        <v>0</v>
      </c>
      <c r="F513" t="str">
        <f>SmtRes!I505</f>
        <v>21.1-16-104</v>
      </c>
      <c r="G513" t="str">
        <f>SmtRes!K505</f>
        <v>Спирт этиловый технический</v>
      </c>
      <c r="H513" t="str">
        <f>SmtRes!O505</f>
        <v>кг</v>
      </c>
      <c r="I513">
        <f>SmtRes!Y505*Source!I494</f>
        <v>1E-3</v>
      </c>
      <c r="J513">
        <f>SmtRes!AO505</f>
        <v>1</v>
      </c>
      <c r="K513">
        <f>SmtRes!AE505</f>
        <v>412.97</v>
      </c>
      <c r="L513">
        <f>SmtRes!DB505</f>
        <v>0.21</v>
      </c>
      <c r="M513">
        <f>ROUND(ROUND(L513*Source!I494, 6)*1, 2)</f>
        <v>0.42</v>
      </c>
      <c r="N513">
        <f>SmtRes!AA505</f>
        <v>412.97</v>
      </c>
      <c r="O513">
        <f>ROUND(ROUND(L513*Source!I494, 6)*SmtRes!DA505, 2)</f>
        <v>0.42</v>
      </c>
      <c r="P513">
        <f>SmtRes!AG505</f>
        <v>0</v>
      </c>
      <c r="Q513">
        <f>SmtRes!DC505</f>
        <v>0</v>
      </c>
      <c r="R513">
        <f>ROUND(ROUND(Q513*Source!I494, 6)*1, 2)</f>
        <v>0</v>
      </c>
      <c r="S513">
        <f>SmtRes!AC505</f>
        <v>0</v>
      </c>
      <c r="T513">
        <f>ROUND(ROUND(Q513*Source!I494, 6)*SmtRes!AK505, 2)</f>
        <v>0</v>
      </c>
      <c r="U513">
        <v>3</v>
      </c>
      <c r="Z513">
        <f>SmtRes!X505</f>
        <v>1286462142</v>
      </c>
      <c r="AA513">
        <v>1664821204</v>
      </c>
      <c r="AB513">
        <v>1664821204</v>
      </c>
    </row>
    <row r="514" spans="1:28" x14ac:dyDescent="0.2">
      <c r="A514">
        <v>20</v>
      </c>
      <c r="B514">
        <v>504</v>
      </c>
      <c r="C514">
        <v>1</v>
      </c>
      <c r="D514">
        <v>0</v>
      </c>
      <c r="E514">
        <f>SmtRes!AV504</f>
        <v>1</v>
      </c>
      <c r="F514" t="str">
        <f>SmtRes!I504</f>
        <v>9999990008</v>
      </c>
      <c r="G514" t="str">
        <f>SmtRes!K504</f>
        <v>Трудозатраты рабочих</v>
      </c>
      <c r="H514" t="str">
        <f>SmtRes!O504</f>
        <v>чел.-ч.</v>
      </c>
      <c r="I514">
        <f>SmtRes!Y504*Source!I494</f>
        <v>1.44</v>
      </c>
      <c r="J514">
        <f>SmtRes!AO504</f>
        <v>1</v>
      </c>
      <c r="K514">
        <f>SmtRes!AH504</f>
        <v>0</v>
      </c>
      <c r="L514">
        <f>SmtRes!DB504</f>
        <v>0</v>
      </c>
      <c r="M514">
        <f>ROUND(ROUND(L514*Source!I494, 6)*1, 2)</f>
        <v>0</v>
      </c>
      <c r="N514">
        <f>SmtRes!AD504</f>
        <v>0</v>
      </c>
      <c r="O514">
        <f>ROUND(ROUND(L514*Source!I494, 6)*SmtRes!DA504, 2)</f>
        <v>0</v>
      </c>
      <c r="P514">
        <f>SmtRes!AG504</f>
        <v>0</v>
      </c>
      <c r="Q514">
        <f>SmtRes!DC504</f>
        <v>0</v>
      </c>
      <c r="R514">
        <f>ROUND(ROUND(Q514*Source!I494, 6)*1, 2)</f>
        <v>0</v>
      </c>
      <c r="S514">
        <f>SmtRes!AC504</f>
        <v>0</v>
      </c>
      <c r="T514">
        <f>ROUND(ROUND(Q514*Source!I494, 6)*SmtRes!AK504, 2)</f>
        <v>0</v>
      </c>
      <c r="U514">
        <v>1</v>
      </c>
      <c r="Z514">
        <f>SmtRes!X504</f>
        <v>476480486</v>
      </c>
      <c r="AA514">
        <v>-1751963544</v>
      </c>
      <c r="AB514">
        <v>-1751963544</v>
      </c>
    </row>
    <row r="515" spans="1:28" x14ac:dyDescent="0.2">
      <c r="A515">
        <v>20</v>
      </c>
      <c r="B515">
        <v>510</v>
      </c>
      <c r="C515">
        <v>3</v>
      </c>
      <c r="D515">
        <v>0</v>
      </c>
      <c r="E515">
        <f>SmtRes!AV510</f>
        <v>0</v>
      </c>
      <c r="F515" t="str">
        <f>SmtRes!I510</f>
        <v>21.1-20-7</v>
      </c>
      <c r="G515" t="str">
        <f>SmtRes!K510</f>
        <v>Ветошь</v>
      </c>
      <c r="H515" t="str">
        <f>SmtRes!O510</f>
        <v>кг</v>
      </c>
      <c r="I515">
        <f>SmtRes!Y510*Source!I495</f>
        <v>2.2000000000000002</v>
      </c>
      <c r="J515">
        <f>SmtRes!AO510</f>
        <v>1</v>
      </c>
      <c r="K515">
        <f>SmtRes!AE510</f>
        <v>29.29</v>
      </c>
      <c r="L515">
        <f>SmtRes!DB510</f>
        <v>32.229999999999997</v>
      </c>
      <c r="M515">
        <f>ROUND(ROUND(L515*Source!I495, 6)*1, 2)</f>
        <v>64.459999999999994</v>
      </c>
      <c r="N515">
        <f>SmtRes!AA510</f>
        <v>29.29</v>
      </c>
      <c r="O515">
        <f>ROUND(ROUND(L515*Source!I495, 6)*SmtRes!DA510, 2)</f>
        <v>64.459999999999994</v>
      </c>
      <c r="P515">
        <f>SmtRes!AG510</f>
        <v>0</v>
      </c>
      <c r="Q515">
        <f>SmtRes!DC510</f>
        <v>0</v>
      </c>
      <c r="R515">
        <f>ROUND(ROUND(Q515*Source!I495, 6)*1, 2)</f>
        <v>0</v>
      </c>
      <c r="S515">
        <f>SmtRes!AC510</f>
        <v>0</v>
      </c>
      <c r="T515">
        <f>ROUND(ROUND(Q515*Source!I495, 6)*SmtRes!AK510, 2)</f>
        <v>0</v>
      </c>
      <c r="U515">
        <v>3</v>
      </c>
      <c r="Z515">
        <f>SmtRes!X510</f>
        <v>-20334964</v>
      </c>
      <c r="AA515">
        <v>-854210182</v>
      </c>
      <c r="AB515">
        <v>-854210182</v>
      </c>
    </row>
    <row r="516" spans="1:28" x14ac:dyDescent="0.2">
      <c r="A516">
        <v>20</v>
      </c>
      <c r="B516">
        <v>509</v>
      </c>
      <c r="C516">
        <v>3</v>
      </c>
      <c r="D516">
        <v>0</v>
      </c>
      <c r="E516">
        <f>SmtRes!AV509</f>
        <v>0</v>
      </c>
      <c r="F516" t="str">
        <f>SmtRes!I509</f>
        <v>21.1-20-1</v>
      </c>
      <c r="G516" t="str">
        <f>SmtRes!K509</f>
        <v>Бязь</v>
      </c>
      <c r="H516" t="str">
        <f>SmtRes!O509</f>
        <v>м2</v>
      </c>
      <c r="I516">
        <f>SmtRes!Y509*Source!I495</f>
        <v>2.2000000000000002</v>
      </c>
      <c r="J516">
        <f>SmtRes!AO509</f>
        <v>1</v>
      </c>
      <c r="K516">
        <f>SmtRes!AE509</f>
        <v>48.08</v>
      </c>
      <c r="L516">
        <f>SmtRes!DB509</f>
        <v>52.91</v>
      </c>
      <c r="M516">
        <f>ROUND(ROUND(L516*Source!I495, 6)*1, 2)</f>
        <v>105.82</v>
      </c>
      <c r="N516">
        <f>SmtRes!AA509</f>
        <v>48.08</v>
      </c>
      <c r="O516">
        <f>ROUND(ROUND(L516*Source!I495, 6)*SmtRes!DA509, 2)</f>
        <v>105.82</v>
      </c>
      <c r="P516">
        <f>SmtRes!AG509</f>
        <v>0</v>
      </c>
      <c r="Q516">
        <f>SmtRes!DC509</f>
        <v>0</v>
      </c>
      <c r="R516">
        <f>ROUND(ROUND(Q516*Source!I495, 6)*1, 2)</f>
        <v>0</v>
      </c>
      <c r="S516">
        <f>SmtRes!AC509</f>
        <v>0</v>
      </c>
      <c r="T516">
        <f>ROUND(ROUND(Q516*Source!I495, 6)*SmtRes!AK509, 2)</f>
        <v>0</v>
      </c>
      <c r="U516">
        <v>3</v>
      </c>
      <c r="Z516">
        <f>SmtRes!X509</f>
        <v>1402440005</v>
      </c>
      <c r="AA516">
        <v>-1894729877</v>
      </c>
      <c r="AB516">
        <v>-1894729877</v>
      </c>
    </row>
    <row r="517" spans="1:28" x14ac:dyDescent="0.2">
      <c r="A517">
        <v>20</v>
      </c>
      <c r="B517">
        <v>508</v>
      </c>
      <c r="C517">
        <v>1</v>
      </c>
      <c r="D517">
        <v>0</v>
      </c>
      <c r="E517">
        <f>SmtRes!AV508</f>
        <v>1</v>
      </c>
      <c r="F517" t="str">
        <f>SmtRes!I508</f>
        <v>9999990008</v>
      </c>
      <c r="G517" t="str">
        <f>SmtRes!K508</f>
        <v>Трудозатраты рабочих</v>
      </c>
      <c r="H517" t="str">
        <f>SmtRes!O508</f>
        <v>чел.-ч.</v>
      </c>
      <c r="I517">
        <f>SmtRes!Y508*Source!I495</f>
        <v>4.4000000000000004</v>
      </c>
      <c r="J517">
        <f>SmtRes!AO508</f>
        <v>1</v>
      </c>
      <c r="K517">
        <f>SmtRes!AH508</f>
        <v>0</v>
      </c>
      <c r="L517">
        <f>SmtRes!DB508</f>
        <v>0</v>
      </c>
      <c r="M517">
        <f>ROUND(ROUND(L517*Source!I495, 6)*1, 2)</f>
        <v>0</v>
      </c>
      <c r="N517">
        <f>SmtRes!AD508</f>
        <v>0</v>
      </c>
      <c r="O517">
        <f>ROUND(ROUND(L517*Source!I495, 6)*SmtRes!DA508, 2)</f>
        <v>0</v>
      </c>
      <c r="P517">
        <f>SmtRes!AG508</f>
        <v>0</v>
      </c>
      <c r="Q517">
        <f>SmtRes!DC508</f>
        <v>0</v>
      </c>
      <c r="R517">
        <f>ROUND(ROUND(Q517*Source!I495, 6)*1, 2)</f>
        <v>0</v>
      </c>
      <c r="S517">
        <f>SmtRes!AC508</f>
        <v>0</v>
      </c>
      <c r="T517">
        <f>ROUND(ROUND(Q517*Source!I495, 6)*SmtRes!AK508, 2)</f>
        <v>0</v>
      </c>
      <c r="U517">
        <v>1</v>
      </c>
      <c r="Z517">
        <f>SmtRes!X508</f>
        <v>476480486</v>
      </c>
      <c r="AA517">
        <v>-1751963544</v>
      </c>
      <c r="AB517">
        <v>-1751963544</v>
      </c>
    </row>
    <row r="518" spans="1:28" x14ac:dyDescent="0.2">
      <c r="A518">
        <v>20</v>
      </c>
      <c r="B518">
        <v>513</v>
      </c>
      <c r="C518">
        <v>3</v>
      </c>
      <c r="D518">
        <v>0</v>
      </c>
      <c r="E518">
        <f>SmtRes!AV513</f>
        <v>0</v>
      </c>
      <c r="F518" t="str">
        <f>SmtRes!I513</f>
        <v>21.1-4-7</v>
      </c>
      <c r="G518" t="str">
        <f>SmtRes!K513</f>
        <v>Газ негорючий жидкий (воздух сжатый) Clean 360</v>
      </c>
      <c r="H518" t="str">
        <f>SmtRes!O513</f>
        <v>л</v>
      </c>
      <c r="I518">
        <f>SmtRes!Y513*Source!I496</f>
        <v>1E-3</v>
      </c>
      <c r="J518">
        <f>SmtRes!AO513</f>
        <v>1</v>
      </c>
      <c r="K518">
        <f>SmtRes!AE513</f>
        <v>13856.59</v>
      </c>
      <c r="L518">
        <f>SmtRes!DB513</f>
        <v>13.86</v>
      </c>
      <c r="M518">
        <f>ROUND(ROUND(L518*Source!I496, 6)*1, 2)</f>
        <v>13.86</v>
      </c>
      <c r="N518">
        <f>SmtRes!AA513</f>
        <v>13856.59</v>
      </c>
      <c r="O518">
        <f>ROUND(ROUND(L518*Source!I496, 6)*SmtRes!DA513, 2)</f>
        <v>13.86</v>
      </c>
      <c r="P518">
        <f>SmtRes!AG513</f>
        <v>0</v>
      </c>
      <c r="Q518">
        <f>SmtRes!DC513</f>
        <v>0</v>
      </c>
      <c r="R518">
        <f>ROUND(ROUND(Q518*Source!I496, 6)*1, 2)</f>
        <v>0</v>
      </c>
      <c r="S518">
        <f>SmtRes!AC513</f>
        <v>0</v>
      </c>
      <c r="T518">
        <f>ROUND(ROUND(Q518*Source!I496, 6)*SmtRes!AK513, 2)</f>
        <v>0</v>
      </c>
      <c r="U518">
        <v>3</v>
      </c>
      <c r="Z518">
        <f>SmtRes!X513</f>
        <v>-1791503361</v>
      </c>
      <c r="AA518">
        <v>613166462</v>
      </c>
      <c r="AB518">
        <v>613166462</v>
      </c>
    </row>
    <row r="519" spans="1:28" x14ac:dyDescent="0.2">
      <c r="A519">
        <v>20</v>
      </c>
      <c r="B519">
        <v>512</v>
      </c>
      <c r="C519">
        <v>3</v>
      </c>
      <c r="D519">
        <v>0</v>
      </c>
      <c r="E519">
        <f>SmtRes!AV512</f>
        <v>0</v>
      </c>
      <c r="F519" t="str">
        <f>SmtRes!I512</f>
        <v>21.1-20-7</v>
      </c>
      <c r="G519" t="str">
        <f>SmtRes!K512</f>
        <v>Ветошь</v>
      </c>
      <c r="H519" t="str">
        <f>SmtRes!O512</f>
        <v>кг</v>
      </c>
      <c r="I519">
        <f>SmtRes!Y512*Source!I496</f>
        <v>1E-3</v>
      </c>
      <c r="J519">
        <f>SmtRes!AO512</f>
        <v>1</v>
      </c>
      <c r="K519">
        <f>SmtRes!AE512</f>
        <v>29.29</v>
      </c>
      <c r="L519">
        <f>SmtRes!DB512</f>
        <v>0.03</v>
      </c>
      <c r="M519">
        <f>ROUND(ROUND(L519*Source!I496, 6)*1, 2)</f>
        <v>0.03</v>
      </c>
      <c r="N519">
        <f>SmtRes!AA512</f>
        <v>29.29</v>
      </c>
      <c r="O519">
        <f>ROUND(ROUND(L519*Source!I496, 6)*SmtRes!DA512, 2)</f>
        <v>0.03</v>
      </c>
      <c r="P519">
        <f>SmtRes!AG512</f>
        <v>0</v>
      </c>
      <c r="Q519">
        <f>SmtRes!DC512</f>
        <v>0</v>
      </c>
      <c r="R519">
        <f>ROUND(ROUND(Q519*Source!I496, 6)*1, 2)</f>
        <v>0</v>
      </c>
      <c r="S519">
        <f>SmtRes!AC512</f>
        <v>0</v>
      </c>
      <c r="T519">
        <f>ROUND(ROUND(Q519*Source!I496, 6)*SmtRes!AK512, 2)</f>
        <v>0</v>
      </c>
      <c r="U519">
        <v>3</v>
      </c>
      <c r="Z519">
        <f>SmtRes!X512</f>
        <v>-20334964</v>
      </c>
      <c r="AA519">
        <v>-854210182</v>
      </c>
      <c r="AB519">
        <v>-854210182</v>
      </c>
    </row>
    <row r="520" spans="1:28" x14ac:dyDescent="0.2">
      <c r="A520">
        <v>20</v>
      </c>
      <c r="B520">
        <v>511</v>
      </c>
      <c r="C520">
        <v>1</v>
      </c>
      <c r="D520">
        <v>0</v>
      </c>
      <c r="E520">
        <f>SmtRes!AV511</f>
        <v>1</v>
      </c>
      <c r="F520" t="str">
        <f>SmtRes!I511</f>
        <v>9999990008</v>
      </c>
      <c r="G520" t="str">
        <f>SmtRes!K511</f>
        <v>Трудозатраты рабочих</v>
      </c>
      <c r="H520" t="str">
        <f>SmtRes!O511</f>
        <v>чел.-ч.</v>
      </c>
      <c r="I520">
        <f>SmtRes!Y511*Source!I496</f>
        <v>0.26</v>
      </c>
      <c r="J520">
        <f>SmtRes!AO511</f>
        <v>1</v>
      </c>
      <c r="K520">
        <f>SmtRes!AH511</f>
        <v>0</v>
      </c>
      <c r="L520">
        <f>SmtRes!DB511</f>
        <v>0</v>
      </c>
      <c r="M520">
        <f>ROUND(ROUND(L520*Source!I496, 6)*1, 2)</f>
        <v>0</v>
      </c>
      <c r="N520">
        <f>SmtRes!AD511</f>
        <v>0</v>
      </c>
      <c r="O520">
        <f>ROUND(ROUND(L520*Source!I496, 6)*SmtRes!DA511, 2)</f>
        <v>0</v>
      </c>
      <c r="P520">
        <f>SmtRes!AG511</f>
        <v>0</v>
      </c>
      <c r="Q520">
        <f>SmtRes!DC511</f>
        <v>0</v>
      </c>
      <c r="R520">
        <f>ROUND(ROUND(Q520*Source!I496, 6)*1, 2)</f>
        <v>0</v>
      </c>
      <c r="S520">
        <f>SmtRes!AC511</f>
        <v>0</v>
      </c>
      <c r="T520">
        <f>ROUND(ROUND(Q520*Source!I496, 6)*SmtRes!AK511, 2)</f>
        <v>0</v>
      </c>
      <c r="U520">
        <v>1</v>
      </c>
      <c r="Z520">
        <f>SmtRes!X511</f>
        <v>476480486</v>
      </c>
      <c r="AA520">
        <v>-1751963544</v>
      </c>
      <c r="AB520">
        <v>-1751963544</v>
      </c>
    </row>
    <row r="521" spans="1:28" x14ac:dyDescent="0.2">
      <c r="A521">
        <f>Source!A528</f>
        <v>5</v>
      </c>
      <c r="B521">
        <v>528</v>
      </c>
      <c r="G521" t="str">
        <f>Source!G528</f>
        <v>Система оповещения</v>
      </c>
    </row>
    <row r="522" spans="1:28" x14ac:dyDescent="0.2">
      <c r="A522">
        <v>20</v>
      </c>
      <c r="B522">
        <v>516</v>
      </c>
      <c r="C522">
        <v>3</v>
      </c>
      <c r="D522">
        <v>0</v>
      </c>
      <c r="E522">
        <f>SmtRes!AV516</f>
        <v>0</v>
      </c>
      <c r="F522" t="str">
        <f>SmtRes!I516</f>
        <v>21.1-4-7</v>
      </c>
      <c r="G522" t="str">
        <f>SmtRes!K516</f>
        <v>Газ негорючий жидкий (воздух сжатый) Clean 360</v>
      </c>
      <c r="H522" t="str">
        <f>SmtRes!O516</f>
        <v>л</v>
      </c>
      <c r="I522">
        <f>SmtRes!Y516*Source!I532</f>
        <v>5.0000000000000001E-3</v>
      </c>
      <c r="J522">
        <f>SmtRes!AO516</f>
        <v>1</v>
      </c>
      <c r="K522">
        <f>SmtRes!AE516</f>
        <v>13856.59</v>
      </c>
      <c r="L522">
        <f>SmtRes!DB516</f>
        <v>69.28</v>
      </c>
      <c r="M522">
        <f>ROUND(ROUND(L522*Source!I532, 6)*1, 2)</f>
        <v>69.28</v>
      </c>
      <c r="N522">
        <f>SmtRes!AA516</f>
        <v>13856.59</v>
      </c>
      <c r="O522">
        <f>ROUND(ROUND(L522*Source!I532, 6)*SmtRes!DA516, 2)</f>
        <v>69.28</v>
      </c>
      <c r="P522">
        <f>SmtRes!AG516</f>
        <v>0</v>
      </c>
      <c r="Q522">
        <f>SmtRes!DC516</f>
        <v>0</v>
      </c>
      <c r="R522">
        <f>ROUND(ROUND(Q522*Source!I532, 6)*1, 2)</f>
        <v>0</v>
      </c>
      <c r="S522">
        <f>SmtRes!AC516</f>
        <v>0</v>
      </c>
      <c r="T522">
        <f>ROUND(ROUND(Q522*Source!I532, 6)*SmtRes!AK516, 2)</f>
        <v>0</v>
      </c>
      <c r="U522">
        <v>3</v>
      </c>
      <c r="Z522">
        <f>SmtRes!X516</f>
        <v>-1791503361</v>
      </c>
      <c r="AA522">
        <v>613166462</v>
      </c>
      <c r="AB522">
        <v>613166462</v>
      </c>
    </row>
    <row r="523" spans="1:28" x14ac:dyDescent="0.2">
      <c r="A523">
        <v>20</v>
      </c>
      <c r="B523">
        <v>515</v>
      </c>
      <c r="C523">
        <v>3</v>
      </c>
      <c r="D523">
        <v>0</v>
      </c>
      <c r="E523">
        <f>SmtRes!AV515</f>
        <v>0</v>
      </c>
      <c r="F523" t="str">
        <f>SmtRes!I515</f>
        <v>21.1-20-7</v>
      </c>
      <c r="G523" t="str">
        <f>SmtRes!K515</f>
        <v>Ветошь</v>
      </c>
      <c r="H523" t="str">
        <f>SmtRes!O515</f>
        <v>кг</v>
      </c>
      <c r="I523">
        <f>SmtRes!Y515*Source!I532</f>
        <v>0.01</v>
      </c>
      <c r="J523">
        <f>SmtRes!AO515</f>
        <v>1</v>
      </c>
      <c r="K523">
        <f>SmtRes!AE515</f>
        <v>29.29</v>
      </c>
      <c r="L523">
        <f>SmtRes!DB515</f>
        <v>0.28999999999999998</v>
      </c>
      <c r="M523">
        <f>ROUND(ROUND(L523*Source!I532, 6)*1, 2)</f>
        <v>0.28999999999999998</v>
      </c>
      <c r="N523">
        <f>SmtRes!AA515</f>
        <v>29.29</v>
      </c>
      <c r="O523">
        <f>ROUND(ROUND(L523*Source!I532, 6)*SmtRes!DA515, 2)</f>
        <v>0.28999999999999998</v>
      </c>
      <c r="P523">
        <f>SmtRes!AG515</f>
        <v>0</v>
      </c>
      <c r="Q523">
        <f>SmtRes!DC515</f>
        <v>0</v>
      </c>
      <c r="R523">
        <f>ROUND(ROUND(Q523*Source!I532, 6)*1, 2)</f>
        <v>0</v>
      </c>
      <c r="S523">
        <f>SmtRes!AC515</f>
        <v>0</v>
      </c>
      <c r="T523">
        <f>ROUND(ROUND(Q523*Source!I532, 6)*SmtRes!AK515, 2)</f>
        <v>0</v>
      </c>
      <c r="U523">
        <v>3</v>
      </c>
      <c r="Z523">
        <f>SmtRes!X515</f>
        <v>-20334964</v>
      </c>
      <c r="AA523">
        <v>-854210182</v>
      </c>
      <c r="AB523">
        <v>-854210182</v>
      </c>
    </row>
    <row r="524" spans="1:28" x14ac:dyDescent="0.2">
      <c r="A524">
        <v>20</v>
      </c>
      <c r="B524">
        <v>514</v>
      </c>
      <c r="C524">
        <v>1</v>
      </c>
      <c r="D524">
        <v>0</v>
      </c>
      <c r="E524">
        <f>SmtRes!AV514</f>
        <v>1</v>
      </c>
      <c r="F524" t="str">
        <f>SmtRes!I514</f>
        <v>9999990008</v>
      </c>
      <c r="G524" t="str">
        <f>SmtRes!K514</f>
        <v>Трудозатраты рабочих</v>
      </c>
      <c r="H524" t="str">
        <f>SmtRes!O514</f>
        <v>чел.-ч.</v>
      </c>
      <c r="I524">
        <f>SmtRes!Y514*Source!I532</f>
        <v>0.28000000000000003</v>
      </c>
      <c r="J524">
        <f>SmtRes!AO514</f>
        <v>1</v>
      </c>
      <c r="K524">
        <f>SmtRes!AH514</f>
        <v>0</v>
      </c>
      <c r="L524">
        <f>SmtRes!DB514</f>
        <v>0</v>
      </c>
      <c r="M524">
        <f>ROUND(ROUND(L524*Source!I532, 6)*1, 2)</f>
        <v>0</v>
      </c>
      <c r="N524">
        <f>SmtRes!AD514</f>
        <v>0</v>
      </c>
      <c r="O524">
        <f>ROUND(ROUND(L524*Source!I532, 6)*SmtRes!DA514, 2)</f>
        <v>0</v>
      </c>
      <c r="P524">
        <f>SmtRes!AG514</f>
        <v>0</v>
      </c>
      <c r="Q524">
        <f>SmtRes!DC514</f>
        <v>0</v>
      </c>
      <c r="R524">
        <f>ROUND(ROUND(Q524*Source!I532, 6)*1, 2)</f>
        <v>0</v>
      </c>
      <c r="S524">
        <f>SmtRes!AC514</f>
        <v>0</v>
      </c>
      <c r="T524">
        <f>ROUND(ROUND(Q524*Source!I532, 6)*SmtRes!AK514, 2)</f>
        <v>0</v>
      </c>
      <c r="U524">
        <v>1</v>
      </c>
      <c r="Z524">
        <f>SmtRes!X514</f>
        <v>476480486</v>
      </c>
      <c r="AA524">
        <v>-1751963544</v>
      </c>
      <c r="AB524">
        <v>-1751963544</v>
      </c>
    </row>
    <row r="525" spans="1:28" x14ac:dyDescent="0.2">
      <c r="A525">
        <v>20</v>
      </c>
      <c r="B525">
        <v>518</v>
      </c>
      <c r="C525">
        <v>3</v>
      </c>
      <c r="D525">
        <v>0</v>
      </c>
      <c r="E525">
        <f>SmtRes!AV518</f>
        <v>0</v>
      </c>
      <c r="F525" t="str">
        <f>SmtRes!I518</f>
        <v>21.1-20-7</v>
      </c>
      <c r="G525" t="str">
        <f>SmtRes!K518</f>
        <v>Ветошь</v>
      </c>
      <c r="H525" t="str">
        <f>SmtRes!O518</f>
        <v>кг</v>
      </c>
      <c r="I525">
        <f>SmtRes!Y518*Source!I533</f>
        <v>0.12</v>
      </c>
      <c r="J525">
        <f>SmtRes!AO518</f>
        <v>1</v>
      </c>
      <c r="K525">
        <f>SmtRes!AE518</f>
        <v>29.29</v>
      </c>
      <c r="L525">
        <f>SmtRes!DB518</f>
        <v>3.48</v>
      </c>
      <c r="M525">
        <f>ROUND(ROUND(L525*Source!I533, 6)*1, 2)</f>
        <v>3.48</v>
      </c>
      <c r="N525">
        <f>SmtRes!AA518</f>
        <v>29.29</v>
      </c>
      <c r="O525">
        <f>ROUND(ROUND(L525*Source!I533, 6)*SmtRes!DA518, 2)</f>
        <v>3.48</v>
      </c>
      <c r="P525">
        <f>SmtRes!AG518</f>
        <v>0</v>
      </c>
      <c r="Q525">
        <f>SmtRes!DC518</f>
        <v>0</v>
      </c>
      <c r="R525">
        <f>ROUND(ROUND(Q525*Source!I533, 6)*1, 2)</f>
        <v>0</v>
      </c>
      <c r="S525">
        <f>SmtRes!AC518</f>
        <v>0</v>
      </c>
      <c r="T525">
        <f>ROUND(ROUND(Q525*Source!I533, 6)*SmtRes!AK518, 2)</f>
        <v>0</v>
      </c>
      <c r="U525">
        <v>3</v>
      </c>
      <c r="Z525">
        <f>SmtRes!X518</f>
        <v>-20334964</v>
      </c>
      <c r="AA525">
        <v>-854210182</v>
      </c>
      <c r="AB525">
        <v>-854210182</v>
      </c>
    </row>
    <row r="526" spans="1:28" x14ac:dyDescent="0.2">
      <c r="A526">
        <v>20</v>
      </c>
      <c r="B526">
        <v>517</v>
      </c>
      <c r="C526">
        <v>1</v>
      </c>
      <c r="D526">
        <v>0</v>
      </c>
      <c r="E526">
        <f>SmtRes!AV517</f>
        <v>1</v>
      </c>
      <c r="F526" t="str">
        <f>SmtRes!I517</f>
        <v>9999990008</v>
      </c>
      <c r="G526" t="str">
        <f>SmtRes!K517</f>
        <v>Трудозатраты рабочих</v>
      </c>
      <c r="H526" t="str">
        <f>SmtRes!O517</f>
        <v>чел.-ч.</v>
      </c>
      <c r="I526">
        <f>SmtRes!Y517*Source!I533</f>
        <v>2.4000000000000004</v>
      </c>
      <c r="J526">
        <f>SmtRes!AO517</f>
        <v>1</v>
      </c>
      <c r="K526">
        <f>SmtRes!AH517</f>
        <v>0</v>
      </c>
      <c r="L526">
        <f>SmtRes!DB517</f>
        <v>0</v>
      </c>
      <c r="M526">
        <f>ROUND(ROUND(L526*Source!I533, 6)*1, 2)</f>
        <v>0</v>
      </c>
      <c r="N526">
        <f>SmtRes!AD517</f>
        <v>0</v>
      </c>
      <c r="O526">
        <f>ROUND(ROUND(L526*Source!I533, 6)*SmtRes!DA517, 2)</f>
        <v>0</v>
      </c>
      <c r="P526">
        <f>SmtRes!AG517</f>
        <v>0</v>
      </c>
      <c r="Q526">
        <f>SmtRes!DC517</f>
        <v>0</v>
      </c>
      <c r="R526">
        <f>ROUND(ROUND(Q526*Source!I533, 6)*1, 2)</f>
        <v>0</v>
      </c>
      <c r="S526">
        <f>SmtRes!AC517</f>
        <v>0</v>
      </c>
      <c r="T526">
        <f>ROUND(ROUND(Q526*Source!I533, 6)*SmtRes!AK517, 2)</f>
        <v>0</v>
      </c>
      <c r="U526">
        <v>1</v>
      </c>
      <c r="Z526">
        <f>SmtRes!X517</f>
        <v>476480486</v>
      </c>
      <c r="AA526">
        <v>-1751963544</v>
      </c>
      <c r="AB526">
        <v>-1751963544</v>
      </c>
    </row>
    <row r="527" spans="1:28" x14ac:dyDescent="0.2">
      <c r="A527">
        <v>20</v>
      </c>
      <c r="B527">
        <v>520</v>
      </c>
      <c r="C527">
        <v>3</v>
      </c>
      <c r="D527">
        <v>0</v>
      </c>
      <c r="E527">
        <f>SmtRes!AV520</f>
        <v>0</v>
      </c>
      <c r="F527" t="str">
        <f>SmtRes!I520</f>
        <v>21.1-20-7</v>
      </c>
      <c r="G527" t="str">
        <f>SmtRes!K520</f>
        <v>Ветошь</v>
      </c>
      <c r="H527" t="str">
        <f>SmtRes!O520</f>
        <v>кг</v>
      </c>
      <c r="I527">
        <f>SmtRes!Y520*Source!I534</f>
        <v>4.0200000000000005</v>
      </c>
      <c r="J527">
        <f>SmtRes!AO520</f>
        <v>1</v>
      </c>
      <c r="K527">
        <f>SmtRes!AE520</f>
        <v>29.29</v>
      </c>
      <c r="L527">
        <f>SmtRes!DB520</f>
        <v>17.52</v>
      </c>
      <c r="M527">
        <f>ROUND(ROUND(L527*Source!I534, 6)*1, 2)</f>
        <v>117.38</v>
      </c>
      <c r="N527">
        <f>SmtRes!AA520</f>
        <v>29.29</v>
      </c>
      <c r="O527">
        <f>ROUND(ROUND(L527*Source!I534, 6)*SmtRes!DA520, 2)</f>
        <v>117.38</v>
      </c>
      <c r="P527">
        <f>SmtRes!AG520</f>
        <v>0</v>
      </c>
      <c r="Q527">
        <f>SmtRes!DC520</f>
        <v>0</v>
      </c>
      <c r="R527">
        <f>ROUND(ROUND(Q527*Source!I534, 6)*1, 2)</f>
        <v>0</v>
      </c>
      <c r="S527">
        <f>SmtRes!AC520</f>
        <v>0</v>
      </c>
      <c r="T527">
        <f>ROUND(ROUND(Q527*Source!I534, 6)*SmtRes!AK520, 2)</f>
        <v>0</v>
      </c>
      <c r="U527">
        <v>3</v>
      </c>
      <c r="Z527">
        <f>SmtRes!X520</f>
        <v>-20334964</v>
      </c>
      <c r="AA527">
        <v>-854210182</v>
      </c>
      <c r="AB527">
        <v>-854210182</v>
      </c>
    </row>
    <row r="528" spans="1:28" x14ac:dyDescent="0.2">
      <c r="A528">
        <v>20</v>
      </c>
      <c r="B528">
        <v>519</v>
      </c>
      <c r="C528">
        <v>1</v>
      </c>
      <c r="D528">
        <v>0</v>
      </c>
      <c r="E528">
        <f>SmtRes!AV519</f>
        <v>1</v>
      </c>
      <c r="F528" t="str">
        <f>SmtRes!I519</f>
        <v>9999990008</v>
      </c>
      <c r="G528" t="str">
        <f>SmtRes!K519</f>
        <v>Трудозатраты рабочих</v>
      </c>
      <c r="H528" t="str">
        <f>SmtRes!O519</f>
        <v>чел.-ч.</v>
      </c>
      <c r="I528">
        <f>SmtRes!Y519*Source!I534</f>
        <v>68.34</v>
      </c>
      <c r="J528">
        <f>SmtRes!AO519</f>
        <v>1</v>
      </c>
      <c r="K528">
        <f>SmtRes!AH519</f>
        <v>0</v>
      </c>
      <c r="L528">
        <f>SmtRes!DB519</f>
        <v>0</v>
      </c>
      <c r="M528">
        <f>ROUND(ROUND(L528*Source!I534, 6)*1, 2)</f>
        <v>0</v>
      </c>
      <c r="N528">
        <f>SmtRes!AD519</f>
        <v>0</v>
      </c>
      <c r="O528">
        <f>ROUND(ROUND(L528*Source!I534, 6)*SmtRes!DA519, 2)</f>
        <v>0</v>
      </c>
      <c r="P528">
        <f>SmtRes!AG519</f>
        <v>0</v>
      </c>
      <c r="Q528">
        <f>SmtRes!DC519</f>
        <v>0</v>
      </c>
      <c r="R528">
        <f>ROUND(ROUND(Q528*Source!I534, 6)*1, 2)</f>
        <v>0</v>
      </c>
      <c r="S528">
        <f>SmtRes!AC519</f>
        <v>0</v>
      </c>
      <c r="T528">
        <f>ROUND(ROUND(Q528*Source!I534, 6)*SmtRes!AK519, 2)</f>
        <v>0</v>
      </c>
      <c r="U528">
        <v>1</v>
      </c>
      <c r="Z528">
        <f>SmtRes!X519</f>
        <v>476480486</v>
      </c>
      <c r="AA528">
        <v>-1751963544</v>
      </c>
      <c r="AB528">
        <v>-1751963544</v>
      </c>
    </row>
    <row r="529" spans="1:28" x14ac:dyDescent="0.2">
      <c r="A529">
        <v>20</v>
      </c>
      <c r="B529">
        <v>522</v>
      </c>
      <c r="C529">
        <v>3</v>
      </c>
      <c r="D529">
        <v>0</v>
      </c>
      <c r="E529">
        <f>SmtRes!AV522</f>
        <v>0</v>
      </c>
      <c r="F529" t="str">
        <f>SmtRes!I522</f>
        <v>21.1-20-7</v>
      </c>
      <c r="G529" t="str">
        <f>SmtRes!K522</f>
        <v>Ветошь</v>
      </c>
      <c r="H529" t="str">
        <f>SmtRes!O522</f>
        <v>кг</v>
      </c>
      <c r="I529">
        <f>SmtRes!Y522*Source!I535</f>
        <v>1.044</v>
      </c>
      <c r="J529">
        <f>SmtRes!AO522</f>
        <v>1</v>
      </c>
      <c r="K529">
        <f>SmtRes!AE522</f>
        <v>29.29</v>
      </c>
      <c r="L529">
        <f>SmtRes!DB522</f>
        <v>10.56</v>
      </c>
      <c r="M529">
        <f>ROUND(ROUND(L529*Source!I535, 6)*1, 2)</f>
        <v>30.62</v>
      </c>
      <c r="N529">
        <f>SmtRes!AA522</f>
        <v>29.29</v>
      </c>
      <c r="O529">
        <f>ROUND(ROUND(L529*Source!I535, 6)*SmtRes!DA522, 2)</f>
        <v>30.62</v>
      </c>
      <c r="P529">
        <f>SmtRes!AG522</f>
        <v>0</v>
      </c>
      <c r="Q529">
        <f>SmtRes!DC522</f>
        <v>0</v>
      </c>
      <c r="R529">
        <f>ROUND(ROUND(Q529*Source!I535, 6)*1, 2)</f>
        <v>0</v>
      </c>
      <c r="S529">
        <f>SmtRes!AC522</f>
        <v>0</v>
      </c>
      <c r="T529">
        <f>ROUND(ROUND(Q529*Source!I535, 6)*SmtRes!AK522, 2)</f>
        <v>0</v>
      </c>
      <c r="U529">
        <v>3</v>
      </c>
      <c r="Z529">
        <f>SmtRes!X522</f>
        <v>-20334964</v>
      </c>
      <c r="AA529">
        <v>-854210182</v>
      </c>
      <c r="AB529">
        <v>-854210182</v>
      </c>
    </row>
    <row r="530" spans="1:28" x14ac:dyDescent="0.2">
      <c r="A530">
        <v>20</v>
      </c>
      <c r="B530">
        <v>521</v>
      </c>
      <c r="C530">
        <v>1</v>
      </c>
      <c r="D530">
        <v>0</v>
      </c>
      <c r="E530">
        <f>SmtRes!AV521</f>
        <v>1</v>
      </c>
      <c r="F530" t="str">
        <f>SmtRes!I521</f>
        <v>9999990008</v>
      </c>
      <c r="G530" t="str">
        <f>SmtRes!K521</f>
        <v>Трудозатраты рабочих</v>
      </c>
      <c r="H530" t="str">
        <f>SmtRes!O521</f>
        <v>чел.-ч.</v>
      </c>
      <c r="I530">
        <f>SmtRes!Y521*Source!I535</f>
        <v>26.099999999999998</v>
      </c>
      <c r="J530">
        <f>SmtRes!AO521</f>
        <v>1</v>
      </c>
      <c r="K530">
        <f>SmtRes!AH521</f>
        <v>0</v>
      </c>
      <c r="L530">
        <f>SmtRes!DB521</f>
        <v>0</v>
      </c>
      <c r="M530">
        <f>ROUND(ROUND(L530*Source!I535, 6)*1, 2)</f>
        <v>0</v>
      </c>
      <c r="N530">
        <f>SmtRes!AD521</f>
        <v>0</v>
      </c>
      <c r="O530">
        <f>ROUND(ROUND(L530*Source!I535, 6)*SmtRes!DA521, 2)</f>
        <v>0</v>
      </c>
      <c r="P530">
        <f>SmtRes!AG521</f>
        <v>0</v>
      </c>
      <c r="Q530">
        <f>SmtRes!DC521</f>
        <v>0</v>
      </c>
      <c r="R530">
        <f>ROUND(ROUND(Q530*Source!I535, 6)*1, 2)</f>
        <v>0</v>
      </c>
      <c r="S530">
        <f>SmtRes!AC521</f>
        <v>0</v>
      </c>
      <c r="T530">
        <f>ROUND(ROUND(Q530*Source!I535, 6)*SmtRes!AK521, 2)</f>
        <v>0</v>
      </c>
      <c r="U530">
        <v>1</v>
      </c>
      <c r="Z530">
        <f>SmtRes!X521</f>
        <v>476480486</v>
      </c>
      <c r="AA530">
        <v>-1751963544</v>
      </c>
      <c r="AB530">
        <v>-1751963544</v>
      </c>
    </row>
    <row r="531" spans="1:28" x14ac:dyDescent="0.2">
      <c r="A531">
        <v>20</v>
      </c>
      <c r="B531">
        <v>525</v>
      </c>
      <c r="C531">
        <v>3</v>
      </c>
      <c r="D531">
        <v>0</v>
      </c>
      <c r="E531">
        <f>SmtRes!AV525</f>
        <v>0</v>
      </c>
      <c r="F531" t="str">
        <f>SmtRes!I525</f>
        <v>21.1-4-7</v>
      </c>
      <c r="G531" t="str">
        <f>SmtRes!K525</f>
        <v>Газ негорючий жидкий (воздух сжатый) Clean 360</v>
      </c>
      <c r="H531" t="str">
        <f>SmtRes!O525</f>
        <v>л</v>
      </c>
      <c r="I531">
        <f>SmtRes!Y525*Source!I536</f>
        <v>0.34</v>
      </c>
      <c r="J531">
        <f>SmtRes!AO525</f>
        <v>1</v>
      </c>
      <c r="K531">
        <f>SmtRes!AE525</f>
        <v>13856.59</v>
      </c>
      <c r="L531">
        <f>SmtRes!DB525</f>
        <v>27.71</v>
      </c>
      <c r="M531">
        <f>ROUND(ROUND(L531*Source!I536, 6)*1, 2)</f>
        <v>4710.7</v>
      </c>
      <c r="N531">
        <f>SmtRes!AA525</f>
        <v>13856.59</v>
      </c>
      <c r="O531">
        <f>ROUND(ROUND(L531*Source!I536, 6)*SmtRes!DA525, 2)</f>
        <v>4710.7</v>
      </c>
      <c r="P531">
        <f>SmtRes!AG525</f>
        <v>0</v>
      </c>
      <c r="Q531">
        <f>SmtRes!DC525</f>
        <v>0</v>
      </c>
      <c r="R531">
        <f>ROUND(ROUND(Q531*Source!I536, 6)*1, 2)</f>
        <v>0</v>
      </c>
      <c r="S531">
        <f>SmtRes!AC525</f>
        <v>0</v>
      </c>
      <c r="T531">
        <f>ROUND(ROUND(Q531*Source!I536, 6)*SmtRes!AK525, 2)</f>
        <v>0</v>
      </c>
      <c r="U531">
        <v>3</v>
      </c>
      <c r="Z531">
        <f>SmtRes!X525</f>
        <v>-1791503361</v>
      </c>
      <c r="AA531">
        <v>613166462</v>
      </c>
      <c r="AB531">
        <v>613166462</v>
      </c>
    </row>
    <row r="532" spans="1:28" x14ac:dyDescent="0.2">
      <c r="A532">
        <v>20</v>
      </c>
      <c r="B532">
        <v>524</v>
      </c>
      <c r="C532">
        <v>3</v>
      </c>
      <c r="D532">
        <v>0</v>
      </c>
      <c r="E532">
        <f>SmtRes!AV524</f>
        <v>0</v>
      </c>
      <c r="F532" t="str">
        <f>SmtRes!I524</f>
        <v>21.1-20-7</v>
      </c>
      <c r="G532" t="str">
        <f>SmtRes!K524</f>
        <v>Ветошь</v>
      </c>
      <c r="H532" t="str">
        <f>SmtRes!O524</f>
        <v>кг</v>
      </c>
      <c r="I532">
        <f>SmtRes!Y524*Source!I536</f>
        <v>0.17</v>
      </c>
      <c r="J532">
        <f>SmtRes!AO524</f>
        <v>1</v>
      </c>
      <c r="K532">
        <f>SmtRes!AE524</f>
        <v>29.29</v>
      </c>
      <c r="L532">
        <f>SmtRes!DB524</f>
        <v>0.03</v>
      </c>
      <c r="M532">
        <f>ROUND(ROUND(L532*Source!I536, 6)*1, 2)</f>
        <v>5.0999999999999996</v>
      </c>
      <c r="N532">
        <f>SmtRes!AA524</f>
        <v>29.29</v>
      </c>
      <c r="O532">
        <f>ROUND(ROUND(L532*Source!I536, 6)*SmtRes!DA524, 2)</f>
        <v>5.0999999999999996</v>
      </c>
      <c r="P532">
        <f>SmtRes!AG524</f>
        <v>0</v>
      </c>
      <c r="Q532">
        <f>SmtRes!DC524</f>
        <v>0</v>
      </c>
      <c r="R532">
        <f>ROUND(ROUND(Q532*Source!I536, 6)*1, 2)</f>
        <v>0</v>
      </c>
      <c r="S532">
        <f>SmtRes!AC524</f>
        <v>0</v>
      </c>
      <c r="T532">
        <f>ROUND(ROUND(Q532*Source!I536, 6)*SmtRes!AK524, 2)</f>
        <v>0</v>
      </c>
      <c r="U532">
        <v>3</v>
      </c>
      <c r="Z532">
        <f>SmtRes!X524</f>
        <v>-20334964</v>
      </c>
      <c r="AA532">
        <v>-854210182</v>
      </c>
      <c r="AB532">
        <v>-854210182</v>
      </c>
    </row>
    <row r="533" spans="1:28" x14ac:dyDescent="0.2">
      <c r="A533">
        <v>20</v>
      </c>
      <c r="B533">
        <v>523</v>
      </c>
      <c r="C533">
        <v>1</v>
      </c>
      <c r="D533">
        <v>0</v>
      </c>
      <c r="E533">
        <f>SmtRes!AV523</f>
        <v>1</v>
      </c>
      <c r="F533" t="str">
        <f>SmtRes!I523</f>
        <v>9999990008</v>
      </c>
      <c r="G533" t="str">
        <f>SmtRes!K523</f>
        <v>Трудозатраты рабочих</v>
      </c>
      <c r="H533" t="str">
        <f>SmtRes!O523</f>
        <v>чел.-ч.</v>
      </c>
      <c r="I533">
        <f>SmtRes!Y523*Source!I536</f>
        <v>61.199999999999996</v>
      </c>
      <c r="J533">
        <f>SmtRes!AO523</f>
        <v>1</v>
      </c>
      <c r="K533">
        <f>SmtRes!AH523</f>
        <v>0</v>
      </c>
      <c r="L533">
        <f>SmtRes!DB523</f>
        <v>0</v>
      </c>
      <c r="M533">
        <f>ROUND(ROUND(L533*Source!I536, 6)*1, 2)</f>
        <v>0</v>
      </c>
      <c r="N533">
        <f>SmtRes!AD523</f>
        <v>0</v>
      </c>
      <c r="O533">
        <f>ROUND(ROUND(L533*Source!I536, 6)*SmtRes!DA523, 2)</f>
        <v>0</v>
      </c>
      <c r="P533">
        <f>SmtRes!AG523</f>
        <v>0</v>
      </c>
      <c r="Q533">
        <f>SmtRes!DC523</f>
        <v>0</v>
      </c>
      <c r="R533">
        <f>ROUND(ROUND(Q533*Source!I536, 6)*1, 2)</f>
        <v>0</v>
      </c>
      <c r="S533">
        <f>SmtRes!AC523</f>
        <v>0</v>
      </c>
      <c r="T533">
        <f>ROUND(ROUND(Q533*Source!I536, 6)*SmtRes!AK523, 2)</f>
        <v>0</v>
      </c>
      <c r="U533">
        <v>1</v>
      </c>
      <c r="Z533">
        <f>SmtRes!X523</f>
        <v>476480486</v>
      </c>
      <c r="AA533">
        <v>-1751963544</v>
      </c>
      <c r="AB533">
        <v>-1751963544</v>
      </c>
    </row>
    <row r="534" spans="1:28" x14ac:dyDescent="0.2">
      <c r="A534">
        <v>20</v>
      </c>
      <c r="B534">
        <v>529</v>
      </c>
      <c r="C534">
        <v>3</v>
      </c>
      <c r="D534">
        <v>0</v>
      </c>
      <c r="E534">
        <f>SmtRes!AV529</f>
        <v>0</v>
      </c>
      <c r="F534" t="str">
        <f>SmtRes!I529</f>
        <v>21.1-20-7</v>
      </c>
      <c r="G534" t="str">
        <f>SmtRes!K529</f>
        <v>Ветошь</v>
      </c>
      <c r="H534" t="str">
        <f>SmtRes!O529</f>
        <v>кг</v>
      </c>
      <c r="I534">
        <f>SmtRes!Y529*Source!I537</f>
        <v>0.05</v>
      </c>
      <c r="J534">
        <f>SmtRes!AO529</f>
        <v>1</v>
      </c>
      <c r="K534">
        <f>SmtRes!AE529</f>
        <v>29.29</v>
      </c>
      <c r="L534">
        <f>SmtRes!DB529</f>
        <v>1.46</v>
      </c>
      <c r="M534">
        <f>ROUND(ROUND(L534*Source!I537, 6)*1, 2)</f>
        <v>1.46</v>
      </c>
      <c r="N534">
        <f>SmtRes!AA529</f>
        <v>29.29</v>
      </c>
      <c r="O534">
        <f>ROUND(ROUND(L534*Source!I537, 6)*SmtRes!DA529, 2)</f>
        <v>1.46</v>
      </c>
      <c r="P534">
        <f>SmtRes!AG529</f>
        <v>0</v>
      </c>
      <c r="Q534">
        <f>SmtRes!DC529</f>
        <v>0</v>
      </c>
      <c r="R534">
        <f>ROUND(ROUND(Q534*Source!I537, 6)*1, 2)</f>
        <v>0</v>
      </c>
      <c r="S534">
        <f>SmtRes!AC529</f>
        <v>0</v>
      </c>
      <c r="T534">
        <f>ROUND(ROUND(Q534*Source!I537, 6)*SmtRes!AK529, 2)</f>
        <v>0</v>
      </c>
      <c r="U534">
        <v>3</v>
      </c>
      <c r="Z534">
        <f>SmtRes!X529</f>
        <v>-20334964</v>
      </c>
      <c r="AA534">
        <v>-854210182</v>
      </c>
      <c r="AB534">
        <v>-854210182</v>
      </c>
    </row>
    <row r="535" spans="1:28" x14ac:dyDescent="0.2">
      <c r="A535">
        <v>20</v>
      </c>
      <c r="B535">
        <v>528</v>
      </c>
      <c r="C535">
        <v>3</v>
      </c>
      <c r="D535">
        <v>0</v>
      </c>
      <c r="E535">
        <f>SmtRes!AV528</f>
        <v>0</v>
      </c>
      <c r="F535" t="str">
        <f>SmtRes!I528</f>
        <v>21.1-20-1</v>
      </c>
      <c r="G535" t="str">
        <f>SmtRes!K528</f>
        <v>Бязь</v>
      </c>
      <c r="H535" t="str">
        <f>SmtRes!O528</f>
        <v>м2</v>
      </c>
      <c r="I535">
        <f>SmtRes!Y528*Source!I537</f>
        <v>0.05</v>
      </c>
      <c r="J535">
        <f>SmtRes!AO528</f>
        <v>1</v>
      </c>
      <c r="K535">
        <f>SmtRes!AE528</f>
        <v>48.08</v>
      </c>
      <c r="L535">
        <f>SmtRes!DB528</f>
        <v>2.4</v>
      </c>
      <c r="M535">
        <f>ROUND(ROUND(L535*Source!I537, 6)*1, 2)</f>
        <v>2.4</v>
      </c>
      <c r="N535">
        <f>SmtRes!AA528</f>
        <v>48.08</v>
      </c>
      <c r="O535">
        <f>ROUND(ROUND(L535*Source!I537, 6)*SmtRes!DA528, 2)</f>
        <v>2.4</v>
      </c>
      <c r="P535">
        <f>SmtRes!AG528</f>
        <v>0</v>
      </c>
      <c r="Q535">
        <f>SmtRes!DC528</f>
        <v>0</v>
      </c>
      <c r="R535">
        <f>ROUND(ROUND(Q535*Source!I537, 6)*1, 2)</f>
        <v>0</v>
      </c>
      <c r="S535">
        <f>SmtRes!AC528</f>
        <v>0</v>
      </c>
      <c r="T535">
        <f>ROUND(ROUND(Q535*Source!I537, 6)*SmtRes!AK528, 2)</f>
        <v>0</v>
      </c>
      <c r="U535">
        <v>3</v>
      </c>
      <c r="Z535">
        <f>SmtRes!X528</f>
        <v>1402440005</v>
      </c>
      <c r="AA535">
        <v>-1894729877</v>
      </c>
      <c r="AB535">
        <v>-1894729877</v>
      </c>
    </row>
    <row r="536" spans="1:28" x14ac:dyDescent="0.2">
      <c r="A536">
        <v>20</v>
      </c>
      <c r="B536">
        <v>527</v>
      </c>
      <c r="C536">
        <v>3</v>
      </c>
      <c r="D536">
        <v>0</v>
      </c>
      <c r="E536">
        <f>SmtRes!AV527</f>
        <v>0</v>
      </c>
      <c r="F536" t="str">
        <f>SmtRes!I527</f>
        <v>21.1-16-104</v>
      </c>
      <c r="G536" t="str">
        <f>SmtRes!K527</f>
        <v>Спирт этиловый технический</v>
      </c>
      <c r="H536" t="str">
        <f>SmtRes!O527</f>
        <v>кг</v>
      </c>
      <c r="I536">
        <f>SmtRes!Y527*Source!I537</f>
        <v>5.0000000000000001E-4</v>
      </c>
      <c r="J536">
        <f>SmtRes!AO527</f>
        <v>1</v>
      </c>
      <c r="K536">
        <f>SmtRes!AE527</f>
        <v>412.97</v>
      </c>
      <c r="L536">
        <f>SmtRes!DB527</f>
        <v>0.21</v>
      </c>
      <c r="M536">
        <f>ROUND(ROUND(L536*Source!I537, 6)*1, 2)</f>
        <v>0.21</v>
      </c>
      <c r="N536">
        <f>SmtRes!AA527</f>
        <v>412.97</v>
      </c>
      <c r="O536">
        <f>ROUND(ROUND(L536*Source!I537, 6)*SmtRes!DA527, 2)</f>
        <v>0.21</v>
      </c>
      <c r="P536">
        <f>SmtRes!AG527</f>
        <v>0</v>
      </c>
      <c r="Q536">
        <f>SmtRes!DC527</f>
        <v>0</v>
      </c>
      <c r="R536">
        <f>ROUND(ROUND(Q536*Source!I537, 6)*1, 2)</f>
        <v>0</v>
      </c>
      <c r="S536">
        <f>SmtRes!AC527</f>
        <v>0</v>
      </c>
      <c r="T536">
        <f>ROUND(ROUND(Q536*Source!I537, 6)*SmtRes!AK527, 2)</f>
        <v>0</v>
      </c>
      <c r="U536">
        <v>3</v>
      </c>
      <c r="Z536">
        <f>SmtRes!X527</f>
        <v>1286462142</v>
      </c>
      <c r="AA536">
        <v>1664821204</v>
      </c>
      <c r="AB536">
        <v>1664821204</v>
      </c>
    </row>
    <row r="537" spans="1:28" x14ac:dyDescent="0.2">
      <c r="A537">
        <v>20</v>
      </c>
      <c r="B537">
        <v>526</v>
      </c>
      <c r="C537">
        <v>1</v>
      </c>
      <c r="D537">
        <v>0</v>
      </c>
      <c r="E537">
        <f>SmtRes!AV526</f>
        <v>1</v>
      </c>
      <c r="F537" t="str">
        <f>SmtRes!I526</f>
        <v>9999990008</v>
      </c>
      <c r="G537" t="str">
        <f>SmtRes!K526</f>
        <v>Трудозатраты рабочих</v>
      </c>
      <c r="H537" t="str">
        <f>SmtRes!O526</f>
        <v>чел.-ч.</v>
      </c>
      <c r="I537">
        <f>SmtRes!Y526*Source!I537</f>
        <v>0.72</v>
      </c>
      <c r="J537">
        <f>SmtRes!AO526</f>
        <v>1</v>
      </c>
      <c r="K537">
        <f>SmtRes!AH526</f>
        <v>0</v>
      </c>
      <c r="L537">
        <f>SmtRes!DB526</f>
        <v>0</v>
      </c>
      <c r="M537">
        <f>ROUND(ROUND(L537*Source!I537, 6)*1, 2)</f>
        <v>0</v>
      </c>
      <c r="N537">
        <f>SmtRes!AD526</f>
        <v>0</v>
      </c>
      <c r="O537">
        <f>ROUND(ROUND(L537*Source!I537, 6)*SmtRes!DA526, 2)</f>
        <v>0</v>
      </c>
      <c r="P537">
        <f>SmtRes!AG526</f>
        <v>0</v>
      </c>
      <c r="Q537">
        <f>SmtRes!DC526</f>
        <v>0</v>
      </c>
      <c r="R537">
        <f>ROUND(ROUND(Q537*Source!I537, 6)*1, 2)</f>
        <v>0</v>
      </c>
      <c r="S537">
        <f>SmtRes!AC526</f>
        <v>0</v>
      </c>
      <c r="T537">
        <f>ROUND(ROUND(Q537*Source!I537, 6)*SmtRes!AK526, 2)</f>
        <v>0</v>
      </c>
      <c r="U537">
        <v>1</v>
      </c>
      <c r="Z537">
        <f>SmtRes!X526</f>
        <v>476480486</v>
      </c>
      <c r="AA537">
        <v>-1751963544</v>
      </c>
      <c r="AB537">
        <v>-1751963544</v>
      </c>
    </row>
    <row r="538" spans="1:28" x14ac:dyDescent="0.2">
      <c r="A538">
        <v>20</v>
      </c>
      <c r="B538">
        <v>532</v>
      </c>
      <c r="C538">
        <v>3</v>
      </c>
      <c r="D538">
        <v>0</v>
      </c>
      <c r="E538">
        <f>SmtRes!AV532</f>
        <v>0</v>
      </c>
      <c r="F538" t="str">
        <f>SmtRes!I532</f>
        <v>21.1-20-7</v>
      </c>
      <c r="G538" t="str">
        <f>SmtRes!K532</f>
        <v>Ветошь</v>
      </c>
      <c r="H538" t="str">
        <f>SmtRes!O532</f>
        <v>кг</v>
      </c>
      <c r="I538">
        <f>SmtRes!Y532*Source!I538</f>
        <v>1.1000000000000001</v>
      </c>
      <c r="J538">
        <f>SmtRes!AO532</f>
        <v>1</v>
      </c>
      <c r="K538">
        <f>SmtRes!AE532</f>
        <v>29.29</v>
      </c>
      <c r="L538">
        <f>SmtRes!DB532</f>
        <v>32.229999999999997</v>
      </c>
      <c r="M538">
        <f>ROUND(ROUND(L538*Source!I538, 6)*1, 2)</f>
        <v>32.229999999999997</v>
      </c>
      <c r="N538">
        <f>SmtRes!AA532</f>
        <v>29.29</v>
      </c>
      <c r="O538">
        <f>ROUND(ROUND(L538*Source!I538, 6)*SmtRes!DA532, 2)</f>
        <v>32.229999999999997</v>
      </c>
      <c r="P538">
        <f>SmtRes!AG532</f>
        <v>0</v>
      </c>
      <c r="Q538">
        <f>SmtRes!DC532</f>
        <v>0</v>
      </c>
      <c r="R538">
        <f>ROUND(ROUND(Q538*Source!I538, 6)*1, 2)</f>
        <v>0</v>
      </c>
      <c r="S538">
        <f>SmtRes!AC532</f>
        <v>0</v>
      </c>
      <c r="T538">
        <f>ROUND(ROUND(Q538*Source!I538, 6)*SmtRes!AK532, 2)</f>
        <v>0</v>
      </c>
      <c r="U538">
        <v>3</v>
      </c>
      <c r="Z538">
        <f>SmtRes!X532</f>
        <v>-20334964</v>
      </c>
      <c r="AA538">
        <v>-854210182</v>
      </c>
      <c r="AB538">
        <v>-854210182</v>
      </c>
    </row>
    <row r="539" spans="1:28" x14ac:dyDescent="0.2">
      <c r="A539">
        <v>20</v>
      </c>
      <c r="B539">
        <v>531</v>
      </c>
      <c r="C539">
        <v>3</v>
      </c>
      <c r="D539">
        <v>0</v>
      </c>
      <c r="E539">
        <f>SmtRes!AV531</f>
        <v>0</v>
      </c>
      <c r="F539" t="str">
        <f>SmtRes!I531</f>
        <v>21.1-20-1</v>
      </c>
      <c r="G539" t="str">
        <f>SmtRes!K531</f>
        <v>Бязь</v>
      </c>
      <c r="H539" t="str">
        <f>SmtRes!O531</f>
        <v>м2</v>
      </c>
      <c r="I539">
        <f>SmtRes!Y531*Source!I538</f>
        <v>1.1000000000000001</v>
      </c>
      <c r="J539">
        <f>SmtRes!AO531</f>
        <v>1</v>
      </c>
      <c r="K539">
        <f>SmtRes!AE531</f>
        <v>48.08</v>
      </c>
      <c r="L539">
        <f>SmtRes!DB531</f>
        <v>52.91</v>
      </c>
      <c r="M539">
        <f>ROUND(ROUND(L539*Source!I538, 6)*1, 2)</f>
        <v>52.91</v>
      </c>
      <c r="N539">
        <f>SmtRes!AA531</f>
        <v>48.08</v>
      </c>
      <c r="O539">
        <f>ROUND(ROUND(L539*Source!I538, 6)*SmtRes!DA531, 2)</f>
        <v>52.91</v>
      </c>
      <c r="P539">
        <f>SmtRes!AG531</f>
        <v>0</v>
      </c>
      <c r="Q539">
        <f>SmtRes!DC531</f>
        <v>0</v>
      </c>
      <c r="R539">
        <f>ROUND(ROUND(Q539*Source!I538, 6)*1, 2)</f>
        <v>0</v>
      </c>
      <c r="S539">
        <f>SmtRes!AC531</f>
        <v>0</v>
      </c>
      <c r="T539">
        <f>ROUND(ROUND(Q539*Source!I538, 6)*SmtRes!AK531, 2)</f>
        <v>0</v>
      </c>
      <c r="U539">
        <v>3</v>
      </c>
      <c r="Z539">
        <f>SmtRes!X531</f>
        <v>1402440005</v>
      </c>
      <c r="AA539">
        <v>-1894729877</v>
      </c>
      <c r="AB539">
        <v>-1894729877</v>
      </c>
    </row>
    <row r="540" spans="1:28" x14ac:dyDescent="0.2">
      <c r="A540">
        <v>20</v>
      </c>
      <c r="B540">
        <v>530</v>
      </c>
      <c r="C540">
        <v>1</v>
      </c>
      <c r="D540">
        <v>0</v>
      </c>
      <c r="E540">
        <f>SmtRes!AV530</f>
        <v>1</v>
      </c>
      <c r="F540" t="str">
        <f>SmtRes!I530</f>
        <v>9999990008</v>
      </c>
      <c r="G540" t="str">
        <f>SmtRes!K530</f>
        <v>Трудозатраты рабочих</v>
      </c>
      <c r="H540" t="str">
        <f>SmtRes!O530</f>
        <v>чел.-ч.</v>
      </c>
      <c r="I540">
        <f>SmtRes!Y530*Source!I538</f>
        <v>2.2000000000000002</v>
      </c>
      <c r="J540">
        <f>SmtRes!AO530</f>
        <v>1</v>
      </c>
      <c r="K540">
        <f>SmtRes!AH530</f>
        <v>0</v>
      </c>
      <c r="L540">
        <f>SmtRes!DB530</f>
        <v>0</v>
      </c>
      <c r="M540">
        <f>ROUND(ROUND(L540*Source!I538, 6)*1, 2)</f>
        <v>0</v>
      </c>
      <c r="N540">
        <f>SmtRes!AD530</f>
        <v>0</v>
      </c>
      <c r="O540">
        <f>ROUND(ROUND(L540*Source!I538, 6)*SmtRes!DA530, 2)</f>
        <v>0</v>
      </c>
      <c r="P540">
        <f>SmtRes!AG530</f>
        <v>0</v>
      </c>
      <c r="Q540">
        <f>SmtRes!DC530</f>
        <v>0</v>
      </c>
      <c r="R540">
        <f>ROUND(ROUND(Q540*Source!I538, 6)*1, 2)</f>
        <v>0</v>
      </c>
      <c r="S540">
        <f>SmtRes!AC530</f>
        <v>0</v>
      </c>
      <c r="T540">
        <f>ROUND(ROUND(Q540*Source!I538, 6)*SmtRes!AK530, 2)</f>
        <v>0</v>
      </c>
      <c r="U540">
        <v>1</v>
      </c>
      <c r="Z540">
        <f>SmtRes!X530</f>
        <v>476480486</v>
      </c>
      <c r="AA540">
        <v>-1751963544</v>
      </c>
      <c r="AB540">
        <v>-1751963544</v>
      </c>
    </row>
    <row r="541" spans="1:28" x14ac:dyDescent="0.2">
      <c r="A541">
        <v>20</v>
      </c>
      <c r="B541">
        <v>536</v>
      </c>
      <c r="C541">
        <v>3</v>
      </c>
      <c r="D541">
        <v>0</v>
      </c>
      <c r="E541">
        <f>SmtRes!AV536</f>
        <v>0</v>
      </c>
      <c r="F541" t="str">
        <f>SmtRes!I536</f>
        <v>21.1-20-1</v>
      </c>
      <c r="G541" t="str">
        <f>SmtRes!K536</f>
        <v>Бязь</v>
      </c>
      <c r="H541" t="str">
        <f>SmtRes!O536</f>
        <v>м2</v>
      </c>
      <c r="I541">
        <f>SmtRes!Y536*Source!I539</f>
        <v>0.04</v>
      </c>
      <c r="J541">
        <f>SmtRes!AO536</f>
        <v>1</v>
      </c>
      <c r="K541">
        <f>SmtRes!AE536</f>
        <v>48.08</v>
      </c>
      <c r="L541">
        <f>SmtRes!DB536</f>
        <v>0.48</v>
      </c>
      <c r="M541">
        <f>ROUND(ROUND(L541*Source!I539, 6)*1, 2)</f>
        <v>1.92</v>
      </c>
      <c r="N541">
        <f>SmtRes!AA536</f>
        <v>48.08</v>
      </c>
      <c r="O541">
        <f>ROUND(ROUND(L541*Source!I539, 6)*SmtRes!DA536, 2)</f>
        <v>1.92</v>
      </c>
      <c r="P541">
        <f>SmtRes!AG536</f>
        <v>0</v>
      </c>
      <c r="Q541">
        <f>SmtRes!DC536</f>
        <v>0</v>
      </c>
      <c r="R541">
        <f>ROUND(ROUND(Q541*Source!I539, 6)*1, 2)</f>
        <v>0</v>
      </c>
      <c r="S541">
        <f>SmtRes!AC536</f>
        <v>0</v>
      </c>
      <c r="T541">
        <f>ROUND(ROUND(Q541*Source!I539, 6)*SmtRes!AK536, 2)</f>
        <v>0</v>
      </c>
      <c r="U541">
        <v>3</v>
      </c>
      <c r="Z541">
        <f>SmtRes!X536</f>
        <v>1402440005</v>
      </c>
      <c r="AA541">
        <v>-1894729877</v>
      </c>
      <c r="AB541">
        <v>-1894729877</v>
      </c>
    </row>
    <row r="542" spans="1:28" x14ac:dyDescent="0.2">
      <c r="A542">
        <v>20</v>
      </c>
      <c r="B542">
        <v>535</v>
      </c>
      <c r="C542">
        <v>3</v>
      </c>
      <c r="D542">
        <v>0</v>
      </c>
      <c r="E542">
        <f>SmtRes!AV535</f>
        <v>0</v>
      </c>
      <c r="F542" t="str">
        <f>SmtRes!I535</f>
        <v>21.1-16-104</v>
      </c>
      <c r="G542" t="str">
        <f>SmtRes!K535</f>
        <v>Спирт этиловый технический</v>
      </c>
      <c r="H542" t="str">
        <f>SmtRes!O535</f>
        <v>кг</v>
      </c>
      <c r="I542">
        <f>SmtRes!Y535*Source!I539</f>
        <v>8.0000000000000007E-5</v>
      </c>
      <c r="J542">
        <f>SmtRes!AO535</f>
        <v>1</v>
      </c>
      <c r="K542">
        <f>SmtRes!AE535</f>
        <v>412.97</v>
      </c>
      <c r="L542">
        <f>SmtRes!DB535</f>
        <v>0.01</v>
      </c>
      <c r="M542">
        <f>ROUND(ROUND(L542*Source!I539, 6)*1, 2)</f>
        <v>0.04</v>
      </c>
      <c r="N542">
        <f>SmtRes!AA535</f>
        <v>412.97</v>
      </c>
      <c r="O542">
        <f>ROUND(ROUND(L542*Source!I539, 6)*SmtRes!DA535, 2)</f>
        <v>0.04</v>
      </c>
      <c r="P542">
        <f>SmtRes!AG535</f>
        <v>0</v>
      </c>
      <c r="Q542">
        <f>SmtRes!DC535</f>
        <v>0</v>
      </c>
      <c r="R542">
        <f>ROUND(ROUND(Q542*Source!I539, 6)*1, 2)</f>
        <v>0</v>
      </c>
      <c r="S542">
        <f>SmtRes!AC535</f>
        <v>0</v>
      </c>
      <c r="T542">
        <f>ROUND(ROUND(Q542*Source!I539, 6)*SmtRes!AK535, 2)</f>
        <v>0</v>
      </c>
      <c r="U542">
        <v>3</v>
      </c>
      <c r="Z542">
        <f>SmtRes!X535</f>
        <v>1286462142</v>
      </c>
      <c r="AA542">
        <v>1664821204</v>
      </c>
      <c r="AB542">
        <v>1664821204</v>
      </c>
    </row>
    <row r="543" spans="1:28" x14ac:dyDescent="0.2">
      <c r="A543">
        <v>20</v>
      </c>
      <c r="B543">
        <v>534</v>
      </c>
      <c r="C543">
        <v>2</v>
      </c>
      <c r="D543">
        <v>0</v>
      </c>
      <c r="E543">
        <f>SmtRes!AV534</f>
        <v>0</v>
      </c>
      <c r="F543" t="str">
        <f>SmtRes!I534</f>
        <v>22.1-18-24</v>
      </c>
      <c r="G543" t="str">
        <f>SmtRes!K534</f>
        <v>Автомобили полупассажирские типа ГАЗ, грузоподъемность до 2 т</v>
      </c>
      <c r="H543" t="str">
        <f>SmtRes!O534</f>
        <v>маш.-ч</v>
      </c>
      <c r="I543">
        <f>SmtRes!Y534*Source!I539</f>
        <v>5.5999999999999994E-2</v>
      </c>
      <c r="J543">
        <f>SmtRes!AO534</f>
        <v>1</v>
      </c>
      <c r="K543">
        <f>SmtRes!AF534</f>
        <v>789.86</v>
      </c>
      <c r="L543">
        <f>SmtRes!DB534</f>
        <v>11.06</v>
      </c>
      <c r="M543">
        <f>ROUND(ROUND(L543*Source!I539, 6)*1, 2)</f>
        <v>44.24</v>
      </c>
      <c r="N543">
        <f>SmtRes!AB534</f>
        <v>789.86</v>
      </c>
      <c r="O543">
        <f>ROUND(ROUND(L543*Source!I539, 6)*SmtRes!DA534, 2)</f>
        <v>44.24</v>
      </c>
      <c r="P543">
        <f>SmtRes!AG534</f>
        <v>515.51</v>
      </c>
      <c r="Q543">
        <f>SmtRes!DC534</f>
        <v>7.2169999999999996</v>
      </c>
      <c r="R543">
        <f>ROUND(ROUND(Q543*Source!I539, 6)*1, 2)</f>
        <v>28.87</v>
      </c>
      <c r="S543">
        <f>SmtRes!AC534</f>
        <v>515.51</v>
      </c>
      <c r="T543">
        <f>ROUND(ROUND(Q543*Source!I539, 6)*SmtRes!AK534, 2)</f>
        <v>28.87</v>
      </c>
      <c r="U543">
        <v>2</v>
      </c>
      <c r="Z543">
        <f>SmtRes!X534</f>
        <v>-1123321947</v>
      </c>
      <c r="AA543">
        <v>-1084138170</v>
      </c>
      <c r="AB543">
        <v>-1084138170</v>
      </c>
    </row>
    <row r="544" spans="1:28" x14ac:dyDescent="0.2">
      <c r="A544">
        <v>20</v>
      </c>
      <c r="B544">
        <v>533</v>
      </c>
      <c r="C544">
        <v>1</v>
      </c>
      <c r="D544">
        <v>0</v>
      </c>
      <c r="E544">
        <f>SmtRes!AV533</f>
        <v>1</v>
      </c>
      <c r="F544" t="str">
        <f>SmtRes!I533</f>
        <v>9999990008</v>
      </c>
      <c r="G544" t="str">
        <f>SmtRes!K533</f>
        <v>Трудозатраты рабочих</v>
      </c>
      <c r="H544" t="str">
        <f>SmtRes!O533</f>
        <v>чел.-ч.</v>
      </c>
      <c r="I544">
        <f>SmtRes!Y533*Source!I539</f>
        <v>0.44799999999999995</v>
      </c>
      <c r="J544">
        <f>SmtRes!AO533</f>
        <v>1</v>
      </c>
      <c r="K544">
        <f>SmtRes!AH533</f>
        <v>0</v>
      </c>
      <c r="L544">
        <f>SmtRes!DB533</f>
        <v>0</v>
      </c>
      <c r="M544">
        <f>ROUND(ROUND(L544*Source!I539, 6)*1, 2)</f>
        <v>0</v>
      </c>
      <c r="N544">
        <f>SmtRes!AD533</f>
        <v>0</v>
      </c>
      <c r="O544">
        <f>ROUND(ROUND(L544*Source!I539, 6)*SmtRes!DA533, 2)</f>
        <v>0</v>
      </c>
      <c r="P544">
        <f>SmtRes!AG533</f>
        <v>0</v>
      </c>
      <c r="Q544">
        <f>SmtRes!DC533</f>
        <v>0</v>
      </c>
      <c r="R544">
        <f>ROUND(ROUND(Q544*Source!I539, 6)*1, 2)</f>
        <v>0</v>
      </c>
      <c r="S544">
        <f>SmtRes!AC533</f>
        <v>0</v>
      </c>
      <c r="T544">
        <f>ROUND(ROUND(Q544*Source!I539, 6)*SmtRes!AK533, 2)</f>
        <v>0</v>
      </c>
      <c r="U544">
        <v>1</v>
      </c>
      <c r="Z544">
        <f>SmtRes!X533</f>
        <v>476480486</v>
      </c>
      <c r="AA544">
        <v>-1751963544</v>
      </c>
      <c r="AB544">
        <v>-1751963544</v>
      </c>
    </row>
    <row r="545" spans="1:28" x14ac:dyDescent="0.2">
      <c r="A545">
        <v>20</v>
      </c>
      <c r="B545">
        <v>540</v>
      </c>
      <c r="C545">
        <v>3</v>
      </c>
      <c r="D545">
        <v>0</v>
      </c>
      <c r="E545">
        <f>SmtRes!AV540</f>
        <v>0</v>
      </c>
      <c r="F545" t="str">
        <f>SmtRes!I540</f>
        <v>21.1-20-1</v>
      </c>
      <c r="G545" t="str">
        <f>SmtRes!K540</f>
        <v>Бязь</v>
      </c>
      <c r="H545" t="str">
        <f>SmtRes!O540</f>
        <v>м2</v>
      </c>
      <c r="I545">
        <f>SmtRes!Y540*Source!I540</f>
        <v>0.44</v>
      </c>
      <c r="J545">
        <f>SmtRes!AO540</f>
        <v>1</v>
      </c>
      <c r="K545">
        <f>SmtRes!AE540</f>
        <v>48.08</v>
      </c>
      <c r="L545">
        <f>SmtRes!DB540</f>
        <v>5.28</v>
      </c>
      <c r="M545">
        <f>ROUND(ROUND(L545*Source!I540, 6)*1, 2)</f>
        <v>21.12</v>
      </c>
      <c r="N545">
        <f>SmtRes!AA540</f>
        <v>48.08</v>
      </c>
      <c r="O545">
        <f>ROUND(ROUND(L545*Source!I540, 6)*SmtRes!DA540, 2)</f>
        <v>21.12</v>
      </c>
      <c r="P545">
        <f>SmtRes!AG540</f>
        <v>0</v>
      </c>
      <c r="Q545">
        <f>SmtRes!DC540</f>
        <v>0</v>
      </c>
      <c r="R545">
        <f>ROUND(ROUND(Q545*Source!I540, 6)*1, 2)</f>
        <v>0</v>
      </c>
      <c r="S545">
        <f>SmtRes!AC540</f>
        <v>0</v>
      </c>
      <c r="T545">
        <f>ROUND(ROUND(Q545*Source!I540, 6)*SmtRes!AK540, 2)</f>
        <v>0</v>
      </c>
      <c r="U545">
        <v>3</v>
      </c>
      <c r="Z545">
        <f>SmtRes!X540</f>
        <v>1402440005</v>
      </c>
      <c r="AA545">
        <v>-1894729877</v>
      </c>
      <c r="AB545">
        <v>-1894729877</v>
      </c>
    </row>
    <row r="546" spans="1:28" x14ac:dyDescent="0.2">
      <c r="A546">
        <v>20</v>
      </c>
      <c r="B546">
        <v>539</v>
      </c>
      <c r="C546">
        <v>3</v>
      </c>
      <c r="D546">
        <v>0</v>
      </c>
      <c r="E546">
        <f>SmtRes!AV539</f>
        <v>0</v>
      </c>
      <c r="F546" t="str">
        <f>SmtRes!I539</f>
        <v>21.1-16-104</v>
      </c>
      <c r="G546" t="str">
        <f>SmtRes!K539</f>
        <v>Спирт этиловый технический</v>
      </c>
      <c r="H546" t="str">
        <f>SmtRes!O539</f>
        <v>кг</v>
      </c>
      <c r="I546">
        <f>SmtRes!Y539*Source!I540</f>
        <v>8.8000000000000003E-4</v>
      </c>
      <c r="J546">
        <f>SmtRes!AO539</f>
        <v>1</v>
      </c>
      <c r="K546">
        <f>SmtRes!AE539</f>
        <v>412.97</v>
      </c>
      <c r="L546">
        <f>SmtRes!DB539</f>
        <v>0.11</v>
      </c>
      <c r="M546">
        <f>ROUND(ROUND(L546*Source!I540, 6)*1, 2)</f>
        <v>0.44</v>
      </c>
      <c r="N546">
        <f>SmtRes!AA539</f>
        <v>412.97</v>
      </c>
      <c r="O546">
        <f>ROUND(ROUND(L546*Source!I540, 6)*SmtRes!DA539, 2)</f>
        <v>0.44</v>
      </c>
      <c r="P546">
        <f>SmtRes!AG539</f>
        <v>0</v>
      </c>
      <c r="Q546">
        <f>SmtRes!DC539</f>
        <v>0</v>
      </c>
      <c r="R546">
        <f>ROUND(ROUND(Q546*Source!I540, 6)*1, 2)</f>
        <v>0</v>
      </c>
      <c r="S546">
        <f>SmtRes!AC539</f>
        <v>0</v>
      </c>
      <c r="T546">
        <f>ROUND(ROUND(Q546*Source!I540, 6)*SmtRes!AK539, 2)</f>
        <v>0</v>
      </c>
      <c r="U546">
        <v>3</v>
      </c>
      <c r="Z546">
        <f>SmtRes!X539</f>
        <v>1286462142</v>
      </c>
      <c r="AA546">
        <v>1664821204</v>
      </c>
      <c r="AB546">
        <v>1664821204</v>
      </c>
    </row>
    <row r="547" spans="1:28" x14ac:dyDescent="0.2">
      <c r="A547">
        <v>20</v>
      </c>
      <c r="B547">
        <v>538</v>
      </c>
      <c r="C547">
        <v>2</v>
      </c>
      <c r="D547">
        <v>0</v>
      </c>
      <c r="E547">
        <f>SmtRes!AV538</f>
        <v>0</v>
      </c>
      <c r="F547" t="str">
        <f>SmtRes!I538</f>
        <v>22.1-18-24</v>
      </c>
      <c r="G547" t="str">
        <f>SmtRes!K538</f>
        <v>Автомобили полупассажирские типа ГАЗ, грузоподъемность до 2 т</v>
      </c>
      <c r="H547" t="str">
        <f>SmtRes!O538</f>
        <v>маш.-ч</v>
      </c>
      <c r="I547">
        <f>SmtRes!Y538*Source!I540</f>
        <v>0.16499999999999998</v>
      </c>
      <c r="J547">
        <f>SmtRes!AO538</f>
        <v>1</v>
      </c>
      <c r="K547">
        <f>SmtRes!AF538</f>
        <v>789.86</v>
      </c>
      <c r="L547">
        <f>SmtRes!DB538</f>
        <v>32.587499999999999</v>
      </c>
      <c r="M547">
        <f>ROUND(ROUND(L547*Source!I540, 6)*1, 2)</f>
        <v>130.35</v>
      </c>
      <c r="N547">
        <f>SmtRes!AB538</f>
        <v>789.86</v>
      </c>
      <c r="O547">
        <f>ROUND(ROUND(L547*Source!I540, 6)*SmtRes!DA538, 2)</f>
        <v>130.35</v>
      </c>
      <c r="P547">
        <f>SmtRes!AG538</f>
        <v>515.51</v>
      </c>
      <c r="Q547">
        <f>SmtRes!DC538</f>
        <v>21.285</v>
      </c>
      <c r="R547">
        <f>ROUND(ROUND(Q547*Source!I540, 6)*1, 2)</f>
        <v>85.14</v>
      </c>
      <c r="S547">
        <f>SmtRes!AC538</f>
        <v>515.51</v>
      </c>
      <c r="T547">
        <f>ROUND(ROUND(Q547*Source!I540, 6)*SmtRes!AK538, 2)</f>
        <v>85.14</v>
      </c>
      <c r="U547">
        <v>2</v>
      </c>
      <c r="Z547">
        <f>SmtRes!X538</f>
        <v>-1123321947</v>
      </c>
      <c r="AA547">
        <v>-1084138170</v>
      </c>
      <c r="AB547">
        <v>-1084138170</v>
      </c>
    </row>
    <row r="548" spans="1:28" x14ac:dyDescent="0.2">
      <c r="A548">
        <v>20</v>
      </c>
      <c r="B548">
        <v>537</v>
      </c>
      <c r="C548">
        <v>1</v>
      </c>
      <c r="D548">
        <v>0</v>
      </c>
      <c r="E548">
        <f>SmtRes!AV537</f>
        <v>1</v>
      </c>
      <c r="F548" t="str">
        <f>SmtRes!I537</f>
        <v>9999990008</v>
      </c>
      <c r="G548" t="str">
        <f>SmtRes!K537</f>
        <v>Трудозатраты рабочих</v>
      </c>
      <c r="H548" t="str">
        <f>SmtRes!O537</f>
        <v>чел.-ч.</v>
      </c>
      <c r="I548">
        <f>SmtRes!Y537*Source!I540</f>
        <v>1.3199999999999998</v>
      </c>
      <c r="J548">
        <f>SmtRes!AO537</f>
        <v>1</v>
      </c>
      <c r="K548">
        <f>SmtRes!AH537</f>
        <v>0</v>
      </c>
      <c r="L548">
        <f>SmtRes!DB537</f>
        <v>0</v>
      </c>
      <c r="M548">
        <f>ROUND(ROUND(L548*Source!I540, 6)*1, 2)</f>
        <v>0</v>
      </c>
      <c r="N548">
        <f>SmtRes!AD537</f>
        <v>0</v>
      </c>
      <c r="O548">
        <f>ROUND(ROUND(L548*Source!I540, 6)*SmtRes!DA537, 2)</f>
        <v>0</v>
      </c>
      <c r="P548">
        <f>SmtRes!AG537</f>
        <v>0</v>
      </c>
      <c r="Q548">
        <f>SmtRes!DC537</f>
        <v>0</v>
      </c>
      <c r="R548">
        <f>ROUND(ROUND(Q548*Source!I540, 6)*1, 2)</f>
        <v>0</v>
      </c>
      <c r="S548">
        <f>SmtRes!AC537</f>
        <v>0</v>
      </c>
      <c r="T548">
        <f>ROUND(ROUND(Q548*Source!I540, 6)*SmtRes!AK537, 2)</f>
        <v>0</v>
      </c>
      <c r="U548">
        <v>1</v>
      </c>
      <c r="Z548">
        <f>SmtRes!X537</f>
        <v>476480486</v>
      </c>
      <c r="AA548">
        <v>-1751963544</v>
      </c>
      <c r="AB548">
        <v>-1751963544</v>
      </c>
    </row>
    <row r="549" spans="1:28" x14ac:dyDescent="0.2">
      <c r="A549">
        <f>Source!A572</f>
        <v>5</v>
      </c>
      <c r="B549">
        <v>572</v>
      </c>
      <c r="G549" t="str">
        <f>Source!G572</f>
        <v>Система пожаротушения</v>
      </c>
    </row>
    <row r="550" spans="1:28" x14ac:dyDescent="0.2">
      <c r="A550">
        <v>20</v>
      </c>
      <c r="B550">
        <v>543</v>
      </c>
      <c r="C550">
        <v>3</v>
      </c>
      <c r="D550">
        <v>0</v>
      </c>
      <c r="E550">
        <f>SmtRes!AV543</f>
        <v>0</v>
      </c>
      <c r="F550" t="str">
        <f>SmtRes!I543</f>
        <v>21.1-20-7</v>
      </c>
      <c r="G550" t="str">
        <f>SmtRes!K543</f>
        <v>Ветошь</v>
      </c>
      <c r="H550" t="str">
        <f>SmtRes!O543</f>
        <v>кг</v>
      </c>
      <c r="I550">
        <f>SmtRes!Y543*Source!I576</f>
        <v>6.0000000000000001E-3</v>
      </c>
      <c r="J550">
        <f>SmtRes!AO543</f>
        <v>1</v>
      </c>
      <c r="K550">
        <f>SmtRes!AE543</f>
        <v>29.29</v>
      </c>
      <c r="L550">
        <f>SmtRes!DB543</f>
        <v>8.7899999999999991</v>
      </c>
      <c r="M550">
        <f>ROUND(ROUND(L550*Source!I576, 6)*1, 2)</f>
        <v>0.18</v>
      </c>
      <c r="N550">
        <f>SmtRes!AA543</f>
        <v>29.29</v>
      </c>
      <c r="O550">
        <f>ROUND(ROUND(L550*Source!I576, 6)*SmtRes!DA543, 2)</f>
        <v>0.18</v>
      </c>
      <c r="P550">
        <f>SmtRes!AG543</f>
        <v>0</v>
      </c>
      <c r="Q550">
        <f>SmtRes!DC543</f>
        <v>0</v>
      </c>
      <c r="R550">
        <f>ROUND(ROUND(Q550*Source!I576, 6)*1, 2)</f>
        <v>0</v>
      </c>
      <c r="S550">
        <f>SmtRes!AC543</f>
        <v>0</v>
      </c>
      <c r="T550">
        <f>ROUND(ROUND(Q550*Source!I576, 6)*SmtRes!AK543, 2)</f>
        <v>0</v>
      </c>
      <c r="U550">
        <v>3</v>
      </c>
      <c r="Z550">
        <f>SmtRes!X543</f>
        <v>-20334964</v>
      </c>
      <c r="AA550">
        <v>-854210182</v>
      </c>
      <c r="AB550">
        <v>-854210182</v>
      </c>
    </row>
    <row r="551" spans="1:28" x14ac:dyDescent="0.2">
      <c r="A551">
        <v>20</v>
      </c>
      <c r="B551">
        <v>542</v>
      </c>
      <c r="C551">
        <v>2</v>
      </c>
      <c r="D551">
        <v>0</v>
      </c>
      <c r="E551">
        <f>SmtRes!AV542</f>
        <v>0</v>
      </c>
      <c r="F551" t="str">
        <f>SmtRes!I542</f>
        <v>22.1-18-24</v>
      </c>
      <c r="G551" t="str">
        <f>SmtRes!K542</f>
        <v>Автомобили полупассажирские типа ГАЗ, грузоподъемность до 2 т</v>
      </c>
      <c r="H551" t="str">
        <f>SmtRes!O542</f>
        <v>маш.-ч</v>
      </c>
      <c r="I551">
        <f>SmtRes!Y542*Source!I576</f>
        <v>0.06</v>
      </c>
      <c r="J551">
        <f>SmtRes!AO542</f>
        <v>1</v>
      </c>
      <c r="K551">
        <f>SmtRes!AF542</f>
        <v>789.86</v>
      </c>
      <c r="L551">
        <f>SmtRes!DB542</f>
        <v>2369.58</v>
      </c>
      <c r="M551">
        <f>ROUND(ROUND(L551*Source!I576, 6)*1, 2)</f>
        <v>47.39</v>
      </c>
      <c r="N551">
        <f>SmtRes!AB542</f>
        <v>789.86</v>
      </c>
      <c r="O551">
        <f>ROUND(ROUND(L551*Source!I576, 6)*SmtRes!DA542, 2)</f>
        <v>47.39</v>
      </c>
      <c r="P551">
        <f>SmtRes!AG542</f>
        <v>515.51</v>
      </c>
      <c r="Q551">
        <f>SmtRes!DC542</f>
        <v>1546.53</v>
      </c>
      <c r="R551">
        <f>ROUND(ROUND(Q551*Source!I576, 6)*1, 2)</f>
        <v>30.93</v>
      </c>
      <c r="S551">
        <f>SmtRes!AC542</f>
        <v>515.51</v>
      </c>
      <c r="T551">
        <f>ROUND(ROUND(Q551*Source!I576, 6)*SmtRes!AK542, 2)</f>
        <v>30.93</v>
      </c>
      <c r="U551">
        <v>2</v>
      </c>
      <c r="Z551">
        <f>SmtRes!X542</f>
        <v>-1123321947</v>
      </c>
      <c r="AA551">
        <v>-1084138170</v>
      </c>
      <c r="AB551">
        <v>-1084138170</v>
      </c>
    </row>
    <row r="552" spans="1:28" x14ac:dyDescent="0.2">
      <c r="A552">
        <v>20</v>
      </c>
      <c r="B552">
        <v>541</v>
      </c>
      <c r="C552">
        <v>1</v>
      </c>
      <c r="D552">
        <v>0</v>
      </c>
      <c r="E552">
        <f>SmtRes!AV541</f>
        <v>1</v>
      </c>
      <c r="F552" t="str">
        <f>SmtRes!I541</f>
        <v>9999990008</v>
      </c>
      <c r="G552" t="str">
        <f>SmtRes!K541</f>
        <v>Трудозатраты рабочих</v>
      </c>
      <c r="H552" t="str">
        <f>SmtRes!O541</f>
        <v>чел.-ч.</v>
      </c>
      <c r="I552">
        <f>SmtRes!Y541*Source!I576</f>
        <v>0.9</v>
      </c>
      <c r="J552">
        <f>SmtRes!AO541</f>
        <v>1</v>
      </c>
      <c r="K552">
        <f>SmtRes!AH541</f>
        <v>0</v>
      </c>
      <c r="L552">
        <f>SmtRes!DB541</f>
        <v>0</v>
      </c>
      <c r="M552">
        <f>ROUND(ROUND(L552*Source!I576, 6)*1, 2)</f>
        <v>0</v>
      </c>
      <c r="N552">
        <f>SmtRes!AD541</f>
        <v>0</v>
      </c>
      <c r="O552">
        <f>ROUND(ROUND(L552*Source!I576, 6)*SmtRes!DA541, 2)</f>
        <v>0</v>
      </c>
      <c r="P552">
        <f>SmtRes!AG541</f>
        <v>0</v>
      </c>
      <c r="Q552">
        <f>SmtRes!DC541</f>
        <v>0</v>
      </c>
      <c r="R552">
        <f>ROUND(ROUND(Q552*Source!I576, 6)*1, 2)</f>
        <v>0</v>
      </c>
      <c r="S552">
        <f>SmtRes!AC541</f>
        <v>0</v>
      </c>
      <c r="T552">
        <f>ROUND(ROUND(Q552*Source!I576, 6)*SmtRes!AK541, 2)</f>
        <v>0</v>
      </c>
      <c r="U552">
        <v>1</v>
      </c>
      <c r="Z552">
        <f>SmtRes!X541</f>
        <v>476480486</v>
      </c>
      <c r="AA552">
        <v>-1751963544</v>
      </c>
      <c r="AB552">
        <v>-1751963544</v>
      </c>
    </row>
    <row r="553" spans="1:28" x14ac:dyDescent="0.2">
      <c r="A553">
        <v>20</v>
      </c>
      <c r="B553">
        <v>550</v>
      </c>
      <c r="C553">
        <v>3</v>
      </c>
      <c r="D553">
        <v>0</v>
      </c>
      <c r="E553">
        <f>SmtRes!AV550</f>
        <v>0</v>
      </c>
      <c r="F553" t="str">
        <f>SmtRes!I550</f>
        <v>21.1-20-1</v>
      </c>
      <c r="G553" t="str">
        <f>SmtRes!K550</f>
        <v>Бязь</v>
      </c>
      <c r="H553" t="str">
        <f>SmtRes!O550</f>
        <v>м2</v>
      </c>
      <c r="I553">
        <f>SmtRes!Y550*Source!I577</f>
        <v>0.02</v>
      </c>
      <c r="J553">
        <f>SmtRes!AO550</f>
        <v>1</v>
      </c>
      <c r="K553">
        <f>SmtRes!AE550</f>
        <v>48.08</v>
      </c>
      <c r="L553">
        <f>SmtRes!DB550</f>
        <v>0.96</v>
      </c>
      <c r="M553">
        <f>ROUND(ROUND(L553*Source!I577, 6)*1, 2)</f>
        <v>0.96</v>
      </c>
      <c r="N553">
        <f>SmtRes!AA550</f>
        <v>48.08</v>
      </c>
      <c r="O553">
        <f>ROUND(ROUND(L553*Source!I577, 6)*SmtRes!DA550, 2)</f>
        <v>0.96</v>
      </c>
      <c r="P553">
        <f>SmtRes!AG550</f>
        <v>0</v>
      </c>
      <c r="Q553">
        <f>SmtRes!DC550</f>
        <v>0</v>
      </c>
      <c r="R553">
        <f>ROUND(ROUND(Q553*Source!I577, 6)*1, 2)</f>
        <v>0</v>
      </c>
      <c r="S553">
        <f>SmtRes!AC550</f>
        <v>0</v>
      </c>
      <c r="T553">
        <f>ROUND(ROUND(Q553*Source!I577, 6)*SmtRes!AK550, 2)</f>
        <v>0</v>
      </c>
      <c r="U553">
        <v>3</v>
      </c>
      <c r="Z553">
        <f>SmtRes!X550</f>
        <v>1402440005</v>
      </c>
      <c r="AA553">
        <v>-1894729877</v>
      </c>
      <c r="AB553">
        <v>-1894729877</v>
      </c>
    </row>
    <row r="554" spans="1:28" x14ac:dyDescent="0.2">
      <c r="A554">
        <v>20</v>
      </c>
      <c r="B554">
        <v>549</v>
      </c>
      <c r="C554">
        <v>3</v>
      </c>
      <c r="D554">
        <v>0</v>
      </c>
      <c r="E554">
        <f>SmtRes!AV549</f>
        <v>0</v>
      </c>
      <c r="F554" t="str">
        <f>SmtRes!I549</f>
        <v>21.1-16-41</v>
      </c>
      <c r="G554" t="str">
        <f>SmtRes!K549</f>
        <v>Канифоль</v>
      </c>
      <c r="H554" t="str">
        <f>SmtRes!O549</f>
        <v>кг</v>
      </c>
      <c r="I554">
        <f>SmtRes!Y549*Source!I577</f>
        <v>3.5000000000000001E-3</v>
      </c>
      <c r="J554">
        <f>SmtRes!AO549</f>
        <v>1</v>
      </c>
      <c r="K554">
        <f>SmtRes!AE549</f>
        <v>404.48</v>
      </c>
      <c r="L554">
        <f>SmtRes!DB549</f>
        <v>1.42</v>
      </c>
      <c r="M554">
        <f>ROUND(ROUND(L554*Source!I577, 6)*1, 2)</f>
        <v>1.42</v>
      </c>
      <c r="N554">
        <f>SmtRes!AA549</f>
        <v>404.48</v>
      </c>
      <c r="O554">
        <f>ROUND(ROUND(L554*Source!I577, 6)*SmtRes!DA549, 2)</f>
        <v>1.42</v>
      </c>
      <c r="P554">
        <f>SmtRes!AG549</f>
        <v>0</v>
      </c>
      <c r="Q554">
        <f>SmtRes!DC549</f>
        <v>0</v>
      </c>
      <c r="R554">
        <f>ROUND(ROUND(Q554*Source!I577, 6)*1, 2)</f>
        <v>0</v>
      </c>
      <c r="S554">
        <f>SmtRes!AC549</f>
        <v>0</v>
      </c>
      <c r="T554">
        <f>ROUND(ROUND(Q554*Source!I577, 6)*SmtRes!AK549, 2)</f>
        <v>0</v>
      </c>
      <c r="U554">
        <v>3</v>
      </c>
      <c r="Z554">
        <f>SmtRes!X549</f>
        <v>-1116031774</v>
      </c>
      <c r="AA554">
        <v>-843402697</v>
      </c>
      <c r="AB554">
        <v>-843402697</v>
      </c>
    </row>
    <row r="555" spans="1:28" x14ac:dyDescent="0.2">
      <c r="A555">
        <v>20</v>
      </c>
      <c r="B555">
        <v>548</v>
      </c>
      <c r="C555">
        <v>3</v>
      </c>
      <c r="D555">
        <v>0</v>
      </c>
      <c r="E555">
        <f>SmtRes!AV548</f>
        <v>0</v>
      </c>
      <c r="F555" t="str">
        <f>SmtRes!I548</f>
        <v>21.1-16-11</v>
      </c>
      <c r="G555" t="str">
        <f>SmtRes!K548</f>
        <v>Ацетон химически чистый</v>
      </c>
      <c r="H555" t="str">
        <f>SmtRes!O548</f>
        <v>кг</v>
      </c>
      <c r="I555">
        <f>SmtRes!Y548*Source!I577</f>
        <v>2E-3</v>
      </c>
      <c r="J555">
        <f>SmtRes!AO548</f>
        <v>1</v>
      </c>
      <c r="K555">
        <f>SmtRes!AE548</f>
        <v>271.95999999999998</v>
      </c>
      <c r="L555">
        <f>SmtRes!DB548</f>
        <v>0.54</v>
      </c>
      <c r="M555">
        <f>ROUND(ROUND(L555*Source!I577, 6)*1, 2)</f>
        <v>0.54</v>
      </c>
      <c r="N555">
        <f>SmtRes!AA548</f>
        <v>271.95999999999998</v>
      </c>
      <c r="O555">
        <f>ROUND(ROUND(L555*Source!I577, 6)*SmtRes!DA548, 2)</f>
        <v>0.54</v>
      </c>
      <c r="P555">
        <f>SmtRes!AG548</f>
        <v>0</v>
      </c>
      <c r="Q555">
        <f>SmtRes!DC548</f>
        <v>0</v>
      </c>
      <c r="R555">
        <f>ROUND(ROUND(Q555*Source!I577, 6)*1, 2)</f>
        <v>0</v>
      </c>
      <c r="S555">
        <f>SmtRes!AC548</f>
        <v>0</v>
      </c>
      <c r="T555">
        <f>ROUND(ROUND(Q555*Source!I577, 6)*SmtRes!AK548, 2)</f>
        <v>0</v>
      </c>
      <c r="U555">
        <v>3</v>
      </c>
      <c r="Z555">
        <f>SmtRes!X548</f>
        <v>-1814974188</v>
      </c>
      <c r="AA555">
        <v>-214032763</v>
      </c>
      <c r="AB555">
        <v>-214032763</v>
      </c>
    </row>
    <row r="556" spans="1:28" x14ac:dyDescent="0.2">
      <c r="A556">
        <v>20</v>
      </c>
      <c r="B556">
        <v>547</v>
      </c>
      <c r="C556">
        <v>3</v>
      </c>
      <c r="D556">
        <v>0</v>
      </c>
      <c r="E556">
        <f>SmtRes!AV547</f>
        <v>0</v>
      </c>
      <c r="F556" t="str">
        <f>SmtRes!I547</f>
        <v>21.1-16-104</v>
      </c>
      <c r="G556" t="str">
        <f>SmtRes!K547</f>
        <v>Спирт этиловый технический</v>
      </c>
      <c r="H556" t="str">
        <f>SmtRes!O547</f>
        <v>кг</v>
      </c>
      <c r="I556">
        <f>SmtRes!Y547*Source!I577</f>
        <v>4.0000000000000001E-3</v>
      </c>
      <c r="J556">
        <f>SmtRes!AO547</f>
        <v>1</v>
      </c>
      <c r="K556">
        <f>SmtRes!AE547</f>
        <v>412.97</v>
      </c>
      <c r="L556">
        <f>SmtRes!DB547</f>
        <v>1.65</v>
      </c>
      <c r="M556">
        <f>ROUND(ROUND(L556*Source!I577, 6)*1, 2)</f>
        <v>1.65</v>
      </c>
      <c r="N556">
        <f>SmtRes!AA547</f>
        <v>412.97</v>
      </c>
      <c r="O556">
        <f>ROUND(ROUND(L556*Source!I577, 6)*SmtRes!DA547, 2)</f>
        <v>1.65</v>
      </c>
      <c r="P556">
        <f>SmtRes!AG547</f>
        <v>0</v>
      </c>
      <c r="Q556">
        <f>SmtRes!DC547</f>
        <v>0</v>
      </c>
      <c r="R556">
        <f>ROUND(ROUND(Q556*Source!I577, 6)*1, 2)</f>
        <v>0</v>
      </c>
      <c r="S556">
        <f>SmtRes!AC547</f>
        <v>0</v>
      </c>
      <c r="T556">
        <f>ROUND(ROUND(Q556*Source!I577, 6)*SmtRes!AK547, 2)</f>
        <v>0</v>
      </c>
      <c r="U556">
        <v>3</v>
      </c>
      <c r="Z556">
        <f>SmtRes!X547</f>
        <v>1286462142</v>
      </c>
      <c r="AA556">
        <v>1664821204</v>
      </c>
      <c r="AB556">
        <v>1664821204</v>
      </c>
    </row>
    <row r="557" spans="1:28" x14ac:dyDescent="0.2">
      <c r="A557">
        <v>20</v>
      </c>
      <c r="B557">
        <v>546</v>
      </c>
      <c r="C557">
        <v>3</v>
      </c>
      <c r="D557">
        <v>0</v>
      </c>
      <c r="E557">
        <f>SmtRes!AV546</f>
        <v>0</v>
      </c>
      <c r="F557" t="str">
        <f>SmtRes!I546</f>
        <v>21.1-15-46</v>
      </c>
      <c r="G557" t="str">
        <f>SmtRes!K546</f>
        <v>Припои оловянно-свинцовые в прутках, размеры 8-10х10-15х250-500 мм, марка ПОС-61</v>
      </c>
      <c r="H557" t="str">
        <f>SmtRes!O546</f>
        <v>т</v>
      </c>
      <c r="I557">
        <f>SmtRes!Y546*Source!I577</f>
        <v>1.9999999999999999E-6</v>
      </c>
      <c r="J557">
        <f>SmtRes!AO546</f>
        <v>1</v>
      </c>
      <c r="K557">
        <f>SmtRes!AE546</f>
        <v>1945282.38</v>
      </c>
      <c r="L557">
        <f>SmtRes!DB546</f>
        <v>3.89</v>
      </c>
      <c r="M557">
        <f>ROUND(ROUND(L557*Source!I577, 6)*1, 2)</f>
        <v>3.89</v>
      </c>
      <c r="N557">
        <f>SmtRes!AA546</f>
        <v>1945282.38</v>
      </c>
      <c r="O557">
        <f>ROUND(ROUND(L557*Source!I577, 6)*SmtRes!DA546, 2)</f>
        <v>3.89</v>
      </c>
      <c r="P557">
        <f>SmtRes!AG546</f>
        <v>0</v>
      </c>
      <c r="Q557">
        <f>SmtRes!DC546</f>
        <v>0</v>
      </c>
      <c r="R557">
        <f>ROUND(ROUND(Q557*Source!I577, 6)*1, 2)</f>
        <v>0</v>
      </c>
      <c r="S557">
        <f>SmtRes!AC546</f>
        <v>0</v>
      </c>
      <c r="T557">
        <f>ROUND(ROUND(Q557*Source!I577, 6)*SmtRes!AK546, 2)</f>
        <v>0</v>
      </c>
      <c r="U557">
        <v>3</v>
      </c>
      <c r="Z557">
        <f>SmtRes!X546</f>
        <v>2010614181</v>
      </c>
      <c r="AA557">
        <v>1211539097</v>
      </c>
      <c r="AB557">
        <v>1211539097</v>
      </c>
    </row>
    <row r="558" spans="1:28" x14ac:dyDescent="0.2">
      <c r="A558">
        <v>20</v>
      </c>
      <c r="B558">
        <v>545</v>
      </c>
      <c r="C558">
        <v>2</v>
      </c>
      <c r="D558">
        <v>0</v>
      </c>
      <c r="E558">
        <f>SmtRes!AV545</f>
        <v>0</v>
      </c>
      <c r="F558" t="str">
        <f>SmtRes!I545</f>
        <v>22.1-18-24</v>
      </c>
      <c r="G558" t="str">
        <f>SmtRes!K545</f>
        <v>Автомобили полупассажирские типа ГАЗ, грузоподъемность до 2 т</v>
      </c>
      <c r="H558" t="str">
        <f>SmtRes!O545</f>
        <v>маш.-ч</v>
      </c>
      <c r="I558">
        <f>SmtRes!Y545*Source!I577</f>
        <v>0.11199999999999999</v>
      </c>
      <c r="J558">
        <f>SmtRes!AO545</f>
        <v>1</v>
      </c>
      <c r="K558">
        <f>SmtRes!AF545</f>
        <v>789.86</v>
      </c>
      <c r="L558">
        <f>SmtRes!DB545</f>
        <v>88.465999999999994</v>
      </c>
      <c r="M558">
        <f>ROUND(ROUND(L558*Source!I577, 6)*1, 2)</f>
        <v>88.47</v>
      </c>
      <c r="N558">
        <f>SmtRes!AB545</f>
        <v>789.86</v>
      </c>
      <c r="O558">
        <f>ROUND(ROUND(L558*Source!I577, 6)*SmtRes!DA545, 2)</f>
        <v>88.47</v>
      </c>
      <c r="P558">
        <f>SmtRes!AG545</f>
        <v>515.51</v>
      </c>
      <c r="Q558">
        <f>SmtRes!DC545</f>
        <v>57.735999999999997</v>
      </c>
      <c r="R558">
        <f>ROUND(ROUND(Q558*Source!I577, 6)*1, 2)</f>
        <v>57.74</v>
      </c>
      <c r="S558">
        <f>SmtRes!AC545</f>
        <v>515.51</v>
      </c>
      <c r="T558">
        <f>ROUND(ROUND(Q558*Source!I577, 6)*SmtRes!AK545, 2)</f>
        <v>57.74</v>
      </c>
      <c r="U558">
        <v>2</v>
      </c>
      <c r="Z558">
        <f>SmtRes!X545</f>
        <v>-1123321947</v>
      </c>
      <c r="AA558">
        <v>-1084138170</v>
      </c>
      <c r="AB558">
        <v>-1084138170</v>
      </c>
    </row>
    <row r="559" spans="1:28" x14ac:dyDescent="0.2">
      <c r="A559">
        <v>20</v>
      </c>
      <c r="B559">
        <v>544</v>
      </c>
      <c r="C559">
        <v>1</v>
      </c>
      <c r="D559">
        <v>0</v>
      </c>
      <c r="E559">
        <f>SmtRes!AV544</f>
        <v>1</v>
      </c>
      <c r="F559" t="str">
        <f>SmtRes!I544</f>
        <v>9999990008</v>
      </c>
      <c r="G559" t="str">
        <f>SmtRes!K544</f>
        <v>Трудозатраты рабочих</v>
      </c>
      <c r="H559" t="str">
        <f>SmtRes!O544</f>
        <v>чел.-ч.</v>
      </c>
      <c r="I559">
        <f>SmtRes!Y544*Source!I577</f>
        <v>0.95899999999999996</v>
      </c>
      <c r="J559">
        <f>SmtRes!AO544</f>
        <v>1</v>
      </c>
      <c r="K559">
        <f>SmtRes!AH544</f>
        <v>0</v>
      </c>
      <c r="L559">
        <f>SmtRes!DB544</f>
        <v>0</v>
      </c>
      <c r="M559">
        <f>ROUND(ROUND(L559*Source!I577, 6)*1, 2)</f>
        <v>0</v>
      </c>
      <c r="N559">
        <f>SmtRes!AD544</f>
        <v>0</v>
      </c>
      <c r="O559">
        <f>ROUND(ROUND(L559*Source!I577, 6)*SmtRes!DA544, 2)</f>
        <v>0</v>
      </c>
      <c r="P559">
        <f>SmtRes!AG544</f>
        <v>0</v>
      </c>
      <c r="Q559">
        <f>SmtRes!DC544</f>
        <v>0</v>
      </c>
      <c r="R559">
        <f>ROUND(ROUND(Q559*Source!I577, 6)*1, 2)</f>
        <v>0</v>
      </c>
      <c r="S559">
        <f>SmtRes!AC544</f>
        <v>0</v>
      </c>
      <c r="T559">
        <f>ROUND(ROUND(Q559*Source!I577, 6)*SmtRes!AK544, 2)</f>
        <v>0</v>
      </c>
      <c r="U559">
        <v>1</v>
      </c>
      <c r="Z559">
        <f>SmtRes!X544</f>
        <v>476480486</v>
      </c>
      <c r="AA559">
        <v>-1751963544</v>
      </c>
      <c r="AB559">
        <v>-1751963544</v>
      </c>
    </row>
    <row r="560" spans="1:28" x14ac:dyDescent="0.2">
      <c r="A560">
        <v>20</v>
      </c>
      <c r="B560">
        <v>554</v>
      </c>
      <c r="C560">
        <v>3</v>
      </c>
      <c r="D560">
        <v>0</v>
      </c>
      <c r="E560">
        <f>SmtRes!AV554</f>
        <v>0</v>
      </c>
      <c r="F560" t="str">
        <f>SmtRes!I554</f>
        <v>21.1-20-1</v>
      </c>
      <c r="G560" t="str">
        <f>SmtRes!K554</f>
        <v>Бязь</v>
      </c>
      <c r="H560" t="str">
        <f>SmtRes!O554</f>
        <v>м2</v>
      </c>
      <c r="I560">
        <f>SmtRes!Y554*Source!I578</f>
        <v>0.22</v>
      </c>
      <c r="J560">
        <f>SmtRes!AO554</f>
        <v>1</v>
      </c>
      <c r="K560">
        <f>SmtRes!AE554</f>
        <v>48.08</v>
      </c>
      <c r="L560">
        <f>SmtRes!DB554</f>
        <v>10.56</v>
      </c>
      <c r="M560">
        <f>ROUND(ROUND(L560*Source!I578, 6)*1, 2)</f>
        <v>10.56</v>
      </c>
      <c r="N560">
        <f>SmtRes!AA554</f>
        <v>48.08</v>
      </c>
      <c r="O560">
        <f>ROUND(ROUND(L560*Source!I578, 6)*SmtRes!DA554, 2)</f>
        <v>10.56</v>
      </c>
      <c r="P560">
        <f>SmtRes!AG554</f>
        <v>0</v>
      </c>
      <c r="Q560">
        <f>SmtRes!DC554</f>
        <v>0</v>
      </c>
      <c r="R560">
        <f>ROUND(ROUND(Q560*Source!I578, 6)*1, 2)</f>
        <v>0</v>
      </c>
      <c r="S560">
        <f>SmtRes!AC554</f>
        <v>0</v>
      </c>
      <c r="T560">
        <f>ROUND(ROUND(Q560*Source!I578, 6)*SmtRes!AK554, 2)</f>
        <v>0</v>
      </c>
      <c r="U560">
        <v>3</v>
      </c>
      <c r="Z560">
        <f>SmtRes!X554</f>
        <v>1402440005</v>
      </c>
      <c r="AA560">
        <v>-1894729877</v>
      </c>
      <c r="AB560">
        <v>-1894729877</v>
      </c>
    </row>
    <row r="561" spans="1:28" x14ac:dyDescent="0.2">
      <c r="A561">
        <v>20</v>
      </c>
      <c r="B561">
        <v>553</v>
      </c>
      <c r="C561">
        <v>3</v>
      </c>
      <c r="D561">
        <v>0</v>
      </c>
      <c r="E561">
        <f>SmtRes!AV553</f>
        <v>0</v>
      </c>
      <c r="F561" t="str">
        <f>SmtRes!I553</f>
        <v>21.1-16-104</v>
      </c>
      <c r="G561" t="str">
        <f>SmtRes!K553</f>
        <v>Спирт этиловый технический</v>
      </c>
      <c r="H561" t="str">
        <f>SmtRes!O553</f>
        <v>кг</v>
      </c>
      <c r="I561">
        <f>SmtRes!Y553*Source!I578</f>
        <v>2.1999999999999999E-2</v>
      </c>
      <c r="J561">
        <f>SmtRes!AO553</f>
        <v>1</v>
      </c>
      <c r="K561">
        <f>SmtRes!AE553</f>
        <v>412.97</v>
      </c>
      <c r="L561">
        <f>SmtRes!DB553</f>
        <v>9.1300000000000008</v>
      </c>
      <c r="M561">
        <f>ROUND(ROUND(L561*Source!I578, 6)*1, 2)</f>
        <v>9.1300000000000008</v>
      </c>
      <c r="N561">
        <f>SmtRes!AA553</f>
        <v>412.97</v>
      </c>
      <c r="O561">
        <f>ROUND(ROUND(L561*Source!I578, 6)*SmtRes!DA553, 2)</f>
        <v>9.1300000000000008</v>
      </c>
      <c r="P561">
        <f>SmtRes!AG553</f>
        <v>0</v>
      </c>
      <c r="Q561">
        <f>SmtRes!DC553</f>
        <v>0</v>
      </c>
      <c r="R561">
        <f>ROUND(ROUND(Q561*Source!I578, 6)*1, 2)</f>
        <v>0</v>
      </c>
      <c r="S561">
        <f>SmtRes!AC553</f>
        <v>0</v>
      </c>
      <c r="T561">
        <f>ROUND(ROUND(Q561*Source!I578, 6)*SmtRes!AK553, 2)</f>
        <v>0</v>
      </c>
      <c r="U561">
        <v>3</v>
      </c>
      <c r="Z561">
        <f>SmtRes!X553</f>
        <v>1286462142</v>
      </c>
      <c r="AA561">
        <v>1664821204</v>
      </c>
      <c r="AB561">
        <v>1664821204</v>
      </c>
    </row>
    <row r="562" spans="1:28" x14ac:dyDescent="0.2">
      <c r="A562">
        <v>20</v>
      </c>
      <c r="B562">
        <v>552</v>
      </c>
      <c r="C562">
        <v>2</v>
      </c>
      <c r="D562">
        <v>0</v>
      </c>
      <c r="E562">
        <f>SmtRes!AV552</f>
        <v>0</v>
      </c>
      <c r="F562" t="str">
        <f>SmtRes!I552</f>
        <v>22.1-18-24</v>
      </c>
      <c r="G562" t="str">
        <f>SmtRes!K552</f>
        <v>Автомобили полупассажирские типа ГАЗ, грузоподъемность до 2 т</v>
      </c>
      <c r="H562" t="str">
        <f>SmtRes!O552</f>
        <v>маш.-ч</v>
      </c>
      <c r="I562">
        <f>SmtRes!Y552*Source!I578</f>
        <v>8.249999999999999E-2</v>
      </c>
      <c r="J562">
        <f>SmtRes!AO552</f>
        <v>1</v>
      </c>
      <c r="K562">
        <f>SmtRes!AF552</f>
        <v>789.86</v>
      </c>
      <c r="L562">
        <f>SmtRes!DB552</f>
        <v>65.174999999999997</v>
      </c>
      <c r="M562">
        <f>ROUND(ROUND(L562*Source!I578, 6)*1, 2)</f>
        <v>65.180000000000007</v>
      </c>
      <c r="N562">
        <f>SmtRes!AB552</f>
        <v>789.86</v>
      </c>
      <c r="O562">
        <f>ROUND(ROUND(L562*Source!I578, 6)*SmtRes!DA552, 2)</f>
        <v>65.180000000000007</v>
      </c>
      <c r="P562">
        <f>SmtRes!AG552</f>
        <v>515.51</v>
      </c>
      <c r="Q562">
        <f>SmtRes!DC552</f>
        <v>42.57</v>
      </c>
      <c r="R562">
        <f>ROUND(ROUND(Q562*Source!I578, 6)*1, 2)</f>
        <v>42.57</v>
      </c>
      <c r="S562">
        <f>SmtRes!AC552</f>
        <v>515.51</v>
      </c>
      <c r="T562">
        <f>ROUND(ROUND(Q562*Source!I578, 6)*SmtRes!AK552, 2)</f>
        <v>42.57</v>
      </c>
      <c r="U562">
        <v>2</v>
      </c>
      <c r="Z562">
        <f>SmtRes!X552</f>
        <v>-1123321947</v>
      </c>
      <c r="AA562">
        <v>-1084138170</v>
      </c>
      <c r="AB562">
        <v>-1084138170</v>
      </c>
    </row>
    <row r="563" spans="1:28" x14ac:dyDescent="0.2">
      <c r="A563">
        <v>20</v>
      </c>
      <c r="B563">
        <v>551</v>
      </c>
      <c r="C563">
        <v>1</v>
      </c>
      <c r="D563">
        <v>0</v>
      </c>
      <c r="E563">
        <f>SmtRes!AV551</f>
        <v>1</v>
      </c>
      <c r="F563" t="str">
        <f>SmtRes!I551</f>
        <v>9999990008</v>
      </c>
      <c r="G563" t="str">
        <f>SmtRes!K551</f>
        <v>Трудозатраты рабочих</v>
      </c>
      <c r="H563" t="str">
        <f>SmtRes!O551</f>
        <v>чел.-ч.</v>
      </c>
      <c r="I563">
        <f>SmtRes!Y551*Source!I578</f>
        <v>0.65999999999999992</v>
      </c>
      <c r="J563">
        <f>SmtRes!AO551</f>
        <v>1</v>
      </c>
      <c r="K563">
        <f>SmtRes!AH551</f>
        <v>0</v>
      </c>
      <c r="L563">
        <f>SmtRes!DB551</f>
        <v>0</v>
      </c>
      <c r="M563">
        <f>ROUND(ROUND(L563*Source!I578, 6)*1, 2)</f>
        <v>0</v>
      </c>
      <c r="N563">
        <f>SmtRes!AD551</f>
        <v>0</v>
      </c>
      <c r="O563">
        <f>ROUND(ROUND(L563*Source!I578, 6)*SmtRes!DA551, 2)</f>
        <v>0</v>
      </c>
      <c r="P563">
        <f>SmtRes!AG551</f>
        <v>0</v>
      </c>
      <c r="Q563">
        <f>SmtRes!DC551</f>
        <v>0</v>
      </c>
      <c r="R563">
        <f>ROUND(ROUND(Q563*Source!I578, 6)*1, 2)</f>
        <v>0</v>
      </c>
      <c r="S563">
        <f>SmtRes!AC551</f>
        <v>0</v>
      </c>
      <c r="T563">
        <f>ROUND(ROUND(Q563*Source!I578, 6)*SmtRes!AK551, 2)</f>
        <v>0</v>
      </c>
      <c r="U563">
        <v>1</v>
      </c>
      <c r="Z563">
        <f>SmtRes!X551</f>
        <v>476480486</v>
      </c>
      <c r="AA563">
        <v>-1751963544</v>
      </c>
      <c r="AB563">
        <v>-1751963544</v>
      </c>
    </row>
    <row r="564" spans="1:28" x14ac:dyDescent="0.2">
      <c r="A564">
        <v>20</v>
      </c>
      <c r="B564">
        <v>558</v>
      </c>
      <c r="C564">
        <v>3</v>
      </c>
      <c r="D564">
        <v>0</v>
      </c>
      <c r="E564">
        <f>SmtRes!AV558</f>
        <v>0</v>
      </c>
      <c r="F564" t="str">
        <f>SmtRes!I558</f>
        <v>21.1-20-7</v>
      </c>
      <c r="G564" t="str">
        <f>SmtRes!K558</f>
        <v>Ветошь</v>
      </c>
      <c r="H564" t="str">
        <f>SmtRes!O558</f>
        <v>кг</v>
      </c>
      <c r="I564">
        <f>SmtRes!Y558*Source!I579</f>
        <v>0.15000000000000002</v>
      </c>
      <c r="J564">
        <f>SmtRes!AO558</f>
        <v>1</v>
      </c>
      <c r="K564">
        <f>SmtRes!AE558</f>
        <v>29.29</v>
      </c>
      <c r="L564">
        <f>SmtRes!DB558</f>
        <v>1.46</v>
      </c>
      <c r="M564">
        <f>ROUND(ROUND(L564*Source!I579, 6)*1, 2)</f>
        <v>4.38</v>
      </c>
      <c r="N564">
        <f>SmtRes!AA558</f>
        <v>29.29</v>
      </c>
      <c r="O564">
        <f>ROUND(ROUND(L564*Source!I579, 6)*SmtRes!DA558, 2)</f>
        <v>4.38</v>
      </c>
      <c r="P564">
        <f>SmtRes!AG558</f>
        <v>0</v>
      </c>
      <c r="Q564">
        <f>SmtRes!DC558</f>
        <v>0</v>
      </c>
      <c r="R564">
        <f>ROUND(ROUND(Q564*Source!I579, 6)*1, 2)</f>
        <v>0</v>
      </c>
      <c r="S564">
        <f>SmtRes!AC558</f>
        <v>0</v>
      </c>
      <c r="T564">
        <f>ROUND(ROUND(Q564*Source!I579, 6)*SmtRes!AK558, 2)</f>
        <v>0</v>
      </c>
      <c r="U564">
        <v>3</v>
      </c>
      <c r="Z564">
        <f>SmtRes!X558</f>
        <v>-20334964</v>
      </c>
      <c r="AA564">
        <v>-854210182</v>
      </c>
      <c r="AB564">
        <v>-854210182</v>
      </c>
    </row>
    <row r="565" spans="1:28" x14ac:dyDescent="0.2">
      <c r="A565">
        <v>20</v>
      </c>
      <c r="B565">
        <v>557</v>
      </c>
      <c r="C565">
        <v>3</v>
      </c>
      <c r="D565">
        <v>0</v>
      </c>
      <c r="E565">
        <f>SmtRes!AV557</f>
        <v>0</v>
      </c>
      <c r="F565" t="str">
        <f>SmtRes!I557</f>
        <v>21.1-20-1</v>
      </c>
      <c r="G565" t="str">
        <f>SmtRes!K557</f>
        <v>Бязь</v>
      </c>
      <c r="H565" t="str">
        <f>SmtRes!O557</f>
        <v>м2</v>
      </c>
      <c r="I565">
        <f>SmtRes!Y557*Source!I579</f>
        <v>0.15000000000000002</v>
      </c>
      <c r="J565">
        <f>SmtRes!AO557</f>
        <v>1</v>
      </c>
      <c r="K565">
        <f>SmtRes!AE557</f>
        <v>48.08</v>
      </c>
      <c r="L565">
        <f>SmtRes!DB557</f>
        <v>2.4</v>
      </c>
      <c r="M565">
        <f>ROUND(ROUND(L565*Source!I579, 6)*1, 2)</f>
        <v>7.2</v>
      </c>
      <c r="N565">
        <f>SmtRes!AA557</f>
        <v>48.08</v>
      </c>
      <c r="O565">
        <f>ROUND(ROUND(L565*Source!I579, 6)*SmtRes!DA557, 2)</f>
        <v>7.2</v>
      </c>
      <c r="P565">
        <f>SmtRes!AG557</f>
        <v>0</v>
      </c>
      <c r="Q565">
        <f>SmtRes!DC557</f>
        <v>0</v>
      </c>
      <c r="R565">
        <f>ROUND(ROUND(Q565*Source!I579, 6)*1, 2)</f>
        <v>0</v>
      </c>
      <c r="S565">
        <f>SmtRes!AC557</f>
        <v>0</v>
      </c>
      <c r="T565">
        <f>ROUND(ROUND(Q565*Source!I579, 6)*SmtRes!AK557, 2)</f>
        <v>0</v>
      </c>
      <c r="U565">
        <v>3</v>
      </c>
      <c r="Z565">
        <f>SmtRes!X557</f>
        <v>1402440005</v>
      </c>
      <c r="AA565">
        <v>-1894729877</v>
      </c>
      <c r="AB565">
        <v>-1894729877</v>
      </c>
    </row>
    <row r="566" spans="1:28" x14ac:dyDescent="0.2">
      <c r="A566">
        <v>20</v>
      </c>
      <c r="B566">
        <v>556</v>
      </c>
      <c r="C566">
        <v>3</v>
      </c>
      <c r="D566">
        <v>0</v>
      </c>
      <c r="E566">
        <f>SmtRes!AV556</f>
        <v>0</v>
      </c>
      <c r="F566" t="str">
        <f>SmtRes!I556</f>
        <v>21.1-16-104</v>
      </c>
      <c r="G566" t="str">
        <f>SmtRes!K556</f>
        <v>Спирт этиловый технический</v>
      </c>
      <c r="H566" t="str">
        <f>SmtRes!O556</f>
        <v>кг</v>
      </c>
      <c r="I566">
        <f>SmtRes!Y556*Source!I579</f>
        <v>1.5E-3</v>
      </c>
      <c r="J566">
        <f>SmtRes!AO556</f>
        <v>1</v>
      </c>
      <c r="K566">
        <f>SmtRes!AE556</f>
        <v>412.97</v>
      </c>
      <c r="L566">
        <f>SmtRes!DB556</f>
        <v>0.21</v>
      </c>
      <c r="M566">
        <f>ROUND(ROUND(L566*Source!I579, 6)*1, 2)</f>
        <v>0.63</v>
      </c>
      <c r="N566">
        <f>SmtRes!AA556</f>
        <v>412.97</v>
      </c>
      <c r="O566">
        <f>ROUND(ROUND(L566*Source!I579, 6)*SmtRes!DA556, 2)</f>
        <v>0.63</v>
      </c>
      <c r="P566">
        <f>SmtRes!AG556</f>
        <v>0</v>
      </c>
      <c r="Q566">
        <f>SmtRes!DC556</f>
        <v>0</v>
      </c>
      <c r="R566">
        <f>ROUND(ROUND(Q566*Source!I579, 6)*1, 2)</f>
        <v>0</v>
      </c>
      <c r="S566">
        <f>SmtRes!AC556</f>
        <v>0</v>
      </c>
      <c r="T566">
        <f>ROUND(ROUND(Q566*Source!I579, 6)*SmtRes!AK556, 2)</f>
        <v>0</v>
      </c>
      <c r="U566">
        <v>3</v>
      </c>
      <c r="Z566">
        <f>SmtRes!X556</f>
        <v>1286462142</v>
      </c>
      <c r="AA566">
        <v>1664821204</v>
      </c>
      <c r="AB566">
        <v>1664821204</v>
      </c>
    </row>
    <row r="567" spans="1:28" x14ac:dyDescent="0.2">
      <c r="A567">
        <v>20</v>
      </c>
      <c r="B567">
        <v>555</v>
      </c>
      <c r="C567">
        <v>1</v>
      </c>
      <c r="D567">
        <v>0</v>
      </c>
      <c r="E567">
        <f>SmtRes!AV555</f>
        <v>1</v>
      </c>
      <c r="F567" t="str">
        <f>SmtRes!I555</f>
        <v>9999990008</v>
      </c>
      <c r="G567" t="str">
        <f>SmtRes!K555</f>
        <v>Трудозатраты рабочих</v>
      </c>
      <c r="H567" t="str">
        <f>SmtRes!O555</f>
        <v>чел.-ч.</v>
      </c>
      <c r="I567">
        <f>SmtRes!Y555*Source!I579</f>
        <v>2.2800000000000002</v>
      </c>
      <c r="J567">
        <f>SmtRes!AO555</f>
        <v>1</v>
      </c>
      <c r="K567">
        <f>SmtRes!AH555</f>
        <v>0</v>
      </c>
      <c r="L567">
        <f>SmtRes!DB555</f>
        <v>0</v>
      </c>
      <c r="M567">
        <f>ROUND(ROUND(L567*Source!I579, 6)*1, 2)</f>
        <v>0</v>
      </c>
      <c r="N567">
        <f>SmtRes!AD555</f>
        <v>0</v>
      </c>
      <c r="O567">
        <f>ROUND(ROUND(L567*Source!I579, 6)*SmtRes!DA555, 2)</f>
        <v>0</v>
      </c>
      <c r="P567">
        <f>SmtRes!AG555</f>
        <v>0</v>
      </c>
      <c r="Q567">
        <f>SmtRes!DC555</f>
        <v>0</v>
      </c>
      <c r="R567">
        <f>ROUND(ROUND(Q567*Source!I579, 6)*1, 2)</f>
        <v>0</v>
      </c>
      <c r="S567">
        <f>SmtRes!AC555</f>
        <v>0</v>
      </c>
      <c r="T567">
        <f>ROUND(ROUND(Q567*Source!I579, 6)*SmtRes!AK555, 2)</f>
        <v>0</v>
      </c>
      <c r="U567">
        <v>1</v>
      </c>
      <c r="Z567">
        <f>SmtRes!X555</f>
        <v>476480486</v>
      </c>
      <c r="AA567">
        <v>-1751963544</v>
      </c>
      <c r="AB567">
        <v>-1751963544</v>
      </c>
    </row>
    <row r="568" spans="1:28" x14ac:dyDescent="0.2">
      <c r="A568">
        <v>20</v>
      </c>
      <c r="B568">
        <v>562</v>
      </c>
      <c r="C568">
        <v>3</v>
      </c>
      <c r="D568">
        <v>0</v>
      </c>
      <c r="E568">
        <f>SmtRes!AV562</f>
        <v>0</v>
      </c>
      <c r="F568" t="str">
        <f>SmtRes!I562</f>
        <v>21.1-20-7</v>
      </c>
      <c r="G568" t="str">
        <f>SmtRes!K562</f>
        <v>Ветошь</v>
      </c>
      <c r="H568" t="str">
        <f>SmtRes!O562</f>
        <v>кг</v>
      </c>
      <c r="I568">
        <f>SmtRes!Y562*Source!I580</f>
        <v>0.15000000000000002</v>
      </c>
      <c r="J568">
        <f>SmtRes!AO562</f>
        <v>1</v>
      </c>
      <c r="K568">
        <f>SmtRes!AE562</f>
        <v>29.29</v>
      </c>
      <c r="L568">
        <f>SmtRes!DB562</f>
        <v>1.46</v>
      </c>
      <c r="M568">
        <f>ROUND(ROUND(L568*Source!I580, 6)*1, 2)</f>
        <v>4.38</v>
      </c>
      <c r="N568">
        <f>SmtRes!AA562</f>
        <v>29.29</v>
      </c>
      <c r="O568">
        <f>ROUND(ROUND(L568*Source!I580, 6)*SmtRes!DA562, 2)</f>
        <v>4.38</v>
      </c>
      <c r="P568">
        <f>SmtRes!AG562</f>
        <v>0</v>
      </c>
      <c r="Q568">
        <f>SmtRes!DC562</f>
        <v>0</v>
      </c>
      <c r="R568">
        <f>ROUND(ROUND(Q568*Source!I580, 6)*1, 2)</f>
        <v>0</v>
      </c>
      <c r="S568">
        <f>SmtRes!AC562</f>
        <v>0</v>
      </c>
      <c r="T568">
        <f>ROUND(ROUND(Q568*Source!I580, 6)*SmtRes!AK562, 2)</f>
        <v>0</v>
      </c>
      <c r="U568">
        <v>3</v>
      </c>
      <c r="Z568">
        <f>SmtRes!X562</f>
        <v>-20334964</v>
      </c>
      <c r="AA568">
        <v>-854210182</v>
      </c>
      <c r="AB568">
        <v>-854210182</v>
      </c>
    </row>
    <row r="569" spans="1:28" x14ac:dyDescent="0.2">
      <c r="A569">
        <v>20</v>
      </c>
      <c r="B569">
        <v>561</v>
      </c>
      <c r="C569">
        <v>3</v>
      </c>
      <c r="D569">
        <v>0</v>
      </c>
      <c r="E569">
        <f>SmtRes!AV561</f>
        <v>0</v>
      </c>
      <c r="F569" t="str">
        <f>SmtRes!I561</f>
        <v>21.1-20-1</v>
      </c>
      <c r="G569" t="str">
        <f>SmtRes!K561</f>
        <v>Бязь</v>
      </c>
      <c r="H569" t="str">
        <f>SmtRes!O561</f>
        <v>м2</v>
      </c>
      <c r="I569">
        <f>SmtRes!Y561*Source!I580</f>
        <v>0.15000000000000002</v>
      </c>
      <c r="J569">
        <f>SmtRes!AO561</f>
        <v>1</v>
      </c>
      <c r="K569">
        <f>SmtRes!AE561</f>
        <v>48.08</v>
      </c>
      <c r="L569">
        <f>SmtRes!DB561</f>
        <v>2.4</v>
      </c>
      <c r="M569">
        <f>ROUND(ROUND(L569*Source!I580, 6)*1, 2)</f>
        <v>7.2</v>
      </c>
      <c r="N569">
        <f>SmtRes!AA561</f>
        <v>48.08</v>
      </c>
      <c r="O569">
        <f>ROUND(ROUND(L569*Source!I580, 6)*SmtRes!DA561, 2)</f>
        <v>7.2</v>
      </c>
      <c r="P569">
        <f>SmtRes!AG561</f>
        <v>0</v>
      </c>
      <c r="Q569">
        <f>SmtRes!DC561</f>
        <v>0</v>
      </c>
      <c r="R569">
        <f>ROUND(ROUND(Q569*Source!I580, 6)*1, 2)</f>
        <v>0</v>
      </c>
      <c r="S569">
        <f>SmtRes!AC561</f>
        <v>0</v>
      </c>
      <c r="T569">
        <f>ROUND(ROUND(Q569*Source!I580, 6)*SmtRes!AK561, 2)</f>
        <v>0</v>
      </c>
      <c r="U569">
        <v>3</v>
      </c>
      <c r="Z569">
        <f>SmtRes!X561</f>
        <v>1402440005</v>
      </c>
      <c r="AA569">
        <v>-1894729877</v>
      </c>
      <c r="AB569">
        <v>-1894729877</v>
      </c>
    </row>
    <row r="570" spans="1:28" x14ac:dyDescent="0.2">
      <c r="A570">
        <v>20</v>
      </c>
      <c r="B570">
        <v>560</v>
      </c>
      <c r="C570">
        <v>3</v>
      </c>
      <c r="D570">
        <v>0</v>
      </c>
      <c r="E570">
        <f>SmtRes!AV560</f>
        <v>0</v>
      </c>
      <c r="F570" t="str">
        <f>SmtRes!I560</f>
        <v>21.1-16-104</v>
      </c>
      <c r="G570" t="str">
        <f>SmtRes!K560</f>
        <v>Спирт этиловый технический</v>
      </c>
      <c r="H570" t="str">
        <f>SmtRes!O560</f>
        <v>кг</v>
      </c>
      <c r="I570">
        <f>SmtRes!Y560*Source!I580</f>
        <v>1.5E-3</v>
      </c>
      <c r="J570">
        <f>SmtRes!AO560</f>
        <v>1</v>
      </c>
      <c r="K570">
        <f>SmtRes!AE560</f>
        <v>412.97</v>
      </c>
      <c r="L570">
        <f>SmtRes!DB560</f>
        <v>0.21</v>
      </c>
      <c r="M570">
        <f>ROUND(ROUND(L570*Source!I580, 6)*1, 2)</f>
        <v>0.63</v>
      </c>
      <c r="N570">
        <f>SmtRes!AA560</f>
        <v>412.97</v>
      </c>
      <c r="O570">
        <f>ROUND(ROUND(L570*Source!I580, 6)*SmtRes!DA560, 2)</f>
        <v>0.63</v>
      </c>
      <c r="P570">
        <f>SmtRes!AG560</f>
        <v>0</v>
      </c>
      <c r="Q570">
        <f>SmtRes!DC560</f>
        <v>0</v>
      </c>
      <c r="R570">
        <f>ROUND(ROUND(Q570*Source!I580, 6)*1, 2)</f>
        <v>0</v>
      </c>
      <c r="S570">
        <f>SmtRes!AC560</f>
        <v>0</v>
      </c>
      <c r="T570">
        <f>ROUND(ROUND(Q570*Source!I580, 6)*SmtRes!AK560, 2)</f>
        <v>0</v>
      </c>
      <c r="U570">
        <v>3</v>
      </c>
      <c r="Z570">
        <f>SmtRes!X560</f>
        <v>1286462142</v>
      </c>
      <c r="AA570">
        <v>1664821204</v>
      </c>
      <c r="AB570">
        <v>1664821204</v>
      </c>
    </row>
    <row r="571" spans="1:28" x14ac:dyDescent="0.2">
      <c r="A571">
        <v>20</v>
      </c>
      <c r="B571">
        <v>559</v>
      </c>
      <c r="C571">
        <v>1</v>
      </c>
      <c r="D571">
        <v>0</v>
      </c>
      <c r="E571">
        <f>SmtRes!AV559</f>
        <v>1</v>
      </c>
      <c r="F571" t="str">
        <f>SmtRes!I559</f>
        <v>9999990008</v>
      </c>
      <c r="G571" t="str">
        <f>SmtRes!K559</f>
        <v>Трудозатраты рабочих</v>
      </c>
      <c r="H571" t="str">
        <f>SmtRes!O559</f>
        <v>чел.-ч.</v>
      </c>
      <c r="I571">
        <f>SmtRes!Y559*Source!I580</f>
        <v>2.16</v>
      </c>
      <c r="J571">
        <f>SmtRes!AO559</f>
        <v>1</v>
      </c>
      <c r="K571">
        <f>SmtRes!AH559</f>
        <v>0</v>
      </c>
      <c r="L571">
        <f>SmtRes!DB559</f>
        <v>0</v>
      </c>
      <c r="M571">
        <f>ROUND(ROUND(L571*Source!I580, 6)*1, 2)</f>
        <v>0</v>
      </c>
      <c r="N571">
        <f>SmtRes!AD559</f>
        <v>0</v>
      </c>
      <c r="O571">
        <f>ROUND(ROUND(L571*Source!I580, 6)*SmtRes!DA559, 2)</f>
        <v>0</v>
      </c>
      <c r="P571">
        <f>SmtRes!AG559</f>
        <v>0</v>
      </c>
      <c r="Q571">
        <f>SmtRes!DC559</f>
        <v>0</v>
      </c>
      <c r="R571">
        <f>ROUND(ROUND(Q571*Source!I580, 6)*1, 2)</f>
        <v>0</v>
      </c>
      <c r="S571">
        <f>SmtRes!AC559</f>
        <v>0</v>
      </c>
      <c r="T571">
        <f>ROUND(ROUND(Q571*Source!I580, 6)*SmtRes!AK559, 2)</f>
        <v>0</v>
      </c>
      <c r="U571">
        <v>1</v>
      </c>
      <c r="Z571">
        <f>SmtRes!X559</f>
        <v>476480486</v>
      </c>
      <c r="AA571">
        <v>-1751963544</v>
      </c>
      <c r="AB571">
        <v>-1751963544</v>
      </c>
    </row>
    <row r="572" spans="1:28" x14ac:dyDescent="0.2">
      <c r="A572">
        <v>20</v>
      </c>
      <c r="B572">
        <v>565</v>
      </c>
      <c r="C572">
        <v>3</v>
      </c>
      <c r="D572">
        <v>0</v>
      </c>
      <c r="E572">
        <f>SmtRes!AV565</f>
        <v>0</v>
      </c>
      <c r="F572" t="str">
        <f>SmtRes!I565</f>
        <v>21.1-20-7</v>
      </c>
      <c r="G572" t="str">
        <f>SmtRes!K565</f>
        <v>Ветошь</v>
      </c>
      <c r="H572" t="str">
        <f>SmtRes!O565</f>
        <v>кг</v>
      </c>
      <c r="I572">
        <f>SmtRes!Y565*Source!I581</f>
        <v>3.3000000000000003</v>
      </c>
      <c r="J572">
        <f>SmtRes!AO565</f>
        <v>1</v>
      </c>
      <c r="K572">
        <f>SmtRes!AE565</f>
        <v>29.29</v>
      </c>
      <c r="L572">
        <f>SmtRes!DB565</f>
        <v>32.229999999999997</v>
      </c>
      <c r="M572">
        <f>ROUND(ROUND(L572*Source!I581, 6)*1, 2)</f>
        <v>96.69</v>
      </c>
      <c r="N572">
        <f>SmtRes!AA565</f>
        <v>29.29</v>
      </c>
      <c r="O572">
        <f>ROUND(ROUND(L572*Source!I581, 6)*SmtRes!DA565, 2)</f>
        <v>96.69</v>
      </c>
      <c r="P572">
        <f>SmtRes!AG565</f>
        <v>0</v>
      </c>
      <c r="Q572">
        <f>SmtRes!DC565</f>
        <v>0</v>
      </c>
      <c r="R572">
        <f>ROUND(ROUND(Q572*Source!I581, 6)*1, 2)</f>
        <v>0</v>
      </c>
      <c r="S572">
        <f>SmtRes!AC565</f>
        <v>0</v>
      </c>
      <c r="T572">
        <f>ROUND(ROUND(Q572*Source!I581, 6)*SmtRes!AK565, 2)</f>
        <v>0</v>
      </c>
      <c r="U572">
        <v>3</v>
      </c>
      <c r="Z572">
        <f>SmtRes!X565</f>
        <v>-20334964</v>
      </c>
      <c r="AA572">
        <v>-854210182</v>
      </c>
      <c r="AB572">
        <v>-854210182</v>
      </c>
    </row>
    <row r="573" spans="1:28" x14ac:dyDescent="0.2">
      <c r="A573">
        <v>20</v>
      </c>
      <c r="B573">
        <v>564</v>
      </c>
      <c r="C573">
        <v>3</v>
      </c>
      <c r="D573">
        <v>0</v>
      </c>
      <c r="E573">
        <f>SmtRes!AV564</f>
        <v>0</v>
      </c>
      <c r="F573" t="str">
        <f>SmtRes!I564</f>
        <v>21.1-20-1</v>
      </c>
      <c r="G573" t="str">
        <f>SmtRes!K564</f>
        <v>Бязь</v>
      </c>
      <c r="H573" t="str">
        <f>SmtRes!O564</f>
        <v>м2</v>
      </c>
      <c r="I573">
        <f>SmtRes!Y564*Source!I581</f>
        <v>3.3000000000000003</v>
      </c>
      <c r="J573">
        <f>SmtRes!AO564</f>
        <v>1</v>
      </c>
      <c r="K573">
        <f>SmtRes!AE564</f>
        <v>48.08</v>
      </c>
      <c r="L573">
        <f>SmtRes!DB564</f>
        <v>52.91</v>
      </c>
      <c r="M573">
        <f>ROUND(ROUND(L573*Source!I581, 6)*1, 2)</f>
        <v>158.72999999999999</v>
      </c>
      <c r="N573">
        <f>SmtRes!AA564</f>
        <v>48.08</v>
      </c>
      <c r="O573">
        <f>ROUND(ROUND(L573*Source!I581, 6)*SmtRes!DA564, 2)</f>
        <v>158.72999999999999</v>
      </c>
      <c r="P573">
        <f>SmtRes!AG564</f>
        <v>0</v>
      </c>
      <c r="Q573">
        <f>SmtRes!DC564</f>
        <v>0</v>
      </c>
      <c r="R573">
        <f>ROUND(ROUND(Q573*Source!I581, 6)*1, 2)</f>
        <v>0</v>
      </c>
      <c r="S573">
        <f>SmtRes!AC564</f>
        <v>0</v>
      </c>
      <c r="T573">
        <f>ROUND(ROUND(Q573*Source!I581, 6)*SmtRes!AK564, 2)</f>
        <v>0</v>
      </c>
      <c r="U573">
        <v>3</v>
      </c>
      <c r="Z573">
        <f>SmtRes!X564</f>
        <v>1402440005</v>
      </c>
      <c r="AA573">
        <v>-1894729877</v>
      </c>
      <c r="AB573">
        <v>-1894729877</v>
      </c>
    </row>
    <row r="574" spans="1:28" x14ac:dyDescent="0.2">
      <c r="A574">
        <v>20</v>
      </c>
      <c r="B574">
        <v>563</v>
      </c>
      <c r="C574">
        <v>1</v>
      </c>
      <c r="D574">
        <v>0</v>
      </c>
      <c r="E574">
        <f>SmtRes!AV563</f>
        <v>1</v>
      </c>
      <c r="F574" t="str">
        <f>SmtRes!I563</f>
        <v>9999990008</v>
      </c>
      <c r="G574" t="str">
        <f>SmtRes!K563</f>
        <v>Трудозатраты рабочих</v>
      </c>
      <c r="H574" t="str">
        <f>SmtRes!O563</f>
        <v>чел.-ч.</v>
      </c>
      <c r="I574">
        <f>SmtRes!Y563*Source!I581</f>
        <v>6.6000000000000005</v>
      </c>
      <c r="J574">
        <f>SmtRes!AO563</f>
        <v>1</v>
      </c>
      <c r="K574">
        <f>SmtRes!AH563</f>
        <v>0</v>
      </c>
      <c r="L574">
        <f>SmtRes!DB563</f>
        <v>0</v>
      </c>
      <c r="M574">
        <f>ROUND(ROUND(L574*Source!I581, 6)*1, 2)</f>
        <v>0</v>
      </c>
      <c r="N574">
        <f>SmtRes!AD563</f>
        <v>0</v>
      </c>
      <c r="O574">
        <f>ROUND(ROUND(L574*Source!I581, 6)*SmtRes!DA563, 2)</f>
        <v>0</v>
      </c>
      <c r="P574">
        <f>SmtRes!AG563</f>
        <v>0</v>
      </c>
      <c r="Q574">
        <f>SmtRes!DC563</f>
        <v>0</v>
      </c>
      <c r="R574">
        <f>ROUND(ROUND(Q574*Source!I581, 6)*1, 2)</f>
        <v>0</v>
      </c>
      <c r="S574">
        <f>SmtRes!AC563</f>
        <v>0</v>
      </c>
      <c r="T574">
        <f>ROUND(ROUND(Q574*Source!I581, 6)*SmtRes!AK563, 2)</f>
        <v>0</v>
      </c>
      <c r="U574">
        <v>1</v>
      </c>
      <c r="Z574">
        <f>SmtRes!X563</f>
        <v>476480486</v>
      </c>
      <c r="AA574">
        <v>-1751963544</v>
      </c>
      <c r="AB574">
        <v>-1751963544</v>
      </c>
    </row>
    <row r="575" spans="1:28" x14ac:dyDescent="0.2">
      <c r="A575">
        <v>20</v>
      </c>
      <c r="B575">
        <v>567</v>
      </c>
      <c r="C575">
        <v>3</v>
      </c>
      <c r="D575">
        <v>0</v>
      </c>
      <c r="E575">
        <f>SmtRes!AV567</f>
        <v>0</v>
      </c>
      <c r="F575" t="str">
        <f>SmtRes!I567</f>
        <v>21.1-20-7</v>
      </c>
      <c r="G575" t="str">
        <f>SmtRes!K567</f>
        <v>Ветошь</v>
      </c>
      <c r="H575" t="str">
        <f>SmtRes!O567</f>
        <v>кг</v>
      </c>
      <c r="I575">
        <f>SmtRes!Y567*Source!I582</f>
        <v>1.2E-2</v>
      </c>
      <c r="J575">
        <f>SmtRes!AO567</f>
        <v>1</v>
      </c>
      <c r="K575">
        <f>SmtRes!AE567</f>
        <v>29.29</v>
      </c>
      <c r="L575">
        <f>SmtRes!DB567</f>
        <v>0.06</v>
      </c>
      <c r="M575">
        <f>ROUND(ROUND(L575*Source!I582, 6)*1, 2)</f>
        <v>0.36</v>
      </c>
      <c r="N575">
        <f>SmtRes!AA567</f>
        <v>29.29</v>
      </c>
      <c r="O575">
        <f>ROUND(ROUND(L575*Source!I582, 6)*SmtRes!DA567, 2)</f>
        <v>0.36</v>
      </c>
      <c r="P575">
        <f>SmtRes!AG567</f>
        <v>0</v>
      </c>
      <c r="Q575">
        <f>SmtRes!DC567</f>
        <v>0</v>
      </c>
      <c r="R575">
        <f>ROUND(ROUND(Q575*Source!I582, 6)*1, 2)</f>
        <v>0</v>
      </c>
      <c r="S575">
        <f>SmtRes!AC567</f>
        <v>0</v>
      </c>
      <c r="T575">
        <f>ROUND(ROUND(Q575*Source!I582, 6)*SmtRes!AK567, 2)</f>
        <v>0</v>
      </c>
      <c r="U575">
        <v>3</v>
      </c>
      <c r="Z575">
        <f>SmtRes!X567</f>
        <v>-20334964</v>
      </c>
      <c r="AA575">
        <v>-854210182</v>
      </c>
      <c r="AB575">
        <v>-854210182</v>
      </c>
    </row>
    <row r="576" spans="1:28" x14ac:dyDescent="0.2">
      <c r="A576">
        <v>20</v>
      </c>
      <c r="B576">
        <v>566</v>
      </c>
      <c r="C576">
        <v>1</v>
      </c>
      <c r="D576">
        <v>0</v>
      </c>
      <c r="E576">
        <f>SmtRes!AV566</f>
        <v>1</v>
      </c>
      <c r="F576" t="str">
        <f>SmtRes!I566</f>
        <v>9999990008</v>
      </c>
      <c r="G576" t="str">
        <f>SmtRes!K566</f>
        <v>Трудозатраты рабочих</v>
      </c>
      <c r="H576" t="str">
        <f>SmtRes!O566</f>
        <v>чел.-ч.</v>
      </c>
      <c r="I576">
        <f>SmtRes!Y566*Source!I582</f>
        <v>0.96</v>
      </c>
      <c r="J576">
        <f>SmtRes!AO566</f>
        <v>1</v>
      </c>
      <c r="K576">
        <f>SmtRes!AH566</f>
        <v>0</v>
      </c>
      <c r="L576">
        <f>SmtRes!DB566</f>
        <v>0</v>
      </c>
      <c r="M576">
        <f>ROUND(ROUND(L576*Source!I582, 6)*1, 2)</f>
        <v>0</v>
      </c>
      <c r="N576">
        <f>SmtRes!AD566</f>
        <v>0</v>
      </c>
      <c r="O576">
        <f>ROUND(ROUND(L576*Source!I582, 6)*SmtRes!DA566, 2)</f>
        <v>0</v>
      </c>
      <c r="P576">
        <f>SmtRes!AG566</f>
        <v>0</v>
      </c>
      <c r="Q576">
        <f>SmtRes!DC566</f>
        <v>0</v>
      </c>
      <c r="R576">
        <f>ROUND(ROUND(Q576*Source!I582, 6)*1, 2)</f>
        <v>0</v>
      </c>
      <c r="S576">
        <f>SmtRes!AC566</f>
        <v>0</v>
      </c>
      <c r="T576">
        <f>ROUND(ROUND(Q576*Source!I582, 6)*SmtRes!AK566, 2)</f>
        <v>0</v>
      </c>
      <c r="U576">
        <v>1</v>
      </c>
      <c r="Z576">
        <f>SmtRes!X566</f>
        <v>476480486</v>
      </c>
      <c r="AA576">
        <v>-1751963544</v>
      </c>
      <c r="AB576">
        <v>-1751963544</v>
      </c>
    </row>
    <row r="577" spans="1:28" x14ac:dyDescent="0.2">
      <c r="A577">
        <v>20</v>
      </c>
      <c r="B577">
        <v>574</v>
      </c>
      <c r="C577">
        <v>3</v>
      </c>
      <c r="D577">
        <v>0</v>
      </c>
      <c r="E577">
        <f>SmtRes!AV574</f>
        <v>0</v>
      </c>
      <c r="F577" t="str">
        <f>SmtRes!I574</f>
        <v>21.1-20-1</v>
      </c>
      <c r="G577" t="str">
        <f>SmtRes!K574</f>
        <v>Бязь</v>
      </c>
      <c r="H577" t="str">
        <f>SmtRes!O574</f>
        <v>м2</v>
      </c>
      <c r="I577">
        <f>SmtRes!Y574*Source!I583</f>
        <v>0.04</v>
      </c>
      <c r="J577">
        <f>SmtRes!AO574</f>
        <v>1</v>
      </c>
      <c r="K577">
        <f>SmtRes!AE574</f>
        <v>48.08</v>
      </c>
      <c r="L577">
        <f>SmtRes!DB574</f>
        <v>0.96</v>
      </c>
      <c r="M577">
        <f>ROUND(ROUND(L577*Source!I583, 6)*1, 2)</f>
        <v>1.92</v>
      </c>
      <c r="N577">
        <f>SmtRes!AA574</f>
        <v>48.08</v>
      </c>
      <c r="O577">
        <f>ROUND(ROUND(L577*Source!I583, 6)*SmtRes!DA574, 2)</f>
        <v>1.92</v>
      </c>
      <c r="P577">
        <f>SmtRes!AG574</f>
        <v>0</v>
      </c>
      <c r="Q577">
        <f>SmtRes!DC574</f>
        <v>0</v>
      </c>
      <c r="R577">
        <f>ROUND(ROUND(Q577*Source!I583, 6)*1, 2)</f>
        <v>0</v>
      </c>
      <c r="S577">
        <f>SmtRes!AC574</f>
        <v>0</v>
      </c>
      <c r="T577">
        <f>ROUND(ROUND(Q577*Source!I583, 6)*SmtRes!AK574, 2)</f>
        <v>0</v>
      </c>
      <c r="U577">
        <v>3</v>
      </c>
      <c r="Z577">
        <f>SmtRes!X574</f>
        <v>1402440005</v>
      </c>
      <c r="AA577">
        <v>-1894729877</v>
      </c>
      <c r="AB577">
        <v>-1894729877</v>
      </c>
    </row>
    <row r="578" spans="1:28" x14ac:dyDescent="0.2">
      <c r="A578">
        <v>20</v>
      </c>
      <c r="B578">
        <v>573</v>
      </c>
      <c r="C578">
        <v>3</v>
      </c>
      <c r="D578">
        <v>0</v>
      </c>
      <c r="E578">
        <f>SmtRes!AV573</f>
        <v>0</v>
      </c>
      <c r="F578" t="str">
        <f>SmtRes!I573</f>
        <v>21.1-16-41</v>
      </c>
      <c r="G578" t="str">
        <f>SmtRes!K573</f>
        <v>Канифоль</v>
      </c>
      <c r="H578" t="str">
        <f>SmtRes!O573</f>
        <v>кг</v>
      </c>
      <c r="I578">
        <f>SmtRes!Y573*Source!I583</f>
        <v>7.0000000000000001E-3</v>
      </c>
      <c r="J578">
        <f>SmtRes!AO573</f>
        <v>1</v>
      </c>
      <c r="K578">
        <f>SmtRes!AE573</f>
        <v>404.48</v>
      </c>
      <c r="L578">
        <f>SmtRes!DB573</f>
        <v>1.42</v>
      </c>
      <c r="M578">
        <f>ROUND(ROUND(L578*Source!I583, 6)*1, 2)</f>
        <v>2.84</v>
      </c>
      <c r="N578">
        <f>SmtRes!AA573</f>
        <v>404.48</v>
      </c>
      <c r="O578">
        <f>ROUND(ROUND(L578*Source!I583, 6)*SmtRes!DA573, 2)</f>
        <v>2.84</v>
      </c>
      <c r="P578">
        <f>SmtRes!AG573</f>
        <v>0</v>
      </c>
      <c r="Q578">
        <f>SmtRes!DC573</f>
        <v>0</v>
      </c>
      <c r="R578">
        <f>ROUND(ROUND(Q578*Source!I583, 6)*1, 2)</f>
        <v>0</v>
      </c>
      <c r="S578">
        <f>SmtRes!AC573</f>
        <v>0</v>
      </c>
      <c r="T578">
        <f>ROUND(ROUND(Q578*Source!I583, 6)*SmtRes!AK573, 2)</f>
        <v>0</v>
      </c>
      <c r="U578">
        <v>3</v>
      </c>
      <c r="Z578">
        <f>SmtRes!X573</f>
        <v>-1116031774</v>
      </c>
      <c r="AA578">
        <v>-843402697</v>
      </c>
      <c r="AB578">
        <v>-843402697</v>
      </c>
    </row>
    <row r="579" spans="1:28" x14ac:dyDescent="0.2">
      <c r="A579">
        <v>20</v>
      </c>
      <c r="B579">
        <v>572</v>
      </c>
      <c r="C579">
        <v>3</v>
      </c>
      <c r="D579">
        <v>0</v>
      </c>
      <c r="E579">
        <f>SmtRes!AV572</f>
        <v>0</v>
      </c>
      <c r="F579" t="str">
        <f>SmtRes!I572</f>
        <v>21.1-16-11</v>
      </c>
      <c r="G579" t="str">
        <f>SmtRes!K572</f>
        <v>Ацетон химически чистый</v>
      </c>
      <c r="H579" t="str">
        <f>SmtRes!O572</f>
        <v>кг</v>
      </c>
      <c r="I579">
        <f>SmtRes!Y572*Source!I583</f>
        <v>4.0000000000000001E-3</v>
      </c>
      <c r="J579">
        <f>SmtRes!AO572</f>
        <v>1</v>
      </c>
      <c r="K579">
        <f>SmtRes!AE572</f>
        <v>271.95999999999998</v>
      </c>
      <c r="L579">
        <f>SmtRes!DB572</f>
        <v>0.54</v>
      </c>
      <c r="M579">
        <f>ROUND(ROUND(L579*Source!I583, 6)*1, 2)</f>
        <v>1.08</v>
      </c>
      <c r="N579">
        <f>SmtRes!AA572</f>
        <v>271.95999999999998</v>
      </c>
      <c r="O579">
        <f>ROUND(ROUND(L579*Source!I583, 6)*SmtRes!DA572, 2)</f>
        <v>1.08</v>
      </c>
      <c r="P579">
        <f>SmtRes!AG572</f>
        <v>0</v>
      </c>
      <c r="Q579">
        <f>SmtRes!DC572</f>
        <v>0</v>
      </c>
      <c r="R579">
        <f>ROUND(ROUND(Q579*Source!I583, 6)*1, 2)</f>
        <v>0</v>
      </c>
      <c r="S579">
        <f>SmtRes!AC572</f>
        <v>0</v>
      </c>
      <c r="T579">
        <f>ROUND(ROUND(Q579*Source!I583, 6)*SmtRes!AK572, 2)</f>
        <v>0</v>
      </c>
      <c r="U579">
        <v>3</v>
      </c>
      <c r="Z579">
        <f>SmtRes!X572</f>
        <v>-1814974188</v>
      </c>
      <c r="AA579">
        <v>-214032763</v>
      </c>
      <c r="AB579">
        <v>-214032763</v>
      </c>
    </row>
    <row r="580" spans="1:28" x14ac:dyDescent="0.2">
      <c r="A580">
        <v>20</v>
      </c>
      <c r="B580">
        <v>571</v>
      </c>
      <c r="C580">
        <v>3</v>
      </c>
      <c r="D580">
        <v>0</v>
      </c>
      <c r="E580">
        <f>SmtRes!AV571</f>
        <v>0</v>
      </c>
      <c r="F580" t="str">
        <f>SmtRes!I571</f>
        <v>21.1-16-104</v>
      </c>
      <c r="G580" t="str">
        <f>SmtRes!K571</f>
        <v>Спирт этиловый технический</v>
      </c>
      <c r="H580" t="str">
        <f>SmtRes!O571</f>
        <v>кг</v>
      </c>
      <c r="I580">
        <f>SmtRes!Y571*Source!I583</f>
        <v>8.0000000000000002E-3</v>
      </c>
      <c r="J580">
        <f>SmtRes!AO571</f>
        <v>1</v>
      </c>
      <c r="K580">
        <f>SmtRes!AE571</f>
        <v>412.97</v>
      </c>
      <c r="L580">
        <f>SmtRes!DB571</f>
        <v>1.65</v>
      </c>
      <c r="M580">
        <f>ROUND(ROUND(L580*Source!I583, 6)*1, 2)</f>
        <v>3.3</v>
      </c>
      <c r="N580">
        <f>SmtRes!AA571</f>
        <v>412.97</v>
      </c>
      <c r="O580">
        <f>ROUND(ROUND(L580*Source!I583, 6)*SmtRes!DA571, 2)</f>
        <v>3.3</v>
      </c>
      <c r="P580">
        <f>SmtRes!AG571</f>
        <v>0</v>
      </c>
      <c r="Q580">
        <f>SmtRes!DC571</f>
        <v>0</v>
      </c>
      <c r="R580">
        <f>ROUND(ROUND(Q580*Source!I583, 6)*1, 2)</f>
        <v>0</v>
      </c>
      <c r="S580">
        <f>SmtRes!AC571</f>
        <v>0</v>
      </c>
      <c r="T580">
        <f>ROUND(ROUND(Q580*Source!I583, 6)*SmtRes!AK571, 2)</f>
        <v>0</v>
      </c>
      <c r="U580">
        <v>3</v>
      </c>
      <c r="Z580">
        <f>SmtRes!X571</f>
        <v>1286462142</v>
      </c>
      <c r="AA580">
        <v>1664821204</v>
      </c>
      <c r="AB580">
        <v>1664821204</v>
      </c>
    </row>
    <row r="581" spans="1:28" x14ac:dyDescent="0.2">
      <c r="A581">
        <v>20</v>
      </c>
      <c r="B581">
        <v>570</v>
      </c>
      <c r="C581">
        <v>3</v>
      </c>
      <c r="D581">
        <v>0</v>
      </c>
      <c r="E581">
        <f>SmtRes!AV570</f>
        <v>0</v>
      </c>
      <c r="F581" t="str">
        <f>SmtRes!I570</f>
        <v>21.1-15-46</v>
      </c>
      <c r="G581" t="str">
        <f>SmtRes!K570</f>
        <v>Припои оловянно-свинцовые в прутках, размеры 8-10х10-15х250-500 мм, марка ПОС-61</v>
      </c>
      <c r="H581" t="str">
        <f>SmtRes!O570</f>
        <v>т</v>
      </c>
      <c r="I581">
        <f>SmtRes!Y570*Source!I583</f>
        <v>3.9999999999999998E-6</v>
      </c>
      <c r="J581">
        <f>SmtRes!AO570</f>
        <v>1</v>
      </c>
      <c r="K581">
        <f>SmtRes!AE570</f>
        <v>1945282.38</v>
      </c>
      <c r="L581">
        <f>SmtRes!DB570</f>
        <v>3.89</v>
      </c>
      <c r="M581">
        <f>ROUND(ROUND(L581*Source!I583, 6)*1, 2)</f>
        <v>7.78</v>
      </c>
      <c r="N581">
        <f>SmtRes!AA570</f>
        <v>1945282.38</v>
      </c>
      <c r="O581">
        <f>ROUND(ROUND(L581*Source!I583, 6)*SmtRes!DA570, 2)</f>
        <v>7.78</v>
      </c>
      <c r="P581">
        <f>SmtRes!AG570</f>
        <v>0</v>
      </c>
      <c r="Q581">
        <f>SmtRes!DC570</f>
        <v>0</v>
      </c>
      <c r="R581">
        <f>ROUND(ROUND(Q581*Source!I583, 6)*1, 2)</f>
        <v>0</v>
      </c>
      <c r="S581">
        <f>SmtRes!AC570</f>
        <v>0</v>
      </c>
      <c r="T581">
        <f>ROUND(ROUND(Q581*Source!I583, 6)*SmtRes!AK570, 2)</f>
        <v>0</v>
      </c>
      <c r="U581">
        <v>3</v>
      </c>
      <c r="Z581">
        <f>SmtRes!X570</f>
        <v>2010614181</v>
      </c>
      <c r="AA581">
        <v>1211539097</v>
      </c>
      <c r="AB581">
        <v>1211539097</v>
      </c>
    </row>
    <row r="582" spans="1:28" x14ac:dyDescent="0.2">
      <c r="A582">
        <v>20</v>
      </c>
      <c r="B582">
        <v>569</v>
      </c>
      <c r="C582">
        <v>2</v>
      </c>
      <c r="D582">
        <v>0</v>
      </c>
      <c r="E582">
        <f>SmtRes!AV569</f>
        <v>0</v>
      </c>
      <c r="F582" t="str">
        <f>SmtRes!I569</f>
        <v>22.1-18-24</v>
      </c>
      <c r="G582" t="str">
        <f>SmtRes!K569</f>
        <v>Автомобили полупассажирские типа ГАЗ, грузоподъемность до 2 т</v>
      </c>
      <c r="H582" t="str">
        <f>SmtRes!O569</f>
        <v>маш.-ч</v>
      </c>
      <c r="I582">
        <f>SmtRes!Y569*Source!I583</f>
        <v>0.39200000000000002</v>
      </c>
      <c r="J582">
        <f>SmtRes!AO569</f>
        <v>1</v>
      </c>
      <c r="K582">
        <f>SmtRes!AF569</f>
        <v>789.86</v>
      </c>
      <c r="L582">
        <f>SmtRes!DB569</f>
        <v>154.81200000000001</v>
      </c>
      <c r="M582">
        <f>ROUND(ROUND(L582*Source!I583, 6)*1, 2)</f>
        <v>309.62</v>
      </c>
      <c r="N582">
        <f>SmtRes!AB569</f>
        <v>789.86</v>
      </c>
      <c r="O582">
        <f>ROUND(ROUND(L582*Source!I583, 6)*SmtRes!DA569, 2)</f>
        <v>309.62</v>
      </c>
      <c r="P582">
        <f>SmtRes!AG569</f>
        <v>515.51</v>
      </c>
      <c r="Q582">
        <f>SmtRes!DC569</f>
        <v>101.038</v>
      </c>
      <c r="R582">
        <f>ROUND(ROUND(Q582*Source!I583, 6)*1, 2)</f>
        <v>202.08</v>
      </c>
      <c r="S582">
        <f>SmtRes!AC569</f>
        <v>515.51</v>
      </c>
      <c r="T582">
        <f>ROUND(ROUND(Q582*Source!I583, 6)*SmtRes!AK569, 2)</f>
        <v>202.08</v>
      </c>
      <c r="U582">
        <v>2</v>
      </c>
      <c r="Z582">
        <f>SmtRes!X569</f>
        <v>-1123321947</v>
      </c>
      <c r="AA582">
        <v>-1084138170</v>
      </c>
      <c r="AB582">
        <v>-1084138170</v>
      </c>
    </row>
    <row r="583" spans="1:28" x14ac:dyDescent="0.2">
      <c r="A583">
        <v>20</v>
      </c>
      <c r="B583">
        <v>568</v>
      </c>
      <c r="C583">
        <v>1</v>
      </c>
      <c r="D583">
        <v>0</v>
      </c>
      <c r="E583">
        <f>SmtRes!AV568</f>
        <v>1</v>
      </c>
      <c r="F583" t="str">
        <f>SmtRes!I568</f>
        <v>9999990008</v>
      </c>
      <c r="G583" t="str">
        <f>SmtRes!K568</f>
        <v>Трудозатраты рабочих</v>
      </c>
      <c r="H583" t="str">
        <f>SmtRes!O568</f>
        <v>чел.-ч.</v>
      </c>
      <c r="I583">
        <f>SmtRes!Y568*Source!I583</f>
        <v>3.3180000000000001</v>
      </c>
      <c r="J583">
        <f>SmtRes!AO568</f>
        <v>1</v>
      </c>
      <c r="K583">
        <f>SmtRes!AH568</f>
        <v>0</v>
      </c>
      <c r="L583">
        <f>SmtRes!DB568</f>
        <v>0</v>
      </c>
      <c r="M583">
        <f>ROUND(ROUND(L583*Source!I583, 6)*1, 2)</f>
        <v>0</v>
      </c>
      <c r="N583">
        <f>SmtRes!AD568</f>
        <v>0</v>
      </c>
      <c r="O583">
        <f>ROUND(ROUND(L583*Source!I583, 6)*SmtRes!DA568, 2)</f>
        <v>0</v>
      </c>
      <c r="P583">
        <f>SmtRes!AG568</f>
        <v>0</v>
      </c>
      <c r="Q583">
        <f>SmtRes!DC568</f>
        <v>0</v>
      </c>
      <c r="R583">
        <f>ROUND(ROUND(Q583*Source!I583, 6)*1, 2)</f>
        <v>0</v>
      </c>
      <c r="S583">
        <f>SmtRes!AC568</f>
        <v>0</v>
      </c>
      <c r="T583">
        <f>ROUND(ROUND(Q583*Source!I583, 6)*SmtRes!AK568, 2)</f>
        <v>0</v>
      </c>
      <c r="U583">
        <v>1</v>
      </c>
      <c r="Z583">
        <f>SmtRes!X568</f>
        <v>476480486</v>
      </c>
      <c r="AA583">
        <v>-1751963544</v>
      </c>
      <c r="AB583">
        <v>-1751963544</v>
      </c>
    </row>
    <row r="584" spans="1:28" x14ac:dyDescent="0.2">
      <c r="A584">
        <v>20</v>
      </c>
      <c r="B584">
        <v>578</v>
      </c>
      <c r="C584">
        <v>3</v>
      </c>
      <c r="D584">
        <v>0</v>
      </c>
      <c r="E584">
        <f>SmtRes!AV578</f>
        <v>0</v>
      </c>
      <c r="F584" t="str">
        <f>SmtRes!I578</f>
        <v>21.1-20-1</v>
      </c>
      <c r="G584" t="str">
        <f>SmtRes!K578</f>
        <v>Бязь</v>
      </c>
      <c r="H584" t="str">
        <f>SmtRes!O578</f>
        <v>м2</v>
      </c>
      <c r="I584">
        <f>SmtRes!Y578*Source!I584</f>
        <v>0.44</v>
      </c>
      <c r="J584">
        <f>SmtRes!AO578</f>
        <v>1</v>
      </c>
      <c r="K584">
        <f>SmtRes!AE578</f>
        <v>48.08</v>
      </c>
      <c r="L584">
        <f>SmtRes!DB578</f>
        <v>10.56</v>
      </c>
      <c r="M584">
        <f>ROUND(ROUND(L584*Source!I584, 6)*1, 2)</f>
        <v>21.12</v>
      </c>
      <c r="N584">
        <f>SmtRes!AA578</f>
        <v>48.08</v>
      </c>
      <c r="O584">
        <f>ROUND(ROUND(L584*Source!I584, 6)*SmtRes!DA578, 2)</f>
        <v>21.12</v>
      </c>
      <c r="P584">
        <f>SmtRes!AG578</f>
        <v>0</v>
      </c>
      <c r="Q584">
        <f>SmtRes!DC578</f>
        <v>0</v>
      </c>
      <c r="R584">
        <f>ROUND(ROUND(Q584*Source!I584, 6)*1, 2)</f>
        <v>0</v>
      </c>
      <c r="S584">
        <f>SmtRes!AC578</f>
        <v>0</v>
      </c>
      <c r="T584">
        <f>ROUND(ROUND(Q584*Source!I584, 6)*SmtRes!AK578, 2)</f>
        <v>0</v>
      </c>
      <c r="U584">
        <v>3</v>
      </c>
      <c r="Z584">
        <f>SmtRes!X578</f>
        <v>930607803</v>
      </c>
      <c r="AA584">
        <v>438278550</v>
      </c>
      <c r="AB584">
        <v>438278550</v>
      </c>
    </row>
    <row r="585" spans="1:28" x14ac:dyDescent="0.2">
      <c r="A585">
        <v>20</v>
      </c>
      <c r="B585">
        <v>577</v>
      </c>
      <c r="C585">
        <v>3</v>
      </c>
      <c r="D585">
        <v>0</v>
      </c>
      <c r="E585">
        <f>SmtRes!AV577</f>
        <v>0</v>
      </c>
      <c r="F585" t="str">
        <f>SmtRes!I577</f>
        <v>21.1-16-104</v>
      </c>
      <c r="G585" t="str">
        <f>SmtRes!K577</f>
        <v>Спирт этиловый технический</v>
      </c>
      <c r="H585" t="str">
        <f>SmtRes!O577</f>
        <v>кг</v>
      </c>
      <c r="I585">
        <f>SmtRes!Y577*Source!I584</f>
        <v>4.3999999999999997E-2</v>
      </c>
      <c r="J585">
        <f>SmtRes!AO577</f>
        <v>1</v>
      </c>
      <c r="K585">
        <f>SmtRes!AE577</f>
        <v>412.97</v>
      </c>
      <c r="L585">
        <f>SmtRes!DB577</f>
        <v>9.1300000000000008</v>
      </c>
      <c r="M585">
        <f>ROUND(ROUND(L585*Source!I584, 6)*1, 2)</f>
        <v>18.260000000000002</v>
      </c>
      <c r="N585">
        <f>SmtRes!AA577</f>
        <v>412.97</v>
      </c>
      <c r="O585">
        <f>ROUND(ROUND(L585*Source!I584, 6)*SmtRes!DA577, 2)</f>
        <v>18.260000000000002</v>
      </c>
      <c r="P585">
        <f>SmtRes!AG577</f>
        <v>0</v>
      </c>
      <c r="Q585">
        <f>SmtRes!DC577</f>
        <v>0</v>
      </c>
      <c r="R585">
        <f>ROUND(ROUND(Q585*Source!I584, 6)*1, 2)</f>
        <v>0</v>
      </c>
      <c r="S585">
        <f>SmtRes!AC577</f>
        <v>0</v>
      </c>
      <c r="T585">
        <f>ROUND(ROUND(Q585*Source!I584, 6)*SmtRes!AK577, 2)</f>
        <v>0</v>
      </c>
      <c r="U585">
        <v>3</v>
      </c>
      <c r="Z585">
        <f>SmtRes!X577</f>
        <v>382526942</v>
      </c>
      <c r="AA585">
        <v>-279449137</v>
      </c>
      <c r="AB585">
        <v>-279449137</v>
      </c>
    </row>
    <row r="586" spans="1:28" x14ac:dyDescent="0.2">
      <c r="A586">
        <v>20</v>
      </c>
      <c r="B586">
        <v>576</v>
      </c>
      <c r="C586">
        <v>2</v>
      </c>
      <c r="D586">
        <v>0</v>
      </c>
      <c r="E586">
        <f>SmtRes!AV576</f>
        <v>0</v>
      </c>
      <c r="F586" t="str">
        <f>SmtRes!I576</f>
        <v>22.1-18-24</v>
      </c>
      <c r="G586" t="str">
        <f>SmtRes!K576</f>
        <v>Автомобили полупассажирские типа ГАЗ, грузоподъемность до 2 т</v>
      </c>
      <c r="H586" t="str">
        <f>SmtRes!O576</f>
        <v>маш.-ч</v>
      </c>
      <c r="I586">
        <f>SmtRes!Y576*Source!I584</f>
        <v>0.16499999999999998</v>
      </c>
      <c r="J586">
        <f>SmtRes!AO576</f>
        <v>1</v>
      </c>
      <c r="K586">
        <f>SmtRes!AF576</f>
        <v>789.86</v>
      </c>
      <c r="L586">
        <f>SmtRes!DB576</f>
        <v>65.174999999999997</v>
      </c>
      <c r="M586">
        <f>ROUND(ROUND(L586*Source!I584, 6)*1, 2)</f>
        <v>130.35</v>
      </c>
      <c r="N586">
        <f>SmtRes!AB576</f>
        <v>789.86</v>
      </c>
      <c r="O586">
        <f>ROUND(ROUND(L586*Source!I584, 6)*SmtRes!DA576, 2)</f>
        <v>130.35</v>
      </c>
      <c r="P586">
        <f>SmtRes!AG576</f>
        <v>515.51</v>
      </c>
      <c r="Q586">
        <f>SmtRes!DC576</f>
        <v>42.57</v>
      </c>
      <c r="R586">
        <f>ROUND(ROUND(Q586*Source!I584, 6)*1, 2)</f>
        <v>85.14</v>
      </c>
      <c r="S586">
        <f>SmtRes!AC576</f>
        <v>515.51</v>
      </c>
      <c r="T586">
        <f>ROUND(ROUND(Q586*Source!I584, 6)*SmtRes!AK576, 2)</f>
        <v>85.14</v>
      </c>
      <c r="U586">
        <v>2</v>
      </c>
      <c r="Z586">
        <f>SmtRes!X576</f>
        <v>-253528126</v>
      </c>
      <c r="AA586">
        <v>209854017</v>
      </c>
      <c r="AB586">
        <v>209854017</v>
      </c>
    </row>
    <row r="587" spans="1:28" x14ac:dyDescent="0.2">
      <c r="A587">
        <v>20</v>
      </c>
      <c r="B587">
        <v>575</v>
      </c>
      <c r="C587">
        <v>1</v>
      </c>
      <c r="D587">
        <v>0</v>
      </c>
      <c r="E587">
        <f>SmtRes!AV575</f>
        <v>1</v>
      </c>
      <c r="F587" t="str">
        <f>SmtRes!I575</f>
        <v>9999990008</v>
      </c>
      <c r="G587" t="str">
        <f>SmtRes!K575</f>
        <v>Трудозатраты рабочих</v>
      </c>
      <c r="H587" t="str">
        <f>SmtRes!O575</f>
        <v>чел.-ч.</v>
      </c>
      <c r="I587">
        <f>SmtRes!Y575*Source!I584</f>
        <v>1.3199999999999998</v>
      </c>
      <c r="J587">
        <f>SmtRes!AO575</f>
        <v>1</v>
      </c>
      <c r="K587">
        <f>SmtRes!AH575</f>
        <v>0</v>
      </c>
      <c r="L587">
        <f>SmtRes!DB575</f>
        <v>0</v>
      </c>
      <c r="M587">
        <f>ROUND(ROUND(L587*Source!I584, 6)*1, 2)</f>
        <v>0</v>
      </c>
      <c r="N587">
        <f>SmtRes!AD575</f>
        <v>0</v>
      </c>
      <c r="O587">
        <f>ROUND(ROUND(L587*Source!I584, 6)*SmtRes!DA575, 2)</f>
        <v>0</v>
      </c>
      <c r="P587">
        <f>SmtRes!AG575</f>
        <v>0</v>
      </c>
      <c r="Q587">
        <f>SmtRes!DC575</f>
        <v>0</v>
      </c>
      <c r="R587">
        <f>ROUND(ROUND(Q587*Source!I584, 6)*1, 2)</f>
        <v>0</v>
      </c>
      <c r="S587">
        <f>SmtRes!AC575</f>
        <v>0</v>
      </c>
      <c r="T587">
        <f>ROUND(ROUND(Q587*Source!I584, 6)*SmtRes!AK575, 2)</f>
        <v>0</v>
      </c>
      <c r="U587">
        <v>1</v>
      </c>
      <c r="Z587">
        <f>SmtRes!X575</f>
        <v>476480486</v>
      </c>
      <c r="AA587">
        <v>-1751963544</v>
      </c>
      <c r="AB587">
        <v>-1751963544</v>
      </c>
    </row>
    <row r="588" spans="1:28" x14ac:dyDescent="0.2">
      <c r="A588">
        <v>20</v>
      </c>
      <c r="B588">
        <v>586</v>
      </c>
      <c r="C588">
        <v>3</v>
      </c>
      <c r="D588">
        <v>0</v>
      </c>
      <c r="E588">
        <f>SmtRes!AV586</f>
        <v>0</v>
      </c>
      <c r="F588" t="str">
        <f>SmtRes!I586</f>
        <v>21.1-6-139</v>
      </c>
      <c r="G588" t="str">
        <f>SmtRes!K586</f>
        <v>Эмаль, марка ПФ-115 (цветная), пентафталевая</v>
      </c>
      <c r="H588" t="str">
        <f>SmtRes!O586</f>
        <v>кг</v>
      </c>
      <c r="I588">
        <f>SmtRes!Y586*Source!I585</f>
        <v>5.1999999999999998E-2</v>
      </c>
      <c r="J588">
        <f>SmtRes!AO586</f>
        <v>1</v>
      </c>
      <c r="K588">
        <f>SmtRes!AE586</f>
        <v>137.97</v>
      </c>
      <c r="L588">
        <f>SmtRes!DB586</f>
        <v>3.58</v>
      </c>
      <c r="M588">
        <f>ROUND(ROUND(L588*Source!I585, 6)*1, 2)</f>
        <v>7.16</v>
      </c>
      <c r="N588">
        <f>SmtRes!AA586</f>
        <v>137.97</v>
      </c>
      <c r="O588">
        <f>ROUND(ROUND(L588*Source!I585, 6)*SmtRes!DA586, 2)</f>
        <v>7.16</v>
      </c>
      <c r="P588">
        <f>SmtRes!AG586</f>
        <v>0</v>
      </c>
      <c r="Q588">
        <f>SmtRes!DC586</f>
        <v>0</v>
      </c>
      <c r="R588">
        <f>ROUND(ROUND(Q588*Source!I585, 6)*1, 2)</f>
        <v>0</v>
      </c>
      <c r="S588">
        <f>SmtRes!AC586</f>
        <v>0</v>
      </c>
      <c r="T588">
        <f>ROUND(ROUND(Q588*Source!I585, 6)*SmtRes!AK586, 2)</f>
        <v>0</v>
      </c>
      <c r="U588">
        <v>3</v>
      </c>
      <c r="Z588">
        <f>SmtRes!X586</f>
        <v>181517458</v>
      </c>
      <c r="AA588">
        <v>1793131511</v>
      </c>
      <c r="AB588">
        <v>1793131511</v>
      </c>
    </row>
    <row r="589" spans="1:28" x14ac:dyDescent="0.2">
      <c r="A589">
        <v>20</v>
      </c>
      <c r="B589">
        <v>585</v>
      </c>
      <c r="C589">
        <v>3</v>
      </c>
      <c r="D589">
        <v>0</v>
      </c>
      <c r="E589">
        <f>SmtRes!AV585</f>
        <v>0</v>
      </c>
      <c r="F589" t="str">
        <f>SmtRes!I585</f>
        <v>21.1-6-114</v>
      </c>
      <c r="G589" t="str">
        <f>SmtRes!K585</f>
        <v>Растворитель "Уайт-спирит"</v>
      </c>
      <c r="H589" t="str">
        <f>SmtRes!O585</f>
        <v>т</v>
      </c>
      <c r="I589">
        <f>SmtRes!Y585*Source!I585</f>
        <v>1.5200000000000001E-4</v>
      </c>
      <c r="J589">
        <f>SmtRes!AO585</f>
        <v>1</v>
      </c>
      <c r="K589">
        <f>SmtRes!AE585</f>
        <v>95071.08</v>
      </c>
      <c r="L589">
        <f>SmtRes!DB585</f>
        <v>7.22</v>
      </c>
      <c r="M589">
        <f>ROUND(ROUND(L589*Source!I585, 6)*1, 2)</f>
        <v>14.44</v>
      </c>
      <c r="N589">
        <f>SmtRes!AA585</f>
        <v>95071.08</v>
      </c>
      <c r="O589">
        <f>ROUND(ROUND(L589*Source!I585, 6)*SmtRes!DA585, 2)</f>
        <v>14.44</v>
      </c>
      <c r="P589">
        <f>SmtRes!AG585</f>
        <v>0</v>
      </c>
      <c r="Q589">
        <f>SmtRes!DC585</f>
        <v>0</v>
      </c>
      <c r="R589">
        <f>ROUND(ROUND(Q589*Source!I585, 6)*1, 2)</f>
        <v>0</v>
      </c>
      <c r="S589">
        <f>SmtRes!AC585</f>
        <v>0</v>
      </c>
      <c r="T589">
        <f>ROUND(ROUND(Q589*Source!I585, 6)*SmtRes!AK585, 2)</f>
        <v>0</v>
      </c>
      <c r="U589">
        <v>3</v>
      </c>
      <c r="Z589">
        <f>SmtRes!X585</f>
        <v>549931194</v>
      </c>
      <c r="AA589">
        <v>1212629458</v>
      </c>
      <c r="AB589">
        <v>1212629458</v>
      </c>
    </row>
    <row r="590" spans="1:28" x14ac:dyDescent="0.2">
      <c r="A590">
        <v>20</v>
      </c>
      <c r="B590">
        <v>584</v>
      </c>
      <c r="C590">
        <v>3</v>
      </c>
      <c r="D590">
        <v>0</v>
      </c>
      <c r="E590">
        <f>SmtRes!AV584</f>
        <v>0</v>
      </c>
      <c r="F590" t="str">
        <f>SmtRes!I584</f>
        <v>21.1-25-388</v>
      </c>
      <c r="G590" t="str">
        <f>SmtRes!K584</f>
        <v>Шкурка шлифовальная на бумажной основе</v>
      </c>
      <c r="H590" t="str">
        <f>SmtRes!O584</f>
        <v>м2</v>
      </c>
      <c r="I590">
        <f>SmtRes!Y584*Source!I585</f>
        <v>0.04</v>
      </c>
      <c r="J590">
        <f>SmtRes!AO584</f>
        <v>1</v>
      </c>
      <c r="K590">
        <f>SmtRes!AE584</f>
        <v>459.29</v>
      </c>
      <c r="L590">
        <f>SmtRes!DB584</f>
        <v>9.18</v>
      </c>
      <c r="M590">
        <f>ROUND(ROUND(L590*Source!I585, 6)*1, 2)</f>
        <v>18.36</v>
      </c>
      <c r="N590">
        <f>SmtRes!AA584</f>
        <v>459.29</v>
      </c>
      <c r="O590">
        <f>ROUND(ROUND(L590*Source!I585, 6)*SmtRes!DA584, 2)</f>
        <v>18.36</v>
      </c>
      <c r="P590">
        <f>SmtRes!AG584</f>
        <v>0</v>
      </c>
      <c r="Q590">
        <f>SmtRes!DC584</f>
        <v>0</v>
      </c>
      <c r="R590">
        <f>ROUND(ROUND(Q590*Source!I585, 6)*1, 2)</f>
        <v>0</v>
      </c>
      <c r="S590">
        <f>SmtRes!AC584</f>
        <v>0</v>
      </c>
      <c r="T590">
        <f>ROUND(ROUND(Q590*Source!I585, 6)*SmtRes!AK584, 2)</f>
        <v>0</v>
      </c>
      <c r="U590">
        <v>3</v>
      </c>
      <c r="Z590">
        <f>SmtRes!X584</f>
        <v>-1773913456</v>
      </c>
      <c r="AA590">
        <v>-2112574086</v>
      </c>
      <c r="AB590">
        <v>-2112574086</v>
      </c>
    </row>
    <row r="591" spans="1:28" x14ac:dyDescent="0.2">
      <c r="A591">
        <v>20</v>
      </c>
      <c r="B591">
        <v>583</v>
      </c>
      <c r="C591">
        <v>3</v>
      </c>
      <c r="D591">
        <v>0</v>
      </c>
      <c r="E591">
        <f>SmtRes!AV583</f>
        <v>0</v>
      </c>
      <c r="F591" t="str">
        <f>SmtRes!I583</f>
        <v>21.1-20-7</v>
      </c>
      <c r="G591" t="str">
        <f>SmtRes!K583</f>
        <v>Ветошь</v>
      </c>
      <c r="H591" t="str">
        <f>SmtRes!O583</f>
        <v>кг</v>
      </c>
      <c r="I591">
        <f>SmtRes!Y583*Source!I585</f>
        <v>0.06</v>
      </c>
      <c r="J591">
        <f>SmtRes!AO583</f>
        <v>1</v>
      </c>
      <c r="K591">
        <f>SmtRes!AE583</f>
        <v>29.29</v>
      </c>
      <c r="L591">
        <f>SmtRes!DB583</f>
        <v>0.88</v>
      </c>
      <c r="M591">
        <f>ROUND(ROUND(L591*Source!I585, 6)*1, 2)</f>
        <v>1.76</v>
      </c>
      <c r="N591">
        <f>SmtRes!AA583</f>
        <v>29.29</v>
      </c>
      <c r="O591">
        <f>ROUND(ROUND(L591*Source!I585, 6)*SmtRes!DA583, 2)</f>
        <v>1.76</v>
      </c>
      <c r="P591">
        <f>SmtRes!AG583</f>
        <v>0</v>
      </c>
      <c r="Q591">
        <f>SmtRes!DC583</f>
        <v>0</v>
      </c>
      <c r="R591">
        <f>ROUND(ROUND(Q591*Source!I585, 6)*1, 2)</f>
        <v>0</v>
      </c>
      <c r="S591">
        <f>SmtRes!AC583</f>
        <v>0</v>
      </c>
      <c r="T591">
        <f>ROUND(ROUND(Q591*Source!I585, 6)*SmtRes!AK583, 2)</f>
        <v>0</v>
      </c>
      <c r="U591">
        <v>3</v>
      </c>
      <c r="Z591">
        <f>SmtRes!X583</f>
        <v>-20334964</v>
      </c>
      <c r="AA591">
        <v>-854210182</v>
      </c>
      <c r="AB591">
        <v>-854210182</v>
      </c>
    </row>
    <row r="592" spans="1:28" x14ac:dyDescent="0.2">
      <c r="A592">
        <v>20</v>
      </c>
      <c r="B592">
        <v>582</v>
      </c>
      <c r="C592">
        <v>3</v>
      </c>
      <c r="D592">
        <v>0</v>
      </c>
      <c r="E592">
        <f>SmtRes!AV582</f>
        <v>0</v>
      </c>
      <c r="F592" t="str">
        <f>SmtRes!I582</f>
        <v>21.1-20-1</v>
      </c>
      <c r="G592" t="str">
        <f>SmtRes!K582</f>
        <v>Бязь</v>
      </c>
      <c r="H592" t="str">
        <f>SmtRes!O582</f>
        <v>м2</v>
      </c>
      <c r="I592">
        <f>SmtRes!Y582*Source!I585</f>
        <v>0.2</v>
      </c>
      <c r="J592">
        <f>SmtRes!AO582</f>
        <v>1</v>
      </c>
      <c r="K592">
        <f>SmtRes!AE582</f>
        <v>48.08</v>
      </c>
      <c r="L592">
        <f>SmtRes!DB582</f>
        <v>4.8</v>
      </c>
      <c r="M592">
        <f>ROUND(ROUND(L592*Source!I585, 6)*1, 2)</f>
        <v>9.6</v>
      </c>
      <c r="N592">
        <f>SmtRes!AA582</f>
        <v>48.08</v>
      </c>
      <c r="O592">
        <f>ROUND(ROUND(L592*Source!I585, 6)*SmtRes!DA582, 2)</f>
        <v>9.6</v>
      </c>
      <c r="P592">
        <f>SmtRes!AG582</f>
        <v>0</v>
      </c>
      <c r="Q592">
        <f>SmtRes!DC582</f>
        <v>0</v>
      </c>
      <c r="R592">
        <f>ROUND(ROUND(Q592*Source!I585, 6)*1, 2)</f>
        <v>0</v>
      </c>
      <c r="S592">
        <f>SmtRes!AC582</f>
        <v>0</v>
      </c>
      <c r="T592">
        <f>ROUND(ROUND(Q592*Source!I585, 6)*SmtRes!AK582, 2)</f>
        <v>0</v>
      </c>
      <c r="U592">
        <v>3</v>
      </c>
      <c r="Z592">
        <f>SmtRes!X582</f>
        <v>1402440005</v>
      </c>
      <c r="AA592">
        <v>-1894729877</v>
      </c>
      <c r="AB592">
        <v>-1894729877</v>
      </c>
    </row>
    <row r="593" spans="1:28" x14ac:dyDescent="0.2">
      <c r="A593">
        <v>20</v>
      </c>
      <c r="B593">
        <v>581</v>
      </c>
      <c r="C593">
        <v>3</v>
      </c>
      <c r="D593">
        <v>0</v>
      </c>
      <c r="E593">
        <f>SmtRes!AV581</f>
        <v>0</v>
      </c>
      <c r="F593" t="str">
        <f>SmtRes!I581</f>
        <v>21.1-16-103</v>
      </c>
      <c r="G593" t="str">
        <f>SmtRes!K581</f>
        <v>Спирт этиловый ректификат</v>
      </c>
      <c r="H593" t="str">
        <f>SmtRes!O581</f>
        <v>кг</v>
      </c>
      <c r="I593">
        <f>SmtRes!Y581*Source!I585</f>
        <v>2E-3</v>
      </c>
      <c r="J593">
        <f>SmtRes!AO581</f>
        <v>1</v>
      </c>
      <c r="K593">
        <f>SmtRes!AE581</f>
        <v>471.7</v>
      </c>
      <c r="L593">
        <f>SmtRes!DB581</f>
        <v>0.48</v>
      </c>
      <c r="M593">
        <f>ROUND(ROUND(L593*Source!I585, 6)*1, 2)</f>
        <v>0.96</v>
      </c>
      <c r="N593">
        <f>SmtRes!AA581</f>
        <v>471.7</v>
      </c>
      <c r="O593">
        <f>ROUND(ROUND(L593*Source!I585, 6)*SmtRes!DA581, 2)</f>
        <v>0.96</v>
      </c>
      <c r="P593">
        <f>SmtRes!AG581</f>
        <v>0</v>
      </c>
      <c r="Q593">
        <f>SmtRes!DC581</f>
        <v>0</v>
      </c>
      <c r="R593">
        <f>ROUND(ROUND(Q593*Source!I585, 6)*1, 2)</f>
        <v>0</v>
      </c>
      <c r="S593">
        <f>SmtRes!AC581</f>
        <v>0</v>
      </c>
      <c r="T593">
        <f>ROUND(ROUND(Q593*Source!I585, 6)*SmtRes!AK581, 2)</f>
        <v>0</v>
      </c>
      <c r="U593">
        <v>3</v>
      </c>
      <c r="Z593">
        <f>SmtRes!X581</f>
        <v>1222454159</v>
      </c>
      <c r="AA593">
        <v>-235644289</v>
      </c>
      <c r="AB593">
        <v>-235644289</v>
      </c>
    </row>
    <row r="594" spans="1:28" x14ac:dyDescent="0.2">
      <c r="A594">
        <v>20</v>
      </c>
      <c r="B594">
        <v>580</v>
      </c>
      <c r="C594">
        <v>2</v>
      </c>
      <c r="D594">
        <v>0</v>
      </c>
      <c r="E594">
        <f>SmtRes!AV580</f>
        <v>0</v>
      </c>
      <c r="F594" t="str">
        <f>SmtRes!I580</f>
        <v>22.1-18-24</v>
      </c>
      <c r="G594" t="str">
        <f>SmtRes!K580</f>
        <v>Автомобили полупассажирские типа ГАЗ, грузоподъемность до 2 т</v>
      </c>
      <c r="H594" t="str">
        <f>SmtRes!O580</f>
        <v>маш.-ч</v>
      </c>
      <c r="I594">
        <f>SmtRes!Y580*Source!I585</f>
        <v>0.48</v>
      </c>
      <c r="J594">
        <f>SmtRes!AO580</f>
        <v>1</v>
      </c>
      <c r="K594">
        <f>SmtRes!AF580</f>
        <v>789.86</v>
      </c>
      <c r="L594">
        <f>SmtRes!DB580</f>
        <v>189.56</v>
      </c>
      <c r="M594">
        <f>ROUND(ROUND(L594*Source!I585, 6)*1, 2)</f>
        <v>379.12</v>
      </c>
      <c r="N594">
        <f>SmtRes!AB580</f>
        <v>789.86</v>
      </c>
      <c r="O594">
        <f>ROUND(ROUND(L594*Source!I585, 6)*SmtRes!DA580, 2)</f>
        <v>379.12</v>
      </c>
      <c r="P594">
        <f>SmtRes!AG580</f>
        <v>515.51</v>
      </c>
      <c r="Q594">
        <f>SmtRes!DC580</f>
        <v>123.72</v>
      </c>
      <c r="R594">
        <f>ROUND(ROUND(Q594*Source!I585, 6)*1, 2)</f>
        <v>247.44</v>
      </c>
      <c r="S594">
        <f>SmtRes!AC580</f>
        <v>515.51</v>
      </c>
      <c r="T594">
        <f>ROUND(ROUND(Q594*Source!I585, 6)*SmtRes!AK580, 2)</f>
        <v>247.44</v>
      </c>
      <c r="U594">
        <v>2</v>
      </c>
      <c r="Z594">
        <f>SmtRes!X580</f>
        <v>-1123321947</v>
      </c>
      <c r="AA594">
        <v>-1084138170</v>
      </c>
      <c r="AB594">
        <v>-1084138170</v>
      </c>
    </row>
    <row r="595" spans="1:28" x14ac:dyDescent="0.2">
      <c r="A595">
        <v>20</v>
      </c>
      <c r="B595">
        <v>579</v>
      </c>
      <c r="C595">
        <v>1</v>
      </c>
      <c r="D595">
        <v>0</v>
      </c>
      <c r="E595">
        <f>SmtRes!AV579</f>
        <v>1</v>
      </c>
      <c r="F595" t="str">
        <f>SmtRes!I579</f>
        <v>9999990008</v>
      </c>
      <c r="G595" t="str">
        <f>SmtRes!K579</f>
        <v>Трудозатраты рабочих</v>
      </c>
      <c r="H595" t="str">
        <f>SmtRes!O579</f>
        <v>чел.-ч.</v>
      </c>
      <c r="I595">
        <f>SmtRes!Y579*Source!I585</f>
        <v>1.44</v>
      </c>
      <c r="J595">
        <f>SmtRes!AO579</f>
        <v>1</v>
      </c>
      <c r="K595">
        <f>SmtRes!AH579</f>
        <v>0</v>
      </c>
      <c r="L595">
        <f>SmtRes!DB579</f>
        <v>0</v>
      </c>
      <c r="M595">
        <f>ROUND(ROUND(L595*Source!I585, 6)*1, 2)</f>
        <v>0</v>
      </c>
      <c r="N595">
        <f>SmtRes!AD579</f>
        <v>0</v>
      </c>
      <c r="O595">
        <f>ROUND(ROUND(L595*Source!I585, 6)*SmtRes!DA579, 2)</f>
        <v>0</v>
      </c>
      <c r="P595">
        <f>SmtRes!AG579</f>
        <v>0</v>
      </c>
      <c r="Q595">
        <f>SmtRes!DC579</f>
        <v>0</v>
      </c>
      <c r="R595">
        <f>ROUND(ROUND(Q595*Source!I585, 6)*1, 2)</f>
        <v>0</v>
      </c>
      <c r="S595">
        <f>SmtRes!AC579</f>
        <v>0</v>
      </c>
      <c r="T595">
        <f>ROUND(ROUND(Q595*Source!I585, 6)*SmtRes!AK579, 2)</f>
        <v>0</v>
      </c>
      <c r="U595">
        <v>1</v>
      </c>
      <c r="Z595">
        <f>SmtRes!X579</f>
        <v>476480486</v>
      </c>
      <c r="AA595">
        <v>-1751963544</v>
      </c>
      <c r="AB595">
        <v>-1751963544</v>
      </c>
    </row>
    <row r="596" spans="1:28" x14ac:dyDescent="0.2">
      <c r="A596">
        <v>20</v>
      </c>
      <c r="B596">
        <v>594</v>
      </c>
      <c r="C596">
        <v>3</v>
      </c>
      <c r="D596">
        <v>0</v>
      </c>
      <c r="E596">
        <f>SmtRes!AV594</f>
        <v>0</v>
      </c>
      <c r="F596" t="str">
        <f>SmtRes!I594</f>
        <v>21.1-6-139</v>
      </c>
      <c r="G596" t="str">
        <f>SmtRes!K594</f>
        <v>Эмаль, марка ПФ-115 (цветная), пентафталевая</v>
      </c>
      <c r="H596" t="str">
        <f>SmtRes!O594</f>
        <v>кг</v>
      </c>
      <c r="I596">
        <f>SmtRes!Y594*Source!I586</f>
        <v>1.2E-2</v>
      </c>
      <c r="J596">
        <f>SmtRes!AO594</f>
        <v>1</v>
      </c>
      <c r="K596">
        <f>SmtRes!AE594</f>
        <v>137.97</v>
      </c>
      <c r="L596">
        <f>SmtRes!DB594</f>
        <v>0.28000000000000003</v>
      </c>
      <c r="M596">
        <f>ROUND(ROUND(L596*Source!I586, 6)*1, 2)</f>
        <v>1.68</v>
      </c>
      <c r="N596">
        <f>SmtRes!AA594</f>
        <v>137.97</v>
      </c>
      <c r="O596">
        <f>ROUND(ROUND(L596*Source!I586, 6)*SmtRes!DA594, 2)</f>
        <v>1.68</v>
      </c>
      <c r="P596">
        <f>SmtRes!AG594</f>
        <v>0</v>
      </c>
      <c r="Q596">
        <f>SmtRes!DC594</f>
        <v>0</v>
      </c>
      <c r="R596">
        <f>ROUND(ROUND(Q596*Source!I586, 6)*1, 2)</f>
        <v>0</v>
      </c>
      <c r="S596">
        <f>SmtRes!AC594</f>
        <v>0</v>
      </c>
      <c r="T596">
        <f>ROUND(ROUND(Q596*Source!I586, 6)*SmtRes!AK594, 2)</f>
        <v>0</v>
      </c>
      <c r="U596">
        <v>3</v>
      </c>
      <c r="Z596">
        <f>SmtRes!X594</f>
        <v>181517458</v>
      </c>
      <c r="AA596">
        <v>1793131511</v>
      </c>
      <c r="AB596">
        <v>1793131511</v>
      </c>
    </row>
    <row r="597" spans="1:28" x14ac:dyDescent="0.2">
      <c r="A597">
        <v>20</v>
      </c>
      <c r="B597">
        <v>593</v>
      </c>
      <c r="C597">
        <v>3</v>
      </c>
      <c r="D597">
        <v>0</v>
      </c>
      <c r="E597">
        <f>SmtRes!AV593</f>
        <v>0</v>
      </c>
      <c r="F597" t="str">
        <f>SmtRes!I593</f>
        <v>21.1-25-388</v>
      </c>
      <c r="G597" t="str">
        <f>SmtRes!K593</f>
        <v>Шкурка шлифовальная на бумажной основе</v>
      </c>
      <c r="H597" t="str">
        <f>SmtRes!O593</f>
        <v>м2</v>
      </c>
      <c r="I597">
        <f>SmtRes!Y593*Source!I586</f>
        <v>0.24</v>
      </c>
      <c r="J597">
        <f>SmtRes!AO593</f>
        <v>1</v>
      </c>
      <c r="K597">
        <f>SmtRes!AE593</f>
        <v>459.29</v>
      </c>
      <c r="L597">
        <f>SmtRes!DB593</f>
        <v>18.36</v>
      </c>
      <c r="M597">
        <f>ROUND(ROUND(L597*Source!I586, 6)*1, 2)</f>
        <v>110.16</v>
      </c>
      <c r="N597">
        <f>SmtRes!AA593</f>
        <v>459.29</v>
      </c>
      <c r="O597">
        <f>ROUND(ROUND(L597*Source!I586, 6)*SmtRes!DA593, 2)</f>
        <v>110.16</v>
      </c>
      <c r="P597">
        <f>SmtRes!AG593</f>
        <v>0</v>
      </c>
      <c r="Q597">
        <f>SmtRes!DC593</f>
        <v>0</v>
      </c>
      <c r="R597">
        <f>ROUND(ROUND(Q597*Source!I586, 6)*1, 2)</f>
        <v>0</v>
      </c>
      <c r="S597">
        <f>SmtRes!AC593</f>
        <v>0</v>
      </c>
      <c r="T597">
        <f>ROUND(ROUND(Q597*Source!I586, 6)*SmtRes!AK593, 2)</f>
        <v>0</v>
      </c>
      <c r="U597">
        <v>3</v>
      </c>
      <c r="Z597">
        <f>SmtRes!X593</f>
        <v>-1773913456</v>
      </c>
      <c r="AA597">
        <v>-2112574086</v>
      </c>
      <c r="AB597">
        <v>-2112574086</v>
      </c>
    </row>
    <row r="598" spans="1:28" x14ac:dyDescent="0.2">
      <c r="A598">
        <v>20</v>
      </c>
      <c r="B598">
        <v>592</v>
      </c>
      <c r="C598">
        <v>3</v>
      </c>
      <c r="D598">
        <v>0</v>
      </c>
      <c r="E598">
        <f>SmtRes!AV592</f>
        <v>0</v>
      </c>
      <c r="F598" t="str">
        <f>SmtRes!I592</f>
        <v>21.1-24-14</v>
      </c>
      <c r="G598" t="str">
        <f>SmtRes!K592</f>
        <v>Средство моющее</v>
      </c>
      <c r="H598" t="str">
        <f>SmtRes!O592</f>
        <v>кг</v>
      </c>
      <c r="I598">
        <f>SmtRes!Y592*Source!I586</f>
        <v>0.13200000000000001</v>
      </c>
      <c r="J598">
        <f>SmtRes!AO592</f>
        <v>1</v>
      </c>
      <c r="K598">
        <f>SmtRes!AE592</f>
        <v>76.12</v>
      </c>
      <c r="L598">
        <f>SmtRes!DB592</f>
        <v>1.68</v>
      </c>
      <c r="M598">
        <f>ROUND(ROUND(L598*Source!I586, 6)*1, 2)</f>
        <v>10.08</v>
      </c>
      <c r="N598">
        <f>SmtRes!AA592</f>
        <v>76.12</v>
      </c>
      <c r="O598">
        <f>ROUND(ROUND(L598*Source!I586, 6)*SmtRes!DA592, 2)</f>
        <v>10.08</v>
      </c>
      <c r="P598">
        <f>SmtRes!AG592</f>
        <v>0</v>
      </c>
      <c r="Q598">
        <f>SmtRes!DC592</f>
        <v>0</v>
      </c>
      <c r="R598">
        <f>ROUND(ROUND(Q598*Source!I586, 6)*1, 2)</f>
        <v>0</v>
      </c>
      <c r="S598">
        <f>SmtRes!AC592</f>
        <v>0</v>
      </c>
      <c r="T598">
        <f>ROUND(ROUND(Q598*Source!I586, 6)*SmtRes!AK592, 2)</f>
        <v>0</v>
      </c>
      <c r="U598">
        <v>3</v>
      </c>
      <c r="Z598">
        <f>SmtRes!X592</f>
        <v>-2071827928</v>
      </c>
      <c r="AA598">
        <v>136419810</v>
      </c>
      <c r="AB598">
        <v>136419810</v>
      </c>
    </row>
    <row r="599" spans="1:28" x14ac:dyDescent="0.2">
      <c r="A599">
        <v>20</v>
      </c>
      <c r="B599">
        <v>591</v>
      </c>
      <c r="C599">
        <v>3</v>
      </c>
      <c r="D599">
        <v>0</v>
      </c>
      <c r="E599">
        <f>SmtRes!AV591</f>
        <v>0</v>
      </c>
      <c r="F599" t="str">
        <f>SmtRes!I591</f>
        <v>21.1-20-7</v>
      </c>
      <c r="G599" t="str">
        <f>SmtRes!K591</f>
        <v>Ветошь</v>
      </c>
      <c r="H599" t="str">
        <f>SmtRes!O591</f>
        <v>кг</v>
      </c>
      <c r="I599">
        <f>SmtRes!Y591*Source!I586</f>
        <v>1.2000000000000002</v>
      </c>
      <c r="J599">
        <f>SmtRes!AO591</f>
        <v>1</v>
      </c>
      <c r="K599">
        <f>SmtRes!AE591</f>
        <v>29.29</v>
      </c>
      <c r="L599">
        <f>SmtRes!DB591</f>
        <v>5.84</v>
      </c>
      <c r="M599">
        <f>ROUND(ROUND(L599*Source!I586, 6)*1, 2)</f>
        <v>35.04</v>
      </c>
      <c r="N599">
        <f>SmtRes!AA591</f>
        <v>29.29</v>
      </c>
      <c r="O599">
        <f>ROUND(ROUND(L599*Source!I586, 6)*SmtRes!DA591, 2)</f>
        <v>35.04</v>
      </c>
      <c r="P599">
        <f>SmtRes!AG591</f>
        <v>0</v>
      </c>
      <c r="Q599">
        <f>SmtRes!DC591</f>
        <v>0</v>
      </c>
      <c r="R599">
        <f>ROUND(ROUND(Q599*Source!I586, 6)*1, 2)</f>
        <v>0</v>
      </c>
      <c r="S599">
        <f>SmtRes!AC591</f>
        <v>0</v>
      </c>
      <c r="T599">
        <f>ROUND(ROUND(Q599*Source!I586, 6)*SmtRes!AK591, 2)</f>
        <v>0</v>
      </c>
      <c r="U599">
        <v>3</v>
      </c>
      <c r="Z599">
        <f>SmtRes!X591</f>
        <v>-20334964</v>
      </c>
      <c r="AA599">
        <v>-854210182</v>
      </c>
      <c r="AB599">
        <v>-854210182</v>
      </c>
    </row>
    <row r="600" spans="1:28" x14ac:dyDescent="0.2">
      <c r="A600">
        <v>20</v>
      </c>
      <c r="B600">
        <v>590</v>
      </c>
      <c r="C600">
        <v>3</v>
      </c>
      <c r="D600">
        <v>0</v>
      </c>
      <c r="E600">
        <f>SmtRes!AV590</f>
        <v>0</v>
      </c>
      <c r="F600" t="str">
        <f>SmtRes!I590</f>
        <v>21.1-20-1</v>
      </c>
      <c r="G600" t="str">
        <f>SmtRes!K590</f>
        <v>Бязь</v>
      </c>
      <c r="H600" t="str">
        <f>SmtRes!O590</f>
        <v>м2</v>
      </c>
      <c r="I600">
        <f>SmtRes!Y590*Source!I586</f>
        <v>1.2000000000000002</v>
      </c>
      <c r="J600">
        <f>SmtRes!AO590</f>
        <v>1</v>
      </c>
      <c r="K600">
        <f>SmtRes!AE590</f>
        <v>48.08</v>
      </c>
      <c r="L600">
        <f>SmtRes!DB590</f>
        <v>9.6</v>
      </c>
      <c r="M600">
        <f>ROUND(ROUND(L600*Source!I586, 6)*1, 2)</f>
        <v>57.6</v>
      </c>
      <c r="N600">
        <f>SmtRes!AA590</f>
        <v>48.08</v>
      </c>
      <c r="O600">
        <f>ROUND(ROUND(L600*Source!I586, 6)*SmtRes!DA590, 2)</f>
        <v>57.6</v>
      </c>
      <c r="P600">
        <f>SmtRes!AG590</f>
        <v>0</v>
      </c>
      <c r="Q600">
        <f>SmtRes!DC590</f>
        <v>0</v>
      </c>
      <c r="R600">
        <f>ROUND(ROUND(Q600*Source!I586, 6)*1, 2)</f>
        <v>0</v>
      </c>
      <c r="S600">
        <f>SmtRes!AC590</f>
        <v>0</v>
      </c>
      <c r="T600">
        <f>ROUND(ROUND(Q600*Source!I586, 6)*SmtRes!AK590, 2)</f>
        <v>0</v>
      </c>
      <c r="U600">
        <v>3</v>
      </c>
      <c r="Z600">
        <f>SmtRes!X590</f>
        <v>1402440005</v>
      </c>
      <c r="AA600">
        <v>-1894729877</v>
      </c>
      <c r="AB600">
        <v>-1894729877</v>
      </c>
    </row>
    <row r="601" spans="1:28" x14ac:dyDescent="0.2">
      <c r="A601">
        <v>20</v>
      </c>
      <c r="B601">
        <v>589</v>
      </c>
      <c r="C601">
        <v>3</v>
      </c>
      <c r="D601">
        <v>0</v>
      </c>
      <c r="E601">
        <f>SmtRes!AV589</f>
        <v>0</v>
      </c>
      <c r="F601" t="str">
        <f>SmtRes!I589</f>
        <v>21.1-16-103</v>
      </c>
      <c r="G601" t="str">
        <f>SmtRes!K589</f>
        <v>Спирт этиловый ректификат</v>
      </c>
      <c r="H601" t="str">
        <f>SmtRes!O589</f>
        <v>кг</v>
      </c>
      <c r="I601">
        <f>SmtRes!Y589*Source!I586</f>
        <v>1.2E-2</v>
      </c>
      <c r="J601">
        <f>SmtRes!AO589</f>
        <v>1</v>
      </c>
      <c r="K601">
        <f>SmtRes!AE589</f>
        <v>471.7</v>
      </c>
      <c r="L601">
        <f>SmtRes!DB589</f>
        <v>0.96</v>
      </c>
      <c r="M601">
        <f>ROUND(ROUND(L601*Source!I586, 6)*1, 2)</f>
        <v>5.76</v>
      </c>
      <c r="N601">
        <f>SmtRes!AA589</f>
        <v>471.7</v>
      </c>
      <c r="O601">
        <f>ROUND(ROUND(L601*Source!I586, 6)*SmtRes!DA589, 2)</f>
        <v>5.76</v>
      </c>
      <c r="P601">
        <f>SmtRes!AG589</f>
        <v>0</v>
      </c>
      <c r="Q601">
        <f>SmtRes!DC589</f>
        <v>0</v>
      </c>
      <c r="R601">
        <f>ROUND(ROUND(Q601*Source!I586, 6)*1, 2)</f>
        <v>0</v>
      </c>
      <c r="S601">
        <f>SmtRes!AC589</f>
        <v>0</v>
      </c>
      <c r="T601">
        <f>ROUND(ROUND(Q601*Source!I586, 6)*SmtRes!AK589, 2)</f>
        <v>0</v>
      </c>
      <c r="U601">
        <v>3</v>
      </c>
      <c r="Z601">
        <f>SmtRes!X589</f>
        <v>1222454159</v>
      </c>
      <c r="AA601">
        <v>-235644289</v>
      </c>
      <c r="AB601">
        <v>-235644289</v>
      </c>
    </row>
    <row r="602" spans="1:28" x14ac:dyDescent="0.2">
      <c r="A602">
        <v>20</v>
      </c>
      <c r="B602">
        <v>588</v>
      </c>
      <c r="C602">
        <v>2</v>
      </c>
      <c r="D602">
        <v>0</v>
      </c>
      <c r="E602">
        <f>SmtRes!AV588</f>
        <v>0</v>
      </c>
      <c r="F602" t="str">
        <f>SmtRes!I588</f>
        <v>22.1-18-24</v>
      </c>
      <c r="G602" t="str">
        <f>SmtRes!K588</f>
        <v>Автомобили полупассажирские типа ГАЗ, грузоподъемность до 2 т</v>
      </c>
      <c r="H602" t="str">
        <f>SmtRes!O588</f>
        <v>маш.-ч</v>
      </c>
      <c r="I602">
        <f>SmtRes!Y588*Source!I586</f>
        <v>3.12</v>
      </c>
      <c r="J602">
        <f>SmtRes!AO588</f>
        <v>1</v>
      </c>
      <c r="K602">
        <f>SmtRes!AF588</f>
        <v>789.86</v>
      </c>
      <c r="L602">
        <f>SmtRes!DB588</f>
        <v>410.72</v>
      </c>
      <c r="M602">
        <f>ROUND(ROUND(L602*Source!I586, 6)*1, 2)</f>
        <v>2464.3200000000002</v>
      </c>
      <c r="N602">
        <f>SmtRes!AB588</f>
        <v>789.86</v>
      </c>
      <c r="O602">
        <f>ROUND(ROUND(L602*Source!I586, 6)*SmtRes!DA588, 2)</f>
        <v>2464.3200000000002</v>
      </c>
      <c r="P602">
        <f>SmtRes!AG588</f>
        <v>515.51</v>
      </c>
      <c r="Q602">
        <f>SmtRes!DC588</f>
        <v>268.08</v>
      </c>
      <c r="R602">
        <f>ROUND(ROUND(Q602*Source!I586, 6)*1, 2)</f>
        <v>1608.48</v>
      </c>
      <c r="S602">
        <f>SmtRes!AC588</f>
        <v>515.51</v>
      </c>
      <c r="T602">
        <f>ROUND(ROUND(Q602*Source!I586, 6)*SmtRes!AK588, 2)</f>
        <v>1608.48</v>
      </c>
      <c r="U602">
        <v>2</v>
      </c>
      <c r="Z602">
        <f>SmtRes!X588</f>
        <v>-1123321947</v>
      </c>
      <c r="AA602">
        <v>-1084138170</v>
      </c>
      <c r="AB602">
        <v>-1084138170</v>
      </c>
    </row>
    <row r="603" spans="1:28" x14ac:dyDescent="0.2">
      <c r="A603">
        <v>20</v>
      </c>
      <c r="B603">
        <v>587</v>
      </c>
      <c r="C603">
        <v>1</v>
      </c>
      <c r="D603">
        <v>0</v>
      </c>
      <c r="E603">
        <f>SmtRes!AV587</f>
        <v>1</v>
      </c>
      <c r="F603" t="str">
        <f>SmtRes!I587</f>
        <v>9999990008</v>
      </c>
      <c r="G603" t="str">
        <f>SmtRes!K587</f>
        <v>Трудозатраты рабочих</v>
      </c>
      <c r="H603" t="str">
        <f>SmtRes!O587</f>
        <v>чел.-ч.</v>
      </c>
      <c r="I603">
        <f>SmtRes!Y587*Source!I586</f>
        <v>10.32</v>
      </c>
      <c r="J603">
        <f>SmtRes!AO587</f>
        <v>1</v>
      </c>
      <c r="K603">
        <f>SmtRes!AH587</f>
        <v>0</v>
      </c>
      <c r="L603">
        <f>SmtRes!DB587</f>
        <v>0</v>
      </c>
      <c r="M603">
        <f>ROUND(ROUND(L603*Source!I586, 6)*1, 2)</f>
        <v>0</v>
      </c>
      <c r="N603">
        <f>SmtRes!AD587</f>
        <v>0</v>
      </c>
      <c r="O603">
        <f>ROUND(ROUND(L603*Source!I586, 6)*SmtRes!DA587, 2)</f>
        <v>0</v>
      </c>
      <c r="P603">
        <f>SmtRes!AG587</f>
        <v>0</v>
      </c>
      <c r="Q603">
        <f>SmtRes!DC587</f>
        <v>0</v>
      </c>
      <c r="R603">
        <f>ROUND(ROUND(Q603*Source!I586, 6)*1, 2)</f>
        <v>0</v>
      </c>
      <c r="S603">
        <f>SmtRes!AC587</f>
        <v>0</v>
      </c>
      <c r="T603">
        <f>ROUND(ROUND(Q603*Source!I586, 6)*SmtRes!AK587, 2)</f>
        <v>0</v>
      </c>
      <c r="U603">
        <v>1</v>
      </c>
      <c r="Z603">
        <f>SmtRes!X587</f>
        <v>476480486</v>
      </c>
      <c r="AA603">
        <v>-1751963544</v>
      </c>
      <c r="AB603">
        <v>-1751963544</v>
      </c>
    </row>
    <row r="604" spans="1:28" x14ac:dyDescent="0.2">
      <c r="A604">
        <v>20</v>
      </c>
      <c r="B604">
        <v>597</v>
      </c>
      <c r="C604">
        <v>3</v>
      </c>
      <c r="D604">
        <v>0</v>
      </c>
      <c r="E604">
        <f>SmtRes!AV597</f>
        <v>0</v>
      </c>
      <c r="F604" t="str">
        <f>SmtRes!I597</f>
        <v>21.1-20-7</v>
      </c>
      <c r="G604" t="str">
        <f>SmtRes!K597</f>
        <v>Ветошь</v>
      </c>
      <c r="H604" t="str">
        <f>SmtRes!O597</f>
        <v>кг</v>
      </c>
      <c r="I604">
        <f>SmtRes!Y597*Source!I587</f>
        <v>0.4</v>
      </c>
      <c r="J604">
        <f>SmtRes!AO597</f>
        <v>1</v>
      </c>
      <c r="K604">
        <f>SmtRes!AE597</f>
        <v>29.29</v>
      </c>
      <c r="L604">
        <f>SmtRes!DB597</f>
        <v>5.84</v>
      </c>
      <c r="M604">
        <f>ROUND(ROUND(L604*Source!I587, 6)*1, 2)</f>
        <v>11.68</v>
      </c>
      <c r="N604">
        <f>SmtRes!AA597</f>
        <v>29.29</v>
      </c>
      <c r="O604">
        <f>ROUND(ROUND(L604*Source!I587, 6)*SmtRes!DA597, 2)</f>
        <v>11.68</v>
      </c>
      <c r="P604">
        <f>SmtRes!AG597</f>
        <v>0</v>
      </c>
      <c r="Q604">
        <f>SmtRes!DC597</f>
        <v>0</v>
      </c>
      <c r="R604">
        <f>ROUND(ROUND(Q604*Source!I587, 6)*1, 2)</f>
        <v>0</v>
      </c>
      <c r="S604">
        <f>SmtRes!AC597</f>
        <v>0</v>
      </c>
      <c r="T604">
        <f>ROUND(ROUND(Q604*Source!I587, 6)*SmtRes!AK597, 2)</f>
        <v>0</v>
      </c>
      <c r="U604">
        <v>3</v>
      </c>
      <c r="Z604">
        <f>SmtRes!X597</f>
        <v>-20334964</v>
      </c>
      <c r="AA604">
        <v>-854210182</v>
      </c>
      <c r="AB604">
        <v>-854210182</v>
      </c>
    </row>
    <row r="605" spans="1:28" x14ac:dyDescent="0.2">
      <c r="A605">
        <v>20</v>
      </c>
      <c r="B605">
        <v>596</v>
      </c>
      <c r="C605">
        <v>3</v>
      </c>
      <c r="D605">
        <v>0</v>
      </c>
      <c r="E605">
        <f>SmtRes!AV596</f>
        <v>0</v>
      </c>
      <c r="F605" t="str">
        <f>SmtRes!I596</f>
        <v>21.1-20-1</v>
      </c>
      <c r="G605" t="str">
        <f>SmtRes!K596</f>
        <v>Бязь</v>
      </c>
      <c r="H605" t="str">
        <f>SmtRes!O596</f>
        <v>м2</v>
      </c>
      <c r="I605">
        <f>SmtRes!Y596*Source!I587</f>
        <v>0.4</v>
      </c>
      <c r="J605">
        <f>SmtRes!AO596</f>
        <v>1</v>
      </c>
      <c r="K605">
        <f>SmtRes!AE596</f>
        <v>48.08</v>
      </c>
      <c r="L605">
        <f>SmtRes!DB596</f>
        <v>9.6</v>
      </c>
      <c r="M605">
        <f>ROUND(ROUND(L605*Source!I587, 6)*1, 2)</f>
        <v>19.2</v>
      </c>
      <c r="N605">
        <f>SmtRes!AA596</f>
        <v>48.08</v>
      </c>
      <c r="O605">
        <f>ROUND(ROUND(L605*Source!I587, 6)*SmtRes!DA596, 2)</f>
        <v>19.2</v>
      </c>
      <c r="P605">
        <f>SmtRes!AG596</f>
        <v>0</v>
      </c>
      <c r="Q605">
        <f>SmtRes!DC596</f>
        <v>0</v>
      </c>
      <c r="R605">
        <f>ROUND(ROUND(Q605*Source!I587, 6)*1, 2)</f>
        <v>0</v>
      </c>
      <c r="S605">
        <f>SmtRes!AC596</f>
        <v>0</v>
      </c>
      <c r="T605">
        <f>ROUND(ROUND(Q605*Source!I587, 6)*SmtRes!AK596, 2)</f>
        <v>0</v>
      </c>
      <c r="U605">
        <v>3</v>
      </c>
      <c r="Z605">
        <f>SmtRes!X596</f>
        <v>1402440005</v>
      </c>
      <c r="AA605">
        <v>-1894729877</v>
      </c>
      <c r="AB605">
        <v>-1894729877</v>
      </c>
    </row>
    <row r="606" spans="1:28" x14ac:dyDescent="0.2">
      <c r="A606">
        <v>20</v>
      </c>
      <c r="B606">
        <v>595</v>
      </c>
      <c r="C606">
        <v>1</v>
      </c>
      <c r="D606">
        <v>0</v>
      </c>
      <c r="E606">
        <f>SmtRes!AV595</f>
        <v>1</v>
      </c>
      <c r="F606" t="str">
        <f>SmtRes!I595</f>
        <v>9999990008</v>
      </c>
      <c r="G606" t="str">
        <f>SmtRes!K595</f>
        <v>Трудозатраты рабочих</v>
      </c>
      <c r="H606" t="str">
        <f>SmtRes!O595</f>
        <v>чел.-ч.</v>
      </c>
      <c r="I606">
        <f>SmtRes!Y595*Source!I587</f>
        <v>6</v>
      </c>
      <c r="J606">
        <f>SmtRes!AO595</f>
        <v>1</v>
      </c>
      <c r="K606">
        <f>SmtRes!AH595</f>
        <v>0</v>
      </c>
      <c r="L606">
        <f>SmtRes!DB595</f>
        <v>0</v>
      </c>
      <c r="M606">
        <f>ROUND(ROUND(L606*Source!I587, 6)*1, 2)</f>
        <v>0</v>
      </c>
      <c r="N606">
        <f>SmtRes!AD595</f>
        <v>0</v>
      </c>
      <c r="O606">
        <f>ROUND(ROUND(L606*Source!I587, 6)*SmtRes!DA595, 2)</f>
        <v>0</v>
      </c>
      <c r="P606">
        <f>SmtRes!AG595</f>
        <v>0</v>
      </c>
      <c r="Q606">
        <f>SmtRes!DC595</f>
        <v>0</v>
      </c>
      <c r="R606">
        <f>ROUND(ROUND(Q606*Source!I587, 6)*1, 2)</f>
        <v>0</v>
      </c>
      <c r="S606">
        <f>SmtRes!AC595</f>
        <v>0</v>
      </c>
      <c r="T606">
        <f>ROUND(ROUND(Q606*Source!I587, 6)*SmtRes!AK595, 2)</f>
        <v>0</v>
      </c>
      <c r="U606">
        <v>1</v>
      </c>
      <c r="Z606">
        <f>SmtRes!X595</f>
        <v>476480486</v>
      </c>
      <c r="AA606">
        <v>-1751963544</v>
      </c>
      <c r="AB606">
        <v>-1751963544</v>
      </c>
    </row>
    <row r="607" spans="1:28" x14ac:dyDescent="0.2">
      <c r="A607">
        <v>20</v>
      </c>
      <c r="B607">
        <v>599</v>
      </c>
      <c r="C607">
        <v>3</v>
      </c>
      <c r="D607">
        <v>0</v>
      </c>
      <c r="E607">
        <f>SmtRes!AV599</f>
        <v>0</v>
      </c>
      <c r="F607" t="str">
        <f>SmtRes!I599</f>
        <v>21.1-20-7</v>
      </c>
      <c r="G607" t="str">
        <f>SmtRes!K599</f>
        <v>Ветошь</v>
      </c>
      <c r="H607" t="str">
        <f>SmtRes!O599</f>
        <v>кг</v>
      </c>
      <c r="I607">
        <f>SmtRes!Y599*Source!I588</f>
        <v>9.6000000000000014</v>
      </c>
      <c r="J607">
        <f>SmtRes!AO599</f>
        <v>1</v>
      </c>
      <c r="K607">
        <f>SmtRes!AE599</f>
        <v>29.29</v>
      </c>
      <c r="L607">
        <f>SmtRes!DB599</f>
        <v>70.319999999999993</v>
      </c>
      <c r="M607">
        <f>ROUND(ROUND(L607*Source!I588, 6)*1, 2)</f>
        <v>281.27999999999997</v>
      </c>
      <c r="N607">
        <f>SmtRes!AA599</f>
        <v>29.29</v>
      </c>
      <c r="O607">
        <f>ROUND(ROUND(L607*Source!I588, 6)*SmtRes!DA599, 2)</f>
        <v>281.27999999999997</v>
      </c>
      <c r="P607">
        <f>SmtRes!AG599</f>
        <v>0</v>
      </c>
      <c r="Q607">
        <f>SmtRes!DC599</f>
        <v>0</v>
      </c>
      <c r="R607">
        <f>ROUND(ROUND(Q607*Source!I588, 6)*1, 2)</f>
        <v>0</v>
      </c>
      <c r="S607">
        <f>SmtRes!AC599</f>
        <v>0</v>
      </c>
      <c r="T607">
        <f>ROUND(ROUND(Q607*Source!I588, 6)*SmtRes!AK599, 2)</f>
        <v>0</v>
      </c>
      <c r="U607">
        <v>3</v>
      </c>
      <c r="Z607">
        <f>SmtRes!X599</f>
        <v>-20334964</v>
      </c>
      <c r="AA607">
        <v>-854210182</v>
      </c>
      <c r="AB607">
        <v>-854210182</v>
      </c>
    </row>
    <row r="608" spans="1:28" x14ac:dyDescent="0.2">
      <c r="A608">
        <v>20</v>
      </c>
      <c r="B608">
        <v>598</v>
      </c>
      <c r="C608">
        <v>1</v>
      </c>
      <c r="D608">
        <v>0</v>
      </c>
      <c r="E608">
        <f>SmtRes!AV598</f>
        <v>1</v>
      </c>
      <c r="F608" t="str">
        <f>SmtRes!I598</f>
        <v>9999990008</v>
      </c>
      <c r="G608" t="str">
        <f>SmtRes!K598</f>
        <v>Трудозатраты рабочих</v>
      </c>
      <c r="H608" t="str">
        <f>SmtRes!O598</f>
        <v>чел.-ч.</v>
      </c>
      <c r="I608">
        <f>SmtRes!Y598*Source!I588</f>
        <v>12.48</v>
      </c>
      <c r="J608">
        <f>SmtRes!AO598</f>
        <v>1</v>
      </c>
      <c r="K608">
        <f>SmtRes!AH598</f>
        <v>0</v>
      </c>
      <c r="L608">
        <f>SmtRes!DB598</f>
        <v>0</v>
      </c>
      <c r="M608">
        <f>ROUND(ROUND(L608*Source!I588, 6)*1, 2)</f>
        <v>0</v>
      </c>
      <c r="N608">
        <f>SmtRes!AD598</f>
        <v>0</v>
      </c>
      <c r="O608">
        <f>ROUND(ROUND(L608*Source!I588, 6)*SmtRes!DA598, 2)</f>
        <v>0</v>
      </c>
      <c r="P608">
        <f>SmtRes!AG598</f>
        <v>0</v>
      </c>
      <c r="Q608">
        <f>SmtRes!DC598</f>
        <v>0</v>
      </c>
      <c r="R608">
        <f>ROUND(ROUND(Q608*Source!I588, 6)*1, 2)</f>
        <v>0</v>
      </c>
      <c r="S608">
        <f>SmtRes!AC598</f>
        <v>0</v>
      </c>
      <c r="T608">
        <f>ROUND(ROUND(Q608*Source!I588, 6)*SmtRes!AK598, 2)</f>
        <v>0</v>
      </c>
      <c r="U608">
        <v>1</v>
      </c>
      <c r="Z608">
        <f>SmtRes!X598</f>
        <v>476480486</v>
      </c>
      <c r="AA608">
        <v>-1751963544</v>
      </c>
      <c r="AB608">
        <v>-1751963544</v>
      </c>
    </row>
    <row r="609" spans="1:28" x14ac:dyDescent="0.2">
      <c r="A609">
        <f>Source!A620</f>
        <v>5</v>
      </c>
      <c r="B609">
        <v>620</v>
      </c>
      <c r="G609" t="str">
        <f>Source!G620</f>
        <v>Система дымоудаления</v>
      </c>
    </row>
    <row r="610" spans="1:28" x14ac:dyDescent="0.2">
      <c r="A610">
        <v>20</v>
      </c>
      <c r="B610">
        <v>600</v>
      </c>
      <c r="C610">
        <v>1</v>
      </c>
      <c r="D610">
        <v>0</v>
      </c>
      <c r="E610">
        <f>SmtRes!AV600</f>
        <v>1</v>
      </c>
      <c r="F610" t="str">
        <f>SmtRes!I600</f>
        <v>9999990008</v>
      </c>
      <c r="G610" t="str">
        <f>SmtRes!K600</f>
        <v>Трудозатраты рабочих</v>
      </c>
      <c r="H610" t="str">
        <f>SmtRes!O600</f>
        <v>чел.-ч.</v>
      </c>
      <c r="I610">
        <f>SmtRes!Y600*Source!I624</f>
        <v>28</v>
      </c>
      <c r="J610">
        <f>SmtRes!AO600</f>
        <v>1</v>
      </c>
      <c r="K610">
        <f>SmtRes!AH600</f>
        <v>0</v>
      </c>
      <c r="L610">
        <f>SmtRes!DB600</f>
        <v>0</v>
      </c>
      <c r="M610">
        <f>ROUND(ROUND(L610*Source!I624, 6)*1, 2)</f>
        <v>0</v>
      </c>
      <c r="N610">
        <f>SmtRes!AD600</f>
        <v>0</v>
      </c>
      <c r="O610">
        <f>ROUND(ROUND(L610*Source!I624, 6)*SmtRes!DA600, 2)</f>
        <v>0</v>
      </c>
      <c r="P610">
        <f>SmtRes!AG600</f>
        <v>0</v>
      </c>
      <c r="Q610">
        <f>SmtRes!DC600</f>
        <v>0</v>
      </c>
      <c r="R610">
        <f>ROUND(ROUND(Q610*Source!I624, 6)*1, 2)</f>
        <v>0</v>
      </c>
      <c r="S610">
        <f>SmtRes!AC600</f>
        <v>0</v>
      </c>
      <c r="T610">
        <f>ROUND(ROUND(Q610*Source!I624, 6)*SmtRes!AK600, 2)</f>
        <v>0</v>
      </c>
      <c r="U610">
        <v>1</v>
      </c>
      <c r="Z610">
        <f>SmtRes!X600</f>
        <v>476480486</v>
      </c>
      <c r="AA610">
        <v>-1751963544</v>
      </c>
      <c r="AB610">
        <v>-1751963544</v>
      </c>
    </row>
    <row r="611" spans="1:28" x14ac:dyDescent="0.2">
      <c r="A611">
        <v>20</v>
      </c>
      <c r="B611">
        <v>601</v>
      </c>
      <c r="C611">
        <v>1</v>
      </c>
      <c r="D611">
        <v>0</v>
      </c>
      <c r="E611">
        <f>SmtRes!AV601</f>
        <v>1</v>
      </c>
      <c r="F611" t="str">
        <f>SmtRes!I601</f>
        <v>9999990008</v>
      </c>
      <c r="G611" t="str">
        <f>SmtRes!K601</f>
        <v>Трудозатраты рабочих</v>
      </c>
      <c r="H611" t="str">
        <f>SmtRes!O601</f>
        <v>чел.-ч.</v>
      </c>
      <c r="I611">
        <f>SmtRes!Y601*Source!I625</f>
        <v>49.28</v>
      </c>
      <c r="J611">
        <f>SmtRes!AO601</f>
        <v>1</v>
      </c>
      <c r="K611">
        <f>SmtRes!AH601</f>
        <v>0</v>
      </c>
      <c r="L611">
        <f>SmtRes!DB601</f>
        <v>0</v>
      </c>
      <c r="M611">
        <f>ROUND(ROUND(L611*Source!I625, 6)*1, 2)</f>
        <v>0</v>
      </c>
      <c r="N611">
        <f>SmtRes!AD601</f>
        <v>0</v>
      </c>
      <c r="O611">
        <f>ROUND(ROUND(L611*Source!I625, 6)*SmtRes!DA601, 2)</f>
        <v>0</v>
      </c>
      <c r="P611">
        <f>SmtRes!AG601</f>
        <v>0</v>
      </c>
      <c r="Q611">
        <f>SmtRes!DC601</f>
        <v>0</v>
      </c>
      <c r="R611">
        <f>ROUND(ROUND(Q611*Source!I625, 6)*1, 2)</f>
        <v>0</v>
      </c>
      <c r="S611">
        <f>SmtRes!AC601</f>
        <v>0</v>
      </c>
      <c r="T611">
        <f>ROUND(ROUND(Q611*Source!I625, 6)*SmtRes!AK601, 2)</f>
        <v>0</v>
      </c>
      <c r="U611">
        <v>1</v>
      </c>
      <c r="Z611">
        <f>SmtRes!X601</f>
        <v>476480486</v>
      </c>
      <c r="AA611">
        <v>-1751963544</v>
      </c>
      <c r="AB611">
        <v>-1751963544</v>
      </c>
    </row>
    <row r="612" spans="1:28" x14ac:dyDescent="0.2">
      <c r="A612">
        <v>20</v>
      </c>
      <c r="B612">
        <v>607</v>
      </c>
      <c r="C612">
        <v>3</v>
      </c>
      <c r="D612">
        <v>0</v>
      </c>
      <c r="E612">
        <f>SmtRes!AV607</f>
        <v>0</v>
      </c>
      <c r="F612" t="str">
        <f>SmtRes!I607</f>
        <v>21.1-20-7</v>
      </c>
      <c r="G612" t="str">
        <f>SmtRes!K607</f>
        <v>Ветошь</v>
      </c>
      <c r="H612" t="str">
        <f>SmtRes!O607</f>
        <v>кг</v>
      </c>
      <c r="I612">
        <f>SmtRes!Y607*Source!I627</f>
        <v>0.24</v>
      </c>
      <c r="J612">
        <f>SmtRes!AO607</f>
        <v>1</v>
      </c>
      <c r="K612">
        <f>SmtRes!AE607</f>
        <v>29.29</v>
      </c>
      <c r="L612">
        <f>SmtRes!DB607</f>
        <v>1.76</v>
      </c>
      <c r="M612">
        <f>ROUND(ROUND(L612*Source!I627, 6)*1, 2)</f>
        <v>7.04</v>
      </c>
      <c r="N612">
        <f>SmtRes!AA607</f>
        <v>29.29</v>
      </c>
      <c r="O612">
        <f>ROUND(ROUND(L612*Source!I627, 6)*SmtRes!DA607, 2)</f>
        <v>7.04</v>
      </c>
      <c r="P612">
        <f>SmtRes!AG607</f>
        <v>0</v>
      </c>
      <c r="Q612">
        <f>SmtRes!DC607</f>
        <v>0</v>
      </c>
      <c r="R612">
        <f>ROUND(ROUND(Q612*Source!I627, 6)*1, 2)</f>
        <v>0</v>
      </c>
      <c r="S612">
        <f>SmtRes!AC607</f>
        <v>0</v>
      </c>
      <c r="T612">
        <f>ROUND(ROUND(Q612*Source!I627, 6)*SmtRes!AK607, 2)</f>
        <v>0</v>
      </c>
      <c r="U612">
        <v>3</v>
      </c>
      <c r="Z612">
        <f>SmtRes!X607</f>
        <v>-20334964</v>
      </c>
      <c r="AA612">
        <v>-854210182</v>
      </c>
      <c r="AB612">
        <v>-854210182</v>
      </c>
    </row>
    <row r="613" spans="1:28" x14ac:dyDescent="0.2">
      <c r="A613">
        <v>20</v>
      </c>
      <c r="B613">
        <v>606</v>
      </c>
      <c r="C613">
        <v>2</v>
      </c>
      <c r="D613">
        <v>0</v>
      </c>
      <c r="E613">
        <f>SmtRes!AV606</f>
        <v>0</v>
      </c>
      <c r="F613" t="str">
        <f>SmtRes!I606</f>
        <v>22.1-18-24</v>
      </c>
      <c r="G613" t="str">
        <f>SmtRes!K606</f>
        <v>Автомобили полупассажирские типа ГАЗ, грузоподъемность до 2 т</v>
      </c>
      <c r="H613" t="str">
        <f>SmtRes!O606</f>
        <v>маш.-ч</v>
      </c>
      <c r="I613">
        <f>SmtRes!Y606*Source!I627</f>
        <v>0.32</v>
      </c>
      <c r="J613">
        <f>SmtRes!AO606</f>
        <v>1</v>
      </c>
      <c r="K613">
        <f>SmtRes!AF606</f>
        <v>789.86</v>
      </c>
      <c r="L613">
        <f>SmtRes!DB606</f>
        <v>63.2</v>
      </c>
      <c r="M613">
        <f>ROUND(ROUND(L613*Source!I627, 6)*1, 2)</f>
        <v>252.8</v>
      </c>
      <c r="N613">
        <f>SmtRes!AB606</f>
        <v>789.86</v>
      </c>
      <c r="O613">
        <f>ROUND(ROUND(L613*Source!I627, 6)*SmtRes!DA606, 2)</f>
        <v>252.8</v>
      </c>
      <c r="P613">
        <f>SmtRes!AG606</f>
        <v>515.51</v>
      </c>
      <c r="Q613">
        <f>SmtRes!DC606</f>
        <v>41.24</v>
      </c>
      <c r="R613">
        <f>ROUND(ROUND(Q613*Source!I627, 6)*1, 2)</f>
        <v>164.96</v>
      </c>
      <c r="S613">
        <f>SmtRes!AC606</f>
        <v>515.51</v>
      </c>
      <c r="T613">
        <f>ROUND(ROUND(Q613*Source!I627, 6)*SmtRes!AK606, 2)</f>
        <v>164.96</v>
      </c>
      <c r="U613">
        <v>2</v>
      </c>
      <c r="Z613">
        <f>SmtRes!X606</f>
        <v>-1123321947</v>
      </c>
      <c r="AA613">
        <v>-1084138170</v>
      </c>
      <c r="AB613">
        <v>-1084138170</v>
      </c>
    </row>
    <row r="614" spans="1:28" x14ac:dyDescent="0.2">
      <c r="A614">
        <v>20</v>
      </c>
      <c r="B614">
        <v>605</v>
      </c>
      <c r="C614">
        <v>1</v>
      </c>
      <c r="D614">
        <v>0</v>
      </c>
      <c r="E614">
        <f>SmtRes!AV605</f>
        <v>1</v>
      </c>
      <c r="F614" t="str">
        <f>SmtRes!I605</f>
        <v>9999990008</v>
      </c>
      <c r="G614" t="str">
        <f>SmtRes!K605</f>
        <v>Трудозатраты рабочих</v>
      </c>
      <c r="H614" t="str">
        <f>SmtRes!O605</f>
        <v>чел.-ч.</v>
      </c>
      <c r="I614">
        <f>SmtRes!Y605*Source!I627</f>
        <v>3.2</v>
      </c>
      <c r="J614">
        <f>SmtRes!AO605</f>
        <v>1</v>
      </c>
      <c r="K614">
        <f>SmtRes!AH605</f>
        <v>0</v>
      </c>
      <c r="L614">
        <f>SmtRes!DB605</f>
        <v>0</v>
      </c>
      <c r="M614">
        <f>ROUND(ROUND(L614*Source!I627, 6)*1, 2)</f>
        <v>0</v>
      </c>
      <c r="N614">
        <f>SmtRes!AD605</f>
        <v>0</v>
      </c>
      <c r="O614">
        <f>ROUND(ROUND(L614*Source!I627, 6)*SmtRes!DA605, 2)</f>
        <v>0</v>
      </c>
      <c r="P614">
        <f>SmtRes!AG605</f>
        <v>0</v>
      </c>
      <c r="Q614">
        <f>SmtRes!DC605</f>
        <v>0</v>
      </c>
      <c r="R614">
        <f>ROUND(ROUND(Q614*Source!I627, 6)*1, 2)</f>
        <v>0</v>
      </c>
      <c r="S614">
        <f>SmtRes!AC605</f>
        <v>0</v>
      </c>
      <c r="T614">
        <f>ROUND(ROUND(Q614*Source!I627, 6)*SmtRes!AK605, 2)</f>
        <v>0</v>
      </c>
      <c r="U614">
        <v>1</v>
      </c>
      <c r="Z614">
        <f>SmtRes!X605</f>
        <v>476480486</v>
      </c>
      <c r="AA614">
        <v>-1751963544</v>
      </c>
      <c r="AB614">
        <v>-1751963544</v>
      </c>
    </row>
    <row r="615" spans="1:28" x14ac:dyDescent="0.2">
      <c r="A615">
        <v>20</v>
      </c>
      <c r="B615">
        <v>610</v>
      </c>
      <c r="C615">
        <v>3</v>
      </c>
      <c r="D615">
        <v>0</v>
      </c>
      <c r="E615">
        <f>SmtRes!AV610</f>
        <v>0</v>
      </c>
      <c r="F615" t="str">
        <f>SmtRes!I610</f>
        <v>21.1-20-7</v>
      </c>
      <c r="G615" t="str">
        <f>SmtRes!K610</f>
        <v>Ветошь</v>
      </c>
      <c r="H615" t="str">
        <f>SmtRes!O610</f>
        <v>кг</v>
      </c>
      <c r="I615">
        <f>SmtRes!Y610*Source!I628</f>
        <v>2.3000000000000003</v>
      </c>
      <c r="J615">
        <f>SmtRes!AO610</f>
        <v>1</v>
      </c>
      <c r="K615">
        <f>SmtRes!AE610</f>
        <v>29.29</v>
      </c>
      <c r="L615">
        <f>SmtRes!DB610</f>
        <v>2.92</v>
      </c>
      <c r="M615">
        <f>ROUND(ROUND(L615*Source!I628, 6)*1, 2)</f>
        <v>67.16</v>
      </c>
      <c r="N615">
        <f>SmtRes!AA610</f>
        <v>29.29</v>
      </c>
      <c r="O615">
        <f>ROUND(ROUND(L615*Source!I628, 6)*SmtRes!DA610, 2)</f>
        <v>67.16</v>
      </c>
      <c r="P615">
        <f>SmtRes!AG610</f>
        <v>0</v>
      </c>
      <c r="Q615">
        <f>SmtRes!DC610</f>
        <v>0</v>
      </c>
      <c r="R615">
        <f>ROUND(ROUND(Q615*Source!I628, 6)*1, 2)</f>
        <v>0</v>
      </c>
      <c r="S615">
        <f>SmtRes!AC610</f>
        <v>0</v>
      </c>
      <c r="T615">
        <f>ROUND(ROUND(Q615*Source!I628, 6)*SmtRes!AK610, 2)</f>
        <v>0</v>
      </c>
      <c r="U615">
        <v>3</v>
      </c>
      <c r="Z615">
        <f>SmtRes!X610</f>
        <v>-20334964</v>
      </c>
      <c r="AA615">
        <v>-854210182</v>
      </c>
      <c r="AB615">
        <v>-854210182</v>
      </c>
    </row>
    <row r="616" spans="1:28" x14ac:dyDescent="0.2">
      <c r="A616">
        <v>20</v>
      </c>
      <c r="B616">
        <v>609</v>
      </c>
      <c r="C616">
        <v>2</v>
      </c>
      <c r="D616">
        <v>0</v>
      </c>
      <c r="E616">
        <f>SmtRes!AV609</f>
        <v>0</v>
      </c>
      <c r="F616" t="str">
        <f>SmtRes!I609</f>
        <v>22.1-18-24</v>
      </c>
      <c r="G616" t="str">
        <f>SmtRes!K609</f>
        <v>Автомобили полупассажирские типа ГАЗ, грузоподъемность до 2 т</v>
      </c>
      <c r="H616" t="str">
        <f>SmtRes!O609</f>
        <v>маш.-ч</v>
      </c>
      <c r="I616">
        <f>SmtRes!Y609*Source!I628</f>
        <v>3.68</v>
      </c>
      <c r="J616">
        <f>SmtRes!AO609</f>
        <v>1</v>
      </c>
      <c r="K616">
        <f>SmtRes!AF609</f>
        <v>789.86</v>
      </c>
      <c r="L616">
        <f>SmtRes!DB609</f>
        <v>126.36</v>
      </c>
      <c r="M616">
        <f>ROUND(ROUND(L616*Source!I628, 6)*1, 2)</f>
        <v>2906.28</v>
      </c>
      <c r="N616">
        <f>SmtRes!AB609</f>
        <v>789.86</v>
      </c>
      <c r="O616">
        <f>ROUND(ROUND(L616*Source!I628, 6)*SmtRes!DA609, 2)</f>
        <v>2906.28</v>
      </c>
      <c r="P616">
        <f>SmtRes!AG609</f>
        <v>515.51</v>
      </c>
      <c r="Q616">
        <f>SmtRes!DC609</f>
        <v>82.48</v>
      </c>
      <c r="R616">
        <f>ROUND(ROUND(Q616*Source!I628, 6)*1, 2)</f>
        <v>1897.04</v>
      </c>
      <c r="S616">
        <f>SmtRes!AC609</f>
        <v>515.51</v>
      </c>
      <c r="T616">
        <f>ROUND(ROUND(Q616*Source!I628, 6)*SmtRes!AK609, 2)</f>
        <v>1897.04</v>
      </c>
      <c r="U616">
        <v>2</v>
      </c>
      <c r="Z616">
        <f>SmtRes!X609</f>
        <v>-1123321947</v>
      </c>
      <c r="AA616">
        <v>-1084138170</v>
      </c>
      <c r="AB616">
        <v>-1084138170</v>
      </c>
    </row>
    <row r="617" spans="1:28" x14ac:dyDescent="0.2">
      <c r="A617">
        <v>20</v>
      </c>
      <c r="B617">
        <v>608</v>
      </c>
      <c r="C617">
        <v>1</v>
      </c>
      <c r="D617">
        <v>0</v>
      </c>
      <c r="E617">
        <f>SmtRes!AV608</f>
        <v>1</v>
      </c>
      <c r="F617" t="str">
        <f>SmtRes!I608</f>
        <v>9999990008</v>
      </c>
      <c r="G617" t="str">
        <f>SmtRes!K608</f>
        <v>Трудозатраты рабочих</v>
      </c>
      <c r="H617" t="str">
        <f>SmtRes!O608</f>
        <v>чел.-ч.</v>
      </c>
      <c r="I617">
        <f>SmtRes!Y608*Source!I628</f>
        <v>73.600000000000009</v>
      </c>
      <c r="J617">
        <f>SmtRes!AO608</f>
        <v>1</v>
      </c>
      <c r="K617">
        <f>SmtRes!AH608</f>
        <v>0</v>
      </c>
      <c r="L617">
        <f>SmtRes!DB608</f>
        <v>0</v>
      </c>
      <c r="M617">
        <f>ROUND(ROUND(L617*Source!I628, 6)*1, 2)</f>
        <v>0</v>
      </c>
      <c r="N617">
        <f>SmtRes!AD608</f>
        <v>0</v>
      </c>
      <c r="O617">
        <f>ROUND(ROUND(L617*Source!I628, 6)*SmtRes!DA608, 2)</f>
        <v>0</v>
      </c>
      <c r="P617">
        <f>SmtRes!AG608</f>
        <v>0</v>
      </c>
      <c r="Q617">
        <f>SmtRes!DC608</f>
        <v>0</v>
      </c>
      <c r="R617">
        <f>ROUND(ROUND(Q617*Source!I628, 6)*1, 2)</f>
        <v>0</v>
      </c>
      <c r="S617">
        <f>SmtRes!AC608</f>
        <v>0</v>
      </c>
      <c r="T617">
        <f>ROUND(ROUND(Q617*Source!I628, 6)*SmtRes!AK608, 2)</f>
        <v>0</v>
      </c>
      <c r="U617">
        <v>1</v>
      </c>
      <c r="Z617">
        <f>SmtRes!X608</f>
        <v>476480486</v>
      </c>
      <c r="AA617">
        <v>-1751963544</v>
      </c>
      <c r="AB617">
        <v>-1751963544</v>
      </c>
    </row>
    <row r="618" spans="1:28" x14ac:dyDescent="0.2">
      <c r="A618">
        <f>Source!A690</f>
        <v>4</v>
      </c>
      <c r="B618">
        <v>690</v>
      </c>
      <c r="G618" t="str">
        <f>Source!G690</f>
        <v>г. Москва, ул. Бутырская 65/68</v>
      </c>
    </row>
    <row r="619" spans="1:28" x14ac:dyDescent="0.2">
      <c r="A619">
        <f>Source!A694</f>
        <v>5</v>
      </c>
      <c r="B619">
        <v>694</v>
      </c>
      <c r="G619" t="str">
        <f>Source!G694</f>
        <v>АПС</v>
      </c>
    </row>
    <row r="620" spans="1:28" x14ac:dyDescent="0.2">
      <c r="A620">
        <v>20</v>
      </c>
      <c r="B620">
        <v>615</v>
      </c>
      <c r="C620">
        <v>3</v>
      </c>
      <c r="D620">
        <v>0</v>
      </c>
      <c r="E620">
        <f>SmtRes!AV615</f>
        <v>0</v>
      </c>
      <c r="F620" t="str">
        <f>SmtRes!I615</f>
        <v>21.1-25-389</v>
      </c>
      <c r="G620" t="str">
        <f>SmtRes!K615</f>
        <v>Шкурка шлифовальная на тканевой основе водостойкая</v>
      </c>
      <c r="H620" t="str">
        <f>SmtRes!O615</f>
        <v>м2</v>
      </c>
      <c r="I620">
        <f>SmtRes!Y615*Source!I698</f>
        <v>0.03</v>
      </c>
      <c r="J620">
        <f>SmtRes!AO615</f>
        <v>1</v>
      </c>
      <c r="K620">
        <f>SmtRes!AE615</f>
        <v>429.34</v>
      </c>
      <c r="L620">
        <f>SmtRes!DB615</f>
        <v>4.29</v>
      </c>
      <c r="M620">
        <f>ROUND(ROUND(L620*Source!I698, 6)*1, 2)</f>
        <v>12.87</v>
      </c>
      <c r="N620">
        <f>SmtRes!AA615</f>
        <v>429.34</v>
      </c>
      <c r="O620">
        <f>ROUND(ROUND(L620*Source!I698, 6)*SmtRes!DA615, 2)</f>
        <v>12.87</v>
      </c>
      <c r="P620">
        <f>SmtRes!AG615</f>
        <v>0</v>
      </c>
      <c r="Q620">
        <f>SmtRes!DC615</f>
        <v>0</v>
      </c>
      <c r="R620">
        <f>ROUND(ROUND(Q620*Source!I698, 6)*1, 2)</f>
        <v>0</v>
      </c>
      <c r="S620">
        <f>SmtRes!AC615</f>
        <v>0</v>
      </c>
      <c r="T620">
        <f>ROUND(ROUND(Q620*Source!I698, 6)*SmtRes!AK615, 2)</f>
        <v>0</v>
      </c>
      <c r="U620">
        <v>3</v>
      </c>
      <c r="Z620">
        <f>SmtRes!X615</f>
        <v>189364196</v>
      </c>
      <c r="AA620">
        <v>2112690946</v>
      </c>
      <c r="AB620">
        <v>2112690946</v>
      </c>
    </row>
    <row r="621" spans="1:28" x14ac:dyDescent="0.2">
      <c r="A621">
        <v>20</v>
      </c>
      <c r="B621">
        <v>614</v>
      </c>
      <c r="C621">
        <v>3</v>
      </c>
      <c r="D621">
        <v>0</v>
      </c>
      <c r="E621">
        <f>SmtRes!AV614</f>
        <v>0</v>
      </c>
      <c r="F621" t="str">
        <f>SmtRes!I614</f>
        <v>21.1-20-7</v>
      </c>
      <c r="G621" t="str">
        <f>SmtRes!K614</f>
        <v>Ветошь</v>
      </c>
      <c r="H621" t="str">
        <f>SmtRes!O614</f>
        <v>кг</v>
      </c>
      <c r="I621">
        <f>SmtRes!Y614*Source!I698</f>
        <v>0.15000000000000002</v>
      </c>
      <c r="J621">
        <f>SmtRes!AO614</f>
        <v>1</v>
      </c>
      <c r="K621">
        <f>SmtRes!AE614</f>
        <v>29.29</v>
      </c>
      <c r="L621">
        <f>SmtRes!DB614</f>
        <v>1.46</v>
      </c>
      <c r="M621">
        <f>ROUND(ROUND(L621*Source!I698, 6)*1, 2)</f>
        <v>4.38</v>
      </c>
      <c r="N621">
        <f>SmtRes!AA614</f>
        <v>29.29</v>
      </c>
      <c r="O621">
        <f>ROUND(ROUND(L621*Source!I698, 6)*SmtRes!DA614, 2)</f>
        <v>4.38</v>
      </c>
      <c r="P621">
        <f>SmtRes!AG614</f>
        <v>0</v>
      </c>
      <c r="Q621">
        <f>SmtRes!DC614</f>
        <v>0</v>
      </c>
      <c r="R621">
        <f>ROUND(ROUND(Q621*Source!I698, 6)*1, 2)</f>
        <v>0</v>
      </c>
      <c r="S621">
        <f>SmtRes!AC614</f>
        <v>0</v>
      </c>
      <c r="T621">
        <f>ROUND(ROUND(Q621*Source!I698, 6)*SmtRes!AK614, 2)</f>
        <v>0</v>
      </c>
      <c r="U621">
        <v>3</v>
      </c>
      <c r="Z621">
        <f>SmtRes!X614</f>
        <v>-20334964</v>
      </c>
      <c r="AA621">
        <v>-854210182</v>
      </c>
      <c r="AB621">
        <v>-854210182</v>
      </c>
    </row>
    <row r="622" spans="1:28" x14ac:dyDescent="0.2">
      <c r="A622">
        <v>20</v>
      </c>
      <c r="B622">
        <v>613</v>
      </c>
      <c r="C622">
        <v>3</v>
      </c>
      <c r="D622">
        <v>0</v>
      </c>
      <c r="E622">
        <f>SmtRes!AV613</f>
        <v>0</v>
      </c>
      <c r="F622" t="str">
        <f>SmtRes!I613</f>
        <v>21.1-20-1</v>
      </c>
      <c r="G622" t="str">
        <f>SmtRes!K613</f>
        <v>Бязь</v>
      </c>
      <c r="H622" t="str">
        <f>SmtRes!O613</f>
        <v>м2</v>
      </c>
      <c r="I622">
        <f>SmtRes!Y613*Source!I698</f>
        <v>0.30000000000000004</v>
      </c>
      <c r="J622">
        <f>SmtRes!AO613</f>
        <v>1</v>
      </c>
      <c r="K622">
        <f>SmtRes!AE613</f>
        <v>48.08</v>
      </c>
      <c r="L622">
        <f>SmtRes!DB613</f>
        <v>4.8099999999999996</v>
      </c>
      <c r="M622">
        <f>ROUND(ROUND(L622*Source!I698, 6)*1, 2)</f>
        <v>14.43</v>
      </c>
      <c r="N622">
        <f>SmtRes!AA613</f>
        <v>48.08</v>
      </c>
      <c r="O622">
        <f>ROUND(ROUND(L622*Source!I698, 6)*SmtRes!DA613, 2)</f>
        <v>14.43</v>
      </c>
      <c r="P622">
        <f>SmtRes!AG613</f>
        <v>0</v>
      </c>
      <c r="Q622">
        <f>SmtRes!DC613</f>
        <v>0</v>
      </c>
      <c r="R622">
        <f>ROUND(ROUND(Q622*Source!I698, 6)*1, 2)</f>
        <v>0</v>
      </c>
      <c r="S622">
        <f>SmtRes!AC613</f>
        <v>0</v>
      </c>
      <c r="T622">
        <f>ROUND(ROUND(Q622*Source!I698, 6)*SmtRes!AK613, 2)</f>
        <v>0</v>
      </c>
      <c r="U622">
        <v>3</v>
      </c>
      <c r="Z622">
        <f>SmtRes!X613</f>
        <v>1402440005</v>
      </c>
      <c r="AA622">
        <v>-1894729877</v>
      </c>
      <c r="AB622">
        <v>-1894729877</v>
      </c>
    </row>
    <row r="623" spans="1:28" x14ac:dyDescent="0.2">
      <c r="A623">
        <v>20</v>
      </c>
      <c r="B623">
        <v>612</v>
      </c>
      <c r="C623">
        <v>3</v>
      </c>
      <c r="D623">
        <v>0</v>
      </c>
      <c r="E623">
        <f>SmtRes!AV612</f>
        <v>0</v>
      </c>
      <c r="F623" t="str">
        <f>SmtRes!I612</f>
        <v>21.1-16-104</v>
      </c>
      <c r="G623" t="str">
        <f>SmtRes!K612</f>
        <v>Спирт этиловый технический</v>
      </c>
      <c r="H623" t="str">
        <f>SmtRes!O612</f>
        <v>кг</v>
      </c>
      <c r="I623">
        <f>SmtRes!Y612*Source!I698</f>
        <v>1.5E-3</v>
      </c>
      <c r="J623">
        <f>SmtRes!AO612</f>
        <v>1</v>
      </c>
      <c r="K623">
        <f>SmtRes!AE612</f>
        <v>412.97</v>
      </c>
      <c r="L623">
        <f>SmtRes!DB612</f>
        <v>0.21</v>
      </c>
      <c r="M623">
        <f>ROUND(ROUND(L623*Source!I698, 6)*1, 2)</f>
        <v>0.63</v>
      </c>
      <c r="N623">
        <f>SmtRes!AA612</f>
        <v>412.97</v>
      </c>
      <c r="O623">
        <f>ROUND(ROUND(L623*Source!I698, 6)*SmtRes!DA612, 2)</f>
        <v>0.63</v>
      </c>
      <c r="P623">
        <f>SmtRes!AG612</f>
        <v>0</v>
      </c>
      <c r="Q623">
        <f>SmtRes!DC612</f>
        <v>0</v>
      </c>
      <c r="R623">
        <f>ROUND(ROUND(Q623*Source!I698, 6)*1, 2)</f>
        <v>0</v>
      </c>
      <c r="S623">
        <f>SmtRes!AC612</f>
        <v>0</v>
      </c>
      <c r="T623">
        <f>ROUND(ROUND(Q623*Source!I698, 6)*SmtRes!AK612, 2)</f>
        <v>0</v>
      </c>
      <c r="U623">
        <v>3</v>
      </c>
      <c r="Z623">
        <f>SmtRes!X612</f>
        <v>1286462142</v>
      </c>
      <c r="AA623">
        <v>1664821204</v>
      </c>
      <c r="AB623">
        <v>1664821204</v>
      </c>
    </row>
    <row r="624" spans="1:28" x14ac:dyDescent="0.2">
      <c r="A624">
        <v>20</v>
      </c>
      <c r="B624">
        <v>611</v>
      </c>
      <c r="C624">
        <v>1</v>
      </c>
      <c r="D624">
        <v>0</v>
      </c>
      <c r="E624">
        <f>SmtRes!AV611</f>
        <v>1</v>
      </c>
      <c r="F624" t="str">
        <f>SmtRes!I611</f>
        <v>9999990008</v>
      </c>
      <c r="G624" t="str">
        <f>SmtRes!K611</f>
        <v>Трудозатраты рабочих</v>
      </c>
      <c r="H624" t="str">
        <f>SmtRes!O611</f>
        <v>чел.-ч.</v>
      </c>
      <c r="I624">
        <f>SmtRes!Y611*Source!I698</f>
        <v>0.66</v>
      </c>
      <c r="J624">
        <f>SmtRes!AO611</f>
        <v>1</v>
      </c>
      <c r="K624">
        <f>SmtRes!AH611</f>
        <v>0</v>
      </c>
      <c r="L624">
        <f>SmtRes!DB611</f>
        <v>0</v>
      </c>
      <c r="M624">
        <f>ROUND(ROUND(L624*Source!I698, 6)*1, 2)</f>
        <v>0</v>
      </c>
      <c r="N624">
        <f>SmtRes!AD611</f>
        <v>0</v>
      </c>
      <c r="O624">
        <f>ROUND(ROUND(L624*Source!I698, 6)*SmtRes!DA611, 2)</f>
        <v>0</v>
      </c>
      <c r="P624">
        <f>SmtRes!AG611</f>
        <v>0</v>
      </c>
      <c r="Q624">
        <f>SmtRes!DC611</f>
        <v>0</v>
      </c>
      <c r="R624">
        <f>ROUND(ROUND(Q624*Source!I698, 6)*1, 2)</f>
        <v>0</v>
      </c>
      <c r="S624">
        <f>SmtRes!AC611</f>
        <v>0</v>
      </c>
      <c r="T624">
        <f>ROUND(ROUND(Q624*Source!I698, 6)*SmtRes!AK611, 2)</f>
        <v>0</v>
      </c>
      <c r="U624">
        <v>1</v>
      </c>
      <c r="Z624">
        <f>SmtRes!X611</f>
        <v>476480486</v>
      </c>
      <c r="AA624">
        <v>-1751963544</v>
      </c>
      <c r="AB624">
        <v>-1751963544</v>
      </c>
    </row>
    <row r="625" spans="1:28" x14ac:dyDescent="0.2">
      <c r="A625">
        <v>20</v>
      </c>
      <c r="B625">
        <v>618</v>
      </c>
      <c r="C625">
        <v>3</v>
      </c>
      <c r="D625">
        <v>0</v>
      </c>
      <c r="E625">
        <f>SmtRes!AV618</f>
        <v>0</v>
      </c>
      <c r="F625" t="str">
        <f>SmtRes!I618</f>
        <v>21.1-20-7</v>
      </c>
      <c r="G625" t="str">
        <f>SmtRes!K618</f>
        <v>Ветошь</v>
      </c>
      <c r="H625" t="str">
        <f>SmtRes!O618</f>
        <v>кг</v>
      </c>
      <c r="I625">
        <f>SmtRes!Y618*Source!I699</f>
        <v>1.6500000000000001</v>
      </c>
      <c r="J625">
        <f>SmtRes!AO618</f>
        <v>1</v>
      </c>
      <c r="K625">
        <f>SmtRes!AE618</f>
        <v>29.29</v>
      </c>
      <c r="L625">
        <f>SmtRes!DB618</f>
        <v>16.059999999999999</v>
      </c>
      <c r="M625">
        <f>ROUND(ROUND(L625*Source!I699, 6)*1, 2)</f>
        <v>48.18</v>
      </c>
      <c r="N625">
        <f>SmtRes!AA618</f>
        <v>29.29</v>
      </c>
      <c r="O625">
        <f>ROUND(ROUND(L625*Source!I699, 6)*SmtRes!DA618, 2)</f>
        <v>48.18</v>
      </c>
      <c r="P625">
        <f>SmtRes!AG618</f>
        <v>0</v>
      </c>
      <c r="Q625">
        <f>SmtRes!DC618</f>
        <v>0</v>
      </c>
      <c r="R625">
        <f>ROUND(ROUND(Q625*Source!I699, 6)*1, 2)</f>
        <v>0</v>
      </c>
      <c r="S625">
        <f>SmtRes!AC618</f>
        <v>0</v>
      </c>
      <c r="T625">
        <f>ROUND(ROUND(Q625*Source!I699, 6)*SmtRes!AK618, 2)</f>
        <v>0</v>
      </c>
      <c r="U625">
        <v>3</v>
      </c>
      <c r="Z625">
        <f>SmtRes!X618</f>
        <v>-20334964</v>
      </c>
      <c r="AA625">
        <v>-854210182</v>
      </c>
      <c r="AB625">
        <v>-854210182</v>
      </c>
    </row>
    <row r="626" spans="1:28" x14ac:dyDescent="0.2">
      <c r="A626">
        <v>20</v>
      </c>
      <c r="B626">
        <v>617</v>
      </c>
      <c r="C626">
        <v>3</v>
      </c>
      <c r="D626">
        <v>0</v>
      </c>
      <c r="E626">
        <f>SmtRes!AV617</f>
        <v>0</v>
      </c>
      <c r="F626" t="str">
        <f>SmtRes!I617</f>
        <v>21.1-20-1</v>
      </c>
      <c r="G626" t="str">
        <f>SmtRes!K617</f>
        <v>Бязь</v>
      </c>
      <c r="H626" t="str">
        <f>SmtRes!O617</f>
        <v>м2</v>
      </c>
      <c r="I626">
        <f>SmtRes!Y617*Source!I699</f>
        <v>3.3000000000000003</v>
      </c>
      <c r="J626">
        <f>SmtRes!AO617</f>
        <v>1</v>
      </c>
      <c r="K626">
        <f>SmtRes!AE617</f>
        <v>48.08</v>
      </c>
      <c r="L626">
        <f>SmtRes!DB617</f>
        <v>52.91</v>
      </c>
      <c r="M626">
        <f>ROUND(ROUND(L626*Source!I699, 6)*1, 2)</f>
        <v>158.72999999999999</v>
      </c>
      <c r="N626">
        <f>SmtRes!AA617</f>
        <v>48.08</v>
      </c>
      <c r="O626">
        <f>ROUND(ROUND(L626*Source!I699, 6)*SmtRes!DA617, 2)</f>
        <v>158.72999999999999</v>
      </c>
      <c r="P626">
        <f>SmtRes!AG617</f>
        <v>0</v>
      </c>
      <c r="Q626">
        <f>SmtRes!DC617</f>
        <v>0</v>
      </c>
      <c r="R626">
        <f>ROUND(ROUND(Q626*Source!I699, 6)*1, 2)</f>
        <v>0</v>
      </c>
      <c r="S626">
        <f>SmtRes!AC617</f>
        <v>0</v>
      </c>
      <c r="T626">
        <f>ROUND(ROUND(Q626*Source!I699, 6)*SmtRes!AK617, 2)</f>
        <v>0</v>
      </c>
      <c r="U626">
        <v>3</v>
      </c>
      <c r="Z626">
        <f>SmtRes!X617</f>
        <v>1402440005</v>
      </c>
      <c r="AA626">
        <v>-1894729877</v>
      </c>
      <c r="AB626">
        <v>-1894729877</v>
      </c>
    </row>
    <row r="627" spans="1:28" x14ac:dyDescent="0.2">
      <c r="A627">
        <v>20</v>
      </c>
      <c r="B627">
        <v>616</v>
      </c>
      <c r="C627">
        <v>1</v>
      </c>
      <c r="D627">
        <v>0</v>
      </c>
      <c r="E627">
        <f>SmtRes!AV616</f>
        <v>1</v>
      </c>
      <c r="F627" t="str">
        <f>SmtRes!I616</f>
        <v>9999990008</v>
      </c>
      <c r="G627" t="str">
        <f>SmtRes!K616</f>
        <v>Трудозатраты рабочих</v>
      </c>
      <c r="H627" t="str">
        <f>SmtRes!O616</f>
        <v>чел.-ч.</v>
      </c>
      <c r="I627">
        <f>SmtRes!Y616*Source!I699</f>
        <v>3.63</v>
      </c>
      <c r="J627">
        <f>SmtRes!AO616</f>
        <v>1</v>
      </c>
      <c r="K627">
        <f>SmtRes!AH616</f>
        <v>0</v>
      </c>
      <c r="L627">
        <f>SmtRes!DB616</f>
        <v>0</v>
      </c>
      <c r="M627">
        <f>ROUND(ROUND(L627*Source!I699, 6)*1, 2)</f>
        <v>0</v>
      </c>
      <c r="N627">
        <f>SmtRes!AD616</f>
        <v>0</v>
      </c>
      <c r="O627">
        <f>ROUND(ROUND(L627*Source!I699, 6)*SmtRes!DA616, 2)</f>
        <v>0</v>
      </c>
      <c r="P627">
        <f>SmtRes!AG616</f>
        <v>0</v>
      </c>
      <c r="Q627">
        <f>SmtRes!DC616</f>
        <v>0</v>
      </c>
      <c r="R627">
        <f>ROUND(ROUND(Q627*Source!I699, 6)*1, 2)</f>
        <v>0</v>
      </c>
      <c r="S627">
        <f>SmtRes!AC616</f>
        <v>0</v>
      </c>
      <c r="T627">
        <f>ROUND(ROUND(Q627*Source!I699, 6)*SmtRes!AK616, 2)</f>
        <v>0</v>
      </c>
      <c r="U627">
        <v>1</v>
      </c>
      <c r="Z627">
        <f>SmtRes!X616</f>
        <v>476480486</v>
      </c>
      <c r="AA627">
        <v>-1751963544</v>
      </c>
      <c r="AB627">
        <v>-1751963544</v>
      </c>
    </row>
    <row r="628" spans="1:28" x14ac:dyDescent="0.2">
      <c r="A628">
        <v>20</v>
      </c>
      <c r="B628">
        <v>628</v>
      </c>
      <c r="C628">
        <v>2</v>
      </c>
      <c r="D628">
        <v>0</v>
      </c>
      <c r="E628">
        <f>SmtRes!AV628</f>
        <v>0</v>
      </c>
      <c r="F628" t="str">
        <f>SmtRes!I628</f>
        <v>22.1-18-24</v>
      </c>
      <c r="G628" t="str">
        <f>SmtRes!K628</f>
        <v>Автомобили полупассажирские типа ГАЗ, грузоподъемность до 2 т</v>
      </c>
      <c r="H628" t="str">
        <f>SmtRes!O628</f>
        <v>маш.-ч</v>
      </c>
      <c r="I628">
        <f>SmtRes!Y628*Source!I701</f>
        <v>1.4</v>
      </c>
      <c r="J628">
        <f>SmtRes!AO628</f>
        <v>1</v>
      </c>
      <c r="K628">
        <f>SmtRes!AF628</f>
        <v>789.86</v>
      </c>
      <c r="L628">
        <f>SmtRes!DB628</f>
        <v>11.06</v>
      </c>
      <c r="M628">
        <f>ROUND(ROUND(L628*Source!I701, 6)*1, 2)</f>
        <v>1106</v>
      </c>
      <c r="N628">
        <f>SmtRes!AB628</f>
        <v>789.86</v>
      </c>
      <c r="O628">
        <f>ROUND(ROUND(L628*Source!I701, 6)*SmtRes!DA628, 2)</f>
        <v>1106</v>
      </c>
      <c r="P628">
        <f>SmtRes!AG628</f>
        <v>515.51</v>
      </c>
      <c r="Q628">
        <f>SmtRes!DC628</f>
        <v>7.2169999999999996</v>
      </c>
      <c r="R628">
        <f>ROUND(ROUND(Q628*Source!I701, 6)*1, 2)</f>
        <v>721.7</v>
      </c>
      <c r="S628">
        <f>SmtRes!AC628</f>
        <v>515.51</v>
      </c>
      <c r="T628">
        <f>ROUND(ROUND(Q628*Source!I701, 6)*SmtRes!AK628, 2)</f>
        <v>721.7</v>
      </c>
      <c r="U628">
        <v>2</v>
      </c>
      <c r="Z628">
        <f>SmtRes!X628</f>
        <v>-1123321947</v>
      </c>
      <c r="AA628">
        <v>-1084138170</v>
      </c>
      <c r="AB628">
        <v>-1084138170</v>
      </c>
    </row>
    <row r="629" spans="1:28" x14ac:dyDescent="0.2">
      <c r="A629">
        <v>20</v>
      </c>
      <c r="B629">
        <v>627</v>
      </c>
      <c r="C629">
        <v>1</v>
      </c>
      <c r="D629">
        <v>0</v>
      </c>
      <c r="E629">
        <f>SmtRes!AV627</f>
        <v>1</v>
      </c>
      <c r="F629" t="str">
        <f>SmtRes!I627</f>
        <v>9999990008</v>
      </c>
      <c r="G629" t="str">
        <f>SmtRes!K627</f>
        <v>Трудозатраты рабочих</v>
      </c>
      <c r="H629" t="str">
        <f>SmtRes!O627</f>
        <v>чел.-ч.</v>
      </c>
      <c r="I629">
        <f>SmtRes!Y627*Source!I701</f>
        <v>27.299999999999997</v>
      </c>
      <c r="J629">
        <f>SmtRes!AO627</f>
        <v>1</v>
      </c>
      <c r="K629">
        <f>SmtRes!AH627</f>
        <v>0</v>
      </c>
      <c r="L629">
        <f>SmtRes!DB627</f>
        <v>0</v>
      </c>
      <c r="M629">
        <f>ROUND(ROUND(L629*Source!I701, 6)*1, 2)</f>
        <v>0</v>
      </c>
      <c r="N629">
        <f>SmtRes!AD627</f>
        <v>0</v>
      </c>
      <c r="O629">
        <f>ROUND(ROUND(L629*Source!I701, 6)*SmtRes!DA627, 2)</f>
        <v>0</v>
      </c>
      <c r="P629">
        <f>SmtRes!AG627</f>
        <v>0</v>
      </c>
      <c r="Q629">
        <f>SmtRes!DC627</f>
        <v>0</v>
      </c>
      <c r="R629">
        <f>ROUND(ROUND(Q629*Source!I701, 6)*1, 2)</f>
        <v>0</v>
      </c>
      <c r="S629">
        <f>SmtRes!AC627</f>
        <v>0</v>
      </c>
      <c r="T629">
        <f>ROUND(ROUND(Q629*Source!I701, 6)*SmtRes!AK627, 2)</f>
        <v>0</v>
      </c>
      <c r="U629">
        <v>1</v>
      </c>
      <c r="Z629">
        <f>SmtRes!X627</f>
        <v>476480486</v>
      </c>
      <c r="AA629">
        <v>-1751963544</v>
      </c>
      <c r="AB629">
        <v>-1751963544</v>
      </c>
    </row>
    <row r="630" spans="1:28" x14ac:dyDescent="0.2">
      <c r="A630">
        <v>20</v>
      </c>
      <c r="B630">
        <v>630</v>
      </c>
      <c r="C630">
        <v>2</v>
      </c>
      <c r="D630">
        <v>0</v>
      </c>
      <c r="E630">
        <f>SmtRes!AV630</f>
        <v>0</v>
      </c>
      <c r="F630" t="str">
        <f>SmtRes!I630</f>
        <v>22.1-18-24</v>
      </c>
      <c r="G630" t="str">
        <f>SmtRes!K630</f>
        <v>Автомобили полупассажирские типа ГАЗ, грузоподъемность до 2 т</v>
      </c>
      <c r="H630" t="str">
        <f>SmtRes!O630</f>
        <v>маш.-ч</v>
      </c>
      <c r="I630">
        <f>SmtRes!Y630*Source!I702</f>
        <v>0.22500000000000003</v>
      </c>
      <c r="J630">
        <f>SmtRes!AO630</f>
        <v>1</v>
      </c>
      <c r="K630">
        <f>SmtRes!AF630</f>
        <v>789.86</v>
      </c>
      <c r="L630">
        <f>SmtRes!DB630</f>
        <v>1.7775000000000001</v>
      </c>
      <c r="M630">
        <f>ROUND(ROUND(L630*Source!I702, 6)*1, 2)</f>
        <v>177.75</v>
      </c>
      <c r="N630">
        <f>SmtRes!AB630</f>
        <v>789.86</v>
      </c>
      <c r="O630">
        <f>ROUND(ROUND(L630*Source!I702, 6)*SmtRes!DA630, 2)</f>
        <v>177.75</v>
      </c>
      <c r="P630">
        <f>SmtRes!AG630</f>
        <v>515.51</v>
      </c>
      <c r="Q630">
        <f>SmtRes!DC630</f>
        <v>1.1625000000000001</v>
      </c>
      <c r="R630">
        <f>ROUND(ROUND(Q630*Source!I702, 6)*1, 2)</f>
        <v>116.25</v>
      </c>
      <c r="S630">
        <f>SmtRes!AC630</f>
        <v>515.51</v>
      </c>
      <c r="T630">
        <f>ROUND(ROUND(Q630*Source!I702, 6)*SmtRes!AK630, 2)</f>
        <v>116.25</v>
      </c>
      <c r="U630">
        <v>2</v>
      </c>
      <c r="Z630">
        <f>SmtRes!X630</f>
        <v>-1123321947</v>
      </c>
      <c r="AA630">
        <v>-1084138170</v>
      </c>
      <c r="AB630">
        <v>-1084138170</v>
      </c>
    </row>
    <row r="631" spans="1:28" x14ac:dyDescent="0.2">
      <c r="A631">
        <v>20</v>
      </c>
      <c r="B631">
        <v>629</v>
      </c>
      <c r="C631">
        <v>1</v>
      </c>
      <c r="D631">
        <v>0</v>
      </c>
      <c r="E631">
        <f>SmtRes!AV629</f>
        <v>1</v>
      </c>
      <c r="F631" t="str">
        <f>SmtRes!I629</f>
        <v>9999990008</v>
      </c>
      <c r="G631" t="str">
        <f>SmtRes!K629</f>
        <v>Трудозатраты рабочих</v>
      </c>
      <c r="H631" t="str">
        <f>SmtRes!O629</f>
        <v>чел.-ч.</v>
      </c>
      <c r="I631">
        <f>SmtRes!Y629*Source!I702</f>
        <v>4.5</v>
      </c>
      <c r="J631">
        <f>SmtRes!AO629</f>
        <v>1</v>
      </c>
      <c r="K631">
        <f>SmtRes!AH629</f>
        <v>0</v>
      </c>
      <c r="L631">
        <f>SmtRes!DB629</f>
        <v>0</v>
      </c>
      <c r="M631">
        <f>ROUND(ROUND(L631*Source!I702, 6)*1, 2)</f>
        <v>0</v>
      </c>
      <c r="N631">
        <f>SmtRes!AD629</f>
        <v>0</v>
      </c>
      <c r="O631">
        <f>ROUND(ROUND(L631*Source!I702, 6)*SmtRes!DA629, 2)</f>
        <v>0</v>
      </c>
      <c r="P631">
        <f>SmtRes!AG629</f>
        <v>0</v>
      </c>
      <c r="Q631">
        <f>SmtRes!DC629</f>
        <v>0</v>
      </c>
      <c r="R631">
        <f>ROUND(ROUND(Q631*Source!I702, 6)*1, 2)</f>
        <v>0</v>
      </c>
      <c r="S631">
        <f>SmtRes!AC629</f>
        <v>0</v>
      </c>
      <c r="T631">
        <f>ROUND(ROUND(Q631*Source!I702, 6)*SmtRes!AK629, 2)</f>
        <v>0</v>
      </c>
      <c r="U631">
        <v>1</v>
      </c>
      <c r="Z631">
        <f>SmtRes!X629</f>
        <v>476480486</v>
      </c>
      <c r="AA631">
        <v>-1751963544</v>
      </c>
      <c r="AB631">
        <v>-1751963544</v>
      </c>
    </row>
    <row r="632" spans="1:28" x14ac:dyDescent="0.2">
      <c r="A632">
        <v>20</v>
      </c>
      <c r="B632">
        <v>634</v>
      </c>
      <c r="C632">
        <v>3</v>
      </c>
      <c r="D632">
        <v>0</v>
      </c>
      <c r="E632">
        <f>SmtRes!AV634</f>
        <v>0</v>
      </c>
      <c r="F632" t="str">
        <f>SmtRes!I634</f>
        <v>21.1-20-1</v>
      </c>
      <c r="G632" t="str">
        <f>SmtRes!K634</f>
        <v>Бязь</v>
      </c>
      <c r="H632" t="str">
        <f>SmtRes!O634</f>
        <v>м2</v>
      </c>
      <c r="I632">
        <f>SmtRes!Y634*Source!I703</f>
        <v>0.1</v>
      </c>
      <c r="J632">
        <f>SmtRes!AO634</f>
        <v>1</v>
      </c>
      <c r="K632">
        <f>SmtRes!AE634</f>
        <v>48.08</v>
      </c>
      <c r="L632">
        <f>SmtRes!DB634</f>
        <v>0.96</v>
      </c>
      <c r="M632">
        <f>ROUND(ROUND(L632*Source!I703, 6)*1, 2)</f>
        <v>4.8</v>
      </c>
      <c r="N632">
        <f>SmtRes!AA634</f>
        <v>48.08</v>
      </c>
      <c r="O632">
        <f>ROUND(ROUND(L632*Source!I703, 6)*SmtRes!DA634, 2)</f>
        <v>4.8</v>
      </c>
      <c r="P632">
        <f>SmtRes!AG634</f>
        <v>0</v>
      </c>
      <c r="Q632">
        <f>SmtRes!DC634</f>
        <v>0</v>
      </c>
      <c r="R632">
        <f>ROUND(ROUND(Q632*Source!I703, 6)*1, 2)</f>
        <v>0</v>
      </c>
      <c r="S632">
        <f>SmtRes!AC634</f>
        <v>0</v>
      </c>
      <c r="T632">
        <f>ROUND(ROUND(Q632*Source!I703, 6)*SmtRes!AK634, 2)</f>
        <v>0</v>
      </c>
      <c r="U632">
        <v>3</v>
      </c>
      <c r="Z632">
        <f>SmtRes!X634</f>
        <v>1402440005</v>
      </c>
      <c r="AA632">
        <v>-1894729877</v>
      </c>
      <c r="AB632">
        <v>-1894729877</v>
      </c>
    </row>
    <row r="633" spans="1:28" x14ac:dyDescent="0.2">
      <c r="A633">
        <v>20</v>
      </c>
      <c r="B633">
        <v>633</v>
      </c>
      <c r="C633">
        <v>3</v>
      </c>
      <c r="D633">
        <v>0</v>
      </c>
      <c r="E633">
        <f>SmtRes!AV633</f>
        <v>0</v>
      </c>
      <c r="F633" t="str">
        <f>SmtRes!I633</f>
        <v>21.1-16-103</v>
      </c>
      <c r="G633" t="str">
        <f>SmtRes!K633</f>
        <v>Спирт этиловый ректификат</v>
      </c>
      <c r="H633" t="str">
        <f>SmtRes!O633</f>
        <v>кг</v>
      </c>
      <c r="I633">
        <f>SmtRes!Y633*Source!I703</f>
        <v>2.0000000000000001E-4</v>
      </c>
      <c r="J633">
        <f>SmtRes!AO633</f>
        <v>1</v>
      </c>
      <c r="K633">
        <f>SmtRes!AE633</f>
        <v>471.7</v>
      </c>
      <c r="L633">
        <f>SmtRes!DB633</f>
        <v>0.02</v>
      </c>
      <c r="M633">
        <f>ROUND(ROUND(L633*Source!I703, 6)*1, 2)</f>
        <v>0.1</v>
      </c>
      <c r="N633">
        <f>SmtRes!AA633</f>
        <v>471.7</v>
      </c>
      <c r="O633">
        <f>ROUND(ROUND(L633*Source!I703, 6)*SmtRes!DA633, 2)</f>
        <v>0.1</v>
      </c>
      <c r="P633">
        <f>SmtRes!AG633</f>
        <v>0</v>
      </c>
      <c r="Q633">
        <f>SmtRes!DC633</f>
        <v>0</v>
      </c>
      <c r="R633">
        <f>ROUND(ROUND(Q633*Source!I703, 6)*1, 2)</f>
        <v>0</v>
      </c>
      <c r="S633">
        <f>SmtRes!AC633</f>
        <v>0</v>
      </c>
      <c r="T633">
        <f>ROUND(ROUND(Q633*Source!I703, 6)*SmtRes!AK633, 2)</f>
        <v>0</v>
      </c>
      <c r="U633">
        <v>3</v>
      </c>
      <c r="Z633">
        <f>SmtRes!X633</f>
        <v>1222454159</v>
      </c>
      <c r="AA633">
        <v>-235644289</v>
      </c>
      <c r="AB633">
        <v>-235644289</v>
      </c>
    </row>
    <row r="634" spans="1:28" x14ac:dyDescent="0.2">
      <c r="A634">
        <v>20</v>
      </c>
      <c r="B634">
        <v>632</v>
      </c>
      <c r="C634">
        <v>2</v>
      </c>
      <c r="D634">
        <v>0</v>
      </c>
      <c r="E634">
        <f>SmtRes!AV632</f>
        <v>0</v>
      </c>
      <c r="F634" t="str">
        <f>SmtRes!I632</f>
        <v>22.1-18-24</v>
      </c>
      <c r="G634" t="str">
        <f>SmtRes!K632</f>
        <v>Автомобили полупассажирские типа ГАЗ, грузоподъемность до 2 т</v>
      </c>
      <c r="H634" t="str">
        <f>SmtRes!O632</f>
        <v>маш.-ч</v>
      </c>
      <c r="I634">
        <f>SmtRes!Y632*Source!I703</f>
        <v>0.1</v>
      </c>
      <c r="J634">
        <f>SmtRes!AO632</f>
        <v>1</v>
      </c>
      <c r="K634">
        <f>SmtRes!AF632</f>
        <v>789.86</v>
      </c>
      <c r="L634">
        <f>SmtRes!DB632</f>
        <v>15.8</v>
      </c>
      <c r="M634">
        <f>ROUND(ROUND(L634*Source!I703, 6)*1, 2)</f>
        <v>79</v>
      </c>
      <c r="N634">
        <f>SmtRes!AB632</f>
        <v>789.86</v>
      </c>
      <c r="O634">
        <f>ROUND(ROUND(L634*Source!I703, 6)*SmtRes!DA632, 2)</f>
        <v>79</v>
      </c>
      <c r="P634">
        <f>SmtRes!AG632</f>
        <v>515.51</v>
      </c>
      <c r="Q634">
        <f>SmtRes!DC632</f>
        <v>10.32</v>
      </c>
      <c r="R634">
        <f>ROUND(ROUND(Q634*Source!I703, 6)*1, 2)</f>
        <v>51.6</v>
      </c>
      <c r="S634">
        <f>SmtRes!AC632</f>
        <v>515.51</v>
      </c>
      <c r="T634">
        <f>ROUND(ROUND(Q634*Source!I703, 6)*SmtRes!AK632, 2)</f>
        <v>51.6</v>
      </c>
      <c r="U634">
        <v>2</v>
      </c>
      <c r="Z634">
        <f>SmtRes!X632</f>
        <v>-1123321947</v>
      </c>
      <c r="AA634">
        <v>-1084138170</v>
      </c>
      <c r="AB634">
        <v>-1084138170</v>
      </c>
    </row>
    <row r="635" spans="1:28" x14ac:dyDescent="0.2">
      <c r="A635">
        <v>20</v>
      </c>
      <c r="B635">
        <v>631</v>
      </c>
      <c r="C635">
        <v>1</v>
      </c>
      <c r="D635">
        <v>0</v>
      </c>
      <c r="E635">
        <f>SmtRes!AV631</f>
        <v>1</v>
      </c>
      <c r="F635" t="str">
        <f>SmtRes!I631</f>
        <v>9999990008</v>
      </c>
      <c r="G635" t="str">
        <f>SmtRes!K631</f>
        <v>Трудозатраты рабочих</v>
      </c>
      <c r="H635" t="str">
        <f>SmtRes!O631</f>
        <v>чел.-ч.</v>
      </c>
      <c r="I635">
        <f>SmtRes!Y631*Source!I703</f>
        <v>3.1</v>
      </c>
      <c r="J635">
        <f>SmtRes!AO631</f>
        <v>1</v>
      </c>
      <c r="K635">
        <f>SmtRes!AH631</f>
        <v>0</v>
      </c>
      <c r="L635">
        <f>SmtRes!DB631</f>
        <v>0</v>
      </c>
      <c r="M635">
        <f>ROUND(ROUND(L635*Source!I703, 6)*1, 2)</f>
        <v>0</v>
      </c>
      <c r="N635">
        <f>SmtRes!AD631</f>
        <v>0</v>
      </c>
      <c r="O635">
        <f>ROUND(ROUND(L635*Source!I703, 6)*SmtRes!DA631, 2)</f>
        <v>0</v>
      </c>
      <c r="P635">
        <f>SmtRes!AG631</f>
        <v>0</v>
      </c>
      <c r="Q635">
        <f>SmtRes!DC631</f>
        <v>0</v>
      </c>
      <c r="R635">
        <f>ROUND(ROUND(Q635*Source!I703, 6)*1, 2)</f>
        <v>0</v>
      </c>
      <c r="S635">
        <f>SmtRes!AC631</f>
        <v>0</v>
      </c>
      <c r="T635">
        <f>ROUND(ROUND(Q635*Source!I703, 6)*SmtRes!AK631, 2)</f>
        <v>0</v>
      </c>
      <c r="U635">
        <v>1</v>
      </c>
      <c r="Z635">
        <f>SmtRes!X631</f>
        <v>476480486</v>
      </c>
      <c r="AA635">
        <v>-1751963544</v>
      </c>
      <c r="AB635">
        <v>-1751963544</v>
      </c>
    </row>
    <row r="636" spans="1:28" x14ac:dyDescent="0.2">
      <c r="A636">
        <v>20</v>
      </c>
      <c r="B636">
        <v>636</v>
      </c>
      <c r="C636">
        <v>2</v>
      </c>
      <c r="D636">
        <v>0</v>
      </c>
      <c r="E636">
        <f>SmtRes!AV636</f>
        <v>0</v>
      </c>
      <c r="F636" t="str">
        <f>SmtRes!I636</f>
        <v>22.1-18-24</v>
      </c>
      <c r="G636" t="str">
        <f>SmtRes!K636</f>
        <v>Автомобили полупассажирские типа ГАЗ, грузоподъемность до 2 т</v>
      </c>
      <c r="H636" t="str">
        <f>SmtRes!O636</f>
        <v>маш.-ч</v>
      </c>
      <c r="I636">
        <f>SmtRes!Y636*Source!I704</f>
        <v>0.16799999999999998</v>
      </c>
      <c r="J636">
        <f>SmtRes!AO636</f>
        <v>1</v>
      </c>
      <c r="K636">
        <f>SmtRes!AF636</f>
        <v>789.86</v>
      </c>
      <c r="L636">
        <f>SmtRes!DB636</f>
        <v>16.59</v>
      </c>
      <c r="M636">
        <f>ROUND(ROUND(L636*Source!I704, 6)*1, 2)</f>
        <v>132.72</v>
      </c>
      <c r="N636">
        <f>SmtRes!AB636</f>
        <v>789.86</v>
      </c>
      <c r="O636">
        <f>ROUND(ROUND(L636*Source!I704, 6)*SmtRes!DA636, 2)</f>
        <v>132.72</v>
      </c>
      <c r="P636">
        <f>SmtRes!AG636</f>
        <v>515.51</v>
      </c>
      <c r="Q636">
        <f>SmtRes!DC636</f>
        <v>10.829000000000001</v>
      </c>
      <c r="R636">
        <f>ROUND(ROUND(Q636*Source!I704, 6)*1, 2)</f>
        <v>86.63</v>
      </c>
      <c r="S636">
        <f>SmtRes!AC636</f>
        <v>515.51</v>
      </c>
      <c r="T636">
        <f>ROUND(ROUND(Q636*Source!I704, 6)*SmtRes!AK636, 2)</f>
        <v>86.63</v>
      </c>
      <c r="U636">
        <v>2</v>
      </c>
      <c r="Z636">
        <f>SmtRes!X636</f>
        <v>-1123321947</v>
      </c>
      <c r="AA636">
        <v>-1084138170</v>
      </c>
      <c r="AB636">
        <v>-1084138170</v>
      </c>
    </row>
    <row r="637" spans="1:28" x14ac:dyDescent="0.2">
      <c r="A637">
        <v>20</v>
      </c>
      <c r="B637">
        <v>635</v>
      </c>
      <c r="C637">
        <v>1</v>
      </c>
      <c r="D637">
        <v>0</v>
      </c>
      <c r="E637">
        <f>SmtRes!AV635</f>
        <v>1</v>
      </c>
      <c r="F637" t="str">
        <f>SmtRes!I635</f>
        <v>9999990008</v>
      </c>
      <c r="G637" t="str">
        <f>SmtRes!K635</f>
        <v>Трудозатраты рабочих</v>
      </c>
      <c r="H637" t="str">
        <f>SmtRes!O635</f>
        <v>чел.-ч.</v>
      </c>
      <c r="I637">
        <f>SmtRes!Y635*Source!I704</f>
        <v>2.8</v>
      </c>
      <c r="J637">
        <f>SmtRes!AO635</f>
        <v>1</v>
      </c>
      <c r="K637">
        <f>SmtRes!AH635</f>
        <v>0</v>
      </c>
      <c r="L637">
        <f>SmtRes!DB635</f>
        <v>0</v>
      </c>
      <c r="M637">
        <f>ROUND(ROUND(L637*Source!I704, 6)*1, 2)</f>
        <v>0</v>
      </c>
      <c r="N637">
        <f>SmtRes!AD635</f>
        <v>0</v>
      </c>
      <c r="O637">
        <f>ROUND(ROUND(L637*Source!I704, 6)*SmtRes!DA635, 2)</f>
        <v>0</v>
      </c>
      <c r="P637">
        <f>SmtRes!AG635</f>
        <v>0</v>
      </c>
      <c r="Q637">
        <f>SmtRes!DC635</f>
        <v>0</v>
      </c>
      <c r="R637">
        <f>ROUND(ROUND(Q637*Source!I704, 6)*1, 2)</f>
        <v>0</v>
      </c>
      <c r="S637">
        <f>SmtRes!AC635</f>
        <v>0</v>
      </c>
      <c r="T637">
        <f>ROUND(ROUND(Q637*Source!I704, 6)*SmtRes!AK635, 2)</f>
        <v>0</v>
      </c>
      <c r="U637">
        <v>1</v>
      </c>
      <c r="Z637">
        <f>SmtRes!X635</f>
        <v>476480486</v>
      </c>
      <c r="AA637">
        <v>-1751963544</v>
      </c>
      <c r="AB637">
        <v>-1751963544</v>
      </c>
    </row>
    <row r="638" spans="1:28" x14ac:dyDescent="0.2">
      <c r="A638">
        <v>20</v>
      </c>
      <c r="B638">
        <v>638</v>
      </c>
      <c r="C638">
        <v>2</v>
      </c>
      <c r="D638">
        <v>0</v>
      </c>
      <c r="E638">
        <f>SmtRes!AV638</f>
        <v>0</v>
      </c>
      <c r="F638" t="str">
        <f>SmtRes!I638</f>
        <v>22.1-18-24</v>
      </c>
      <c r="G638" t="str">
        <f>SmtRes!K638</f>
        <v>Автомобили полупассажирские типа ГАЗ, грузоподъемность до 2 т</v>
      </c>
      <c r="H638" t="str">
        <f>SmtRes!O638</f>
        <v>маш.-ч</v>
      </c>
      <c r="I638">
        <f>SmtRes!Y638*Source!I705</f>
        <v>0.26400000000000001</v>
      </c>
      <c r="J638">
        <f>SmtRes!AO638</f>
        <v>1</v>
      </c>
      <c r="K638">
        <f>SmtRes!AF638</f>
        <v>789.86</v>
      </c>
      <c r="L638">
        <f>SmtRes!DB638</f>
        <v>26.07</v>
      </c>
      <c r="M638">
        <f>ROUND(ROUND(L638*Source!I705, 6)*1, 2)</f>
        <v>208.56</v>
      </c>
      <c r="N638">
        <f>SmtRes!AB638</f>
        <v>789.86</v>
      </c>
      <c r="O638">
        <f>ROUND(ROUND(L638*Source!I705, 6)*SmtRes!DA638, 2)</f>
        <v>208.56</v>
      </c>
      <c r="P638">
        <f>SmtRes!AG638</f>
        <v>515.51</v>
      </c>
      <c r="Q638">
        <f>SmtRes!DC638</f>
        <v>16.995000000000001</v>
      </c>
      <c r="R638">
        <f>ROUND(ROUND(Q638*Source!I705, 6)*1, 2)</f>
        <v>135.96</v>
      </c>
      <c r="S638">
        <f>SmtRes!AC638</f>
        <v>515.51</v>
      </c>
      <c r="T638">
        <f>ROUND(ROUND(Q638*Source!I705, 6)*SmtRes!AK638, 2)</f>
        <v>135.96</v>
      </c>
      <c r="U638">
        <v>2</v>
      </c>
      <c r="Z638">
        <f>SmtRes!X638</f>
        <v>-1123321947</v>
      </c>
      <c r="AA638">
        <v>-1084138170</v>
      </c>
      <c r="AB638">
        <v>-1084138170</v>
      </c>
    </row>
    <row r="639" spans="1:28" x14ac:dyDescent="0.2">
      <c r="A639">
        <v>20</v>
      </c>
      <c r="B639">
        <v>637</v>
      </c>
      <c r="C639">
        <v>1</v>
      </c>
      <c r="D639">
        <v>0</v>
      </c>
      <c r="E639">
        <f>SmtRes!AV637</f>
        <v>1</v>
      </c>
      <c r="F639" t="str">
        <f>SmtRes!I637</f>
        <v>9999990008</v>
      </c>
      <c r="G639" t="str">
        <f>SmtRes!K637</f>
        <v>Трудозатраты рабочих</v>
      </c>
      <c r="H639" t="str">
        <f>SmtRes!O637</f>
        <v>чел.-ч.</v>
      </c>
      <c r="I639">
        <f>SmtRes!Y637*Source!I705</f>
        <v>4.62</v>
      </c>
      <c r="J639">
        <f>SmtRes!AO637</f>
        <v>1</v>
      </c>
      <c r="K639">
        <f>SmtRes!AH637</f>
        <v>0</v>
      </c>
      <c r="L639">
        <f>SmtRes!DB637</f>
        <v>0</v>
      </c>
      <c r="M639">
        <f>ROUND(ROUND(L639*Source!I705, 6)*1, 2)</f>
        <v>0</v>
      </c>
      <c r="N639">
        <f>SmtRes!AD637</f>
        <v>0</v>
      </c>
      <c r="O639">
        <f>ROUND(ROUND(L639*Source!I705, 6)*SmtRes!DA637, 2)</f>
        <v>0</v>
      </c>
      <c r="P639">
        <f>SmtRes!AG637</f>
        <v>0</v>
      </c>
      <c r="Q639">
        <f>SmtRes!DC637</f>
        <v>0</v>
      </c>
      <c r="R639">
        <f>ROUND(ROUND(Q639*Source!I705, 6)*1, 2)</f>
        <v>0</v>
      </c>
      <c r="S639">
        <f>SmtRes!AC637</f>
        <v>0</v>
      </c>
      <c r="T639">
        <f>ROUND(ROUND(Q639*Source!I705, 6)*SmtRes!AK637, 2)</f>
        <v>0</v>
      </c>
      <c r="U639">
        <v>1</v>
      </c>
      <c r="Z639">
        <f>SmtRes!X637</f>
        <v>476480486</v>
      </c>
      <c r="AA639">
        <v>-1751963544</v>
      </c>
      <c r="AB639">
        <v>-1751963544</v>
      </c>
    </row>
    <row r="640" spans="1:28" x14ac:dyDescent="0.2">
      <c r="A640">
        <f>Source!A737</f>
        <v>5</v>
      </c>
      <c r="B640">
        <v>737</v>
      </c>
      <c r="G640" t="str">
        <f>Source!G737</f>
        <v>СОУЭ</v>
      </c>
    </row>
    <row r="641" spans="1:28" x14ac:dyDescent="0.2">
      <c r="A641">
        <v>20</v>
      </c>
      <c r="B641">
        <v>640</v>
      </c>
      <c r="C641">
        <v>3</v>
      </c>
      <c r="D641">
        <v>0</v>
      </c>
      <c r="E641">
        <f>SmtRes!AV640</f>
        <v>0</v>
      </c>
      <c r="F641" t="str">
        <f>SmtRes!I640</f>
        <v>21.1-20-7</v>
      </c>
      <c r="G641" t="str">
        <f>SmtRes!K640</f>
        <v>Ветошь</v>
      </c>
      <c r="H641" t="str">
        <f>SmtRes!O640</f>
        <v>кг</v>
      </c>
      <c r="I641">
        <f>SmtRes!Y640*Source!I741</f>
        <v>1E-3</v>
      </c>
      <c r="J641">
        <f>SmtRes!AO640</f>
        <v>1</v>
      </c>
      <c r="K641">
        <f>SmtRes!AE640</f>
        <v>29.29</v>
      </c>
      <c r="L641">
        <f>SmtRes!DB640</f>
        <v>0.03</v>
      </c>
      <c r="M641">
        <f>ROUND(ROUND(L641*Source!I741, 6)*1, 2)</f>
        <v>0.03</v>
      </c>
      <c r="N641">
        <f>SmtRes!AA640</f>
        <v>29.29</v>
      </c>
      <c r="O641">
        <f>ROUND(ROUND(L641*Source!I741, 6)*SmtRes!DA640, 2)</f>
        <v>0.03</v>
      </c>
      <c r="P641">
        <f>SmtRes!AG640</f>
        <v>0</v>
      </c>
      <c r="Q641">
        <f>SmtRes!DC640</f>
        <v>0</v>
      </c>
      <c r="R641">
        <f>ROUND(ROUND(Q641*Source!I741, 6)*1, 2)</f>
        <v>0</v>
      </c>
      <c r="S641">
        <f>SmtRes!AC640</f>
        <v>0</v>
      </c>
      <c r="T641">
        <f>ROUND(ROUND(Q641*Source!I741, 6)*SmtRes!AK640, 2)</f>
        <v>0</v>
      </c>
      <c r="U641">
        <v>3</v>
      </c>
      <c r="Z641">
        <f>SmtRes!X640</f>
        <v>-20334964</v>
      </c>
      <c r="AA641">
        <v>-854210182</v>
      </c>
      <c r="AB641">
        <v>-854210182</v>
      </c>
    </row>
    <row r="642" spans="1:28" x14ac:dyDescent="0.2">
      <c r="A642">
        <v>20</v>
      </c>
      <c r="B642">
        <v>639</v>
      </c>
      <c r="C642">
        <v>1</v>
      </c>
      <c r="D642">
        <v>0</v>
      </c>
      <c r="E642">
        <f>SmtRes!AV639</f>
        <v>1</v>
      </c>
      <c r="F642" t="str">
        <f>SmtRes!I639</f>
        <v>9999990008</v>
      </c>
      <c r="G642" t="str">
        <f>SmtRes!K639</f>
        <v>Трудозатраты рабочих</v>
      </c>
      <c r="H642" t="str">
        <f>SmtRes!O639</f>
        <v>чел.-ч.</v>
      </c>
      <c r="I642">
        <f>SmtRes!Y639*Source!I741</f>
        <v>0.22</v>
      </c>
      <c r="J642">
        <f>SmtRes!AO639</f>
        <v>1</v>
      </c>
      <c r="K642">
        <f>SmtRes!AH639</f>
        <v>0</v>
      </c>
      <c r="L642">
        <f>SmtRes!DB639</f>
        <v>0</v>
      </c>
      <c r="M642">
        <f>ROUND(ROUND(L642*Source!I741, 6)*1, 2)</f>
        <v>0</v>
      </c>
      <c r="N642">
        <f>SmtRes!AD639</f>
        <v>0</v>
      </c>
      <c r="O642">
        <f>ROUND(ROUND(L642*Source!I741, 6)*SmtRes!DA639, 2)</f>
        <v>0</v>
      </c>
      <c r="P642">
        <f>SmtRes!AG639</f>
        <v>0</v>
      </c>
      <c r="Q642">
        <f>SmtRes!DC639</f>
        <v>0</v>
      </c>
      <c r="R642">
        <f>ROUND(ROUND(Q642*Source!I741, 6)*1, 2)</f>
        <v>0</v>
      </c>
      <c r="S642">
        <f>SmtRes!AC639</f>
        <v>0</v>
      </c>
      <c r="T642">
        <f>ROUND(ROUND(Q642*Source!I741, 6)*SmtRes!AK639, 2)</f>
        <v>0</v>
      </c>
      <c r="U642">
        <v>1</v>
      </c>
      <c r="Z642">
        <f>SmtRes!X639</f>
        <v>476480486</v>
      </c>
      <c r="AA642">
        <v>-1751963544</v>
      </c>
      <c r="AB642">
        <v>-1751963544</v>
      </c>
    </row>
    <row r="643" spans="1:28" x14ac:dyDescent="0.2">
      <c r="A643">
        <v>20</v>
      </c>
      <c r="B643">
        <v>642</v>
      </c>
      <c r="C643">
        <v>3</v>
      </c>
      <c r="D643">
        <v>0</v>
      </c>
      <c r="E643">
        <f>SmtRes!AV642</f>
        <v>0</v>
      </c>
      <c r="F643" t="str">
        <f>SmtRes!I642</f>
        <v>21.1-20-7</v>
      </c>
      <c r="G643" t="str">
        <f>SmtRes!K642</f>
        <v>Ветошь</v>
      </c>
      <c r="H643" t="str">
        <f>SmtRes!O642</f>
        <v>кг</v>
      </c>
      <c r="I643">
        <f>SmtRes!Y642*Source!I742</f>
        <v>0.72000000000000008</v>
      </c>
      <c r="J643">
        <f>SmtRes!AO642</f>
        <v>1</v>
      </c>
      <c r="K643">
        <f>SmtRes!AE642</f>
        <v>29.29</v>
      </c>
      <c r="L643">
        <f>SmtRes!DB642</f>
        <v>17.52</v>
      </c>
      <c r="M643">
        <f>ROUND(ROUND(L643*Source!I742, 6)*1, 2)</f>
        <v>21.02</v>
      </c>
      <c r="N643">
        <f>SmtRes!AA642</f>
        <v>29.29</v>
      </c>
      <c r="O643">
        <f>ROUND(ROUND(L643*Source!I742, 6)*SmtRes!DA642, 2)</f>
        <v>21.02</v>
      </c>
      <c r="P643">
        <f>SmtRes!AG642</f>
        <v>0</v>
      </c>
      <c r="Q643">
        <f>SmtRes!DC642</f>
        <v>0</v>
      </c>
      <c r="R643">
        <f>ROUND(ROUND(Q643*Source!I742, 6)*1, 2)</f>
        <v>0</v>
      </c>
      <c r="S643">
        <f>SmtRes!AC642</f>
        <v>0</v>
      </c>
      <c r="T643">
        <f>ROUND(ROUND(Q643*Source!I742, 6)*SmtRes!AK642, 2)</f>
        <v>0</v>
      </c>
      <c r="U643">
        <v>3</v>
      </c>
      <c r="Z643">
        <f>SmtRes!X642</f>
        <v>-20334964</v>
      </c>
      <c r="AA643">
        <v>-854210182</v>
      </c>
      <c r="AB643">
        <v>-854210182</v>
      </c>
    </row>
    <row r="644" spans="1:28" x14ac:dyDescent="0.2">
      <c r="A644">
        <v>20</v>
      </c>
      <c r="B644">
        <v>641</v>
      </c>
      <c r="C644">
        <v>1</v>
      </c>
      <c r="D644">
        <v>0</v>
      </c>
      <c r="E644">
        <f>SmtRes!AV641</f>
        <v>1</v>
      </c>
      <c r="F644" t="str">
        <f>SmtRes!I641</f>
        <v>9999990008</v>
      </c>
      <c r="G644" t="str">
        <f>SmtRes!K641</f>
        <v>Трудозатраты рабочих</v>
      </c>
      <c r="H644" t="str">
        <f>SmtRes!O641</f>
        <v>чел.-ч.</v>
      </c>
      <c r="I644">
        <f>SmtRes!Y641*Source!I742</f>
        <v>12.239999999999998</v>
      </c>
      <c r="J644">
        <f>SmtRes!AO641</f>
        <v>1</v>
      </c>
      <c r="K644">
        <f>SmtRes!AH641</f>
        <v>0</v>
      </c>
      <c r="L644">
        <f>SmtRes!DB641</f>
        <v>0</v>
      </c>
      <c r="M644">
        <f>ROUND(ROUND(L644*Source!I742, 6)*1, 2)</f>
        <v>0</v>
      </c>
      <c r="N644">
        <f>SmtRes!AD641</f>
        <v>0</v>
      </c>
      <c r="O644">
        <f>ROUND(ROUND(L644*Source!I742, 6)*SmtRes!DA641, 2)</f>
        <v>0</v>
      </c>
      <c r="P644">
        <f>SmtRes!AG641</f>
        <v>0</v>
      </c>
      <c r="Q644">
        <f>SmtRes!DC641</f>
        <v>0</v>
      </c>
      <c r="R644">
        <f>ROUND(ROUND(Q644*Source!I742, 6)*1, 2)</f>
        <v>0</v>
      </c>
      <c r="S644">
        <f>SmtRes!AC641</f>
        <v>0</v>
      </c>
      <c r="T644">
        <f>ROUND(ROUND(Q644*Source!I742, 6)*SmtRes!AK641, 2)</f>
        <v>0</v>
      </c>
      <c r="U644">
        <v>1</v>
      </c>
      <c r="Z644">
        <f>SmtRes!X641</f>
        <v>476480486</v>
      </c>
      <c r="AA644">
        <v>-1751963544</v>
      </c>
      <c r="AB644">
        <v>-1751963544</v>
      </c>
    </row>
    <row r="645" spans="1:28" x14ac:dyDescent="0.2">
      <c r="A645">
        <v>20</v>
      </c>
      <c r="B645">
        <v>648</v>
      </c>
      <c r="C645">
        <v>3</v>
      </c>
      <c r="D645">
        <v>0</v>
      </c>
      <c r="E645">
        <f>SmtRes!AV648</f>
        <v>0</v>
      </c>
      <c r="F645" t="str">
        <f>SmtRes!I648</f>
        <v>21.1-20-7</v>
      </c>
      <c r="G645" t="str">
        <f>SmtRes!K648</f>
        <v>Ветошь</v>
      </c>
      <c r="H645" t="str">
        <f>SmtRes!O648</f>
        <v>кг</v>
      </c>
      <c r="I645">
        <f>SmtRes!Y648*Source!I744</f>
        <v>1.2599999999999998</v>
      </c>
      <c r="J645">
        <f>SmtRes!AO648</f>
        <v>1</v>
      </c>
      <c r="K645">
        <f>SmtRes!AE648</f>
        <v>29.29</v>
      </c>
      <c r="L645">
        <f>SmtRes!DB648</f>
        <v>52.68</v>
      </c>
      <c r="M645">
        <f>ROUND(ROUND(L645*Source!I744, 6)*1, 2)</f>
        <v>36.880000000000003</v>
      </c>
      <c r="N645">
        <f>SmtRes!AA648</f>
        <v>29.29</v>
      </c>
      <c r="O645">
        <f>ROUND(ROUND(L645*Source!I744, 6)*SmtRes!DA648, 2)</f>
        <v>36.880000000000003</v>
      </c>
      <c r="P645">
        <f>SmtRes!AG648</f>
        <v>0</v>
      </c>
      <c r="Q645">
        <f>SmtRes!DC648</f>
        <v>0</v>
      </c>
      <c r="R645">
        <f>ROUND(ROUND(Q645*Source!I744, 6)*1, 2)</f>
        <v>0</v>
      </c>
      <c r="S645">
        <f>SmtRes!AC648</f>
        <v>0</v>
      </c>
      <c r="T645">
        <f>ROUND(ROUND(Q645*Source!I744, 6)*SmtRes!AK648, 2)</f>
        <v>0</v>
      </c>
      <c r="U645">
        <v>3</v>
      </c>
      <c r="Z645">
        <f>SmtRes!X648</f>
        <v>-20334964</v>
      </c>
      <c r="AA645">
        <v>-854210182</v>
      </c>
      <c r="AB645">
        <v>-854210182</v>
      </c>
    </row>
    <row r="646" spans="1:28" x14ac:dyDescent="0.2">
      <c r="A646">
        <v>20</v>
      </c>
      <c r="B646">
        <v>647</v>
      </c>
      <c r="C646">
        <v>1</v>
      </c>
      <c r="D646">
        <v>0</v>
      </c>
      <c r="E646">
        <f>SmtRes!AV647</f>
        <v>1</v>
      </c>
      <c r="F646" t="str">
        <f>SmtRes!I647</f>
        <v>9999990008</v>
      </c>
      <c r="G646" t="str">
        <f>SmtRes!K647</f>
        <v>Трудозатраты рабочих</v>
      </c>
      <c r="H646" t="str">
        <f>SmtRes!O647</f>
        <v>чел.-ч.</v>
      </c>
      <c r="I646">
        <f>SmtRes!Y647*Source!I744</f>
        <v>12.936</v>
      </c>
      <c r="J646">
        <f>SmtRes!AO647</f>
        <v>1</v>
      </c>
      <c r="K646">
        <f>SmtRes!AH647</f>
        <v>0</v>
      </c>
      <c r="L646">
        <f>SmtRes!DB647</f>
        <v>0</v>
      </c>
      <c r="M646">
        <f>ROUND(ROUND(L646*Source!I744, 6)*1, 2)</f>
        <v>0</v>
      </c>
      <c r="N646">
        <f>SmtRes!AD647</f>
        <v>0</v>
      </c>
      <c r="O646">
        <f>ROUND(ROUND(L646*Source!I744, 6)*SmtRes!DA647, 2)</f>
        <v>0</v>
      </c>
      <c r="P646">
        <f>SmtRes!AG647</f>
        <v>0</v>
      </c>
      <c r="Q646">
        <f>SmtRes!DC647</f>
        <v>0</v>
      </c>
      <c r="R646">
        <f>ROUND(ROUND(Q646*Source!I744, 6)*1, 2)</f>
        <v>0</v>
      </c>
      <c r="S646">
        <f>SmtRes!AC647</f>
        <v>0</v>
      </c>
      <c r="T646">
        <f>ROUND(ROUND(Q646*Source!I744, 6)*SmtRes!AK647, 2)</f>
        <v>0</v>
      </c>
      <c r="U646">
        <v>1</v>
      </c>
      <c r="Z646">
        <f>SmtRes!X647</f>
        <v>476480486</v>
      </c>
      <c r="AA646">
        <v>-1751963544</v>
      </c>
      <c r="AB646">
        <v>-1751963544</v>
      </c>
    </row>
    <row r="647" spans="1:28" x14ac:dyDescent="0.2">
      <c r="A647">
        <v>20</v>
      </c>
      <c r="B647">
        <v>655</v>
      </c>
      <c r="C647">
        <v>3</v>
      </c>
      <c r="D647">
        <v>0</v>
      </c>
      <c r="E647">
        <f>SmtRes!AV655</f>
        <v>0</v>
      </c>
      <c r="F647" t="str">
        <f>SmtRes!I655</f>
        <v>21.1-20-7</v>
      </c>
      <c r="G647" t="str">
        <f>SmtRes!K655</f>
        <v>Ветошь</v>
      </c>
      <c r="H647" t="str">
        <f>SmtRes!O655</f>
        <v>кг</v>
      </c>
      <c r="I647">
        <f>SmtRes!Y655*Source!I746</f>
        <v>0.30000000000000004</v>
      </c>
      <c r="J647">
        <f>SmtRes!AO655</f>
        <v>1</v>
      </c>
      <c r="K647">
        <f>SmtRes!AE655</f>
        <v>29.29</v>
      </c>
      <c r="L647">
        <f>SmtRes!DB655</f>
        <v>2.92</v>
      </c>
      <c r="M647">
        <f>ROUND(ROUND(L647*Source!I746, 6)*1, 2)</f>
        <v>8.76</v>
      </c>
      <c r="N647">
        <f>SmtRes!AA655</f>
        <v>29.29</v>
      </c>
      <c r="O647">
        <f>ROUND(ROUND(L647*Source!I746, 6)*SmtRes!DA655, 2)</f>
        <v>8.76</v>
      </c>
      <c r="P647">
        <f>SmtRes!AG655</f>
        <v>0</v>
      </c>
      <c r="Q647">
        <f>SmtRes!DC655</f>
        <v>0</v>
      </c>
      <c r="R647">
        <f>ROUND(ROUND(Q647*Source!I746, 6)*1, 2)</f>
        <v>0</v>
      </c>
      <c r="S647">
        <f>SmtRes!AC655</f>
        <v>0</v>
      </c>
      <c r="T647">
        <f>ROUND(ROUND(Q647*Source!I746, 6)*SmtRes!AK655, 2)</f>
        <v>0</v>
      </c>
      <c r="U647">
        <v>3</v>
      </c>
      <c r="Z647">
        <f>SmtRes!X655</f>
        <v>-20334964</v>
      </c>
      <c r="AA647">
        <v>-854210182</v>
      </c>
      <c r="AB647">
        <v>-854210182</v>
      </c>
    </row>
    <row r="648" spans="1:28" x14ac:dyDescent="0.2">
      <c r="A648">
        <v>20</v>
      </c>
      <c r="B648">
        <v>654</v>
      </c>
      <c r="C648">
        <v>3</v>
      </c>
      <c r="D648">
        <v>0</v>
      </c>
      <c r="E648">
        <f>SmtRes!AV654</f>
        <v>0</v>
      </c>
      <c r="F648" t="str">
        <f>SmtRes!I654</f>
        <v>21.1-20-1</v>
      </c>
      <c r="G648" t="str">
        <f>SmtRes!K654</f>
        <v>Бязь</v>
      </c>
      <c r="H648" t="str">
        <f>SmtRes!O654</f>
        <v>м2</v>
      </c>
      <c r="I648">
        <f>SmtRes!Y654*Source!I746</f>
        <v>0.30000000000000004</v>
      </c>
      <c r="J648">
        <f>SmtRes!AO654</f>
        <v>1</v>
      </c>
      <c r="K648">
        <f>SmtRes!AE654</f>
        <v>48.08</v>
      </c>
      <c r="L648">
        <f>SmtRes!DB654</f>
        <v>4.8</v>
      </c>
      <c r="M648">
        <f>ROUND(ROUND(L648*Source!I746, 6)*1, 2)</f>
        <v>14.4</v>
      </c>
      <c r="N648">
        <f>SmtRes!AA654</f>
        <v>48.08</v>
      </c>
      <c r="O648">
        <f>ROUND(ROUND(L648*Source!I746, 6)*SmtRes!DA654, 2)</f>
        <v>14.4</v>
      </c>
      <c r="P648">
        <f>SmtRes!AG654</f>
        <v>0</v>
      </c>
      <c r="Q648">
        <f>SmtRes!DC654</f>
        <v>0</v>
      </c>
      <c r="R648">
        <f>ROUND(ROUND(Q648*Source!I746, 6)*1, 2)</f>
        <v>0</v>
      </c>
      <c r="S648">
        <f>SmtRes!AC654</f>
        <v>0</v>
      </c>
      <c r="T648">
        <f>ROUND(ROUND(Q648*Source!I746, 6)*SmtRes!AK654, 2)</f>
        <v>0</v>
      </c>
      <c r="U648">
        <v>3</v>
      </c>
      <c r="Z648">
        <f>SmtRes!X654</f>
        <v>1402440005</v>
      </c>
      <c r="AA648">
        <v>-1894729877</v>
      </c>
      <c r="AB648">
        <v>-1894729877</v>
      </c>
    </row>
    <row r="649" spans="1:28" x14ac:dyDescent="0.2">
      <c r="A649">
        <v>20</v>
      </c>
      <c r="B649">
        <v>653</v>
      </c>
      <c r="C649">
        <v>1</v>
      </c>
      <c r="D649">
        <v>0</v>
      </c>
      <c r="E649">
        <f>SmtRes!AV653</f>
        <v>1</v>
      </c>
      <c r="F649" t="str">
        <f>SmtRes!I653</f>
        <v>9999990008</v>
      </c>
      <c r="G649" t="str">
        <f>SmtRes!K653</f>
        <v>Трудозатраты рабочих</v>
      </c>
      <c r="H649" t="str">
        <f>SmtRes!O653</f>
        <v>чел.-ч.</v>
      </c>
      <c r="I649">
        <f>SmtRes!Y653*Source!I746</f>
        <v>4.5</v>
      </c>
      <c r="J649">
        <f>SmtRes!AO653</f>
        <v>1</v>
      </c>
      <c r="K649">
        <f>SmtRes!AH653</f>
        <v>0</v>
      </c>
      <c r="L649">
        <f>SmtRes!DB653</f>
        <v>0</v>
      </c>
      <c r="M649">
        <f>ROUND(ROUND(L649*Source!I746, 6)*1, 2)</f>
        <v>0</v>
      </c>
      <c r="N649">
        <f>SmtRes!AD653</f>
        <v>0</v>
      </c>
      <c r="O649">
        <f>ROUND(ROUND(L649*Source!I746, 6)*SmtRes!DA653, 2)</f>
        <v>0</v>
      </c>
      <c r="P649">
        <f>SmtRes!AG653</f>
        <v>0</v>
      </c>
      <c r="Q649">
        <f>SmtRes!DC653</f>
        <v>0</v>
      </c>
      <c r="R649">
        <f>ROUND(ROUND(Q649*Source!I746, 6)*1, 2)</f>
        <v>0</v>
      </c>
      <c r="S649">
        <f>SmtRes!AC653</f>
        <v>0</v>
      </c>
      <c r="T649">
        <f>ROUND(ROUND(Q649*Source!I746, 6)*SmtRes!AK653, 2)</f>
        <v>0</v>
      </c>
      <c r="U649">
        <v>1</v>
      </c>
      <c r="Z649">
        <f>SmtRes!X653</f>
        <v>476480486</v>
      </c>
      <c r="AA649">
        <v>-1751963544</v>
      </c>
      <c r="AB649">
        <v>-1751963544</v>
      </c>
    </row>
    <row r="650" spans="1:28" x14ac:dyDescent="0.2">
      <c r="A650">
        <f>Source!A808</f>
        <v>4</v>
      </c>
      <c r="B650">
        <v>808</v>
      </c>
      <c r="G650" t="str">
        <f>Source!G808</f>
        <v>Филиал № 3 ГБУЗ "ГП № 6 ДЗМ", по адресу: 125008, г. Москва, 3-й Новомихалковский проезд, д.3А, стр.1</v>
      </c>
    </row>
    <row r="651" spans="1:28" x14ac:dyDescent="0.2">
      <c r="A651">
        <f>Source!A812</f>
        <v>5</v>
      </c>
      <c r="B651">
        <v>812</v>
      </c>
      <c r="G651" t="str">
        <f>Source!G812</f>
        <v>Автоматическая пожарная сигнализация</v>
      </c>
    </row>
    <row r="652" spans="1:28" x14ac:dyDescent="0.2">
      <c r="A652">
        <v>20</v>
      </c>
      <c r="B652">
        <v>658</v>
      </c>
      <c r="C652">
        <v>3</v>
      </c>
      <c r="D652">
        <v>0</v>
      </c>
      <c r="E652">
        <f>SmtRes!AV658</f>
        <v>0</v>
      </c>
      <c r="F652" t="str">
        <f>SmtRes!I658</f>
        <v>21.1-20-7</v>
      </c>
      <c r="G652" t="str">
        <f>SmtRes!K658</f>
        <v>Ветошь</v>
      </c>
      <c r="H652" t="str">
        <f>SmtRes!O658</f>
        <v>кг</v>
      </c>
      <c r="I652">
        <f>SmtRes!Y658*Source!I816</f>
        <v>2.2000000000000002</v>
      </c>
      <c r="J652">
        <f>SmtRes!AO658</f>
        <v>1</v>
      </c>
      <c r="K652">
        <f>SmtRes!AE658</f>
        <v>29.29</v>
      </c>
      <c r="L652">
        <f>SmtRes!DB658</f>
        <v>16.059999999999999</v>
      </c>
      <c r="M652">
        <f>ROUND(ROUND(L652*Source!I816, 6)*1, 2)</f>
        <v>64.239999999999995</v>
      </c>
      <c r="N652">
        <f>SmtRes!AA658</f>
        <v>29.29</v>
      </c>
      <c r="O652">
        <f>ROUND(ROUND(L652*Source!I816, 6)*SmtRes!DA658, 2)</f>
        <v>64.239999999999995</v>
      </c>
      <c r="P652">
        <f>SmtRes!AG658</f>
        <v>0</v>
      </c>
      <c r="Q652">
        <f>SmtRes!DC658</f>
        <v>0</v>
      </c>
      <c r="R652">
        <f>ROUND(ROUND(Q652*Source!I816, 6)*1, 2)</f>
        <v>0</v>
      </c>
      <c r="S652">
        <f>SmtRes!AC658</f>
        <v>0</v>
      </c>
      <c r="T652">
        <f>ROUND(ROUND(Q652*Source!I816, 6)*SmtRes!AK658, 2)</f>
        <v>0</v>
      </c>
      <c r="U652">
        <v>3</v>
      </c>
      <c r="Z652">
        <f>SmtRes!X658</f>
        <v>-20334964</v>
      </c>
      <c r="AA652">
        <v>-854210182</v>
      </c>
      <c r="AB652">
        <v>-854210182</v>
      </c>
    </row>
    <row r="653" spans="1:28" x14ac:dyDescent="0.2">
      <c r="A653">
        <v>20</v>
      </c>
      <c r="B653">
        <v>657</v>
      </c>
      <c r="C653">
        <v>3</v>
      </c>
      <c r="D653">
        <v>0</v>
      </c>
      <c r="E653">
        <f>SmtRes!AV657</f>
        <v>0</v>
      </c>
      <c r="F653" t="str">
        <f>SmtRes!I657</f>
        <v>21.1-20-1</v>
      </c>
      <c r="G653" t="str">
        <f>SmtRes!K657</f>
        <v>Бязь</v>
      </c>
      <c r="H653" t="str">
        <f>SmtRes!O657</f>
        <v>м2</v>
      </c>
      <c r="I653">
        <f>SmtRes!Y657*Source!I816</f>
        <v>4.4000000000000004</v>
      </c>
      <c r="J653">
        <f>SmtRes!AO657</f>
        <v>1</v>
      </c>
      <c r="K653">
        <f>SmtRes!AE657</f>
        <v>48.08</v>
      </c>
      <c r="L653">
        <f>SmtRes!DB657</f>
        <v>52.91</v>
      </c>
      <c r="M653">
        <f>ROUND(ROUND(L653*Source!I816, 6)*1, 2)</f>
        <v>211.64</v>
      </c>
      <c r="N653">
        <f>SmtRes!AA657</f>
        <v>48.08</v>
      </c>
      <c r="O653">
        <f>ROUND(ROUND(L653*Source!I816, 6)*SmtRes!DA657, 2)</f>
        <v>211.64</v>
      </c>
      <c r="P653">
        <f>SmtRes!AG657</f>
        <v>0</v>
      </c>
      <c r="Q653">
        <f>SmtRes!DC657</f>
        <v>0</v>
      </c>
      <c r="R653">
        <f>ROUND(ROUND(Q653*Source!I816, 6)*1, 2)</f>
        <v>0</v>
      </c>
      <c r="S653">
        <f>SmtRes!AC657</f>
        <v>0</v>
      </c>
      <c r="T653">
        <f>ROUND(ROUND(Q653*Source!I816, 6)*SmtRes!AK657, 2)</f>
        <v>0</v>
      </c>
      <c r="U653">
        <v>3</v>
      </c>
      <c r="Z653">
        <f>SmtRes!X657</f>
        <v>1402440005</v>
      </c>
      <c r="AA653">
        <v>-1894729877</v>
      </c>
      <c r="AB653">
        <v>-1894729877</v>
      </c>
    </row>
    <row r="654" spans="1:28" x14ac:dyDescent="0.2">
      <c r="A654">
        <v>20</v>
      </c>
      <c r="B654">
        <v>656</v>
      </c>
      <c r="C654">
        <v>1</v>
      </c>
      <c r="D654">
        <v>0</v>
      </c>
      <c r="E654">
        <f>SmtRes!AV656</f>
        <v>1</v>
      </c>
      <c r="F654" t="str">
        <f>SmtRes!I656</f>
        <v>9999990008</v>
      </c>
      <c r="G654" t="str">
        <f>SmtRes!K656</f>
        <v>Трудозатраты рабочих</v>
      </c>
      <c r="H654" t="str">
        <f>SmtRes!O656</f>
        <v>чел.-ч.</v>
      </c>
      <c r="I654">
        <f>SmtRes!Y656*Source!I816</f>
        <v>4.84</v>
      </c>
      <c r="J654">
        <f>SmtRes!AO656</f>
        <v>1</v>
      </c>
      <c r="K654">
        <f>SmtRes!AH656</f>
        <v>0</v>
      </c>
      <c r="L654">
        <f>SmtRes!DB656</f>
        <v>0</v>
      </c>
      <c r="M654">
        <f>ROUND(ROUND(L654*Source!I816, 6)*1, 2)</f>
        <v>0</v>
      </c>
      <c r="N654">
        <f>SmtRes!AD656</f>
        <v>0</v>
      </c>
      <c r="O654">
        <f>ROUND(ROUND(L654*Source!I816, 6)*SmtRes!DA656, 2)</f>
        <v>0</v>
      </c>
      <c r="P654">
        <f>SmtRes!AG656</f>
        <v>0</v>
      </c>
      <c r="Q654">
        <f>SmtRes!DC656</f>
        <v>0</v>
      </c>
      <c r="R654">
        <f>ROUND(ROUND(Q654*Source!I816, 6)*1, 2)</f>
        <v>0</v>
      </c>
      <c r="S654">
        <f>SmtRes!AC656</f>
        <v>0</v>
      </c>
      <c r="T654">
        <f>ROUND(ROUND(Q654*Source!I816, 6)*SmtRes!AK656, 2)</f>
        <v>0</v>
      </c>
      <c r="U654">
        <v>1</v>
      </c>
      <c r="Z654">
        <f>SmtRes!X656</f>
        <v>476480486</v>
      </c>
      <c r="AA654">
        <v>-1751963544</v>
      </c>
      <c r="AB654">
        <v>-1751963544</v>
      </c>
    </row>
    <row r="655" spans="1:28" x14ac:dyDescent="0.2">
      <c r="A655">
        <v>20</v>
      </c>
      <c r="B655">
        <v>663</v>
      </c>
      <c r="C655">
        <v>3</v>
      </c>
      <c r="D655">
        <v>0</v>
      </c>
      <c r="E655">
        <f>SmtRes!AV663</f>
        <v>0</v>
      </c>
      <c r="F655" t="str">
        <f>SmtRes!I663</f>
        <v>21.1-25-389</v>
      </c>
      <c r="G655" t="str">
        <f>SmtRes!K663</f>
        <v>Шкурка шлифовальная на тканевой основе водостойкая</v>
      </c>
      <c r="H655" t="str">
        <f>SmtRes!O663</f>
        <v>м2</v>
      </c>
      <c r="I655">
        <f>SmtRes!Y663*Source!I817</f>
        <v>0.04</v>
      </c>
      <c r="J655">
        <f>SmtRes!AO663</f>
        <v>1</v>
      </c>
      <c r="K655">
        <f>SmtRes!AE663</f>
        <v>429.34</v>
      </c>
      <c r="L655">
        <f>SmtRes!DB663</f>
        <v>4.29</v>
      </c>
      <c r="M655">
        <f>ROUND(ROUND(L655*Source!I817, 6)*1, 2)</f>
        <v>17.16</v>
      </c>
      <c r="N655">
        <f>SmtRes!AA663</f>
        <v>429.34</v>
      </c>
      <c r="O655">
        <f>ROUND(ROUND(L655*Source!I817, 6)*SmtRes!DA663, 2)</f>
        <v>17.16</v>
      </c>
      <c r="P655">
        <f>SmtRes!AG663</f>
        <v>0</v>
      </c>
      <c r="Q655">
        <f>SmtRes!DC663</f>
        <v>0</v>
      </c>
      <c r="R655">
        <f>ROUND(ROUND(Q655*Source!I817, 6)*1, 2)</f>
        <v>0</v>
      </c>
      <c r="S655">
        <f>SmtRes!AC663</f>
        <v>0</v>
      </c>
      <c r="T655">
        <f>ROUND(ROUND(Q655*Source!I817, 6)*SmtRes!AK663, 2)</f>
        <v>0</v>
      </c>
      <c r="U655">
        <v>3</v>
      </c>
      <c r="Z655">
        <f>SmtRes!X663</f>
        <v>189364196</v>
      </c>
      <c r="AA655">
        <v>2112690946</v>
      </c>
      <c r="AB655">
        <v>2112690946</v>
      </c>
    </row>
    <row r="656" spans="1:28" x14ac:dyDescent="0.2">
      <c r="A656">
        <v>20</v>
      </c>
      <c r="B656">
        <v>662</v>
      </c>
      <c r="C656">
        <v>3</v>
      </c>
      <c r="D656">
        <v>0</v>
      </c>
      <c r="E656">
        <f>SmtRes!AV662</f>
        <v>0</v>
      </c>
      <c r="F656" t="str">
        <f>SmtRes!I662</f>
        <v>21.1-20-7</v>
      </c>
      <c r="G656" t="str">
        <f>SmtRes!K662</f>
        <v>Ветошь</v>
      </c>
      <c r="H656" t="str">
        <f>SmtRes!O662</f>
        <v>кг</v>
      </c>
      <c r="I656">
        <f>SmtRes!Y662*Source!I817</f>
        <v>0.2</v>
      </c>
      <c r="J656">
        <f>SmtRes!AO662</f>
        <v>1</v>
      </c>
      <c r="K656">
        <f>SmtRes!AE662</f>
        <v>29.29</v>
      </c>
      <c r="L656">
        <f>SmtRes!DB662</f>
        <v>1.46</v>
      </c>
      <c r="M656">
        <f>ROUND(ROUND(L656*Source!I817, 6)*1, 2)</f>
        <v>5.84</v>
      </c>
      <c r="N656">
        <f>SmtRes!AA662</f>
        <v>29.29</v>
      </c>
      <c r="O656">
        <f>ROUND(ROUND(L656*Source!I817, 6)*SmtRes!DA662, 2)</f>
        <v>5.84</v>
      </c>
      <c r="P656">
        <f>SmtRes!AG662</f>
        <v>0</v>
      </c>
      <c r="Q656">
        <f>SmtRes!DC662</f>
        <v>0</v>
      </c>
      <c r="R656">
        <f>ROUND(ROUND(Q656*Source!I817, 6)*1, 2)</f>
        <v>0</v>
      </c>
      <c r="S656">
        <f>SmtRes!AC662</f>
        <v>0</v>
      </c>
      <c r="T656">
        <f>ROUND(ROUND(Q656*Source!I817, 6)*SmtRes!AK662, 2)</f>
        <v>0</v>
      </c>
      <c r="U656">
        <v>3</v>
      </c>
      <c r="Z656">
        <f>SmtRes!X662</f>
        <v>-20334964</v>
      </c>
      <c r="AA656">
        <v>-854210182</v>
      </c>
      <c r="AB656">
        <v>-854210182</v>
      </c>
    </row>
    <row r="657" spans="1:28" x14ac:dyDescent="0.2">
      <c r="A657">
        <v>20</v>
      </c>
      <c r="B657">
        <v>661</v>
      </c>
      <c r="C657">
        <v>3</v>
      </c>
      <c r="D657">
        <v>0</v>
      </c>
      <c r="E657">
        <f>SmtRes!AV661</f>
        <v>0</v>
      </c>
      <c r="F657" t="str">
        <f>SmtRes!I661</f>
        <v>21.1-20-1</v>
      </c>
      <c r="G657" t="str">
        <f>SmtRes!K661</f>
        <v>Бязь</v>
      </c>
      <c r="H657" t="str">
        <f>SmtRes!O661</f>
        <v>м2</v>
      </c>
      <c r="I657">
        <f>SmtRes!Y661*Source!I817</f>
        <v>0.4</v>
      </c>
      <c r="J657">
        <f>SmtRes!AO661</f>
        <v>1</v>
      </c>
      <c r="K657">
        <f>SmtRes!AE661</f>
        <v>48.08</v>
      </c>
      <c r="L657">
        <f>SmtRes!DB661</f>
        <v>4.8099999999999996</v>
      </c>
      <c r="M657">
        <f>ROUND(ROUND(L657*Source!I817, 6)*1, 2)</f>
        <v>19.239999999999998</v>
      </c>
      <c r="N657">
        <f>SmtRes!AA661</f>
        <v>48.08</v>
      </c>
      <c r="O657">
        <f>ROUND(ROUND(L657*Source!I817, 6)*SmtRes!DA661, 2)</f>
        <v>19.239999999999998</v>
      </c>
      <c r="P657">
        <f>SmtRes!AG661</f>
        <v>0</v>
      </c>
      <c r="Q657">
        <f>SmtRes!DC661</f>
        <v>0</v>
      </c>
      <c r="R657">
        <f>ROUND(ROUND(Q657*Source!I817, 6)*1, 2)</f>
        <v>0</v>
      </c>
      <c r="S657">
        <f>SmtRes!AC661</f>
        <v>0</v>
      </c>
      <c r="T657">
        <f>ROUND(ROUND(Q657*Source!I817, 6)*SmtRes!AK661, 2)</f>
        <v>0</v>
      </c>
      <c r="U657">
        <v>3</v>
      </c>
      <c r="Z657">
        <f>SmtRes!X661</f>
        <v>1402440005</v>
      </c>
      <c r="AA657">
        <v>-1894729877</v>
      </c>
      <c r="AB657">
        <v>-1894729877</v>
      </c>
    </row>
    <row r="658" spans="1:28" x14ac:dyDescent="0.2">
      <c r="A658">
        <v>20</v>
      </c>
      <c r="B658">
        <v>660</v>
      </c>
      <c r="C658">
        <v>3</v>
      </c>
      <c r="D658">
        <v>0</v>
      </c>
      <c r="E658">
        <f>SmtRes!AV660</f>
        <v>0</v>
      </c>
      <c r="F658" t="str">
        <f>SmtRes!I660</f>
        <v>21.1-16-104</v>
      </c>
      <c r="G658" t="str">
        <f>SmtRes!K660</f>
        <v>Спирт этиловый технический</v>
      </c>
      <c r="H658" t="str">
        <f>SmtRes!O660</f>
        <v>кг</v>
      </c>
      <c r="I658">
        <f>SmtRes!Y660*Source!I817</f>
        <v>2E-3</v>
      </c>
      <c r="J658">
        <f>SmtRes!AO660</f>
        <v>1</v>
      </c>
      <c r="K658">
        <f>SmtRes!AE660</f>
        <v>412.97</v>
      </c>
      <c r="L658">
        <f>SmtRes!DB660</f>
        <v>0.21</v>
      </c>
      <c r="M658">
        <f>ROUND(ROUND(L658*Source!I817, 6)*1, 2)</f>
        <v>0.84</v>
      </c>
      <c r="N658">
        <f>SmtRes!AA660</f>
        <v>412.97</v>
      </c>
      <c r="O658">
        <f>ROUND(ROUND(L658*Source!I817, 6)*SmtRes!DA660, 2)</f>
        <v>0.84</v>
      </c>
      <c r="P658">
        <f>SmtRes!AG660</f>
        <v>0</v>
      </c>
      <c r="Q658">
        <f>SmtRes!DC660</f>
        <v>0</v>
      </c>
      <c r="R658">
        <f>ROUND(ROUND(Q658*Source!I817, 6)*1, 2)</f>
        <v>0</v>
      </c>
      <c r="S658">
        <f>SmtRes!AC660</f>
        <v>0</v>
      </c>
      <c r="T658">
        <f>ROUND(ROUND(Q658*Source!I817, 6)*SmtRes!AK660, 2)</f>
        <v>0</v>
      </c>
      <c r="U658">
        <v>3</v>
      </c>
      <c r="Z658">
        <f>SmtRes!X660</f>
        <v>1286462142</v>
      </c>
      <c r="AA658">
        <v>1664821204</v>
      </c>
      <c r="AB658">
        <v>1664821204</v>
      </c>
    </row>
    <row r="659" spans="1:28" x14ac:dyDescent="0.2">
      <c r="A659">
        <v>20</v>
      </c>
      <c r="B659">
        <v>659</v>
      </c>
      <c r="C659">
        <v>1</v>
      </c>
      <c r="D659">
        <v>0</v>
      </c>
      <c r="E659">
        <f>SmtRes!AV659</f>
        <v>1</v>
      </c>
      <c r="F659" t="str">
        <f>SmtRes!I659</f>
        <v>9999990008</v>
      </c>
      <c r="G659" t="str">
        <f>SmtRes!K659</f>
        <v>Трудозатраты рабочих</v>
      </c>
      <c r="H659" t="str">
        <f>SmtRes!O659</f>
        <v>чел.-ч.</v>
      </c>
      <c r="I659">
        <f>SmtRes!Y659*Source!I817</f>
        <v>0.88</v>
      </c>
      <c r="J659">
        <f>SmtRes!AO659</f>
        <v>1</v>
      </c>
      <c r="K659">
        <f>SmtRes!AH659</f>
        <v>0</v>
      </c>
      <c r="L659">
        <f>SmtRes!DB659</f>
        <v>0</v>
      </c>
      <c r="M659">
        <f>ROUND(ROUND(L659*Source!I817, 6)*1, 2)</f>
        <v>0</v>
      </c>
      <c r="N659">
        <f>SmtRes!AD659</f>
        <v>0</v>
      </c>
      <c r="O659">
        <f>ROUND(ROUND(L659*Source!I817, 6)*SmtRes!DA659, 2)</f>
        <v>0</v>
      </c>
      <c r="P659">
        <f>SmtRes!AG659</f>
        <v>0</v>
      </c>
      <c r="Q659">
        <f>SmtRes!DC659</f>
        <v>0</v>
      </c>
      <c r="R659">
        <f>ROUND(ROUND(Q659*Source!I817, 6)*1, 2)</f>
        <v>0</v>
      </c>
      <c r="S659">
        <f>SmtRes!AC659</f>
        <v>0</v>
      </c>
      <c r="T659">
        <f>ROUND(ROUND(Q659*Source!I817, 6)*SmtRes!AK659, 2)</f>
        <v>0</v>
      </c>
      <c r="U659">
        <v>1</v>
      </c>
      <c r="Z659">
        <f>SmtRes!X659</f>
        <v>476480486</v>
      </c>
      <c r="AA659">
        <v>-1751963544</v>
      </c>
      <c r="AB659">
        <v>-1751963544</v>
      </c>
    </row>
    <row r="660" spans="1:28" x14ac:dyDescent="0.2">
      <c r="A660">
        <v>20</v>
      </c>
      <c r="B660">
        <v>665</v>
      </c>
      <c r="C660">
        <v>3</v>
      </c>
      <c r="D660">
        <v>0</v>
      </c>
      <c r="E660">
        <f>SmtRes!AV665</f>
        <v>0</v>
      </c>
      <c r="F660" t="str">
        <f>SmtRes!I665</f>
        <v>21.1-20-7</v>
      </c>
      <c r="G660" t="str">
        <f>SmtRes!K665</f>
        <v>Ветошь</v>
      </c>
      <c r="H660" t="str">
        <f>SmtRes!O665</f>
        <v>кг</v>
      </c>
      <c r="I660">
        <f>SmtRes!Y665*Source!I818</f>
        <v>0.73399999999999999</v>
      </c>
      <c r="J660">
        <f>SmtRes!AO665</f>
        <v>1</v>
      </c>
      <c r="K660">
        <f>SmtRes!AE665</f>
        <v>29.29</v>
      </c>
      <c r="L660">
        <f>SmtRes!DB665</f>
        <v>0.06</v>
      </c>
      <c r="M660">
        <f>ROUND(ROUND(L660*Source!I818, 6)*1, 2)</f>
        <v>22.02</v>
      </c>
      <c r="N660">
        <f>SmtRes!AA665</f>
        <v>29.29</v>
      </c>
      <c r="O660">
        <f>ROUND(ROUND(L660*Source!I818, 6)*SmtRes!DA665, 2)</f>
        <v>22.02</v>
      </c>
      <c r="P660">
        <f>SmtRes!AG665</f>
        <v>0</v>
      </c>
      <c r="Q660">
        <f>SmtRes!DC665</f>
        <v>0</v>
      </c>
      <c r="R660">
        <f>ROUND(ROUND(Q660*Source!I818, 6)*1, 2)</f>
        <v>0</v>
      </c>
      <c r="S660">
        <f>SmtRes!AC665</f>
        <v>0</v>
      </c>
      <c r="T660">
        <f>ROUND(ROUND(Q660*Source!I818, 6)*SmtRes!AK665, 2)</f>
        <v>0</v>
      </c>
      <c r="U660">
        <v>3</v>
      </c>
      <c r="Z660">
        <f>SmtRes!X665</f>
        <v>-20334964</v>
      </c>
      <c r="AA660">
        <v>-854210182</v>
      </c>
      <c r="AB660">
        <v>-854210182</v>
      </c>
    </row>
    <row r="661" spans="1:28" x14ac:dyDescent="0.2">
      <c r="A661">
        <v>20</v>
      </c>
      <c r="B661">
        <v>664</v>
      </c>
      <c r="C661">
        <v>1</v>
      </c>
      <c r="D661">
        <v>0</v>
      </c>
      <c r="E661">
        <f>SmtRes!AV664</f>
        <v>1</v>
      </c>
      <c r="F661" t="str">
        <f>SmtRes!I664</f>
        <v>9999990008</v>
      </c>
      <c r="G661" t="str">
        <f>SmtRes!K664</f>
        <v>Трудозатраты рабочих</v>
      </c>
      <c r="H661" t="str">
        <f>SmtRes!O664</f>
        <v>чел.-ч.</v>
      </c>
      <c r="I661">
        <f>SmtRes!Y664*Source!I818</f>
        <v>58.72</v>
      </c>
      <c r="J661">
        <f>SmtRes!AO664</f>
        <v>1</v>
      </c>
      <c r="K661">
        <f>SmtRes!AH664</f>
        <v>0</v>
      </c>
      <c r="L661">
        <f>SmtRes!DB664</f>
        <v>0</v>
      </c>
      <c r="M661">
        <f>ROUND(ROUND(L661*Source!I818, 6)*1, 2)</f>
        <v>0</v>
      </c>
      <c r="N661">
        <f>SmtRes!AD664</f>
        <v>0</v>
      </c>
      <c r="O661">
        <f>ROUND(ROUND(L661*Source!I818, 6)*SmtRes!DA664, 2)</f>
        <v>0</v>
      </c>
      <c r="P661">
        <f>SmtRes!AG664</f>
        <v>0</v>
      </c>
      <c r="Q661">
        <f>SmtRes!DC664</f>
        <v>0</v>
      </c>
      <c r="R661">
        <f>ROUND(ROUND(Q661*Source!I818, 6)*1, 2)</f>
        <v>0</v>
      </c>
      <c r="S661">
        <f>SmtRes!AC664</f>
        <v>0</v>
      </c>
      <c r="T661">
        <f>ROUND(ROUND(Q661*Source!I818, 6)*SmtRes!AK664, 2)</f>
        <v>0</v>
      </c>
      <c r="U661">
        <v>1</v>
      </c>
      <c r="Z661">
        <f>SmtRes!X664</f>
        <v>476480486</v>
      </c>
      <c r="AA661">
        <v>-1751963544</v>
      </c>
      <c r="AB661">
        <v>-1751963544</v>
      </c>
    </row>
    <row r="662" spans="1:28" x14ac:dyDescent="0.2">
      <c r="A662">
        <v>20</v>
      </c>
      <c r="B662">
        <v>666</v>
      </c>
      <c r="C662">
        <v>1</v>
      </c>
      <c r="D662">
        <v>0</v>
      </c>
      <c r="E662">
        <f>SmtRes!AV666</f>
        <v>1</v>
      </c>
      <c r="F662" t="str">
        <f>SmtRes!I666</f>
        <v>9999990008</v>
      </c>
      <c r="G662" t="str">
        <f>SmtRes!K666</f>
        <v>Трудозатраты рабочих</v>
      </c>
      <c r="H662" t="str">
        <f>SmtRes!O666</f>
        <v>чел.-ч.</v>
      </c>
      <c r="I662">
        <f>SmtRes!Y666*Source!I819</f>
        <v>80.739999999999995</v>
      </c>
      <c r="J662">
        <f>SmtRes!AO666</f>
        <v>1</v>
      </c>
      <c r="K662">
        <f>SmtRes!AH666</f>
        <v>0</v>
      </c>
      <c r="L662">
        <f>SmtRes!DB666</f>
        <v>0</v>
      </c>
      <c r="M662">
        <f>ROUND(ROUND(L662*Source!I819, 6)*1, 2)</f>
        <v>0</v>
      </c>
      <c r="N662">
        <f>SmtRes!AD666</f>
        <v>0</v>
      </c>
      <c r="O662">
        <f>ROUND(ROUND(L662*Source!I819, 6)*SmtRes!DA666, 2)</f>
        <v>0</v>
      </c>
      <c r="P662">
        <f>SmtRes!AG666</f>
        <v>0</v>
      </c>
      <c r="Q662">
        <f>SmtRes!DC666</f>
        <v>0</v>
      </c>
      <c r="R662">
        <f>ROUND(ROUND(Q662*Source!I819, 6)*1, 2)</f>
        <v>0</v>
      </c>
      <c r="S662">
        <f>SmtRes!AC666</f>
        <v>0</v>
      </c>
      <c r="T662">
        <f>ROUND(ROUND(Q662*Source!I819, 6)*SmtRes!AK666, 2)</f>
        <v>0</v>
      </c>
      <c r="U662">
        <v>1</v>
      </c>
      <c r="Z662">
        <f>SmtRes!X666</f>
        <v>476480486</v>
      </c>
      <c r="AA662">
        <v>-1751963544</v>
      </c>
      <c r="AB662">
        <v>-1751963544</v>
      </c>
    </row>
    <row r="663" spans="1:28" x14ac:dyDescent="0.2">
      <c r="A663">
        <v>20</v>
      </c>
      <c r="B663">
        <v>671</v>
      </c>
      <c r="C663">
        <v>3</v>
      </c>
      <c r="D663">
        <v>0</v>
      </c>
      <c r="E663">
        <f>SmtRes!AV671</f>
        <v>0</v>
      </c>
      <c r="F663" t="str">
        <f>SmtRes!I671</f>
        <v>21.26-2-21</v>
      </c>
      <c r="G663" t="str">
        <f>SmtRes!K671</f>
        <v>Аэрозоль (спрей) антистатический мгновенного высыхания для технического обслуживания приборов и оборудования</v>
      </c>
      <c r="H663" t="str">
        <f>SmtRes!O671</f>
        <v>л</v>
      </c>
      <c r="I663">
        <f>SmtRes!Y671*Source!I820</f>
        <v>0.36699999999999999</v>
      </c>
      <c r="J663">
        <f>SmtRes!AO671</f>
        <v>1</v>
      </c>
      <c r="K663">
        <f>SmtRes!AE671</f>
        <v>2040</v>
      </c>
      <c r="L663">
        <f>SmtRes!DB671</f>
        <v>2.04</v>
      </c>
      <c r="M663">
        <f>ROUND(ROUND(L663*Source!I820, 6)*1, 2)</f>
        <v>748.68</v>
      </c>
      <c r="N663">
        <f>SmtRes!AA671</f>
        <v>2040</v>
      </c>
      <c r="O663">
        <f>ROUND(ROUND(L663*Source!I820, 6)*SmtRes!DA671, 2)</f>
        <v>748.68</v>
      </c>
      <c r="P663">
        <f>SmtRes!AG671</f>
        <v>0</v>
      </c>
      <c r="Q663">
        <f>SmtRes!DC671</f>
        <v>0</v>
      </c>
      <c r="R663">
        <f>ROUND(ROUND(Q663*Source!I820, 6)*1, 2)</f>
        <v>0</v>
      </c>
      <c r="S663">
        <f>SmtRes!AC671</f>
        <v>0</v>
      </c>
      <c r="T663">
        <f>ROUND(ROUND(Q663*Source!I820, 6)*SmtRes!AK671, 2)</f>
        <v>0</v>
      </c>
      <c r="U663">
        <v>3</v>
      </c>
      <c r="Z663">
        <f>SmtRes!X671</f>
        <v>1223570602</v>
      </c>
      <c r="AA663">
        <v>2071504047</v>
      </c>
      <c r="AB663">
        <v>2071504047</v>
      </c>
    </row>
    <row r="664" spans="1:28" x14ac:dyDescent="0.2">
      <c r="A664">
        <v>20</v>
      </c>
      <c r="B664">
        <v>670</v>
      </c>
      <c r="C664">
        <v>3</v>
      </c>
      <c r="D664">
        <v>0</v>
      </c>
      <c r="E664">
        <f>SmtRes!AV670</f>
        <v>0</v>
      </c>
      <c r="F664" t="str">
        <f>SmtRes!I670</f>
        <v>21.1-20-2</v>
      </c>
      <c r="G664" t="str">
        <f>SmtRes!K670</f>
        <v>Вата белая</v>
      </c>
      <c r="H664" t="str">
        <f>SmtRes!O670</f>
        <v>кг</v>
      </c>
      <c r="I664">
        <f>SmtRes!Y670*Source!I820</f>
        <v>0.36699999999999999</v>
      </c>
      <c r="J664">
        <f>SmtRes!AO670</f>
        <v>1</v>
      </c>
      <c r="K664">
        <f>SmtRes!AE670</f>
        <v>430.29</v>
      </c>
      <c r="L664">
        <f>SmtRes!DB670</f>
        <v>0.43</v>
      </c>
      <c r="M664">
        <f>ROUND(ROUND(L664*Source!I820, 6)*1, 2)</f>
        <v>157.81</v>
      </c>
      <c r="N664">
        <f>SmtRes!AA670</f>
        <v>430.29</v>
      </c>
      <c r="O664">
        <f>ROUND(ROUND(L664*Source!I820, 6)*SmtRes!DA670, 2)</f>
        <v>157.81</v>
      </c>
      <c r="P664">
        <f>SmtRes!AG670</f>
        <v>0</v>
      </c>
      <c r="Q664">
        <f>SmtRes!DC670</f>
        <v>0</v>
      </c>
      <c r="R664">
        <f>ROUND(ROUND(Q664*Source!I820, 6)*1, 2)</f>
        <v>0</v>
      </c>
      <c r="S664">
        <f>SmtRes!AC670</f>
        <v>0</v>
      </c>
      <c r="T664">
        <f>ROUND(ROUND(Q664*Source!I820, 6)*SmtRes!AK670, 2)</f>
        <v>0</v>
      </c>
      <c r="U664">
        <v>3</v>
      </c>
      <c r="Z664">
        <f>SmtRes!X670</f>
        <v>-820501946</v>
      </c>
      <c r="AA664">
        <v>-375012982</v>
      </c>
      <c r="AB664">
        <v>-375012982</v>
      </c>
    </row>
    <row r="665" spans="1:28" x14ac:dyDescent="0.2">
      <c r="A665">
        <v>20</v>
      </c>
      <c r="B665">
        <v>669</v>
      </c>
      <c r="C665">
        <v>3</v>
      </c>
      <c r="D665">
        <v>0</v>
      </c>
      <c r="E665">
        <f>SmtRes!AV669</f>
        <v>0</v>
      </c>
      <c r="F665" t="str">
        <f>SmtRes!I669</f>
        <v>21.1-20-1</v>
      </c>
      <c r="G665" t="str">
        <f>SmtRes!K669</f>
        <v>Бязь</v>
      </c>
      <c r="H665" t="str">
        <f>SmtRes!O669</f>
        <v>м2</v>
      </c>
      <c r="I665">
        <f>SmtRes!Y669*Source!I820</f>
        <v>0.73399999999999999</v>
      </c>
      <c r="J665">
        <f>SmtRes!AO669</f>
        <v>1</v>
      </c>
      <c r="K665">
        <f>SmtRes!AE669</f>
        <v>48.08</v>
      </c>
      <c r="L665">
        <f>SmtRes!DB669</f>
        <v>0.1</v>
      </c>
      <c r="M665">
        <f>ROUND(ROUND(L665*Source!I820, 6)*1, 2)</f>
        <v>36.700000000000003</v>
      </c>
      <c r="N665">
        <f>SmtRes!AA669</f>
        <v>48.08</v>
      </c>
      <c r="O665">
        <f>ROUND(ROUND(L665*Source!I820, 6)*SmtRes!DA669, 2)</f>
        <v>36.700000000000003</v>
      </c>
      <c r="P665">
        <f>SmtRes!AG669</f>
        <v>0</v>
      </c>
      <c r="Q665">
        <f>SmtRes!DC669</f>
        <v>0</v>
      </c>
      <c r="R665">
        <f>ROUND(ROUND(Q665*Source!I820, 6)*1, 2)</f>
        <v>0</v>
      </c>
      <c r="S665">
        <f>SmtRes!AC669</f>
        <v>0</v>
      </c>
      <c r="T665">
        <f>ROUND(ROUND(Q665*Source!I820, 6)*SmtRes!AK669, 2)</f>
        <v>0</v>
      </c>
      <c r="U665">
        <v>3</v>
      </c>
      <c r="Z665">
        <f>SmtRes!X669</f>
        <v>1402440005</v>
      </c>
      <c r="AA665">
        <v>-1894729877</v>
      </c>
      <c r="AB665">
        <v>-1894729877</v>
      </c>
    </row>
    <row r="666" spans="1:28" x14ac:dyDescent="0.2">
      <c r="A666">
        <v>20</v>
      </c>
      <c r="B666">
        <v>668</v>
      </c>
      <c r="C666">
        <v>3</v>
      </c>
      <c r="D666">
        <v>0</v>
      </c>
      <c r="E666">
        <f>SmtRes!AV668</f>
        <v>0</v>
      </c>
      <c r="F666" t="str">
        <f>SmtRes!I668</f>
        <v>21.1-16-103</v>
      </c>
      <c r="G666" t="str">
        <f>SmtRes!K668</f>
        <v>Спирт этиловый ректификат</v>
      </c>
      <c r="H666" t="str">
        <f>SmtRes!O668</f>
        <v>кг</v>
      </c>
      <c r="I666">
        <f>SmtRes!Y668*Source!I820</f>
        <v>0.36699999999999999</v>
      </c>
      <c r="J666">
        <f>SmtRes!AO668</f>
        <v>1</v>
      </c>
      <c r="K666">
        <f>SmtRes!AE668</f>
        <v>471.7</v>
      </c>
      <c r="L666">
        <f>SmtRes!DB668</f>
        <v>0.47</v>
      </c>
      <c r="M666">
        <f>ROUND(ROUND(L666*Source!I820, 6)*1, 2)</f>
        <v>172.49</v>
      </c>
      <c r="N666">
        <f>SmtRes!AA668</f>
        <v>471.7</v>
      </c>
      <c r="O666">
        <f>ROUND(ROUND(L666*Source!I820, 6)*SmtRes!DA668, 2)</f>
        <v>172.49</v>
      </c>
      <c r="P666">
        <f>SmtRes!AG668</f>
        <v>0</v>
      </c>
      <c r="Q666">
        <f>SmtRes!DC668</f>
        <v>0</v>
      </c>
      <c r="R666">
        <f>ROUND(ROUND(Q666*Source!I820, 6)*1, 2)</f>
        <v>0</v>
      </c>
      <c r="S666">
        <f>SmtRes!AC668</f>
        <v>0</v>
      </c>
      <c r="T666">
        <f>ROUND(ROUND(Q666*Source!I820, 6)*SmtRes!AK668, 2)</f>
        <v>0</v>
      </c>
      <c r="U666">
        <v>3</v>
      </c>
      <c r="Z666">
        <f>SmtRes!X668</f>
        <v>1222454159</v>
      </c>
      <c r="AA666">
        <v>-235644289</v>
      </c>
      <c r="AB666">
        <v>-235644289</v>
      </c>
    </row>
    <row r="667" spans="1:28" x14ac:dyDescent="0.2">
      <c r="A667">
        <v>20</v>
      </c>
      <c r="B667">
        <v>667</v>
      </c>
      <c r="C667">
        <v>1</v>
      </c>
      <c r="D667">
        <v>0</v>
      </c>
      <c r="E667">
        <f>SmtRes!AV667</f>
        <v>1</v>
      </c>
      <c r="F667" t="str">
        <f>SmtRes!I667</f>
        <v>9999990008</v>
      </c>
      <c r="G667" t="str">
        <f>SmtRes!K667</f>
        <v>Трудозатраты рабочих</v>
      </c>
      <c r="H667" t="str">
        <f>SmtRes!O667</f>
        <v>чел.-ч.</v>
      </c>
      <c r="I667">
        <f>SmtRes!Y667*Source!I820</f>
        <v>161.47999999999999</v>
      </c>
      <c r="J667">
        <f>SmtRes!AO667</f>
        <v>1</v>
      </c>
      <c r="K667">
        <f>SmtRes!AH667</f>
        <v>0</v>
      </c>
      <c r="L667">
        <f>SmtRes!DB667</f>
        <v>0</v>
      </c>
      <c r="M667">
        <f>ROUND(ROUND(L667*Source!I820, 6)*1, 2)</f>
        <v>0</v>
      </c>
      <c r="N667">
        <f>SmtRes!AD667</f>
        <v>0</v>
      </c>
      <c r="O667">
        <f>ROUND(ROUND(L667*Source!I820, 6)*SmtRes!DA667, 2)</f>
        <v>0</v>
      </c>
      <c r="P667">
        <f>SmtRes!AG667</f>
        <v>0</v>
      </c>
      <c r="Q667">
        <f>SmtRes!DC667</f>
        <v>0</v>
      </c>
      <c r="R667">
        <f>ROUND(ROUND(Q667*Source!I820, 6)*1, 2)</f>
        <v>0</v>
      </c>
      <c r="S667">
        <f>SmtRes!AC667</f>
        <v>0</v>
      </c>
      <c r="T667">
        <f>ROUND(ROUND(Q667*Source!I820, 6)*SmtRes!AK667, 2)</f>
        <v>0</v>
      </c>
      <c r="U667">
        <v>1</v>
      </c>
      <c r="Z667">
        <f>SmtRes!X667</f>
        <v>476480486</v>
      </c>
      <c r="AA667">
        <v>-1751963544</v>
      </c>
      <c r="AB667">
        <v>-1751963544</v>
      </c>
    </row>
    <row r="668" spans="1:28" x14ac:dyDescent="0.2">
      <c r="A668">
        <v>20</v>
      </c>
      <c r="B668">
        <v>672</v>
      </c>
      <c r="C668">
        <v>1</v>
      </c>
      <c r="D668">
        <v>0</v>
      </c>
      <c r="E668">
        <f>SmtRes!AV672</f>
        <v>1</v>
      </c>
      <c r="F668" t="str">
        <f>SmtRes!I672</f>
        <v>9999990008</v>
      </c>
      <c r="G668" t="str">
        <f>SmtRes!K672</f>
        <v>Трудозатраты рабочих</v>
      </c>
      <c r="H668" t="str">
        <f>SmtRes!O672</f>
        <v>чел.-ч.</v>
      </c>
      <c r="I668">
        <f>SmtRes!Y672*Source!I821</f>
        <v>10.88</v>
      </c>
      <c r="J668">
        <f>SmtRes!AO672</f>
        <v>1</v>
      </c>
      <c r="K668">
        <f>SmtRes!AH672</f>
        <v>0</v>
      </c>
      <c r="L668">
        <f>SmtRes!DB672</f>
        <v>0</v>
      </c>
      <c r="M668">
        <f>ROUND(ROUND(L668*Source!I821, 6)*1, 2)</f>
        <v>0</v>
      </c>
      <c r="N668">
        <f>SmtRes!AD672</f>
        <v>0</v>
      </c>
      <c r="O668">
        <f>ROUND(ROUND(L668*Source!I821, 6)*SmtRes!DA672, 2)</f>
        <v>0</v>
      </c>
      <c r="P668">
        <f>SmtRes!AG672</f>
        <v>0</v>
      </c>
      <c r="Q668">
        <f>SmtRes!DC672</f>
        <v>0</v>
      </c>
      <c r="R668">
        <f>ROUND(ROUND(Q668*Source!I821, 6)*1, 2)</f>
        <v>0</v>
      </c>
      <c r="S668">
        <f>SmtRes!AC672</f>
        <v>0</v>
      </c>
      <c r="T668">
        <f>ROUND(ROUND(Q668*Source!I821, 6)*SmtRes!AK672, 2)</f>
        <v>0</v>
      </c>
      <c r="U668">
        <v>1</v>
      </c>
      <c r="Z668">
        <f>SmtRes!X672</f>
        <v>476480486</v>
      </c>
      <c r="AA668">
        <v>-1751963544</v>
      </c>
      <c r="AB668">
        <v>-1751963544</v>
      </c>
    </row>
    <row r="669" spans="1:28" x14ac:dyDescent="0.2">
      <c r="A669">
        <v>20</v>
      </c>
      <c r="B669">
        <v>673</v>
      </c>
      <c r="C669">
        <v>1</v>
      </c>
      <c r="D669">
        <v>0</v>
      </c>
      <c r="E669">
        <f>SmtRes!AV673</f>
        <v>1</v>
      </c>
      <c r="F669" t="str">
        <f>SmtRes!I673</f>
        <v>9999990008</v>
      </c>
      <c r="G669" t="str">
        <f>SmtRes!K673</f>
        <v>Трудозатраты рабочих</v>
      </c>
      <c r="H669" t="str">
        <f>SmtRes!O673</f>
        <v>чел.-ч.</v>
      </c>
      <c r="I669">
        <f>SmtRes!Y673*Source!I822</f>
        <v>7.68</v>
      </c>
      <c r="J669">
        <f>SmtRes!AO673</f>
        <v>1</v>
      </c>
      <c r="K669">
        <f>SmtRes!AH673</f>
        <v>0</v>
      </c>
      <c r="L669">
        <f>SmtRes!DB673</f>
        <v>0</v>
      </c>
      <c r="M669">
        <f>ROUND(ROUND(L669*Source!I822, 6)*1, 2)</f>
        <v>0</v>
      </c>
      <c r="N669">
        <f>SmtRes!AD673</f>
        <v>0</v>
      </c>
      <c r="O669">
        <f>ROUND(ROUND(L669*Source!I822, 6)*SmtRes!DA673, 2)</f>
        <v>0</v>
      </c>
      <c r="P669">
        <f>SmtRes!AG673</f>
        <v>0</v>
      </c>
      <c r="Q669">
        <f>SmtRes!DC673</f>
        <v>0</v>
      </c>
      <c r="R669">
        <f>ROUND(ROUND(Q669*Source!I822, 6)*1, 2)</f>
        <v>0</v>
      </c>
      <c r="S669">
        <f>SmtRes!AC673</f>
        <v>0</v>
      </c>
      <c r="T669">
        <f>ROUND(ROUND(Q669*Source!I822, 6)*SmtRes!AK673, 2)</f>
        <v>0</v>
      </c>
      <c r="U669">
        <v>1</v>
      </c>
      <c r="Z669">
        <f>SmtRes!X673</f>
        <v>476480486</v>
      </c>
      <c r="AA669">
        <v>-1751963544</v>
      </c>
      <c r="AB669">
        <v>-1751963544</v>
      </c>
    </row>
    <row r="670" spans="1:28" x14ac:dyDescent="0.2">
      <c r="A670">
        <v>20</v>
      </c>
      <c r="B670">
        <v>674</v>
      </c>
      <c r="C670">
        <v>1</v>
      </c>
      <c r="D670">
        <v>0</v>
      </c>
      <c r="E670">
        <f>SmtRes!AV674</f>
        <v>1</v>
      </c>
      <c r="F670" t="str">
        <f>SmtRes!I674</f>
        <v>9999990008</v>
      </c>
      <c r="G670" t="str">
        <f>SmtRes!K674</f>
        <v>Трудозатраты рабочих</v>
      </c>
      <c r="H670" t="str">
        <f>SmtRes!O674</f>
        <v>чел.-ч.</v>
      </c>
      <c r="I670">
        <f>SmtRes!Y674*Source!I823</f>
        <v>6.28</v>
      </c>
      <c r="J670">
        <f>SmtRes!AO674</f>
        <v>1</v>
      </c>
      <c r="K670">
        <f>SmtRes!AH674</f>
        <v>0</v>
      </c>
      <c r="L670">
        <f>SmtRes!DB674</f>
        <v>0</v>
      </c>
      <c r="M670">
        <f>ROUND(ROUND(L670*Source!I823, 6)*1, 2)</f>
        <v>0</v>
      </c>
      <c r="N670">
        <f>SmtRes!AD674</f>
        <v>0</v>
      </c>
      <c r="O670">
        <f>ROUND(ROUND(L670*Source!I823, 6)*SmtRes!DA674, 2)</f>
        <v>0</v>
      </c>
      <c r="P670">
        <f>SmtRes!AG674</f>
        <v>0</v>
      </c>
      <c r="Q670">
        <f>SmtRes!DC674</f>
        <v>0</v>
      </c>
      <c r="R670">
        <f>ROUND(ROUND(Q670*Source!I823, 6)*1, 2)</f>
        <v>0</v>
      </c>
      <c r="S670">
        <f>SmtRes!AC674</f>
        <v>0</v>
      </c>
      <c r="T670">
        <f>ROUND(ROUND(Q670*Source!I823, 6)*SmtRes!AK674, 2)</f>
        <v>0</v>
      </c>
      <c r="U670">
        <v>1</v>
      </c>
      <c r="Z670">
        <f>SmtRes!X674</f>
        <v>476480486</v>
      </c>
      <c r="AA670">
        <v>-1751963544</v>
      </c>
      <c r="AB670">
        <v>-1751963544</v>
      </c>
    </row>
    <row r="671" spans="1:28" x14ac:dyDescent="0.2">
      <c r="A671">
        <v>20</v>
      </c>
      <c r="B671">
        <v>678</v>
      </c>
      <c r="C671">
        <v>3</v>
      </c>
      <c r="D671">
        <v>0</v>
      </c>
      <c r="E671">
        <f>SmtRes!AV678</f>
        <v>0</v>
      </c>
      <c r="F671" t="str">
        <f>SmtRes!I678</f>
        <v>21.1-20-1</v>
      </c>
      <c r="G671" t="str">
        <f>SmtRes!K678</f>
        <v>Бязь</v>
      </c>
      <c r="H671" t="str">
        <f>SmtRes!O678</f>
        <v>м2</v>
      </c>
      <c r="I671">
        <f>SmtRes!Y678*Source!I824</f>
        <v>0.17</v>
      </c>
      <c r="J671">
        <f>SmtRes!AO678</f>
        <v>1</v>
      </c>
      <c r="K671">
        <f>SmtRes!AE678</f>
        <v>48.08</v>
      </c>
      <c r="L671">
        <f>SmtRes!DB678</f>
        <v>0.48</v>
      </c>
      <c r="M671">
        <f>ROUND(ROUND(L671*Source!I824, 6)*1, 2)</f>
        <v>8.16</v>
      </c>
      <c r="N671">
        <f>SmtRes!AA678</f>
        <v>48.08</v>
      </c>
      <c r="O671">
        <f>ROUND(ROUND(L671*Source!I824, 6)*SmtRes!DA678, 2)</f>
        <v>8.16</v>
      </c>
      <c r="P671">
        <f>SmtRes!AG678</f>
        <v>0</v>
      </c>
      <c r="Q671">
        <f>SmtRes!DC678</f>
        <v>0</v>
      </c>
      <c r="R671">
        <f>ROUND(ROUND(Q671*Source!I824, 6)*1, 2)</f>
        <v>0</v>
      </c>
      <c r="S671">
        <f>SmtRes!AC678</f>
        <v>0</v>
      </c>
      <c r="T671">
        <f>ROUND(ROUND(Q671*Source!I824, 6)*SmtRes!AK678, 2)</f>
        <v>0</v>
      </c>
      <c r="U671">
        <v>3</v>
      </c>
      <c r="Z671">
        <f>SmtRes!X678</f>
        <v>1402440005</v>
      </c>
      <c r="AA671">
        <v>-1894729877</v>
      </c>
      <c r="AB671">
        <v>-1894729877</v>
      </c>
    </row>
    <row r="672" spans="1:28" x14ac:dyDescent="0.2">
      <c r="A672">
        <v>20</v>
      </c>
      <c r="B672">
        <v>677</v>
      </c>
      <c r="C672">
        <v>3</v>
      </c>
      <c r="D672">
        <v>0</v>
      </c>
      <c r="E672">
        <f>SmtRes!AV677</f>
        <v>0</v>
      </c>
      <c r="F672" t="str">
        <f>SmtRes!I677</f>
        <v>21.1-16-103</v>
      </c>
      <c r="G672" t="str">
        <f>SmtRes!K677</f>
        <v>Спирт этиловый ректификат</v>
      </c>
      <c r="H672" t="str">
        <f>SmtRes!O677</f>
        <v>кг</v>
      </c>
      <c r="I672">
        <f>SmtRes!Y677*Source!I824</f>
        <v>3.4000000000000002E-4</v>
      </c>
      <c r="J672">
        <f>SmtRes!AO677</f>
        <v>1</v>
      </c>
      <c r="K672">
        <f>SmtRes!AE677</f>
        <v>471.7</v>
      </c>
      <c r="L672">
        <f>SmtRes!DB677</f>
        <v>0.01</v>
      </c>
      <c r="M672">
        <f>ROUND(ROUND(L672*Source!I824, 6)*1, 2)</f>
        <v>0.17</v>
      </c>
      <c r="N672">
        <f>SmtRes!AA677</f>
        <v>471.7</v>
      </c>
      <c r="O672">
        <f>ROUND(ROUND(L672*Source!I824, 6)*SmtRes!DA677, 2)</f>
        <v>0.17</v>
      </c>
      <c r="P672">
        <f>SmtRes!AG677</f>
        <v>0</v>
      </c>
      <c r="Q672">
        <f>SmtRes!DC677</f>
        <v>0</v>
      </c>
      <c r="R672">
        <f>ROUND(ROUND(Q672*Source!I824, 6)*1, 2)</f>
        <v>0</v>
      </c>
      <c r="S672">
        <f>SmtRes!AC677</f>
        <v>0</v>
      </c>
      <c r="T672">
        <f>ROUND(ROUND(Q672*Source!I824, 6)*SmtRes!AK677, 2)</f>
        <v>0</v>
      </c>
      <c r="U672">
        <v>3</v>
      </c>
      <c r="Z672">
        <f>SmtRes!X677</f>
        <v>1222454159</v>
      </c>
      <c r="AA672">
        <v>-235644289</v>
      </c>
      <c r="AB672">
        <v>-235644289</v>
      </c>
    </row>
    <row r="673" spans="1:28" x14ac:dyDescent="0.2">
      <c r="A673">
        <v>20</v>
      </c>
      <c r="B673">
        <v>676</v>
      </c>
      <c r="C673">
        <v>2</v>
      </c>
      <c r="D673">
        <v>0</v>
      </c>
      <c r="E673">
        <f>SmtRes!AV676</f>
        <v>0</v>
      </c>
      <c r="F673" t="str">
        <f>SmtRes!I676</f>
        <v>22.1-18-24</v>
      </c>
      <c r="G673" t="str">
        <f>SmtRes!K676</f>
        <v>Автомобили полупассажирские типа ГАЗ, грузоподъемность до 2 т</v>
      </c>
      <c r="H673" t="str">
        <f>SmtRes!O676</f>
        <v>маш.-ч</v>
      </c>
      <c r="I673">
        <f>SmtRes!Y676*Source!I824</f>
        <v>5.1000000000000004E-2</v>
      </c>
      <c r="J673">
        <f>SmtRes!AO676</f>
        <v>1</v>
      </c>
      <c r="K673">
        <f>SmtRes!AF676</f>
        <v>789.86</v>
      </c>
      <c r="L673">
        <f>SmtRes!DB676</f>
        <v>2.37</v>
      </c>
      <c r="M673">
        <f>ROUND(ROUND(L673*Source!I824, 6)*1, 2)</f>
        <v>40.29</v>
      </c>
      <c r="N673">
        <f>SmtRes!AB676</f>
        <v>789.86</v>
      </c>
      <c r="O673">
        <f>ROUND(ROUND(L673*Source!I824, 6)*SmtRes!DA676, 2)</f>
        <v>40.29</v>
      </c>
      <c r="P673">
        <f>SmtRes!AG676</f>
        <v>515.51</v>
      </c>
      <c r="Q673">
        <f>SmtRes!DC676</f>
        <v>1.5449999999999999</v>
      </c>
      <c r="R673">
        <f>ROUND(ROUND(Q673*Source!I824, 6)*1, 2)</f>
        <v>26.27</v>
      </c>
      <c r="S673">
        <f>SmtRes!AC676</f>
        <v>515.51</v>
      </c>
      <c r="T673">
        <f>ROUND(ROUND(Q673*Source!I824, 6)*SmtRes!AK676, 2)</f>
        <v>26.27</v>
      </c>
      <c r="U673">
        <v>2</v>
      </c>
      <c r="Z673">
        <f>SmtRes!X676</f>
        <v>-1123321947</v>
      </c>
      <c r="AA673">
        <v>-1084138170</v>
      </c>
      <c r="AB673">
        <v>-1084138170</v>
      </c>
    </row>
    <row r="674" spans="1:28" x14ac:dyDescent="0.2">
      <c r="A674">
        <v>20</v>
      </c>
      <c r="B674">
        <v>675</v>
      </c>
      <c r="C674">
        <v>1</v>
      </c>
      <c r="D674">
        <v>0</v>
      </c>
      <c r="E674">
        <f>SmtRes!AV675</f>
        <v>1</v>
      </c>
      <c r="F674" t="str">
        <f>SmtRes!I675</f>
        <v>9999990008</v>
      </c>
      <c r="G674" t="str">
        <f>SmtRes!K675</f>
        <v>Трудозатраты рабочих</v>
      </c>
      <c r="H674" t="str">
        <f>SmtRes!O675</f>
        <v>чел.-ч.</v>
      </c>
      <c r="I674">
        <f>SmtRes!Y675*Source!I824</f>
        <v>1.02</v>
      </c>
      <c r="J674">
        <f>SmtRes!AO675</f>
        <v>1</v>
      </c>
      <c r="K674">
        <f>SmtRes!AH675</f>
        <v>0</v>
      </c>
      <c r="L674">
        <f>SmtRes!DB675</f>
        <v>0</v>
      </c>
      <c r="M674">
        <f>ROUND(ROUND(L674*Source!I824, 6)*1, 2)</f>
        <v>0</v>
      </c>
      <c r="N674">
        <f>SmtRes!AD675</f>
        <v>0</v>
      </c>
      <c r="O674">
        <f>ROUND(ROUND(L674*Source!I824, 6)*SmtRes!DA675, 2)</f>
        <v>0</v>
      </c>
      <c r="P674">
        <f>SmtRes!AG675</f>
        <v>0</v>
      </c>
      <c r="Q674">
        <f>SmtRes!DC675</f>
        <v>0</v>
      </c>
      <c r="R674">
        <f>ROUND(ROUND(Q674*Source!I824, 6)*1, 2)</f>
        <v>0</v>
      </c>
      <c r="S674">
        <f>SmtRes!AC675</f>
        <v>0</v>
      </c>
      <c r="T674">
        <f>ROUND(ROUND(Q674*Source!I824, 6)*SmtRes!AK675, 2)</f>
        <v>0</v>
      </c>
      <c r="U674">
        <v>1</v>
      </c>
      <c r="Z674">
        <f>SmtRes!X675</f>
        <v>476480486</v>
      </c>
      <c r="AA674">
        <v>-1751963544</v>
      </c>
      <c r="AB674">
        <v>-1751963544</v>
      </c>
    </row>
    <row r="675" spans="1:28" x14ac:dyDescent="0.2">
      <c r="A675">
        <v>20</v>
      </c>
      <c r="B675">
        <v>682</v>
      </c>
      <c r="C675">
        <v>3</v>
      </c>
      <c r="D675">
        <v>0</v>
      </c>
      <c r="E675">
        <f>SmtRes!AV682</f>
        <v>0</v>
      </c>
      <c r="F675" t="str">
        <f>SmtRes!I682</f>
        <v>21.1-20-1</v>
      </c>
      <c r="G675" t="str">
        <f>SmtRes!K682</f>
        <v>Бязь</v>
      </c>
      <c r="H675" t="str">
        <f>SmtRes!O682</f>
        <v>м2</v>
      </c>
      <c r="I675">
        <f>SmtRes!Y682*Source!I825</f>
        <v>0.17</v>
      </c>
      <c r="J675">
        <f>SmtRes!AO682</f>
        <v>1</v>
      </c>
      <c r="K675">
        <f>SmtRes!AE682</f>
        <v>48.08</v>
      </c>
      <c r="L675">
        <f>SmtRes!DB682</f>
        <v>0.48</v>
      </c>
      <c r="M675">
        <f>ROUND(ROUND(L675*Source!I825, 6)*1, 2)</f>
        <v>8.16</v>
      </c>
      <c r="N675">
        <f>SmtRes!AA682</f>
        <v>48.08</v>
      </c>
      <c r="O675">
        <f>ROUND(ROUND(L675*Source!I825, 6)*SmtRes!DA682, 2)</f>
        <v>8.16</v>
      </c>
      <c r="P675">
        <f>SmtRes!AG682</f>
        <v>0</v>
      </c>
      <c r="Q675">
        <f>SmtRes!DC682</f>
        <v>0</v>
      </c>
      <c r="R675">
        <f>ROUND(ROUND(Q675*Source!I825, 6)*1, 2)</f>
        <v>0</v>
      </c>
      <c r="S675">
        <f>SmtRes!AC682</f>
        <v>0</v>
      </c>
      <c r="T675">
        <f>ROUND(ROUND(Q675*Source!I825, 6)*SmtRes!AK682, 2)</f>
        <v>0</v>
      </c>
      <c r="U675">
        <v>3</v>
      </c>
      <c r="Z675">
        <f>SmtRes!X682</f>
        <v>1402440005</v>
      </c>
      <c r="AA675">
        <v>-1894729877</v>
      </c>
      <c r="AB675">
        <v>-1894729877</v>
      </c>
    </row>
    <row r="676" spans="1:28" x14ac:dyDescent="0.2">
      <c r="A676">
        <v>20</v>
      </c>
      <c r="B676">
        <v>681</v>
      </c>
      <c r="C676">
        <v>3</v>
      </c>
      <c r="D676">
        <v>0</v>
      </c>
      <c r="E676">
        <f>SmtRes!AV681</f>
        <v>0</v>
      </c>
      <c r="F676" t="str">
        <f>SmtRes!I681</f>
        <v>21.1-16-103</v>
      </c>
      <c r="G676" t="str">
        <f>SmtRes!K681</f>
        <v>Спирт этиловый ректификат</v>
      </c>
      <c r="H676" t="str">
        <f>SmtRes!O681</f>
        <v>кг</v>
      </c>
      <c r="I676">
        <f>SmtRes!Y681*Source!I825</f>
        <v>3.4000000000000002E-4</v>
      </c>
      <c r="J676">
        <f>SmtRes!AO681</f>
        <v>1</v>
      </c>
      <c r="K676">
        <f>SmtRes!AE681</f>
        <v>471.7</v>
      </c>
      <c r="L676">
        <f>SmtRes!DB681</f>
        <v>0.01</v>
      </c>
      <c r="M676">
        <f>ROUND(ROUND(L676*Source!I825, 6)*1, 2)</f>
        <v>0.17</v>
      </c>
      <c r="N676">
        <f>SmtRes!AA681</f>
        <v>471.7</v>
      </c>
      <c r="O676">
        <f>ROUND(ROUND(L676*Source!I825, 6)*SmtRes!DA681, 2)</f>
        <v>0.17</v>
      </c>
      <c r="P676">
        <f>SmtRes!AG681</f>
        <v>0</v>
      </c>
      <c r="Q676">
        <f>SmtRes!DC681</f>
        <v>0</v>
      </c>
      <c r="R676">
        <f>ROUND(ROUND(Q676*Source!I825, 6)*1, 2)</f>
        <v>0</v>
      </c>
      <c r="S676">
        <f>SmtRes!AC681</f>
        <v>0</v>
      </c>
      <c r="T676">
        <f>ROUND(ROUND(Q676*Source!I825, 6)*SmtRes!AK681, 2)</f>
        <v>0</v>
      </c>
      <c r="U676">
        <v>3</v>
      </c>
      <c r="Z676">
        <f>SmtRes!X681</f>
        <v>1222454159</v>
      </c>
      <c r="AA676">
        <v>-235644289</v>
      </c>
      <c r="AB676">
        <v>-235644289</v>
      </c>
    </row>
    <row r="677" spans="1:28" x14ac:dyDescent="0.2">
      <c r="A677">
        <v>20</v>
      </c>
      <c r="B677">
        <v>680</v>
      </c>
      <c r="C677">
        <v>2</v>
      </c>
      <c r="D677">
        <v>0</v>
      </c>
      <c r="E677">
        <f>SmtRes!AV680</f>
        <v>0</v>
      </c>
      <c r="F677" t="str">
        <f>SmtRes!I680</f>
        <v>22.1-18-24</v>
      </c>
      <c r="G677" t="str">
        <f>SmtRes!K680</f>
        <v>Автомобили полупассажирские типа ГАЗ, грузоподъемность до 2 т</v>
      </c>
      <c r="H677" t="str">
        <f>SmtRes!O680</f>
        <v>маш.-ч</v>
      </c>
      <c r="I677">
        <f>SmtRes!Y680*Source!I825</f>
        <v>0.11899999999999999</v>
      </c>
      <c r="J677">
        <f>SmtRes!AO680</f>
        <v>1</v>
      </c>
      <c r="K677">
        <f>SmtRes!AF680</f>
        <v>789.86</v>
      </c>
      <c r="L677">
        <f>SmtRes!DB680</f>
        <v>5.53</v>
      </c>
      <c r="M677">
        <f>ROUND(ROUND(L677*Source!I825, 6)*1, 2)</f>
        <v>94.01</v>
      </c>
      <c r="N677">
        <f>SmtRes!AB680</f>
        <v>789.86</v>
      </c>
      <c r="O677">
        <f>ROUND(ROUND(L677*Source!I825, 6)*SmtRes!DA680, 2)</f>
        <v>94.01</v>
      </c>
      <c r="P677">
        <f>SmtRes!AG680</f>
        <v>515.51</v>
      </c>
      <c r="Q677">
        <f>SmtRes!DC680</f>
        <v>3.6120000000000001</v>
      </c>
      <c r="R677">
        <f>ROUND(ROUND(Q677*Source!I825, 6)*1, 2)</f>
        <v>61.4</v>
      </c>
      <c r="S677">
        <f>SmtRes!AC680</f>
        <v>515.51</v>
      </c>
      <c r="T677">
        <f>ROUND(ROUND(Q677*Source!I825, 6)*SmtRes!AK680, 2)</f>
        <v>61.4</v>
      </c>
      <c r="U677">
        <v>2</v>
      </c>
      <c r="Z677">
        <f>SmtRes!X680</f>
        <v>-1123321947</v>
      </c>
      <c r="AA677">
        <v>-1084138170</v>
      </c>
      <c r="AB677">
        <v>-1084138170</v>
      </c>
    </row>
    <row r="678" spans="1:28" x14ac:dyDescent="0.2">
      <c r="A678">
        <v>20</v>
      </c>
      <c r="B678">
        <v>679</v>
      </c>
      <c r="C678">
        <v>1</v>
      </c>
      <c r="D678">
        <v>0</v>
      </c>
      <c r="E678">
        <f>SmtRes!AV679</f>
        <v>1</v>
      </c>
      <c r="F678" t="str">
        <f>SmtRes!I679</f>
        <v>9999990008</v>
      </c>
      <c r="G678" t="str">
        <f>SmtRes!K679</f>
        <v>Трудозатраты рабочих</v>
      </c>
      <c r="H678" t="str">
        <f>SmtRes!O679</f>
        <v>чел.-ч.</v>
      </c>
      <c r="I678">
        <f>SmtRes!Y679*Source!I825</f>
        <v>2.6179999999999999</v>
      </c>
      <c r="J678">
        <f>SmtRes!AO679</f>
        <v>1</v>
      </c>
      <c r="K678">
        <f>SmtRes!AH679</f>
        <v>0</v>
      </c>
      <c r="L678">
        <f>SmtRes!DB679</f>
        <v>0</v>
      </c>
      <c r="M678">
        <f>ROUND(ROUND(L678*Source!I825, 6)*1, 2)</f>
        <v>0</v>
      </c>
      <c r="N678">
        <f>SmtRes!AD679</f>
        <v>0</v>
      </c>
      <c r="O678">
        <f>ROUND(ROUND(L678*Source!I825, 6)*SmtRes!DA679, 2)</f>
        <v>0</v>
      </c>
      <c r="P678">
        <f>SmtRes!AG679</f>
        <v>0</v>
      </c>
      <c r="Q678">
        <f>SmtRes!DC679</f>
        <v>0</v>
      </c>
      <c r="R678">
        <f>ROUND(ROUND(Q678*Source!I825, 6)*1, 2)</f>
        <v>0</v>
      </c>
      <c r="S678">
        <f>SmtRes!AC679</f>
        <v>0</v>
      </c>
      <c r="T678">
        <f>ROUND(ROUND(Q678*Source!I825, 6)*SmtRes!AK679, 2)</f>
        <v>0</v>
      </c>
      <c r="U678">
        <v>1</v>
      </c>
      <c r="Z678">
        <f>SmtRes!X679</f>
        <v>476480486</v>
      </c>
      <c r="AA678">
        <v>-1751963544</v>
      </c>
      <c r="AB678">
        <v>-1751963544</v>
      </c>
    </row>
    <row r="679" spans="1:28" x14ac:dyDescent="0.2">
      <c r="A679">
        <v>20</v>
      </c>
      <c r="B679">
        <v>687</v>
      </c>
      <c r="C679">
        <v>3</v>
      </c>
      <c r="D679">
        <v>0</v>
      </c>
      <c r="E679">
        <f>SmtRes!AV687</f>
        <v>0</v>
      </c>
      <c r="F679" t="str">
        <f>SmtRes!I687</f>
        <v>21.1-20-1</v>
      </c>
      <c r="G679" t="str">
        <f>SmtRes!K687</f>
        <v>Бязь</v>
      </c>
      <c r="H679" t="str">
        <f>SmtRes!O687</f>
        <v>м2</v>
      </c>
      <c r="I679">
        <f>SmtRes!Y687*Source!I826</f>
        <v>0.22</v>
      </c>
      <c r="J679">
        <f>SmtRes!AO687</f>
        <v>1</v>
      </c>
      <c r="K679">
        <f>SmtRes!AE687</f>
        <v>48.08</v>
      </c>
      <c r="L679">
        <f>SmtRes!DB687</f>
        <v>10.56</v>
      </c>
      <c r="M679">
        <f>ROUND(ROUND(L679*Source!I826, 6)*1, 2)</f>
        <v>10.56</v>
      </c>
      <c r="N679">
        <f>SmtRes!AA687</f>
        <v>48.08</v>
      </c>
      <c r="O679">
        <f>ROUND(ROUND(L679*Source!I826, 6)*SmtRes!DA687, 2)</f>
        <v>10.56</v>
      </c>
      <c r="P679">
        <f>SmtRes!AG687</f>
        <v>0</v>
      </c>
      <c r="Q679">
        <f>SmtRes!DC687</f>
        <v>0</v>
      </c>
      <c r="R679">
        <f>ROUND(ROUND(Q679*Source!I826, 6)*1, 2)</f>
        <v>0</v>
      </c>
      <c r="S679">
        <f>SmtRes!AC687</f>
        <v>0</v>
      </c>
      <c r="T679">
        <f>ROUND(ROUND(Q679*Source!I826, 6)*SmtRes!AK687, 2)</f>
        <v>0</v>
      </c>
      <c r="U679">
        <v>3</v>
      </c>
      <c r="Z679">
        <f>SmtRes!X687</f>
        <v>1402440005</v>
      </c>
      <c r="AA679">
        <v>-1894729877</v>
      </c>
      <c r="AB679">
        <v>-1894729877</v>
      </c>
    </row>
    <row r="680" spans="1:28" x14ac:dyDescent="0.2">
      <c r="A680">
        <v>20</v>
      </c>
      <c r="B680">
        <v>686</v>
      </c>
      <c r="C680">
        <v>3</v>
      </c>
      <c r="D680">
        <v>0</v>
      </c>
      <c r="E680">
        <f>SmtRes!AV686</f>
        <v>0</v>
      </c>
      <c r="F680" t="str">
        <f>SmtRes!I686</f>
        <v>21.1-16-11</v>
      </c>
      <c r="G680" t="str">
        <f>SmtRes!K686</f>
        <v>Ацетон химически чистый</v>
      </c>
      <c r="H680" t="str">
        <f>SmtRes!O686</f>
        <v>кг</v>
      </c>
      <c r="I680">
        <f>SmtRes!Y686*Source!I826</f>
        <v>1.0999999999999999E-2</v>
      </c>
      <c r="J680">
        <f>SmtRes!AO686</f>
        <v>1</v>
      </c>
      <c r="K680">
        <f>SmtRes!AE686</f>
        <v>271.95999999999998</v>
      </c>
      <c r="L680">
        <f>SmtRes!DB686</f>
        <v>2.97</v>
      </c>
      <c r="M680">
        <f>ROUND(ROUND(L680*Source!I826, 6)*1, 2)</f>
        <v>2.97</v>
      </c>
      <c r="N680">
        <f>SmtRes!AA686</f>
        <v>271.95999999999998</v>
      </c>
      <c r="O680">
        <f>ROUND(ROUND(L680*Source!I826, 6)*SmtRes!DA686, 2)</f>
        <v>2.97</v>
      </c>
      <c r="P680">
        <f>SmtRes!AG686</f>
        <v>0</v>
      </c>
      <c r="Q680">
        <f>SmtRes!DC686</f>
        <v>0</v>
      </c>
      <c r="R680">
        <f>ROUND(ROUND(Q680*Source!I826, 6)*1, 2)</f>
        <v>0</v>
      </c>
      <c r="S680">
        <f>SmtRes!AC686</f>
        <v>0</v>
      </c>
      <c r="T680">
        <f>ROUND(ROUND(Q680*Source!I826, 6)*SmtRes!AK686, 2)</f>
        <v>0</v>
      </c>
      <c r="U680">
        <v>3</v>
      </c>
      <c r="Z680">
        <f>SmtRes!X686</f>
        <v>-1814974188</v>
      </c>
      <c r="AA680">
        <v>-214032763</v>
      </c>
      <c r="AB680">
        <v>-214032763</v>
      </c>
    </row>
    <row r="681" spans="1:28" x14ac:dyDescent="0.2">
      <c r="A681">
        <v>20</v>
      </c>
      <c r="B681">
        <v>685</v>
      </c>
      <c r="C681">
        <v>3</v>
      </c>
      <c r="D681">
        <v>0</v>
      </c>
      <c r="E681">
        <f>SmtRes!AV685</f>
        <v>0</v>
      </c>
      <c r="F681" t="str">
        <f>SmtRes!I685</f>
        <v>21.1-16-104</v>
      </c>
      <c r="G681" t="str">
        <f>SmtRes!K685</f>
        <v>Спирт этиловый технический</v>
      </c>
      <c r="H681" t="str">
        <f>SmtRes!O685</f>
        <v>кг</v>
      </c>
      <c r="I681">
        <f>SmtRes!Y685*Source!I826</f>
        <v>2.1999999999999999E-2</v>
      </c>
      <c r="J681">
        <f>SmtRes!AO685</f>
        <v>1</v>
      </c>
      <c r="K681">
        <f>SmtRes!AE685</f>
        <v>412.97</v>
      </c>
      <c r="L681">
        <f>SmtRes!DB685</f>
        <v>9.1300000000000008</v>
      </c>
      <c r="M681">
        <f>ROUND(ROUND(L681*Source!I826, 6)*1, 2)</f>
        <v>9.1300000000000008</v>
      </c>
      <c r="N681">
        <f>SmtRes!AA685</f>
        <v>412.97</v>
      </c>
      <c r="O681">
        <f>ROUND(ROUND(L681*Source!I826, 6)*SmtRes!DA685, 2)</f>
        <v>9.1300000000000008</v>
      </c>
      <c r="P681">
        <f>SmtRes!AG685</f>
        <v>0</v>
      </c>
      <c r="Q681">
        <f>SmtRes!DC685</f>
        <v>0</v>
      </c>
      <c r="R681">
        <f>ROUND(ROUND(Q681*Source!I826, 6)*1, 2)</f>
        <v>0</v>
      </c>
      <c r="S681">
        <f>SmtRes!AC685</f>
        <v>0</v>
      </c>
      <c r="T681">
        <f>ROUND(ROUND(Q681*Source!I826, 6)*SmtRes!AK685, 2)</f>
        <v>0</v>
      </c>
      <c r="U681">
        <v>3</v>
      </c>
      <c r="Z681">
        <f>SmtRes!X685</f>
        <v>1286462142</v>
      </c>
      <c r="AA681">
        <v>1664821204</v>
      </c>
      <c r="AB681">
        <v>1664821204</v>
      </c>
    </row>
    <row r="682" spans="1:28" x14ac:dyDescent="0.2">
      <c r="A682">
        <v>20</v>
      </c>
      <c r="B682">
        <v>684</v>
      </c>
      <c r="C682">
        <v>2</v>
      </c>
      <c r="D682">
        <v>0</v>
      </c>
      <c r="E682">
        <f>SmtRes!AV684</f>
        <v>0</v>
      </c>
      <c r="F682" t="str">
        <f>SmtRes!I684</f>
        <v>22.1-18-24</v>
      </c>
      <c r="G682" t="str">
        <f>SmtRes!K684</f>
        <v>Автомобили полупассажирские типа ГАЗ, грузоподъемность до 2 т</v>
      </c>
      <c r="H682" t="str">
        <f>SmtRes!O684</f>
        <v>маш.-ч</v>
      </c>
      <c r="I682">
        <f>SmtRes!Y684*Source!I826</f>
        <v>8.249999999999999E-2</v>
      </c>
      <c r="J682">
        <f>SmtRes!AO684</f>
        <v>1</v>
      </c>
      <c r="K682">
        <f>SmtRes!AF684</f>
        <v>789.86</v>
      </c>
      <c r="L682">
        <f>SmtRes!DB684</f>
        <v>65.174999999999997</v>
      </c>
      <c r="M682">
        <f>ROUND(ROUND(L682*Source!I826, 6)*1, 2)</f>
        <v>65.180000000000007</v>
      </c>
      <c r="N682">
        <f>SmtRes!AB684</f>
        <v>789.86</v>
      </c>
      <c r="O682">
        <f>ROUND(ROUND(L682*Source!I826, 6)*SmtRes!DA684, 2)</f>
        <v>65.180000000000007</v>
      </c>
      <c r="P682">
        <f>SmtRes!AG684</f>
        <v>515.51</v>
      </c>
      <c r="Q682">
        <f>SmtRes!DC684</f>
        <v>42.57</v>
      </c>
      <c r="R682">
        <f>ROUND(ROUND(Q682*Source!I826, 6)*1, 2)</f>
        <v>42.57</v>
      </c>
      <c r="S682">
        <f>SmtRes!AC684</f>
        <v>515.51</v>
      </c>
      <c r="T682">
        <f>ROUND(ROUND(Q682*Source!I826, 6)*SmtRes!AK684, 2)</f>
        <v>42.57</v>
      </c>
      <c r="U682">
        <v>2</v>
      </c>
      <c r="Z682">
        <f>SmtRes!X684</f>
        <v>-1123321947</v>
      </c>
      <c r="AA682">
        <v>-1084138170</v>
      </c>
      <c r="AB682">
        <v>-1084138170</v>
      </c>
    </row>
    <row r="683" spans="1:28" x14ac:dyDescent="0.2">
      <c r="A683">
        <v>20</v>
      </c>
      <c r="B683">
        <v>683</v>
      </c>
      <c r="C683">
        <v>1</v>
      </c>
      <c r="D683">
        <v>0</v>
      </c>
      <c r="E683">
        <f>SmtRes!AV683</f>
        <v>1</v>
      </c>
      <c r="F683" t="str">
        <f>SmtRes!I683</f>
        <v>9999990008</v>
      </c>
      <c r="G683" t="str">
        <f>SmtRes!K683</f>
        <v>Трудозатраты рабочих</v>
      </c>
      <c r="H683" t="str">
        <f>SmtRes!O683</f>
        <v>чел.-ч.</v>
      </c>
      <c r="I683">
        <f>SmtRes!Y683*Source!I826</f>
        <v>0.495</v>
      </c>
      <c r="J683">
        <f>SmtRes!AO683</f>
        <v>1</v>
      </c>
      <c r="K683">
        <f>SmtRes!AH683</f>
        <v>0</v>
      </c>
      <c r="L683">
        <f>SmtRes!DB683</f>
        <v>0</v>
      </c>
      <c r="M683">
        <f>ROUND(ROUND(L683*Source!I826, 6)*1, 2)</f>
        <v>0</v>
      </c>
      <c r="N683">
        <f>SmtRes!AD683</f>
        <v>0</v>
      </c>
      <c r="O683">
        <f>ROUND(ROUND(L683*Source!I826, 6)*SmtRes!DA683, 2)</f>
        <v>0</v>
      </c>
      <c r="P683">
        <f>SmtRes!AG683</f>
        <v>0</v>
      </c>
      <c r="Q683">
        <f>SmtRes!DC683</f>
        <v>0</v>
      </c>
      <c r="R683">
        <f>ROUND(ROUND(Q683*Source!I826, 6)*1, 2)</f>
        <v>0</v>
      </c>
      <c r="S683">
        <f>SmtRes!AC683</f>
        <v>0</v>
      </c>
      <c r="T683">
        <f>ROUND(ROUND(Q683*Source!I826, 6)*SmtRes!AK683, 2)</f>
        <v>0</v>
      </c>
      <c r="U683">
        <v>1</v>
      </c>
      <c r="Z683">
        <f>SmtRes!X683</f>
        <v>476480486</v>
      </c>
      <c r="AA683">
        <v>-1751963544</v>
      </c>
      <c r="AB683">
        <v>-1751963544</v>
      </c>
    </row>
    <row r="684" spans="1:28" x14ac:dyDescent="0.2">
      <c r="A684">
        <v>20</v>
      </c>
      <c r="B684">
        <v>694</v>
      </c>
      <c r="C684">
        <v>3</v>
      </c>
      <c r="D684">
        <v>0</v>
      </c>
      <c r="E684">
        <f>SmtRes!AV694</f>
        <v>0</v>
      </c>
      <c r="F684" t="str">
        <f>SmtRes!I694</f>
        <v>21.1-20-1</v>
      </c>
      <c r="G684" t="str">
        <f>SmtRes!K694</f>
        <v>Бязь</v>
      </c>
      <c r="H684" t="str">
        <f>SmtRes!O694</f>
        <v>м2</v>
      </c>
      <c r="I684">
        <f>SmtRes!Y694*Source!I827</f>
        <v>0.02</v>
      </c>
      <c r="J684">
        <f>SmtRes!AO694</f>
        <v>1</v>
      </c>
      <c r="K684">
        <f>SmtRes!AE694</f>
        <v>48.08</v>
      </c>
      <c r="L684">
        <f>SmtRes!DB694</f>
        <v>0.96</v>
      </c>
      <c r="M684">
        <f>ROUND(ROUND(L684*Source!I827, 6)*1, 2)</f>
        <v>0.96</v>
      </c>
      <c r="N684">
        <f>SmtRes!AA694</f>
        <v>48.08</v>
      </c>
      <c r="O684">
        <f>ROUND(ROUND(L684*Source!I827, 6)*SmtRes!DA694, 2)</f>
        <v>0.96</v>
      </c>
      <c r="P684">
        <f>SmtRes!AG694</f>
        <v>0</v>
      </c>
      <c r="Q684">
        <f>SmtRes!DC694</f>
        <v>0</v>
      </c>
      <c r="R684">
        <f>ROUND(ROUND(Q684*Source!I827, 6)*1, 2)</f>
        <v>0</v>
      </c>
      <c r="S684">
        <f>SmtRes!AC694</f>
        <v>0</v>
      </c>
      <c r="T684">
        <f>ROUND(ROUND(Q684*Source!I827, 6)*SmtRes!AK694, 2)</f>
        <v>0</v>
      </c>
      <c r="U684">
        <v>3</v>
      </c>
      <c r="Z684">
        <f>SmtRes!X694</f>
        <v>1402440005</v>
      </c>
      <c r="AA684">
        <v>-1894729877</v>
      </c>
      <c r="AB684">
        <v>-1894729877</v>
      </c>
    </row>
    <row r="685" spans="1:28" x14ac:dyDescent="0.2">
      <c r="A685">
        <v>20</v>
      </c>
      <c r="B685">
        <v>693</v>
      </c>
      <c r="C685">
        <v>3</v>
      </c>
      <c r="D685">
        <v>0</v>
      </c>
      <c r="E685">
        <f>SmtRes!AV693</f>
        <v>0</v>
      </c>
      <c r="F685" t="str">
        <f>SmtRes!I693</f>
        <v>21.1-16-41</v>
      </c>
      <c r="G685" t="str">
        <f>SmtRes!K693</f>
        <v>Канифоль</v>
      </c>
      <c r="H685" t="str">
        <f>SmtRes!O693</f>
        <v>кг</v>
      </c>
      <c r="I685">
        <f>SmtRes!Y693*Source!I827</f>
        <v>3.5000000000000001E-3</v>
      </c>
      <c r="J685">
        <f>SmtRes!AO693</f>
        <v>1</v>
      </c>
      <c r="K685">
        <f>SmtRes!AE693</f>
        <v>404.48</v>
      </c>
      <c r="L685">
        <f>SmtRes!DB693</f>
        <v>1.42</v>
      </c>
      <c r="M685">
        <f>ROUND(ROUND(L685*Source!I827, 6)*1, 2)</f>
        <v>1.42</v>
      </c>
      <c r="N685">
        <f>SmtRes!AA693</f>
        <v>404.48</v>
      </c>
      <c r="O685">
        <f>ROUND(ROUND(L685*Source!I827, 6)*SmtRes!DA693, 2)</f>
        <v>1.42</v>
      </c>
      <c r="P685">
        <f>SmtRes!AG693</f>
        <v>0</v>
      </c>
      <c r="Q685">
        <f>SmtRes!DC693</f>
        <v>0</v>
      </c>
      <c r="R685">
        <f>ROUND(ROUND(Q685*Source!I827, 6)*1, 2)</f>
        <v>0</v>
      </c>
      <c r="S685">
        <f>SmtRes!AC693</f>
        <v>0</v>
      </c>
      <c r="T685">
        <f>ROUND(ROUND(Q685*Source!I827, 6)*SmtRes!AK693, 2)</f>
        <v>0</v>
      </c>
      <c r="U685">
        <v>3</v>
      </c>
      <c r="Z685">
        <f>SmtRes!X693</f>
        <v>-1116031774</v>
      </c>
      <c r="AA685">
        <v>-843402697</v>
      </c>
      <c r="AB685">
        <v>-843402697</v>
      </c>
    </row>
    <row r="686" spans="1:28" x14ac:dyDescent="0.2">
      <c r="A686">
        <v>20</v>
      </c>
      <c r="B686">
        <v>692</v>
      </c>
      <c r="C686">
        <v>3</v>
      </c>
      <c r="D686">
        <v>0</v>
      </c>
      <c r="E686">
        <f>SmtRes!AV692</f>
        <v>0</v>
      </c>
      <c r="F686" t="str">
        <f>SmtRes!I692</f>
        <v>21.1-16-11</v>
      </c>
      <c r="G686" t="str">
        <f>SmtRes!K692</f>
        <v>Ацетон химически чистый</v>
      </c>
      <c r="H686" t="str">
        <f>SmtRes!O692</f>
        <v>кг</v>
      </c>
      <c r="I686">
        <f>SmtRes!Y692*Source!I827</f>
        <v>2E-3</v>
      </c>
      <c r="J686">
        <f>SmtRes!AO692</f>
        <v>1</v>
      </c>
      <c r="K686">
        <f>SmtRes!AE692</f>
        <v>271.95999999999998</v>
      </c>
      <c r="L686">
        <f>SmtRes!DB692</f>
        <v>0.54</v>
      </c>
      <c r="M686">
        <f>ROUND(ROUND(L686*Source!I827, 6)*1, 2)</f>
        <v>0.54</v>
      </c>
      <c r="N686">
        <f>SmtRes!AA692</f>
        <v>271.95999999999998</v>
      </c>
      <c r="O686">
        <f>ROUND(ROUND(L686*Source!I827, 6)*SmtRes!DA692, 2)</f>
        <v>0.54</v>
      </c>
      <c r="P686">
        <f>SmtRes!AG692</f>
        <v>0</v>
      </c>
      <c r="Q686">
        <f>SmtRes!DC692</f>
        <v>0</v>
      </c>
      <c r="R686">
        <f>ROUND(ROUND(Q686*Source!I827, 6)*1, 2)</f>
        <v>0</v>
      </c>
      <c r="S686">
        <f>SmtRes!AC692</f>
        <v>0</v>
      </c>
      <c r="T686">
        <f>ROUND(ROUND(Q686*Source!I827, 6)*SmtRes!AK692, 2)</f>
        <v>0</v>
      </c>
      <c r="U686">
        <v>3</v>
      </c>
      <c r="Z686">
        <f>SmtRes!X692</f>
        <v>-1814974188</v>
      </c>
      <c r="AA686">
        <v>-214032763</v>
      </c>
      <c r="AB686">
        <v>-214032763</v>
      </c>
    </row>
    <row r="687" spans="1:28" x14ac:dyDescent="0.2">
      <c r="A687">
        <v>20</v>
      </c>
      <c r="B687">
        <v>691</v>
      </c>
      <c r="C687">
        <v>3</v>
      </c>
      <c r="D687">
        <v>0</v>
      </c>
      <c r="E687">
        <f>SmtRes!AV691</f>
        <v>0</v>
      </c>
      <c r="F687" t="str">
        <f>SmtRes!I691</f>
        <v>21.1-16-104</v>
      </c>
      <c r="G687" t="str">
        <f>SmtRes!K691</f>
        <v>Спирт этиловый технический</v>
      </c>
      <c r="H687" t="str">
        <f>SmtRes!O691</f>
        <v>кг</v>
      </c>
      <c r="I687">
        <f>SmtRes!Y691*Source!I827</f>
        <v>4.0000000000000001E-3</v>
      </c>
      <c r="J687">
        <f>SmtRes!AO691</f>
        <v>1</v>
      </c>
      <c r="K687">
        <f>SmtRes!AE691</f>
        <v>412.97</v>
      </c>
      <c r="L687">
        <f>SmtRes!DB691</f>
        <v>1.65</v>
      </c>
      <c r="M687">
        <f>ROUND(ROUND(L687*Source!I827, 6)*1, 2)</f>
        <v>1.65</v>
      </c>
      <c r="N687">
        <f>SmtRes!AA691</f>
        <v>412.97</v>
      </c>
      <c r="O687">
        <f>ROUND(ROUND(L687*Source!I827, 6)*SmtRes!DA691, 2)</f>
        <v>1.65</v>
      </c>
      <c r="P687">
        <f>SmtRes!AG691</f>
        <v>0</v>
      </c>
      <c r="Q687">
        <f>SmtRes!DC691</f>
        <v>0</v>
      </c>
      <c r="R687">
        <f>ROUND(ROUND(Q687*Source!I827, 6)*1, 2)</f>
        <v>0</v>
      </c>
      <c r="S687">
        <f>SmtRes!AC691</f>
        <v>0</v>
      </c>
      <c r="T687">
        <f>ROUND(ROUND(Q687*Source!I827, 6)*SmtRes!AK691, 2)</f>
        <v>0</v>
      </c>
      <c r="U687">
        <v>3</v>
      </c>
      <c r="Z687">
        <f>SmtRes!X691</f>
        <v>1286462142</v>
      </c>
      <c r="AA687">
        <v>1664821204</v>
      </c>
      <c r="AB687">
        <v>1664821204</v>
      </c>
    </row>
    <row r="688" spans="1:28" x14ac:dyDescent="0.2">
      <c r="A688">
        <v>20</v>
      </c>
      <c r="B688">
        <v>690</v>
      </c>
      <c r="C688">
        <v>3</v>
      </c>
      <c r="D688">
        <v>0</v>
      </c>
      <c r="E688">
        <f>SmtRes!AV690</f>
        <v>0</v>
      </c>
      <c r="F688" t="str">
        <f>SmtRes!I690</f>
        <v>21.1-15-46</v>
      </c>
      <c r="G688" t="str">
        <f>SmtRes!K690</f>
        <v>Припои оловянно-свинцовые в прутках, размеры 8-10х10-15х250-500 мм, марка ПОС-61</v>
      </c>
      <c r="H688" t="str">
        <f>SmtRes!O690</f>
        <v>т</v>
      </c>
      <c r="I688">
        <f>SmtRes!Y690*Source!I827</f>
        <v>1.9999999999999999E-6</v>
      </c>
      <c r="J688">
        <f>SmtRes!AO690</f>
        <v>1</v>
      </c>
      <c r="K688">
        <f>SmtRes!AE690</f>
        <v>1945282.38</v>
      </c>
      <c r="L688">
        <f>SmtRes!DB690</f>
        <v>3.89</v>
      </c>
      <c r="M688">
        <f>ROUND(ROUND(L688*Source!I827, 6)*1, 2)</f>
        <v>3.89</v>
      </c>
      <c r="N688">
        <f>SmtRes!AA690</f>
        <v>1945282.38</v>
      </c>
      <c r="O688">
        <f>ROUND(ROUND(L688*Source!I827, 6)*SmtRes!DA690, 2)</f>
        <v>3.89</v>
      </c>
      <c r="P688">
        <f>SmtRes!AG690</f>
        <v>0</v>
      </c>
      <c r="Q688">
        <f>SmtRes!DC690</f>
        <v>0</v>
      </c>
      <c r="R688">
        <f>ROUND(ROUND(Q688*Source!I827, 6)*1, 2)</f>
        <v>0</v>
      </c>
      <c r="S688">
        <f>SmtRes!AC690</f>
        <v>0</v>
      </c>
      <c r="T688">
        <f>ROUND(ROUND(Q688*Source!I827, 6)*SmtRes!AK690, 2)</f>
        <v>0</v>
      </c>
      <c r="U688">
        <v>3</v>
      </c>
      <c r="Z688">
        <f>SmtRes!X690</f>
        <v>2010614181</v>
      </c>
      <c r="AA688">
        <v>1211539097</v>
      </c>
      <c r="AB688">
        <v>1211539097</v>
      </c>
    </row>
    <row r="689" spans="1:28" x14ac:dyDescent="0.2">
      <c r="A689">
        <v>20</v>
      </c>
      <c r="B689">
        <v>689</v>
      </c>
      <c r="C689">
        <v>2</v>
      </c>
      <c r="D689">
        <v>0</v>
      </c>
      <c r="E689">
        <f>SmtRes!AV689</f>
        <v>0</v>
      </c>
      <c r="F689" t="str">
        <f>SmtRes!I689</f>
        <v>22.1-18-24</v>
      </c>
      <c r="G689" t="str">
        <f>SmtRes!K689</f>
        <v>Автомобили полупассажирские типа ГАЗ, грузоподъемность до 2 т</v>
      </c>
      <c r="H689" t="str">
        <f>SmtRes!O689</f>
        <v>маш.-ч</v>
      </c>
      <c r="I689">
        <f>SmtRes!Y689*Source!I827</f>
        <v>2.7999999999999997E-2</v>
      </c>
      <c r="J689">
        <f>SmtRes!AO689</f>
        <v>1</v>
      </c>
      <c r="K689">
        <f>SmtRes!AF689</f>
        <v>789.86</v>
      </c>
      <c r="L689">
        <f>SmtRes!DB689</f>
        <v>22.113</v>
      </c>
      <c r="M689">
        <f>ROUND(ROUND(L689*Source!I827, 6)*1, 2)</f>
        <v>22.11</v>
      </c>
      <c r="N689">
        <f>SmtRes!AB689</f>
        <v>789.86</v>
      </c>
      <c r="O689">
        <f>ROUND(ROUND(L689*Source!I827, 6)*SmtRes!DA689, 2)</f>
        <v>22.11</v>
      </c>
      <c r="P689">
        <f>SmtRes!AG689</f>
        <v>515.51</v>
      </c>
      <c r="Q689">
        <f>SmtRes!DC689</f>
        <v>14.433999999999999</v>
      </c>
      <c r="R689">
        <f>ROUND(ROUND(Q689*Source!I827, 6)*1, 2)</f>
        <v>14.43</v>
      </c>
      <c r="S689">
        <f>SmtRes!AC689</f>
        <v>515.51</v>
      </c>
      <c r="T689">
        <f>ROUND(ROUND(Q689*Source!I827, 6)*SmtRes!AK689, 2)</f>
        <v>14.43</v>
      </c>
      <c r="U689">
        <v>2</v>
      </c>
      <c r="Z689">
        <f>SmtRes!X689</f>
        <v>-1123321947</v>
      </c>
      <c r="AA689">
        <v>-1084138170</v>
      </c>
      <c r="AB689">
        <v>-1084138170</v>
      </c>
    </row>
    <row r="690" spans="1:28" x14ac:dyDescent="0.2">
      <c r="A690">
        <v>20</v>
      </c>
      <c r="B690">
        <v>688</v>
      </c>
      <c r="C690">
        <v>1</v>
      </c>
      <c r="D690">
        <v>0</v>
      </c>
      <c r="E690">
        <f>SmtRes!AV688</f>
        <v>1</v>
      </c>
      <c r="F690" t="str">
        <f>SmtRes!I688</f>
        <v>9999990008</v>
      </c>
      <c r="G690" t="str">
        <f>SmtRes!K688</f>
        <v>Трудозатраты рабочих</v>
      </c>
      <c r="H690" t="str">
        <f>SmtRes!O688</f>
        <v>чел.-ч.</v>
      </c>
      <c r="I690">
        <f>SmtRes!Y688*Source!I827</f>
        <v>0.24499999999999997</v>
      </c>
      <c r="J690">
        <f>SmtRes!AO688</f>
        <v>1</v>
      </c>
      <c r="K690">
        <f>SmtRes!AH688</f>
        <v>0</v>
      </c>
      <c r="L690">
        <f>SmtRes!DB688</f>
        <v>0</v>
      </c>
      <c r="M690">
        <f>ROUND(ROUND(L690*Source!I827, 6)*1, 2)</f>
        <v>0</v>
      </c>
      <c r="N690">
        <f>SmtRes!AD688</f>
        <v>0</v>
      </c>
      <c r="O690">
        <f>ROUND(ROUND(L690*Source!I827, 6)*SmtRes!DA688, 2)</f>
        <v>0</v>
      </c>
      <c r="P690">
        <f>SmtRes!AG688</f>
        <v>0</v>
      </c>
      <c r="Q690">
        <f>SmtRes!DC688</f>
        <v>0</v>
      </c>
      <c r="R690">
        <f>ROUND(ROUND(Q690*Source!I827, 6)*1, 2)</f>
        <v>0</v>
      </c>
      <c r="S690">
        <f>SmtRes!AC688</f>
        <v>0</v>
      </c>
      <c r="T690">
        <f>ROUND(ROUND(Q690*Source!I827, 6)*SmtRes!AK688, 2)</f>
        <v>0</v>
      </c>
      <c r="U690">
        <v>1</v>
      </c>
      <c r="Z690">
        <f>SmtRes!X688</f>
        <v>476480486</v>
      </c>
      <c r="AA690">
        <v>-1751963544</v>
      </c>
      <c r="AB690">
        <v>-1751963544</v>
      </c>
    </row>
    <row r="691" spans="1:28" x14ac:dyDescent="0.2">
      <c r="A691">
        <v>20</v>
      </c>
      <c r="B691">
        <v>699</v>
      </c>
      <c r="C691">
        <v>3</v>
      </c>
      <c r="D691">
        <v>0</v>
      </c>
      <c r="E691">
        <f>SmtRes!AV699</f>
        <v>0</v>
      </c>
      <c r="F691" t="str">
        <f>SmtRes!I699</f>
        <v>21.1-20-1</v>
      </c>
      <c r="G691" t="str">
        <f>SmtRes!K699</f>
        <v>Бязь</v>
      </c>
      <c r="H691" t="str">
        <f>SmtRes!O699</f>
        <v>м2</v>
      </c>
      <c r="I691">
        <f>SmtRes!Y699*Source!I828</f>
        <v>0.88</v>
      </c>
      <c r="J691">
        <f>SmtRes!AO699</f>
        <v>1</v>
      </c>
      <c r="K691">
        <f>SmtRes!AE699</f>
        <v>48.08</v>
      </c>
      <c r="L691">
        <f>SmtRes!DB699</f>
        <v>10.56</v>
      </c>
      <c r="M691">
        <f>ROUND(ROUND(L691*Source!I828, 6)*1, 2)</f>
        <v>42.24</v>
      </c>
      <c r="N691">
        <f>SmtRes!AA699</f>
        <v>48.08</v>
      </c>
      <c r="O691">
        <f>ROUND(ROUND(L691*Source!I828, 6)*SmtRes!DA699, 2)</f>
        <v>42.24</v>
      </c>
      <c r="P691">
        <f>SmtRes!AG699</f>
        <v>0</v>
      </c>
      <c r="Q691">
        <f>SmtRes!DC699</f>
        <v>0</v>
      </c>
      <c r="R691">
        <f>ROUND(ROUND(Q691*Source!I828, 6)*1, 2)</f>
        <v>0</v>
      </c>
      <c r="S691">
        <f>SmtRes!AC699</f>
        <v>0</v>
      </c>
      <c r="T691">
        <f>ROUND(ROUND(Q691*Source!I828, 6)*SmtRes!AK699, 2)</f>
        <v>0</v>
      </c>
      <c r="U691">
        <v>3</v>
      </c>
      <c r="Z691">
        <f>SmtRes!X699</f>
        <v>1402440005</v>
      </c>
      <c r="AA691">
        <v>-1894729877</v>
      </c>
      <c r="AB691">
        <v>-1894729877</v>
      </c>
    </row>
    <row r="692" spans="1:28" x14ac:dyDescent="0.2">
      <c r="A692">
        <v>20</v>
      </c>
      <c r="B692">
        <v>698</v>
      </c>
      <c r="C692">
        <v>3</v>
      </c>
      <c r="D692">
        <v>0</v>
      </c>
      <c r="E692">
        <f>SmtRes!AV698</f>
        <v>0</v>
      </c>
      <c r="F692" t="str">
        <f>SmtRes!I698</f>
        <v>21.1-16-11</v>
      </c>
      <c r="G692" t="str">
        <f>SmtRes!K698</f>
        <v>Ацетон химически чистый</v>
      </c>
      <c r="H692" t="str">
        <f>SmtRes!O698</f>
        <v>кг</v>
      </c>
      <c r="I692">
        <f>SmtRes!Y698*Source!I828</f>
        <v>4.3999999999999997E-2</v>
      </c>
      <c r="J692">
        <f>SmtRes!AO698</f>
        <v>1</v>
      </c>
      <c r="K692">
        <f>SmtRes!AE698</f>
        <v>271.95999999999998</v>
      </c>
      <c r="L692">
        <f>SmtRes!DB698</f>
        <v>2.97</v>
      </c>
      <c r="M692">
        <f>ROUND(ROUND(L692*Source!I828, 6)*1, 2)</f>
        <v>11.88</v>
      </c>
      <c r="N692">
        <f>SmtRes!AA698</f>
        <v>271.95999999999998</v>
      </c>
      <c r="O692">
        <f>ROUND(ROUND(L692*Source!I828, 6)*SmtRes!DA698, 2)</f>
        <v>11.88</v>
      </c>
      <c r="P692">
        <f>SmtRes!AG698</f>
        <v>0</v>
      </c>
      <c r="Q692">
        <f>SmtRes!DC698</f>
        <v>0</v>
      </c>
      <c r="R692">
        <f>ROUND(ROUND(Q692*Source!I828, 6)*1, 2)</f>
        <v>0</v>
      </c>
      <c r="S692">
        <f>SmtRes!AC698</f>
        <v>0</v>
      </c>
      <c r="T692">
        <f>ROUND(ROUND(Q692*Source!I828, 6)*SmtRes!AK698, 2)</f>
        <v>0</v>
      </c>
      <c r="U692">
        <v>3</v>
      </c>
      <c r="Z692">
        <f>SmtRes!X698</f>
        <v>-1814974188</v>
      </c>
      <c r="AA692">
        <v>-214032763</v>
      </c>
      <c r="AB692">
        <v>-214032763</v>
      </c>
    </row>
    <row r="693" spans="1:28" x14ac:dyDescent="0.2">
      <c r="A693">
        <v>20</v>
      </c>
      <c r="B693">
        <v>697</v>
      </c>
      <c r="C693">
        <v>3</v>
      </c>
      <c r="D693">
        <v>0</v>
      </c>
      <c r="E693">
        <f>SmtRes!AV697</f>
        <v>0</v>
      </c>
      <c r="F693" t="str">
        <f>SmtRes!I697</f>
        <v>21.1-16-104</v>
      </c>
      <c r="G693" t="str">
        <f>SmtRes!K697</f>
        <v>Спирт этиловый технический</v>
      </c>
      <c r="H693" t="str">
        <f>SmtRes!O697</f>
        <v>кг</v>
      </c>
      <c r="I693">
        <f>SmtRes!Y697*Source!I828</f>
        <v>8.7999999999999995E-2</v>
      </c>
      <c r="J693">
        <f>SmtRes!AO697</f>
        <v>1</v>
      </c>
      <c r="K693">
        <f>SmtRes!AE697</f>
        <v>412.97</v>
      </c>
      <c r="L693">
        <f>SmtRes!DB697</f>
        <v>9.1300000000000008</v>
      </c>
      <c r="M693">
        <f>ROUND(ROUND(L693*Source!I828, 6)*1, 2)</f>
        <v>36.520000000000003</v>
      </c>
      <c r="N693">
        <f>SmtRes!AA697</f>
        <v>412.97</v>
      </c>
      <c r="O693">
        <f>ROUND(ROUND(L693*Source!I828, 6)*SmtRes!DA697, 2)</f>
        <v>36.520000000000003</v>
      </c>
      <c r="P693">
        <f>SmtRes!AG697</f>
        <v>0</v>
      </c>
      <c r="Q693">
        <f>SmtRes!DC697</f>
        <v>0</v>
      </c>
      <c r="R693">
        <f>ROUND(ROUND(Q693*Source!I828, 6)*1, 2)</f>
        <v>0</v>
      </c>
      <c r="S693">
        <f>SmtRes!AC697</f>
        <v>0</v>
      </c>
      <c r="T693">
        <f>ROUND(ROUND(Q693*Source!I828, 6)*SmtRes!AK697, 2)</f>
        <v>0</v>
      </c>
      <c r="U693">
        <v>3</v>
      </c>
      <c r="Z693">
        <f>SmtRes!X697</f>
        <v>1286462142</v>
      </c>
      <c r="AA693">
        <v>1664821204</v>
      </c>
      <c r="AB693">
        <v>1664821204</v>
      </c>
    </row>
    <row r="694" spans="1:28" x14ac:dyDescent="0.2">
      <c r="A694">
        <v>20</v>
      </c>
      <c r="B694">
        <v>696</v>
      </c>
      <c r="C694">
        <v>2</v>
      </c>
      <c r="D694">
        <v>0</v>
      </c>
      <c r="E694">
        <f>SmtRes!AV696</f>
        <v>0</v>
      </c>
      <c r="F694" t="str">
        <f>SmtRes!I696</f>
        <v>22.1-18-24</v>
      </c>
      <c r="G694" t="str">
        <f>SmtRes!K696</f>
        <v>Автомобили полупассажирские типа ГАЗ, грузоподъемность до 2 т</v>
      </c>
      <c r="H694" t="str">
        <f>SmtRes!O696</f>
        <v>маш.-ч</v>
      </c>
      <c r="I694">
        <f>SmtRes!Y696*Source!I828</f>
        <v>0.32999999999999996</v>
      </c>
      <c r="J694">
        <f>SmtRes!AO696</f>
        <v>1</v>
      </c>
      <c r="K694">
        <f>SmtRes!AF696</f>
        <v>789.86</v>
      </c>
      <c r="L694">
        <f>SmtRes!DB696</f>
        <v>65.174999999999997</v>
      </c>
      <c r="M694">
        <f>ROUND(ROUND(L694*Source!I828, 6)*1, 2)</f>
        <v>260.7</v>
      </c>
      <c r="N694">
        <f>SmtRes!AB696</f>
        <v>789.86</v>
      </c>
      <c r="O694">
        <f>ROUND(ROUND(L694*Source!I828, 6)*SmtRes!DA696, 2)</f>
        <v>260.7</v>
      </c>
      <c r="P694">
        <f>SmtRes!AG696</f>
        <v>515.51</v>
      </c>
      <c r="Q694">
        <f>SmtRes!DC696</f>
        <v>42.57</v>
      </c>
      <c r="R694">
        <f>ROUND(ROUND(Q694*Source!I828, 6)*1, 2)</f>
        <v>170.28</v>
      </c>
      <c r="S694">
        <f>SmtRes!AC696</f>
        <v>515.51</v>
      </c>
      <c r="T694">
        <f>ROUND(ROUND(Q694*Source!I828, 6)*SmtRes!AK696, 2)</f>
        <v>170.28</v>
      </c>
      <c r="U694">
        <v>2</v>
      </c>
      <c r="Z694">
        <f>SmtRes!X696</f>
        <v>-1123321947</v>
      </c>
      <c r="AA694">
        <v>-1084138170</v>
      </c>
      <c r="AB694">
        <v>-1084138170</v>
      </c>
    </row>
    <row r="695" spans="1:28" x14ac:dyDescent="0.2">
      <c r="A695">
        <v>20</v>
      </c>
      <c r="B695">
        <v>695</v>
      </c>
      <c r="C695">
        <v>1</v>
      </c>
      <c r="D695">
        <v>0</v>
      </c>
      <c r="E695">
        <f>SmtRes!AV695</f>
        <v>1</v>
      </c>
      <c r="F695" t="str">
        <f>SmtRes!I695</f>
        <v>9999990008</v>
      </c>
      <c r="G695" t="str">
        <f>SmtRes!K695</f>
        <v>Трудозатраты рабочих</v>
      </c>
      <c r="H695" t="str">
        <f>SmtRes!O695</f>
        <v>чел.-ч.</v>
      </c>
      <c r="I695">
        <f>SmtRes!Y695*Source!I828</f>
        <v>1.98</v>
      </c>
      <c r="J695">
        <f>SmtRes!AO695</f>
        <v>1</v>
      </c>
      <c r="K695">
        <f>SmtRes!AH695</f>
        <v>0</v>
      </c>
      <c r="L695">
        <f>SmtRes!DB695</f>
        <v>0</v>
      </c>
      <c r="M695">
        <f>ROUND(ROUND(L695*Source!I828, 6)*1, 2)</f>
        <v>0</v>
      </c>
      <c r="N695">
        <f>SmtRes!AD695</f>
        <v>0</v>
      </c>
      <c r="O695">
        <f>ROUND(ROUND(L695*Source!I828, 6)*SmtRes!DA695, 2)</f>
        <v>0</v>
      </c>
      <c r="P695">
        <f>SmtRes!AG695</f>
        <v>0</v>
      </c>
      <c r="Q695">
        <f>SmtRes!DC695</f>
        <v>0</v>
      </c>
      <c r="R695">
        <f>ROUND(ROUND(Q695*Source!I828, 6)*1, 2)</f>
        <v>0</v>
      </c>
      <c r="S695">
        <f>SmtRes!AC695</f>
        <v>0</v>
      </c>
      <c r="T695">
        <f>ROUND(ROUND(Q695*Source!I828, 6)*SmtRes!AK695, 2)</f>
        <v>0</v>
      </c>
      <c r="U695">
        <v>1</v>
      </c>
      <c r="Z695">
        <f>SmtRes!X695</f>
        <v>476480486</v>
      </c>
      <c r="AA695">
        <v>-1751963544</v>
      </c>
      <c r="AB695">
        <v>-1751963544</v>
      </c>
    </row>
    <row r="696" spans="1:28" x14ac:dyDescent="0.2">
      <c r="A696">
        <v>20</v>
      </c>
      <c r="B696">
        <v>706</v>
      </c>
      <c r="C696">
        <v>3</v>
      </c>
      <c r="D696">
        <v>0</v>
      </c>
      <c r="E696">
        <f>SmtRes!AV706</f>
        <v>0</v>
      </c>
      <c r="F696" t="str">
        <f>SmtRes!I706</f>
        <v>21.1-20-1</v>
      </c>
      <c r="G696" t="str">
        <f>SmtRes!K706</f>
        <v>Бязь</v>
      </c>
      <c r="H696" t="str">
        <f>SmtRes!O706</f>
        <v>м2</v>
      </c>
      <c r="I696">
        <f>SmtRes!Y706*Source!I829</f>
        <v>0.08</v>
      </c>
      <c r="J696">
        <f>SmtRes!AO706</f>
        <v>1</v>
      </c>
      <c r="K696">
        <f>SmtRes!AE706</f>
        <v>48.08</v>
      </c>
      <c r="L696">
        <f>SmtRes!DB706</f>
        <v>0.96</v>
      </c>
      <c r="M696">
        <f>ROUND(ROUND(L696*Source!I829, 6)*1, 2)</f>
        <v>3.84</v>
      </c>
      <c r="N696">
        <f>SmtRes!AA706</f>
        <v>48.08</v>
      </c>
      <c r="O696">
        <f>ROUND(ROUND(L696*Source!I829, 6)*SmtRes!DA706, 2)</f>
        <v>3.84</v>
      </c>
      <c r="P696">
        <f>SmtRes!AG706</f>
        <v>0</v>
      </c>
      <c r="Q696">
        <f>SmtRes!DC706</f>
        <v>0</v>
      </c>
      <c r="R696">
        <f>ROUND(ROUND(Q696*Source!I829, 6)*1, 2)</f>
        <v>0</v>
      </c>
      <c r="S696">
        <f>SmtRes!AC706</f>
        <v>0</v>
      </c>
      <c r="T696">
        <f>ROUND(ROUND(Q696*Source!I829, 6)*SmtRes!AK706, 2)</f>
        <v>0</v>
      </c>
      <c r="U696">
        <v>3</v>
      </c>
      <c r="Z696">
        <f>SmtRes!X706</f>
        <v>1402440005</v>
      </c>
      <c r="AA696">
        <v>-1894729877</v>
      </c>
      <c r="AB696">
        <v>-1894729877</v>
      </c>
    </row>
    <row r="697" spans="1:28" x14ac:dyDescent="0.2">
      <c r="A697">
        <v>20</v>
      </c>
      <c r="B697">
        <v>705</v>
      </c>
      <c r="C697">
        <v>3</v>
      </c>
      <c r="D697">
        <v>0</v>
      </c>
      <c r="E697">
        <f>SmtRes!AV705</f>
        <v>0</v>
      </c>
      <c r="F697" t="str">
        <f>SmtRes!I705</f>
        <v>21.1-16-41</v>
      </c>
      <c r="G697" t="str">
        <f>SmtRes!K705</f>
        <v>Канифоль</v>
      </c>
      <c r="H697" t="str">
        <f>SmtRes!O705</f>
        <v>кг</v>
      </c>
      <c r="I697">
        <f>SmtRes!Y705*Source!I829</f>
        <v>1.4E-2</v>
      </c>
      <c r="J697">
        <f>SmtRes!AO705</f>
        <v>1</v>
      </c>
      <c r="K697">
        <f>SmtRes!AE705</f>
        <v>404.48</v>
      </c>
      <c r="L697">
        <f>SmtRes!DB705</f>
        <v>1.42</v>
      </c>
      <c r="M697">
        <f>ROUND(ROUND(L697*Source!I829, 6)*1, 2)</f>
        <v>5.68</v>
      </c>
      <c r="N697">
        <f>SmtRes!AA705</f>
        <v>404.48</v>
      </c>
      <c r="O697">
        <f>ROUND(ROUND(L697*Source!I829, 6)*SmtRes!DA705, 2)</f>
        <v>5.68</v>
      </c>
      <c r="P697">
        <f>SmtRes!AG705</f>
        <v>0</v>
      </c>
      <c r="Q697">
        <f>SmtRes!DC705</f>
        <v>0</v>
      </c>
      <c r="R697">
        <f>ROUND(ROUND(Q697*Source!I829, 6)*1, 2)</f>
        <v>0</v>
      </c>
      <c r="S697">
        <f>SmtRes!AC705</f>
        <v>0</v>
      </c>
      <c r="T697">
        <f>ROUND(ROUND(Q697*Source!I829, 6)*SmtRes!AK705, 2)</f>
        <v>0</v>
      </c>
      <c r="U697">
        <v>3</v>
      </c>
      <c r="Z697">
        <f>SmtRes!X705</f>
        <v>-1116031774</v>
      </c>
      <c r="AA697">
        <v>-843402697</v>
      </c>
      <c r="AB697">
        <v>-843402697</v>
      </c>
    </row>
    <row r="698" spans="1:28" x14ac:dyDescent="0.2">
      <c r="A698">
        <v>20</v>
      </c>
      <c r="B698">
        <v>704</v>
      </c>
      <c r="C698">
        <v>3</v>
      </c>
      <c r="D698">
        <v>0</v>
      </c>
      <c r="E698">
        <f>SmtRes!AV704</f>
        <v>0</v>
      </c>
      <c r="F698" t="str">
        <f>SmtRes!I704</f>
        <v>21.1-16-11</v>
      </c>
      <c r="G698" t="str">
        <f>SmtRes!K704</f>
        <v>Ацетон химически чистый</v>
      </c>
      <c r="H698" t="str">
        <f>SmtRes!O704</f>
        <v>кг</v>
      </c>
      <c r="I698">
        <f>SmtRes!Y704*Source!I829</f>
        <v>8.0000000000000002E-3</v>
      </c>
      <c r="J698">
        <f>SmtRes!AO704</f>
        <v>1</v>
      </c>
      <c r="K698">
        <f>SmtRes!AE704</f>
        <v>271.95999999999998</v>
      </c>
      <c r="L698">
        <f>SmtRes!DB704</f>
        <v>0.54</v>
      </c>
      <c r="M698">
        <f>ROUND(ROUND(L698*Source!I829, 6)*1, 2)</f>
        <v>2.16</v>
      </c>
      <c r="N698">
        <f>SmtRes!AA704</f>
        <v>271.95999999999998</v>
      </c>
      <c r="O698">
        <f>ROUND(ROUND(L698*Source!I829, 6)*SmtRes!DA704, 2)</f>
        <v>2.16</v>
      </c>
      <c r="P698">
        <f>SmtRes!AG704</f>
        <v>0</v>
      </c>
      <c r="Q698">
        <f>SmtRes!DC704</f>
        <v>0</v>
      </c>
      <c r="R698">
        <f>ROUND(ROUND(Q698*Source!I829, 6)*1, 2)</f>
        <v>0</v>
      </c>
      <c r="S698">
        <f>SmtRes!AC704</f>
        <v>0</v>
      </c>
      <c r="T698">
        <f>ROUND(ROUND(Q698*Source!I829, 6)*SmtRes!AK704, 2)</f>
        <v>0</v>
      </c>
      <c r="U698">
        <v>3</v>
      </c>
      <c r="Z698">
        <f>SmtRes!X704</f>
        <v>-1814974188</v>
      </c>
      <c r="AA698">
        <v>-214032763</v>
      </c>
      <c r="AB698">
        <v>-214032763</v>
      </c>
    </row>
    <row r="699" spans="1:28" x14ac:dyDescent="0.2">
      <c r="A699">
        <v>20</v>
      </c>
      <c r="B699">
        <v>703</v>
      </c>
      <c r="C699">
        <v>3</v>
      </c>
      <c r="D699">
        <v>0</v>
      </c>
      <c r="E699">
        <f>SmtRes!AV703</f>
        <v>0</v>
      </c>
      <c r="F699" t="str">
        <f>SmtRes!I703</f>
        <v>21.1-16-104</v>
      </c>
      <c r="G699" t="str">
        <f>SmtRes!K703</f>
        <v>Спирт этиловый технический</v>
      </c>
      <c r="H699" t="str">
        <f>SmtRes!O703</f>
        <v>кг</v>
      </c>
      <c r="I699">
        <f>SmtRes!Y703*Source!I829</f>
        <v>1.6E-2</v>
      </c>
      <c r="J699">
        <f>SmtRes!AO703</f>
        <v>1</v>
      </c>
      <c r="K699">
        <f>SmtRes!AE703</f>
        <v>412.97</v>
      </c>
      <c r="L699">
        <f>SmtRes!DB703</f>
        <v>1.65</v>
      </c>
      <c r="M699">
        <f>ROUND(ROUND(L699*Source!I829, 6)*1, 2)</f>
        <v>6.6</v>
      </c>
      <c r="N699">
        <f>SmtRes!AA703</f>
        <v>412.97</v>
      </c>
      <c r="O699">
        <f>ROUND(ROUND(L699*Source!I829, 6)*SmtRes!DA703, 2)</f>
        <v>6.6</v>
      </c>
      <c r="P699">
        <f>SmtRes!AG703</f>
        <v>0</v>
      </c>
      <c r="Q699">
        <f>SmtRes!DC703</f>
        <v>0</v>
      </c>
      <c r="R699">
        <f>ROUND(ROUND(Q699*Source!I829, 6)*1, 2)</f>
        <v>0</v>
      </c>
      <c r="S699">
        <f>SmtRes!AC703</f>
        <v>0</v>
      </c>
      <c r="T699">
        <f>ROUND(ROUND(Q699*Source!I829, 6)*SmtRes!AK703, 2)</f>
        <v>0</v>
      </c>
      <c r="U699">
        <v>3</v>
      </c>
      <c r="Z699">
        <f>SmtRes!X703</f>
        <v>1286462142</v>
      </c>
      <c r="AA699">
        <v>1664821204</v>
      </c>
      <c r="AB699">
        <v>1664821204</v>
      </c>
    </row>
    <row r="700" spans="1:28" x14ac:dyDescent="0.2">
      <c r="A700">
        <v>20</v>
      </c>
      <c r="B700">
        <v>702</v>
      </c>
      <c r="C700">
        <v>3</v>
      </c>
      <c r="D700">
        <v>0</v>
      </c>
      <c r="E700">
        <f>SmtRes!AV702</f>
        <v>0</v>
      </c>
      <c r="F700" t="str">
        <f>SmtRes!I702</f>
        <v>21.1-15-46</v>
      </c>
      <c r="G700" t="str">
        <f>SmtRes!K702</f>
        <v>Припои оловянно-свинцовые в прутках, размеры 8-10х10-15х250-500 мм, марка ПОС-61</v>
      </c>
      <c r="H700" t="str">
        <f>SmtRes!O702</f>
        <v>т</v>
      </c>
      <c r="I700">
        <f>SmtRes!Y702*Source!I829</f>
        <v>7.9999999999999996E-6</v>
      </c>
      <c r="J700">
        <f>SmtRes!AO702</f>
        <v>1</v>
      </c>
      <c r="K700">
        <f>SmtRes!AE702</f>
        <v>1945282.38</v>
      </c>
      <c r="L700">
        <f>SmtRes!DB702</f>
        <v>3.89</v>
      </c>
      <c r="M700">
        <f>ROUND(ROUND(L700*Source!I829, 6)*1, 2)</f>
        <v>15.56</v>
      </c>
      <c r="N700">
        <f>SmtRes!AA702</f>
        <v>1945282.38</v>
      </c>
      <c r="O700">
        <f>ROUND(ROUND(L700*Source!I829, 6)*SmtRes!DA702, 2)</f>
        <v>15.56</v>
      </c>
      <c r="P700">
        <f>SmtRes!AG702</f>
        <v>0</v>
      </c>
      <c r="Q700">
        <f>SmtRes!DC702</f>
        <v>0</v>
      </c>
      <c r="R700">
        <f>ROUND(ROUND(Q700*Source!I829, 6)*1, 2)</f>
        <v>0</v>
      </c>
      <c r="S700">
        <f>SmtRes!AC702</f>
        <v>0</v>
      </c>
      <c r="T700">
        <f>ROUND(ROUND(Q700*Source!I829, 6)*SmtRes!AK702, 2)</f>
        <v>0</v>
      </c>
      <c r="U700">
        <v>3</v>
      </c>
      <c r="Z700">
        <f>SmtRes!X702</f>
        <v>2010614181</v>
      </c>
      <c r="AA700">
        <v>1211539097</v>
      </c>
      <c r="AB700">
        <v>1211539097</v>
      </c>
    </row>
    <row r="701" spans="1:28" x14ac:dyDescent="0.2">
      <c r="A701">
        <v>20</v>
      </c>
      <c r="B701">
        <v>701</v>
      </c>
      <c r="C701">
        <v>2</v>
      </c>
      <c r="D701">
        <v>0</v>
      </c>
      <c r="E701">
        <f>SmtRes!AV701</f>
        <v>0</v>
      </c>
      <c r="F701" t="str">
        <f>SmtRes!I701</f>
        <v>22.1-18-24</v>
      </c>
      <c r="G701" t="str">
        <f>SmtRes!K701</f>
        <v>Автомобили полупассажирские типа ГАЗ, грузоподъемность до 2 т</v>
      </c>
      <c r="H701" t="str">
        <f>SmtRes!O701</f>
        <v>маш.-ч</v>
      </c>
      <c r="I701">
        <f>SmtRes!Y701*Source!I829</f>
        <v>0.11199999999999999</v>
      </c>
      <c r="J701">
        <f>SmtRes!AO701</f>
        <v>1</v>
      </c>
      <c r="K701">
        <f>SmtRes!AF701</f>
        <v>789.86</v>
      </c>
      <c r="L701">
        <f>SmtRes!DB701</f>
        <v>22.113</v>
      </c>
      <c r="M701">
        <f>ROUND(ROUND(L701*Source!I829, 6)*1, 2)</f>
        <v>88.45</v>
      </c>
      <c r="N701">
        <f>SmtRes!AB701</f>
        <v>789.86</v>
      </c>
      <c r="O701">
        <f>ROUND(ROUND(L701*Source!I829, 6)*SmtRes!DA701, 2)</f>
        <v>88.45</v>
      </c>
      <c r="P701">
        <f>SmtRes!AG701</f>
        <v>515.51</v>
      </c>
      <c r="Q701">
        <f>SmtRes!DC701</f>
        <v>14.433999999999999</v>
      </c>
      <c r="R701">
        <f>ROUND(ROUND(Q701*Source!I829, 6)*1, 2)</f>
        <v>57.74</v>
      </c>
      <c r="S701">
        <f>SmtRes!AC701</f>
        <v>515.51</v>
      </c>
      <c r="T701">
        <f>ROUND(ROUND(Q701*Source!I829, 6)*SmtRes!AK701, 2)</f>
        <v>57.74</v>
      </c>
      <c r="U701">
        <v>2</v>
      </c>
      <c r="Z701">
        <f>SmtRes!X701</f>
        <v>-1123321947</v>
      </c>
      <c r="AA701">
        <v>-1084138170</v>
      </c>
      <c r="AB701">
        <v>-1084138170</v>
      </c>
    </row>
    <row r="702" spans="1:28" x14ac:dyDescent="0.2">
      <c r="A702">
        <v>20</v>
      </c>
      <c r="B702">
        <v>700</v>
      </c>
      <c r="C702">
        <v>1</v>
      </c>
      <c r="D702">
        <v>0</v>
      </c>
      <c r="E702">
        <f>SmtRes!AV700</f>
        <v>1</v>
      </c>
      <c r="F702" t="str">
        <f>SmtRes!I700</f>
        <v>9999990008</v>
      </c>
      <c r="G702" t="str">
        <f>SmtRes!K700</f>
        <v>Трудозатраты рабочих</v>
      </c>
      <c r="H702" t="str">
        <f>SmtRes!O700</f>
        <v>чел.-ч.</v>
      </c>
      <c r="I702">
        <f>SmtRes!Y700*Source!I829</f>
        <v>1.036</v>
      </c>
      <c r="J702">
        <f>SmtRes!AO700</f>
        <v>1</v>
      </c>
      <c r="K702">
        <f>SmtRes!AH700</f>
        <v>0</v>
      </c>
      <c r="L702">
        <f>SmtRes!DB700</f>
        <v>0</v>
      </c>
      <c r="M702">
        <f>ROUND(ROUND(L702*Source!I829, 6)*1, 2)</f>
        <v>0</v>
      </c>
      <c r="N702">
        <f>SmtRes!AD700</f>
        <v>0</v>
      </c>
      <c r="O702">
        <f>ROUND(ROUND(L702*Source!I829, 6)*SmtRes!DA700, 2)</f>
        <v>0</v>
      </c>
      <c r="P702">
        <f>SmtRes!AG700</f>
        <v>0</v>
      </c>
      <c r="Q702">
        <f>SmtRes!DC700</f>
        <v>0</v>
      </c>
      <c r="R702">
        <f>ROUND(ROUND(Q702*Source!I829, 6)*1, 2)</f>
        <v>0</v>
      </c>
      <c r="S702">
        <f>SmtRes!AC700</f>
        <v>0</v>
      </c>
      <c r="T702">
        <f>ROUND(ROUND(Q702*Source!I829, 6)*SmtRes!AK700, 2)</f>
        <v>0</v>
      </c>
      <c r="U702">
        <v>1</v>
      </c>
      <c r="Z702">
        <f>SmtRes!X700</f>
        <v>476480486</v>
      </c>
      <c r="AA702">
        <v>-1751963544</v>
      </c>
      <c r="AB702">
        <v>-1751963544</v>
      </c>
    </row>
    <row r="703" spans="1:28" x14ac:dyDescent="0.2">
      <c r="A703">
        <v>20</v>
      </c>
      <c r="B703">
        <v>709</v>
      </c>
      <c r="C703">
        <v>1</v>
      </c>
      <c r="D703">
        <v>0</v>
      </c>
      <c r="E703">
        <f>SmtRes!AV709</f>
        <v>1</v>
      </c>
      <c r="F703" t="str">
        <f>SmtRes!I709</f>
        <v>9999990008</v>
      </c>
      <c r="G703" t="str">
        <f>SmtRes!K709</f>
        <v>Трудозатраты рабочих</v>
      </c>
      <c r="H703" t="str">
        <f>SmtRes!O709</f>
        <v>чел.-ч.</v>
      </c>
      <c r="I703">
        <f>SmtRes!Y709*Source!I832</f>
        <v>793.44</v>
      </c>
      <c r="J703">
        <f>SmtRes!AO709</f>
        <v>1</v>
      </c>
      <c r="K703">
        <f>SmtRes!AH709</f>
        <v>0</v>
      </c>
      <c r="L703">
        <f>SmtRes!DB709</f>
        <v>0</v>
      </c>
      <c r="M703">
        <f>ROUND(ROUND(L703*Source!I832, 6)*1, 2)</f>
        <v>0</v>
      </c>
      <c r="N703">
        <f>SmtRes!AD709</f>
        <v>0</v>
      </c>
      <c r="O703">
        <f>ROUND(ROUND(L703*Source!I832, 6)*SmtRes!DA709, 2)</f>
        <v>0</v>
      </c>
      <c r="P703">
        <f>SmtRes!AG709</f>
        <v>0</v>
      </c>
      <c r="Q703">
        <f>SmtRes!DC709</f>
        <v>0</v>
      </c>
      <c r="R703">
        <f>ROUND(ROUND(Q703*Source!I832, 6)*1, 2)</f>
        <v>0</v>
      </c>
      <c r="S703">
        <f>SmtRes!AC709</f>
        <v>0</v>
      </c>
      <c r="T703">
        <f>ROUND(ROUND(Q703*Source!I832, 6)*SmtRes!AK709, 2)</f>
        <v>0</v>
      </c>
      <c r="U703">
        <v>1</v>
      </c>
      <c r="Z703">
        <f>SmtRes!X709</f>
        <v>476480486</v>
      </c>
      <c r="AA703">
        <v>-1751963544</v>
      </c>
      <c r="AB703">
        <v>-1751963544</v>
      </c>
    </row>
    <row r="704" spans="1:28" x14ac:dyDescent="0.2">
      <c r="A704">
        <v>20</v>
      </c>
      <c r="B704">
        <v>713</v>
      </c>
      <c r="C704">
        <v>3</v>
      </c>
      <c r="D704">
        <v>0</v>
      </c>
      <c r="E704">
        <f>SmtRes!AV713</f>
        <v>0</v>
      </c>
      <c r="F704" t="str">
        <f>SmtRes!I713</f>
        <v>21.1-20-1</v>
      </c>
      <c r="G704" t="str">
        <f>SmtRes!K713</f>
        <v>Бязь</v>
      </c>
      <c r="H704" t="str">
        <f>SmtRes!O713</f>
        <v>м2</v>
      </c>
      <c r="I704">
        <f>SmtRes!Y713*Source!I833</f>
        <v>15.62</v>
      </c>
      <c r="J704">
        <f>SmtRes!AO713</f>
        <v>1</v>
      </c>
      <c r="K704">
        <f>SmtRes!AE713</f>
        <v>48.08</v>
      </c>
      <c r="L704">
        <f>SmtRes!DB713</f>
        <v>5.28</v>
      </c>
      <c r="M704">
        <f>ROUND(ROUND(L704*Source!I833, 6)*1, 2)</f>
        <v>749.76</v>
      </c>
      <c r="N704">
        <f>SmtRes!AA713</f>
        <v>48.08</v>
      </c>
      <c r="O704">
        <f>ROUND(ROUND(L704*Source!I833, 6)*SmtRes!DA713, 2)</f>
        <v>749.76</v>
      </c>
      <c r="P704">
        <f>SmtRes!AG713</f>
        <v>0</v>
      </c>
      <c r="Q704">
        <f>SmtRes!DC713</f>
        <v>0</v>
      </c>
      <c r="R704">
        <f>ROUND(ROUND(Q704*Source!I833, 6)*1, 2)</f>
        <v>0</v>
      </c>
      <c r="S704">
        <f>SmtRes!AC713</f>
        <v>0</v>
      </c>
      <c r="T704">
        <f>ROUND(ROUND(Q704*Source!I833, 6)*SmtRes!AK713, 2)</f>
        <v>0</v>
      </c>
      <c r="U704">
        <v>3</v>
      </c>
      <c r="Z704">
        <f>SmtRes!X713</f>
        <v>1402440005</v>
      </c>
      <c r="AA704">
        <v>-1894729877</v>
      </c>
      <c r="AB704">
        <v>-1894729877</v>
      </c>
    </row>
    <row r="705" spans="1:28" x14ac:dyDescent="0.2">
      <c r="A705">
        <v>20</v>
      </c>
      <c r="B705">
        <v>712</v>
      </c>
      <c r="C705">
        <v>3</v>
      </c>
      <c r="D705">
        <v>0</v>
      </c>
      <c r="E705">
        <f>SmtRes!AV712</f>
        <v>0</v>
      </c>
      <c r="F705" t="str">
        <f>SmtRes!I712</f>
        <v>21.1-16-104</v>
      </c>
      <c r="G705" t="str">
        <f>SmtRes!K712</f>
        <v>Спирт этиловый технический</v>
      </c>
      <c r="H705" t="str">
        <f>SmtRes!O712</f>
        <v>кг</v>
      </c>
      <c r="I705">
        <f>SmtRes!Y712*Source!I833</f>
        <v>3.124E-2</v>
      </c>
      <c r="J705">
        <f>SmtRes!AO712</f>
        <v>1</v>
      </c>
      <c r="K705">
        <f>SmtRes!AE712</f>
        <v>412.97</v>
      </c>
      <c r="L705">
        <f>SmtRes!DB712</f>
        <v>0.11</v>
      </c>
      <c r="M705">
        <f>ROUND(ROUND(L705*Source!I833, 6)*1, 2)</f>
        <v>15.62</v>
      </c>
      <c r="N705">
        <f>SmtRes!AA712</f>
        <v>412.97</v>
      </c>
      <c r="O705">
        <f>ROUND(ROUND(L705*Source!I833, 6)*SmtRes!DA712, 2)</f>
        <v>15.62</v>
      </c>
      <c r="P705">
        <f>SmtRes!AG712</f>
        <v>0</v>
      </c>
      <c r="Q705">
        <f>SmtRes!DC712</f>
        <v>0</v>
      </c>
      <c r="R705">
        <f>ROUND(ROUND(Q705*Source!I833, 6)*1, 2)</f>
        <v>0</v>
      </c>
      <c r="S705">
        <f>SmtRes!AC712</f>
        <v>0</v>
      </c>
      <c r="T705">
        <f>ROUND(ROUND(Q705*Source!I833, 6)*SmtRes!AK712, 2)</f>
        <v>0</v>
      </c>
      <c r="U705">
        <v>3</v>
      </c>
      <c r="Z705">
        <f>SmtRes!X712</f>
        <v>1286462142</v>
      </c>
      <c r="AA705">
        <v>1664821204</v>
      </c>
      <c r="AB705">
        <v>1664821204</v>
      </c>
    </row>
    <row r="706" spans="1:28" x14ac:dyDescent="0.2">
      <c r="A706">
        <v>20</v>
      </c>
      <c r="B706">
        <v>711</v>
      </c>
      <c r="C706">
        <v>2</v>
      </c>
      <c r="D706">
        <v>0</v>
      </c>
      <c r="E706">
        <f>SmtRes!AV711</f>
        <v>0</v>
      </c>
      <c r="F706" t="str">
        <f>SmtRes!I711</f>
        <v>22.1-18-24</v>
      </c>
      <c r="G706" t="str">
        <f>SmtRes!K711</f>
        <v>Автомобили полупассажирские типа ГАЗ, грузоподъемность до 2 т</v>
      </c>
      <c r="H706" t="str">
        <f>SmtRes!O711</f>
        <v>маш.-ч</v>
      </c>
      <c r="I706">
        <f>SmtRes!Y711*Source!I833</f>
        <v>5.857499999999999</v>
      </c>
      <c r="J706">
        <f>SmtRes!AO711</f>
        <v>1</v>
      </c>
      <c r="K706">
        <f>SmtRes!AF711</f>
        <v>789.86</v>
      </c>
      <c r="L706">
        <f>SmtRes!DB711</f>
        <v>32.587499999999999</v>
      </c>
      <c r="M706">
        <f>ROUND(ROUND(L706*Source!I833, 6)*1, 2)</f>
        <v>4627.43</v>
      </c>
      <c r="N706">
        <f>SmtRes!AB711</f>
        <v>789.86</v>
      </c>
      <c r="O706">
        <f>ROUND(ROUND(L706*Source!I833, 6)*SmtRes!DA711, 2)</f>
        <v>4627.43</v>
      </c>
      <c r="P706">
        <f>SmtRes!AG711</f>
        <v>515.51</v>
      </c>
      <c r="Q706">
        <f>SmtRes!DC711</f>
        <v>21.285</v>
      </c>
      <c r="R706">
        <f>ROUND(ROUND(Q706*Source!I833, 6)*1, 2)</f>
        <v>3022.47</v>
      </c>
      <c r="S706">
        <f>SmtRes!AC711</f>
        <v>515.51</v>
      </c>
      <c r="T706">
        <f>ROUND(ROUND(Q706*Source!I833, 6)*SmtRes!AK711, 2)</f>
        <v>3022.47</v>
      </c>
      <c r="U706">
        <v>2</v>
      </c>
      <c r="Z706">
        <f>SmtRes!X711</f>
        <v>-1123321947</v>
      </c>
      <c r="AA706">
        <v>-1084138170</v>
      </c>
      <c r="AB706">
        <v>-1084138170</v>
      </c>
    </row>
    <row r="707" spans="1:28" x14ac:dyDescent="0.2">
      <c r="A707">
        <v>20</v>
      </c>
      <c r="B707">
        <v>710</v>
      </c>
      <c r="C707">
        <v>1</v>
      </c>
      <c r="D707">
        <v>0</v>
      </c>
      <c r="E707">
        <f>SmtRes!AV710</f>
        <v>1</v>
      </c>
      <c r="F707" t="str">
        <f>SmtRes!I710</f>
        <v>9999990008</v>
      </c>
      <c r="G707" t="str">
        <f>SmtRes!K710</f>
        <v>Трудозатраты рабочих</v>
      </c>
      <c r="H707" t="str">
        <f>SmtRes!O710</f>
        <v>чел.-ч.</v>
      </c>
      <c r="I707">
        <f>SmtRes!Y710*Source!I833</f>
        <v>46.859999999999992</v>
      </c>
      <c r="J707">
        <f>SmtRes!AO710</f>
        <v>1</v>
      </c>
      <c r="K707">
        <f>SmtRes!AH710</f>
        <v>0</v>
      </c>
      <c r="L707">
        <f>SmtRes!DB710</f>
        <v>0</v>
      </c>
      <c r="M707">
        <f>ROUND(ROUND(L707*Source!I833, 6)*1, 2)</f>
        <v>0</v>
      </c>
      <c r="N707">
        <f>SmtRes!AD710</f>
        <v>0</v>
      </c>
      <c r="O707">
        <f>ROUND(ROUND(L707*Source!I833, 6)*SmtRes!DA710, 2)</f>
        <v>0</v>
      </c>
      <c r="P707">
        <f>SmtRes!AG710</f>
        <v>0</v>
      </c>
      <c r="Q707">
        <f>SmtRes!DC710</f>
        <v>0</v>
      </c>
      <c r="R707">
        <f>ROUND(ROUND(Q707*Source!I833, 6)*1, 2)</f>
        <v>0</v>
      </c>
      <c r="S707">
        <f>SmtRes!AC710</f>
        <v>0</v>
      </c>
      <c r="T707">
        <f>ROUND(ROUND(Q707*Source!I833, 6)*SmtRes!AK710, 2)</f>
        <v>0</v>
      </c>
      <c r="U707">
        <v>1</v>
      </c>
      <c r="Z707">
        <f>SmtRes!X710</f>
        <v>476480486</v>
      </c>
      <c r="AA707">
        <v>-1751963544</v>
      </c>
      <c r="AB707">
        <v>-1751963544</v>
      </c>
    </row>
    <row r="708" spans="1:28" x14ac:dyDescent="0.2">
      <c r="A708">
        <v>20</v>
      </c>
      <c r="B708">
        <v>717</v>
      </c>
      <c r="C708">
        <v>3</v>
      </c>
      <c r="D708">
        <v>0</v>
      </c>
      <c r="E708">
        <f>SmtRes!AV717</f>
        <v>0</v>
      </c>
      <c r="F708" t="str">
        <f>SmtRes!I717</f>
        <v>21.1-20-1</v>
      </c>
      <c r="G708" t="str">
        <f>SmtRes!K717</f>
        <v>Бязь</v>
      </c>
      <c r="H708" t="str">
        <f>SmtRes!O717</f>
        <v>м2</v>
      </c>
      <c r="I708">
        <f>SmtRes!Y717*Source!I834</f>
        <v>1.42</v>
      </c>
      <c r="J708">
        <f>SmtRes!AO717</f>
        <v>1</v>
      </c>
      <c r="K708">
        <f>SmtRes!AE717</f>
        <v>48.08</v>
      </c>
      <c r="L708">
        <f>SmtRes!DB717</f>
        <v>0.48</v>
      </c>
      <c r="M708">
        <f>ROUND(ROUND(L708*Source!I834, 6)*1, 2)</f>
        <v>68.16</v>
      </c>
      <c r="N708">
        <f>SmtRes!AA717</f>
        <v>48.08</v>
      </c>
      <c r="O708">
        <f>ROUND(ROUND(L708*Source!I834, 6)*SmtRes!DA717, 2)</f>
        <v>68.16</v>
      </c>
      <c r="P708">
        <f>SmtRes!AG717</f>
        <v>0</v>
      </c>
      <c r="Q708">
        <f>SmtRes!DC717</f>
        <v>0</v>
      </c>
      <c r="R708">
        <f>ROUND(ROUND(Q708*Source!I834, 6)*1, 2)</f>
        <v>0</v>
      </c>
      <c r="S708">
        <f>SmtRes!AC717</f>
        <v>0</v>
      </c>
      <c r="T708">
        <f>ROUND(ROUND(Q708*Source!I834, 6)*SmtRes!AK717, 2)</f>
        <v>0</v>
      </c>
      <c r="U708">
        <v>3</v>
      </c>
      <c r="Z708">
        <f>SmtRes!X717</f>
        <v>1402440005</v>
      </c>
      <c r="AA708">
        <v>-1894729877</v>
      </c>
      <c r="AB708">
        <v>-1894729877</v>
      </c>
    </row>
    <row r="709" spans="1:28" x14ac:dyDescent="0.2">
      <c r="A709">
        <v>20</v>
      </c>
      <c r="B709">
        <v>716</v>
      </c>
      <c r="C709">
        <v>3</v>
      </c>
      <c r="D709">
        <v>0</v>
      </c>
      <c r="E709">
        <f>SmtRes!AV716</f>
        <v>0</v>
      </c>
      <c r="F709" t="str">
        <f>SmtRes!I716</f>
        <v>21.1-16-104</v>
      </c>
      <c r="G709" t="str">
        <f>SmtRes!K716</f>
        <v>Спирт этиловый технический</v>
      </c>
      <c r="H709" t="str">
        <f>SmtRes!O716</f>
        <v>кг</v>
      </c>
      <c r="I709">
        <f>SmtRes!Y716*Source!I834</f>
        <v>2.8400000000000001E-3</v>
      </c>
      <c r="J709">
        <f>SmtRes!AO716</f>
        <v>1</v>
      </c>
      <c r="K709">
        <f>SmtRes!AE716</f>
        <v>412.97</v>
      </c>
      <c r="L709">
        <f>SmtRes!DB716</f>
        <v>0.01</v>
      </c>
      <c r="M709">
        <f>ROUND(ROUND(L709*Source!I834, 6)*1, 2)</f>
        <v>1.42</v>
      </c>
      <c r="N709">
        <f>SmtRes!AA716</f>
        <v>412.97</v>
      </c>
      <c r="O709">
        <f>ROUND(ROUND(L709*Source!I834, 6)*SmtRes!DA716, 2)</f>
        <v>1.42</v>
      </c>
      <c r="P709">
        <f>SmtRes!AG716</f>
        <v>0</v>
      </c>
      <c r="Q709">
        <f>SmtRes!DC716</f>
        <v>0</v>
      </c>
      <c r="R709">
        <f>ROUND(ROUND(Q709*Source!I834, 6)*1, 2)</f>
        <v>0</v>
      </c>
      <c r="S709">
        <f>SmtRes!AC716</f>
        <v>0</v>
      </c>
      <c r="T709">
        <f>ROUND(ROUND(Q709*Source!I834, 6)*SmtRes!AK716, 2)</f>
        <v>0</v>
      </c>
      <c r="U709">
        <v>3</v>
      </c>
      <c r="Z709">
        <f>SmtRes!X716</f>
        <v>1286462142</v>
      </c>
      <c r="AA709">
        <v>1664821204</v>
      </c>
      <c r="AB709">
        <v>1664821204</v>
      </c>
    </row>
    <row r="710" spans="1:28" x14ac:dyDescent="0.2">
      <c r="A710">
        <v>20</v>
      </c>
      <c r="B710">
        <v>715</v>
      </c>
      <c r="C710">
        <v>2</v>
      </c>
      <c r="D710">
        <v>0</v>
      </c>
      <c r="E710">
        <f>SmtRes!AV715</f>
        <v>0</v>
      </c>
      <c r="F710" t="str">
        <f>SmtRes!I715</f>
        <v>22.1-18-24</v>
      </c>
      <c r="G710" t="str">
        <f>SmtRes!K715</f>
        <v>Автомобили полупассажирские типа ГАЗ, грузоподъемность до 2 т</v>
      </c>
      <c r="H710" t="str">
        <f>SmtRes!O715</f>
        <v>маш.-ч</v>
      </c>
      <c r="I710">
        <f>SmtRes!Y715*Source!I834</f>
        <v>1.9879999999999998</v>
      </c>
      <c r="J710">
        <f>SmtRes!AO715</f>
        <v>1</v>
      </c>
      <c r="K710">
        <f>SmtRes!AF715</f>
        <v>789.86</v>
      </c>
      <c r="L710">
        <f>SmtRes!DB715</f>
        <v>11.06</v>
      </c>
      <c r="M710">
        <f>ROUND(ROUND(L710*Source!I834, 6)*1, 2)</f>
        <v>1570.52</v>
      </c>
      <c r="N710">
        <f>SmtRes!AB715</f>
        <v>789.86</v>
      </c>
      <c r="O710">
        <f>ROUND(ROUND(L710*Source!I834, 6)*SmtRes!DA715, 2)</f>
        <v>1570.52</v>
      </c>
      <c r="P710">
        <f>SmtRes!AG715</f>
        <v>515.51</v>
      </c>
      <c r="Q710">
        <f>SmtRes!DC715</f>
        <v>7.2169999999999996</v>
      </c>
      <c r="R710">
        <f>ROUND(ROUND(Q710*Source!I834, 6)*1, 2)</f>
        <v>1024.81</v>
      </c>
      <c r="S710">
        <f>SmtRes!AC715</f>
        <v>515.51</v>
      </c>
      <c r="T710">
        <f>ROUND(ROUND(Q710*Source!I834, 6)*SmtRes!AK715, 2)</f>
        <v>1024.81</v>
      </c>
      <c r="U710">
        <v>2</v>
      </c>
      <c r="Z710">
        <f>SmtRes!X715</f>
        <v>-1123321947</v>
      </c>
      <c r="AA710">
        <v>-1084138170</v>
      </c>
      <c r="AB710">
        <v>-1084138170</v>
      </c>
    </row>
    <row r="711" spans="1:28" x14ac:dyDescent="0.2">
      <c r="A711">
        <v>20</v>
      </c>
      <c r="B711">
        <v>714</v>
      </c>
      <c r="C711">
        <v>1</v>
      </c>
      <c r="D711">
        <v>0</v>
      </c>
      <c r="E711">
        <f>SmtRes!AV714</f>
        <v>1</v>
      </c>
      <c r="F711" t="str">
        <f>SmtRes!I714</f>
        <v>9999990008</v>
      </c>
      <c r="G711" t="str">
        <f>SmtRes!K714</f>
        <v>Трудозатраты рабочих</v>
      </c>
      <c r="H711" t="str">
        <f>SmtRes!O714</f>
        <v>чел.-ч.</v>
      </c>
      <c r="I711">
        <f>SmtRes!Y714*Source!I834</f>
        <v>15.903999999999998</v>
      </c>
      <c r="J711">
        <f>SmtRes!AO714</f>
        <v>1</v>
      </c>
      <c r="K711">
        <f>SmtRes!AH714</f>
        <v>0</v>
      </c>
      <c r="L711">
        <f>SmtRes!DB714</f>
        <v>0</v>
      </c>
      <c r="M711">
        <f>ROUND(ROUND(L711*Source!I834, 6)*1, 2)</f>
        <v>0</v>
      </c>
      <c r="N711">
        <f>SmtRes!AD714</f>
        <v>0</v>
      </c>
      <c r="O711">
        <f>ROUND(ROUND(L711*Source!I834, 6)*SmtRes!DA714, 2)</f>
        <v>0</v>
      </c>
      <c r="P711">
        <f>SmtRes!AG714</f>
        <v>0</v>
      </c>
      <c r="Q711">
        <f>SmtRes!DC714</f>
        <v>0</v>
      </c>
      <c r="R711">
        <f>ROUND(ROUND(Q711*Source!I834, 6)*1, 2)</f>
        <v>0</v>
      </c>
      <c r="S711">
        <f>SmtRes!AC714</f>
        <v>0</v>
      </c>
      <c r="T711">
        <f>ROUND(ROUND(Q711*Source!I834, 6)*SmtRes!AK714, 2)</f>
        <v>0</v>
      </c>
      <c r="U711">
        <v>1</v>
      </c>
      <c r="Z711">
        <f>SmtRes!X714</f>
        <v>476480486</v>
      </c>
      <c r="AA711">
        <v>-1751963544</v>
      </c>
      <c r="AB711">
        <v>-1751963544</v>
      </c>
    </row>
    <row r="712" spans="1:28" x14ac:dyDescent="0.2">
      <c r="A712">
        <v>20</v>
      </c>
      <c r="B712">
        <v>721</v>
      </c>
      <c r="C712">
        <v>3</v>
      </c>
      <c r="D712">
        <v>0</v>
      </c>
      <c r="E712">
        <f>SmtRes!AV721</f>
        <v>0</v>
      </c>
      <c r="F712" t="str">
        <f>SmtRes!I721</f>
        <v>21.1-20-1</v>
      </c>
      <c r="G712" t="str">
        <f>SmtRes!K721</f>
        <v>Бязь</v>
      </c>
      <c r="H712" t="str">
        <f>SmtRes!O721</f>
        <v>м2</v>
      </c>
      <c r="I712">
        <f>SmtRes!Y721*Source!I835</f>
        <v>0.11</v>
      </c>
      <c r="J712">
        <f>SmtRes!AO721</f>
        <v>1</v>
      </c>
      <c r="K712">
        <f>SmtRes!AE721</f>
        <v>48.08</v>
      </c>
      <c r="L712">
        <f>SmtRes!DB721</f>
        <v>5.28</v>
      </c>
      <c r="M712">
        <f>ROUND(ROUND(L712*Source!I835, 6)*1, 2)</f>
        <v>5.28</v>
      </c>
      <c r="N712">
        <f>SmtRes!AA721</f>
        <v>48.08</v>
      </c>
      <c r="O712">
        <f>ROUND(ROUND(L712*Source!I835, 6)*SmtRes!DA721, 2)</f>
        <v>5.28</v>
      </c>
      <c r="P712">
        <f>SmtRes!AG721</f>
        <v>0</v>
      </c>
      <c r="Q712">
        <f>SmtRes!DC721</f>
        <v>0</v>
      </c>
      <c r="R712">
        <f>ROUND(ROUND(Q712*Source!I835, 6)*1, 2)</f>
        <v>0</v>
      </c>
      <c r="S712">
        <f>SmtRes!AC721</f>
        <v>0</v>
      </c>
      <c r="T712">
        <f>ROUND(ROUND(Q712*Source!I835, 6)*SmtRes!AK721, 2)</f>
        <v>0</v>
      </c>
      <c r="U712">
        <v>3</v>
      </c>
      <c r="Z712">
        <f>SmtRes!X721</f>
        <v>1402440005</v>
      </c>
      <c r="AA712">
        <v>-1894729877</v>
      </c>
      <c r="AB712">
        <v>-1894729877</v>
      </c>
    </row>
    <row r="713" spans="1:28" x14ac:dyDescent="0.2">
      <c r="A713">
        <v>20</v>
      </c>
      <c r="B713">
        <v>720</v>
      </c>
      <c r="C713">
        <v>3</v>
      </c>
      <c r="D713">
        <v>0</v>
      </c>
      <c r="E713">
        <f>SmtRes!AV720</f>
        <v>0</v>
      </c>
      <c r="F713" t="str">
        <f>SmtRes!I720</f>
        <v>21.1-16-103</v>
      </c>
      <c r="G713" t="str">
        <f>SmtRes!K720</f>
        <v>Спирт этиловый ректификат</v>
      </c>
      <c r="H713" t="str">
        <f>SmtRes!O720</f>
        <v>кг</v>
      </c>
      <c r="I713">
        <f>SmtRes!Y720*Source!I835</f>
        <v>2.1999999999999999E-2</v>
      </c>
      <c r="J713">
        <f>SmtRes!AO720</f>
        <v>1</v>
      </c>
      <c r="K713">
        <f>SmtRes!AE720</f>
        <v>471.7</v>
      </c>
      <c r="L713">
        <f>SmtRes!DB720</f>
        <v>10.34</v>
      </c>
      <c r="M713">
        <f>ROUND(ROUND(L713*Source!I835, 6)*1, 2)</f>
        <v>10.34</v>
      </c>
      <c r="N713">
        <f>SmtRes!AA720</f>
        <v>471.7</v>
      </c>
      <c r="O713">
        <f>ROUND(ROUND(L713*Source!I835, 6)*SmtRes!DA720, 2)</f>
        <v>10.34</v>
      </c>
      <c r="P713">
        <f>SmtRes!AG720</f>
        <v>0</v>
      </c>
      <c r="Q713">
        <f>SmtRes!DC720</f>
        <v>0</v>
      </c>
      <c r="R713">
        <f>ROUND(ROUND(Q713*Source!I835, 6)*1, 2)</f>
        <v>0</v>
      </c>
      <c r="S713">
        <f>SmtRes!AC720</f>
        <v>0</v>
      </c>
      <c r="T713">
        <f>ROUND(ROUND(Q713*Source!I835, 6)*SmtRes!AK720, 2)</f>
        <v>0</v>
      </c>
      <c r="U713">
        <v>3</v>
      </c>
      <c r="Z713">
        <f>SmtRes!X720</f>
        <v>1222454159</v>
      </c>
      <c r="AA713">
        <v>-235644289</v>
      </c>
      <c r="AB713">
        <v>-235644289</v>
      </c>
    </row>
    <row r="714" spans="1:28" x14ac:dyDescent="0.2">
      <c r="A714">
        <v>20</v>
      </c>
      <c r="B714">
        <v>719</v>
      </c>
      <c r="C714">
        <v>2</v>
      </c>
      <c r="D714">
        <v>0</v>
      </c>
      <c r="E714">
        <f>SmtRes!AV719</f>
        <v>0</v>
      </c>
      <c r="F714" t="str">
        <f>SmtRes!I719</f>
        <v>22.1-18-24</v>
      </c>
      <c r="G714" t="str">
        <f>SmtRes!K719</f>
        <v>Автомобили полупассажирские типа ГАЗ, грузоподъемность до 2 т</v>
      </c>
      <c r="H714" t="str">
        <f>SmtRes!O719</f>
        <v>маш.-ч</v>
      </c>
      <c r="I714">
        <f>SmtRes!Y719*Source!I835</f>
        <v>8.249999999999999E-2</v>
      </c>
      <c r="J714">
        <f>SmtRes!AO719</f>
        <v>1</v>
      </c>
      <c r="K714">
        <f>SmtRes!AF719</f>
        <v>789.86</v>
      </c>
      <c r="L714">
        <f>SmtRes!DB719</f>
        <v>65.174999999999997</v>
      </c>
      <c r="M714">
        <f>ROUND(ROUND(L714*Source!I835, 6)*1, 2)</f>
        <v>65.180000000000007</v>
      </c>
      <c r="N714">
        <f>SmtRes!AB719</f>
        <v>789.86</v>
      </c>
      <c r="O714">
        <f>ROUND(ROUND(L714*Source!I835, 6)*SmtRes!DA719, 2)</f>
        <v>65.180000000000007</v>
      </c>
      <c r="P714">
        <f>SmtRes!AG719</f>
        <v>515.51</v>
      </c>
      <c r="Q714">
        <f>SmtRes!DC719</f>
        <v>42.57</v>
      </c>
      <c r="R714">
        <f>ROUND(ROUND(Q714*Source!I835, 6)*1, 2)</f>
        <v>42.57</v>
      </c>
      <c r="S714">
        <f>SmtRes!AC719</f>
        <v>515.51</v>
      </c>
      <c r="T714">
        <f>ROUND(ROUND(Q714*Source!I835, 6)*SmtRes!AK719, 2)</f>
        <v>42.57</v>
      </c>
      <c r="U714">
        <v>2</v>
      </c>
      <c r="Z714">
        <f>SmtRes!X719</f>
        <v>-1123321947</v>
      </c>
      <c r="AA714">
        <v>-1084138170</v>
      </c>
      <c r="AB714">
        <v>-1084138170</v>
      </c>
    </row>
    <row r="715" spans="1:28" x14ac:dyDescent="0.2">
      <c r="A715">
        <v>20</v>
      </c>
      <c r="B715">
        <v>718</v>
      </c>
      <c r="C715">
        <v>1</v>
      </c>
      <c r="D715">
        <v>0</v>
      </c>
      <c r="E715">
        <f>SmtRes!AV718</f>
        <v>1</v>
      </c>
      <c r="F715" t="str">
        <f>SmtRes!I718</f>
        <v>9999990008</v>
      </c>
      <c r="G715" t="str">
        <f>SmtRes!K718</f>
        <v>Трудозатраты рабочих</v>
      </c>
      <c r="H715" t="str">
        <f>SmtRes!O718</f>
        <v>чел.-ч.</v>
      </c>
      <c r="I715">
        <f>SmtRes!Y718*Source!I835</f>
        <v>1.0725</v>
      </c>
      <c r="J715">
        <f>SmtRes!AO718</f>
        <v>1</v>
      </c>
      <c r="K715">
        <f>SmtRes!AH718</f>
        <v>0</v>
      </c>
      <c r="L715">
        <f>SmtRes!DB718</f>
        <v>0</v>
      </c>
      <c r="M715">
        <f>ROUND(ROUND(L715*Source!I835, 6)*1, 2)</f>
        <v>0</v>
      </c>
      <c r="N715">
        <f>SmtRes!AD718</f>
        <v>0</v>
      </c>
      <c r="O715">
        <f>ROUND(ROUND(L715*Source!I835, 6)*SmtRes!DA718, 2)</f>
        <v>0</v>
      </c>
      <c r="P715">
        <f>SmtRes!AG718</f>
        <v>0</v>
      </c>
      <c r="Q715">
        <f>SmtRes!DC718</f>
        <v>0</v>
      </c>
      <c r="R715">
        <f>ROUND(ROUND(Q715*Source!I835, 6)*1, 2)</f>
        <v>0</v>
      </c>
      <c r="S715">
        <f>SmtRes!AC718</f>
        <v>0</v>
      </c>
      <c r="T715">
        <f>ROUND(ROUND(Q715*Source!I835, 6)*SmtRes!AK718, 2)</f>
        <v>0</v>
      </c>
      <c r="U715">
        <v>1</v>
      </c>
      <c r="Z715">
        <f>SmtRes!X718</f>
        <v>476480486</v>
      </c>
      <c r="AA715">
        <v>-1751963544</v>
      </c>
      <c r="AB715">
        <v>-1751963544</v>
      </c>
    </row>
    <row r="716" spans="1:28" x14ac:dyDescent="0.2">
      <c r="A716">
        <v>20</v>
      </c>
      <c r="B716">
        <v>725</v>
      </c>
      <c r="C716">
        <v>3</v>
      </c>
      <c r="D716">
        <v>0</v>
      </c>
      <c r="E716">
        <f>SmtRes!AV725</f>
        <v>0</v>
      </c>
      <c r="F716" t="str">
        <f>SmtRes!I725</f>
        <v>21.1-20-1</v>
      </c>
      <c r="G716" t="str">
        <f>SmtRes!K725</f>
        <v>Бязь</v>
      </c>
      <c r="H716" t="str">
        <f>SmtRes!O725</f>
        <v>м2</v>
      </c>
      <c r="I716">
        <f>SmtRes!Y725*Source!I836</f>
        <v>0.01</v>
      </c>
      <c r="J716">
        <f>SmtRes!AO725</f>
        <v>1</v>
      </c>
      <c r="K716">
        <f>SmtRes!AE725</f>
        <v>48.08</v>
      </c>
      <c r="L716">
        <f>SmtRes!DB725</f>
        <v>0.48</v>
      </c>
      <c r="M716">
        <f>ROUND(ROUND(L716*Source!I836, 6)*1, 2)</f>
        <v>0.48</v>
      </c>
      <c r="N716">
        <f>SmtRes!AA725</f>
        <v>48.08</v>
      </c>
      <c r="O716">
        <f>ROUND(ROUND(L716*Source!I836, 6)*SmtRes!DA725, 2)</f>
        <v>0.48</v>
      </c>
      <c r="P716">
        <f>SmtRes!AG725</f>
        <v>0</v>
      </c>
      <c r="Q716">
        <f>SmtRes!DC725</f>
        <v>0</v>
      </c>
      <c r="R716">
        <f>ROUND(ROUND(Q716*Source!I836, 6)*1, 2)</f>
        <v>0</v>
      </c>
      <c r="S716">
        <f>SmtRes!AC725</f>
        <v>0</v>
      </c>
      <c r="T716">
        <f>ROUND(ROUND(Q716*Source!I836, 6)*SmtRes!AK725, 2)</f>
        <v>0</v>
      </c>
      <c r="U716">
        <v>3</v>
      </c>
      <c r="Z716">
        <f>SmtRes!X725</f>
        <v>1402440005</v>
      </c>
      <c r="AA716">
        <v>-1894729877</v>
      </c>
      <c r="AB716">
        <v>-1894729877</v>
      </c>
    </row>
    <row r="717" spans="1:28" x14ac:dyDescent="0.2">
      <c r="A717">
        <v>20</v>
      </c>
      <c r="B717">
        <v>724</v>
      </c>
      <c r="C717">
        <v>3</v>
      </c>
      <c r="D717">
        <v>0</v>
      </c>
      <c r="E717">
        <f>SmtRes!AV724</f>
        <v>0</v>
      </c>
      <c r="F717" t="str">
        <f>SmtRes!I724</f>
        <v>21.1-16-103</v>
      </c>
      <c r="G717" t="str">
        <f>SmtRes!K724</f>
        <v>Спирт этиловый ректификат</v>
      </c>
      <c r="H717" t="str">
        <f>SmtRes!O724</f>
        <v>кг</v>
      </c>
      <c r="I717">
        <f>SmtRes!Y724*Source!I836</f>
        <v>2.0000000000000002E-5</v>
      </c>
      <c r="J717">
        <f>SmtRes!AO724</f>
        <v>1</v>
      </c>
      <c r="K717">
        <f>SmtRes!AE724</f>
        <v>471.7</v>
      </c>
      <c r="L717">
        <f>SmtRes!DB724</f>
        <v>0.01</v>
      </c>
      <c r="M717">
        <f>ROUND(ROUND(L717*Source!I836, 6)*1, 2)</f>
        <v>0.01</v>
      </c>
      <c r="N717">
        <f>SmtRes!AA724</f>
        <v>471.7</v>
      </c>
      <c r="O717">
        <f>ROUND(ROUND(L717*Source!I836, 6)*SmtRes!DA724, 2)</f>
        <v>0.01</v>
      </c>
      <c r="P717">
        <f>SmtRes!AG724</f>
        <v>0</v>
      </c>
      <c r="Q717">
        <f>SmtRes!DC724</f>
        <v>0</v>
      </c>
      <c r="R717">
        <f>ROUND(ROUND(Q717*Source!I836, 6)*1, 2)</f>
        <v>0</v>
      </c>
      <c r="S717">
        <f>SmtRes!AC724</f>
        <v>0</v>
      </c>
      <c r="T717">
        <f>ROUND(ROUND(Q717*Source!I836, 6)*SmtRes!AK724, 2)</f>
        <v>0</v>
      </c>
      <c r="U717">
        <v>3</v>
      </c>
      <c r="Z717">
        <f>SmtRes!X724</f>
        <v>1222454159</v>
      </c>
      <c r="AA717">
        <v>-235644289</v>
      </c>
      <c r="AB717">
        <v>-235644289</v>
      </c>
    </row>
    <row r="718" spans="1:28" x14ac:dyDescent="0.2">
      <c r="A718">
        <v>20</v>
      </c>
      <c r="B718">
        <v>723</v>
      </c>
      <c r="C718">
        <v>2</v>
      </c>
      <c r="D718">
        <v>0</v>
      </c>
      <c r="E718">
        <f>SmtRes!AV723</f>
        <v>0</v>
      </c>
      <c r="F718" t="str">
        <f>SmtRes!I723</f>
        <v>22.1-18-24</v>
      </c>
      <c r="G718" t="str">
        <f>SmtRes!K723</f>
        <v>Автомобили полупассажирские типа ГАЗ, грузоподъемность до 2 т</v>
      </c>
      <c r="H718" t="str">
        <f>SmtRes!O723</f>
        <v>маш.-ч</v>
      </c>
      <c r="I718">
        <f>SmtRes!Y723*Source!I836</f>
        <v>3.4999999999999996E-2</v>
      </c>
      <c r="J718">
        <f>SmtRes!AO723</f>
        <v>1</v>
      </c>
      <c r="K718">
        <f>SmtRes!AF723</f>
        <v>789.86</v>
      </c>
      <c r="L718">
        <f>SmtRes!DB723</f>
        <v>27.643000000000001</v>
      </c>
      <c r="M718">
        <f>ROUND(ROUND(L718*Source!I836, 6)*1, 2)</f>
        <v>27.64</v>
      </c>
      <c r="N718">
        <f>SmtRes!AB723</f>
        <v>789.86</v>
      </c>
      <c r="O718">
        <f>ROUND(ROUND(L718*Source!I836, 6)*SmtRes!DA723, 2)</f>
        <v>27.64</v>
      </c>
      <c r="P718">
        <f>SmtRes!AG723</f>
        <v>515.51</v>
      </c>
      <c r="Q718">
        <f>SmtRes!DC723</f>
        <v>18.045999999999999</v>
      </c>
      <c r="R718">
        <f>ROUND(ROUND(Q718*Source!I836, 6)*1, 2)</f>
        <v>18.05</v>
      </c>
      <c r="S718">
        <f>SmtRes!AC723</f>
        <v>515.51</v>
      </c>
      <c r="T718">
        <f>ROUND(ROUND(Q718*Source!I836, 6)*SmtRes!AK723, 2)</f>
        <v>18.05</v>
      </c>
      <c r="U718">
        <v>2</v>
      </c>
      <c r="Z718">
        <f>SmtRes!X723</f>
        <v>-1123321947</v>
      </c>
      <c r="AA718">
        <v>-1084138170</v>
      </c>
      <c r="AB718">
        <v>-1084138170</v>
      </c>
    </row>
    <row r="719" spans="1:28" x14ac:dyDescent="0.2">
      <c r="A719">
        <v>20</v>
      </c>
      <c r="B719">
        <v>722</v>
      </c>
      <c r="C719">
        <v>1</v>
      </c>
      <c r="D719">
        <v>0</v>
      </c>
      <c r="E719">
        <f>SmtRes!AV722</f>
        <v>1</v>
      </c>
      <c r="F719" t="str">
        <f>SmtRes!I722</f>
        <v>9999990008</v>
      </c>
      <c r="G719" t="str">
        <f>SmtRes!K722</f>
        <v>Трудозатраты рабочих</v>
      </c>
      <c r="H719" t="str">
        <f>SmtRes!O722</f>
        <v>чел.-ч.</v>
      </c>
      <c r="I719">
        <f>SmtRes!Y722*Source!I836</f>
        <v>0.60899999999999999</v>
      </c>
      <c r="J719">
        <f>SmtRes!AO722</f>
        <v>1</v>
      </c>
      <c r="K719">
        <f>SmtRes!AH722</f>
        <v>0</v>
      </c>
      <c r="L719">
        <f>SmtRes!DB722</f>
        <v>0</v>
      </c>
      <c r="M719">
        <f>ROUND(ROUND(L719*Source!I836, 6)*1, 2)</f>
        <v>0</v>
      </c>
      <c r="N719">
        <f>SmtRes!AD722</f>
        <v>0</v>
      </c>
      <c r="O719">
        <f>ROUND(ROUND(L719*Source!I836, 6)*SmtRes!DA722, 2)</f>
        <v>0</v>
      </c>
      <c r="P719">
        <f>SmtRes!AG722</f>
        <v>0</v>
      </c>
      <c r="Q719">
        <f>SmtRes!DC722</f>
        <v>0</v>
      </c>
      <c r="R719">
        <f>ROUND(ROUND(Q719*Source!I836, 6)*1, 2)</f>
        <v>0</v>
      </c>
      <c r="S719">
        <f>SmtRes!AC722</f>
        <v>0</v>
      </c>
      <c r="T719">
        <f>ROUND(ROUND(Q719*Source!I836, 6)*SmtRes!AK722, 2)</f>
        <v>0</v>
      </c>
      <c r="U719">
        <v>1</v>
      </c>
      <c r="Z719">
        <f>SmtRes!X722</f>
        <v>476480486</v>
      </c>
      <c r="AA719">
        <v>-1751963544</v>
      </c>
      <c r="AB719">
        <v>-1751963544</v>
      </c>
    </row>
    <row r="720" spans="1:28" x14ac:dyDescent="0.2">
      <c r="A720">
        <v>20</v>
      </c>
      <c r="B720">
        <v>730</v>
      </c>
      <c r="C720">
        <v>3</v>
      </c>
      <c r="D720">
        <v>0</v>
      </c>
      <c r="E720">
        <f>SmtRes!AV730</f>
        <v>0</v>
      </c>
      <c r="F720" t="str">
        <f>SmtRes!I730</f>
        <v>21.1-20-1</v>
      </c>
      <c r="G720" t="str">
        <f>SmtRes!K730</f>
        <v>Бязь</v>
      </c>
      <c r="H720" t="str">
        <f>SmtRes!O730</f>
        <v>м2</v>
      </c>
      <c r="I720">
        <f>SmtRes!Y730*Source!I837</f>
        <v>0.22</v>
      </c>
      <c r="J720">
        <f>SmtRes!AO730</f>
        <v>1</v>
      </c>
      <c r="K720">
        <f>SmtRes!AE730</f>
        <v>48.08</v>
      </c>
      <c r="L720">
        <f>SmtRes!DB730</f>
        <v>10.56</v>
      </c>
      <c r="M720">
        <f>ROUND(ROUND(L720*Source!I837, 6)*1, 2)</f>
        <v>10.56</v>
      </c>
      <c r="N720">
        <f>SmtRes!AA730</f>
        <v>48.08</v>
      </c>
      <c r="O720">
        <f>ROUND(ROUND(L720*Source!I837, 6)*SmtRes!DA730, 2)</f>
        <v>10.56</v>
      </c>
      <c r="P720">
        <f>SmtRes!AG730</f>
        <v>0</v>
      </c>
      <c r="Q720">
        <f>SmtRes!DC730</f>
        <v>0</v>
      </c>
      <c r="R720">
        <f>ROUND(ROUND(Q720*Source!I837, 6)*1, 2)</f>
        <v>0</v>
      </c>
      <c r="S720">
        <f>SmtRes!AC730</f>
        <v>0</v>
      </c>
      <c r="T720">
        <f>ROUND(ROUND(Q720*Source!I837, 6)*SmtRes!AK730, 2)</f>
        <v>0</v>
      </c>
      <c r="U720">
        <v>3</v>
      </c>
      <c r="Z720">
        <f>SmtRes!X730</f>
        <v>1402440005</v>
      </c>
      <c r="AA720">
        <v>-1894729877</v>
      </c>
      <c r="AB720">
        <v>-1894729877</v>
      </c>
    </row>
    <row r="721" spans="1:28" x14ac:dyDescent="0.2">
      <c r="A721">
        <v>20</v>
      </c>
      <c r="B721">
        <v>729</v>
      </c>
      <c r="C721">
        <v>3</v>
      </c>
      <c r="D721">
        <v>0</v>
      </c>
      <c r="E721">
        <f>SmtRes!AV729</f>
        <v>0</v>
      </c>
      <c r="F721" t="str">
        <f>SmtRes!I729</f>
        <v>21.1-16-11</v>
      </c>
      <c r="G721" t="str">
        <f>SmtRes!K729</f>
        <v>Ацетон химически чистый</v>
      </c>
      <c r="H721" t="str">
        <f>SmtRes!O729</f>
        <v>кг</v>
      </c>
      <c r="I721">
        <f>SmtRes!Y729*Source!I837</f>
        <v>1.0999999999999999E-2</v>
      </c>
      <c r="J721">
        <f>SmtRes!AO729</f>
        <v>1</v>
      </c>
      <c r="K721">
        <f>SmtRes!AE729</f>
        <v>271.95999999999998</v>
      </c>
      <c r="L721">
        <f>SmtRes!DB729</f>
        <v>2.97</v>
      </c>
      <c r="M721">
        <f>ROUND(ROUND(L721*Source!I837, 6)*1, 2)</f>
        <v>2.97</v>
      </c>
      <c r="N721">
        <f>SmtRes!AA729</f>
        <v>271.95999999999998</v>
      </c>
      <c r="O721">
        <f>ROUND(ROUND(L721*Source!I837, 6)*SmtRes!DA729, 2)</f>
        <v>2.97</v>
      </c>
      <c r="P721">
        <f>SmtRes!AG729</f>
        <v>0</v>
      </c>
      <c r="Q721">
        <f>SmtRes!DC729</f>
        <v>0</v>
      </c>
      <c r="R721">
        <f>ROUND(ROUND(Q721*Source!I837, 6)*1, 2)</f>
        <v>0</v>
      </c>
      <c r="S721">
        <f>SmtRes!AC729</f>
        <v>0</v>
      </c>
      <c r="T721">
        <f>ROUND(ROUND(Q721*Source!I837, 6)*SmtRes!AK729, 2)</f>
        <v>0</v>
      </c>
      <c r="U721">
        <v>3</v>
      </c>
      <c r="Z721">
        <f>SmtRes!X729</f>
        <v>-1814974188</v>
      </c>
      <c r="AA721">
        <v>-214032763</v>
      </c>
      <c r="AB721">
        <v>-214032763</v>
      </c>
    </row>
    <row r="722" spans="1:28" x14ac:dyDescent="0.2">
      <c r="A722">
        <v>20</v>
      </c>
      <c r="B722">
        <v>728</v>
      </c>
      <c r="C722">
        <v>3</v>
      </c>
      <c r="D722">
        <v>0</v>
      </c>
      <c r="E722">
        <f>SmtRes!AV728</f>
        <v>0</v>
      </c>
      <c r="F722" t="str">
        <f>SmtRes!I728</f>
        <v>21.1-16-104</v>
      </c>
      <c r="G722" t="str">
        <f>SmtRes!K728</f>
        <v>Спирт этиловый технический</v>
      </c>
      <c r="H722" t="str">
        <f>SmtRes!O728</f>
        <v>кг</v>
      </c>
      <c r="I722">
        <f>SmtRes!Y728*Source!I837</f>
        <v>2.1999999999999999E-2</v>
      </c>
      <c r="J722">
        <f>SmtRes!AO728</f>
        <v>1</v>
      </c>
      <c r="K722">
        <f>SmtRes!AE728</f>
        <v>412.97</v>
      </c>
      <c r="L722">
        <f>SmtRes!DB728</f>
        <v>9.1300000000000008</v>
      </c>
      <c r="M722">
        <f>ROUND(ROUND(L722*Source!I837, 6)*1, 2)</f>
        <v>9.1300000000000008</v>
      </c>
      <c r="N722">
        <f>SmtRes!AA728</f>
        <v>412.97</v>
      </c>
      <c r="O722">
        <f>ROUND(ROUND(L722*Source!I837, 6)*SmtRes!DA728, 2)</f>
        <v>9.1300000000000008</v>
      </c>
      <c r="P722">
        <f>SmtRes!AG728</f>
        <v>0</v>
      </c>
      <c r="Q722">
        <f>SmtRes!DC728</f>
        <v>0</v>
      </c>
      <c r="R722">
        <f>ROUND(ROUND(Q722*Source!I837, 6)*1, 2)</f>
        <v>0</v>
      </c>
      <c r="S722">
        <f>SmtRes!AC728</f>
        <v>0</v>
      </c>
      <c r="T722">
        <f>ROUND(ROUND(Q722*Source!I837, 6)*SmtRes!AK728, 2)</f>
        <v>0</v>
      </c>
      <c r="U722">
        <v>3</v>
      </c>
      <c r="Z722">
        <f>SmtRes!X728</f>
        <v>1286462142</v>
      </c>
      <c r="AA722">
        <v>1664821204</v>
      </c>
      <c r="AB722">
        <v>1664821204</v>
      </c>
    </row>
    <row r="723" spans="1:28" x14ac:dyDescent="0.2">
      <c r="A723">
        <v>20</v>
      </c>
      <c r="B723">
        <v>727</v>
      </c>
      <c r="C723">
        <v>2</v>
      </c>
      <c r="D723">
        <v>0</v>
      </c>
      <c r="E723">
        <f>SmtRes!AV727</f>
        <v>0</v>
      </c>
      <c r="F723" t="str">
        <f>SmtRes!I727</f>
        <v>22.1-18-24</v>
      </c>
      <c r="G723" t="str">
        <f>SmtRes!K727</f>
        <v>Автомобили полупассажирские типа ГАЗ, грузоподъемность до 2 т</v>
      </c>
      <c r="H723" t="str">
        <f>SmtRes!O727</f>
        <v>маш.-ч</v>
      </c>
      <c r="I723">
        <f>SmtRes!Y727*Source!I837</f>
        <v>8.249999999999999E-2</v>
      </c>
      <c r="J723">
        <f>SmtRes!AO727</f>
        <v>1</v>
      </c>
      <c r="K723">
        <f>SmtRes!AF727</f>
        <v>789.86</v>
      </c>
      <c r="L723">
        <f>SmtRes!DB727</f>
        <v>65.174999999999997</v>
      </c>
      <c r="M723">
        <f>ROUND(ROUND(L723*Source!I837, 6)*1, 2)</f>
        <v>65.180000000000007</v>
      </c>
      <c r="N723">
        <f>SmtRes!AB727</f>
        <v>789.86</v>
      </c>
      <c r="O723">
        <f>ROUND(ROUND(L723*Source!I837, 6)*SmtRes!DA727, 2)</f>
        <v>65.180000000000007</v>
      </c>
      <c r="P723">
        <f>SmtRes!AG727</f>
        <v>515.51</v>
      </c>
      <c r="Q723">
        <f>SmtRes!DC727</f>
        <v>42.57</v>
      </c>
      <c r="R723">
        <f>ROUND(ROUND(Q723*Source!I837, 6)*1, 2)</f>
        <v>42.57</v>
      </c>
      <c r="S723">
        <f>SmtRes!AC727</f>
        <v>515.51</v>
      </c>
      <c r="T723">
        <f>ROUND(ROUND(Q723*Source!I837, 6)*SmtRes!AK727, 2)</f>
        <v>42.57</v>
      </c>
      <c r="U723">
        <v>2</v>
      </c>
      <c r="Z723">
        <f>SmtRes!X727</f>
        <v>-1123321947</v>
      </c>
      <c r="AA723">
        <v>-1084138170</v>
      </c>
      <c r="AB723">
        <v>-1084138170</v>
      </c>
    </row>
    <row r="724" spans="1:28" x14ac:dyDescent="0.2">
      <c r="A724">
        <v>20</v>
      </c>
      <c r="B724">
        <v>726</v>
      </c>
      <c r="C724">
        <v>1</v>
      </c>
      <c r="D724">
        <v>0</v>
      </c>
      <c r="E724">
        <f>SmtRes!AV726</f>
        <v>1</v>
      </c>
      <c r="F724" t="str">
        <f>SmtRes!I726</f>
        <v>9999990008</v>
      </c>
      <c r="G724" t="str">
        <f>SmtRes!K726</f>
        <v>Трудозатраты рабочих</v>
      </c>
      <c r="H724" t="str">
        <f>SmtRes!O726</f>
        <v>чел.-ч.</v>
      </c>
      <c r="I724">
        <f>SmtRes!Y726*Source!I837</f>
        <v>0.495</v>
      </c>
      <c r="J724">
        <f>SmtRes!AO726</f>
        <v>1</v>
      </c>
      <c r="K724">
        <f>SmtRes!AH726</f>
        <v>0</v>
      </c>
      <c r="L724">
        <f>SmtRes!DB726</f>
        <v>0</v>
      </c>
      <c r="M724">
        <f>ROUND(ROUND(L724*Source!I837, 6)*1, 2)</f>
        <v>0</v>
      </c>
      <c r="N724">
        <f>SmtRes!AD726</f>
        <v>0</v>
      </c>
      <c r="O724">
        <f>ROUND(ROUND(L724*Source!I837, 6)*SmtRes!DA726, 2)</f>
        <v>0</v>
      </c>
      <c r="P724">
        <f>SmtRes!AG726</f>
        <v>0</v>
      </c>
      <c r="Q724">
        <f>SmtRes!DC726</f>
        <v>0</v>
      </c>
      <c r="R724">
        <f>ROUND(ROUND(Q724*Source!I837, 6)*1, 2)</f>
        <v>0</v>
      </c>
      <c r="S724">
        <f>SmtRes!AC726</f>
        <v>0</v>
      </c>
      <c r="T724">
        <f>ROUND(ROUND(Q724*Source!I837, 6)*SmtRes!AK726, 2)</f>
        <v>0</v>
      </c>
      <c r="U724">
        <v>1</v>
      </c>
      <c r="Z724">
        <f>SmtRes!X726</f>
        <v>476480486</v>
      </c>
      <c r="AA724">
        <v>-1751963544</v>
      </c>
      <c r="AB724">
        <v>-1751963544</v>
      </c>
    </row>
    <row r="725" spans="1:28" x14ac:dyDescent="0.2">
      <c r="A725">
        <v>20</v>
      </c>
      <c r="B725">
        <v>737</v>
      </c>
      <c r="C725">
        <v>3</v>
      </c>
      <c r="D725">
        <v>0</v>
      </c>
      <c r="E725">
        <f>SmtRes!AV737</f>
        <v>0</v>
      </c>
      <c r="F725" t="str">
        <f>SmtRes!I737</f>
        <v>21.1-20-1</v>
      </c>
      <c r="G725" t="str">
        <f>SmtRes!K737</f>
        <v>Бязь</v>
      </c>
      <c r="H725" t="str">
        <f>SmtRes!O737</f>
        <v>м2</v>
      </c>
      <c r="I725">
        <f>SmtRes!Y737*Source!I838</f>
        <v>0.02</v>
      </c>
      <c r="J725">
        <f>SmtRes!AO737</f>
        <v>1</v>
      </c>
      <c r="K725">
        <f>SmtRes!AE737</f>
        <v>48.08</v>
      </c>
      <c r="L725">
        <f>SmtRes!DB737</f>
        <v>0.96</v>
      </c>
      <c r="M725">
        <f>ROUND(ROUND(L725*Source!I838, 6)*1, 2)</f>
        <v>0.96</v>
      </c>
      <c r="N725">
        <f>SmtRes!AA737</f>
        <v>48.08</v>
      </c>
      <c r="O725">
        <f>ROUND(ROUND(L725*Source!I838, 6)*SmtRes!DA737, 2)</f>
        <v>0.96</v>
      </c>
      <c r="P725">
        <f>SmtRes!AG737</f>
        <v>0</v>
      </c>
      <c r="Q725">
        <f>SmtRes!DC737</f>
        <v>0</v>
      </c>
      <c r="R725">
        <f>ROUND(ROUND(Q725*Source!I838, 6)*1, 2)</f>
        <v>0</v>
      </c>
      <c r="S725">
        <f>SmtRes!AC737</f>
        <v>0</v>
      </c>
      <c r="T725">
        <f>ROUND(ROUND(Q725*Source!I838, 6)*SmtRes!AK737, 2)</f>
        <v>0</v>
      </c>
      <c r="U725">
        <v>3</v>
      </c>
      <c r="Z725">
        <f>SmtRes!X737</f>
        <v>1402440005</v>
      </c>
      <c r="AA725">
        <v>-1894729877</v>
      </c>
      <c r="AB725">
        <v>-1894729877</v>
      </c>
    </row>
    <row r="726" spans="1:28" x14ac:dyDescent="0.2">
      <c r="A726">
        <v>20</v>
      </c>
      <c r="B726">
        <v>736</v>
      </c>
      <c r="C726">
        <v>3</v>
      </c>
      <c r="D726">
        <v>0</v>
      </c>
      <c r="E726">
        <f>SmtRes!AV736</f>
        <v>0</v>
      </c>
      <c r="F726" t="str">
        <f>SmtRes!I736</f>
        <v>21.1-16-41</v>
      </c>
      <c r="G726" t="str">
        <f>SmtRes!K736</f>
        <v>Канифоль</v>
      </c>
      <c r="H726" t="str">
        <f>SmtRes!O736</f>
        <v>кг</v>
      </c>
      <c r="I726">
        <f>SmtRes!Y736*Source!I838</f>
        <v>3.5000000000000001E-3</v>
      </c>
      <c r="J726">
        <f>SmtRes!AO736</f>
        <v>1</v>
      </c>
      <c r="K726">
        <f>SmtRes!AE736</f>
        <v>404.48</v>
      </c>
      <c r="L726">
        <f>SmtRes!DB736</f>
        <v>1.42</v>
      </c>
      <c r="M726">
        <f>ROUND(ROUND(L726*Source!I838, 6)*1, 2)</f>
        <v>1.42</v>
      </c>
      <c r="N726">
        <f>SmtRes!AA736</f>
        <v>404.48</v>
      </c>
      <c r="O726">
        <f>ROUND(ROUND(L726*Source!I838, 6)*SmtRes!DA736, 2)</f>
        <v>1.42</v>
      </c>
      <c r="P726">
        <f>SmtRes!AG736</f>
        <v>0</v>
      </c>
      <c r="Q726">
        <f>SmtRes!DC736</f>
        <v>0</v>
      </c>
      <c r="R726">
        <f>ROUND(ROUND(Q726*Source!I838, 6)*1, 2)</f>
        <v>0</v>
      </c>
      <c r="S726">
        <f>SmtRes!AC736</f>
        <v>0</v>
      </c>
      <c r="T726">
        <f>ROUND(ROUND(Q726*Source!I838, 6)*SmtRes!AK736, 2)</f>
        <v>0</v>
      </c>
      <c r="U726">
        <v>3</v>
      </c>
      <c r="Z726">
        <f>SmtRes!X736</f>
        <v>-1116031774</v>
      </c>
      <c r="AA726">
        <v>-843402697</v>
      </c>
      <c r="AB726">
        <v>-843402697</v>
      </c>
    </row>
    <row r="727" spans="1:28" x14ac:dyDescent="0.2">
      <c r="A727">
        <v>20</v>
      </c>
      <c r="B727">
        <v>735</v>
      </c>
      <c r="C727">
        <v>3</v>
      </c>
      <c r="D727">
        <v>0</v>
      </c>
      <c r="E727">
        <f>SmtRes!AV735</f>
        <v>0</v>
      </c>
      <c r="F727" t="str">
        <f>SmtRes!I735</f>
        <v>21.1-16-11</v>
      </c>
      <c r="G727" t="str">
        <f>SmtRes!K735</f>
        <v>Ацетон химически чистый</v>
      </c>
      <c r="H727" t="str">
        <f>SmtRes!O735</f>
        <v>кг</v>
      </c>
      <c r="I727">
        <f>SmtRes!Y735*Source!I838</f>
        <v>2E-3</v>
      </c>
      <c r="J727">
        <f>SmtRes!AO735</f>
        <v>1</v>
      </c>
      <c r="K727">
        <f>SmtRes!AE735</f>
        <v>271.95999999999998</v>
      </c>
      <c r="L727">
        <f>SmtRes!DB735</f>
        <v>0.54</v>
      </c>
      <c r="M727">
        <f>ROUND(ROUND(L727*Source!I838, 6)*1, 2)</f>
        <v>0.54</v>
      </c>
      <c r="N727">
        <f>SmtRes!AA735</f>
        <v>271.95999999999998</v>
      </c>
      <c r="O727">
        <f>ROUND(ROUND(L727*Source!I838, 6)*SmtRes!DA735, 2)</f>
        <v>0.54</v>
      </c>
      <c r="P727">
        <f>SmtRes!AG735</f>
        <v>0</v>
      </c>
      <c r="Q727">
        <f>SmtRes!DC735</f>
        <v>0</v>
      </c>
      <c r="R727">
        <f>ROUND(ROUND(Q727*Source!I838, 6)*1, 2)</f>
        <v>0</v>
      </c>
      <c r="S727">
        <f>SmtRes!AC735</f>
        <v>0</v>
      </c>
      <c r="T727">
        <f>ROUND(ROUND(Q727*Source!I838, 6)*SmtRes!AK735, 2)</f>
        <v>0</v>
      </c>
      <c r="U727">
        <v>3</v>
      </c>
      <c r="Z727">
        <f>SmtRes!X735</f>
        <v>-1814974188</v>
      </c>
      <c r="AA727">
        <v>-214032763</v>
      </c>
      <c r="AB727">
        <v>-214032763</v>
      </c>
    </row>
    <row r="728" spans="1:28" x14ac:dyDescent="0.2">
      <c r="A728">
        <v>20</v>
      </c>
      <c r="B728">
        <v>734</v>
      </c>
      <c r="C728">
        <v>3</v>
      </c>
      <c r="D728">
        <v>0</v>
      </c>
      <c r="E728">
        <f>SmtRes!AV734</f>
        <v>0</v>
      </c>
      <c r="F728" t="str">
        <f>SmtRes!I734</f>
        <v>21.1-16-104</v>
      </c>
      <c r="G728" t="str">
        <f>SmtRes!K734</f>
        <v>Спирт этиловый технический</v>
      </c>
      <c r="H728" t="str">
        <f>SmtRes!O734</f>
        <v>кг</v>
      </c>
      <c r="I728">
        <f>SmtRes!Y734*Source!I838</f>
        <v>4.0000000000000001E-3</v>
      </c>
      <c r="J728">
        <f>SmtRes!AO734</f>
        <v>1</v>
      </c>
      <c r="K728">
        <f>SmtRes!AE734</f>
        <v>412.97</v>
      </c>
      <c r="L728">
        <f>SmtRes!DB734</f>
        <v>1.65</v>
      </c>
      <c r="M728">
        <f>ROUND(ROUND(L728*Source!I838, 6)*1, 2)</f>
        <v>1.65</v>
      </c>
      <c r="N728">
        <f>SmtRes!AA734</f>
        <v>412.97</v>
      </c>
      <c r="O728">
        <f>ROUND(ROUND(L728*Source!I838, 6)*SmtRes!DA734, 2)</f>
        <v>1.65</v>
      </c>
      <c r="P728">
        <f>SmtRes!AG734</f>
        <v>0</v>
      </c>
      <c r="Q728">
        <f>SmtRes!DC734</f>
        <v>0</v>
      </c>
      <c r="R728">
        <f>ROUND(ROUND(Q728*Source!I838, 6)*1, 2)</f>
        <v>0</v>
      </c>
      <c r="S728">
        <f>SmtRes!AC734</f>
        <v>0</v>
      </c>
      <c r="T728">
        <f>ROUND(ROUND(Q728*Source!I838, 6)*SmtRes!AK734, 2)</f>
        <v>0</v>
      </c>
      <c r="U728">
        <v>3</v>
      </c>
      <c r="Z728">
        <f>SmtRes!X734</f>
        <v>1286462142</v>
      </c>
      <c r="AA728">
        <v>1664821204</v>
      </c>
      <c r="AB728">
        <v>1664821204</v>
      </c>
    </row>
    <row r="729" spans="1:28" x14ac:dyDescent="0.2">
      <c r="A729">
        <v>20</v>
      </c>
      <c r="B729">
        <v>733</v>
      </c>
      <c r="C729">
        <v>3</v>
      </c>
      <c r="D729">
        <v>0</v>
      </c>
      <c r="E729">
        <f>SmtRes!AV733</f>
        <v>0</v>
      </c>
      <c r="F729" t="str">
        <f>SmtRes!I733</f>
        <v>21.1-15-46</v>
      </c>
      <c r="G729" t="str">
        <f>SmtRes!K733</f>
        <v>Припои оловянно-свинцовые в прутках, размеры 8-10х10-15х250-500 мм, марка ПОС-61</v>
      </c>
      <c r="H729" t="str">
        <f>SmtRes!O733</f>
        <v>т</v>
      </c>
      <c r="I729">
        <f>SmtRes!Y733*Source!I838</f>
        <v>1.9999999999999999E-6</v>
      </c>
      <c r="J729">
        <f>SmtRes!AO733</f>
        <v>1</v>
      </c>
      <c r="K729">
        <f>SmtRes!AE733</f>
        <v>1945282.38</v>
      </c>
      <c r="L729">
        <f>SmtRes!DB733</f>
        <v>3.89</v>
      </c>
      <c r="M729">
        <f>ROUND(ROUND(L729*Source!I838, 6)*1, 2)</f>
        <v>3.89</v>
      </c>
      <c r="N729">
        <f>SmtRes!AA733</f>
        <v>1945282.38</v>
      </c>
      <c r="O729">
        <f>ROUND(ROUND(L729*Source!I838, 6)*SmtRes!DA733, 2)</f>
        <v>3.89</v>
      </c>
      <c r="P729">
        <f>SmtRes!AG733</f>
        <v>0</v>
      </c>
      <c r="Q729">
        <f>SmtRes!DC733</f>
        <v>0</v>
      </c>
      <c r="R729">
        <f>ROUND(ROUND(Q729*Source!I838, 6)*1, 2)</f>
        <v>0</v>
      </c>
      <c r="S729">
        <f>SmtRes!AC733</f>
        <v>0</v>
      </c>
      <c r="T729">
        <f>ROUND(ROUND(Q729*Source!I838, 6)*SmtRes!AK733, 2)</f>
        <v>0</v>
      </c>
      <c r="U729">
        <v>3</v>
      </c>
      <c r="Z729">
        <f>SmtRes!X733</f>
        <v>2010614181</v>
      </c>
      <c r="AA729">
        <v>1211539097</v>
      </c>
      <c r="AB729">
        <v>1211539097</v>
      </c>
    </row>
    <row r="730" spans="1:28" x14ac:dyDescent="0.2">
      <c r="A730">
        <v>20</v>
      </c>
      <c r="B730">
        <v>732</v>
      </c>
      <c r="C730">
        <v>2</v>
      </c>
      <c r="D730">
        <v>0</v>
      </c>
      <c r="E730">
        <f>SmtRes!AV732</f>
        <v>0</v>
      </c>
      <c r="F730" t="str">
        <f>SmtRes!I732</f>
        <v>22.1-18-24</v>
      </c>
      <c r="G730" t="str">
        <f>SmtRes!K732</f>
        <v>Автомобили полупассажирские типа ГАЗ, грузоподъемность до 2 т</v>
      </c>
      <c r="H730" t="str">
        <f>SmtRes!O732</f>
        <v>маш.-ч</v>
      </c>
      <c r="I730">
        <f>SmtRes!Y732*Source!I838</f>
        <v>2.7999999999999997E-2</v>
      </c>
      <c r="J730">
        <f>SmtRes!AO732</f>
        <v>1</v>
      </c>
      <c r="K730">
        <f>SmtRes!AF732</f>
        <v>789.86</v>
      </c>
      <c r="L730">
        <f>SmtRes!DB732</f>
        <v>22.113</v>
      </c>
      <c r="M730">
        <f>ROUND(ROUND(L730*Source!I838, 6)*1, 2)</f>
        <v>22.11</v>
      </c>
      <c r="N730">
        <f>SmtRes!AB732</f>
        <v>789.86</v>
      </c>
      <c r="O730">
        <f>ROUND(ROUND(L730*Source!I838, 6)*SmtRes!DA732, 2)</f>
        <v>22.11</v>
      </c>
      <c r="P730">
        <f>SmtRes!AG732</f>
        <v>515.51</v>
      </c>
      <c r="Q730">
        <f>SmtRes!DC732</f>
        <v>14.433999999999999</v>
      </c>
      <c r="R730">
        <f>ROUND(ROUND(Q730*Source!I838, 6)*1, 2)</f>
        <v>14.43</v>
      </c>
      <c r="S730">
        <f>SmtRes!AC732</f>
        <v>515.51</v>
      </c>
      <c r="T730">
        <f>ROUND(ROUND(Q730*Source!I838, 6)*SmtRes!AK732, 2)</f>
        <v>14.43</v>
      </c>
      <c r="U730">
        <v>2</v>
      </c>
      <c r="Z730">
        <f>SmtRes!X732</f>
        <v>-1123321947</v>
      </c>
      <c r="AA730">
        <v>-1084138170</v>
      </c>
      <c r="AB730">
        <v>-1084138170</v>
      </c>
    </row>
    <row r="731" spans="1:28" x14ac:dyDescent="0.2">
      <c r="A731">
        <v>20</v>
      </c>
      <c r="B731">
        <v>731</v>
      </c>
      <c r="C731">
        <v>1</v>
      </c>
      <c r="D731">
        <v>0</v>
      </c>
      <c r="E731">
        <f>SmtRes!AV731</f>
        <v>1</v>
      </c>
      <c r="F731" t="str">
        <f>SmtRes!I731</f>
        <v>9999990008</v>
      </c>
      <c r="G731" t="str">
        <f>SmtRes!K731</f>
        <v>Трудозатраты рабочих</v>
      </c>
      <c r="H731" t="str">
        <f>SmtRes!O731</f>
        <v>чел.-ч.</v>
      </c>
      <c r="I731">
        <f>SmtRes!Y731*Source!I838</f>
        <v>0.24499999999999997</v>
      </c>
      <c r="J731">
        <f>SmtRes!AO731</f>
        <v>1</v>
      </c>
      <c r="K731">
        <f>SmtRes!AH731</f>
        <v>0</v>
      </c>
      <c r="L731">
        <f>SmtRes!DB731</f>
        <v>0</v>
      </c>
      <c r="M731">
        <f>ROUND(ROUND(L731*Source!I838, 6)*1, 2)</f>
        <v>0</v>
      </c>
      <c r="N731">
        <f>SmtRes!AD731</f>
        <v>0</v>
      </c>
      <c r="O731">
        <f>ROUND(ROUND(L731*Source!I838, 6)*SmtRes!DA731, 2)</f>
        <v>0</v>
      </c>
      <c r="P731">
        <f>SmtRes!AG731</f>
        <v>0</v>
      </c>
      <c r="Q731">
        <f>SmtRes!DC731</f>
        <v>0</v>
      </c>
      <c r="R731">
        <f>ROUND(ROUND(Q731*Source!I838, 6)*1, 2)</f>
        <v>0</v>
      </c>
      <c r="S731">
        <f>SmtRes!AC731</f>
        <v>0</v>
      </c>
      <c r="T731">
        <f>ROUND(ROUND(Q731*Source!I838, 6)*SmtRes!AK731, 2)</f>
        <v>0</v>
      </c>
      <c r="U731">
        <v>1</v>
      </c>
      <c r="Z731">
        <f>SmtRes!X731</f>
        <v>476480486</v>
      </c>
      <c r="AA731">
        <v>-1751963544</v>
      </c>
      <c r="AB731">
        <v>-1751963544</v>
      </c>
    </row>
    <row r="732" spans="1:28" x14ac:dyDescent="0.2">
      <c r="A732">
        <v>20</v>
      </c>
      <c r="B732">
        <v>741</v>
      </c>
      <c r="C732">
        <v>3</v>
      </c>
      <c r="D732">
        <v>0</v>
      </c>
      <c r="E732">
        <f>SmtRes!AV741</f>
        <v>0</v>
      </c>
      <c r="F732" t="str">
        <f>SmtRes!I741</f>
        <v>21.1-20-1</v>
      </c>
      <c r="G732" t="str">
        <f>SmtRes!K741</f>
        <v>Бязь</v>
      </c>
      <c r="H732" t="str">
        <f>SmtRes!O741</f>
        <v>м2</v>
      </c>
      <c r="I732">
        <f>SmtRes!Y741*Source!I839</f>
        <v>13.2</v>
      </c>
      <c r="J732">
        <f>SmtRes!AO741</f>
        <v>1</v>
      </c>
      <c r="K732">
        <f>SmtRes!AE741</f>
        <v>48.08</v>
      </c>
      <c r="L732">
        <f>SmtRes!DB741</f>
        <v>10.56</v>
      </c>
      <c r="M732">
        <f>ROUND(ROUND(L732*Source!I839, 6)*1, 2)</f>
        <v>633.6</v>
      </c>
      <c r="N732">
        <f>SmtRes!AA741</f>
        <v>48.08</v>
      </c>
      <c r="O732">
        <f>ROUND(ROUND(L732*Source!I839, 6)*SmtRes!DA741, 2)</f>
        <v>633.6</v>
      </c>
      <c r="P732">
        <f>SmtRes!AG741</f>
        <v>0</v>
      </c>
      <c r="Q732">
        <f>SmtRes!DC741</f>
        <v>0</v>
      </c>
      <c r="R732">
        <f>ROUND(ROUND(Q732*Source!I839, 6)*1, 2)</f>
        <v>0</v>
      </c>
      <c r="S732">
        <f>SmtRes!AC741</f>
        <v>0</v>
      </c>
      <c r="T732">
        <f>ROUND(ROUND(Q732*Source!I839, 6)*SmtRes!AK741, 2)</f>
        <v>0</v>
      </c>
      <c r="U732">
        <v>3</v>
      </c>
      <c r="Z732">
        <f>SmtRes!X741</f>
        <v>1402440005</v>
      </c>
      <c r="AA732">
        <v>-1894729877</v>
      </c>
      <c r="AB732">
        <v>-1894729877</v>
      </c>
    </row>
    <row r="733" spans="1:28" x14ac:dyDescent="0.2">
      <c r="A733">
        <v>20</v>
      </c>
      <c r="B733">
        <v>740</v>
      </c>
      <c r="C733">
        <v>3</v>
      </c>
      <c r="D733">
        <v>0</v>
      </c>
      <c r="E733">
        <f>SmtRes!AV740</f>
        <v>0</v>
      </c>
      <c r="F733" t="str">
        <f>SmtRes!I740</f>
        <v>21.1-16-104</v>
      </c>
      <c r="G733" t="str">
        <f>SmtRes!K740</f>
        <v>Спирт этиловый технический</v>
      </c>
      <c r="H733" t="str">
        <f>SmtRes!O740</f>
        <v>кг</v>
      </c>
      <c r="I733">
        <f>SmtRes!Y740*Source!I839</f>
        <v>1.3199999999999998</v>
      </c>
      <c r="J733">
        <f>SmtRes!AO740</f>
        <v>1</v>
      </c>
      <c r="K733">
        <f>SmtRes!AE740</f>
        <v>412.97</v>
      </c>
      <c r="L733">
        <f>SmtRes!DB740</f>
        <v>9.1300000000000008</v>
      </c>
      <c r="M733">
        <f>ROUND(ROUND(L733*Source!I839, 6)*1, 2)</f>
        <v>547.79999999999995</v>
      </c>
      <c r="N733">
        <f>SmtRes!AA740</f>
        <v>412.97</v>
      </c>
      <c r="O733">
        <f>ROUND(ROUND(L733*Source!I839, 6)*SmtRes!DA740, 2)</f>
        <v>547.79999999999995</v>
      </c>
      <c r="P733">
        <f>SmtRes!AG740</f>
        <v>0</v>
      </c>
      <c r="Q733">
        <f>SmtRes!DC740</f>
        <v>0</v>
      </c>
      <c r="R733">
        <f>ROUND(ROUND(Q733*Source!I839, 6)*1, 2)</f>
        <v>0</v>
      </c>
      <c r="S733">
        <f>SmtRes!AC740</f>
        <v>0</v>
      </c>
      <c r="T733">
        <f>ROUND(ROUND(Q733*Source!I839, 6)*SmtRes!AK740, 2)</f>
        <v>0</v>
      </c>
      <c r="U733">
        <v>3</v>
      </c>
      <c r="Z733">
        <f>SmtRes!X740</f>
        <v>1286462142</v>
      </c>
      <c r="AA733">
        <v>1664821204</v>
      </c>
      <c r="AB733">
        <v>1664821204</v>
      </c>
    </row>
    <row r="734" spans="1:28" x14ac:dyDescent="0.2">
      <c r="A734">
        <v>20</v>
      </c>
      <c r="B734">
        <v>739</v>
      </c>
      <c r="C734">
        <v>2</v>
      </c>
      <c r="D734">
        <v>0</v>
      </c>
      <c r="E734">
        <f>SmtRes!AV739</f>
        <v>0</v>
      </c>
      <c r="F734" t="str">
        <f>SmtRes!I739</f>
        <v>22.1-18-24</v>
      </c>
      <c r="G734" t="str">
        <f>SmtRes!K739</f>
        <v>Автомобили полупассажирские типа ГАЗ, грузоподъемность до 2 т</v>
      </c>
      <c r="H734" t="str">
        <f>SmtRes!O739</f>
        <v>маш.-ч</v>
      </c>
      <c r="I734">
        <f>SmtRes!Y739*Source!I839</f>
        <v>4.9499999999999993</v>
      </c>
      <c r="J734">
        <f>SmtRes!AO739</f>
        <v>1</v>
      </c>
      <c r="K734">
        <f>SmtRes!AF739</f>
        <v>789.86</v>
      </c>
      <c r="L734">
        <f>SmtRes!DB739</f>
        <v>65.174999999999997</v>
      </c>
      <c r="M734">
        <f>ROUND(ROUND(L734*Source!I839, 6)*1, 2)</f>
        <v>3910.5</v>
      </c>
      <c r="N734">
        <f>SmtRes!AB739</f>
        <v>789.86</v>
      </c>
      <c r="O734">
        <f>ROUND(ROUND(L734*Source!I839, 6)*SmtRes!DA739, 2)</f>
        <v>3910.5</v>
      </c>
      <c r="P734">
        <f>SmtRes!AG739</f>
        <v>515.51</v>
      </c>
      <c r="Q734">
        <f>SmtRes!DC739</f>
        <v>42.57</v>
      </c>
      <c r="R734">
        <f>ROUND(ROUND(Q734*Source!I839, 6)*1, 2)</f>
        <v>2554.1999999999998</v>
      </c>
      <c r="S734">
        <f>SmtRes!AC739</f>
        <v>515.51</v>
      </c>
      <c r="T734">
        <f>ROUND(ROUND(Q734*Source!I839, 6)*SmtRes!AK739, 2)</f>
        <v>2554.1999999999998</v>
      </c>
      <c r="U734">
        <v>2</v>
      </c>
      <c r="Z734">
        <f>SmtRes!X739</f>
        <v>-1123321947</v>
      </c>
      <c r="AA734">
        <v>-1084138170</v>
      </c>
      <c r="AB734">
        <v>-1084138170</v>
      </c>
    </row>
    <row r="735" spans="1:28" x14ac:dyDescent="0.2">
      <c r="A735">
        <v>20</v>
      </c>
      <c r="B735">
        <v>738</v>
      </c>
      <c r="C735">
        <v>1</v>
      </c>
      <c r="D735">
        <v>0</v>
      </c>
      <c r="E735">
        <f>SmtRes!AV738</f>
        <v>1</v>
      </c>
      <c r="F735" t="str">
        <f>SmtRes!I738</f>
        <v>9999990008</v>
      </c>
      <c r="G735" t="str">
        <f>SmtRes!K738</f>
        <v>Трудозатраты рабочих</v>
      </c>
      <c r="H735" t="str">
        <f>SmtRes!O738</f>
        <v>чел.-ч.</v>
      </c>
      <c r="I735">
        <f>SmtRes!Y738*Source!I839</f>
        <v>39.599999999999994</v>
      </c>
      <c r="J735">
        <f>SmtRes!AO738</f>
        <v>1</v>
      </c>
      <c r="K735">
        <f>SmtRes!AH738</f>
        <v>0</v>
      </c>
      <c r="L735">
        <f>SmtRes!DB738</f>
        <v>0</v>
      </c>
      <c r="M735">
        <f>ROUND(ROUND(L735*Source!I839, 6)*1, 2)</f>
        <v>0</v>
      </c>
      <c r="N735">
        <f>SmtRes!AD738</f>
        <v>0</v>
      </c>
      <c r="O735">
        <f>ROUND(ROUND(L735*Source!I839, 6)*SmtRes!DA738, 2)</f>
        <v>0</v>
      </c>
      <c r="P735">
        <f>SmtRes!AG738</f>
        <v>0</v>
      </c>
      <c r="Q735">
        <f>SmtRes!DC738</f>
        <v>0</v>
      </c>
      <c r="R735">
        <f>ROUND(ROUND(Q735*Source!I839, 6)*1, 2)</f>
        <v>0</v>
      </c>
      <c r="S735">
        <f>SmtRes!AC738</f>
        <v>0</v>
      </c>
      <c r="T735">
        <f>ROUND(ROUND(Q735*Source!I839, 6)*SmtRes!AK738, 2)</f>
        <v>0</v>
      </c>
      <c r="U735">
        <v>1</v>
      </c>
      <c r="Z735">
        <f>SmtRes!X738</f>
        <v>476480486</v>
      </c>
      <c r="AA735">
        <v>-1751963544</v>
      </c>
      <c r="AB735">
        <v>-1751963544</v>
      </c>
    </row>
    <row r="736" spans="1:28" x14ac:dyDescent="0.2">
      <c r="A736">
        <v>20</v>
      </c>
      <c r="B736">
        <v>748</v>
      </c>
      <c r="C736">
        <v>3</v>
      </c>
      <c r="D736">
        <v>0</v>
      </c>
      <c r="E736">
        <f>SmtRes!AV748</f>
        <v>0</v>
      </c>
      <c r="F736" t="str">
        <f>SmtRes!I748</f>
        <v>21.1-20-1</v>
      </c>
      <c r="G736" t="str">
        <f>SmtRes!K748</f>
        <v>Бязь</v>
      </c>
      <c r="H736" t="str">
        <f>SmtRes!O748</f>
        <v>м2</v>
      </c>
      <c r="I736">
        <f>SmtRes!Y748*Source!I840</f>
        <v>1.2</v>
      </c>
      <c r="J736">
        <f>SmtRes!AO748</f>
        <v>1</v>
      </c>
      <c r="K736">
        <f>SmtRes!AE748</f>
        <v>48.08</v>
      </c>
      <c r="L736">
        <f>SmtRes!DB748</f>
        <v>0.96</v>
      </c>
      <c r="M736">
        <f>ROUND(ROUND(L736*Source!I840, 6)*1, 2)</f>
        <v>57.6</v>
      </c>
      <c r="N736">
        <f>SmtRes!AA748</f>
        <v>48.08</v>
      </c>
      <c r="O736">
        <f>ROUND(ROUND(L736*Source!I840, 6)*SmtRes!DA748, 2)</f>
        <v>57.6</v>
      </c>
      <c r="P736">
        <f>SmtRes!AG748</f>
        <v>0</v>
      </c>
      <c r="Q736">
        <f>SmtRes!DC748</f>
        <v>0</v>
      </c>
      <c r="R736">
        <f>ROUND(ROUND(Q736*Source!I840, 6)*1, 2)</f>
        <v>0</v>
      </c>
      <c r="S736">
        <f>SmtRes!AC748</f>
        <v>0</v>
      </c>
      <c r="T736">
        <f>ROUND(ROUND(Q736*Source!I840, 6)*SmtRes!AK748, 2)</f>
        <v>0</v>
      </c>
      <c r="U736">
        <v>3</v>
      </c>
      <c r="Z736">
        <f>SmtRes!X748</f>
        <v>1402440005</v>
      </c>
      <c r="AA736">
        <v>-1894729877</v>
      </c>
      <c r="AB736">
        <v>-1894729877</v>
      </c>
    </row>
    <row r="737" spans="1:28" x14ac:dyDescent="0.2">
      <c r="A737">
        <v>20</v>
      </c>
      <c r="B737">
        <v>747</v>
      </c>
      <c r="C737">
        <v>3</v>
      </c>
      <c r="D737">
        <v>0</v>
      </c>
      <c r="E737">
        <f>SmtRes!AV747</f>
        <v>0</v>
      </c>
      <c r="F737" t="str">
        <f>SmtRes!I747</f>
        <v>21.1-16-41</v>
      </c>
      <c r="G737" t="str">
        <f>SmtRes!K747</f>
        <v>Канифоль</v>
      </c>
      <c r="H737" t="str">
        <f>SmtRes!O747</f>
        <v>кг</v>
      </c>
      <c r="I737">
        <f>SmtRes!Y747*Source!I840</f>
        <v>0.21</v>
      </c>
      <c r="J737">
        <f>SmtRes!AO747</f>
        <v>1</v>
      </c>
      <c r="K737">
        <f>SmtRes!AE747</f>
        <v>404.48</v>
      </c>
      <c r="L737">
        <f>SmtRes!DB747</f>
        <v>1.42</v>
      </c>
      <c r="M737">
        <f>ROUND(ROUND(L737*Source!I840, 6)*1, 2)</f>
        <v>85.2</v>
      </c>
      <c r="N737">
        <f>SmtRes!AA747</f>
        <v>404.48</v>
      </c>
      <c r="O737">
        <f>ROUND(ROUND(L737*Source!I840, 6)*SmtRes!DA747, 2)</f>
        <v>85.2</v>
      </c>
      <c r="P737">
        <f>SmtRes!AG747</f>
        <v>0</v>
      </c>
      <c r="Q737">
        <f>SmtRes!DC747</f>
        <v>0</v>
      </c>
      <c r="R737">
        <f>ROUND(ROUND(Q737*Source!I840, 6)*1, 2)</f>
        <v>0</v>
      </c>
      <c r="S737">
        <f>SmtRes!AC747</f>
        <v>0</v>
      </c>
      <c r="T737">
        <f>ROUND(ROUND(Q737*Source!I840, 6)*SmtRes!AK747, 2)</f>
        <v>0</v>
      </c>
      <c r="U737">
        <v>3</v>
      </c>
      <c r="Z737">
        <f>SmtRes!X747</f>
        <v>-1116031774</v>
      </c>
      <c r="AA737">
        <v>-843402697</v>
      </c>
      <c r="AB737">
        <v>-843402697</v>
      </c>
    </row>
    <row r="738" spans="1:28" x14ac:dyDescent="0.2">
      <c r="A738">
        <v>20</v>
      </c>
      <c r="B738">
        <v>746</v>
      </c>
      <c r="C738">
        <v>3</v>
      </c>
      <c r="D738">
        <v>0</v>
      </c>
      <c r="E738">
        <f>SmtRes!AV746</f>
        <v>0</v>
      </c>
      <c r="F738" t="str">
        <f>SmtRes!I746</f>
        <v>21.1-16-11</v>
      </c>
      <c r="G738" t="str">
        <f>SmtRes!K746</f>
        <v>Ацетон химически чистый</v>
      </c>
      <c r="H738" t="str">
        <f>SmtRes!O746</f>
        <v>кг</v>
      </c>
      <c r="I738">
        <f>SmtRes!Y746*Source!I840</f>
        <v>0.12</v>
      </c>
      <c r="J738">
        <f>SmtRes!AO746</f>
        <v>1</v>
      </c>
      <c r="K738">
        <f>SmtRes!AE746</f>
        <v>271.95999999999998</v>
      </c>
      <c r="L738">
        <f>SmtRes!DB746</f>
        <v>0.54</v>
      </c>
      <c r="M738">
        <f>ROUND(ROUND(L738*Source!I840, 6)*1, 2)</f>
        <v>32.4</v>
      </c>
      <c r="N738">
        <f>SmtRes!AA746</f>
        <v>271.95999999999998</v>
      </c>
      <c r="O738">
        <f>ROUND(ROUND(L738*Source!I840, 6)*SmtRes!DA746, 2)</f>
        <v>32.4</v>
      </c>
      <c r="P738">
        <f>SmtRes!AG746</f>
        <v>0</v>
      </c>
      <c r="Q738">
        <f>SmtRes!DC746</f>
        <v>0</v>
      </c>
      <c r="R738">
        <f>ROUND(ROUND(Q738*Source!I840, 6)*1, 2)</f>
        <v>0</v>
      </c>
      <c r="S738">
        <f>SmtRes!AC746</f>
        <v>0</v>
      </c>
      <c r="T738">
        <f>ROUND(ROUND(Q738*Source!I840, 6)*SmtRes!AK746, 2)</f>
        <v>0</v>
      </c>
      <c r="U738">
        <v>3</v>
      </c>
      <c r="Z738">
        <f>SmtRes!X746</f>
        <v>-1814974188</v>
      </c>
      <c r="AA738">
        <v>-214032763</v>
      </c>
      <c r="AB738">
        <v>-214032763</v>
      </c>
    </row>
    <row r="739" spans="1:28" x14ac:dyDescent="0.2">
      <c r="A739">
        <v>20</v>
      </c>
      <c r="B739">
        <v>745</v>
      </c>
      <c r="C739">
        <v>3</v>
      </c>
      <c r="D739">
        <v>0</v>
      </c>
      <c r="E739">
        <f>SmtRes!AV745</f>
        <v>0</v>
      </c>
      <c r="F739" t="str">
        <f>SmtRes!I745</f>
        <v>21.1-16-104</v>
      </c>
      <c r="G739" t="str">
        <f>SmtRes!K745</f>
        <v>Спирт этиловый технический</v>
      </c>
      <c r="H739" t="str">
        <f>SmtRes!O745</f>
        <v>кг</v>
      </c>
      <c r="I739">
        <f>SmtRes!Y745*Source!I840</f>
        <v>0.24</v>
      </c>
      <c r="J739">
        <f>SmtRes!AO745</f>
        <v>1</v>
      </c>
      <c r="K739">
        <f>SmtRes!AE745</f>
        <v>412.97</v>
      </c>
      <c r="L739">
        <f>SmtRes!DB745</f>
        <v>1.65</v>
      </c>
      <c r="M739">
        <f>ROUND(ROUND(L739*Source!I840, 6)*1, 2)</f>
        <v>99</v>
      </c>
      <c r="N739">
        <f>SmtRes!AA745</f>
        <v>412.97</v>
      </c>
      <c r="O739">
        <f>ROUND(ROUND(L739*Source!I840, 6)*SmtRes!DA745, 2)</f>
        <v>99</v>
      </c>
      <c r="P739">
        <f>SmtRes!AG745</f>
        <v>0</v>
      </c>
      <c r="Q739">
        <f>SmtRes!DC745</f>
        <v>0</v>
      </c>
      <c r="R739">
        <f>ROUND(ROUND(Q739*Source!I840, 6)*1, 2)</f>
        <v>0</v>
      </c>
      <c r="S739">
        <f>SmtRes!AC745</f>
        <v>0</v>
      </c>
      <c r="T739">
        <f>ROUND(ROUND(Q739*Source!I840, 6)*SmtRes!AK745, 2)</f>
        <v>0</v>
      </c>
      <c r="U739">
        <v>3</v>
      </c>
      <c r="Z739">
        <f>SmtRes!X745</f>
        <v>1286462142</v>
      </c>
      <c r="AA739">
        <v>1664821204</v>
      </c>
      <c r="AB739">
        <v>1664821204</v>
      </c>
    </row>
    <row r="740" spans="1:28" x14ac:dyDescent="0.2">
      <c r="A740">
        <v>20</v>
      </c>
      <c r="B740">
        <v>744</v>
      </c>
      <c r="C740">
        <v>3</v>
      </c>
      <c r="D740">
        <v>0</v>
      </c>
      <c r="E740">
        <f>SmtRes!AV744</f>
        <v>0</v>
      </c>
      <c r="F740" t="str">
        <f>SmtRes!I744</f>
        <v>21.1-15-46</v>
      </c>
      <c r="G740" t="str">
        <f>SmtRes!K744</f>
        <v>Припои оловянно-свинцовые в прутках, размеры 8-10х10-15х250-500 мм, марка ПОС-61</v>
      </c>
      <c r="H740" t="str">
        <f>SmtRes!O744</f>
        <v>т</v>
      </c>
      <c r="I740">
        <f>SmtRes!Y744*Source!I840</f>
        <v>1.1999999999999999E-4</v>
      </c>
      <c r="J740">
        <f>SmtRes!AO744</f>
        <v>1</v>
      </c>
      <c r="K740">
        <f>SmtRes!AE744</f>
        <v>1945282.38</v>
      </c>
      <c r="L740">
        <f>SmtRes!DB744</f>
        <v>3.89</v>
      </c>
      <c r="M740">
        <f>ROUND(ROUND(L740*Source!I840, 6)*1, 2)</f>
        <v>233.4</v>
      </c>
      <c r="N740">
        <f>SmtRes!AA744</f>
        <v>1945282.38</v>
      </c>
      <c r="O740">
        <f>ROUND(ROUND(L740*Source!I840, 6)*SmtRes!DA744, 2)</f>
        <v>233.4</v>
      </c>
      <c r="P740">
        <f>SmtRes!AG744</f>
        <v>0</v>
      </c>
      <c r="Q740">
        <f>SmtRes!DC744</f>
        <v>0</v>
      </c>
      <c r="R740">
        <f>ROUND(ROUND(Q740*Source!I840, 6)*1, 2)</f>
        <v>0</v>
      </c>
      <c r="S740">
        <f>SmtRes!AC744</f>
        <v>0</v>
      </c>
      <c r="T740">
        <f>ROUND(ROUND(Q740*Source!I840, 6)*SmtRes!AK744, 2)</f>
        <v>0</v>
      </c>
      <c r="U740">
        <v>3</v>
      </c>
      <c r="Z740">
        <f>SmtRes!X744</f>
        <v>2010614181</v>
      </c>
      <c r="AA740">
        <v>1211539097</v>
      </c>
      <c r="AB740">
        <v>1211539097</v>
      </c>
    </row>
    <row r="741" spans="1:28" x14ac:dyDescent="0.2">
      <c r="A741">
        <v>20</v>
      </c>
      <c r="B741">
        <v>743</v>
      </c>
      <c r="C741">
        <v>2</v>
      </c>
      <c r="D741">
        <v>0</v>
      </c>
      <c r="E741">
        <f>SmtRes!AV743</f>
        <v>0</v>
      </c>
      <c r="F741" t="str">
        <f>SmtRes!I743</f>
        <v>22.1-18-24</v>
      </c>
      <c r="G741" t="str">
        <f>SmtRes!K743</f>
        <v>Автомобили полупассажирские типа ГАЗ, грузоподъемность до 2 т</v>
      </c>
      <c r="H741" t="str">
        <f>SmtRes!O743</f>
        <v>маш.-ч</v>
      </c>
      <c r="I741">
        <f>SmtRes!Y743*Source!I840</f>
        <v>11.76</v>
      </c>
      <c r="J741">
        <f>SmtRes!AO743</f>
        <v>1</v>
      </c>
      <c r="K741">
        <f>SmtRes!AF743</f>
        <v>789.86</v>
      </c>
      <c r="L741">
        <f>SmtRes!DB743</f>
        <v>154.81200000000001</v>
      </c>
      <c r="M741">
        <f>ROUND(ROUND(L741*Source!I840, 6)*1, 2)</f>
        <v>9288.7199999999993</v>
      </c>
      <c r="N741">
        <f>SmtRes!AB743</f>
        <v>789.86</v>
      </c>
      <c r="O741">
        <f>ROUND(ROUND(L741*Source!I840, 6)*SmtRes!DA743, 2)</f>
        <v>9288.7199999999993</v>
      </c>
      <c r="P741">
        <f>SmtRes!AG743</f>
        <v>515.51</v>
      </c>
      <c r="Q741">
        <f>SmtRes!DC743</f>
        <v>101.038</v>
      </c>
      <c r="R741">
        <f>ROUND(ROUND(Q741*Source!I840, 6)*1, 2)</f>
        <v>6062.28</v>
      </c>
      <c r="S741">
        <f>SmtRes!AC743</f>
        <v>515.51</v>
      </c>
      <c r="T741">
        <f>ROUND(ROUND(Q741*Source!I840, 6)*SmtRes!AK743, 2)</f>
        <v>6062.28</v>
      </c>
      <c r="U741">
        <v>2</v>
      </c>
      <c r="Z741">
        <f>SmtRes!X743</f>
        <v>-1123321947</v>
      </c>
      <c r="AA741">
        <v>-1084138170</v>
      </c>
      <c r="AB741">
        <v>-1084138170</v>
      </c>
    </row>
    <row r="742" spans="1:28" x14ac:dyDescent="0.2">
      <c r="A742">
        <v>20</v>
      </c>
      <c r="B742">
        <v>742</v>
      </c>
      <c r="C742">
        <v>1</v>
      </c>
      <c r="D742">
        <v>0</v>
      </c>
      <c r="E742">
        <f>SmtRes!AV742</f>
        <v>1</v>
      </c>
      <c r="F742" t="str">
        <f>SmtRes!I742</f>
        <v>9999990008</v>
      </c>
      <c r="G742" t="str">
        <f>SmtRes!K742</f>
        <v>Трудозатраты рабочих</v>
      </c>
      <c r="H742" t="str">
        <f>SmtRes!O742</f>
        <v>чел.-ч.</v>
      </c>
      <c r="I742">
        <f>SmtRes!Y742*Source!I840</f>
        <v>99.54</v>
      </c>
      <c r="J742">
        <f>SmtRes!AO742</f>
        <v>1</v>
      </c>
      <c r="K742">
        <f>SmtRes!AH742</f>
        <v>0</v>
      </c>
      <c r="L742">
        <f>SmtRes!DB742</f>
        <v>0</v>
      </c>
      <c r="M742">
        <f>ROUND(ROUND(L742*Source!I840, 6)*1, 2)</f>
        <v>0</v>
      </c>
      <c r="N742">
        <f>SmtRes!AD742</f>
        <v>0</v>
      </c>
      <c r="O742">
        <f>ROUND(ROUND(L742*Source!I840, 6)*SmtRes!DA742, 2)</f>
        <v>0</v>
      </c>
      <c r="P742">
        <f>SmtRes!AG742</f>
        <v>0</v>
      </c>
      <c r="Q742">
        <f>SmtRes!DC742</f>
        <v>0</v>
      </c>
      <c r="R742">
        <f>ROUND(ROUND(Q742*Source!I840, 6)*1, 2)</f>
        <v>0</v>
      </c>
      <c r="S742">
        <f>SmtRes!AC742</f>
        <v>0</v>
      </c>
      <c r="T742">
        <f>ROUND(ROUND(Q742*Source!I840, 6)*SmtRes!AK742, 2)</f>
        <v>0</v>
      </c>
      <c r="U742">
        <v>1</v>
      </c>
      <c r="Z742">
        <f>SmtRes!X742</f>
        <v>476480486</v>
      </c>
      <c r="AA742">
        <v>-1751963544</v>
      </c>
      <c r="AB742">
        <v>-1751963544</v>
      </c>
    </row>
    <row r="743" spans="1:28" x14ac:dyDescent="0.2">
      <c r="A743">
        <v>20</v>
      </c>
      <c r="B743">
        <v>751</v>
      </c>
      <c r="C743">
        <v>3</v>
      </c>
      <c r="D743">
        <v>0</v>
      </c>
      <c r="E743">
        <f>SmtRes!AV751</f>
        <v>0</v>
      </c>
      <c r="F743" t="str">
        <f>SmtRes!I751</f>
        <v>21.1-4-7</v>
      </c>
      <c r="G743" t="str">
        <f>SmtRes!K751</f>
        <v>Газ негорючий жидкий (воздух сжатый) Clean 360</v>
      </c>
      <c r="H743" t="str">
        <f>SmtRes!O751</f>
        <v>л</v>
      </c>
      <c r="I743">
        <f>SmtRes!Y751*Source!I841</f>
        <v>6.0000000000000001E-3</v>
      </c>
      <c r="J743">
        <f>SmtRes!AO751</f>
        <v>1</v>
      </c>
      <c r="K743">
        <f>SmtRes!AE751</f>
        <v>13856.59</v>
      </c>
      <c r="L743">
        <f>SmtRes!DB751</f>
        <v>41.57</v>
      </c>
      <c r="M743">
        <f>ROUND(ROUND(L743*Source!I841, 6)*1, 2)</f>
        <v>83.14</v>
      </c>
      <c r="N743">
        <f>SmtRes!AA751</f>
        <v>13856.59</v>
      </c>
      <c r="O743">
        <f>ROUND(ROUND(L743*Source!I841, 6)*SmtRes!DA751, 2)</f>
        <v>83.14</v>
      </c>
      <c r="P743">
        <f>SmtRes!AG751</f>
        <v>0</v>
      </c>
      <c r="Q743">
        <f>SmtRes!DC751</f>
        <v>0</v>
      </c>
      <c r="R743">
        <f>ROUND(ROUND(Q743*Source!I841, 6)*1, 2)</f>
        <v>0</v>
      </c>
      <c r="S743">
        <f>SmtRes!AC751</f>
        <v>0</v>
      </c>
      <c r="T743">
        <f>ROUND(ROUND(Q743*Source!I841, 6)*SmtRes!AK751, 2)</f>
        <v>0</v>
      </c>
      <c r="U743">
        <v>3</v>
      </c>
      <c r="Z743">
        <f>SmtRes!X751</f>
        <v>-1791503361</v>
      </c>
      <c r="AA743">
        <v>613166462</v>
      </c>
      <c r="AB743">
        <v>613166462</v>
      </c>
    </row>
    <row r="744" spans="1:28" x14ac:dyDescent="0.2">
      <c r="A744">
        <v>20</v>
      </c>
      <c r="B744">
        <v>750</v>
      </c>
      <c r="C744">
        <v>3</v>
      </c>
      <c r="D744">
        <v>0</v>
      </c>
      <c r="E744">
        <f>SmtRes!AV750</f>
        <v>0</v>
      </c>
      <c r="F744" t="str">
        <f>SmtRes!I750</f>
        <v>21.1-20-7</v>
      </c>
      <c r="G744" t="str">
        <f>SmtRes!K750</f>
        <v>Ветошь</v>
      </c>
      <c r="H744" t="str">
        <f>SmtRes!O750</f>
        <v>кг</v>
      </c>
      <c r="I744">
        <f>SmtRes!Y750*Source!I841</f>
        <v>6.0000000000000001E-3</v>
      </c>
      <c r="J744">
        <f>SmtRes!AO750</f>
        <v>1</v>
      </c>
      <c r="K744">
        <f>SmtRes!AE750</f>
        <v>29.29</v>
      </c>
      <c r="L744">
        <f>SmtRes!DB750</f>
        <v>0.09</v>
      </c>
      <c r="M744">
        <f>ROUND(ROUND(L744*Source!I841, 6)*1, 2)</f>
        <v>0.18</v>
      </c>
      <c r="N744">
        <f>SmtRes!AA750</f>
        <v>29.29</v>
      </c>
      <c r="O744">
        <f>ROUND(ROUND(L744*Source!I841, 6)*SmtRes!DA750, 2)</f>
        <v>0.18</v>
      </c>
      <c r="P744">
        <f>SmtRes!AG750</f>
        <v>0</v>
      </c>
      <c r="Q744">
        <f>SmtRes!DC750</f>
        <v>0</v>
      </c>
      <c r="R744">
        <f>ROUND(ROUND(Q744*Source!I841, 6)*1, 2)</f>
        <v>0</v>
      </c>
      <c r="S744">
        <f>SmtRes!AC750</f>
        <v>0</v>
      </c>
      <c r="T744">
        <f>ROUND(ROUND(Q744*Source!I841, 6)*SmtRes!AK750, 2)</f>
        <v>0</v>
      </c>
      <c r="U744">
        <v>3</v>
      </c>
      <c r="Z744">
        <f>SmtRes!X750</f>
        <v>-20334964</v>
      </c>
      <c r="AA744">
        <v>-854210182</v>
      </c>
      <c r="AB744">
        <v>-854210182</v>
      </c>
    </row>
    <row r="745" spans="1:28" x14ac:dyDescent="0.2">
      <c r="A745">
        <v>20</v>
      </c>
      <c r="B745">
        <v>749</v>
      </c>
      <c r="C745">
        <v>1</v>
      </c>
      <c r="D745">
        <v>0</v>
      </c>
      <c r="E745">
        <f>SmtRes!AV749</f>
        <v>1</v>
      </c>
      <c r="F745" t="str">
        <f>SmtRes!I749</f>
        <v>9999990008</v>
      </c>
      <c r="G745" t="str">
        <f>SmtRes!K749</f>
        <v>Трудозатраты рабочих</v>
      </c>
      <c r="H745" t="str">
        <f>SmtRes!O749</f>
        <v>чел.-ч.</v>
      </c>
      <c r="I745">
        <f>SmtRes!Y749*Source!I841</f>
        <v>0.6</v>
      </c>
      <c r="J745">
        <f>SmtRes!AO749</f>
        <v>1</v>
      </c>
      <c r="K745">
        <f>SmtRes!AH749</f>
        <v>0</v>
      </c>
      <c r="L745">
        <f>SmtRes!DB749</f>
        <v>0</v>
      </c>
      <c r="M745">
        <f>ROUND(ROUND(L745*Source!I841, 6)*1, 2)</f>
        <v>0</v>
      </c>
      <c r="N745">
        <f>SmtRes!AD749</f>
        <v>0</v>
      </c>
      <c r="O745">
        <f>ROUND(ROUND(L745*Source!I841, 6)*SmtRes!DA749, 2)</f>
        <v>0</v>
      </c>
      <c r="P745">
        <f>SmtRes!AG749</f>
        <v>0</v>
      </c>
      <c r="Q745">
        <f>SmtRes!DC749</f>
        <v>0</v>
      </c>
      <c r="R745">
        <f>ROUND(ROUND(Q745*Source!I841, 6)*1, 2)</f>
        <v>0</v>
      </c>
      <c r="S745">
        <f>SmtRes!AC749</f>
        <v>0</v>
      </c>
      <c r="T745">
        <f>ROUND(ROUND(Q745*Source!I841, 6)*SmtRes!AK749, 2)</f>
        <v>0</v>
      </c>
      <c r="U745">
        <v>1</v>
      </c>
      <c r="Z745">
        <f>SmtRes!X749</f>
        <v>476480486</v>
      </c>
      <c r="AA745">
        <v>-1751963544</v>
      </c>
      <c r="AB745">
        <v>-1751963544</v>
      </c>
    </row>
    <row r="746" spans="1:28" x14ac:dyDescent="0.2">
      <c r="A746">
        <f>Source!A874</f>
        <v>5</v>
      </c>
      <c r="B746">
        <v>874</v>
      </c>
      <c r="G746" t="str">
        <f>Source!G874</f>
        <v>Система оповещения и управления эвакуацией</v>
      </c>
    </row>
    <row r="747" spans="1:28" x14ac:dyDescent="0.2">
      <c r="A747">
        <v>20</v>
      </c>
      <c r="B747">
        <v>763</v>
      </c>
      <c r="C747">
        <v>3</v>
      </c>
      <c r="D747">
        <v>0</v>
      </c>
      <c r="E747">
        <f>SmtRes!AV763</f>
        <v>0</v>
      </c>
      <c r="F747" t="str">
        <f>SmtRes!I763</f>
        <v>21.1-25-191</v>
      </c>
      <c r="G747" t="str">
        <f>SmtRes!K763</f>
        <v>Мыло жидкое (мыловар)</v>
      </c>
      <c r="H747" t="str">
        <f>SmtRes!O763</f>
        <v>т</v>
      </c>
      <c r="I747">
        <f>SmtRes!Y763*Source!I882</f>
        <v>1.1E-5</v>
      </c>
      <c r="J747">
        <f>SmtRes!AO763</f>
        <v>1</v>
      </c>
      <c r="K747">
        <f>SmtRes!AE763</f>
        <v>40155.050000000003</v>
      </c>
      <c r="L747">
        <f>SmtRes!DB763</f>
        <v>0.44</v>
      </c>
      <c r="M747">
        <f>ROUND(ROUND(L747*Source!I882, 6)*1, 2)</f>
        <v>0.44</v>
      </c>
      <c r="N747">
        <f>SmtRes!AA763</f>
        <v>40155.050000000003</v>
      </c>
      <c r="O747">
        <f>ROUND(ROUND(L747*Source!I882, 6)*SmtRes!DA763, 2)</f>
        <v>0.44</v>
      </c>
      <c r="P747">
        <f>SmtRes!AG763</f>
        <v>0</v>
      </c>
      <c r="Q747">
        <f>SmtRes!DC763</f>
        <v>0</v>
      </c>
      <c r="R747">
        <f>ROUND(ROUND(Q747*Source!I882, 6)*1, 2)</f>
        <v>0</v>
      </c>
      <c r="S747">
        <f>SmtRes!AC763</f>
        <v>0</v>
      </c>
      <c r="T747">
        <f>ROUND(ROUND(Q747*Source!I882, 6)*SmtRes!AK763, 2)</f>
        <v>0</v>
      </c>
      <c r="U747">
        <v>3</v>
      </c>
      <c r="Z747">
        <f>SmtRes!X763</f>
        <v>754100609</v>
      </c>
      <c r="AA747">
        <v>-1744557655</v>
      </c>
      <c r="AB747">
        <v>-1744557655</v>
      </c>
    </row>
    <row r="748" spans="1:28" x14ac:dyDescent="0.2">
      <c r="A748">
        <v>20</v>
      </c>
      <c r="B748">
        <v>762</v>
      </c>
      <c r="C748">
        <v>3</v>
      </c>
      <c r="D748">
        <v>0</v>
      </c>
      <c r="E748">
        <f>SmtRes!AV762</f>
        <v>0</v>
      </c>
      <c r="F748" t="str">
        <f>SmtRes!I762</f>
        <v>21.1-20-7</v>
      </c>
      <c r="G748" t="str">
        <f>SmtRes!K762</f>
        <v>Ветошь</v>
      </c>
      <c r="H748" t="str">
        <f>SmtRes!O762</f>
        <v>кг</v>
      </c>
      <c r="I748">
        <f>SmtRes!Y762*Source!I882</f>
        <v>4.3999999999999997E-2</v>
      </c>
      <c r="J748">
        <f>SmtRes!AO762</f>
        <v>1</v>
      </c>
      <c r="K748">
        <f>SmtRes!AE762</f>
        <v>29.29</v>
      </c>
      <c r="L748">
        <f>SmtRes!DB762</f>
        <v>1.32</v>
      </c>
      <c r="M748">
        <f>ROUND(ROUND(L748*Source!I882, 6)*1, 2)</f>
        <v>1.32</v>
      </c>
      <c r="N748">
        <f>SmtRes!AA762</f>
        <v>29.29</v>
      </c>
      <c r="O748">
        <f>ROUND(ROUND(L748*Source!I882, 6)*SmtRes!DA762, 2)</f>
        <v>1.32</v>
      </c>
      <c r="P748">
        <f>SmtRes!AG762</f>
        <v>0</v>
      </c>
      <c r="Q748">
        <f>SmtRes!DC762</f>
        <v>0</v>
      </c>
      <c r="R748">
        <f>ROUND(ROUND(Q748*Source!I882, 6)*1, 2)</f>
        <v>0</v>
      </c>
      <c r="S748">
        <f>SmtRes!AC762</f>
        <v>0</v>
      </c>
      <c r="T748">
        <f>ROUND(ROUND(Q748*Source!I882, 6)*SmtRes!AK762, 2)</f>
        <v>0</v>
      </c>
      <c r="U748">
        <v>3</v>
      </c>
      <c r="Z748">
        <f>SmtRes!X762</f>
        <v>-20334964</v>
      </c>
      <c r="AA748">
        <v>-854210182</v>
      </c>
      <c r="AB748">
        <v>-854210182</v>
      </c>
    </row>
    <row r="749" spans="1:28" x14ac:dyDescent="0.2">
      <c r="A749">
        <v>20</v>
      </c>
      <c r="B749">
        <v>761</v>
      </c>
      <c r="C749">
        <v>3</v>
      </c>
      <c r="D749">
        <v>0</v>
      </c>
      <c r="E749">
        <f>SmtRes!AV761</f>
        <v>0</v>
      </c>
      <c r="F749" t="str">
        <f>SmtRes!I761</f>
        <v>21.1-16-104</v>
      </c>
      <c r="G749" t="str">
        <f>SmtRes!K761</f>
        <v>Спирт этиловый технический</v>
      </c>
      <c r="H749" t="str">
        <f>SmtRes!O761</f>
        <v>кг</v>
      </c>
      <c r="I749">
        <f>SmtRes!Y761*Source!I882</f>
        <v>2.1999999999999999E-2</v>
      </c>
      <c r="J749">
        <f>SmtRes!AO761</f>
        <v>1</v>
      </c>
      <c r="K749">
        <f>SmtRes!AE761</f>
        <v>412.97</v>
      </c>
      <c r="L749">
        <f>SmtRes!DB761</f>
        <v>9.1300000000000008</v>
      </c>
      <c r="M749">
        <f>ROUND(ROUND(L749*Source!I882, 6)*1, 2)</f>
        <v>9.1300000000000008</v>
      </c>
      <c r="N749">
        <f>SmtRes!AA761</f>
        <v>412.97</v>
      </c>
      <c r="O749">
        <f>ROUND(ROUND(L749*Source!I882, 6)*SmtRes!DA761, 2)</f>
        <v>9.1300000000000008</v>
      </c>
      <c r="P749">
        <f>SmtRes!AG761</f>
        <v>0</v>
      </c>
      <c r="Q749">
        <f>SmtRes!DC761</f>
        <v>0</v>
      </c>
      <c r="R749">
        <f>ROUND(ROUND(Q749*Source!I882, 6)*1, 2)</f>
        <v>0</v>
      </c>
      <c r="S749">
        <f>SmtRes!AC761</f>
        <v>0</v>
      </c>
      <c r="T749">
        <f>ROUND(ROUND(Q749*Source!I882, 6)*SmtRes!AK761, 2)</f>
        <v>0</v>
      </c>
      <c r="U749">
        <v>3</v>
      </c>
      <c r="Z749">
        <f>SmtRes!X761</f>
        <v>1286462142</v>
      </c>
      <c r="AA749">
        <v>1664821204</v>
      </c>
      <c r="AB749">
        <v>1664821204</v>
      </c>
    </row>
    <row r="750" spans="1:28" x14ac:dyDescent="0.2">
      <c r="A750">
        <v>20</v>
      </c>
      <c r="B750">
        <v>760</v>
      </c>
      <c r="C750">
        <v>2</v>
      </c>
      <c r="D750">
        <v>0</v>
      </c>
      <c r="E750">
        <f>SmtRes!AV760</f>
        <v>0</v>
      </c>
      <c r="F750" t="str">
        <f>SmtRes!I760</f>
        <v>22.1-18-24</v>
      </c>
      <c r="G750" t="str">
        <f>SmtRes!K760</f>
        <v>Автомобили полупассажирские типа ГАЗ, грузоподъемность до 2 т</v>
      </c>
      <c r="H750" t="str">
        <f>SmtRes!O760</f>
        <v>маш.-ч</v>
      </c>
      <c r="I750">
        <f>SmtRes!Y760*Source!I882</f>
        <v>0.16499999999999998</v>
      </c>
      <c r="J750">
        <f>SmtRes!AO760</f>
        <v>1</v>
      </c>
      <c r="K750">
        <f>SmtRes!AF760</f>
        <v>789.86</v>
      </c>
      <c r="L750">
        <f>SmtRes!DB760</f>
        <v>130.35</v>
      </c>
      <c r="M750">
        <f>ROUND(ROUND(L750*Source!I882, 6)*1, 2)</f>
        <v>130.35</v>
      </c>
      <c r="N750">
        <f>SmtRes!AB760</f>
        <v>789.86</v>
      </c>
      <c r="O750">
        <f>ROUND(ROUND(L750*Source!I882, 6)*SmtRes!DA760, 2)</f>
        <v>130.35</v>
      </c>
      <c r="P750">
        <f>SmtRes!AG760</f>
        <v>515.51</v>
      </c>
      <c r="Q750">
        <f>SmtRes!DC760</f>
        <v>85.057500000000005</v>
      </c>
      <c r="R750">
        <f>ROUND(ROUND(Q750*Source!I882, 6)*1, 2)</f>
        <v>85.06</v>
      </c>
      <c r="S750">
        <f>SmtRes!AC760</f>
        <v>515.51</v>
      </c>
      <c r="T750">
        <f>ROUND(ROUND(Q750*Source!I882, 6)*SmtRes!AK760, 2)</f>
        <v>85.06</v>
      </c>
      <c r="U750">
        <v>2</v>
      </c>
      <c r="Z750">
        <f>SmtRes!X760</f>
        <v>-1123321947</v>
      </c>
      <c r="AA750">
        <v>-1084138170</v>
      </c>
      <c r="AB750">
        <v>-1084138170</v>
      </c>
    </row>
    <row r="751" spans="1:28" x14ac:dyDescent="0.2">
      <c r="A751">
        <v>20</v>
      </c>
      <c r="B751">
        <v>759</v>
      </c>
      <c r="C751">
        <v>1</v>
      </c>
      <c r="D751">
        <v>0</v>
      </c>
      <c r="E751">
        <f>SmtRes!AV759</f>
        <v>1</v>
      </c>
      <c r="F751" t="str">
        <f>SmtRes!I759</f>
        <v>9999990008</v>
      </c>
      <c r="G751" t="str">
        <f>SmtRes!K759</f>
        <v>Трудозатраты рабочих</v>
      </c>
      <c r="H751" t="str">
        <f>SmtRes!O759</f>
        <v>чел.-ч.</v>
      </c>
      <c r="I751">
        <f>SmtRes!Y759*Source!I882</f>
        <v>1.4850000000000001</v>
      </c>
      <c r="J751">
        <f>SmtRes!AO759</f>
        <v>1</v>
      </c>
      <c r="K751">
        <f>SmtRes!AH759</f>
        <v>0</v>
      </c>
      <c r="L751">
        <f>SmtRes!DB759</f>
        <v>0</v>
      </c>
      <c r="M751">
        <f>ROUND(ROUND(L751*Source!I882, 6)*1, 2)</f>
        <v>0</v>
      </c>
      <c r="N751">
        <f>SmtRes!AD759</f>
        <v>0</v>
      </c>
      <c r="O751">
        <f>ROUND(ROUND(L751*Source!I882, 6)*SmtRes!DA759, 2)</f>
        <v>0</v>
      </c>
      <c r="P751">
        <f>SmtRes!AG759</f>
        <v>0</v>
      </c>
      <c r="Q751">
        <f>SmtRes!DC759</f>
        <v>0</v>
      </c>
      <c r="R751">
        <f>ROUND(ROUND(Q751*Source!I882, 6)*1, 2)</f>
        <v>0</v>
      </c>
      <c r="S751">
        <f>SmtRes!AC759</f>
        <v>0</v>
      </c>
      <c r="T751">
        <f>ROUND(ROUND(Q751*Source!I882, 6)*SmtRes!AK759, 2)</f>
        <v>0</v>
      </c>
      <c r="U751">
        <v>1</v>
      </c>
      <c r="Z751">
        <f>SmtRes!X759</f>
        <v>476480486</v>
      </c>
      <c r="AA751">
        <v>-1751963544</v>
      </c>
      <c r="AB751">
        <v>-1751963544</v>
      </c>
    </row>
    <row r="752" spans="1:28" x14ac:dyDescent="0.2">
      <c r="A752">
        <v>20</v>
      </c>
      <c r="B752">
        <v>768</v>
      </c>
      <c r="C752">
        <v>3</v>
      </c>
      <c r="D752">
        <v>0</v>
      </c>
      <c r="E752">
        <f>SmtRes!AV768</f>
        <v>0</v>
      </c>
      <c r="F752" t="str">
        <f>SmtRes!I768</f>
        <v>21.1-25-191</v>
      </c>
      <c r="G752" t="str">
        <f>SmtRes!K768</f>
        <v>Мыло жидкое (мыловар)</v>
      </c>
      <c r="H752" t="str">
        <f>SmtRes!O768</f>
        <v>т</v>
      </c>
      <c r="I752">
        <f>SmtRes!Y768*Source!I883</f>
        <v>9.9999999999999995E-7</v>
      </c>
      <c r="J752">
        <f>SmtRes!AO768</f>
        <v>1</v>
      </c>
      <c r="K752">
        <f>SmtRes!AE768</f>
        <v>40155.050000000003</v>
      </c>
      <c r="L752">
        <f>SmtRes!DB768</f>
        <v>0.04</v>
      </c>
      <c r="M752">
        <f>ROUND(ROUND(L752*Source!I883, 6)*1, 2)</f>
        <v>0.04</v>
      </c>
      <c r="N752">
        <f>SmtRes!AA768</f>
        <v>40155.050000000003</v>
      </c>
      <c r="O752">
        <f>ROUND(ROUND(L752*Source!I883, 6)*SmtRes!DA768, 2)</f>
        <v>0.04</v>
      </c>
      <c r="P752">
        <f>SmtRes!AG768</f>
        <v>0</v>
      </c>
      <c r="Q752">
        <f>SmtRes!DC768</f>
        <v>0</v>
      </c>
      <c r="R752">
        <f>ROUND(ROUND(Q752*Source!I883, 6)*1, 2)</f>
        <v>0</v>
      </c>
      <c r="S752">
        <f>SmtRes!AC768</f>
        <v>0</v>
      </c>
      <c r="T752">
        <f>ROUND(ROUND(Q752*Source!I883, 6)*SmtRes!AK768, 2)</f>
        <v>0</v>
      </c>
      <c r="U752">
        <v>3</v>
      </c>
      <c r="Z752">
        <f>SmtRes!X768</f>
        <v>754100609</v>
      </c>
      <c r="AA752">
        <v>-1744557655</v>
      </c>
      <c r="AB752">
        <v>-1744557655</v>
      </c>
    </row>
    <row r="753" spans="1:28" x14ac:dyDescent="0.2">
      <c r="A753">
        <v>20</v>
      </c>
      <c r="B753">
        <v>767</v>
      </c>
      <c r="C753">
        <v>3</v>
      </c>
      <c r="D753">
        <v>0</v>
      </c>
      <c r="E753">
        <f>SmtRes!AV767</f>
        <v>0</v>
      </c>
      <c r="F753" t="str">
        <f>SmtRes!I767</f>
        <v>21.1-20-7</v>
      </c>
      <c r="G753" t="str">
        <f>SmtRes!K767</f>
        <v>Ветошь</v>
      </c>
      <c r="H753" t="str">
        <f>SmtRes!O767</f>
        <v>кг</v>
      </c>
      <c r="I753">
        <f>SmtRes!Y767*Source!I883</f>
        <v>4.0000000000000001E-3</v>
      </c>
      <c r="J753">
        <f>SmtRes!AO767</f>
        <v>1</v>
      </c>
      <c r="K753">
        <f>SmtRes!AE767</f>
        <v>29.29</v>
      </c>
      <c r="L753">
        <f>SmtRes!DB767</f>
        <v>0.12</v>
      </c>
      <c r="M753">
        <f>ROUND(ROUND(L753*Source!I883, 6)*1, 2)</f>
        <v>0.12</v>
      </c>
      <c r="N753">
        <f>SmtRes!AA767</f>
        <v>29.29</v>
      </c>
      <c r="O753">
        <f>ROUND(ROUND(L753*Source!I883, 6)*SmtRes!DA767, 2)</f>
        <v>0.12</v>
      </c>
      <c r="P753">
        <f>SmtRes!AG767</f>
        <v>0</v>
      </c>
      <c r="Q753">
        <f>SmtRes!DC767</f>
        <v>0</v>
      </c>
      <c r="R753">
        <f>ROUND(ROUND(Q753*Source!I883, 6)*1, 2)</f>
        <v>0</v>
      </c>
      <c r="S753">
        <f>SmtRes!AC767</f>
        <v>0</v>
      </c>
      <c r="T753">
        <f>ROUND(ROUND(Q753*Source!I883, 6)*SmtRes!AK767, 2)</f>
        <v>0</v>
      </c>
      <c r="U753">
        <v>3</v>
      </c>
      <c r="Z753">
        <f>SmtRes!X767</f>
        <v>-20334964</v>
      </c>
      <c r="AA753">
        <v>-854210182</v>
      </c>
      <c r="AB753">
        <v>-854210182</v>
      </c>
    </row>
    <row r="754" spans="1:28" x14ac:dyDescent="0.2">
      <c r="A754">
        <v>20</v>
      </c>
      <c r="B754">
        <v>766</v>
      </c>
      <c r="C754">
        <v>3</v>
      </c>
      <c r="D754">
        <v>0</v>
      </c>
      <c r="E754">
        <f>SmtRes!AV766</f>
        <v>0</v>
      </c>
      <c r="F754" t="str">
        <f>SmtRes!I766</f>
        <v>21.1-16-104</v>
      </c>
      <c r="G754" t="str">
        <f>SmtRes!K766</f>
        <v>Спирт этиловый технический</v>
      </c>
      <c r="H754" t="str">
        <f>SmtRes!O766</f>
        <v>кг</v>
      </c>
      <c r="I754">
        <f>SmtRes!Y766*Source!I883</f>
        <v>2E-3</v>
      </c>
      <c r="J754">
        <f>SmtRes!AO766</f>
        <v>1</v>
      </c>
      <c r="K754">
        <f>SmtRes!AE766</f>
        <v>412.97</v>
      </c>
      <c r="L754">
        <f>SmtRes!DB766</f>
        <v>0.83</v>
      </c>
      <c r="M754">
        <f>ROUND(ROUND(L754*Source!I883, 6)*1, 2)</f>
        <v>0.83</v>
      </c>
      <c r="N754">
        <f>SmtRes!AA766</f>
        <v>412.97</v>
      </c>
      <c r="O754">
        <f>ROUND(ROUND(L754*Source!I883, 6)*SmtRes!DA766, 2)</f>
        <v>0.83</v>
      </c>
      <c r="P754">
        <f>SmtRes!AG766</f>
        <v>0</v>
      </c>
      <c r="Q754">
        <f>SmtRes!DC766</f>
        <v>0</v>
      </c>
      <c r="R754">
        <f>ROUND(ROUND(Q754*Source!I883, 6)*1, 2)</f>
        <v>0</v>
      </c>
      <c r="S754">
        <f>SmtRes!AC766</f>
        <v>0</v>
      </c>
      <c r="T754">
        <f>ROUND(ROUND(Q754*Source!I883, 6)*SmtRes!AK766, 2)</f>
        <v>0</v>
      </c>
      <c r="U754">
        <v>3</v>
      </c>
      <c r="Z754">
        <f>SmtRes!X766</f>
        <v>1286462142</v>
      </c>
      <c r="AA754">
        <v>1664821204</v>
      </c>
      <c r="AB754">
        <v>1664821204</v>
      </c>
    </row>
    <row r="755" spans="1:28" x14ac:dyDescent="0.2">
      <c r="A755">
        <v>20</v>
      </c>
      <c r="B755">
        <v>765</v>
      </c>
      <c r="C755">
        <v>2</v>
      </c>
      <c r="D755">
        <v>0</v>
      </c>
      <c r="E755">
        <f>SmtRes!AV765</f>
        <v>0</v>
      </c>
      <c r="F755" t="str">
        <f>SmtRes!I765</f>
        <v>22.1-18-24</v>
      </c>
      <c r="G755" t="str">
        <f>SmtRes!K765</f>
        <v>Автомобили полупассажирские типа ГАЗ, грузоподъемность до 2 т</v>
      </c>
      <c r="H755" t="str">
        <f>SmtRes!O765</f>
        <v>маш.-ч</v>
      </c>
      <c r="I755">
        <f>SmtRes!Y765*Source!I883</f>
        <v>6.9999999999999993E-2</v>
      </c>
      <c r="J755">
        <f>SmtRes!AO765</f>
        <v>1</v>
      </c>
      <c r="K755">
        <f>SmtRes!AF765</f>
        <v>789.86</v>
      </c>
      <c r="L755">
        <f>SmtRes!DB765</f>
        <v>55.292999999999999</v>
      </c>
      <c r="M755">
        <f>ROUND(ROUND(L755*Source!I883, 6)*1, 2)</f>
        <v>55.29</v>
      </c>
      <c r="N755">
        <f>SmtRes!AB765</f>
        <v>789.86</v>
      </c>
      <c r="O755">
        <f>ROUND(ROUND(L755*Source!I883, 6)*SmtRes!DA765, 2)</f>
        <v>55.29</v>
      </c>
      <c r="P755">
        <f>SmtRes!AG765</f>
        <v>515.51</v>
      </c>
      <c r="Q755">
        <f>SmtRes!DC765</f>
        <v>36.085000000000001</v>
      </c>
      <c r="R755">
        <f>ROUND(ROUND(Q755*Source!I883, 6)*1, 2)</f>
        <v>36.090000000000003</v>
      </c>
      <c r="S755">
        <f>SmtRes!AC765</f>
        <v>515.51</v>
      </c>
      <c r="T755">
        <f>ROUND(ROUND(Q755*Source!I883, 6)*SmtRes!AK765, 2)</f>
        <v>36.090000000000003</v>
      </c>
      <c r="U755">
        <v>2</v>
      </c>
      <c r="Z755">
        <f>SmtRes!X765</f>
        <v>-1123321947</v>
      </c>
      <c r="AA755">
        <v>-1084138170</v>
      </c>
      <c r="AB755">
        <v>-1084138170</v>
      </c>
    </row>
    <row r="756" spans="1:28" x14ac:dyDescent="0.2">
      <c r="A756">
        <v>20</v>
      </c>
      <c r="B756">
        <v>764</v>
      </c>
      <c r="C756">
        <v>1</v>
      </c>
      <c r="D756">
        <v>0</v>
      </c>
      <c r="E756">
        <f>SmtRes!AV764</f>
        <v>1</v>
      </c>
      <c r="F756" t="str">
        <f>SmtRes!I764</f>
        <v>9999990008</v>
      </c>
      <c r="G756" t="str">
        <f>SmtRes!K764</f>
        <v>Трудозатраты рабочих</v>
      </c>
      <c r="H756" t="str">
        <f>SmtRes!O764</f>
        <v>чел.-ч.</v>
      </c>
      <c r="I756">
        <f>SmtRes!Y764*Source!I883</f>
        <v>0.59499999999999997</v>
      </c>
      <c r="J756">
        <f>SmtRes!AO764</f>
        <v>1</v>
      </c>
      <c r="K756">
        <f>SmtRes!AH764</f>
        <v>0</v>
      </c>
      <c r="L756">
        <f>SmtRes!DB764</f>
        <v>0</v>
      </c>
      <c r="M756">
        <f>ROUND(ROUND(L756*Source!I883, 6)*1, 2)</f>
        <v>0</v>
      </c>
      <c r="N756">
        <f>SmtRes!AD764</f>
        <v>0</v>
      </c>
      <c r="O756">
        <f>ROUND(ROUND(L756*Source!I883, 6)*SmtRes!DA764, 2)</f>
        <v>0</v>
      </c>
      <c r="P756">
        <f>SmtRes!AG764</f>
        <v>0</v>
      </c>
      <c r="Q756">
        <f>SmtRes!DC764</f>
        <v>0</v>
      </c>
      <c r="R756">
        <f>ROUND(ROUND(Q756*Source!I883, 6)*1, 2)</f>
        <v>0</v>
      </c>
      <c r="S756">
        <f>SmtRes!AC764</f>
        <v>0</v>
      </c>
      <c r="T756">
        <f>ROUND(ROUND(Q756*Source!I883, 6)*SmtRes!AK764, 2)</f>
        <v>0</v>
      </c>
      <c r="U756">
        <v>1</v>
      </c>
      <c r="Z756">
        <f>SmtRes!X764</f>
        <v>476480486</v>
      </c>
      <c r="AA756">
        <v>-1751963544</v>
      </c>
      <c r="AB756">
        <v>-1751963544</v>
      </c>
    </row>
    <row r="757" spans="1:28" x14ac:dyDescent="0.2">
      <c r="A757">
        <v>20</v>
      </c>
      <c r="B757">
        <v>781</v>
      </c>
      <c r="C757">
        <v>3</v>
      </c>
      <c r="D757">
        <v>0</v>
      </c>
      <c r="E757">
        <f>SmtRes!AV781</f>
        <v>0</v>
      </c>
      <c r="F757" t="str">
        <f>SmtRes!I781</f>
        <v>21.1-20-1</v>
      </c>
      <c r="G757" t="str">
        <f>SmtRes!K781</f>
        <v>Бязь</v>
      </c>
      <c r="H757" t="str">
        <f>SmtRes!O781</f>
        <v>м2</v>
      </c>
      <c r="I757">
        <f>SmtRes!Y781*Source!I886</f>
        <v>1.32</v>
      </c>
      <c r="J757">
        <f>SmtRes!AO781</f>
        <v>1</v>
      </c>
      <c r="K757">
        <f>SmtRes!AE781</f>
        <v>48.08</v>
      </c>
      <c r="L757">
        <f>SmtRes!DB781</f>
        <v>10.56</v>
      </c>
      <c r="M757">
        <f>ROUND(ROUND(L757*Source!I886, 6)*1, 2)</f>
        <v>63.36</v>
      </c>
      <c r="N757">
        <f>SmtRes!AA781</f>
        <v>48.08</v>
      </c>
      <c r="O757">
        <f>ROUND(ROUND(L757*Source!I886, 6)*SmtRes!DA781, 2)</f>
        <v>63.36</v>
      </c>
      <c r="P757">
        <f>SmtRes!AG781</f>
        <v>0</v>
      </c>
      <c r="Q757">
        <f>SmtRes!DC781</f>
        <v>0</v>
      </c>
      <c r="R757">
        <f>ROUND(ROUND(Q757*Source!I886, 6)*1, 2)</f>
        <v>0</v>
      </c>
      <c r="S757">
        <f>SmtRes!AC781</f>
        <v>0</v>
      </c>
      <c r="T757">
        <f>ROUND(ROUND(Q757*Source!I886, 6)*SmtRes!AK781, 2)</f>
        <v>0</v>
      </c>
      <c r="U757">
        <v>3</v>
      </c>
      <c r="Z757">
        <f>SmtRes!X781</f>
        <v>1402440005</v>
      </c>
      <c r="AA757">
        <v>-1894729877</v>
      </c>
      <c r="AB757">
        <v>-1894729877</v>
      </c>
    </row>
    <row r="758" spans="1:28" x14ac:dyDescent="0.2">
      <c r="A758">
        <v>20</v>
      </c>
      <c r="B758">
        <v>780</v>
      </c>
      <c r="C758">
        <v>3</v>
      </c>
      <c r="D758">
        <v>0</v>
      </c>
      <c r="E758">
        <f>SmtRes!AV780</f>
        <v>0</v>
      </c>
      <c r="F758" t="str">
        <f>SmtRes!I780</f>
        <v>21.1-16-11</v>
      </c>
      <c r="G758" t="str">
        <f>SmtRes!K780</f>
        <v>Ацетон химически чистый</v>
      </c>
      <c r="H758" t="str">
        <f>SmtRes!O780</f>
        <v>кг</v>
      </c>
      <c r="I758">
        <f>SmtRes!Y780*Source!I886</f>
        <v>6.6000000000000003E-2</v>
      </c>
      <c r="J758">
        <f>SmtRes!AO780</f>
        <v>1</v>
      </c>
      <c r="K758">
        <f>SmtRes!AE780</f>
        <v>271.95999999999998</v>
      </c>
      <c r="L758">
        <f>SmtRes!DB780</f>
        <v>2.97</v>
      </c>
      <c r="M758">
        <f>ROUND(ROUND(L758*Source!I886, 6)*1, 2)</f>
        <v>17.82</v>
      </c>
      <c r="N758">
        <f>SmtRes!AA780</f>
        <v>271.95999999999998</v>
      </c>
      <c r="O758">
        <f>ROUND(ROUND(L758*Source!I886, 6)*SmtRes!DA780, 2)</f>
        <v>17.82</v>
      </c>
      <c r="P758">
        <f>SmtRes!AG780</f>
        <v>0</v>
      </c>
      <c r="Q758">
        <f>SmtRes!DC780</f>
        <v>0</v>
      </c>
      <c r="R758">
        <f>ROUND(ROUND(Q758*Source!I886, 6)*1, 2)</f>
        <v>0</v>
      </c>
      <c r="S758">
        <f>SmtRes!AC780</f>
        <v>0</v>
      </c>
      <c r="T758">
        <f>ROUND(ROUND(Q758*Source!I886, 6)*SmtRes!AK780, 2)</f>
        <v>0</v>
      </c>
      <c r="U758">
        <v>3</v>
      </c>
      <c r="Z758">
        <f>SmtRes!X780</f>
        <v>-1814974188</v>
      </c>
      <c r="AA758">
        <v>-214032763</v>
      </c>
      <c r="AB758">
        <v>-214032763</v>
      </c>
    </row>
    <row r="759" spans="1:28" x14ac:dyDescent="0.2">
      <c r="A759">
        <v>20</v>
      </c>
      <c r="B759">
        <v>779</v>
      </c>
      <c r="C759">
        <v>3</v>
      </c>
      <c r="D759">
        <v>0</v>
      </c>
      <c r="E759">
        <f>SmtRes!AV779</f>
        <v>0</v>
      </c>
      <c r="F759" t="str">
        <f>SmtRes!I779</f>
        <v>21.1-16-104</v>
      </c>
      <c r="G759" t="str">
        <f>SmtRes!K779</f>
        <v>Спирт этиловый технический</v>
      </c>
      <c r="H759" t="str">
        <f>SmtRes!O779</f>
        <v>кг</v>
      </c>
      <c r="I759">
        <f>SmtRes!Y779*Source!I886</f>
        <v>0.13200000000000001</v>
      </c>
      <c r="J759">
        <f>SmtRes!AO779</f>
        <v>1</v>
      </c>
      <c r="K759">
        <f>SmtRes!AE779</f>
        <v>412.97</v>
      </c>
      <c r="L759">
        <f>SmtRes!DB779</f>
        <v>9.1300000000000008</v>
      </c>
      <c r="M759">
        <f>ROUND(ROUND(L759*Source!I886, 6)*1, 2)</f>
        <v>54.78</v>
      </c>
      <c r="N759">
        <f>SmtRes!AA779</f>
        <v>412.97</v>
      </c>
      <c r="O759">
        <f>ROUND(ROUND(L759*Source!I886, 6)*SmtRes!DA779, 2)</f>
        <v>54.78</v>
      </c>
      <c r="P759">
        <f>SmtRes!AG779</f>
        <v>0</v>
      </c>
      <c r="Q759">
        <f>SmtRes!DC779</f>
        <v>0</v>
      </c>
      <c r="R759">
        <f>ROUND(ROUND(Q759*Source!I886, 6)*1, 2)</f>
        <v>0</v>
      </c>
      <c r="S759">
        <f>SmtRes!AC779</f>
        <v>0</v>
      </c>
      <c r="T759">
        <f>ROUND(ROUND(Q759*Source!I886, 6)*SmtRes!AK779, 2)</f>
        <v>0</v>
      </c>
      <c r="U759">
        <v>3</v>
      </c>
      <c r="Z759">
        <f>SmtRes!X779</f>
        <v>1286462142</v>
      </c>
      <c r="AA759">
        <v>1664821204</v>
      </c>
      <c r="AB759">
        <v>1664821204</v>
      </c>
    </row>
    <row r="760" spans="1:28" x14ac:dyDescent="0.2">
      <c r="A760">
        <v>20</v>
      </c>
      <c r="B760">
        <v>778</v>
      </c>
      <c r="C760">
        <v>2</v>
      </c>
      <c r="D760">
        <v>0</v>
      </c>
      <c r="E760">
        <f>SmtRes!AV778</f>
        <v>0</v>
      </c>
      <c r="F760" t="str">
        <f>SmtRes!I778</f>
        <v>22.1-18-24</v>
      </c>
      <c r="G760" t="str">
        <f>SmtRes!K778</f>
        <v>Автомобили полупассажирские типа ГАЗ, грузоподъемность до 2 т</v>
      </c>
      <c r="H760" t="str">
        <f>SmtRes!O778</f>
        <v>маш.-ч</v>
      </c>
      <c r="I760">
        <f>SmtRes!Y778*Source!I886</f>
        <v>0.49499999999999994</v>
      </c>
      <c r="J760">
        <f>SmtRes!AO778</f>
        <v>1</v>
      </c>
      <c r="K760">
        <f>SmtRes!AF778</f>
        <v>789.86</v>
      </c>
      <c r="L760">
        <f>SmtRes!DB778</f>
        <v>65.174999999999997</v>
      </c>
      <c r="M760">
        <f>ROUND(ROUND(L760*Source!I886, 6)*1, 2)</f>
        <v>391.05</v>
      </c>
      <c r="N760">
        <f>SmtRes!AB778</f>
        <v>789.86</v>
      </c>
      <c r="O760">
        <f>ROUND(ROUND(L760*Source!I886, 6)*SmtRes!DA778, 2)</f>
        <v>391.05</v>
      </c>
      <c r="P760">
        <f>SmtRes!AG778</f>
        <v>515.51</v>
      </c>
      <c r="Q760">
        <f>SmtRes!DC778</f>
        <v>42.57</v>
      </c>
      <c r="R760">
        <f>ROUND(ROUND(Q760*Source!I886, 6)*1, 2)</f>
        <v>255.42</v>
      </c>
      <c r="S760">
        <f>SmtRes!AC778</f>
        <v>515.51</v>
      </c>
      <c r="T760">
        <f>ROUND(ROUND(Q760*Source!I886, 6)*SmtRes!AK778, 2)</f>
        <v>255.42</v>
      </c>
      <c r="U760">
        <v>2</v>
      </c>
      <c r="Z760">
        <f>SmtRes!X778</f>
        <v>-1123321947</v>
      </c>
      <c r="AA760">
        <v>-1084138170</v>
      </c>
      <c r="AB760">
        <v>-1084138170</v>
      </c>
    </row>
    <row r="761" spans="1:28" x14ac:dyDescent="0.2">
      <c r="A761">
        <v>20</v>
      </c>
      <c r="B761">
        <v>777</v>
      </c>
      <c r="C761">
        <v>1</v>
      </c>
      <c r="D761">
        <v>0</v>
      </c>
      <c r="E761">
        <f>SmtRes!AV777</f>
        <v>1</v>
      </c>
      <c r="F761" t="str">
        <f>SmtRes!I777</f>
        <v>9999990008</v>
      </c>
      <c r="G761" t="str">
        <f>SmtRes!K777</f>
        <v>Трудозатраты рабочих</v>
      </c>
      <c r="H761" t="str">
        <f>SmtRes!O777</f>
        <v>чел.-ч.</v>
      </c>
      <c r="I761">
        <f>SmtRes!Y777*Source!I886</f>
        <v>2.9699999999999998</v>
      </c>
      <c r="J761">
        <f>SmtRes!AO777</f>
        <v>1</v>
      </c>
      <c r="K761">
        <f>SmtRes!AH777</f>
        <v>0</v>
      </c>
      <c r="L761">
        <f>SmtRes!DB777</f>
        <v>0</v>
      </c>
      <c r="M761">
        <f>ROUND(ROUND(L761*Source!I886, 6)*1, 2)</f>
        <v>0</v>
      </c>
      <c r="N761">
        <f>SmtRes!AD777</f>
        <v>0</v>
      </c>
      <c r="O761">
        <f>ROUND(ROUND(L761*Source!I886, 6)*SmtRes!DA777, 2)</f>
        <v>0</v>
      </c>
      <c r="P761">
        <f>SmtRes!AG777</f>
        <v>0</v>
      </c>
      <c r="Q761">
        <f>SmtRes!DC777</f>
        <v>0</v>
      </c>
      <c r="R761">
        <f>ROUND(ROUND(Q761*Source!I886, 6)*1, 2)</f>
        <v>0</v>
      </c>
      <c r="S761">
        <f>SmtRes!AC777</f>
        <v>0</v>
      </c>
      <c r="T761">
        <f>ROUND(ROUND(Q761*Source!I886, 6)*SmtRes!AK777, 2)</f>
        <v>0</v>
      </c>
      <c r="U761">
        <v>1</v>
      </c>
      <c r="Z761">
        <f>SmtRes!X777</f>
        <v>476480486</v>
      </c>
      <c r="AA761">
        <v>-1751963544</v>
      </c>
      <c r="AB761">
        <v>-1751963544</v>
      </c>
    </row>
    <row r="762" spans="1:28" x14ac:dyDescent="0.2">
      <c r="A762">
        <v>20</v>
      </c>
      <c r="B762">
        <v>788</v>
      </c>
      <c r="C762">
        <v>3</v>
      </c>
      <c r="D762">
        <v>0</v>
      </c>
      <c r="E762">
        <f>SmtRes!AV788</f>
        <v>0</v>
      </c>
      <c r="F762" t="str">
        <f>SmtRes!I788</f>
        <v>21.1-20-1</v>
      </c>
      <c r="G762" t="str">
        <f>SmtRes!K788</f>
        <v>Бязь</v>
      </c>
      <c r="H762" t="str">
        <f>SmtRes!O788</f>
        <v>м2</v>
      </c>
      <c r="I762">
        <f>SmtRes!Y788*Source!I887</f>
        <v>0.12</v>
      </c>
      <c r="J762">
        <f>SmtRes!AO788</f>
        <v>1</v>
      </c>
      <c r="K762">
        <f>SmtRes!AE788</f>
        <v>48.08</v>
      </c>
      <c r="L762">
        <f>SmtRes!DB788</f>
        <v>0.96</v>
      </c>
      <c r="M762">
        <f>ROUND(ROUND(L762*Source!I887, 6)*1, 2)</f>
        <v>5.76</v>
      </c>
      <c r="N762">
        <f>SmtRes!AA788</f>
        <v>48.08</v>
      </c>
      <c r="O762">
        <f>ROUND(ROUND(L762*Source!I887, 6)*SmtRes!DA788, 2)</f>
        <v>5.76</v>
      </c>
      <c r="P762">
        <f>SmtRes!AG788</f>
        <v>0</v>
      </c>
      <c r="Q762">
        <f>SmtRes!DC788</f>
        <v>0</v>
      </c>
      <c r="R762">
        <f>ROUND(ROUND(Q762*Source!I887, 6)*1, 2)</f>
        <v>0</v>
      </c>
      <c r="S762">
        <f>SmtRes!AC788</f>
        <v>0</v>
      </c>
      <c r="T762">
        <f>ROUND(ROUND(Q762*Source!I887, 6)*SmtRes!AK788, 2)</f>
        <v>0</v>
      </c>
      <c r="U762">
        <v>3</v>
      </c>
      <c r="Z762">
        <f>SmtRes!X788</f>
        <v>1402440005</v>
      </c>
      <c r="AA762">
        <v>-1894729877</v>
      </c>
      <c r="AB762">
        <v>-1894729877</v>
      </c>
    </row>
    <row r="763" spans="1:28" x14ac:dyDescent="0.2">
      <c r="A763">
        <v>20</v>
      </c>
      <c r="B763">
        <v>787</v>
      </c>
      <c r="C763">
        <v>3</v>
      </c>
      <c r="D763">
        <v>0</v>
      </c>
      <c r="E763">
        <f>SmtRes!AV787</f>
        <v>0</v>
      </c>
      <c r="F763" t="str">
        <f>SmtRes!I787</f>
        <v>21.1-16-41</v>
      </c>
      <c r="G763" t="str">
        <f>SmtRes!K787</f>
        <v>Канифоль</v>
      </c>
      <c r="H763" t="str">
        <f>SmtRes!O787</f>
        <v>кг</v>
      </c>
      <c r="I763">
        <f>SmtRes!Y787*Source!I887</f>
        <v>2.1000000000000001E-2</v>
      </c>
      <c r="J763">
        <f>SmtRes!AO787</f>
        <v>1</v>
      </c>
      <c r="K763">
        <f>SmtRes!AE787</f>
        <v>404.48</v>
      </c>
      <c r="L763">
        <f>SmtRes!DB787</f>
        <v>1.42</v>
      </c>
      <c r="M763">
        <f>ROUND(ROUND(L763*Source!I887, 6)*1, 2)</f>
        <v>8.52</v>
      </c>
      <c r="N763">
        <f>SmtRes!AA787</f>
        <v>404.48</v>
      </c>
      <c r="O763">
        <f>ROUND(ROUND(L763*Source!I887, 6)*SmtRes!DA787, 2)</f>
        <v>8.52</v>
      </c>
      <c r="P763">
        <f>SmtRes!AG787</f>
        <v>0</v>
      </c>
      <c r="Q763">
        <f>SmtRes!DC787</f>
        <v>0</v>
      </c>
      <c r="R763">
        <f>ROUND(ROUND(Q763*Source!I887, 6)*1, 2)</f>
        <v>0</v>
      </c>
      <c r="S763">
        <f>SmtRes!AC787</f>
        <v>0</v>
      </c>
      <c r="T763">
        <f>ROUND(ROUND(Q763*Source!I887, 6)*SmtRes!AK787, 2)</f>
        <v>0</v>
      </c>
      <c r="U763">
        <v>3</v>
      </c>
      <c r="Z763">
        <f>SmtRes!X787</f>
        <v>-1116031774</v>
      </c>
      <c r="AA763">
        <v>-843402697</v>
      </c>
      <c r="AB763">
        <v>-843402697</v>
      </c>
    </row>
    <row r="764" spans="1:28" x14ac:dyDescent="0.2">
      <c r="A764">
        <v>20</v>
      </c>
      <c r="B764">
        <v>786</v>
      </c>
      <c r="C764">
        <v>3</v>
      </c>
      <c r="D764">
        <v>0</v>
      </c>
      <c r="E764">
        <f>SmtRes!AV786</f>
        <v>0</v>
      </c>
      <c r="F764" t="str">
        <f>SmtRes!I786</f>
        <v>21.1-16-11</v>
      </c>
      <c r="G764" t="str">
        <f>SmtRes!K786</f>
        <v>Ацетон химически чистый</v>
      </c>
      <c r="H764" t="str">
        <f>SmtRes!O786</f>
        <v>кг</v>
      </c>
      <c r="I764">
        <f>SmtRes!Y786*Source!I887</f>
        <v>1.2E-2</v>
      </c>
      <c r="J764">
        <f>SmtRes!AO786</f>
        <v>1</v>
      </c>
      <c r="K764">
        <f>SmtRes!AE786</f>
        <v>271.95999999999998</v>
      </c>
      <c r="L764">
        <f>SmtRes!DB786</f>
        <v>0.54</v>
      </c>
      <c r="M764">
        <f>ROUND(ROUND(L764*Source!I887, 6)*1, 2)</f>
        <v>3.24</v>
      </c>
      <c r="N764">
        <f>SmtRes!AA786</f>
        <v>271.95999999999998</v>
      </c>
      <c r="O764">
        <f>ROUND(ROUND(L764*Source!I887, 6)*SmtRes!DA786, 2)</f>
        <v>3.24</v>
      </c>
      <c r="P764">
        <f>SmtRes!AG786</f>
        <v>0</v>
      </c>
      <c r="Q764">
        <f>SmtRes!DC786</f>
        <v>0</v>
      </c>
      <c r="R764">
        <f>ROUND(ROUND(Q764*Source!I887, 6)*1, 2)</f>
        <v>0</v>
      </c>
      <c r="S764">
        <f>SmtRes!AC786</f>
        <v>0</v>
      </c>
      <c r="T764">
        <f>ROUND(ROUND(Q764*Source!I887, 6)*SmtRes!AK786, 2)</f>
        <v>0</v>
      </c>
      <c r="U764">
        <v>3</v>
      </c>
      <c r="Z764">
        <f>SmtRes!X786</f>
        <v>-1814974188</v>
      </c>
      <c r="AA764">
        <v>-214032763</v>
      </c>
      <c r="AB764">
        <v>-214032763</v>
      </c>
    </row>
    <row r="765" spans="1:28" x14ac:dyDescent="0.2">
      <c r="A765">
        <v>20</v>
      </c>
      <c r="B765">
        <v>785</v>
      </c>
      <c r="C765">
        <v>3</v>
      </c>
      <c r="D765">
        <v>0</v>
      </c>
      <c r="E765">
        <f>SmtRes!AV785</f>
        <v>0</v>
      </c>
      <c r="F765" t="str">
        <f>SmtRes!I785</f>
        <v>21.1-16-104</v>
      </c>
      <c r="G765" t="str">
        <f>SmtRes!K785</f>
        <v>Спирт этиловый технический</v>
      </c>
      <c r="H765" t="str">
        <f>SmtRes!O785</f>
        <v>кг</v>
      </c>
      <c r="I765">
        <f>SmtRes!Y785*Source!I887</f>
        <v>2.4E-2</v>
      </c>
      <c r="J765">
        <f>SmtRes!AO785</f>
        <v>1</v>
      </c>
      <c r="K765">
        <f>SmtRes!AE785</f>
        <v>412.97</v>
      </c>
      <c r="L765">
        <f>SmtRes!DB785</f>
        <v>1.65</v>
      </c>
      <c r="M765">
        <f>ROUND(ROUND(L765*Source!I887, 6)*1, 2)</f>
        <v>9.9</v>
      </c>
      <c r="N765">
        <f>SmtRes!AA785</f>
        <v>412.97</v>
      </c>
      <c r="O765">
        <f>ROUND(ROUND(L765*Source!I887, 6)*SmtRes!DA785, 2)</f>
        <v>9.9</v>
      </c>
      <c r="P765">
        <f>SmtRes!AG785</f>
        <v>0</v>
      </c>
      <c r="Q765">
        <f>SmtRes!DC785</f>
        <v>0</v>
      </c>
      <c r="R765">
        <f>ROUND(ROUND(Q765*Source!I887, 6)*1, 2)</f>
        <v>0</v>
      </c>
      <c r="S765">
        <f>SmtRes!AC785</f>
        <v>0</v>
      </c>
      <c r="T765">
        <f>ROUND(ROUND(Q765*Source!I887, 6)*SmtRes!AK785, 2)</f>
        <v>0</v>
      </c>
      <c r="U765">
        <v>3</v>
      </c>
      <c r="Z765">
        <f>SmtRes!X785</f>
        <v>1286462142</v>
      </c>
      <c r="AA765">
        <v>1664821204</v>
      </c>
      <c r="AB765">
        <v>1664821204</v>
      </c>
    </row>
    <row r="766" spans="1:28" x14ac:dyDescent="0.2">
      <c r="A766">
        <v>20</v>
      </c>
      <c r="B766">
        <v>784</v>
      </c>
      <c r="C766">
        <v>3</v>
      </c>
      <c r="D766">
        <v>0</v>
      </c>
      <c r="E766">
        <f>SmtRes!AV784</f>
        <v>0</v>
      </c>
      <c r="F766" t="str">
        <f>SmtRes!I784</f>
        <v>21.1-15-46</v>
      </c>
      <c r="G766" t="str">
        <f>SmtRes!K784</f>
        <v>Припои оловянно-свинцовые в прутках, размеры 8-10х10-15х250-500 мм, марка ПОС-61</v>
      </c>
      <c r="H766" t="str">
        <f>SmtRes!O784</f>
        <v>т</v>
      </c>
      <c r="I766">
        <f>SmtRes!Y784*Source!I887</f>
        <v>1.2E-5</v>
      </c>
      <c r="J766">
        <f>SmtRes!AO784</f>
        <v>1</v>
      </c>
      <c r="K766">
        <f>SmtRes!AE784</f>
        <v>1945282.38</v>
      </c>
      <c r="L766">
        <f>SmtRes!DB784</f>
        <v>3.89</v>
      </c>
      <c r="M766">
        <f>ROUND(ROUND(L766*Source!I887, 6)*1, 2)</f>
        <v>23.34</v>
      </c>
      <c r="N766">
        <f>SmtRes!AA784</f>
        <v>1945282.38</v>
      </c>
      <c r="O766">
        <f>ROUND(ROUND(L766*Source!I887, 6)*SmtRes!DA784, 2)</f>
        <v>23.34</v>
      </c>
      <c r="P766">
        <f>SmtRes!AG784</f>
        <v>0</v>
      </c>
      <c r="Q766">
        <f>SmtRes!DC784</f>
        <v>0</v>
      </c>
      <c r="R766">
        <f>ROUND(ROUND(Q766*Source!I887, 6)*1, 2)</f>
        <v>0</v>
      </c>
      <c r="S766">
        <f>SmtRes!AC784</f>
        <v>0</v>
      </c>
      <c r="T766">
        <f>ROUND(ROUND(Q766*Source!I887, 6)*SmtRes!AK784, 2)</f>
        <v>0</v>
      </c>
      <c r="U766">
        <v>3</v>
      </c>
      <c r="Z766">
        <f>SmtRes!X784</f>
        <v>2010614181</v>
      </c>
      <c r="AA766">
        <v>1211539097</v>
      </c>
      <c r="AB766">
        <v>1211539097</v>
      </c>
    </row>
    <row r="767" spans="1:28" x14ac:dyDescent="0.2">
      <c r="A767">
        <v>20</v>
      </c>
      <c r="B767">
        <v>783</v>
      </c>
      <c r="C767">
        <v>2</v>
      </c>
      <c r="D767">
        <v>0</v>
      </c>
      <c r="E767">
        <f>SmtRes!AV783</f>
        <v>0</v>
      </c>
      <c r="F767" t="str">
        <f>SmtRes!I783</f>
        <v>22.1-18-24</v>
      </c>
      <c r="G767" t="str">
        <f>SmtRes!K783</f>
        <v>Автомобили полупассажирские типа ГАЗ, грузоподъемность до 2 т</v>
      </c>
      <c r="H767" t="str">
        <f>SmtRes!O783</f>
        <v>маш.-ч</v>
      </c>
      <c r="I767">
        <f>SmtRes!Y783*Source!I887</f>
        <v>0.16799999999999998</v>
      </c>
      <c r="J767">
        <f>SmtRes!AO783</f>
        <v>1</v>
      </c>
      <c r="K767">
        <f>SmtRes!AF783</f>
        <v>789.86</v>
      </c>
      <c r="L767">
        <f>SmtRes!DB783</f>
        <v>22.113</v>
      </c>
      <c r="M767">
        <f>ROUND(ROUND(L767*Source!I887, 6)*1, 2)</f>
        <v>132.68</v>
      </c>
      <c r="N767">
        <f>SmtRes!AB783</f>
        <v>789.86</v>
      </c>
      <c r="O767">
        <f>ROUND(ROUND(L767*Source!I887, 6)*SmtRes!DA783, 2)</f>
        <v>132.68</v>
      </c>
      <c r="P767">
        <f>SmtRes!AG783</f>
        <v>515.51</v>
      </c>
      <c r="Q767">
        <f>SmtRes!DC783</f>
        <v>14.433999999999999</v>
      </c>
      <c r="R767">
        <f>ROUND(ROUND(Q767*Source!I887, 6)*1, 2)</f>
        <v>86.6</v>
      </c>
      <c r="S767">
        <f>SmtRes!AC783</f>
        <v>515.51</v>
      </c>
      <c r="T767">
        <f>ROUND(ROUND(Q767*Source!I887, 6)*SmtRes!AK783, 2)</f>
        <v>86.6</v>
      </c>
      <c r="U767">
        <v>2</v>
      </c>
      <c r="Z767">
        <f>SmtRes!X783</f>
        <v>-1123321947</v>
      </c>
      <c r="AA767">
        <v>-1084138170</v>
      </c>
      <c r="AB767">
        <v>-1084138170</v>
      </c>
    </row>
    <row r="768" spans="1:28" x14ac:dyDescent="0.2">
      <c r="A768">
        <v>20</v>
      </c>
      <c r="B768">
        <v>782</v>
      </c>
      <c r="C768">
        <v>1</v>
      </c>
      <c r="D768">
        <v>0</v>
      </c>
      <c r="E768">
        <f>SmtRes!AV782</f>
        <v>1</v>
      </c>
      <c r="F768" t="str">
        <f>SmtRes!I782</f>
        <v>9999990008</v>
      </c>
      <c r="G768" t="str">
        <f>SmtRes!K782</f>
        <v>Трудозатраты рабочих</v>
      </c>
      <c r="H768" t="str">
        <f>SmtRes!O782</f>
        <v>чел.-ч.</v>
      </c>
      <c r="I768">
        <f>SmtRes!Y782*Source!I887</f>
        <v>1.4699999999999998</v>
      </c>
      <c r="J768">
        <f>SmtRes!AO782</f>
        <v>1</v>
      </c>
      <c r="K768">
        <f>SmtRes!AH782</f>
        <v>0</v>
      </c>
      <c r="L768">
        <f>SmtRes!DB782</f>
        <v>0</v>
      </c>
      <c r="M768">
        <f>ROUND(ROUND(L768*Source!I887, 6)*1, 2)</f>
        <v>0</v>
      </c>
      <c r="N768">
        <f>SmtRes!AD782</f>
        <v>0</v>
      </c>
      <c r="O768">
        <f>ROUND(ROUND(L768*Source!I887, 6)*SmtRes!DA782, 2)</f>
        <v>0</v>
      </c>
      <c r="P768">
        <f>SmtRes!AG782</f>
        <v>0</v>
      </c>
      <c r="Q768">
        <f>SmtRes!DC782</f>
        <v>0</v>
      </c>
      <c r="R768">
        <f>ROUND(ROUND(Q768*Source!I887, 6)*1, 2)</f>
        <v>0</v>
      </c>
      <c r="S768">
        <f>SmtRes!AC782</f>
        <v>0</v>
      </c>
      <c r="T768">
        <f>ROUND(ROUND(Q768*Source!I887, 6)*SmtRes!AK782, 2)</f>
        <v>0</v>
      </c>
      <c r="U768">
        <v>1</v>
      </c>
      <c r="Z768">
        <f>SmtRes!X782</f>
        <v>476480486</v>
      </c>
      <c r="AA768">
        <v>-1751963544</v>
      </c>
      <c r="AB768">
        <v>-1751963544</v>
      </c>
    </row>
    <row r="769" spans="1:28" x14ac:dyDescent="0.2">
      <c r="A769">
        <v>20</v>
      </c>
      <c r="B769">
        <v>793</v>
      </c>
      <c r="C769">
        <v>3</v>
      </c>
      <c r="D769">
        <v>0</v>
      </c>
      <c r="E769">
        <f>SmtRes!AV793</f>
        <v>0</v>
      </c>
      <c r="F769" t="str">
        <f>SmtRes!I793</f>
        <v>21.1-20-1</v>
      </c>
      <c r="G769" t="str">
        <f>SmtRes!K793</f>
        <v>Бязь</v>
      </c>
      <c r="H769" t="str">
        <f>SmtRes!O793</f>
        <v>м2</v>
      </c>
      <c r="I769">
        <f>SmtRes!Y793*Source!I888</f>
        <v>3.52</v>
      </c>
      <c r="J769">
        <f>SmtRes!AO793</f>
        <v>1</v>
      </c>
      <c r="K769">
        <f>SmtRes!AE793</f>
        <v>48.08</v>
      </c>
      <c r="L769">
        <f>SmtRes!DB793</f>
        <v>10.56</v>
      </c>
      <c r="M769">
        <f>ROUND(ROUND(L769*Source!I888, 6)*1, 2)</f>
        <v>168.96</v>
      </c>
      <c r="N769">
        <f>SmtRes!AA793</f>
        <v>48.08</v>
      </c>
      <c r="O769">
        <f>ROUND(ROUND(L769*Source!I888, 6)*SmtRes!DA793, 2)</f>
        <v>168.96</v>
      </c>
      <c r="P769">
        <f>SmtRes!AG793</f>
        <v>0</v>
      </c>
      <c r="Q769">
        <f>SmtRes!DC793</f>
        <v>0</v>
      </c>
      <c r="R769">
        <f>ROUND(ROUND(Q769*Source!I888, 6)*1, 2)</f>
        <v>0</v>
      </c>
      <c r="S769">
        <f>SmtRes!AC793</f>
        <v>0</v>
      </c>
      <c r="T769">
        <f>ROUND(ROUND(Q769*Source!I888, 6)*SmtRes!AK793, 2)</f>
        <v>0</v>
      </c>
      <c r="U769">
        <v>3</v>
      </c>
      <c r="Z769">
        <f>SmtRes!X793</f>
        <v>1402440005</v>
      </c>
      <c r="AA769">
        <v>-1894729877</v>
      </c>
      <c r="AB769">
        <v>-1894729877</v>
      </c>
    </row>
    <row r="770" spans="1:28" x14ac:dyDescent="0.2">
      <c r="A770">
        <v>20</v>
      </c>
      <c r="B770">
        <v>792</v>
      </c>
      <c r="C770">
        <v>3</v>
      </c>
      <c r="D770">
        <v>0</v>
      </c>
      <c r="E770">
        <f>SmtRes!AV792</f>
        <v>0</v>
      </c>
      <c r="F770" t="str">
        <f>SmtRes!I792</f>
        <v>21.1-16-11</v>
      </c>
      <c r="G770" t="str">
        <f>SmtRes!K792</f>
        <v>Ацетон химически чистый</v>
      </c>
      <c r="H770" t="str">
        <f>SmtRes!O792</f>
        <v>кг</v>
      </c>
      <c r="I770">
        <f>SmtRes!Y792*Source!I888</f>
        <v>0.17599999999999999</v>
      </c>
      <c r="J770">
        <f>SmtRes!AO792</f>
        <v>1</v>
      </c>
      <c r="K770">
        <f>SmtRes!AE792</f>
        <v>271.95999999999998</v>
      </c>
      <c r="L770">
        <f>SmtRes!DB792</f>
        <v>2.97</v>
      </c>
      <c r="M770">
        <f>ROUND(ROUND(L770*Source!I888, 6)*1, 2)</f>
        <v>47.52</v>
      </c>
      <c r="N770">
        <f>SmtRes!AA792</f>
        <v>271.95999999999998</v>
      </c>
      <c r="O770">
        <f>ROUND(ROUND(L770*Source!I888, 6)*SmtRes!DA792, 2)</f>
        <v>47.52</v>
      </c>
      <c r="P770">
        <f>SmtRes!AG792</f>
        <v>0</v>
      </c>
      <c r="Q770">
        <f>SmtRes!DC792</f>
        <v>0</v>
      </c>
      <c r="R770">
        <f>ROUND(ROUND(Q770*Source!I888, 6)*1, 2)</f>
        <v>0</v>
      </c>
      <c r="S770">
        <f>SmtRes!AC792</f>
        <v>0</v>
      </c>
      <c r="T770">
        <f>ROUND(ROUND(Q770*Source!I888, 6)*SmtRes!AK792, 2)</f>
        <v>0</v>
      </c>
      <c r="U770">
        <v>3</v>
      </c>
      <c r="Z770">
        <f>SmtRes!X792</f>
        <v>-1814974188</v>
      </c>
      <c r="AA770">
        <v>-214032763</v>
      </c>
      <c r="AB770">
        <v>-214032763</v>
      </c>
    </row>
    <row r="771" spans="1:28" x14ac:dyDescent="0.2">
      <c r="A771">
        <v>20</v>
      </c>
      <c r="B771">
        <v>791</v>
      </c>
      <c r="C771">
        <v>3</v>
      </c>
      <c r="D771">
        <v>0</v>
      </c>
      <c r="E771">
        <f>SmtRes!AV791</f>
        <v>0</v>
      </c>
      <c r="F771" t="str">
        <f>SmtRes!I791</f>
        <v>21.1-16-104</v>
      </c>
      <c r="G771" t="str">
        <f>SmtRes!K791</f>
        <v>Спирт этиловый технический</v>
      </c>
      <c r="H771" t="str">
        <f>SmtRes!O791</f>
        <v>кг</v>
      </c>
      <c r="I771">
        <f>SmtRes!Y791*Source!I888</f>
        <v>0.35199999999999998</v>
      </c>
      <c r="J771">
        <f>SmtRes!AO791</f>
        <v>1</v>
      </c>
      <c r="K771">
        <f>SmtRes!AE791</f>
        <v>412.97</v>
      </c>
      <c r="L771">
        <f>SmtRes!DB791</f>
        <v>9.1300000000000008</v>
      </c>
      <c r="M771">
        <f>ROUND(ROUND(L771*Source!I888, 6)*1, 2)</f>
        <v>146.08000000000001</v>
      </c>
      <c r="N771">
        <f>SmtRes!AA791</f>
        <v>412.97</v>
      </c>
      <c r="O771">
        <f>ROUND(ROUND(L771*Source!I888, 6)*SmtRes!DA791, 2)</f>
        <v>146.08000000000001</v>
      </c>
      <c r="P771">
        <f>SmtRes!AG791</f>
        <v>0</v>
      </c>
      <c r="Q771">
        <f>SmtRes!DC791</f>
        <v>0</v>
      </c>
      <c r="R771">
        <f>ROUND(ROUND(Q771*Source!I888, 6)*1, 2)</f>
        <v>0</v>
      </c>
      <c r="S771">
        <f>SmtRes!AC791</f>
        <v>0</v>
      </c>
      <c r="T771">
        <f>ROUND(ROUND(Q771*Source!I888, 6)*SmtRes!AK791, 2)</f>
        <v>0</v>
      </c>
      <c r="U771">
        <v>3</v>
      </c>
      <c r="Z771">
        <f>SmtRes!X791</f>
        <v>1286462142</v>
      </c>
      <c r="AA771">
        <v>1664821204</v>
      </c>
      <c r="AB771">
        <v>1664821204</v>
      </c>
    </row>
    <row r="772" spans="1:28" x14ac:dyDescent="0.2">
      <c r="A772">
        <v>20</v>
      </c>
      <c r="B772">
        <v>790</v>
      </c>
      <c r="C772">
        <v>2</v>
      </c>
      <c r="D772">
        <v>0</v>
      </c>
      <c r="E772">
        <f>SmtRes!AV790</f>
        <v>0</v>
      </c>
      <c r="F772" t="str">
        <f>SmtRes!I790</f>
        <v>22.1-18-24</v>
      </c>
      <c r="G772" t="str">
        <f>SmtRes!K790</f>
        <v>Автомобили полупассажирские типа ГАЗ, грузоподъемность до 2 т</v>
      </c>
      <c r="H772" t="str">
        <f>SmtRes!O790</f>
        <v>маш.-ч</v>
      </c>
      <c r="I772">
        <f>SmtRes!Y790*Source!I888</f>
        <v>1.3199999999999998</v>
      </c>
      <c r="J772">
        <f>SmtRes!AO790</f>
        <v>1</v>
      </c>
      <c r="K772">
        <f>SmtRes!AF790</f>
        <v>789.86</v>
      </c>
      <c r="L772">
        <f>SmtRes!DB790</f>
        <v>65.174999999999997</v>
      </c>
      <c r="M772">
        <f>ROUND(ROUND(L772*Source!I888, 6)*1, 2)</f>
        <v>1042.8</v>
      </c>
      <c r="N772">
        <f>SmtRes!AB790</f>
        <v>789.86</v>
      </c>
      <c r="O772">
        <f>ROUND(ROUND(L772*Source!I888, 6)*SmtRes!DA790, 2)</f>
        <v>1042.8</v>
      </c>
      <c r="P772">
        <f>SmtRes!AG790</f>
        <v>515.51</v>
      </c>
      <c r="Q772">
        <f>SmtRes!DC790</f>
        <v>42.57</v>
      </c>
      <c r="R772">
        <f>ROUND(ROUND(Q772*Source!I888, 6)*1, 2)</f>
        <v>681.12</v>
      </c>
      <c r="S772">
        <f>SmtRes!AC790</f>
        <v>515.51</v>
      </c>
      <c r="T772">
        <f>ROUND(ROUND(Q772*Source!I888, 6)*SmtRes!AK790, 2)</f>
        <v>681.12</v>
      </c>
      <c r="U772">
        <v>2</v>
      </c>
      <c r="Z772">
        <f>SmtRes!X790</f>
        <v>-1123321947</v>
      </c>
      <c r="AA772">
        <v>-1084138170</v>
      </c>
      <c r="AB772">
        <v>-1084138170</v>
      </c>
    </row>
    <row r="773" spans="1:28" x14ac:dyDescent="0.2">
      <c r="A773">
        <v>20</v>
      </c>
      <c r="B773">
        <v>789</v>
      </c>
      <c r="C773">
        <v>1</v>
      </c>
      <c r="D773">
        <v>0</v>
      </c>
      <c r="E773">
        <f>SmtRes!AV789</f>
        <v>1</v>
      </c>
      <c r="F773" t="str">
        <f>SmtRes!I789</f>
        <v>9999990008</v>
      </c>
      <c r="G773" t="str">
        <f>SmtRes!K789</f>
        <v>Трудозатраты рабочих</v>
      </c>
      <c r="H773" t="str">
        <f>SmtRes!O789</f>
        <v>чел.-ч.</v>
      </c>
      <c r="I773">
        <f>SmtRes!Y789*Source!I888</f>
        <v>7.92</v>
      </c>
      <c r="J773">
        <f>SmtRes!AO789</f>
        <v>1</v>
      </c>
      <c r="K773">
        <f>SmtRes!AH789</f>
        <v>0</v>
      </c>
      <c r="L773">
        <f>SmtRes!DB789</f>
        <v>0</v>
      </c>
      <c r="M773">
        <f>ROUND(ROUND(L773*Source!I888, 6)*1, 2)</f>
        <v>0</v>
      </c>
      <c r="N773">
        <f>SmtRes!AD789</f>
        <v>0</v>
      </c>
      <c r="O773">
        <f>ROUND(ROUND(L773*Source!I888, 6)*SmtRes!DA789, 2)</f>
        <v>0</v>
      </c>
      <c r="P773">
        <f>SmtRes!AG789</f>
        <v>0</v>
      </c>
      <c r="Q773">
        <f>SmtRes!DC789</f>
        <v>0</v>
      </c>
      <c r="R773">
        <f>ROUND(ROUND(Q773*Source!I888, 6)*1, 2)</f>
        <v>0</v>
      </c>
      <c r="S773">
        <f>SmtRes!AC789</f>
        <v>0</v>
      </c>
      <c r="T773">
        <f>ROUND(ROUND(Q773*Source!I888, 6)*SmtRes!AK789, 2)</f>
        <v>0</v>
      </c>
      <c r="U773">
        <v>1</v>
      </c>
      <c r="Z773">
        <f>SmtRes!X789</f>
        <v>476480486</v>
      </c>
      <c r="AA773">
        <v>-1751963544</v>
      </c>
      <c r="AB773">
        <v>-1751963544</v>
      </c>
    </row>
    <row r="774" spans="1:28" x14ac:dyDescent="0.2">
      <c r="A774">
        <v>20</v>
      </c>
      <c r="B774">
        <v>800</v>
      </c>
      <c r="C774">
        <v>3</v>
      </c>
      <c r="D774">
        <v>0</v>
      </c>
      <c r="E774">
        <f>SmtRes!AV800</f>
        <v>0</v>
      </c>
      <c r="F774" t="str">
        <f>SmtRes!I800</f>
        <v>21.1-20-1</v>
      </c>
      <c r="G774" t="str">
        <f>SmtRes!K800</f>
        <v>Бязь</v>
      </c>
      <c r="H774" t="str">
        <f>SmtRes!O800</f>
        <v>м2</v>
      </c>
      <c r="I774">
        <f>SmtRes!Y800*Source!I889</f>
        <v>0.32</v>
      </c>
      <c r="J774">
        <f>SmtRes!AO800</f>
        <v>1</v>
      </c>
      <c r="K774">
        <f>SmtRes!AE800</f>
        <v>48.08</v>
      </c>
      <c r="L774">
        <f>SmtRes!DB800</f>
        <v>0.96</v>
      </c>
      <c r="M774">
        <f>ROUND(ROUND(L774*Source!I889, 6)*1, 2)</f>
        <v>15.36</v>
      </c>
      <c r="N774">
        <f>SmtRes!AA800</f>
        <v>48.08</v>
      </c>
      <c r="O774">
        <f>ROUND(ROUND(L774*Source!I889, 6)*SmtRes!DA800, 2)</f>
        <v>15.36</v>
      </c>
      <c r="P774">
        <f>SmtRes!AG800</f>
        <v>0</v>
      </c>
      <c r="Q774">
        <f>SmtRes!DC800</f>
        <v>0</v>
      </c>
      <c r="R774">
        <f>ROUND(ROUND(Q774*Source!I889, 6)*1, 2)</f>
        <v>0</v>
      </c>
      <c r="S774">
        <f>SmtRes!AC800</f>
        <v>0</v>
      </c>
      <c r="T774">
        <f>ROUND(ROUND(Q774*Source!I889, 6)*SmtRes!AK800, 2)</f>
        <v>0</v>
      </c>
      <c r="U774">
        <v>3</v>
      </c>
      <c r="Z774">
        <f>SmtRes!X800</f>
        <v>1402440005</v>
      </c>
      <c r="AA774">
        <v>-1894729877</v>
      </c>
      <c r="AB774">
        <v>-1894729877</v>
      </c>
    </row>
    <row r="775" spans="1:28" x14ac:dyDescent="0.2">
      <c r="A775">
        <v>20</v>
      </c>
      <c r="B775">
        <v>799</v>
      </c>
      <c r="C775">
        <v>3</v>
      </c>
      <c r="D775">
        <v>0</v>
      </c>
      <c r="E775">
        <f>SmtRes!AV799</f>
        <v>0</v>
      </c>
      <c r="F775" t="str">
        <f>SmtRes!I799</f>
        <v>21.1-16-41</v>
      </c>
      <c r="G775" t="str">
        <f>SmtRes!K799</f>
        <v>Канифоль</v>
      </c>
      <c r="H775" t="str">
        <f>SmtRes!O799</f>
        <v>кг</v>
      </c>
      <c r="I775">
        <f>SmtRes!Y799*Source!I889</f>
        <v>5.6000000000000001E-2</v>
      </c>
      <c r="J775">
        <f>SmtRes!AO799</f>
        <v>1</v>
      </c>
      <c r="K775">
        <f>SmtRes!AE799</f>
        <v>404.48</v>
      </c>
      <c r="L775">
        <f>SmtRes!DB799</f>
        <v>1.42</v>
      </c>
      <c r="M775">
        <f>ROUND(ROUND(L775*Source!I889, 6)*1, 2)</f>
        <v>22.72</v>
      </c>
      <c r="N775">
        <f>SmtRes!AA799</f>
        <v>404.48</v>
      </c>
      <c r="O775">
        <f>ROUND(ROUND(L775*Source!I889, 6)*SmtRes!DA799, 2)</f>
        <v>22.72</v>
      </c>
      <c r="P775">
        <f>SmtRes!AG799</f>
        <v>0</v>
      </c>
      <c r="Q775">
        <f>SmtRes!DC799</f>
        <v>0</v>
      </c>
      <c r="R775">
        <f>ROUND(ROUND(Q775*Source!I889, 6)*1, 2)</f>
        <v>0</v>
      </c>
      <c r="S775">
        <f>SmtRes!AC799</f>
        <v>0</v>
      </c>
      <c r="T775">
        <f>ROUND(ROUND(Q775*Source!I889, 6)*SmtRes!AK799, 2)</f>
        <v>0</v>
      </c>
      <c r="U775">
        <v>3</v>
      </c>
      <c r="Z775">
        <f>SmtRes!X799</f>
        <v>-1116031774</v>
      </c>
      <c r="AA775">
        <v>-843402697</v>
      </c>
      <c r="AB775">
        <v>-843402697</v>
      </c>
    </row>
    <row r="776" spans="1:28" x14ac:dyDescent="0.2">
      <c r="A776">
        <v>20</v>
      </c>
      <c r="B776">
        <v>798</v>
      </c>
      <c r="C776">
        <v>3</v>
      </c>
      <c r="D776">
        <v>0</v>
      </c>
      <c r="E776">
        <f>SmtRes!AV798</f>
        <v>0</v>
      </c>
      <c r="F776" t="str">
        <f>SmtRes!I798</f>
        <v>21.1-16-11</v>
      </c>
      <c r="G776" t="str">
        <f>SmtRes!K798</f>
        <v>Ацетон химически чистый</v>
      </c>
      <c r="H776" t="str">
        <f>SmtRes!O798</f>
        <v>кг</v>
      </c>
      <c r="I776">
        <f>SmtRes!Y798*Source!I889</f>
        <v>3.2000000000000001E-2</v>
      </c>
      <c r="J776">
        <f>SmtRes!AO798</f>
        <v>1</v>
      </c>
      <c r="K776">
        <f>SmtRes!AE798</f>
        <v>271.95999999999998</v>
      </c>
      <c r="L776">
        <f>SmtRes!DB798</f>
        <v>0.54</v>
      </c>
      <c r="M776">
        <f>ROUND(ROUND(L776*Source!I889, 6)*1, 2)</f>
        <v>8.64</v>
      </c>
      <c r="N776">
        <f>SmtRes!AA798</f>
        <v>271.95999999999998</v>
      </c>
      <c r="O776">
        <f>ROUND(ROUND(L776*Source!I889, 6)*SmtRes!DA798, 2)</f>
        <v>8.64</v>
      </c>
      <c r="P776">
        <f>SmtRes!AG798</f>
        <v>0</v>
      </c>
      <c r="Q776">
        <f>SmtRes!DC798</f>
        <v>0</v>
      </c>
      <c r="R776">
        <f>ROUND(ROUND(Q776*Source!I889, 6)*1, 2)</f>
        <v>0</v>
      </c>
      <c r="S776">
        <f>SmtRes!AC798</f>
        <v>0</v>
      </c>
      <c r="T776">
        <f>ROUND(ROUND(Q776*Source!I889, 6)*SmtRes!AK798, 2)</f>
        <v>0</v>
      </c>
      <c r="U776">
        <v>3</v>
      </c>
      <c r="Z776">
        <f>SmtRes!X798</f>
        <v>-1814974188</v>
      </c>
      <c r="AA776">
        <v>-214032763</v>
      </c>
      <c r="AB776">
        <v>-214032763</v>
      </c>
    </row>
    <row r="777" spans="1:28" x14ac:dyDescent="0.2">
      <c r="A777">
        <v>20</v>
      </c>
      <c r="B777">
        <v>797</v>
      </c>
      <c r="C777">
        <v>3</v>
      </c>
      <c r="D777">
        <v>0</v>
      </c>
      <c r="E777">
        <f>SmtRes!AV797</f>
        <v>0</v>
      </c>
      <c r="F777" t="str">
        <f>SmtRes!I797</f>
        <v>21.1-16-104</v>
      </c>
      <c r="G777" t="str">
        <f>SmtRes!K797</f>
        <v>Спирт этиловый технический</v>
      </c>
      <c r="H777" t="str">
        <f>SmtRes!O797</f>
        <v>кг</v>
      </c>
      <c r="I777">
        <f>SmtRes!Y797*Source!I889</f>
        <v>6.4000000000000001E-2</v>
      </c>
      <c r="J777">
        <f>SmtRes!AO797</f>
        <v>1</v>
      </c>
      <c r="K777">
        <f>SmtRes!AE797</f>
        <v>412.97</v>
      </c>
      <c r="L777">
        <f>SmtRes!DB797</f>
        <v>1.65</v>
      </c>
      <c r="M777">
        <f>ROUND(ROUND(L777*Source!I889, 6)*1, 2)</f>
        <v>26.4</v>
      </c>
      <c r="N777">
        <f>SmtRes!AA797</f>
        <v>412.97</v>
      </c>
      <c r="O777">
        <f>ROUND(ROUND(L777*Source!I889, 6)*SmtRes!DA797, 2)</f>
        <v>26.4</v>
      </c>
      <c r="P777">
        <f>SmtRes!AG797</f>
        <v>0</v>
      </c>
      <c r="Q777">
        <f>SmtRes!DC797</f>
        <v>0</v>
      </c>
      <c r="R777">
        <f>ROUND(ROUND(Q777*Source!I889, 6)*1, 2)</f>
        <v>0</v>
      </c>
      <c r="S777">
        <f>SmtRes!AC797</f>
        <v>0</v>
      </c>
      <c r="T777">
        <f>ROUND(ROUND(Q777*Source!I889, 6)*SmtRes!AK797, 2)</f>
        <v>0</v>
      </c>
      <c r="U777">
        <v>3</v>
      </c>
      <c r="Z777">
        <f>SmtRes!X797</f>
        <v>1286462142</v>
      </c>
      <c r="AA777">
        <v>1664821204</v>
      </c>
      <c r="AB777">
        <v>1664821204</v>
      </c>
    </row>
    <row r="778" spans="1:28" x14ac:dyDescent="0.2">
      <c r="A778">
        <v>20</v>
      </c>
      <c r="B778">
        <v>796</v>
      </c>
      <c r="C778">
        <v>3</v>
      </c>
      <c r="D778">
        <v>0</v>
      </c>
      <c r="E778">
        <f>SmtRes!AV796</f>
        <v>0</v>
      </c>
      <c r="F778" t="str">
        <f>SmtRes!I796</f>
        <v>21.1-15-46</v>
      </c>
      <c r="G778" t="str">
        <f>SmtRes!K796</f>
        <v>Припои оловянно-свинцовые в прутках, размеры 8-10х10-15х250-500 мм, марка ПОС-61</v>
      </c>
      <c r="H778" t="str">
        <f>SmtRes!O796</f>
        <v>т</v>
      </c>
      <c r="I778">
        <f>SmtRes!Y796*Source!I889</f>
        <v>3.1999999999999999E-5</v>
      </c>
      <c r="J778">
        <f>SmtRes!AO796</f>
        <v>1</v>
      </c>
      <c r="K778">
        <f>SmtRes!AE796</f>
        <v>1945282.38</v>
      </c>
      <c r="L778">
        <f>SmtRes!DB796</f>
        <v>3.89</v>
      </c>
      <c r="M778">
        <f>ROUND(ROUND(L778*Source!I889, 6)*1, 2)</f>
        <v>62.24</v>
      </c>
      <c r="N778">
        <f>SmtRes!AA796</f>
        <v>1945282.38</v>
      </c>
      <c r="O778">
        <f>ROUND(ROUND(L778*Source!I889, 6)*SmtRes!DA796, 2)</f>
        <v>62.24</v>
      </c>
      <c r="P778">
        <f>SmtRes!AG796</f>
        <v>0</v>
      </c>
      <c r="Q778">
        <f>SmtRes!DC796</f>
        <v>0</v>
      </c>
      <c r="R778">
        <f>ROUND(ROUND(Q778*Source!I889, 6)*1, 2)</f>
        <v>0</v>
      </c>
      <c r="S778">
        <f>SmtRes!AC796</f>
        <v>0</v>
      </c>
      <c r="T778">
        <f>ROUND(ROUND(Q778*Source!I889, 6)*SmtRes!AK796, 2)</f>
        <v>0</v>
      </c>
      <c r="U778">
        <v>3</v>
      </c>
      <c r="Z778">
        <f>SmtRes!X796</f>
        <v>2010614181</v>
      </c>
      <c r="AA778">
        <v>1211539097</v>
      </c>
      <c r="AB778">
        <v>1211539097</v>
      </c>
    </row>
    <row r="779" spans="1:28" x14ac:dyDescent="0.2">
      <c r="A779">
        <v>20</v>
      </c>
      <c r="B779">
        <v>795</v>
      </c>
      <c r="C779">
        <v>2</v>
      </c>
      <c r="D779">
        <v>0</v>
      </c>
      <c r="E779">
        <f>SmtRes!AV795</f>
        <v>0</v>
      </c>
      <c r="F779" t="str">
        <f>SmtRes!I795</f>
        <v>22.1-18-24</v>
      </c>
      <c r="G779" t="str">
        <f>SmtRes!K795</f>
        <v>Автомобили полупассажирские типа ГАЗ, грузоподъемность до 2 т</v>
      </c>
      <c r="H779" t="str">
        <f>SmtRes!O795</f>
        <v>маш.-ч</v>
      </c>
      <c r="I779">
        <f>SmtRes!Y795*Source!I889</f>
        <v>0.44799999999999995</v>
      </c>
      <c r="J779">
        <f>SmtRes!AO795</f>
        <v>1</v>
      </c>
      <c r="K779">
        <f>SmtRes!AF795</f>
        <v>789.86</v>
      </c>
      <c r="L779">
        <f>SmtRes!DB795</f>
        <v>22.113</v>
      </c>
      <c r="M779">
        <f>ROUND(ROUND(L779*Source!I889, 6)*1, 2)</f>
        <v>353.81</v>
      </c>
      <c r="N779">
        <f>SmtRes!AB795</f>
        <v>789.86</v>
      </c>
      <c r="O779">
        <f>ROUND(ROUND(L779*Source!I889, 6)*SmtRes!DA795, 2)</f>
        <v>353.81</v>
      </c>
      <c r="P779">
        <f>SmtRes!AG795</f>
        <v>515.51</v>
      </c>
      <c r="Q779">
        <f>SmtRes!DC795</f>
        <v>14.433999999999999</v>
      </c>
      <c r="R779">
        <f>ROUND(ROUND(Q779*Source!I889, 6)*1, 2)</f>
        <v>230.94</v>
      </c>
      <c r="S779">
        <f>SmtRes!AC795</f>
        <v>515.51</v>
      </c>
      <c r="T779">
        <f>ROUND(ROUND(Q779*Source!I889, 6)*SmtRes!AK795, 2)</f>
        <v>230.94</v>
      </c>
      <c r="U779">
        <v>2</v>
      </c>
      <c r="Z779">
        <f>SmtRes!X795</f>
        <v>-1123321947</v>
      </c>
      <c r="AA779">
        <v>-1084138170</v>
      </c>
      <c r="AB779">
        <v>-1084138170</v>
      </c>
    </row>
    <row r="780" spans="1:28" x14ac:dyDescent="0.2">
      <c r="A780">
        <v>20</v>
      </c>
      <c r="B780">
        <v>794</v>
      </c>
      <c r="C780">
        <v>1</v>
      </c>
      <c r="D780">
        <v>0</v>
      </c>
      <c r="E780">
        <f>SmtRes!AV794</f>
        <v>1</v>
      </c>
      <c r="F780" t="str">
        <f>SmtRes!I794</f>
        <v>9999990008</v>
      </c>
      <c r="G780" t="str">
        <f>SmtRes!K794</f>
        <v>Трудозатраты рабочих</v>
      </c>
      <c r="H780" t="str">
        <f>SmtRes!O794</f>
        <v>чел.-ч.</v>
      </c>
      <c r="I780">
        <f>SmtRes!Y794*Source!I889</f>
        <v>4.1440000000000001</v>
      </c>
      <c r="J780">
        <f>SmtRes!AO794</f>
        <v>1</v>
      </c>
      <c r="K780">
        <f>SmtRes!AH794</f>
        <v>0</v>
      </c>
      <c r="L780">
        <f>SmtRes!DB794</f>
        <v>0</v>
      </c>
      <c r="M780">
        <f>ROUND(ROUND(L780*Source!I889, 6)*1, 2)</f>
        <v>0</v>
      </c>
      <c r="N780">
        <f>SmtRes!AD794</f>
        <v>0</v>
      </c>
      <c r="O780">
        <f>ROUND(ROUND(L780*Source!I889, 6)*SmtRes!DA794, 2)</f>
        <v>0</v>
      </c>
      <c r="P780">
        <f>SmtRes!AG794</f>
        <v>0</v>
      </c>
      <c r="Q780">
        <f>SmtRes!DC794</f>
        <v>0</v>
      </c>
      <c r="R780">
        <f>ROUND(ROUND(Q780*Source!I889, 6)*1, 2)</f>
        <v>0</v>
      </c>
      <c r="S780">
        <f>SmtRes!AC794</f>
        <v>0</v>
      </c>
      <c r="T780">
        <f>ROUND(ROUND(Q780*Source!I889, 6)*SmtRes!AK794, 2)</f>
        <v>0</v>
      </c>
      <c r="U780">
        <v>1</v>
      </c>
      <c r="Z780">
        <f>SmtRes!X794</f>
        <v>476480486</v>
      </c>
      <c r="AA780">
        <v>-1751963544</v>
      </c>
      <c r="AB780">
        <v>-1751963544</v>
      </c>
    </row>
    <row r="781" spans="1:28" x14ac:dyDescent="0.2">
      <c r="A781">
        <v>20</v>
      </c>
      <c r="B781">
        <v>804</v>
      </c>
      <c r="C781">
        <v>3</v>
      </c>
      <c r="D781">
        <v>0</v>
      </c>
      <c r="E781">
        <f>SmtRes!AV804</f>
        <v>0</v>
      </c>
      <c r="F781" t="str">
        <f>SmtRes!I804</f>
        <v>21.1-20-7</v>
      </c>
      <c r="G781" t="str">
        <f>SmtRes!K804</f>
        <v>Ветошь</v>
      </c>
      <c r="H781" t="str">
        <f>SmtRes!O804</f>
        <v>кг</v>
      </c>
      <c r="I781">
        <f>SmtRes!Y804*Source!I890</f>
        <v>16.72</v>
      </c>
      <c r="J781">
        <f>SmtRes!AO804</f>
        <v>1</v>
      </c>
      <c r="K781">
        <f>SmtRes!AE804</f>
        <v>29.29</v>
      </c>
      <c r="L781">
        <f>SmtRes!DB804</f>
        <v>3.19</v>
      </c>
      <c r="M781">
        <f>ROUND(ROUND(L781*Source!I890, 6)*1, 2)</f>
        <v>484.88</v>
      </c>
      <c r="N781">
        <f>SmtRes!AA804</f>
        <v>29.29</v>
      </c>
      <c r="O781">
        <f>ROUND(ROUND(L781*Source!I890, 6)*SmtRes!DA804, 2)</f>
        <v>484.88</v>
      </c>
      <c r="P781">
        <f>SmtRes!AG804</f>
        <v>0</v>
      </c>
      <c r="Q781">
        <f>SmtRes!DC804</f>
        <v>0</v>
      </c>
      <c r="R781">
        <f>ROUND(ROUND(Q781*Source!I890, 6)*1, 2)</f>
        <v>0</v>
      </c>
      <c r="S781">
        <f>SmtRes!AC804</f>
        <v>0</v>
      </c>
      <c r="T781">
        <f>ROUND(ROUND(Q781*Source!I890, 6)*SmtRes!AK804, 2)</f>
        <v>0</v>
      </c>
      <c r="U781">
        <v>3</v>
      </c>
      <c r="Z781">
        <f>SmtRes!X804</f>
        <v>-20334964</v>
      </c>
      <c r="AA781">
        <v>-854210182</v>
      </c>
      <c r="AB781">
        <v>-854210182</v>
      </c>
    </row>
    <row r="782" spans="1:28" x14ac:dyDescent="0.2">
      <c r="A782">
        <v>20</v>
      </c>
      <c r="B782">
        <v>803</v>
      </c>
      <c r="C782">
        <v>3</v>
      </c>
      <c r="D782">
        <v>0</v>
      </c>
      <c r="E782">
        <f>SmtRes!AV803</f>
        <v>0</v>
      </c>
      <c r="F782" t="str">
        <f>SmtRes!I803</f>
        <v>21.1-20-1</v>
      </c>
      <c r="G782" t="str">
        <f>SmtRes!K803</f>
        <v>Бязь</v>
      </c>
      <c r="H782" t="str">
        <f>SmtRes!O803</f>
        <v>м2</v>
      </c>
      <c r="I782">
        <f>SmtRes!Y803*Source!I890</f>
        <v>83.600000000000009</v>
      </c>
      <c r="J782">
        <f>SmtRes!AO803</f>
        <v>1</v>
      </c>
      <c r="K782">
        <f>SmtRes!AE803</f>
        <v>48.08</v>
      </c>
      <c r="L782">
        <f>SmtRes!DB803</f>
        <v>26.4</v>
      </c>
      <c r="M782">
        <f>ROUND(ROUND(L782*Source!I890, 6)*1, 2)</f>
        <v>4012.8</v>
      </c>
      <c r="N782">
        <f>SmtRes!AA803</f>
        <v>48.08</v>
      </c>
      <c r="O782">
        <f>ROUND(ROUND(L782*Source!I890, 6)*SmtRes!DA803, 2)</f>
        <v>4012.8</v>
      </c>
      <c r="P782">
        <f>SmtRes!AG803</f>
        <v>0</v>
      </c>
      <c r="Q782">
        <f>SmtRes!DC803</f>
        <v>0</v>
      </c>
      <c r="R782">
        <f>ROUND(ROUND(Q782*Source!I890, 6)*1, 2)</f>
        <v>0</v>
      </c>
      <c r="S782">
        <f>SmtRes!AC803</f>
        <v>0</v>
      </c>
      <c r="T782">
        <f>ROUND(ROUND(Q782*Source!I890, 6)*SmtRes!AK803, 2)</f>
        <v>0</v>
      </c>
      <c r="U782">
        <v>3</v>
      </c>
      <c r="Z782">
        <f>SmtRes!X803</f>
        <v>1402440005</v>
      </c>
      <c r="AA782">
        <v>-1894729877</v>
      </c>
      <c r="AB782">
        <v>-1894729877</v>
      </c>
    </row>
    <row r="783" spans="1:28" x14ac:dyDescent="0.2">
      <c r="A783">
        <v>20</v>
      </c>
      <c r="B783">
        <v>802</v>
      </c>
      <c r="C783">
        <v>2</v>
      </c>
      <c r="D783">
        <v>0</v>
      </c>
      <c r="E783">
        <f>SmtRes!AV802</f>
        <v>0</v>
      </c>
      <c r="F783" t="str">
        <f>SmtRes!I802</f>
        <v>22.1-18-24</v>
      </c>
      <c r="G783" t="str">
        <f>SmtRes!K802</f>
        <v>Автомобили полупассажирские типа ГАЗ, грузоподъемность до 2 т</v>
      </c>
      <c r="H783" t="str">
        <f>SmtRes!O802</f>
        <v>маш.-ч</v>
      </c>
      <c r="I783">
        <f>SmtRes!Y802*Source!I890</f>
        <v>87.78</v>
      </c>
      <c r="J783">
        <f>SmtRes!AO802</f>
        <v>1</v>
      </c>
      <c r="K783">
        <f>SmtRes!AF802</f>
        <v>789.86</v>
      </c>
      <c r="L783">
        <f>SmtRes!DB802</f>
        <v>456.14249999999998</v>
      </c>
      <c r="M783">
        <f>ROUND(ROUND(L783*Source!I890, 6)*1, 2)</f>
        <v>69333.66</v>
      </c>
      <c r="N783">
        <f>SmtRes!AB802</f>
        <v>789.86</v>
      </c>
      <c r="O783">
        <f>ROUND(ROUND(L783*Source!I890, 6)*SmtRes!DA802, 2)</f>
        <v>69333.66</v>
      </c>
      <c r="P783">
        <f>SmtRes!AG802</f>
        <v>515.51</v>
      </c>
      <c r="Q783">
        <f>SmtRes!DC802</f>
        <v>297.74250000000001</v>
      </c>
      <c r="R783">
        <f>ROUND(ROUND(Q783*Source!I890, 6)*1, 2)</f>
        <v>45256.86</v>
      </c>
      <c r="S783">
        <f>SmtRes!AC802</f>
        <v>515.51</v>
      </c>
      <c r="T783">
        <f>ROUND(ROUND(Q783*Source!I890, 6)*SmtRes!AK802, 2)</f>
        <v>45256.86</v>
      </c>
      <c r="U783">
        <v>2</v>
      </c>
      <c r="Z783">
        <f>SmtRes!X802</f>
        <v>-1123321947</v>
      </c>
      <c r="AA783">
        <v>-1084138170</v>
      </c>
      <c r="AB783">
        <v>-1084138170</v>
      </c>
    </row>
    <row r="784" spans="1:28" x14ac:dyDescent="0.2">
      <c r="A784">
        <v>20</v>
      </c>
      <c r="B784">
        <v>801</v>
      </c>
      <c r="C784">
        <v>1</v>
      </c>
      <c r="D784">
        <v>0</v>
      </c>
      <c r="E784">
        <f>SmtRes!AV801</f>
        <v>1</v>
      </c>
      <c r="F784" t="str">
        <f>SmtRes!I801</f>
        <v>9999990008</v>
      </c>
      <c r="G784" t="str">
        <f>SmtRes!K801</f>
        <v>Трудозатраты рабочих</v>
      </c>
      <c r="H784" t="str">
        <f>SmtRes!O801</f>
        <v>чел.-ч.</v>
      </c>
      <c r="I784">
        <f>SmtRes!Y801*Source!I890</f>
        <v>188.09999999999997</v>
      </c>
      <c r="J784">
        <f>SmtRes!AO801</f>
        <v>1</v>
      </c>
      <c r="K784">
        <f>SmtRes!AH801</f>
        <v>0</v>
      </c>
      <c r="L784">
        <f>SmtRes!DB801</f>
        <v>0</v>
      </c>
      <c r="M784">
        <f>ROUND(ROUND(L784*Source!I890, 6)*1, 2)</f>
        <v>0</v>
      </c>
      <c r="N784">
        <f>SmtRes!AD801</f>
        <v>0</v>
      </c>
      <c r="O784">
        <f>ROUND(ROUND(L784*Source!I890, 6)*SmtRes!DA801, 2)</f>
        <v>0</v>
      </c>
      <c r="P784">
        <f>SmtRes!AG801</f>
        <v>0</v>
      </c>
      <c r="Q784">
        <f>SmtRes!DC801</f>
        <v>0</v>
      </c>
      <c r="R784">
        <f>ROUND(ROUND(Q784*Source!I890, 6)*1, 2)</f>
        <v>0</v>
      </c>
      <c r="S784">
        <f>SmtRes!AC801</f>
        <v>0</v>
      </c>
      <c r="T784">
        <f>ROUND(ROUND(Q784*Source!I890, 6)*SmtRes!AK801, 2)</f>
        <v>0</v>
      </c>
      <c r="U784">
        <v>1</v>
      </c>
      <c r="Z784">
        <f>SmtRes!X801</f>
        <v>476480486</v>
      </c>
      <c r="AA784">
        <v>-1751963544</v>
      </c>
      <c r="AB784">
        <v>-1751963544</v>
      </c>
    </row>
    <row r="785" spans="1:28" x14ac:dyDescent="0.2">
      <c r="A785">
        <v>20</v>
      </c>
      <c r="B785">
        <v>808</v>
      </c>
      <c r="C785">
        <v>3</v>
      </c>
      <c r="D785">
        <v>0</v>
      </c>
      <c r="E785">
        <f>SmtRes!AV808</f>
        <v>0</v>
      </c>
      <c r="F785" t="str">
        <f>SmtRes!I808</f>
        <v>21.1-20-7</v>
      </c>
      <c r="G785" t="str">
        <f>SmtRes!K808</f>
        <v>Ветошь</v>
      </c>
      <c r="H785" t="str">
        <f>SmtRes!O808</f>
        <v>кг</v>
      </c>
      <c r="I785">
        <f>SmtRes!Y808*Source!I891</f>
        <v>15.200000000000001</v>
      </c>
      <c r="J785">
        <f>SmtRes!AO808</f>
        <v>1</v>
      </c>
      <c r="K785">
        <f>SmtRes!AE808</f>
        <v>29.29</v>
      </c>
      <c r="L785">
        <f>SmtRes!DB808</f>
        <v>2.93</v>
      </c>
      <c r="M785">
        <f>ROUND(ROUND(L785*Source!I891, 6)*1, 2)</f>
        <v>445.36</v>
      </c>
      <c r="N785">
        <f>SmtRes!AA808</f>
        <v>29.29</v>
      </c>
      <c r="O785">
        <f>ROUND(ROUND(L785*Source!I891, 6)*SmtRes!DA808, 2)</f>
        <v>445.36</v>
      </c>
      <c r="P785">
        <f>SmtRes!AG808</f>
        <v>0</v>
      </c>
      <c r="Q785">
        <f>SmtRes!DC808</f>
        <v>0</v>
      </c>
      <c r="R785">
        <f>ROUND(ROUND(Q785*Source!I891, 6)*1, 2)</f>
        <v>0</v>
      </c>
      <c r="S785">
        <f>SmtRes!AC808</f>
        <v>0</v>
      </c>
      <c r="T785">
        <f>ROUND(ROUND(Q785*Source!I891, 6)*SmtRes!AK808, 2)</f>
        <v>0</v>
      </c>
      <c r="U785">
        <v>3</v>
      </c>
      <c r="Z785">
        <f>SmtRes!X808</f>
        <v>-20334964</v>
      </c>
      <c r="AA785">
        <v>-854210182</v>
      </c>
      <c r="AB785">
        <v>-854210182</v>
      </c>
    </row>
    <row r="786" spans="1:28" x14ac:dyDescent="0.2">
      <c r="A786">
        <v>20</v>
      </c>
      <c r="B786">
        <v>807</v>
      </c>
      <c r="C786">
        <v>3</v>
      </c>
      <c r="D786">
        <v>0</v>
      </c>
      <c r="E786">
        <f>SmtRes!AV807</f>
        <v>0</v>
      </c>
      <c r="F786" t="str">
        <f>SmtRes!I807</f>
        <v>21.1-20-1</v>
      </c>
      <c r="G786" t="str">
        <f>SmtRes!K807</f>
        <v>Бязь</v>
      </c>
      <c r="H786" t="str">
        <f>SmtRes!O807</f>
        <v>м2</v>
      </c>
      <c r="I786">
        <f>SmtRes!Y807*Source!I891</f>
        <v>15.200000000000001</v>
      </c>
      <c r="J786">
        <f>SmtRes!AO807</f>
        <v>1</v>
      </c>
      <c r="K786">
        <f>SmtRes!AE807</f>
        <v>48.08</v>
      </c>
      <c r="L786">
        <f>SmtRes!DB807</f>
        <v>4.8099999999999996</v>
      </c>
      <c r="M786">
        <f>ROUND(ROUND(L786*Source!I891, 6)*1, 2)</f>
        <v>731.12</v>
      </c>
      <c r="N786">
        <f>SmtRes!AA807</f>
        <v>48.08</v>
      </c>
      <c r="O786">
        <f>ROUND(ROUND(L786*Source!I891, 6)*SmtRes!DA807, 2)</f>
        <v>731.12</v>
      </c>
      <c r="P786">
        <f>SmtRes!AG807</f>
        <v>0</v>
      </c>
      <c r="Q786">
        <f>SmtRes!DC807</f>
        <v>0</v>
      </c>
      <c r="R786">
        <f>ROUND(ROUND(Q786*Source!I891, 6)*1, 2)</f>
        <v>0</v>
      </c>
      <c r="S786">
        <f>SmtRes!AC807</f>
        <v>0</v>
      </c>
      <c r="T786">
        <f>ROUND(ROUND(Q786*Source!I891, 6)*SmtRes!AK807, 2)</f>
        <v>0</v>
      </c>
      <c r="U786">
        <v>3</v>
      </c>
      <c r="Z786">
        <f>SmtRes!X807</f>
        <v>1402440005</v>
      </c>
      <c r="AA786">
        <v>-1894729877</v>
      </c>
      <c r="AB786">
        <v>-1894729877</v>
      </c>
    </row>
    <row r="787" spans="1:28" x14ac:dyDescent="0.2">
      <c r="A787">
        <v>20</v>
      </c>
      <c r="B787">
        <v>806</v>
      </c>
      <c r="C787">
        <v>2</v>
      </c>
      <c r="D787">
        <v>0</v>
      </c>
      <c r="E787">
        <f>SmtRes!AV806</f>
        <v>0</v>
      </c>
      <c r="F787" t="str">
        <f>SmtRes!I806</f>
        <v>22.1-18-24</v>
      </c>
      <c r="G787" t="str">
        <f>SmtRes!K806</f>
        <v>Автомобили полупассажирские типа ГАЗ, грузоподъемность до 2 т</v>
      </c>
      <c r="H787" t="str">
        <f>SmtRes!O806</f>
        <v>маш.-ч</v>
      </c>
      <c r="I787">
        <f>SmtRes!Y806*Source!I891</f>
        <v>82.080000000000013</v>
      </c>
      <c r="J787">
        <f>SmtRes!AO806</f>
        <v>1</v>
      </c>
      <c r="K787">
        <f>SmtRes!AF806</f>
        <v>789.86</v>
      </c>
      <c r="L787">
        <f>SmtRes!DB806</f>
        <v>426.52</v>
      </c>
      <c r="M787">
        <f>ROUND(ROUND(L787*Source!I891, 6)*1, 2)</f>
        <v>64831.040000000001</v>
      </c>
      <c r="N787">
        <f>SmtRes!AB806</f>
        <v>789.86</v>
      </c>
      <c r="O787">
        <f>ROUND(ROUND(L787*Source!I891, 6)*SmtRes!DA806, 2)</f>
        <v>64831.040000000001</v>
      </c>
      <c r="P787">
        <f>SmtRes!AG806</f>
        <v>515.51</v>
      </c>
      <c r="Q787">
        <f>SmtRes!DC806</f>
        <v>278.38</v>
      </c>
      <c r="R787">
        <f>ROUND(ROUND(Q787*Source!I891, 6)*1, 2)</f>
        <v>42313.760000000002</v>
      </c>
      <c r="S787">
        <f>SmtRes!AC806</f>
        <v>515.51</v>
      </c>
      <c r="T787">
        <f>ROUND(ROUND(Q787*Source!I891, 6)*SmtRes!AK806, 2)</f>
        <v>42313.760000000002</v>
      </c>
      <c r="U787">
        <v>2</v>
      </c>
      <c r="Z787">
        <f>SmtRes!X806</f>
        <v>-1123321947</v>
      </c>
      <c r="AA787">
        <v>-1084138170</v>
      </c>
      <c r="AB787">
        <v>-1084138170</v>
      </c>
    </row>
    <row r="788" spans="1:28" x14ac:dyDescent="0.2">
      <c r="A788">
        <v>20</v>
      </c>
      <c r="B788">
        <v>805</v>
      </c>
      <c r="C788">
        <v>1</v>
      </c>
      <c r="D788">
        <v>0</v>
      </c>
      <c r="E788">
        <f>SmtRes!AV805</f>
        <v>1</v>
      </c>
      <c r="F788" t="str">
        <f>SmtRes!I805</f>
        <v>9999990008</v>
      </c>
      <c r="G788" t="str">
        <f>SmtRes!K805</f>
        <v>Трудозатраты рабочих</v>
      </c>
      <c r="H788" t="str">
        <f>SmtRes!O805</f>
        <v>чел.-ч.</v>
      </c>
      <c r="I788">
        <f>SmtRes!Y805*Source!I891</f>
        <v>188.48</v>
      </c>
      <c r="J788">
        <f>SmtRes!AO805</f>
        <v>1</v>
      </c>
      <c r="K788">
        <f>SmtRes!AH805</f>
        <v>0</v>
      </c>
      <c r="L788">
        <f>SmtRes!DB805</f>
        <v>0</v>
      </c>
      <c r="M788">
        <f>ROUND(ROUND(L788*Source!I891, 6)*1, 2)</f>
        <v>0</v>
      </c>
      <c r="N788">
        <f>SmtRes!AD805</f>
        <v>0</v>
      </c>
      <c r="O788">
        <f>ROUND(ROUND(L788*Source!I891, 6)*SmtRes!DA805, 2)</f>
        <v>0</v>
      </c>
      <c r="P788">
        <f>SmtRes!AG805</f>
        <v>0</v>
      </c>
      <c r="Q788">
        <f>SmtRes!DC805</f>
        <v>0</v>
      </c>
      <c r="R788">
        <f>ROUND(ROUND(Q788*Source!I891, 6)*1, 2)</f>
        <v>0</v>
      </c>
      <c r="S788">
        <f>SmtRes!AC805</f>
        <v>0</v>
      </c>
      <c r="T788">
        <f>ROUND(ROUND(Q788*Source!I891, 6)*SmtRes!AK805, 2)</f>
        <v>0</v>
      </c>
      <c r="U788">
        <v>1</v>
      </c>
      <c r="Z788">
        <f>SmtRes!X805</f>
        <v>476480486</v>
      </c>
      <c r="AA788">
        <v>-1751963544</v>
      </c>
      <c r="AB788">
        <v>-1751963544</v>
      </c>
    </row>
    <row r="789" spans="1:28" x14ac:dyDescent="0.2">
      <c r="A789">
        <v>20</v>
      </c>
      <c r="B789">
        <v>812</v>
      </c>
      <c r="C789">
        <v>3</v>
      </c>
      <c r="D789">
        <v>0</v>
      </c>
      <c r="E789">
        <f>SmtRes!AV812</f>
        <v>0</v>
      </c>
      <c r="F789" t="str">
        <f>SmtRes!I812</f>
        <v>21.1-20-1</v>
      </c>
      <c r="G789" t="str">
        <f>SmtRes!K812</f>
        <v>Бязь</v>
      </c>
      <c r="H789" t="str">
        <f>SmtRes!O812</f>
        <v>м2</v>
      </c>
      <c r="I789">
        <f>SmtRes!Y812*Source!I892</f>
        <v>0.55000000000000004</v>
      </c>
      <c r="J789">
        <f>SmtRes!AO812</f>
        <v>1</v>
      </c>
      <c r="K789">
        <f>SmtRes!AE812</f>
        <v>48.08</v>
      </c>
      <c r="L789">
        <f>SmtRes!DB812</f>
        <v>5.28</v>
      </c>
      <c r="M789">
        <f>ROUND(ROUND(L789*Source!I892, 6)*1, 2)</f>
        <v>26.4</v>
      </c>
      <c r="N789">
        <f>SmtRes!AA812</f>
        <v>48.08</v>
      </c>
      <c r="O789">
        <f>ROUND(ROUND(L789*Source!I892, 6)*SmtRes!DA812, 2)</f>
        <v>26.4</v>
      </c>
      <c r="P789">
        <f>SmtRes!AG812</f>
        <v>0</v>
      </c>
      <c r="Q789">
        <f>SmtRes!DC812</f>
        <v>0</v>
      </c>
      <c r="R789">
        <f>ROUND(ROUND(Q789*Source!I892, 6)*1, 2)</f>
        <v>0</v>
      </c>
      <c r="S789">
        <f>SmtRes!AC812</f>
        <v>0</v>
      </c>
      <c r="T789">
        <f>ROUND(ROUND(Q789*Source!I892, 6)*SmtRes!AK812, 2)</f>
        <v>0</v>
      </c>
      <c r="U789">
        <v>3</v>
      </c>
      <c r="Z789">
        <f>SmtRes!X812</f>
        <v>1402440005</v>
      </c>
      <c r="AA789">
        <v>-1894729877</v>
      </c>
      <c r="AB789">
        <v>-1894729877</v>
      </c>
    </row>
    <row r="790" spans="1:28" x14ac:dyDescent="0.2">
      <c r="A790">
        <v>20</v>
      </c>
      <c r="B790">
        <v>811</v>
      </c>
      <c r="C790">
        <v>3</v>
      </c>
      <c r="D790">
        <v>0</v>
      </c>
      <c r="E790">
        <f>SmtRes!AV811</f>
        <v>0</v>
      </c>
      <c r="F790" t="str">
        <f>SmtRes!I811</f>
        <v>21.1-16-103</v>
      </c>
      <c r="G790" t="str">
        <f>SmtRes!K811</f>
        <v>Спирт этиловый ректификат</v>
      </c>
      <c r="H790" t="str">
        <f>SmtRes!O811</f>
        <v>кг</v>
      </c>
      <c r="I790">
        <f>SmtRes!Y811*Source!I892</f>
        <v>1.1000000000000001E-3</v>
      </c>
      <c r="J790">
        <f>SmtRes!AO811</f>
        <v>1</v>
      </c>
      <c r="K790">
        <f>SmtRes!AE811</f>
        <v>471.7</v>
      </c>
      <c r="L790">
        <f>SmtRes!DB811</f>
        <v>0.11</v>
      </c>
      <c r="M790">
        <f>ROUND(ROUND(L790*Source!I892, 6)*1, 2)</f>
        <v>0.55000000000000004</v>
      </c>
      <c r="N790">
        <f>SmtRes!AA811</f>
        <v>471.7</v>
      </c>
      <c r="O790">
        <f>ROUND(ROUND(L790*Source!I892, 6)*SmtRes!DA811, 2)</f>
        <v>0.55000000000000004</v>
      </c>
      <c r="P790">
        <f>SmtRes!AG811</f>
        <v>0</v>
      </c>
      <c r="Q790">
        <f>SmtRes!DC811</f>
        <v>0</v>
      </c>
      <c r="R790">
        <f>ROUND(ROUND(Q790*Source!I892, 6)*1, 2)</f>
        <v>0</v>
      </c>
      <c r="S790">
        <f>SmtRes!AC811</f>
        <v>0</v>
      </c>
      <c r="T790">
        <f>ROUND(ROUND(Q790*Source!I892, 6)*SmtRes!AK811, 2)</f>
        <v>0</v>
      </c>
      <c r="U790">
        <v>3</v>
      </c>
      <c r="Z790">
        <f>SmtRes!X811</f>
        <v>1222454159</v>
      </c>
      <c r="AA790">
        <v>-235644289</v>
      </c>
      <c r="AB790">
        <v>-235644289</v>
      </c>
    </row>
    <row r="791" spans="1:28" x14ac:dyDescent="0.2">
      <c r="A791">
        <v>20</v>
      </c>
      <c r="B791">
        <v>810</v>
      </c>
      <c r="C791">
        <v>2</v>
      </c>
      <c r="D791">
        <v>0</v>
      </c>
      <c r="E791">
        <f>SmtRes!AV810</f>
        <v>0</v>
      </c>
      <c r="F791" t="str">
        <f>SmtRes!I810</f>
        <v>22.1-18-24</v>
      </c>
      <c r="G791" t="str">
        <f>SmtRes!K810</f>
        <v>Автомобили полупассажирские типа ГАЗ, грузоподъемность до 2 т</v>
      </c>
      <c r="H791" t="str">
        <f>SmtRes!O810</f>
        <v>маш.-ч</v>
      </c>
      <c r="I791">
        <f>SmtRes!Y810*Source!I892</f>
        <v>0.16500000000000001</v>
      </c>
      <c r="J791">
        <f>SmtRes!AO810</f>
        <v>1</v>
      </c>
      <c r="K791">
        <f>SmtRes!AF810</f>
        <v>789.86</v>
      </c>
      <c r="L791">
        <f>SmtRes!DB810</f>
        <v>26.07</v>
      </c>
      <c r="M791">
        <f>ROUND(ROUND(L791*Source!I892, 6)*1, 2)</f>
        <v>130.35</v>
      </c>
      <c r="N791">
        <f>SmtRes!AB810</f>
        <v>789.86</v>
      </c>
      <c r="O791">
        <f>ROUND(ROUND(L791*Source!I892, 6)*SmtRes!DA810, 2)</f>
        <v>130.35</v>
      </c>
      <c r="P791">
        <f>SmtRes!AG810</f>
        <v>515.51</v>
      </c>
      <c r="Q791">
        <f>SmtRes!DC810</f>
        <v>16.995000000000001</v>
      </c>
      <c r="R791">
        <f>ROUND(ROUND(Q791*Source!I892, 6)*1, 2)</f>
        <v>84.98</v>
      </c>
      <c r="S791">
        <f>SmtRes!AC810</f>
        <v>515.51</v>
      </c>
      <c r="T791">
        <f>ROUND(ROUND(Q791*Source!I892, 6)*SmtRes!AK810, 2)</f>
        <v>84.98</v>
      </c>
      <c r="U791">
        <v>2</v>
      </c>
      <c r="Z791">
        <f>SmtRes!X810</f>
        <v>-1123321947</v>
      </c>
      <c r="AA791">
        <v>-1084138170</v>
      </c>
      <c r="AB791">
        <v>-1084138170</v>
      </c>
    </row>
    <row r="792" spans="1:28" x14ac:dyDescent="0.2">
      <c r="A792">
        <v>20</v>
      </c>
      <c r="B792">
        <v>809</v>
      </c>
      <c r="C792">
        <v>1</v>
      </c>
      <c r="D792">
        <v>0</v>
      </c>
      <c r="E792">
        <f>SmtRes!AV809</f>
        <v>1</v>
      </c>
      <c r="F792" t="str">
        <f>SmtRes!I809</f>
        <v>9999990008</v>
      </c>
      <c r="G792" t="str">
        <f>SmtRes!K809</f>
        <v>Трудозатраты рабочих</v>
      </c>
      <c r="H792" t="str">
        <f>SmtRes!O809</f>
        <v>чел.-ч.</v>
      </c>
      <c r="I792">
        <f>SmtRes!Y809*Source!I892</f>
        <v>3.3</v>
      </c>
      <c r="J792">
        <f>SmtRes!AO809</f>
        <v>1</v>
      </c>
      <c r="K792">
        <f>SmtRes!AH809</f>
        <v>0</v>
      </c>
      <c r="L792">
        <f>SmtRes!DB809</f>
        <v>0</v>
      </c>
      <c r="M792">
        <f>ROUND(ROUND(L792*Source!I892, 6)*1, 2)</f>
        <v>0</v>
      </c>
      <c r="N792">
        <f>SmtRes!AD809</f>
        <v>0</v>
      </c>
      <c r="O792">
        <f>ROUND(ROUND(L792*Source!I892, 6)*SmtRes!DA809, 2)</f>
        <v>0</v>
      </c>
      <c r="P792">
        <f>SmtRes!AG809</f>
        <v>0</v>
      </c>
      <c r="Q792">
        <f>SmtRes!DC809</f>
        <v>0</v>
      </c>
      <c r="R792">
        <f>ROUND(ROUND(Q792*Source!I892, 6)*1, 2)</f>
        <v>0</v>
      </c>
      <c r="S792">
        <f>SmtRes!AC809</f>
        <v>0</v>
      </c>
      <c r="T792">
        <f>ROUND(ROUND(Q792*Source!I892, 6)*SmtRes!AK809, 2)</f>
        <v>0</v>
      </c>
      <c r="U792">
        <v>1</v>
      </c>
      <c r="Z792">
        <f>SmtRes!X809</f>
        <v>476480486</v>
      </c>
      <c r="AA792">
        <v>-1751963544</v>
      </c>
      <c r="AB792">
        <v>-1751963544</v>
      </c>
    </row>
    <row r="793" spans="1:28" x14ac:dyDescent="0.2">
      <c r="A793">
        <v>20</v>
      </c>
      <c r="B793">
        <v>816</v>
      </c>
      <c r="C793">
        <v>3</v>
      </c>
      <c r="D793">
        <v>0</v>
      </c>
      <c r="E793">
        <f>SmtRes!AV816</f>
        <v>0</v>
      </c>
      <c r="F793" t="str">
        <f>SmtRes!I816</f>
        <v>21.1-20-1</v>
      </c>
      <c r="G793" t="str">
        <f>SmtRes!K816</f>
        <v>Бязь</v>
      </c>
      <c r="H793" t="str">
        <f>SmtRes!O816</f>
        <v>м2</v>
      </c>
      <c r="I793">
        <f>SmtRes!Y816*Source!I893</f>
        <v>0.05</v>
      </c>
      <c r="J793">
        <f>SmtRes!AO816</f>
        <v>1</v>
      </c>
      <c r="K793">
        <f>SmtRes!AE816</f>
        <v>48.08</v>
      </c>
      <c r="L793">
        <f>SmtRes!DB816</f>
        <v>0.48</v>
      </c>
      <c r="M793">
        <f>ROUND(ROUND(L793*Source!I893, 6)*1, 2)</f>
        <v>2.4</v>
      </c>
      <c r="N793">
        <f>SmtRes!AA816</f>
        <v>48.08</v>
      </c>
      <c r="O793">
        <f>ROUND(ROUND(L793*Source!I893, 6)*SmtRes!DA816, 2)</f>
        <v>2.4</v>
      </c>
      <c r="P793">
        <f>SmtRes!AG816</f>
        <v>0</v>
      </c>
      <c r="Q793">
        <f>SmtRes!DC816</f>
        <v>0</v>
      </c>
      <c r="R793">
        <f>ROUND(ROUND(Q793*Source!I893, 6)*1, 2)</f>
        <v>0</v>
      </c>
      <c r="S793">
        <f>SmtRes!AC816</f>
        <v>0</v>
      </c>
      <c r="T793">
        <f>ROUND(ROUND(Q793*Source!I893, 6)*SmtRes!AK816, 2)</f>
        <v>0</v>
      </c>
      <c r="U793">
        <v>3</v>
      </c>
      <c r="Z793">
        <f>SmtRes!X816</f>
        <v>1402440005</v>
      </c>
      <c r="AA793">
        <v>-1894729877</v>
      </c>
      <c r="AB793">
        <v>-1894729877</v>
      </c>
    </row>
    <row r="794" spans="1:28" x14ac:dyDescent="0.2">
      <c r="A794">
        <v>20</v>
      </c>
      <c r="B794">
        <v>815</v>
      </c>
      <c r="C794">
        <v>3</v>
      </c>
      <c r="D794">
        <v>0</v>
      </c>
      <c r="E794">
        <f>SmtRes!AV815</f>
        <v>0</v>
      </c>
      <c r="F794" t="str">
        <f>SmtRes!I815</f>
        <v>21.1-16-103</v>
      </c>
      <c r="G794" t="str">
        <f>SmtRes!K815</f>
        <v>Спирт этиловый ректификат</v>
      </c>
      <c r="H794" t="str">
        <f>SmtRes!O815</f>
        <v>кг</v>
      </c>
      <c r="I794">
        <f>SmtRes!Y815*Source!I893</f>
        <v>1E-4</v>
      </c>
      <c r="J794">
        <f>SmtRes!AO815</f>
        <v>1</v>
      </c>
      <c r="K794">
        <f>SmtRes!AE815</f>
        <v>471.7</v>
      </c>
      <c r="L794">
        <f>SmtRes!DB815</f>
        <v>0.01</v>
      </c>
      <c r="M794">
        <f>ROUND(ROUND(L794*Source!I893, 6)*1, 2)</f>
        <v>0.05</v>
      </c>
      <c r="N794">
        <f>SmtRes!AA815</f>
        <v>471.7</v>
      </c>
      <c r="O794">
        <f>ROUND(ROUND(L794*Source!I893, 6)*SmtRes!DA815, 2)</f>
        <v>0.05</v>
      </c>
      <c r="P794">
        <f>SmtRes!AG815</f>
        <v>0</v>
      </c>
      <c r="Q794">
        <f>SmtRes!DC815</f>
        <v>0</v>
      </c>
      <c r="R794">
        <f>ROUND(ROUND(Q794*Source!I893, 6)*1, 2)</f>
        <v>0</v>
      </c>
      <c r="S794">
        <f>SmtRes!AC815</f>
        <v>0</v>
      </c>
      <c r="T794">
        <f>ROUND(ROUND(Q794*Source!I893, 6)*SmtRes!AK815, 2)</f>
        <v>0</v>
      </c>
      <c r="U794">
        <v>3</v>
      </c>
      <c r="Z794">
        <f>SmtRes!X815</f>
        <v>1222454159</v>
      </c>
      <c r="AA794">
        <v>-235644289</v>
      </c>
      <c r="AB794">
        <v>-235644289</v>
      </c>
    </row>
    <row r="795" spans="1:28" x14ac:dyDescent="0.2">
      <c r="A795">
        <v>20</v>
      </c>
      <c r="B795">
        <v>814</v>
      </c>
      <c r="C795">
        <v>2</v>
      </c>
      <c r="D795">
        <v>0</v>
      </c>
      <c r="E795">
        <f>SmtRes!AV814</f>
        <v>0</v>
      </c>
      <c r="F795" t="str">
        <f>SmtRes!I814</f>
        <v>22.1-18-24</v>
      </c>
      <c r="G795" t="str">
        <f>SmtRes!K814</f>
        <v>Автомобили полупассажирские типа ГАЗ, грузоподъемность до 2 т</v>
      </c>
      <c r="H795" t="str">
        <f>SmtRes!O814</f>
        <v>маш.-ч</v>
      </c>
      <c r="I795">
        <f>SmtRes!Y814*Source!I893</f>
        <v>0.10499999999999998</v>
      </c>
      <c r="J795">
        <f>SmtRes!AO814</f>
        <v>1</v>
      </c>
      <c r="K795">
        <f>SmtRes!AF814</f>
        <v>789.86</v>
      </c>
      <c r="L795">
        <f>SmtRes!DB814</f>
        <v>16.59</v>
      </c>
      <c r="M795">
        <f>ROUND(ROUND(L795*Source!I893, 6)*1, 2)</f>
        <v>82.95</v>
      </c>
      <c r="N795">
        <f>SmtRes!AB814</f>
        <v>789.86</v>
      </c>
      <c r="O795">
        <f>ROUND(ROUND(L795*Source!I893, 6)*SmtRes!DA814, 2)</f>
        <v>82.95</v>
      </c>
      <c r="P795">
        <f>SmtRes!AG814</f>
        <v>515.51</v>
      </c>
      <c r="Q795">
        <f>SmtRes!DC814</f>
        <v>10.829000000000001</v>
      </c>
      <c r="R795">
        <f>ROUND(ROUND(Q795*Source!I893, 6)*1, 2)</f>
        <v>54.15</v>
      </c>
      <c r="S795">
        <f>SmtRes!AC814</f>
        <v>515.51</v>
      </c>
      <c r="T795">
        <f>ROUND(ROUND(Q795*Source!I893, 6)*SmtRes!AK814, 2)</f>
        <v>54.15</v>
      </c>
      <c r="U795">
        <v>2</v>
      </c>
      <c r="Z795">
        <f>SmtRes!X814</f>
        <v>-1123321947</v>
      </c>
      <c r="AA795">
        <v>-1084138170</v>
      </c>
      <c r="AB795">
        <v>-1084138170</v>
      </c>
    </row>
    <row r="796" spans="1:28" x14ac:dyDescent="0.2">
      <c r="A796">
        <v>20</v>
      </c>
      <c r="B796">
        <v>813</v>
      </c>
      <c r="C796">
        <v>1</v>
      </c>
      <c r="D796">
        <v>0</v>
      </c>
      <c r="E796">
        <f>SmtRes!AV813</f>
        <v>1</v>
      </c>
      <c r="F796" t="str">
        <f>SmtRes!I813</f>
        <v>9999990008</v>
      </c>
      <c r="G796" t="str">
        <f>SmtRes!K813</f>
        <v>Трудозатраты рабочих</v>
      </c>
      <c r="H796" t="str">
        <f>SmtRes!O813</f>
        <v>чел.-ч.</v>
      </c>
      <c r="I796">
        <f>SmtRes!Y813*Source!I893</f>
        <v>1.7849999999999999</v>
      </c>
      <c r="J796">
        <f>SmtRes!AO813</f>
        <v>1</v>
      </c>
      <c r="K796">
        <f>SmtRes!AH813</f>
        <v>0</v>
      </c>
      <c r="L796">
        <f>SmtRes!DB813</f>
        <v>0</v>
      </c>
      <c r="M796">
        <f>ROUND(ROUND(L796*Source!I893, 6)*1, 2)</f>
        <v>0</v>
      </c>
      <c r="N796">
        <f>SmtRes!AD813</f>
        <v>0</v>
      </c>
      <c r="O796">
        <f>ROUND(ROUND(L796*Source!I893, 6)*SmtRes!DA813, 2)</f>
        <v>0</v>
      </c>
      <c r="P796">
        <f>SmtRes!AG813</f>
        <v>0</v>
      </c>
      <c r="Q796">
        <f>SmtRes!DC813</f>
        <v>0</v>
      </c>
      <c r="R796">
        <f>ROUND(ROUND(Q796*Source!I893, 6)*1, 2)</f>
        <v>0</v>
      </c>
      <c r="S796">
        <f>SmtRes!AC813</f>
        <v>0</v>
      </c>
      <c r="T796">
        <f>ROUND(ROUND(Q796*Source!I893, 6)*SmtRes!AK813, 2)</f>
        <v>0</v>
      </c>
      <c r="U796">
        <v>1</v>
      </c>
      <c r="Z796">
        <f>SmtRes!X813</f>
        <v>476480486</v>
      </c>
      <c r="AA796">
        <v>-1751963544</v>
      </c>
      <c r="AB796">
        <v>-1751963544</v>
      </c>
    </row>
    <row r="797" spans="1:28" x14ac:dyDescent="0.2">
      <c r="A797">
        <f>Source!A926</f>
        <v>5</v>
      </c>
      <c r="B797">
        <v>926</v>
      </c>
      <c r="G797" t="str">
        <f>Source!G926</f>
        <v>Противопожарная система</v>
      </c>
    </row>
    <row r="798" spans="1:28" x14ac:dyDescent="0.2">
      <c r="A798">
        <v>20</v>
      </c>
      <c r="B798">
        <v>828</v>
      </c>
      <c r="C798">
        <v>3</v>
      </c>
      <c r="D798">
        <v>0</v>
      </c>
      <c r="E798">
        <f>SmtRes!AV828</f>
        <v>0</v>
      </c>
      <c r="F798" t="str">
        <f>SmtRes!I828</f>
        <v>21.1-6-90</v>
      </c>
      <c r="G798" t="str">
        <f>SmtRes!K828</f>
        <v>Олифа для окраски комбинированная "Оксоль"</v>
      </c>
      <c r="H798" t="str">
        <f>SmtRes!O828</f>
        <v>кг</v>
      </c>
      <c r="I798">
        <f>SmtRes!Y828*Source!I930</f>
        <v>0.38</v>
      </c>
      <c r="J798">
        <f>SmtRes!AO828</f>
        <v>1</v>
      </c>
      <c r="K798">
        <f>SmtRes!AE828</f>
        <v>99.65</v>
      </c>
      <c r="L798">
        <f>SmtRes!DB828</f>
        <v>37.869999999999997</v>
      </c>
      <c r="M798">
        <f>ROUND(ROUND(L798*Source!I930, 6)*1, 2)</f>
        <v>37.869999999999997</v>
      </c>
      <c r="N798">
        <f>SmtRes!AA828</f>
        <v>99.65</v>
      </c>
      <c r="O798">
        <f>ROUND(ROUND(L798*Source!I930, 6)*SmtRes!DA828, 2)</f>
        <v>37.869999999999997</v>
      </c>
      <c r="P798">
        <f>SmtRes!AG828</f>
        <v>0</v>
      </c>
      <c r="Q798">
        <f>SmtRes!DC828</f>
        <v>0</v>
      </c>
      <c r="R798">
        <f>ROUND(ROUND(Q798*Source!I930, 6)*1, 2)</f>
        <v>0</v>
      </c>
      <c r="S798">
        <f>SmtRes!AC828</f>
        <v>0</v>
      </c>
      <c r="T798">
        <f>ROUND(ROUND(Q798*Source!I930, 6)*SmtRes!AK828, 2)</f>
        <v>0</v>
      </c>
      <c r="U798">
        <v>3</v>
      </c>
      <c r="Z798">
        <f>SmtRes!X828</f>
        <v>460010687</v>
      </c>
      <c r="AA798">
        <v>-746135327</v>
      </c>
      <c r="AB798">
        <v>-746135327</v>
      </c>
    </row>
    <row r="799" spans="1:28" x14ac:dyDescent="0.2">
      <c r="A799">
        <v>20</v>
      </c>
      <c r="B799">
        <v>827</v>
      </c>
      <c r="C799">
        <v>3</v>
      </c>
      <c r="D799">
        <v>0</v>
      </c>
      <c r="E799">
        <f>SmtRes!AV827</f>
        <v>0</v>
      </c>
      <c r="F799" t="str">
        <f>SmtRes!I827</f>
        <v>21.1-6-48</v>
      </c>
      <c r="G799" t="str">
        <f>SmtRes!K827</f>
        <v>Краски масляные жидкотертые цветные (готовые к употреблению) для наружных и внутренних работ, марка МА-25</v>
      </c>
      <c r="H799" t="str">
        <f>SmtRes!O827</f>
        <v>т</v>
      </c>
      <c r="I799">
        <f>SmtRes!Y827*Source!I930</f>
        <v>3.4199999999999999E-3</v>
      </c>
      <c r="J799">
        <f>SmtRes!AO827</f>
        <v>1</v>
      </c>
      <c r="K799">
        <f>SmtRes!AE827</f>
        <v>114569.3</v>
      </c>
      <c r="L799">
        <f>SmtRes!DB827</f>
        <v>391.83</v>
      </c>
      <c r="M799">
        <f>ROUND(ROUND(L799*Source!I930, 6)*1, 2)</f>
        <v>391.83</v>
      </c>
      <c r="N799">
        <f>SmtRes!AA827</f>
        <v>114569.3</v>
      </c>
      <c r="O799">
        <f>ROUND(ROUND(L799*Source!I930, 6)*SmtRes!DA827, 2)</f>
        <v>391.83</v>
      </c>
      <c r="P799">
        <f>SmtRes!AG827</f>
        <v>0</v>
      </c>
      <c r="Q799">
        <f>SmtRes!DC827</f>
        <v>0</v>
      </c>
      <c r="R799">
        <f>ROUND(ROUND(Q799*Source!I930, 6)*1, 2)</f>
        <v>0</v>
      </c>
      <c r="S799">
        <f>SmtRes!AC827</f>
        <v>0</v>
      </c>
      <c r="T799">
        <f>ROUND(ROUND(Q799*Source!I930, 6)*SmtRes!AK827, 2)</f>
        <v>0</v>
      </c>
      <c r="U799">
        <v>3</v>
      </c>
      <c r="Z799">
        <f>SmtRes!X827</f>
        <v>-393776186</v>
      </c>
      <c r="AA799">
        <v>452281720</v>
      </c>
      <c r="AB799">
        <v>452281720</v>
      </c>
    </row>
    <row r="800" spans="1:28" x14ac:dyDescent="0.2">
      <c r="A800">
        <v>20</v>
      </c>
      <c r="B800">
        <v>826</v>
      </c>
      <c r="C800">
        <v>3</v>
      </c>
      <c r="D800">
        <v>0</v>
      </c>
      <c r="E800">
        <f>SmtRes!AV826</f>
        <v>0</v>
      </c>
      <c r="F800" t="str">
        <f>SmtRes!I826</f>
        <v>21.1-4-9</v>
      </c>
      <c r="G800" t="str">
        <f>SmtRes!K826</f>
        <v>Керосин</v>
      </c>
      <c r="H800" t="str">
        <f>SmtRes!O826</f>
        <v>т</v>
      </c>
      <c r="I800">
        <f>SmtRes!Y826*Source!I930</f>
        <v>5.9999999999999995E-4</v>
      </c>
      <c r="J800">
        <f>SmtRes!AO826</f>
        <v>1</v>
      </c>
      <c r="K800">
        <f>SmtRes!AE826</f>
        <v>122462.72</v>
      </c>
      <c r="L800">
        <f>SmtRes!DB826</f>
        <v>73.48</v>
      </c>
      <c r="M800">
        <f>ROUND(ROUND(L800*Source!I930, 6)*1, 2)</f>
        <v>73.48</v>
      </c>
      <c r="N800">
        <f>SmtRes!AA826</f>
        <v>122462.72</v>
      </c>
      <c r="O800">
        <f>ROUND(ROUND(L800*Source!I930, 6)*SmtRes!DA826, 2)</f>
        <v>73.48</v>
      </c>
      <c r="P800">
        <f>SmtRes!AG826</f>
        <v>0</v>
      </c>
      <c r="Q800">
        <f>SmtRes!DC826</f>
        <v>0</v>
      </c>
      <c r="R800">
        <f>ROUND(ROUND(Q800*Source!I930, 6)*1, 2)</f>
        <v>0</v>
      </c>
      <c r="S800">
        <f>SmtRes!AC826</f>
        <v>0</v>
      </c>
      <c r="T800">
        <f>ROUND(ROUND(Q800*Source!I930, 6)*SmtRes!AK826, 2)</f>
        <v>0</v>
      </c>
      <c r="U800">
        <v>3</v>
      </c>
      <c r="Z800">
        <f>SmtRes!X826</f>
        <v>1084263761</v>
      </c>
      <c r="AA800">
        <v>1372011399</v>
      </c>
      <c r="AB800">
        <v>1372011399</v>
      </c>
    </row>
    <row r="801" spans="1:28" x14ac:dyDescent="0.2">
      <c r="A801">
        <v>20</v>
      </c>
      <c r="B801">
        <v>825</v>
      </c>
      <c r="C801">
        <v>3</v>
      </c>
      <c r="D801">
        <v>0</v>
      </c>
      <c r="E801">
        <f>SmtRes!AV825</f>
        <v>0</v>
      </c>
      <c r="F801" t="str">
        <f>SmtRes!I825</f>
        <v>21.1-4-46</v>
      </c>
      <c r="G801" t="str">
        <f>SmtRes!K825</f>
        <v>Солидол жировой</v>
      </c>
      <c r="H801" t="str">
        <f>SmtRes!O825</f>
        <v>т</v>
      </c>
      <c r="I801">
        <f>SmtRes!Y825*Source!I930</f>
        <v>1E-4</v>
      </c>
      <c r="J801">
        <f>SmtRes!AO825</f>
        <v>1</v>
      </c>
      <c r="K801">
        <f>SmtRes!AE825</f>
        <v>205731.7</v>
      </c>
      <c r="L801">
        <f>SmtRes!DB825</f>
        <v>20.57</v>
      </c>
      <c r="M801">
        <f>ROUND(ROUND(L801*Source!I930, 6)*1, 2)</f>
        <v>20.57</v>
      </c>
      <c r="N801">
        <f>SmtRes!AA825</f>
        <v>205731.7</v>
      </c>
      <c r="O801">
        <f>ROUND(ROUND(L801*Source!I930, 6)*SmtRes!DA825, 2)</f>
        <v>20.57</v>
      </c>
      <c r="P801">
        <f>SmtRes!AG825</f>
        <v>0</v>
      </c>
      <c r="Q801">
        <f>SmtRes!DC825</f>
        <v>0</v>
      </c>
      <c r="R801">
        <f>ROUND(ROUND(Q801*Source!I930, 6)*1, 2)</f>
        <v>0</v>
      </c>
      <c r="S801">
        <f>SmtRes!AC825</f>
        <v>0</v>
      </c>
      <c r="T801">
        <f>ROUND(ROUND(Q801*Source!I930, 6)*SmtRes!AK825, 2)</f>
        <v>0</v>
      </c>
      <c r="U801">
        <v>3</v>
      </c>
      <c r="Z801">
        <f>SmtRes!X825</f>
        <v>-1807663441</v>
      </c>
      <c r="AA801">
        <v>-1720387991</v>
      </c>
      <c r="AB801">
        <v>-1720387991</v>
      </c>
    </row>
    <row r="802" spans="1:28" x14ac:dyDescent="0.2">
      <c r="A802">
        <v>20</v>
      </c>
      <c r="B802">
        <v>824</v>
      </c>
      <c r="C802">
        <v>3</v>
      </c>
      <c r="D802">
        <v>0</v>
      </c>
      <c r="E802">
        <f>SmtRes!AV824</f>
        <v>0</v>
      </c>
      <c r="F802" t="str">
        <f>SmtRes!I824</f>
        <v>21.1-4-2</v>
      </c>
      <c r="G802" t="str">
        <f>SmtRes!K824</f>
        <v>Ацетилен технический</v>
      </c>
      <c r="H802" t="str">
        <f>SmtRes!O824</f>
        <v>м3</v>
      </c>
      <c r="I802">
        <f>SmtRes!Y824*Source!I930</f>
        <v>0.7</v>
      </c>
      <c r="J802">
        <f>SmtRes!AO824</f>
        <v>1</v>
      </c>
      <c r="K802">
        <f>SmtRes!AE824</f>
        <v>715.78</v>
      </c>
      <c r="L802">
        <f>SmtRes!DB824</f>
        <v>501.05</v>
      </c>
      <c r="M802">
        <f>ROUND(ROUND(L802*Source!I930, 6)*1, 2)</f>
        <v>501.05</v>
      </c>
      <c r="N802">
        <f>SmtRes!AA824</f>
        <v>715.78</v>
      </c>
      <c r="O802">
        <f>ROUND(ROUND(L802*Source!I930, 6)*SmtRes!DA824, 2)</f>
        <v>501.05</v>
      </c>
      <c r="P802">
        <f>SmtRes!AG824</f>
        <v>0</v>
      </c>
      <c r="Q802">
        <f>SmtRes!DC824</f>
        <v>0</v>
      </c>
      <c r="R802">
        <f>ROUND(ROUND(Q802*Source!I930, 6)*1, 2)</f>
        <v>0</v>
      </c>
      <c r="S802">
        <f>SmtRes!AC824</f>
        <v>0</v>
      </c>
      <c r="T802">
        <f>ROUND(ROUND(Q802*Source!I930, 6)*SmtRes!AK824, 2)</f>
        <v>0</v>
      </c>
      <c r="U802">
        <v>3</v>
      </c>
      <c r="Z802">
        <f>SmtRes!X824</f>
        <v>997537612</v>
      </c>
      <c r="AA802">
        <v>472873284</v>
      </c>
      <c r="AB802">
        <v>472873284</v>
      </c>
    </row>
    <row r="803" spans="1:28" x14ac:dyDescent="0.2">
      <c r="A803">
        <v>20</v>
      </c>
      <c r="B803">
        <v>823</v>
      </c>
      <c r="C803">
        <v>3</v>
      </c>
      <c r="D803">
        <v>0</v>
      </c>
      <c r="E803">
        <f>SmtRes!AV823</f>
        <v>0</v>
      </c>
      <c r="F803" t="str">
        <f>SmtRes!I823</f>
        <v>21.1-4-10</v>
      </c>
      <c r="G803" t="str">
        <f>SmtRes!K823</f>
        <v>Кислород технический газообразный</v>
      </c>
      <c r="H803" t="str">
        <f>SmtRes!O823</f>
        <v>м3</v>
      </c>
      <c r="I803">
        <f>SmtRes!Y823*Source!I930</f>
        <v>1.4</v>
      </c>
      <c r="J803">
        <f>SmtRes!AO823</f>
        <v>1</v>
      </c>
      <c r="K803">
        <f>SmtRes!AE823</f>
        <v>79.62</v>
      </c>
      <c r="L803">
        <f>SmtRes!DB823</f>
        <v>111.47</v>
      </c>
      <c r="M803">
        <f>ROUND(ROUND(L803*Source!I930, 6)*1, 2)</f>
        <v>111.47</v>
      </c>
      <c r="N803">
        <f>SmtRes!AA823</f>
        <v>79.62</v>
      </c>
      <c r="O803">
        <f>ROUND(ROUND(L803*Source!I930, 6)*SmtRes!DA823, 2)</f>
        <v>111.47</v>
      </c>
      <c r="P803">
        <f>SmtRes!AG823</f>
        <v>0</v>
      </c>
      <c r="Q803">
        <f>SmtRes!DC823</f>
        <v>0</v>
      </c>
      <c r="R803">
        <f>ROUND(ROUND(Q803*Source!I930, 6)*1, 2)</f>
        <v>0</v>
      </c>
      <c r="S803">
        <f>SmtRes!AC823</f>
        <v>0</v>
      </c>
      <c r="T803">
        <f>ROUND(ROUND(Q803*Source!I930, 6)*SmtRes!AK823, 2)</f>
        <v>0</v>
      </c>
      <c r="U803">
        <v>3</v>
      </c>
      <c r="Z803">
        <f>SmtRes!X823</f>
        <v>-846764371</v>
      </c>
      <c r="AA803">
        <v>-1841780710</v>
      </c>
      <c r="AB803">
        <v>-1841780710</v>
      </c>
    </row>
    <row r="804" spans="1:28" x14ac:dyDescent="0.2">
      <c r="A804">
        <v>20</v>
      </c>
      <c r="B804">
        <v>822</v>
      </c>
      <c r="C804">
        <v>3</v>
      </c>
      <c r="D804">
        <v>0</v>
      </c>
      <c r="E804">
        <f>SmtRes!AV822</f>
        <v>0</v>
      </c>
      <c r="F804" t="str">
        <f>SmtRes!I822</f>
        <v>21.1-11-95</v>
      </c>
      <c r="G804" t="str">
        <f>SmtRes!K822</f>
        <v>Шайбы для болтов черные</v>
      </c>
      <c r="H804" t="str">
        <f>SmtRes!O822</f>
        <v>т</v>
      </c>
      <c r="I804">
        <f>SmtRes!Y822*Source!I930</f>
        <v>2.9999999999999997E-4</v>
      </c>
      <c r="J804">
        <f>SmtRes!AO822</f>
        <v>1</v>
      </c>
      <c r="K804">
        <f>SmtRes!AE822</f>
        <v>252301.59</v>
      </c>
      <c r="L804">
        <f>SmtRes!DB822</f>
        <v>75.69</v>
      </c>
      <c r="M804">
        <f>ROUND(ROUND(L804*Source!I930, 6)*1, 2)</f>
        <v>75.69</v>
      </c>
      <c r="N804">
        <f>SmtRes!AA822</f>
        <v>252301.59</v>
      </c>
      <c r="O804">
        <f>ROUND(ROUND(L804*Source!I930, 6)*SmtRes!DA822, 2)</f>
        <v>75.69</v>
      </c>
      <c r="P804">
        <f>SmtRes!AG822</f>
        <v>0</v>
      </c>
      <c r="Q804">
        <f>SmtRes!DC822</f>
        <v>0</v>
      </c>
      <c r="R804">
        <f>ROUND(ROUND(Q804*Source!I930, 6)*1, 2)</f>
        <v>0</v>
      </c>
      <c r="S804">
        <f>SmtRes!AC822</f>
        <v>0</v>
      </c>
      <c r="T804">
        <f>ROUND(ROUND(Q804*Source!I930, 6)*SmtRes!AK822, 2)</f>
        <v>0</v>
      </c>
      <c r="U804">
        <v>3</v>
      </c>
      <c r="Z804">
        <f>SmtRes!X822</f>
        <v>-1078613856</v>
      </c>
      <c r="AA804">
        <v>-753661244</v>
      </c>
      <c r="AB804">
        <v>-753661244</v>
      </c>
    </row>
    <row r="805" spans="1:28" x14ac:dyDescent="0.2">
      <c r="A805">
        <v>20</v>
      </c>
      <c r="B805">
        <v>821</v>
      </c>
      <c r="C805">
        <v>3</v>
      </c>
      <c r="D805">
        <v>0</v>
      </c>
      <c r="E805">
        <f>SmtRes!AV821</f>
        <v>0</v>
      </c>
      <c r="F805" t="str">
        <f>SmtRes!I821</f>
        <v>21.1-11-21</v>
      </c>
      <c r="G805" t="str">
        <f>SmtRes!K821</f>
        <v>Болты строительные черные с гайками и шайбами (10х100мм)</v>
      </c>
      <c r="H805" t="str">
        <f>SmtRes!O821</f>
        <v>т</v>
      </c>
      <c r="I805">
        <f>SmtRes!Y821*Source!I930</f>
        <v>8.9999999999999998E-4</v>
      </c>
      <c r="J805">
        <f>SmtRes!AO821</f>
        <v>1</v>
      </c>
      <c r="K805">
        <f>SmtRes!AE821</f>
        <v>169525.77</v>
      </c>
      <c r="L805">
        <f>SmtRes!DB821</f>
        <v>152.57</v>
      </c>
      <c r="M805">
        <f>ROUND(ROUND(L805*Source!I930, 6)*1, 2)</f>
        <v>152.57</v>
      </c>
      <c r="N805">
        <f>SmtRes!AA821</f>
        <v>169525.77</v>
      </c>
      <c r="O805">
        <f>ROUND(ROUND(L805*Source!I930, 6)*SmtRes!DA821, 2)</f>
        <v>152.57</v>
      </c>
      <c r="P805">
        <f>SmtRes!AG821</f>
        <v>0</v>
      </c>
      <c r="Q805">
        <f>SmtRes!DC821</f>
        <v>0</v>
      </c>
      <c r="R805">
        <f>ROUND(ROUND(Q805*Source!I930, 6)*1, 2)</f>
        <v>0</v>
      </c>
      <c r="S805">
        <f>SmtRes!AC821</f>
        <v>0</v>
      </c>
      <c r="T805">
        <f>ROUND(ROUND(Q805*Source!I930, 6)*SmtRes!AK821, 2)</f>
        <v>0</v>
      </c>
      <c r="U805">
        <v>3</v>
      </c>
      <c r="Z805">
        <f>SmtRes!X821</f>
        <v>425402807</v>
      </c>
      <c r="AA805">
        <v>-876077394</v>
      </c>
      <c r="AB805">
        <v>-876077394</v>
      </c>
    </row>
    <row r="806" spans="1:28" x14ac:dyDescent="0.2">
      <c r="A806">
        <v>20</v>
      </c>
      <c r="B806">
        <v>820</v>
      </c>
      <c r="C806">
        <v>1</v>
      </c>
      <c r="D806">
        <v>0</v>
      </c>
      <c r="E806">
        <f>SmtRes!AV820</f>
        <v>1</v>
      </c>
      <c r="F806" t="str">
        <f>SmtRes!I820</f>
        <v>9999990008</v>
      </c>
      <c r="G806" t="str">
        <f>SmtRes!K820</f>
        <v>Трудозатраты рабочих</v>
      </c>
      <c r="H806" t="str">
        <f>SmtRes!O820</f>
        <v>чел.-ч.</v>
      </c>
      <c r="I806">
        <f>SmtRes!Y820*Source!I930</f>
        <v>57</v>
      </c>
      <c r="J806">
        <f>SmtRes!AO820</f>
        <v>1</v>
      </c>
      <c r="K806">
        <f>SmtRes!AH820</f>
        <v>0</v>
      </c>
      <c r="L806">
        <f>SmtRes!DB820</f>
        <v>0</v>
      </c>
      <c r="M806">
        <f>ROUND(ROUND(L806*Source!I930, 6)*1, 2)</f>
        <v>0</v>
      </c>
      <c r="N806">
        <f>SmtRes!AD820</f>
        <v>0</v>
      </c>
      <c r="O806">
        <f>ROUND(ROUND(L806*Source!I930, 6)*SmtRes!DA820, 2)</f>
        <v>0</v>
      </c>
      <c r="P806">
        <f>SmtRes!AG820</f>
        <v>0</v>
      </c>
      <c r="Q806">
        <f>SmtRes!DC820</f>
        <v>0</v>
      </c>
      <c r="R806">
        <f>ROUND(ROUND(Q806*Source!I930, 6)*1, 2)</f>
        <v>0</v>
      </c>
      <c r="S806">
        <f>SmtRes!AC820</f>
        <v>0</v>
      </c>
      <c r="T806">
        <f>ROUND(ROUND(Q806*Source!I930, 6)*SmtRes!AK820, 2)</f>
        <v>0</v>
      </c>
      <c r="U806">
        <v>1</v>
      </c>
      <c r="Z806">
        <f>SmtRes!X820</f>
        <v>476480486</v>
      </c>
      <c r="AA806">
        <v>-1751963544</v>
      </c>
      <c r="AB806">
        <v>-1751963544</v>
      </c>
    </row>
    <row r="807" spans="1:28" x14ac:dyDescent="0.2">
      <c r="A807">
        <v>20</v>
      </c>
      <c r="B807">
        <v>842</v>
      </c>
      <c r="C807">
        <v>3</v>
      </c>
      <c r="D807">
        <v>0</v>
      </c>
      <c r="E807">
        <f>SmtRes!AV842</f>
        <v>0</v>
      </c>
      <c r="F807" t="str">
        <f>SmtRes!I842</f>
        <v>21.18-7-2</v>
      </c>
      <c r="G807" t="str">
        <f>SmtRes!K842</f>
        <v>Прокладка уплотнительная паронитовая, толщина 0,5-2,5 мм</v>
      </c>
      <c r="H807" t="str">
        <f>SmtRes!O842</f>
        <v>т</v>
      </c>
      <c r="I807">
        <f>SmtRes!Y842*Source!I931</f>
        <v>4.4999999999999997E-3</v>
      </c>
      <c r="J807">
        <f>SmtRes!AO842</f>
        <v>1</v>
      </c>
      <c r="K807">
        <f>SmtRes!AE842</f>
        <v>101175.36</v>
      </c>
      <c r="L807">
        <f>SmtRes!DB842</f>
        <v>91.06</v>
      </c>
      <c r="M807">
        <f>ROUND(ROUND(L807*Source!I931, 6)*1, 2)</f>
        <v>455.3</v>
      </c>
      <c r="N807">
        <f>SmtRes!AA842</f>
        <v>101175.36</v>
      </c>
      <c r="O807">
        <f>ROUND(ROUND(L807*Source!I931, 6)*SmtRes!DA842, 2)</f>
        <v>455.3</v>
      </c>
      <c r="P807">
        <f>SmtRes!AG842</f>
        <v>0</v>
      </c>
      <c r="Q807">
        <f>SmtRes!DC842</f>
        <v>0</v>
      </c>
      <c r="R807">
        <f>ROUND(ROUND(Q807*Source!I931, 6)*1, 2)</f>
        <v>0</v>
      </c>
      <c r="S807">
        <f>SmtRes!AC842</f>
        <v>0</v>
      </c>
      <c r="T807">
        <f>ROUND(ROUND(Q807*Source!I931, 6)*SmtRes!AK842, 2)</f>
        <v>0</v>
      </c>
      <c r="U807">
        <v>3</v>
      </c>
      <c r="Z807">
        <f>SmtRes!X842</f>
        <v>-1162387207</v>
      </c>
      <c r="AA807">
        <v>-769949848</v>
      </c>
      <c r="AB807">
        <v>-769949848</v>
      </c>
    </row>
    <row r="808" spans="1:28" x14ac:dyDescent="0.2">
      <c r="A808">
        <v>20</v>
      </c>
      <c r="B808">
        <v>841</v>
      </c>
      <c r="C808">
        <v>3</v>
      </c>
      <c r="D808">
        <v>0</v>
      </c>
      <c r="E808">
        <f>SmtRes!AV841</f>
        <v>0</v>
      </c>
      <c r="F808" t="str">
        <f>SmtRes!I841</f>
        <v>21.1-6-90</v>
      </c>
      <c r="G808" t="str">
        <f>SmtRes!K841</f>
        <v>Олифа для окраски комбинированная "Оксоль"</v>
      </c>
      <c r="H808" t="str">
        <f>SmtRes!O841</f>
        <v>кг</v>
      </c>
      <c r="I808">
        <f>SmtRes!Y841*Source!I931</f>
        <v>1.2000000000000002</v>
      </c>
      <c r="J808">
        <f>SmtRes!AO841</f>
        <v>1</v>
      </c>
      <c r="K808">
        <f>SmtRes!AE841</f>
        <v>99.65</v>
      </c>
      <c r="L808">
        <f>SmtRes!DB841</f>
        <v>23.92</v>
      </c>
      <c r="M808">
        <f>ROUND(ROUND(L808*Source!I931, 6)*1, 2)</f>
        <v>119.6</v>
      </c>
      <c r="N808">
        <f>SmtRes!AA841</f>
        <v>99.65</v>
      </c>
      <c r="O808">
        <f>ROUND(ROUND(L808*Source!I931, 6)*SmtRes!DA841, 2)</f>
        <v>119.6</v>
      </c>
      <c r="P808">
        <f>SmtRes!AG841</f>
        <v>0</v>
      </c>
      <c r="Q808">
        <f>SmtRes!DC841</f>
        <v>0</v>
      </c>
      <c r="R808">
        <f>ROUND(ROUND(Q808*Source!I931, 6)*1, 2)</f>
        <v>0</v>
      </c>
      <c r="S808">
        <f>SmtRes!AC841</f>
        <v>0</v>
      </c>
      <c r="T808">
        <f>ROUND(ROUND(Q808*Source!I931, 6)*SmtRes!AK841, 2)</f>
        <v>0</v>
      </c>
      <c r="U808">
        <v>3</v>
      </c>
      <c r="Z808">
        <f>SmtRes!X841</f>
        <v>460010687</v>
      </c>
      <c r="AA808">
        <v>-746135327</v>
      </c>
      <c r="AB808">
        <v>-746135327</v>
      </c>
    </row>
    <row r="809" spans="1:28" x14ac:dyDescent="0.2">
      <c r="A809">
        <v>20</v>
      </c>
      <c r="B809">
        <v>840</v>
      </c>
      <c r="C809">
        <v>3</v>
      </c>
      <c r="D809">
        <v>0</v>
      </c>
      <c r="E809">
        <f>SmtRes!AV840</f>
        <v>0</v>
      </c>
      <c r="F809" t="str">
        <f>SmtRes!I840</f>
        <v>21.1-6-68</v>
      </c>
      <c r="G809" t="str">
        <f>SmtRes!K840</f>
        <v>Лак битумный, марка БТ-577</v>
      </c>
      <c r="H809" t="str">
        <f>SmtRes!O840</f>
        <v>т</v>
      </c>
      <c r="I809">
        <f>SmtRes!Y840*Source!I931</f>
        <v>4.0000000000000001E-3</v>
      </c>
      <c r="J809">
        <f>SmtRes!AO840</f>
        <v>1</v>
      </c>
      <c r="K809">
        <f>SmtRes!AE840</f>
        <v>86653.52</v>
      </c>
      <c r="L809">
        <f>SmtRes!DB840</f>
        <v>69.319999999999993</v>
      </c>
      <c r="M809">
        <f>ROUND(ROUND(L809*Source!I931, 6)*1, 2)</f>
        <v>346.6</v>
      </c>
      <c r="N809">
        <f>SmtRes!AA840</f>
        <v>86653.52</v>
      </c>
      <c r="O809">
        <f>ROUND(ROUND(L809*Source!I931, 6)*SmtRes!DA840, 2)</f>
        <v>346.6</v>
      </c>
      <c r="P809">
        <f>SmtRes!AG840</f>
        <v>0</v>
      </c>
      <c r="Q809">
        <f>SmtRes!DC840</f>
        <v>0</v>
      </c>
      <c r="R809">
        <f>ROUND(ROUND(Q809*Source!I931, 6)*1, 2)</f>
        <v>0</v>
      </c>
      <c r="S809">
        <f>SmtRes!AC840</f>
        <v>0</v>
      </c>
      <c r="T809">
        <f>ROUND(ROUND(Q809*Source!I931, 6)*SmtRes!AK840, 2)</f>
        <v>0</v>
      </c>
      <c r="U809">
        <v>3</v>
      </c>
      <c r="Z809">
        <f>SmtRes!X840</f>
        <v>-805753761</v>
      </c>
      <c r="AA809">
        <v>701703562</v>
      </c>
      <c r="AB809">
        <v>701703562</v>
      </c>
    </row>
    <row r="810" spans="1:28" x14ac:dyDescent="0.2">
      <c r="A810">
        <v>20</v>
      </c>
      <c r="B810">
        <v>839</v>
      </c>
      <c r="C810">
        <v>3</v>
      </c>
      <c r="D810">
        <v>0</v>
      </c>
      <c r="E810">
        <f>SmtRes!AV839</f>
        <v>0</v>
      </c>
      <c r="F810" t="str">
        <f>SmtRes!I839</f>
        <v>21.1-6-48</v>
      </c>
      <c r="G810" t="str">
        <f>SmtRes!K839</f>
        <v>Краски масляные жидкотертые цветные (готовые к употреблению) для наружных и внутренних работ, марка МА-25</v>
      </c>
      <c r="H810" t="str">
        <f>SmtRes!O839</f>
        <v>т</v>
      </c>
      <c r="I810">
        <f>SmtRes!Y839*Source!I931</f>
        <v>1.0800000000000001E-2</v>
      </c>
      <c r="J810">
        <f>SmtRes!AO839</f>
        <v>1</v>
      </c>
      <c r="K810">
        <f>SmtRes!AE839</f>
        <v>114569.3</v>
      </c>
      <c r="L810">
        <f>SmtRes!DB839</f>
        <v>247.47</v>
      </c>
      <c r="M810">
        <f>ROUND(ROUND(L810*Source!I931, 6)*1, 2)</f>
        <v>1237.3499999999999</v>
      </c>
      <c r="N810">
        <f>SmtRes!AA839</f>
        <v>114569.3</v>
      </c>
      <c r="O810">
        <f>ROUND(ROUND(L810*Source!I931, 6)*SmtRes!DA839, 2)</f>
        <v>1237.3499999999999</v>
      </c>
      <c r="P810">
        <f>SmtRes!AG839</f>
        <v>0</v>
      </c>
      <c r="Q810">
        <f>SmtRes!DC839</f>
        <v>0</v>
      </c>
      <c r="R810">
        <f>ROUND(ROUND(Q810*Source!I931, 6)*1, 2)</f>
        <v>0</v>
      </c>
      <c r="S810">
        <f>SmtRes!AC839</f>
        <v>0</v>
      </c>
      <c r="T810">
        <f>ROUND(ROUND(Q810*Source!I931, 6)*SmtRes!AK839, 2)</f>
        <v>0</v>
      </c>
      <c r="U810">
        <v>3</v>
      </c>
      <c r="Z810">
        <f>SmtRes!X839</f>
        <v>-393776186</v>
      </c>
      <c r="AA810">
        <v>452281720</v>
      </c>
      <c r="AB810">
        <v>452281720</v>
      </c>
    </row>
    <row r="811" spans="1:28" x14ac:dyDescent="0.2">
      <c r="A811">
        <v>20</v>
      </c>
      <c r="B811">
        <v>838</v>
      </c>
      <c r="C811">
        <v>3</v>
      </c>
      <c r="D811">
        <v>0</v>
      </c>
      <c r="E811">
        <f>SmtRes!AV838</f>
        <v>0</v>
      </c>
      <c r="F811" t="str">
        <f>SmtRes!I838</f>
        <v>21.1-4-9</v>
      </c>
      <c r="G811" t="str">
        <f>SmtRes!K838</f>
        <v>Керосин</v>
      </c>
      <c r="H811" t="str">
        <f>SmtRes!O838</f>
        <v>т</v>
      </c>
      <c r="I811">
        <f>SmtRes!Y838*Source!I931</f>
        <v>5.0000000000000001E-3</v>
      </c>
      <c r="J811">
        <f>SmtRes!AO838</f>
        <v>1</v>
      </c>
      <c r="K811">
        <f>SmtRes!AE838</f>
        <v>122462.72</v>
      </c>
      <c r="L811">
        <f>SmtRes!DB838</f>
        <v>122.46</v>
      </c>
      <c r="M811">
        <f>ROUND(ROUND(L811*Source!I931, 6)*1, 2)</f>
        <v>612.29999999999995</v>
      </c>
      <c r="N811">
        <f>SmtRes!AA838</f>
        <v>122462.72</v>
      </c>
      <c r="O811">
        <f>ROUND(ROUND(L811*Source!I931, 6)*SmtRes!DA838, 2)</f>
        <v>612.29999999999995</v>
      </c>
      <c r="P811">
        <f>SmtRes!AG838</f>
        <v>0</v>
      </c>
      <c r="Q811">
        <f>SmtRes!DC838</f>
        <v>0</v>
      </c>
      <c r="R811">
        <f>ROUND(ROUND(Q811*Source!I931, 6)*1, 2)</f>
        <v>0</v>
      </c>
      <c r="S811">
        <f>SmtRes!AC838</f>
        <v>0</v>
      </c>
      <c r="T811">
        <f>ROUND(ROUND(Q811*Source!I931, 6)*SmtRes!AK838, 2)</f>
        <v>0</v>
      </c>
      <c r="U811">
        <v>3</v>
      </c>
      <c r="Z811">
        <f>SmtRes!X838</f>
        <v>1084263761</v>
      </c>
      <c r="AA811">
        <v>1372011399</v>
      </c>
      <c r="AB811">
        <v>1372011399</v>
      </c>
    </row>
    <row r="812" spans="1:28" x14ac:dyDescent="0.2">
      <c r="A812">
        <v>20</v>
      </c>
      <c r="B812">
        <v>837</v>
      </c>
      <c r="C812">
        <v>3</v>
      </c>
      <c r="D812">
        <v>0</v>
      </c>
      <c r="E812">
        <f>SmtRes!AV837</f>
        <v>0</v>
      </c>
      <c r="F812" t="str">
        <f>SmtRes!I837</f>
        <v>21.1-4-46</v>
      </c>
      <c r="G812" t="str">
        <f>SmtRes!K837</f>
        <v>Солидол жировой</v>
      </c>
      <c r="H812" t="str">
        <f>SmtRes!O837</f>
        <v>т</v>
      </c>
      <c r="I812">
        <f>SmtRes!Y837*Source!I931</f>
        <v>2.9999999999999996E-3</v>
      </c>
      <c r="J812">
        <f>SmtRes!AO837</f>
        <v>1</v>
      </c>
      <c r="K812">
        <f>SmtRes!AE837</f>
        <v>205731.7</v>
      </c>
      <c r="L812">
        <f>SmtRes!DB837</f>
        <v>123.44</v>
      </c>
      <c r="M812">
        <f>ROUND(ROUND(L812*Source!I931, 6)*1, 2)</f>
        <v>617.20000000000005</v>
      </c>
      <c r="N812">
        <f>SmtRes!AA837</f>
        <v>205731.7</v>
      </c>
      <c r="O812">
        <f>ROUND(ROUND(L812*Source!I931, 6)*SmtRes!DA837, 2)</f>
        <v>617.20000000000005</v>
      </c>
      <c r="P812">
        <f>SmtRes!AG837</f>
        <v>0</v>
      </c>
      <c r="Q812">
        <f>SmtRes!DC837</f>
        <v>0</v>
      </c>
      <c r="R812">
        <f>ROUND(ROUND(Q812*Source!I931, 6)*1, 2)</f>
        <v>0</v>
      </c>
      <c r="S812">
        <f>SmtRes!AC837</f>
        <v>0</v>
      </c>
      <c r="T812">
        <f>ROUND(ROUND(Q812*Source!I931, 6)*SmtRes!AK837, 2)</f>
        <v>0</v>
      </c>
      <c r="U812">
        <v>3</v>
      </c>
      <c r="Z812">
        <f>SmtRes!X837</f>
        <v>-1807663441</v>
      </c>
      <c r="AA812">
        <v>-1720387991</v>
      </c>
      <c r="AB812">
        <v>-1720387991</v>
      </c>
    </row>
    <row r="813" spans="1:28" x14ac:dyDescent="0.2">
      <c r="A813">
        <v>20</v>
      </c>
      <c r="B813">
        <v>836</v>
      </c>
      <c r="C813">
        <v>3</v>
      </c>
      <c r="D813">
        <v>0</v>
      </c>
      <c r="E813">
        <f>SmtRes!AV836</f>
        <v>0</v>
      </c>
      <c r="F813" t="str">
        <f>SmtRes!I836</f>
        <v>21.1-4-2</v>
      </c>
      <c r="G813" t="str">
        <f>SmtRes!K836</f>
        <v>Ацетилен технический</v>
      </c>
      <c r="H813" t="str">
        <f>SmtRes!O836</f>
        <v>м3</v>
      </c>
      <c r="I813">
        <f>SmtRes!Y836*Source!I931</f>
        <v>4.5</v>
      </c>
      <c r="J813">
        <f>SmtRes!AO836</f>
        <v>1</v>
      </c>
      <c r="K813">
        <f>SmtRes!AE836</f>
        <v>715.78</v>
      </c>
      <c r="L813">
        <f>SmtRes!DB836</f>
        <v>644.20000000000005</v>
      </c>
      <c r="M813">
        <f>ROUND(ROUND(L813*Source!I931, 6)*1, 2)</f>
        <v>3221</v>
      </c>
      <c r="N813">
        <f>SmtRes!AA836</f>
        <v>715.78</v>
      </c>
      <c r="O813">
        <f>ROUND(ROUND(L813*Source!I931, 6)*SmtRes!DA836, 2)</f>
        <v>3221</v>
      </c>
      <c r="P813">
        <f>SmtRes!AG836</f>
        <v>0</v>
      </c>
      <c r="Q813">
        <f>SmtRes!DC836</f>
        <v>0</v>
      </c>
      <c r="R813">
        <f>ROUND(ROUND(Q813*Source!I931, 6)*1, 2)</f>
        <v>0</v>
      </c>
      <c r="S813">
        <f>SmtRes!AC836</f>
        <v>0</v>
      </c>
      <c r="T813">
        <f>ROUND(ROUND(Q813*Source!I931, 6)*SmtRes!AK836, 2)</f>
        <v>0</v>
      </c>
      <c r="U813">
        <v>3</v>
      </c>
      <c r="Z813">
        <f>SmtRes!X836</f>
        <v>997537612</v>
      </c>
      <c r="AA813">
        <v>472873284</v>
      </c>
      <c r="AB813">
        <v>472873284</v>
      </c>
    </row>
    <row r="814" spans="1:28" x14ac:dyDescent="0.2">
      <c r="A814">
        <v>20</v>
      </c>
      <c r="B814">
        <v>835</v>
      </c>
      <c r="C814">
        <v>3</v>
      </c>
      <c r="D814">
        <v>0</v>
      </c>
      <c r="E814">
        <f>SmtRes!AV835</f>
        <v>0</v>
      </c>
      <c r="F814" t="str">
        <f>SmtRes!I835</f>
        <v>21.1-4-10</v>
      </c>
      <c r="G814" t="str">
        <f>SmtRes!K835</f>
        <v>Кислород технический газообразный</v>
      </c>
      <c r="H814" t="str">
        <f>SmtRes!O835</f>
        <v>м3</v>
      </c>
      <c r="I814">
        <f>SmtRes!Y835*Source!I931</f>
        <v>9</v>
      </c>
      <c r="J814">
        <f>SmtRes!AO835</f>
        <v>1</v>
      </c>
      <c r="K814">
        <f>SmtRes!AE835</f>
        <v>79.62</v>
      </c>
      <c r="L814">
        <f>SmtRes!DB835</f>
        <v>143.32</v>
      </c>
      <c r="M814">
        <f>ROUND(ROUND(L814*Source!I931, 6)*1, 2)</f>
        <v>716.6</v>
      </c>
      <c r="N814">
        <f>SmtRes!AA835</f>
        <v>79.62</v>
      </c>
      <c r="O814">
        <f>ROUND(ROUND(L814*Source!I931, 6)*SmtRes!DA835, 2)</f>
        <v>716.6</v>
      </c>
      <c r="P814">
        <f>SmtRes!AG835</f>
        <v>0</v>
      </c>
      <c r="Q814">
        <f>SmtRes!DC835</f>
        <v>0</v>
      </c>
      <c r="R814">
        <f>ROUND(ROUND(Q814*Source!I931, 6)*1, 2)</f>
        <v>0</v>
      </c>
      <c r="S814">
        <f>SmtRes!AC835</f>
        <v>0</v>
      </c>
      <c r="T814">
        <f>ROUND(ROUND(Q814*Source!I931, 6)*SmtRes!AK835, 2)</f>
        <v>0</v>
      </c>
      <c r="U814">
        <v>3</v>
      </c>
      <c r="Z814">
        <f>SmtRes!X835</f>
        <v>-846764371</v>
      </c>
      <c r="AA814">
        <v>-1841780710</v>
      </c>
      <c r="AB814">
        <v>-1841780710</v>
      </c>
    </row>
    <row r="815" spans="1:28" x14ac:dyDescent="0.2">
      <c r="A815">
        <v>20</v>
      </c>
      <c r="B815">
        <v>834</v>
      </c>
      <c r="C815">
        <v>3</v>
      </c>
      <c r="D815">
        <v>0</v>
      </c>
      <c r="E815">
        <f>SmtRes!AV834</f>
        <v>0</v>
      </c>
      <c r="F815" t="str">
        <f>SmtRes!I834</f>
        <v>21.1-25-399</v>
      </c>
      <c r="G815" t="str">
        <f>SmtRes!K834</f>
        <v>Шнур асбестовый, общего назначения, марка ШАОН-1, диаметр 0,75 мм,</v>
      </c>
      <c r="H815" t="str">
        <f>SmtRes!O834</f>
        <v>т</v>
      </c>
      <c r="I815">
        <f>SmtRes!Y834*Source!I931</f>
        <v>3.5000000000000001E-3</v>
      </c>
      <c r="J815">
        <f>SmtRes!AO834</f>
        <v>1</v>
      </c>
      <c r="K815">
        <f>SmtRes!AE834</f>
        <v>1072565.3799999999</v>
      </c>
      <c r="L815">
        <f>SmtRes!DB834</f>
        <v>750.8</v>
      </c>
      <c r="M815">
        <f>ROUND(ROUND(L815*Source!I931, 6)*1, 2)</f>
        <v>3754</v>
      </c>
      <c r="N815">
        <f>SmtRes!AA834</f>
        <v>1072565.3799999999</v>
      </c>
      <c r="O815">
        <f>ROUND(ROUND(L815*Source!I931, 6)*SmtRes!DA834, 2)</f>
        <v>3754</v>
      </c>
      <c r="P815">
        <f>SmtRes!AG834</f>
        <v>0</v>
      </c>
      <c r="Q815">
        <f>SmtRes!DC834</f>
        <v>0</v>
      </c>
      <c r="R815">
        <f>ROUND(ROUND(Q815*Source!I931, 6)*1, 2)</f>
        <v>0</v>
      </c>
      <c r="S815">
        <f>SmtRes!AC834</f>
        <v>0</v>
      </c>
      <c r="T815">
        <f>ROUND(ROUND(Q815*Source!I931, 6)*SmtRes!AK834, 2)</f>
        <v>0</v>
      </c>
      <c r="U815">
        <v>3</v>
      </c>
      <c r="Z815">
        <f>SmtRes!X834</f>
        <v>-2143664447</v>
      </c>
      <c r="AA815">
        <v>-1106440195</v>
      </c>
      <c r="AB815">
        <v>-1106440195</v>
      </c>
    </row>
    <row r="816" spans="1:28" x14ac:dyDescent="0.2">
      <c r="A816">
        <v>20</v>
      </c>
      <c r="B816">
        <v>833</v>
      </c>
      <c r="C816">
        <v>3</v>
      </c>
      <c r="D816">
        <v>0</v>
      </c>
      <c r="E816">
        <f>SmtRes!AV833</f>
        <v>0</v>
      </c>
      <c r="F816" t="str">
        <f>SmtRes!I833</f>
        <v>21.1-25-284</v>
      </c>
      <c r="G816" t="str">
        <f>SmtRes!K833</f>
        <v>Прокладки резиновые, уплотнительные, диаметр 30-40 мм, марка 7057-3</v>
      </c>
      <c r="H816" t="str">
        <f>SmtRes!O833</f>
        <v>т</v>
      </c>
      <c r="I816">
        <f>SmtRes!Y833*Source!I931</f>
        <v>3.5000000000000001E-3</v>
      </c>
      <c r="J816">
        <f>SmtRes!AO833</f>
        <v>1</v>
      </c>
      <c r="K816">
        <f>SmtRes!AE833</f>
        <v>266315.90999999997</v>
      </c>
      <c r="L816">
        <f>SmtRes!DB833</f>
        <v>186.42</v>
      </c>
      <c r="M816">
        <f>ROUND(ROUND(L816*Source!I931, 6)*1, 2)</f>
        <v>932.1</v>
      </c>
      <c r="N816">
        <f>SmtRes!AA833</f>
        <v>266315.90999999997</v>
      </c>
      <c r="O816">
        <f>ROUND(ROUND(L816*Source!I931, 6)*SmtRes!DA833, 2)</f>
        <v>932.1</v>
      </c>
      <c r="P816">
        <f>SmtRes!AG833</f>
        <v>0</v>
      </c>
      <c r="Q816">
        <f>SmtRes!DC833</f>
        <v>0</v>
      </c>
      <c r="R816">
        <f>ROUND(ROUND(Q816*Source!I931, 6)*1, 2)</f>
        <v>0</v>
      </c>
      <c r="S816">
        <f>SmtRes!AC833</f>
        <v>0</v>
      </c>
      <c r="T816">
        <f>ROUND(ROUND(Q816*Source!I931, 6)*SmtRes!AK833, 2)</f>
        <v>0</v>
      </c>
      <c r="U816">
        <v>3</v>
      </c>
      <c r="Z816">
        <f>SmtRes!X833</f>
        <v>1570571688</v>
      </c>
      <c r="AA816">
        <v>-543988040</v>
      </c>
      <c r="AB816">
        <v>-543988040</v>
      </c>
    </row>
    <row r="817" spans="1:28" x14ac:dyDescent="0.2">
      <c r="A817">
        <v>20</v>
      </c>
      <c r="B817">
        <v>832</v>
      </c>
      <c r="C817">
        <v>3</v>
      </c>
      <c r="D817">
        <v>0</v>
      </c>
      <c r="E817">
        <f>SmtRes!AV832</f>
        <v>0</v>
      </c>
      <c r="F817" t="str">
        <f>SmtRes!I832</f>
        <v>21.1-23-9</v>
      </c>
      <c r="G817" t="str">
        <f>SmtRes!K832</f>
        <v>Электроды, тип Э-42, 46, 50, диаметр 4 - 6 мм</v>
      </c>
      <c r="H817" t="str">
        <f>SmtRes!O832</f>
        <v>т</v>
      </c>
      <c r="I817">
        <f>SmtRes!Y832*Source!I931</f>
        <v>4.0000000000000001E-3</v>
      </c>
      <c r="J817">
        <f>SmtRes!AO832</f>
        <v>1</v>
      </c>
      <c r="K817">
        <f>SmtRes!AE832</f>
        <v>116329.32</v>
      </c>
      <c r="L817">
        <f>SmtRes!DB832</f>
        <v>93.06</v>
      </c>
      <c r="M817">
        <f>ROUND(ROUND(L817*Source!I931, 6)*1, 2)</f>
        <v>465.3</v>
      </c>
      <c r="N817">
        <f>SmtRes!AA832</f>
        <v>116329.32</v>
      </c>
      <c r="O817">
        <f>ROUND(ROUND(L817*Source!I931, 6)*SmtRes!DA832, 2)</f>
        <v>465.3</v>
      </c>
      <c r="P817">
        <f>SmtRes!AG832</f>
        <v>0</v>
      </c>
      <c r="Q817">
        <f>SmtRes!DC832</f>
        <v>0</v>
      </c>
      <c r="R817">
        <f>ROUND(ROUND(Q817*Source!I931, 6)*1, 2)</f>
        <v>0</v>
      </c>
      <c r="S817">
        <f>SmtRes!AC832</f>
        <v>0</v>
      </c>
      <c r="T817">
        <f>ROUND(ROUND(Q817*Source!I931, 6)*SmtRes!AK832, 2)</f>
        <v>0</v>
      </c>
      <c r="U817">
        <v>3</v>
      </c>
      <c r="Z817">
        <f>SmtRes!X832</f>
        <v>815929747</v>
      </c>
      <c r="AA817">
        <v>-1870019852</v>
      </c>
      <c r="AB817">
        <v>-1870019852</v>
      </c>
    </row>
    <row r="818" spans="1:28" x14ac:dyDescent="0.2">
      <c r="A818">
        <v>20</v>
      </c>
      <c r="B818">
        <v>831</v>
      </c>
      <c r="C818">
        <v>3</v>
      </c>
      <c r="D818">
        <v>0</v>
      </c>
      <c r="E818">
        <f>SmtRes!AV831</f>
        <v>0</v>
      </c>
      <c r="F818" t="str">
        <f>SmtRes!I831</f>
        <v>21.1-11-95</v>
      </c>
      <c r="G818" t="str">
        <f>SmtRes!K831</f>
        <v>Шайбы для болтов черные</v>
      </c>
      <c r="H818" t="str">
        <f>SmtRes!O831</f>
        <v>т</v>
      </c>
      <c r="I818">
        <f>SmtRes!Y831*Source!I931</f>
        <v>5.0000000000000001E-4</v>
      </c>
      <c r="J818">
        <f>SmtRes!AO831</f>
        <v>1</v>
      </c>
      <c r="K818">
        <f>SmtRes!AE831</f>
        <v>252301.59</v>
      </c>
      <c r="L818">
        <f>SmtRes!DB831</f>
        <v>25.23</v>
      </c>
      <c r="M818">
        <f>ROUND(ROUND(L818*Source!I931, 6)*1, 2)</f>
        <v>126.15</v>
      </c>
      <c r="N818">
        <f>SmtRes!AA831</f>
        <v>252301.59</v>
      </c>
      <c r="O818">
        <f>ROUND(ROUND(L818*Source!I931, 6)*SmtRes!DA831, 2)</f>
        <v>126.15</v>
      </c>
      <c r="P818">
        <f>SmtRes!AG831</f>
        <v>0</v>
      </c>
      <c r="Q818">
        <f>SmtRes!DC831</f>
        <v>0</v>
      </c>
      <c r="R818">
        <f>ROUND(ROUND(Q818*Source!I931, 6)*1, 2)</f>
        <v>0</v>
      </c>
      <c r="S818">
        <f>SmtRes!AC831</f>
        <v>0</v>
      </c>
      <c r="T818">
        <f>ROUND(ROUND(Q818*Source!I931, 6)*SmtRes!AK831, 2)</f>
        <v>0</v>
      </c>
      <c r="U818">
        <v>3</v>
      </c>
      <c r="Z818">
        <f>SmtRes!X831</f>
        <v>-1078613856</v>
      </c>
      <c r="AA818">
        <v>-753661244</v>
      </c>
      <c r="AB818">
        <v>-753661244</v>
      </c>
    </row>
    <row r="819" spans="1:28" x14ac:dyDescent="0.2">
      <c r="A819">
        <v>20</v>
      </c>
      <c r="B819">
        <v>830</v>
      </c>
      <c r="C819">
        <v>3</v>
      </c>
      <c r="D819">
        <v>0</v>
      </c>
      <c r="E819">
        <f>SmtRes!AV830</f>
        <v>0</v>
      </c>
      <c r="F819" t="str">
        <f>SmtRes!I830</f>
        <v>21.1-11-21</v>
      </c>
      <c r="G819" t="str">
        <f>SmtRes!K830</f>
        <v>Болты строительные черные с гайками и шайбами (10х100мм)</v>
      </c>
      <c r="H819" t="str">
        <f>SmtRes!O830</f>
        <v>т</v>
      </c>
      <c r="I819">
        <f>SmtRes!Y830*Source!I931</f>
        <v>4.0000000000000001E-3</v>
      </c>
      <c r="J819">
        <f>SmtRes!AO830</f>
        <v>1</v>
      </c>
      <c r="K819">
        <f>SmtRes!AE830</f>
        <v>169525.77</v>
      </c>
      <c r="L819">
        <f>SmtRes!DB830</f>
        <v>135.62</v>
      </c>
      <c r="M819">
        <f>ROUND(ROUND(L819*Source!I931, 6)*1, 2)</f>
        <v>678.1</v>
      </c>
      <c r="N819">
        <f>SmtRes!AA830</f>
        <v>169525.77</v>
      </c>
      <c r="O819">
        <f>ROUND(ROUND(L819*Source!I931, 6)*SmtRes!DA830, 2)</f>
        <v>678.1</v>
      </c>
      <c r="P819">
        <f>SmtRes!AG830</f>
        <v>0</v>
      </c>
      <c r="Q819">
        <f>SmtRes!DC830</f>
        <v>0</v>
      </c>
      <c r="R819">
        <f>ROUND(ROUND(Q819*Source!I931, 6)*1, 2)</f>
        <v>0</v>
      </c>
      <c r="S819">
        <f>SmtRes!AC830</f>
        <v>0</v>
      </c>
      <c r="T819">
        <f>ROUND(ROUND(Q819*Source!I931, 6)*SmtRes!AK830, 2)</f>
        <v>0</v>
      </c>
      <c r="U819">
        <v>3</v>
      </c>
      <c r="Z819">
        <f>SmtRes!X830</f>
        <v>425402807</v>
      </c>
      <c r="AA819">
        <v>-876077394</v>
      </c>
      <c r="AB819">
        <v>-876077394</v>
      </c>
    </row>
    <row r="820" spans="1:28" x14ac:dyDescent="0.2">
      <c r="A820">
        <v>20</v>
      </c>
      <c r="B820">
        <v>829</v>
      </c>
      <c r="C820">
        <v>1</v>
      </c>
      <c r="D820">
        <v>0</v>
      </c>
      <c r="E820">
        <f>SmtRes!AV829</f>
        <v>1</v>
      </c>
      <c r="F820" t="str">
        <f>SmtRes!I829</f>
        <v>9999990008</v>
      </c>
      <c r="G820" t="str">
        <f>SmtRes!K829</f>
        <v>Трудозатраты рабочих</v>
      </c>
      <c r="H820" t="str">
        <f>SmtRes!O829</f>
        <v>чел.-ч.</v>
      </c>
      <c r="I820">
        <f>SmtRes!Y829*Source!I931</f>
        <v>420</v>
      </c>
      <c r="J820">
        <f>SmtRes!AO829</f>
        <v>1</v>
      </c>
      <c r="K820">
        <f>SmtRes!AH829</f>
        <v>0</v>
      </c>
      <c r="L820">
        <f>SmtRes!DB829</f>
        <v>0</v>
      </c>
      <c r="M820">
        <f>ROUND(ROUND(L820*Source!I931, 6)*1, 2)</f>
        <v>0</v>
      </c>
      <c r="N820">
        <f>SmtRes!AD829</f>
        <v>0</v>
      </c>
      <c r="O820">
        <f>ROUND(ROUND(L820*Source!I931, 6)*SmtRes!DA829, 2)</f>
        <v>0</v>
      </c>
      <c r="P820">
        <f>SmtRes!AG829</f>
        <v>0</v>
      </c>
      <c r="Q820">
        <f>SmtRes!DC829</f>
        <v>0</v>
      </c>
      <c r="R820">
        <f>ROUND(ROUND(Q820*Source!I931, 6)*1, 2)</f>
        <v>0</v>
      </c>
      <c r="S820">
        <f>SmtRes!AC829</f>
        <v>0</v>
      </c>
      <c r="T820">
        <f>ROUND(ROUND(Q820*Source!I931, 6)*SmtRes!AK829, 2)</f>
        <v>0</v>
      </c>
      <c r="U820">
        <v>1</v>
      </c>
      <c r="Z820">
        <f>SmtRes!X829</f>
        <v>476480486</v>
      </c>
      <c r="AA820">
        <v>-1751963544</v>
      </c>
      <c r="AB820">
        <v>-1751963544</v>
      </c>
    </row>
    <row r="821" spans="1:28" x14ac:dyDescent="0.2">
      <c r="A821">
        <f>Source!A993</f>
        <v>4</v>
      </c>
      <c r="B821">
        <v>993</v>
      </c>
      <c r="G821" t="str">
        <f>Source!G993</f>
        <v>Филиал № 4 ГБУЗ "ГП № 6 ДЗМ", по адресу: г. Москва, ул. Вучетича, д.7Б</v>
      </c>
    </row>
    <row r="822" spans="1:28" x14ac:dyDescent="0.2">
      <c r="A822">
        <f>Source!A997</f>
        <v>5</v>
      </c>
      <c r="B822">
        <v>997</v>
      </c>
      <c r="G822" t="str">
        <f>Source!G997</f>
        <v>Автоматическая пожарная сигнализация</v>
      </c>
    </row>
    <row r="823" spans="1:28" x14ac:dyDescent="0.2">
      <c r="A823">
        <v>20</v>
      </c>
      <c r="B823">
        <v>845</v>
      </c>
      <c r="C823">
        <v>3</v>
      </c>
      <c r="D823">
        <v>0</v>
      </c>
      <c r="E823">
        <f>SmtRes!AV845</f>
        <v>0</v>
      </c>
      <c r="F823" t="str">
        <f>SmtRes!I845</f>
        <v>21.1-20-7</v>
      </c>
      <c r="G823" t="str">
        <f>SmtRes!K845</f>
        <v>Ветошь</v>
      </c>
      <c r="H823" t="str">
        <f>SmtRes!O845</f>
        <v>кг</v>
      </c>
      <c r="I823">
        <f>SmtRes!Y845*Source!I1001</f>
        <v>1.6500000000000001</v>
      </c>
      <c r="J823">
        <f>SmtRes!AO845</f>
        <v>1</v>
      </c>
      <c r="K823">
        <f>SmtRes!AE845</f>
        <v>29.29</v>
      </c>
      <c r="L823">
        <f>SmtRes!DB845</f>
        <v>16.059999999999999</v>
      </c>
      <c r="M823">
        <f>ROUND(ROUND(L823*Source!I1001, 6)*1, 2)</f>
        <v>48.18</v>
      </c>
      <c r="N823">
        <f>SmtRes!AA845</f>
        <v>29.29</v>
      </c>
      <c r="O823">
        <f>ROUND(ROUND(L823*Source!I1001, 6)*SmtRes!DA845, 2)</f>
        <v>48.18</v>
      </c>
      <c r="P823">
        <f>SmtRes!AG845</f>
        <v>0</v>
      </c>
      <c r="Q823">
        <f>SmtRes!DC845</f>
        <v>0</v>
      </c>
      <c r="R823">
        <f>ROUND(ROUND(Q823*Source!I1001, 6)*1, 2)</f>
        <v>0</v>
      </c>
      <c r="S823">
        <f>SmtRes!AC845</f>
        <v>0</v>
      </c>
      <c r="T823">
        <f>ROUND(ROUND(Q823*Source!I1001, 6)*SmtRes!AK845, 2)</f>
        <v>0</v>
      </c>
      <c r="U823">
        <v>3</v>
      </c>
      <c r="Z823">
        <f>SmtRes!X845</f>
        <v>-20334964</v>
      </c>
      <c r="AA823">
        <v>-854210182</v>
      </c>
      <c r="AB823">
        <v>-854210182</v>
      </c>
    </row>
    <row r="824" spans="1:28" x14ac:dyDescent="0.2">
      <c r="A824">
        <v>20</v>
      </c>
      <c r="B824">
        <v>844</v>
      </c>
      <c r="C824">
        <v>3</v>
      </c>
      <c r="D824">
        <v>0</v>
      </c>
      <c r="E824">
        <f>SmtRes!AV844</f>
        <v>0</v>
      </c>
      <c r="F824" t="str">
        <f>SmtRes!I844</f>
        <v>21.1-20-1</v>
      </c>
      <c r="G824" t="str">
        <f>SmtRes!K844</f>
        <v>Бязь</v>
      </c>
      <c r="H824" t="str">
        <f>SmtRes!O844</f>
        <v>м2</v>
      </c>
      <c r="I824">
        <f>SmtRes!Y844*Source!I1001</f>
        <v>3.3000000000000003</v>
      </c>
      <c r="J824">
        <f>SmtRes!AO844</f>
        <v>1</v>
      </c>
      <c r="K824">
        <f>SmtRes!AE844</f>
        <v>48.08</v>
      </c>
      <c r="L824">
        <f>SmtRes!DB844</f>
        <v>52.91</v>
      </c>
      <c r="M824">
        <f>ROUND(ROUND(L824*Source!I1001, 6)*1, 2)</f>
        <v>158.72999999999999</v>
      </c>
      <c r="N824">
        <f>SmtRes!AA844</f>
        <v>48.08</v>
      </c>
      <c r="O824">
        <f>ROUND(ROUND(L824*Source!I1001, 6)*SmtRes!DA844, 2)</f>
        <v>158.72999999999999</v>
      </c>
      <c r="P824">
        <f>SmtRes!AG844</f>
        <v>0</v>
      </c>
      <c r="Q824">
        <f>SmtRes!DC844</f>
        <v>0</v>
      </c>
      <c r="R824">
        <f>ROUND(ROUND(Q824*Source!I1001, 6)*1, 2)</f>
        <v>0</v>
      </c>
      <c r="S824">
        <f>SmtRes!AC844</f>
        <v>0</v>
      </c>
      <c r="T824">
        <f>ROUND(ROUND(Q824*Source!I1001, 6)*SmtRes!AK844, 2)</f>
        <v>0</v>
      </c>
      <c r="U824">
        <v>3</v>
      </c>
      <c r="Z824">
        <f>SmtRes!X844</f>
        <v>1402440005</v>
      </c>
      <c r="AA824">
        <v>-1894729877</v>
      </c>
      <c r="AB824">
        <v>-1894729877</v>
      </c>
    </row>
    <row r="825" spans="1:28" x14ac:dyDescent="0.2">
      <c r="A825">
        <v>20</v>
      </c>
      <c r="B825">
        <v>843</v>
      </c>
      <c r="C825">
        <v>1</v>
      </c>
      <c r="D825">
        <v>0</v>
      </c>
      <c r="E825">
        <f>SmtRes!AV843</f>
        <v>1</v>
      </c>
      <c r="F825" t="str">
        <f>SmtRes!I843</f>
        <v>9999990008</v>
      </c>
      <c r="G825" t="str">
        <f>SmtRes!K843</f>
        <v>Трудозатраты рабочих</v>
      </c>
      <c r="H825" t="str">
        <f>SmtRes!O843</f>
        <v>чел.-ч.</v>
      </c>
      <c r="I825">
        <f>SmtRes!Y843*Source!I1001</f>
        <v>3.63</v>
      </c>
      <c r="J825">
        <f>SmtRes!AO843</f>
        <v>1</v>
      </c>
      <c r="K825">
        <f>SmtRes!AH843</f>
        <v>0</v>
      </c>
      <c r="L825">
        <f>SmtRes!DB843</f>
        <v>0</v>
      </c>
      <c r="M825">
        <f>ROUND(ROUND(L825*Source!I1001, 6)*1, 2)</f>
        <v>0</v>
      </c>
      <c r="N825">
        <f>SmtRes!AD843</f>
        <v>0</v>
      </c>
      <c r="O825">
        <f>ROUND(ROUND(L825*Source!I1001, 6)*SmtRes!DA843, 2)</f>
        <v>0</v>
      </c>
      <c r="P825">
        <f>SmtRes!AG843</f>
        <v>0</v>
      </c>
      <c r="Q825">
        <f>SmtRes!DC843</f>
        <v>0</v>
      </c>
      <c r="R825">
        <f>ROUND(ROUND(Q825*Source!I1001, 6)*1, 2)</f>
        <v>0</v>
      </c>
      <c r="S825">
        <f>SmtRes!AC843</f>
        <v>0</v>
      </c>
      <c r="T825">
        <f>ROUND(ROUND(Q825*Source!I1001, 6)*SmtRes!AK843, 2)</f>
        <v>0</v>
      </c>
      <c r="U825">
        <v>1</v>
      </c>
      <c r="Z825">
        <f>SmtRes!X843</f>
        <v>476480486</v>
      </c>
      <c r="AA825">
        <v>-1751963544</v>
      </c>
      <c r="AB825">
        <v>-1751963544</v>
      </c>
    </row>
    <row r="826" spans="1:28" x14ac:dyDescent="0.2">
      <c r="A826">
        <v>20</v>
      </c>
      <c r="B826">
        <v>850</v>
      </c>
      <c r="C826">
        <v>3</v>
      </c>
      <c r="D826">
        <v>0</v>
      </c>
      <c r="E826">
        <f>SmtRes!AV850</f>
        <v>0</v>
      </c>
      <c r="F826" t="str">
        <f>SmtRes!I850</f>
        <v>21.1-25-389</v>
      </c>
      <c r="G826" t="str">
        <f>SmtRes!K850</f>
        <v>Шкурка шлифовальная на тканевой основе водостойкая</v>
      </c>
      <c r="H826" t="str">
        <f>SmtRes!O850</f>
        <v>м2</v>
      </c>
      <c r="I826">
        <f>SmtRes!Y850*Source!I1002</f>
        <v>0.03</v>
      </c>
      <c r="J826">
        <f>SmtRes!AO850</f>
        <v>1</v>
      </c>
      <c r="K826">
        <f>SmtRes!AE850</f>
        <v>429.34</v>
      </c>
      <c r="L826">
        <f>SmtRes!DB850</f>
        <v>4.29</v>
      </c>
      <c r="M826">
        <f>ROUND(ROUND(L826*Source!I1002, 6)*1, 2)</f>
        <v>12.87</v>
      </c>
      <c r="N826">
        <f>SmtRes!AA850</f>
        <v>429.34</v>
      </c>
      <c r="O826">
        <f>ROUND(ROUND(L826*Source!I1002, 6)*SmtRes!DA850, 2)</f>
        <v>12.87</v>
      </c>
      <c r="P826">
        <f>SmtRes!AG850</f>
        <v>0</v>
      </c>
      <c r="Q826">
        <f>SmtRes!DC850</f>
        <v>0</v>
      </c>
      <c r="R826">
        <f>ROUND(ROUND(Q826*Source!I1002, 6)*1, 2)</f>
        <v>0</v>
      </c>
      <c r="S826">
        <f>SmtRes!AC850</f>
        <v>0</v>
      </c>
      <c r="T826">
        <f>ROUND(ROUND(Q826*Source!I1002, 6)*SmtRes!AK850, 2)</f>
        <v>0</v>
      </c>
      <c r="U826">
        <v>3</v>
      </c>
      <c r="Z826">
        <f>SmtRes!X850</f>
        <v>189364196</v>
      </c>
      <c r="AA826">
        <v>2112690946</v>
      </c>
      <c r="AB826">
        <v>2112690946</v>
      </c>
    </row>
    <row r="827" spans="1:28" x14ac:dyDescent="0.2">
      <c r="A827">
        <v>20</v>
      </c>
      <c r="B827">
        <v>849</v>
      </c>
      <c r="C827">
        <v>3</v>
      </c>
      <c r="D827">
        <v>0</v>
      </c>
      <c r="E827">
        <f>SmtRes!AV849</f>
        <v>0</v>
      </c>
      <c r="F827" t="str">
        <f>SmtRes!I849</f>
        <v>21.1-20-7</v>
      </c>
      <c r="G827" t="str">
        <f>SmtRes!K849</f>
        <v>Ветошь</v>
      </c>
      <c r="H827" t="str">
        <f>SmtRes!O849</f>
        <v>кг</v>
      </c>
      <c r="I827">
        <f>SmtRes!Y849*Source!I1002</f>
        <v>0.15000000000000002</v>
      </c>
      <c r="J827">
        <f>SmtRes!AO849</f>
        <v>1</v>
      </c>
      <c r="K827">
        <f>SmtRes!AE849</f>
        <v>29.29</v>
      </c>
      <c r="L827">
        <f>SmtRes!DB849</f>
        <v>1.46</v>
      </c>
      <c r="M827">
        <f>ROUND(ROUND(L827*Source!I1002, 6)*1, 2)</f>
        <v>4.38</v>
      </c>
      <c r="N827">
        <f>SmtRes!AA849</f>
        <v>29.29</v>
      </c>
      <c r="O827">
        <f>ROUND(ROUND(L827*Source!I1002, 6)*SmtRes!DA849, 2)</f>
        <v>4.38</v>
      </c>
      <c r="P827">
        <f>SmtRes!AG849</f>
        <v>0</v>
      </c>
      <c r="Q827">
        <f>SmtRes!DC849</f>
        <v>0</v>
      </c>
      <c r="R827">
        <f>ROUND(ROUND(Q827*Source!I1002, 6)*1, 2)</f>
        <v>0</v>
      </c>
      <c r="S827">
        <f>SmtRes!AC849</f>
        <v>0</v>
      </c>
      <c r="T827">
        <f>ROUND(ROUND(Q827*Source!I1002, 6)*SmtRes!AK849, 2)</f>
        <v>0</v>
      </c>
      <c r="U827">
        <v>3</v>
      </c>
      <c r="Z827">
        <f>SmtRes!X849</f>
        <v>-20334964</v>
      </c>
      <c r="AA827">
        <v>-854210182</v>
      </c>
      <c r="AB827">
        <v>-854210182</v>
      </c>
    </row>
    <row r="828" spans="1:28" x14ac:dyDescent="0.2">
      <c r="A828">
        <v>20</v>
      </c>
      <c r="B828">
        <v>848</v>
      </c>
      <c r="C828">
        <v>3</v>
      </c>
      <c r="D828">
        <v>0</v>
      </c>
      <c r="E828">
        <f>SmtRes!AV848</f>
        <v>0</v>
      </c>
      <c r="F828" t="str">
        <f>SmtRes!I848</f>
        <v>21.1-20-1</v>
      </c>
      <c r="G828" t="str">
        <f>SmtRes!K848</f>
        <v>Бязь</v>
      </c>
      <c r="H828" t="str">
        <f>SmtRes!O848</f>
        <v>м2</v>
      </c>
      <c r="I828">
        <f>SmtRes!Y848*Source!I1002</f>
        <v>0.30000000000000004</v>
      </c>
      <c r="J828">
        <f>SmtRes!AO848</f>
        <v>1</v>
      </c>
      <c r="K828">
        <f>SmtRes!AE848</f>
        <v>48.08</v>
      </c>
      <c r="L828">
        <f>SmtRes!DB848</f>
        <v>4.8099999999999996</v>
      </c>
      <c r="M828">
        <f>ROUND(ROUND(L828*Source!I1002, 6)*1, 2)</f>
        <v>14.43</v>
      </c>
      <c r="N828">
        <f>SmtRes!AA848</f>
        <v>48.08</v>
      </c>
      <c r="O828">
        <f>ROUND(ROUND(L828*Source!I1002, 6)*SmtRes!DA848, 2)</f>
        <v>14.43</v>
      </c>
      <c r="P828">
        <f>SmtRes!AG848</f>
        <v>0</v>
      </c>
      <c r="Q828">
        <f>SmtRes!DC848</f>
        <v>0</v>
      </c>
      <c r="R828">
        <f>ROUND(ROUND(Q828*Source!I1002, 6)*1, 2)</f>
        <v>0</v>
      </c>
      <c r="S828">
        <f>SmtRes!AC848</f>
        <v>0</v>
      </c>
      <c r="T828">
        <f>ROUND(ROUND(Q828*Source!I1002, 6)*SmtRes!AK848, 2)</f>
        <v>0</v>
      </c>
      <c r="U828">
        <v>3</v>
      </c>
      <c r="Z828">
        <f>SmtRes!X848</f>
        <v>1402440005</v>
      </c>
      <c r="AA828">
        <v>-1894729877</v>
      </c>
      <c r="AB828">
        <v>-1894729877</v>
      </c>
    </row>
    <row r="829" spans="1:28" x14ac:dyDescent="0.2">
      <c r="A829">
        <v>20</v>
      </c>
      <c r="B829">
        <v>847</v>
      </c>
      <c r="C829">
        <v>3</v>
      </c>
      <c r="D829">
        <v>0</v>
      </c>
      <c r="E829">
        <f>SmtRes!AV847</f>
        <v>0</v>
      </c>
      <c r="F829" t="str">
        <f>SmtRes!I847</f>
        <v>21.1-16-104</v>
      </c>
      <c r="G829" t="str">
        <f>SmtRes!K847</f>
        <v>Спирт этиловый технический</v>
      </c>
      <c r="H829" t="str">
        <f>SmtRes!O847</f>
        <v>кг</v>
      </c>
      <c r="I829">
        <f>SmtRes!Y847*Source!I1002</f>
        <v>1.5E-3</v>
      </c>
      <c r="J829">
        <f>SmtRes!AO847</f>
        <v>1</v>
      </c>
      <c r="K829">
        <f>SmtRes!AE847</f>
        <v>412.97</v>
      </c>
      <c r="L829">
        <f>SmtRes!DB847</f>
        <v>0.21</v>
      </c>
      <c r="M829">
        <f>ROUND(ROUND(L829*Source!I1002, 6)*1, 2)</f>
        <v>0.63</v>
      </c>
      <c r="N829">
        <f>SmtRes!AA847</f>
        <v>412.97</v>
      </c>
      <c r="O829">
        <f>ROUND(ROUND(L829*Source!I1002, 6)*SmtRes!DA847, 2)</f>
        <v>0.63</v>
      </c>
      <c r="P829">
        <f>SmtRes!AG847</f>
        <v>0</v>
      </c>
      <c r="Q829">
        <f>SmtRes!DC847</f>
        <v>0</v>
      </c>
      <c r="R829">
        <f>ROUND(ROUND(Q829*Source!I1002, 6)*1, 2)</f>
        <v>0</v>
      </c>
      <c r="S829">
        <f>SmtRes!AC847</f>
        <v>0</v>
      </c>
      <c r="T829">
        <f>ROUND(ROUND(Q829*Source!I1002, 6)*SmtRes!AK847, 2)</f>
        <v>0</v>
      </c>
      <c r="U829">
        <v>3</v>
      </c>
      <c r="Z829">
        <f>SmtRes!X847</f>
        <v>1286462142</v>
      </c>
      <c r="AA829">
        <v>1664821204</v>
      </c>
      <c r="AB829">
        <v>1664821204</v>
      </c>
    </row>
    <row r="830" spans="1:28" x14ac:dyDescent="0.2">
      <c r="A830">
        <v>20</v>
      </c>
      <c r="B830">
        <v>846</v>
      </c>
      <c r="C830">
        <v>1</v>
      </c>
      <c r="D830">
        <v>0</v>
      </c>
      <c r="E830">
        <f>SmtRes!AV846</f>
        <v>1</v>
      </c>
      <c r="F830" t="str">
        <f>SmtRes!I846</f>
        <v>9999990008</v>
      </c>
      <c r="G830" t="str">
        <f>SmtRes!K846</f>
        <v>Трудозатраты рабочих</v>
      </c>
      <c r="H830" t="str">
        <f>SmtRes!O846</f>
        <v>чел.-ч.</v>
      </c>
      <c r="I830">
        <f>SmtRes!Y846*Source!I1002</f>
        <v>0.66</v>
      </c>
      <c r="J830">
        <f>SmtRes!AO846</f>
        <v>1</v>
      </c>
      <c r="K830">
        <f>SmtRes!AH846</f>
        <v>0</v>
      </c>
      <c r="L830">
        <f>SmtRes!DB846</f>
        <v>0</v>
      </c>
      <c r="M830">
        <f>ROUND(ROUND(L830*Source!I1002, 6)*1, 2)</f>
        <v>0</v>
      </c>
      <c r="N830">
        <f>SmtRes!AD846</f>
        <v>0</v>
      </c>
      <c r="O830">
        <f>ROUND(ROUND(L830*Source!I1002, 6)*SmtRes!DA846, 2)</f>
        <v>0</v>
      </c>
      <c r="P830">
        <f>SmtRes!AG846</f>
        <v>0</v>
      </c>
      <c r="Q830">
        <f>SmtRes!DC846</f>
        <v>0</v>
      </c>
      <c r="R830">
        <f>ROUND(ROUND(Q830*Source!I1002, 6)*1, 2)</f>
        <v>0</v>
      </c>
      <c r="S830">
        <f>SmtRes!AC846</f>
        <v>0</v>
      </c>
      <c r="T830">
        <f>ROUND(ROUND(Q830*Source!I1002, 6)*SmtRes!AK846, 2)</f>
        <v>0</v>
      </c>
      <c r="U830">
        <v>1</v>
      </c>
      <c r="Z830">
        <f>SmtRes!X846</f>
        <v>476480486</v>
      </c>
      <c r="AA830">
        <v>-1751963544</v>
      </c>
      <c r="AB830">
        <v>-1751963544</v>
      </c>
    </row>
    <row r="831" spans="1:28" x14ac:dyDescent="0.2">
      <c r="A831">
        <v>20</v>
      </c>
      <c r="B831">
        <v>853</v>
      </c>
      <c r="C831">
        <v>3</v>
      </c>
      <c r="D831">
        <v>0</v>
      </c>
      <c r="E831">
        <f>SmtRes!AV853</f>
        <v>0</v>
      </c>
      <c r="F831" t="str">
        <f>SmtRes!I853</f>
        <v>21.1-4-7</v>
      </c>
      <c r="G831" t="str">
        <f>SmtRes!K853</f>
        <v>Газ негорючий жидкий (воздух сжатый) Clean 360</v>
      </c>
      <c r="H831" t="str">
        <f>SmtRes!O853</f>
        <v>л</v>
      </c>
      <c r="I831">
        <f>SmtRes!Y853*Source!I1003</f>
        <v>9.0000000000000011E-3</v>
      </c>
      <c r="J831">
        <f>SmtRes!AO853</f>
        <v>1</v>
      </c>
      <c r="K831">
        <f>SmtRes!AE853</f>
        <v>13856.59</v>
      </c>
      <c r="L831">
        <f>SmtRes!DB853</f>
        <v>41.57</v>
      </c>
      <c r="M831">
        <f>ROUND(ROUND(L831*Source!I1003, 6)*1, 2)</f>
        <v>124.71</v>
      </c>
      <c r="N831">
        <f>SmtRes!AA853</f>
        <v>13856.59</v>
      </c>
      <c r="O831">
        <f>ROUND(ROUND(L831*Source!I1003, 6)*SmtRes!DA853, 2)</f>
        <v>124.71</v>
      </c>
      <c r="P831">
        <f>SmtRes!AG853</f>
        <v>0</v>
      </c>
      <c r="Q831">
        <f>SmtRes!DC853</f>
        <v>0</v>
      </c>
      <c r="R831">
        <f>ROUND(ROUND(Q831*Source!I1003, 6)*1, 2)</f>
        <v>0</v>
      </c>
      <c r="S831">
        <f>SmtRes!AC853</f>
        <v>0</v>
      </c>
      <c r="T831">
        <f>ROUND(ROUND(Q831*Source!I1003, 6)*SmtRes!AK853, 2)</f>
        <v>0</v>
      </c>
      <c r="U831">
        <v>3</v>
      </c>
      <c r="Z831">
        <f>SmtRes!X853</f>
        <v>-122609499</v>
      </c>
      <c r="AA831">
        <v>-1789669078</v>
      </c>
      <c r="AB831">
        <v>-1789669078</v>
      </c>
    </row>
    <row r="832" spans="1:28" x14ac:dyDescent="0.2">
      <c r="A832">
        <v>20</v>
      </c>
      <c r="B832">
        <v>852</v>
      </c>
      <c r="C832">
        <v>3</v>
      </c>
      <c r="D832">
        <v>0</v>
      </c>
      <c r="E832">
        <f>SmtRes!AV852</f>
        <v>0</v>
      </c>
      <c r="F832" t="str">
        <f>SmtRes!I852</f>
        <v>21.1-20-7</v>
      </c>
      <c r="G832" t="str">
        <f>SmtRes!K852</f>
        <v>Ветошь</v>
      </c>
      <c r="H832" t="str">
        <f>SmtRes!O852</f>
        <v>кг</v>
      </c>
      <c r="I832">
        <f>SmtRes!Y852*Source!I1003</f>
        <v>9.0000000000000011E-3</v>
      </c>
      <c r="J832">
        <f>SmtRes!AO852</f>
        <v>1</v>
      </c>
      <c r="K832">
        <f>SmtRes!AE852</f>
        <v>29.29</v>
      </c>
      <c r="L832">
        <f>SmtRes!DB852</f>
        <v>0.09</v>
      </c>
      <c r="M832">
        <f>ROUND(ROUND(L832*Source!I1003, 6)*1, 2)</f>
        <v>0.27</v>
      </c>
      <c r="N832">
        <f>SmtRes!AA852</f>
        <v>29.29</v>
      </c>
      <c r="O832">
        <f>ROUND(ROUND(L832*Source!I1003, 6)*SmtRes!DA852, 2)</f>
        <v>0.27</v>
      </c>
      <c r="P832">
        <f>SmtRes!AG852</f>
        <v>0</v>
      </c>
      <c r="Q832">
        <f>SmtRes!DC852</f>
        <v>0</v>
      </c>
      <c r="R832">
        <f>ROUND(ROUND(Q832*Source!I1003, 6)*1, 2)</f>
        <v>0</v>
      </c>
      <c r="S832">
        <f>SmtRes!AC852</f>
        <v>0</v>
      </c>
      <c r="T832">
        <f>ROUND(ROUND(Q832*Source!I1003, 6)*SmtRes!AK852, 2)</f>
        <v>0</v>
      </c>
      <c r="U832">
        <v>3</v>
      </c>
      <c r="Z832">
        <f>SmtRes!X852</f>
        <v>-1708536462</v>
      </c>
      <c r="AA832">
        <v>1108320230</v>
      </c>
      <c r="AB832">
        <v>1108320230</v>
      </c>
    </row>
    <row r="833" spans="1:28" x14ac:dyDescent="0.2">
      <c r="A833">
        <v>20</v>
      </c>
      <c r="B833">
        <v>851</v>
      </c>
      <c r="C833">
        <v>1</v>
      </c>
      <c r="D833">
        <v>0</v>
      </c>
      <c r="E833">
        <f>SmtRes!AV851</f>
        <v>1</v>
      </c>
      <c r="F833" t="str">
        <f>SmtRes!I851</f>
        <v>9999990008</v>
      </c>
      <c r="G833" t="str">
        <f>SmtRes!K851</f>
        <v>Трудозатраты рабочих</v>
      </c>
      <c r="H833" t="str">
        <f>SmtRes!O851</f>
        <v>чел.-ч.</v>
      </c>
      <c r="I833">
        <f>SmtRes!Y851*Source!I1003</f>
        <v>0.89999999999999991</v>
      </c>
      <c r="J833">
        <f>SmtRes!AO851</f>
        <v>1</v>
      </c>
      <c r="K833">
        <f>SmtRes!AH851</f>
        <v>0</v>
      </c>
      <c r="L833">
        <f>SmtRes!DB851</f>
        <v>0</v>
      </c>
      <c r="M833">
        <f>ROUND(ROUND(L833*Source!I1003, 6)*1, 2)</f>
        <v>0</v>
      </c>
      <c r="N833">
        <f>SmtRes!AD851</f>
        <v>0</v>
      </c>
      <c r="O833">
        <f>ROUND(ROUND(L833*Source!I1003, 6)*SmtRes!DA851, 2)</f>
        <v>0</v>
      </c>
      <c r="P833">
        <f>SmtRes!AG851</f>
        <v>0</v>
      </c>
      <c r="Q833">
        <f>SmtRes!DC851</f>
        <v>0</v>
      </c>
      <c r="R833">
        <f>ROUND(ROUND(Q833*Source!I1003, 6)*1, 2)</f>
        <v>0</v>
      </c>
      <c r="S833">
        <f>SmtRes!AC851</f>
        <v>0</v>
      </c>
      <c r="T833">
        <f>ROUND(ROUND(Q833*Source!I1003, 6)*SmtRes!AK851, 2)</f>
        <v>0</v>
      </c>
      <c r="U833">
        <v>1</v>
      </c>
      <c r="Z833">
        <f>SmtRes!X851</f>
        <v>476480486</v>
      </c>
      <c r="AA833">
        <v>-1751963544</v>
      </c>
      <c r="AB833">
        <v>-1751963544</v>
      </c>
    </row>
    <row r="834" spans="1:28" x14ac:dyDescent="0.2">
      <c r="A834">
        <v>20</v>
      </c>
      <c r="B834">
        <v>860</v>
      </c>
      <c r="C834">
        <v>3</v>
      </c>
      <c r="D834">
        <v>0</v>
      </c>
      <c r="E834">
        <f>SmtRes!AV860</f>
        <v>0</v>
      </c>
      <c r="F834" t="str">
        <f>SmtRes!I860</f>
        <v>21.1-20-1</v>
      </c>
      <c r="G834" t="str">
        <f>SmtRes!K860</f>
        <v>Бязь</v>
      </c>
      <c r="H834" t="str">
        <f>SmtRes!O860</f>
        <v>м2</v>
      </c>
      <c r="I834">
        <f>SmtRes!Y860*Source!I1004</f>
        <v>0.02</v>
      </c>
      <c r="J834">
        <f>SmtRes!AO860</f>
        <v>1</v>
      </c>
      <c r="K834">
        <f>SmtRes!AE860</f>
        <v>48.08</v>
      </c>
      <c r="L834">
        <f>SmtRes!DB860</f>
        <v>0.96</v>
      </c>
      <c r="M834">
        <f>ROUND(ROUND(L834*Source!I1004, 6)*1, 2)</f>
        <v>0.96</v>
      </c>
      <c r="N834">
        <f>SmtRes!AA860</f>
        <v>48.08</v>
      </c>
      <c r="O834">
        <f>ROUND(ROUND(L834*Source!I1004, 6)*SmtRes!DA860, 2)</f>
        <v>0.96</v>
      </c>
      <c r="P834">
        <f>SmtRes!AG860</f>
        <v>0</v>
      </c>
      <c r="Q834">
        <f>SmtRes!DC860</f>
        <v>0</v>
      </c>
      <c r="R834">
        <f>ROUND(ROUND(Q834*Source!I1004, 6)*1, 2)</f>
        <v>0</v>
      </c>
      <c r="S834">
        <f>SmtRes!AC860</f>
        <v>0</v>
      </c>
      <c r="T834">
        <f>ROUND(ROUND(Q834*Source!I1004, 6)*SmtRes!AK860, 2)</f>
        <v>0</v>
      </c>
      <c r="U834">
        <v>3</v>
      </c>
      <c r="Z834">
        <f>SmtRes!X860</f>
        <v>930607803</v>
      </c>
      <c r="AA834">
        <v>438278550</v>
      </c>
      <c r="AB834">
        <v>438278550</v>
      </c>
    </row>
    <row r="835" spans="1:28" x14ac:dyDescent="0.2">
      <c r="A835">
        <v>20</v>
      </c>
      <c r="B835">
        <v>859</v>
      </c>
      <c r="C835">
        <v>3</v>
      </c>
      <c r="D835">
        <v>0</v>
      </c>
      <c r="E835">
        <f>SmtRes!AV859</f>
        <v>0</v>
      </c>
      <c r="F835" t="str">
        <f>SmtRes!I859</f>
        <v>21.1-16-41</v>
      </c>
      <c r="G835" t="str">
        <f>SmtRes!K859</f>
        <v>Канифоль</v>
      </c>
      <c r="H835" t="str">
        <f>SmtRes!O859</f>
        <v>кг</v>
      </c>
      <c r="I835">
        <f>SmtRes!Y859*Source!I1004</f>
        <v>3.5000000000000001E-3</v>
      </c>
      <c r="J835">
        <f>SmtRes!AO859</f>
        <v>1</v>
      </c>
      <c r="K835">
        <f>SmtRes!AE859</f>
        <v>404.48</v>
      </c>
      <c r="L835">
        <f>SmtRes!DB859</f>
        <v>1.42</v>
      </c>
      <c r="M835">
        <f>ROUND(ROUND(L835*Source!I1004, 6)*1, 2)</f>
        <v>1.42</v>
      </c>
      <c r="N835">
        <f>SmtRes!AA859</f>
        <v>404.48</v>
      </c>
      <c r="O835">
        <f>ROUND(ROUND(L835*Source!I1004, 6)*SmtRes!DA859, 2)</f>
        <v>1.42</v>
      </c>
      <c r="P835">
        <f>SmtRes!AG859</f>
        <v>0</v>
      </c>
      <c r="Q835">
        <f>SmtRes!DC859</f>
        <v>0</v>
      </c>
      <c r="R835">
        <f>ROUND(ROUND(Q835*Source!I1004, 6)*1, 2)</f>
        <v>0</v>
      </c>
      <c r="S835">
        <f>SmtRes!AC859</f>
        <v>0</v>
      </c>
      <c r="T835">
        <f>ROUND(ROUND(Q835*Source!I1004, 6)*SmtRes!AK859, 2)</f>
        <v>0</v>
      </c>
      <c r="U835">
        <v>3</v>
      </c>
      <c r="Z835">
        <f>SmtRes!X859</f>
        <v>-258820987</v>
      </c>
      <c r="AA835">
        <v>-1489101593</v>
      </c>
      <c r="AB835">
        <v>-1489101593</v>
      </c>
    </row>
    <row r="836" spans="1:28" x14ac:dyDescent="0.2">
      <c r="A836">
        <v>20</v>
      </c>
      <c r="B836">
        <v>858</v>
      </c>
      <c r="C836">
        <v>3</v>
      </c>
      <c r="D836">
        <v>0</v>
      </c>
      <c r="E836">
        <f>SmtRes!AV858</f>
        <v>0</v>
      </c>
      <c r="F836" t="str">
        <f>SmtRes!I858</f>
        <v>21.1-16-11</v>
      </c>
      <c r="G836" t="str">
        <f>SmtRes!K858</f>
        <v>Ацетон химически чистый</v>
      </c>
      <c r="H836" t="str">
        <f>SmtRes!O858</f>
        <v>кг</v>
      </c>
      <c r="I836">
        <f>SmtRes!Y858*Source!I1004</f>
        <v>2E-3</v>
      </c>
      <c r="J836">
        <f>SmtRes!AO858</f>
        <v>1</v>
      </c>
      <c r="K836">
        <f>SmtRes!AE858</f>
        <v>271.95999999999998</v>
      </c>
      <c r="L836">
        <f>SmtRes!DB858</f>
        <v>0.54</v>
      </c>
      <c r="M836">
        <f>ROUND(ROUND(L836*Source!I1004, 6)*1, 2)</f>
        <v>0.54</v>
      </c>
      <c r="N836">
        <f>SmtRes!AA858</f>
        <v>271.95999999999998</v>
      </c>
      <c r="O836">
        <f>ROUND(ROUND(L836*Source!I1004, 6)*SmtRes!DA858, 2)</f>
        <v>0.54</v>
      </c>
      <c r="P836">
        <f>SmtRes!AG858</f>
        <v>0</v>
      </c>
      <c r="Q836">
        <f>SmtRes!DC858</f>
        <v>0</v>
      </c>
      <c r="R836">
        <f>ROUND(ROUND(Q836*Source!I1004, 6)*1, 2)</f>
        <v>0</v>
      </c>
      <c r="S836">
        <f>SmtRes!AC858</f>
        <v>0</v>
      </c>
      <c r="T836">
        <f>ROUND(ROUND(Q836*Source!I1004, 6)*SmtRes!AK858, 2)</f>
        <v>0</v>
      </c>
      <c r="U836">
        <v>3</v>
      </c>
      <c r="Z836">
        <f>SmtRes!X858</f>
        <v>-147731734</v>
      </c>
      <c r="AA836">
        <v>-1949178494</v>
      </c>
      <c r="AB836">
        <v>-1949178494</v>
      </c>
    </row>
    <row r="837" spans="1:28" x14ac:dyDescent="0.2">
      <c r="A837">
        <v>20</v>
      </c>
      <c r="B837">
        <v>857</v>
      </c>
      <c r="C837">
        <v>3</v>
      </c>
      <c r="D837">
        <v>0</v>
      </c>
      <c r="E837">
        <f>SmtRes!AV857</f>
        <v>0</v>
      </c>
      <c r="F837" t="str">
        <f>SmtRes!I857</f>
        <v>21.1-16-104</v>
      </c>
      <c r="G837" t="str">
        <f>SmtRes!K857</f>
        <v>Спирт этиловый технический</v>
      </c>
      <c r="H837" t="str">
        <f>SmtRes!O857</f>
        <v>кг</v>
      </c>
      <c r="I837">
        <f>SmtRes!Y857*Source!I1004</f>
        <v>4.0000000000000001E-3</v>
      </c>
      <c r="J837">
        <f>SmtRes!AO857</f>
        <v>1</v>
      </c>
      <c r="K837">
        <f>SmtRes!AE857</f>
        <v>412.97</v>
      </c>
      <c r="L837">
        <f>SmtRes!DB857</f>
        <v>1.65</v>
      </c>
      <c r="M837">
        <f>ROUND(ROUND(L837*Source!I1004, 6)*1, 2)</f>
        <v>1.65</v>
      </c>
      <c r="N837">
        <f>SmtRes!AA857</f>
        <v>412.97</v>
      </c>
      <c r="O837">
        <f>ROUND(ROUND(L837*Source!I1004, 6)*SmtRes!DA857, 2)</f>
        <v>1.65</v>
      </c>
      <c r="P837">
        <f>SmtRes!AG857</f>
        <v>0</v>
      </c>
      <c r="Q837">
        <f>SmtRes!DC857</f>
        <v>0</v>
      </c>
      <c r="R837">
        <f>ROUND(ROUND(Q837*Source!I1004, 6)*1, 2)</f>
        <v>0</v>
      </c>
      <c r="S837">
        <f>SmtRes!AC857</f>
        <v>0</v>
      </c>
      <c r="T837">
        <f>ROUND(ROUND(Q837*Source!I1004, 6)*SmtRes!AK857, 2)</f>
        <v>0</v>
      </c>
      <c r="U837">
        <v>3</v>
      </c>
      <c r="Z837">
        <f>SmtRes!X857</f>
        <v>382526942</v>
      </c>
      <c r="AA837">
        <v>-279449137</v>
      </c>
      <c r="AB837">
        <v>-279449137</v>
      </c>
    </row>
    <row r="838" spans="1:28" x14ac:dyDescent="0.2">
      <c r="A838">
        <v>20</v>
      </c>
      <c r="B838">
        <v>856</v>
      </c>
      <c r="C838">
        <v>3</v>
      </c>
      <c r="D838">
        <v>0</v>
      </c>
      <c r="E838">
        <f>SmtRes!AV856</f>
        <v>0</v>
      </c>
      <c r="F838" t="str">
        <f>SmtRes!I856</f>
        <v>21.1-15-46</v>
      </c>
      <c r="G838" t="str">
        <f>SmtRes!K856</f>
        <v>Припои оловянно-свинцовые в прутках, размеры 8-10х10-15х250-500 мм, марка ПОС-61</v>
      </c>
      <c r="H838" t="str">
        <f>SmtRes!O856</f>
        <v>кг</v>
      </c>
      <c r="I838">
        <f>SmtRes!Y856*Source!I1004</f>
        <v>2E-3</v>
      </c>
      <c r="J838">
        <f>SmtRes!AO856</f>
        <v>1</v>
      </c>
      <c r="K838">
        <f>SmtRes!AE856</f>
        <v>1945.2823800000001</v>
      </c>
      <c r="L838">
        <f>SmtRes!DB856</f>
        <v>3.89</v>
      </c>
      <c r="M838">
        <f>ROUND(ROUND(L838*Source!I1004, 6)*1, 2)</f>
        <v>3.89</v>
      </c>
      <c r="N838">
        <f>SmtRes!AA856</f>
        <v>1945.28</v>
      </c>
      <c r="O838">
        <f>ROUND(ROUND(L838*Source!I1004, 6)*SmtRes!DA856, 2)</f>
        <v>3.89</v>
      </c>
      <c r="P838">
        <f>SmtRes!AG856</f>
        <v>0</v>
      </c>
      <c r="Q838">
        <f>SmtRes!DC856</f>
        <v>0</v>
      </c>
      <c r="R838">
        <f>ROUND(ROUND(Q838*Source!I1004, 6)*1, 2)</f>
        <v>0</v>
      </c>
      <c r="S838">
        <f>SmtRes!AC856</f>
        <v>0</v>
      </c>
      <c r="T838">
        <f>ROUND(ROUND(Q838*Source!I1004, 6)*SmtRes!AK856, 2)</f>
        <v>0</v>
      </c>
      <c r="U838">
        <v>3</v>
      </c>
      <c r="Z838">
        <f>SmtRes!X856</f>
        <v>-1292412832</v>
      </c>
      <c r="AA838">
        <v>-1015751979</v>
      </c>
      <c r="AB838">
        <v>1378194110</v>
      </c>
    </row>
    <row r="839" spans="1:28" x14ac:dyDescent="0.2">
      <c r="A839">
        <v>20</v>
      </c>
      <c r="B839">
        <v>855</v>
      </c>
      <c r="C839">
        <v>2</v>
      </c>
      <c r="D839">
        <v>0</v>
      </c>
      <c r="E839">
        <f>SmtRes!AV855</f>
        <v>0</v>
      </c>
      <c r="F839" t="str">
        <f>SmtRes!I855</f>
        <v>22.1-18-24</v>
      </c>
      <c r="G839" t="str">
        <f>SmtRes!K855</f>
        <v>Автомобили полупассажирские типа ГАЗ, грузоподъемность до 2 т</v>
      </c>
      <c r="H839" t="str">
        <f>SmtRes!O855</f>
        <v>маш.-ч</v>
      </c>
      <c r="I839">
        <f>SmtRes!Y855*Source!I1004</f>
        <v>1.3999999999999999E-2</v>
      </c>
      <c r="J839">
        <f>SmtRes!AO855</f>
        <v>1</v>
      </c>
      <c r="K839">
        <f>SmtRes!AF855</f>
        <v>789.86</v>
      </c>
      <c r="L839">
        <f>SmtRes!DB855</f>
        <v>11.06</v>
      </c>
      <c r="M839">
        <f>ROUND(ROUND(L839*Source!I1004, 6)*1, 2)</f>
        <v>11.06</v>
      </c>
      <c r="N839">
        <f>SmtRes!AB855</f>
        <v>789.86</v>
      </c>
      <c r="O839">
        <f>ROUND(ROUND(L839*Source!I1004, 6)*SmtRes!DA855, 2)</f>
        <v>11.06</v>
      </c>
      <c r="P839">
        <f>SmtRes!AG855</f>
        <v>515.51</v>
      </c>
      <c r="Q839">
        <f>SmtRes!DC855</f>
        <v>7.2169999999999996</v>
      </c>
      <c r="R839">
        <f>ROUND(ROUND(Q839*Source!I1004, 6)*1, 2)</f>
        <v>7.22</v>
      </c>
      <c r="S839">
        <f>SmtRes!AC855</f>
        <v>515.51</v>
      </c>
      <c r="T839">
        <f>ROUND(ROUND(Q839*Source!I1004, 6)*SmtRes!AK855, 2)</f>
        <v>7.22</v>
      </c>
      <c r="U839">
        <v>2</v>
      </c>
      <c r="Z839">
        <f>SmtRes!X855</f>
        <v>-253528126</v>
      </c>
      <c r="AA839">
        <v>209854017</v>
      </c>
      <c r="AB839">
        <v>209854017</v>
      </c>
    </row>
    <row r="840" spans="1:28" x14ac:dyDescent="0.2">
      <c r="A840">
        <v>20</v>
      </c>
      <c r="B840">
        <v>854</v>
      </c>
      <c r="C840">
        <v>1</v>
      </c>
      <c r="D840">
        <v>0</v>
      </c>
      <c r="E840">
        <f>SmtRes!AV854</f>
        <v>1</v>
      </c>
      <c r="F840" t="str">
        <f>SmtRes!I854</f>
        <v>9999990008</v>
      </c>
      <c r="G840" t="str">
        <f>SmtRes!K854</f>
        <v>Трудозатраты рабочих</v>
      </c>
      <c r="H840" t="str">
        <f>SmtRes!O854</f>
        <v>чел.-ч.</v>
      </c>
      <c r="I840">
        <f>SmtRes!Y854*Source!I1004</f>
        <v>0.126</v>
      </c>
      <c r="J840">
        <f>SmtRes!AO854</f>
        <v>1</v>
      </c>
      <c r="K840">
        <f>SmtRes!AH854</f>
        <v>0</v>
      </c>
      <c r="L840">
        <f>SmtRes!DB854</f>
        <v>0</v>
      </c>
      <c r="M840">
        <f>ROUND(ROUND(L840*Source!I1004, 6)*1, 2)</f>
        <v>0</v>
      </c>
      <c r="N840">
        <f>SmtRes!AD854</f>
        <v>0</v>
      </c>
      <c r="O840">
        <f>ROUND(ROUND(L840*Source!I1004, 6)*SmtRes!DA854, 2)</f>
        <v>0</v>
      </c>
      <c r="P840">
        <f>SmtRes!AG854</f>
        <v>0</v>
      </c>
      <c r="Q840">
        <f>SmtRes!DC854</f>
        <v>0</v>
      </c>
      <c r="R840">
        <f>ROUND(ROUND(Q840*Source!I1004, 6)*1, 2)</f>
        <v>0</v>
      </c>
      <c r="S840">
        <f>SmtRes!AC854</f>
        <v>0</v>
      </c>
      <c r="T840">
        <f>ROUND(ROUND(Q840*Source!I1004, 6)*SmtRes!AK854, 2)</f>
        <v>0</v>
      </c>
      <c r="U840">
        <v>1</v>
      </c>
      <c r="Z840">
        <f>SmtRes!X854</f>
        <v>476480486</v>
      </c>
      <c r="AA840">
        <v>-1751963544</v>
      </c>
      <c r="AB840">
        <v>-1751963544</v>
      </c>
    </row>
    <row r="841" spans="1:28" x14ac:dyDescent="0.2">
      <c r="A841">
        <v>20</v>
      </c>
      <c r="B841">
        <v>864</v>
      </c>
      <c r="C841">
        <v>3</v>
      </c>
      <c r="D841">
        <v>0</v>
      </c>
      <c r="E841">
        <f>SmtRes!AV864</f>
        <v>0</v>
      </c>
      <c r="F841" t="str">
        <f>SmtRes!I864</f>
        <v>21.1-20-1</v>
      </c>
      <c r="G841" t="str">
        <f>SmtRes!K864</f>
        <v>Бязь</v>
      </c>
      <c r="H841" t="str">
        <f>SmtRes!O864</f>
        <v>м2</v>
      </c>
      <c r="I841">
        <f>SmtRes!Y864*Source!I1005</f>
        <v>0.22</v>
      </c>
      <c r="J841">
        <f>SmtRes!AO864</f>
        <v>1</v>
      </c>
      <c r="K841">
        <f>SmtRes!AE864</f>
        <v>48.08</v>
      </c>
      <c r="L841">
        <f>SmtRes!DB864</f>
        <v>10.56</v>
      </c>
      <c r="M841">
        <f>ROUND(ROUND(L841*Source!I1005, 6)*1, 2)</f>
        <v>10.56</v>
      </c>
      <c r="N841">
        <f>SmtRes!AA864</f>
        <v>48.08</v>
      </c>
      <c r="O841">
        <f>ROUND(ROUND(L841*Source!I1005, 6)*SmtRes!DA864, 2)</f>
        <v>10.56</v>
      </c>
      <c r="P841">
        <f>SmtRes!AG864</f>
        <v>0</v>
      </c>
      <c r="Q841">
        <f>SmtRes!DC864</f>
        <v>0</v>
      </c>
      <c r="R841">
        <f>ROUND(ROUND(Q841*Source!I1005, 6)*1, 2)</f>
        <v>0</v>
      </c>
      <c r="S841">
        <f>SmtRes!AC864</f>
        <v>0</v>
      </c>
      <c r="T841">
        <f>ROUND(ROUND(Q841*Source!I1005, 6)*SmtRes!AK864, 2)</f>
        <v>0</v>
      </c>
      <c r="U841">
        <v>3</v>
      </c>
      <c r="Z841">
        <f>SmtRes!X864</f>
        <v>930607803</v>
      </c>
      <c r="AA841">
        <v>438278550</v>
      </c>
      <c r="AB841">
        <v>438278550</v>
      </c>
    </row>
    <row r="842" spans="1:28" x14ac:dyDescent="0.2">
      <c r="A842">
        <v>20</v>
      </c>
      <c r="B842">
        <v>863</v>
      </c>
      <c r="C842">
        <v>3</v>
      </c>
      <c r="D842">
        <v>0</v>
      </c>
      <c r="E842">
        <f>SmtRes!AV863</f>
        <v>0</v>
      </c>
      <c r="F842" t="str">
        <f>SmtRes!I863</f>
        <v>21.1-16-104</v>
      </c>
      <c r="G842" t="str">
        <f>SmtRes!K863</f>
        <v>Спирт этиловый технический</v>
      </c>
      <c r="H842" t="str">
        <f>SmtRes!O863</f>
        <v>кг</v>
      </c>
      <c r="I842">
        <f>SmtRes!Y863*Source!I1005</f>
        <v>2.1999999999999999E-2</v>
      </c>
      <c r="J842">
        <f>SmtRes!AO863</f>
        <v>1</v>
      </c>
      <c r="K842">
        <f>SmtRes!AE863</f>
        <v>412.97</v>
      </c>
      <c r="L842">
        <f>SmtRes!DB863</f>
        <v>9.1300000000000008</v>
      </c>
      <c r="M842">
        <f>ROUND(ROUND(L842*Source!I1005, 6)*1, 2)</f>
        <v>9.1300000000000008</v>
      </c>
      <c r="N842">
        <f>SmtRes!AA863</f>
        <v>412.97</v>
      </c>
      <c r="O842">
        <f>ROUND(ROUND(L842*Source!I1005, 6)*SmtRes!DA863, 2)</f>
        <v>9.1300000000000008</v>
      </c>
      <c r="P842">
        <f>SmtRes!AG863</f>
        <v>0</v>
      </c>
      <c r="Q842">
        <f>SmtRes!DC863</f>
        <v>0</v>
      </c>
      <c r="R842">
        <f>ROUND(ROUND(Q842*Source!I1005, 6)*1, 2)</f>
        <v>0</v>
      </c>
      <c r="S842">
        <f>SmtRes!AC863</f>
        <v>0</v>
      </c>
      <c r="T842">
        <f>ROUND(ROUND(Q842*Source!I1005, 6)*SmtRes!AK863, 2)</f>
        <v>0</v>
      </c>
      <c r="U842">
        <v>3</v>
      </c>
      <c r="Z842">
        <f>SmtRes!X863</f>
        <v>382526942</v>
      </c>
      <c r="AA842">
        <v>-279449137</v>
      </c>
      <c r="AB842">
        <v>-279449137</v>
      </c>
    </row>
    <row r="843" spans="1:28" x14ac:dyDescent="0.2">
      <c r="A843">
        <v>20</v>
      </c>
      <c r="B843">
        <v>862</v>
      </c>
      <c r="C843">
        <v>2</v>
      </c>
      <c r="D843">
        <v>0</v>
      </c>
      <c r="E843">
        <f>SmtRes!AV862</f>
        <v>0</v>
      </c>
      <c r="F843" t="str">
        <f>SmtRes!I862</f>
        <v>22.1-18-24</v>
      </c>
      <c r="G843" t="str">
        <f>SmtRes!K862</f>
        <v>Автомобили полупассажирские типа ГАЗ, грузоподъемность до 2 т</v>
      </c>
      <c r="H843" t="str">
        <f>SmtRes!O862</f>
        <v>маш.-ч</v>
      </c>
      <c r="I843">
        <f>SmtRes!Y862*Source!I1005</f>
        <v>8.249999999999999E-2</v>
      </c>
      <c r="J843">
        <f>SmtRes!AO862</f>
        <v>1</v>
      </c>
      <c r="K843">
        <f>SmtRes!AF862</f>
        <v>789.86</v>
      </c>
      <c r="L843">
        <f>SmtRes!DB862</f>
        <v>65.174999999999997</v>
      </c>
      <c r="M843">
        <f>ROUND(ROUND(L843*Source!I1005, 6)*1, 2)</f>
        <v>65.180000000000007</v>
      </c>
      <c r="N843">
        <f>SmtRes!AB862</f>
        <v>789.86</v>
      </c>
      <c r="O843">
        <f>ROUND(ROUND(L843*Source!I1005, 6)*SmtRes!DA862, 2)</f>
        <v>65.180000000000007</v>
      </c>
      <c r="P843">
        <f>SmtRes!AG862</f>
        <v>515.51</v>
      </c>
      <c r="Q843">
        <f>SmtRes!DC862</f>
        <v>42.57</v>
      </c>
      <c r="R843">
        <f>ROUND(ROUND(Q843*Source!I1005, 6)*1, 2)</f>
        <v>42.57</v>
      </c>
      <c r="S843">
        <f>SmtRes!AC862</f>
        <v>515.51</v>
      </c>
      <c r="T843">
        <f>ROUND(ROUND(Q843*Source!I1005, 6)*SmtRes!AK862, 2)</f>
        <v>42.57</v>
      </c>
      <c r="U843">
        <v>2</v>
      </c>
      <c r="Z843">
        <f>SmtRes!X862</f>
        <v>-253528126</v>
      </c>
      <c r="AA843">
        <v>209854017</v>
      </c>
      <c r="AB843">
        <v>209854017</v>
      </c>
    </row>
    <row r="844" spans="1:28" x14ac:dyDescent="0.2">
      <c r="A844">
        <v>20</v>
      </c>
      <c r="B844">
        <v>861</v>
      </c>
      <c r="C844">
        <v>1</v>
      </c>
      <c r="D844">
        <v>0</v>
      </c>
      <c r="E844">
        <f>SmtRes!AV861</f>
        <v>1</v>
      </c>
      <c r="F844" t="str">
        <f>SmtRes!I861</f>
        <v>9999990008</v>
      </c>
      <c r="G844" t="str">
        <f>SmtRes!K861</f>
        <v>Трудозатраты рабочих</v>
      </c>
      <c r="H844" t="str">
        <f>SmtRes!O861</f>
        <v>чел.-ч.</v>
      </c>
      <c r="I844">
        <f>SmtRes!Y861*Source!I1005</f>
        <v>0.41250000000000009</v>
      </c>
      <c r="J844">
        <f>SmtRes!AO861</f>
        <v>1</v>
      </c>
      <c r="K844">
        <f>SmtRes!AH861</f>
        <v>0</v>
      </c>
      <c r="L844">
        <f>SmtRes!DB861</f>
        <v>0</v>
      </c>
      <c r="M844">
        <f>ROUND(ROUND(L844*Source!I1005, 6)*1, 2)</f>
        <v>0</v>
      </c>
      <c r="N844">
        <f>SmtRes!AD861</f>
        <v>0</v>
      </c>
      <c r="O844">
        <f>ROUND(ROUND(L844*Source!I1005, 6)*SmtRes!DA861, 2)</f>
        <v>0</v>
      </c>
      <c r="P844">
        <f>SmtRes!AG861</f>
        <v>0</v>
      </c>
      <c r="Q844">
        <f>SmtRes!DC861</f>
        <v>0</v>
      </c>
      <c r="R844">
        <f>ROUND(ROUND(Q844*Source!I1005, 6)*1, 2)</f>
        <v>0</v>
      </c>
      <c r="S844">
        <f>SmtRes!AC861</f>
        <v>0</v>
      </c>
      <c r="T844">
        <f>ROUND(ROUND(Q844*Source!I1005, 6)*SmtRes!AK861, 2)</f>
        <v>0</v>
      </c>
      <c r="U844">
        <v>1</v>
      </c>
      <c r="Z844">
        <f>SmtRes!X861</f>
        <v>476480486</v>
      </c>
      <c r="AA844">
        <v>-1751963544</v>
      </c>
      <c r="AB844">
        <v>-1751963544</v>
      </c>
    </row>
    <row r="845" spans="1:28" x14ac:dyDescent="0.2">
      <c r="A845">
        <v>20</v>
      </c>
      <c r="B845">
        <v>868</v>
      </c>
      <c r="C845">
        <v>3</v>
      </c>
      <c r="D845">
        <v>0</v>
      </c>
      <c r="E845">
        <f>SmtRes!AV868</f>
        <v>0</v>
      </c>
      <c r="F845" t="str">
        <f>SmtRes!I868</f>
        <v>21.1-20-1</v>
      </c>
      <c r="G845" t="str">
        <f>SmtRes!K868</f>
        <v>Бязь</v>
      </c>
      <c r="H845" t="str">
        <f>SmtRes!O868</f>
        <v>м2</v>
      </c>
      <c r="I845">
        <f>SmtRes!Y868*Source!I1006</f>
        <v>0.01</v>
      </c>
      <c r="J845">
        <f>SmtRes!AO868</f>
        <v>1</v>
      </c>
      <c r="K845">
        <f>SmtRes!AE868</f>
        <v>48.08</v>
      </c>
      <c r="L845">
        <f>SmtRes!DB868</f>
        <v>0.48</v>
      </c>
      <c r="M845">
        <f>ROUND(ROUND(L845*Source!I1006, 6)*1, 2)</f>
        <v>0.48</v>
      </c>
      <c r="N845">
        <f>SmtRes!AA868</f>
        <v>48.08</v>
      </c>
      <c r="O845">
        <f>ROUND(ROUND(L845*Source!I1006, 6)*SmtRes!DA868, 2)</f>
        <v>0.48</v>
      </c>
      <c r="P845">
        <f>SmtRes!AG868</f>
        <v>0</v>
      </c>
      <c r="Q845">
        <f>SmtRes!DC868</f>
        <v>0</v>
      </c>
      <c r="R845">
        <f>ROUND(ROUND(Q845*Source!I1006, 6)*1, 2)</f>
        <v>0</v>
      </c>
      <c r="S845">
        <f>SmtRes!AC868</f>
        <v>0</v>
      </c>
      <c r="T845">
        <f>ROUND(ROUND(Q845*Source!I1006, 6)*SmtRes!AK868, 2)</f>
        <v>0</v>
      </c>
      <c r="U845">
        <v>3</v>
      </c>
      <c r="Z845">
        <f>SmtRes!X868</f>
        <v>930607803</v>
      </c>
      <c r="AA845">
        <v>438278550</v>
      </c>
      <c r="AB845">
        <v>438278550</v>
      </c>
    </row>
    <row r="846" spans="1:28" x14ac:dyDescent="0.2">
      <c r="A846">
        <v>20</v>
      </c>
      <c r="B846">
        <v>867</v>
      </c>
      <c r="C846">
        <v>3</v>
      </c>
      <c r="D846">
        <v>0</v>
      </c>
      <c r="E846">
        <f>SmtRes!AV867</f>
        <v>0</v>
      </c>
      <c r="F846" t="str">
        <f>SmtRes!I867</f>
        <v>21.1-16-103</v>
      </c>
      <c r="G846" t="str">
        <f>SmtRes!K867</f>
        <v>Спирт этиловый ректификат</v>
      </c>
      <c r="H846" t="str">
        <f>SmtRes!O867</f>
        <v>кг</v>
      </c>
      <c r="I846">
        <f>SmtRes!Y867*Source!I1006</f>
        <v>2.0000000000000002E-5</v>
      </c>
      <c r="J846">
        <f>SmtRes!AO867</f>
        <v>1</v>
      </c>
      <c r="K846">
        <f>SmtRes!AE867</f>
        <v>471.7</v>
      </c>
      <c r="L846">
        <f>SmtRes!DB867</f>
        <v>0.01</v>
      </c>
      <c r="M846">
        <f>ROUND(ROUND(L846*Source!I1006, 6)*1, 2)</f>
        <v>0.01</v>
      </c>
      <c r="N846">
        <f>SmtRes!AA867</f>
        <v>471.7</v>
      </c>
      <c r="O846">
        <f>ROUND(ROUND(L846*Source!I1006, 6)*SmtRes!DA867, 2)</f>
        <v>0.01</v>
      </c>
      <c r="P846">
        <f>SmtRes!AG867</f>
        <v>0</v>
      </c>
      <c r="Q846">
        <f>SmtRes!DC867</f>
        <v>0</v>
      </c>
      <c r="R846">
        <f>ROUND(ROUND(Q846*Source!I1006, 6)*1, 2)</f>
        <v>0</v>
      </c>
      <c r="S846">
        <f>SmtRes!AC867</f>
        <v>0</v>
      </c>
      <c r="T846">
        <f>ROUND(ROUND(Q846*Source!I1006, 6)*SmtRes!AK867, 2)</f>
        <v>0</v>
      </c>
      <c r="U846">
        <v>3</v>
      </c>
      <c r="Z846">
        <f>SmtRes!X867</f>
        <v>87370728</v>
      </c>
      <c r="AA846">
        <v>1877192626</v>
      </c>
      <c r="AB846">
        <v>1877192626</v>
      </c>
    </row>
    <row r="847" spans="1:28" x14ac:dyDescent="0.2">
      <c r="A847">
        <v>20</v>
      </c>
      <c r="B847">
        <v>866</v>
      </c>
      <c r="C847">
        <v>2</v>
      </c>
      <c r="D847">
        <v>0</v>
      </c>
      <c r="E847">
        <f>SmtRes!AV866</f>
        <v>0</v>
      </c>
      <c r="F847" t="str">
        <f>SmtRes!I866</f>
        <v>22.1-18-24</v>
      </c>
      <c r="G847" t="str">
        <f>SmtRes!K866</f>
        <v>Автомобили полупассажирские типа ГАЗ, грузоподъемность до 2 т</v>
      </c>
      <c r="H847" t="str">
        <f>SmtRes!O866</f>
        <v>маш.-ч</v>
      </c>
      <c r="I847">
        <f>SmtRes!Y866*Source!I1006</f>
        <v>1.3999999999999999E-2</v>
      </c>
      <c r="J847">
        <f>SmtRes!AO866</f>
        <v>1</v>
      </c>
      <c r="K847">
        <f>SmtRes!AF866</f>
        <v>789.86</v>
      </c>
      <c r="L847">
        <f>SmtRes!DB866</f>
        <v>11.06</v>
      </c>
      <c r="M847">
        <f>ROUND(ROUND(L847*Source!I1006, 6)*1, 2)</f>
        <v>11.06</v>
      </c>
      <c r="N847">
        <f>SmtRes!AB866</f>
        <v>789.86</v>
      </c>
      <c r="O847">
        <f>ROUND(ROUND(L847*Source!I1006, 6)*SmtRes!DA866, 2)</f>
        <v>11.06</v>
      </c>
      <c r="P847">
        <f>SmtRes!AG866</f>
        <v>515.51</v>
      </c>
      <c r="Q847">
        <f>SmtRes!DC866</f>
        <v>7.2169999999999996</v>
      </c>
      <c r="R847">
        <f>ROUND(ROUND(Q847*Source!I1006, 6)*1, 2)</f>
        <v>7.22</v>
      </c>
      <c r="S847">
        <f>SmtRes!AC866</f>
        <v>515.51</v>
      </c>
      <c r="T847">
        <f>ROUND(ROUND(Q847*Source!I1006, 6)*SmtRes!AK866, 2)</f>
        <v>7.22</v>
      </c>
      <c r="U847">
        <v>2</v>
      </c>
      <c r="Z847">
        <f>SmtRes!X866</f>
        <v>-253528126</v>
      </c>
      <c r="AA847">
        <v>209854017</v>
      </c>
      <c r="AB847">
        <v>209854017</v>
      </c>
    </row>
    <row r="848" spans="1:28" x14ac:dyDescent="0.2">
      <c r="A848">
        <v>20</v>
      </c>
      <c r="B848">
        <v>865</v>
      </c>
      <c r="C848">
        <v>1</v>
      </c>
      <c r="D848">
        <v>0</v>
      </c>
      <c r="E848">
        <f>SmtRes!AV865</f>
        <v>1</v>
      </c>
      <c r="F848" t="str">
        <f>SmtRes!I865</f>
        <v>9999990008</v>
      </c>
      <c r="G848" t="str">
        <f>SmtRes!K865</f>
        <v>Трудозатраты рабочих</v>
      </c>
      <c r="H848" t="str">
        <f>SmtRes!O865</f>
        <v>чел.-ч.</v>
      </c>
      <c r="I848">
        <f>SmtRes!Y865*Source!I1006</f>
        <v>0.23099999999999998</v>
      </c>
      <c r="J848">
        <f>SmtRes!AO865</f>
        <v>1</v>
      </c>
      <c r="K848">
        <f>SmtRes!AH865</f>
        <v>0</v>
      </c>
      <c r="L848">
        <f>SmtRes!DB865</f>
        <v>0</v>
      </c>
      <c r="M848">
        <f>ROUND(ROUND(L848*Source!I1006, 6)*1, 2)</f>
        <v>0</v>
      </c>
      <c r="N848">
        <f>SmtRes!AD865</f>
        <v>0</v>
      </c>
      <c r="O848">
        <f>ROUND(ROUND(L848*Source!I1006, 6)*SmtRes!DA865, 2)</f>
        <v>0</v>
      </c>
      <c r="P848">
        <f>SmtRes!AG865</f>
        <v>0</v>
      </c>
      <c r="Q848">
        <f>SmtRes!DC865</f>
        <v>0</v>
      </c>
      <c r="R848">
        <f>ROUND(ROUND(Q848*Source!I1006, 6)*1, 2)</f>
        <v>0</v>
      </c>
      <c r="S848">
        <f>SmtRes!AC865</f>
        <v>0</v>
      </c>
      <c r="T848">
        <f>ROUND(ROUND(Q848*Source!I1006, 6)*SmtRes!AK865, 2)</f>
        <v>0</v>
      </c>
      <c r="U848">
        <v>1</v>
      </c>
      <c r="Z848">
        <f>SmtRes!X865</f>
        <v>476480486</v>
      </c>
      <c r="AA848">
        <v>-1751963544</v>
      </c>
      <c r="AB848">
        <v>-1751963544</v>
      </c>
    </row>
    <row r="849" spans="1:28" x14ac:dyDescent="0.2">
      <c r="A849">
        <v>20</v>
      </c>
      <c r="B849">
        <v>870</v>
      </c>
      <c r="C849">
        <v>2</v>
      </c>
      <c r="D849">
        <v>0</v>
      </c>
      <c r="E849">
        <f>SmtRes!AV870</f>
        <v>0</v>
      </c>
      <c r="F849" t="str">
        <f>SmtRes!I870</f>
        <v>22.1-18-24</v>
      </c>
      <c r="G849" t="str">
        <f>SmtRes!K870</f>
        <v>Автомобили полупассажирские типа ГАЗ, грузоподъемность до 2 т</v>
      </c>
      <c r="H849" t="str">
        <f>SmtRes!O870</f>
        <v>маш.-ч</v>
      </c>
      <c r="I849">
        <f>SmtRes!Y870*Source!I1007</f>
        <v>2.4750000000000001E-2</v>
      </c>
      <c r="J849">
        <f>SmtRes!AO870</f>
        <v>1</v>
      </c>
      <c r="K849">
        <f>SmtRes!AF870</f>
        <v>789.86</v>
      </c>
      <c r="L849">
        <f>SmtRes!DB870</f>
        <v>19.552499999999998</v>
      </c>
      <c r="M849">
        <f>ROUND(ROUND(L849*Source!I1007, 6)*1, 2)</f>
        <v>19.55</v>
      </c>
      <c r="N849">
        <f>SmtRes!AB870</f>
        <v>789.86</v>
      </c>
      <c r="O849">
        <f>ROUND(ROUND(L849*Source!I1007, 6)*SmtRes!DA870, 2)</f>
        <v>19.55</v>
      </c>
      <c r="P849">
        <f>SmtRes!AG870</f>
        <v>515.51</v>
      </c>
      <c r="Q849">
        <f>SmtRes!DC870</f>
        <v>12.7875</v>
      </c>
      <c r="R849">
        <f>ROUND(ROUND(Q849*Source!I1007, 6)*1, 2)</f>
        <v>12.79</v>
      </c>
      <c r="S849">
        <f>SmtRes!AC870</f>
        <v>515.51</v>
      </c>
      <c r="T849">
        <f>ROUND(ROUND(Q849*Source!I1007, 6)*SmtRes!AK870, 2)</f>
        <v>12.79</v>
      </c>
      <c r="U849">
        <v>2</v>
      </c>
      <c r="Z849">
        <f>SmtRes!X870</f>
        <v>-253528126</v>
      </c>
      <c r="AA849">
        <v>209854017</v>
      </c>
      <c r="AB849">
        <v>209854017</v>
      </c>
    </row>
    <row r="850" spans="1:28" x14ac:dyDescent="0.2">
      <c r="A850">
        <v>20</v>
      </c>
      <c r="B850">
        <v>869</v>
      </c>
      <c r="C850">
        <v>1</v>
      </c>
      <c r="D850">
        <v>0</v>
      </c>
      <c r="E850">
        <f>SmtRes!AV869</f>
        <v>1</v>
      </c>
      <c r="F850" t="str">
        <f>SmtRes!I869</f>
        <v>9999990008</v>
      </c>
      <c r="G850" t="str">
        <f>SmtRes!K869</f>
        <v>Трудозатраты рабочих</v>
      </c>
      <c r="H850" t="str">
        <f>SmtRes!O869</f>
        <v>чел.-ч.</v>
      </c>
      <c r="I850">
        <f>SmtRes!Y869*Source!I1007</f>
        <v>0.495</v>
      </c>
      <c r="J850">
        <f>SmtRes!AO869</f>
        <v>1</v>
      </c>
      <c r="K850">
        <f>SmtRes!AH869</f>
        <v>0</v>
      </c>
      <c r="L850">
        <f>SmtRes!DB869</f>
        <v>0</v>
      </c>
      <c r="M850">
        <f>ROUND(ROUND(L850*Source!I1007, 6)*1, 2)</f>
        <v>0</v>
      </c>
      <c r="N850">
        <f>SmtRes!AD869</f>
        <v>0</v>
      </c>
      <c r="O850">
        <f>ROUND(ROUND(L850*Source!I1007, 6)*SmtRes!DA869, 2)</f>
        <v>0</v>
      </c>
      <c r="P850">
        <f>SmtRes!AG869</f>
        <v>0</v>
      </c>
      <c r="Q850">
        <f>SmtRes!DC869</f>
        <v>0</v>
      </c>
      <c r="R850">
        <f>ROUND(ROUND(Q850*Source!I1007, 6)*1, 2)</f>
        <v>0</v>
      </c>
      <c r="S850">
        <f>SmtRes!AC869</f>
        <v>0</v>
      </c>
      <c r="T850">
        <f>ROUND(ROUND(Q850*Source!I1007, 6)*SmtRes!AK869, 2)</f>
        <v>0</v>
      </c>
      <c r="U850">
        <v>1</v>
      </c>
      <c r="Z850">
        <f>SmtRes!X869</f>
        <v>476480486</v>
      </c>
      <c r="AA850">
        <v>-1751963544</v>
      </c>
      <c r="AB850">
        <v>-1751963544</v>
      </c>
    </row>
    <row r="851" spans="1:28" x14ac:dyDescent="0.2">
      <c r="A851">
        <v>20</v>
      </c>
      <c r="B851">
        <v>877</v>
      </c>
      <c r="C851">
        <v>3</v>
      </c>
      <c r="D851">
        <v>0</v>
      </c>
      <c r="E851">
        <f>SmtRes!AV877</f>
        <v>0</v>
      </c>
      <c r="F851" t="str">
        <f>SmtRes!I877</f>
        <v>21.1-20-1</v>
      </c>
      <c r="G851" t="str">
        <f>SmtRes!K877</f>
        <v>Бязь</v>
      </c>
      <c r="H851" t="str">
        <f>SmtRes!O877</f>
        <v>м2</v>
      </c>
      <c r="I851">
        <f>SmtRes!Y877*Source!I1008</f>
        <v>1.42</v>
      </c>
      <c r="J851">
        <f>SmtRes!AO877</f>
        <v>1</v>
      </c>
      <c r="K851">
        <f>SmtRes!AE877</f>
        <v>48.08</v>
      </c>
      <c r="L851">
        <f>SmtRes!DB877</f>
        <v>0.96</v>
      </c>
      <c r="M851">
        <f>ROUND(ROUND(L851*Source!I1008, 6)*1, 2)</f>
        <v>68.16</v>
      </c>
      <c r="N851">
        <f>SmtRes!AA877</f>
        <v>48.08</v>
      </c>
      <c r="O851">
        <f>ROUND(ROUND(L851*Source!I1008, 6)*SmtRes!DA877, 2)</f>
        <v>68.16</v>
      </c>
      <c r="P851">
        <f>SmtRes!AG877</f>
        <v>0</v>
      </c>
      <c r="Q851">
        <f>SmtRes!DC877</f>
        <v>0</v>
      </c>
      <c r="R851">
        <f>ROUND(ROUND(Q851*Source!I1008, 6)*1, 2)</f>
        <v>0</v>
      </c>
      <c r="S851">
        <f>SmtRes!AC877</f>
        <v>0</v>
      </c>
      <c r="T851">
        <f>ROUND(ROUND(Q851*Source!I1008, 6)*SmtRes!AK877, 2)</f>
        <v>0</v>
      </c>
      <c r="U851">
        <v>3</v>
      </c>
      <c r="Z851">
        <f>SmtRes!X877</f>
        <v>930607803</v>
      </c>
      <c r="AA851">
        <v>438278550</v>
      </c>
      <c r="AB851">
        <v>438278550</v>
      </c>
    </row>
    <row r="852" spans="1:28" x14ac:dyDescent="0.2">
      <c r="A852">
        <v>20</v>
      </c>
      <c r="B852">
        <v>876</v>
      </c>
      <c r="C852">
        <v>3</v>
      </c>
      <c r="D852">
        <v>0</v>
      </c>
      <c r="E852">
        <f>SmtRes!AV876</f>
        <v>0</v>
      </c>
      <c r="F852" t="str">
        <f>SmtRes!I876</f>
        <v>21.1-16-41</v>
      </c>
      <c r="G852" t="str">
        <f>SmtRes!K876</f>
        <v>Канифоль</v>
      </c>
      <c r="H852" t="str">
        <f>SmtRes!O876</f>
        <v>кг</v>
      </c>
      <c r="I852">
        <f>SmtRes!Y876*Source!I1008</f>
        <v>0.2485</v>
      </c>
      <c r="J852">
        <f>SmtRes!AO876</f>
        <v>1</v>
      </c>
      <c r="K852">
        <f>SmtRes!AE876</f>
        <v>404.48</v>
      </c>
      <c r="L852">
        <f>SmtRes!DB876</f>
        <v>1.42</v>
      </c>
      <c r="M852">
        <f>ROUND(ROUND(L852*Source!I1008, 6)*1, 2)</f>
        <v>100.82</v>
      </c>
      <c r="N852">
        <f>SmtRes!AA876</f>
        <v>404.48</v>
      </c>
      <c r="O852">
        <f>ROUND(ROUND(L852*Source!I1008, 6)*SmtRes!DA876, 2)</f>
        <v>100.82</v>
      </c>
      <c r="P852">
        <f>SmtRes!AG876</f>
        <v>0</v>
      </c>
      <c r="Q852">
        <f>SmtRes!DC876</f>
        <v>0</v>
      </c>
      <c r="R852">
        <f>ROUND(ROUND(Q852*Source!I1008, 6)*1, 2)</f>
        <v>0</v>
      </c>
      <c r="S852">
        <f>SmtRes!AC876</f>
        <v>0</v>
      </c>
      <c r="T852">
        <f>ROUND(ROUND(Q852*Source!I1008, 6)*SmtRes!AK876, 2)</f>
        <v>0</v>
      </c>
      <c r="U852">
        <v>3</v>
      </c>
      <c r="Z852">
        <f>SmtRes!X876</f>
        <v>-258820987</v>
      </c>
      <c r="AA852">
        <v>-1489101593</v>
      </c>
      <c r="AB852">
        <v>-1489101593</v>
      </c>
    </row>
    <row r="853" spans="1:28" x14ac:dyDescent="0.2">
      <c r="A853">
        <v>20</v>
      </c>
      <c r="B853">
        <v>875</v>
      </c>
      <c r="C853">
        <v>3</v>
      </c>
      <c r="D853">
        <v>0</v>
      </c>
      <c r="E853">
        <f>SmtRes!AV875</f>
        <v>0</v>
      </c>
      <c r="F853" t="str">
        <f>SmtRes!I875</f>
        <v>21.1-16-11</v>
      </c>
      <c r="G853" t="str">
        <f>SmtRes!K875</f>
        <v>Ацетон химически чистый</v>
      </c>
      <c r="H853" t="str">
        <f>SmtRes!O875</f>
        <v>кг</v>
      </c>
      <c r="I853">
        <f>SmtRes!Y875*Source!I1008</f>
        <v>0.14200000000000002</v>
      </c>
      <c r="J853">
        <f>SmtRes!AO875</f>
        <v>1</v>
      </c>
      <c r="K853">
        <f>SmtRes!AE875</f>
        <v>271.95999999999998</v>
      </c>
      <c r="L853">
        <f>SmtRes!DB875</f>
        <v>0.54</v>
      </c>
      <c r="M853">
        <f>ROUND(ROUND(L853*Source!I1008, 6)*1, 2)</f>
        <v>38.340000000000003</v>
      </c>
      <c r="N853">
        <f>SmtRes!AA875</f>
        <v>271.95999999999998</v>
      </c>
      <c r="O853">
        <f>ROUND(ROUND(L853*Source!I1008, 6)*SmtRes!DA875, 2)</f>
        <v>38.340000000000003</v>
      </c>
      <c r="P853">
        <f>SmtRes!AG875</f>
        <v>0</v>
      </c>
      <c r="Q853">
        <f>SmtRes!DC875</f>
        <v>0</v>
      </c>
      <c r="R853">
        <f>ROUND(ROUND(Q853*Source!I1008, 6)*1, 2)</f>
        <v>0</v>
      </c>
      <c r="S853">
        <f>SmtRes!AC875</f>
        <v>0</v>
      </c>
      <c r="T853">
        <f>ROUND(ROUND(Q853*Source!I1008, 6)*SmtRes!AK875, 2)</f>
        <v>0</v>
      </c>
      <c r="U853">
        <v>3</v>
      </c>
      <c r="Z853">
        <f>SmtRes!X875</f>
        <v>-147731734</v>
      </c>
      <c r="AA853">
        <v>-1949178494</v>
      </c>
      <c r="AB853">
        <v>-1949178494</v>
      </c>
    </row>
    <row r="854" spans="1:28" x14ac:dyDescent="0.2">
      <c r="A854">
        <v>20</v>
      </c>
      <c r="B854">
        <v>874</v>
      </c>
      <c r="C854">
        <v>3</v>
      </c>
      <c r="D854">
        <v>0</v>
      </c>
      <c r="E854">
        <f>SmtRes!AV874</f>
        <v>0</v>
      </c>
      <c r="F854" t="str">
        <f>SmtRes!I874</f>
        <v>21.1-16-104</v>
      </c>
      <c r="G854" t="str">
        <f>SmtRes!K874</f>
        <v>Спирт этиловый технический</v>
      </c>
      <c r="H854" t="str">
        <f>SmtRes!O874</f>
        <v>кг</v>
      </c>
      <c r="I854">
        <f>SmtRes!Y874*Source!I1008</f>
        <v>0.28400000000000003</v>
      </c>
      <c r="J854">
        <f>SmtRes!AO874</f>
        <v>1</v>
      </c>
      <c r="K854">
        <f>SmtRes!AE874</f>
        <v>412.97</v>
      </c>
      <c r="L854">
        <f>SmtRes!DB874</f>
        <v>1.65</v>
      </c>
      <c r="M854">
        <f>ROUND(ROUND(L854*Source!I1008, 6)*1, 2)</f>
        <v>117.15</v>
      </c>
      <c r="N854">
        <f>SmtRes!AA874</f>
        <v>412.97</v>
      </c>
      <c r="O854">
        <f>ROUND(ROUND(L854*Source!I1008, 6)*SmtRes!DA874, 2)</f>
        <v>117.15</v>
      </c>
      <c r="P854">
        <f>SmtRes!AG874</f>
        <v>0</v>
      </c>
      <c r="Q854">
        <f>SmtRes!DC874</f>
        <v>0</v>
      </c>
      <c r="R854">
        <f>ROUND(ROUND(Q854*Source!I1008, 6)*1, 2)</f>
        <v>0</v>
      </c>
      <c r="S854">
        <f>SmtRes!AC874</f>
        <v>0</v>
      </c>
      <c r="T854">
        <f>ROUND(ROUND(Q854*Source!I1008, 6)*SmtRes!AK874, 2)</f>
        <v>0</v>
      </c>
      <c r="U854">
        <v>3</v>
      </c>
      <c r="Z854">
        <f>SmtRes!X874</f>
        <v>382526942</v>
      </c>
      <c r="AA854">
        <v>-279449137</v>
      </c>
      <c r="AB854">
        <v>-279449137</v>
      </c>
    </row>
    <row r="855" spans="1:28" x14ac:dyDescent="0.2">
      <c r="A855">
        <v>20</v>
      </c>
      <c r="B855">
        <v>873</v>
      </c>
      <c r="C855">
        <v>3</v>
      </c>
      <c r="D855">
        <v>0</v>
      </c>
      <c r="E855">
        <f>SmtRes!AV873</f>
        <v>0</v>
      </c>
      <c r="F855" t="str">
        <f>SmtRes!I873</f>
        <v>21.1-15-46</v>
      </c>
      <c r="G855" t="str">
        <f>SmtRes!K873</f>
        <v>Припои оловянно-свинцовые в прутках, размеры 8-10х10-15х250-500 мм, марка ПОС-61</v>
      </c>
      <c r="H855" t="str">
        <f>SmtRes!O873</f>
        <v>кг</v>
      </c>
      <c r="I855">
        <f>SmtRes!Y873*Source!I1008</f>
        <v>0.14200000000000002</v>
      </c>
      <c r="J855">
        <f>SmtRes!AO873</f>
        <v>1</v>
      </c>
      <c r="K855">
        <f>SmtRes!AE873</f>
        <v>1945.2823800000001</v>
      </c>
      <c r="L855">
        <f>SmtRes!DB873</f>
        <v>3.89</v>
      </c>
      <c r="M855">
        <f>ROUND(ROUND(L855*Source!I1008, 6)*1, 2)</f>
        <v>276.19</v>
      </c>
      <c r="N855">
        <f>SmtRes!AA873</f>
        <v>1945.28</v>
      </c>
      <c r="O855">
        <f>ROUND(ROUND(L855*Source!I1008, 6)*SmtRes!DA873, 2)</f>
        <v>276.19</v>
      </c>
      <c r="P855">
        <f>SmtRes!AG873</f>
        <v>0</v>
      </c>
      <c r="Q855">
        <f>SmtRes!DC873</f>
        <v>0</v>
      </c>
      <c r="R855">
        <f>ROUND(ROUND(Q855*Source!I1008, 6)*1, 2)</f>
        <v>0</v>
      </c>
      <c r="S855">
        <f>SmtRes!AC873</f>
        <v>0</v>
      </c>
      <c r="T855">
        <f>ROUND(ROUND(Q855*Source!I1008, 6)*SmtRes!AK873, 2)</f>
        <v>0</v>
      </c>
      <c r="U855">
        <v>3</v>
      </c>
      <c r="Z855">
        <f>SmtRes!X873</f>
        <v>-1292412832</v>
      </c>
      <c r="AA855">
        <v>-1015751979</v>
      </c>
      <c r="AB855">
        <v>1378194110</v>
      </c>
    </row>
    <row r="856" spans="1:28" x14ac:dyDescent="0.2">
      <c r="A856">
        <v>20</v>
      </c>
      <c r="B856">
        <v>872</v>
      </c>
      <c r="C856">
        <v>2</v>
      </c>
      <c r="D856">
        <v>0</v>
      </c>
      <c r="E856">
        <f>SmtRes!AV872</f>
        <v>0</v>
      </c>
      <c r="F856" t="str">
        <f>SmtRes!I872</f>
        <v>22.1-18-24</v>
      </c>
      <c r="G856" t="str">
        <f>SmtRes!K872</f>
        <v>Автомобили полупассажирские типа ГАЗ, грузоподъемность до 2 т</v>
      </c>
      <c r="H856" t="str">
        <f>SmtRes!O872</f>
        <v>маш.-ч</v>
      </c>
      <c r="I856">
        <f>SmtRes!Y872*Source!I1008</f>
        <v>13.916</v>
      </c>
      <c r="J856">
        <f>SmtRes!AO872</f>
        <v>1</v>
      </c>
      <c r="K856">
        <f>SmtRes!AF872</f>
        <v>789.86</v>
      </c>
      <c r="L856">
        <f>SmtRes!DB872</f>
        <v>154.81200000000001</v>
      </c>
      <c r="M856">
        <f>ROUND(ROUND(L856*Source!I1008, 6)*1, 2)</f>
        <v>10991.65</v>
      </c>
      <c r="N856">
        <f>SmtRes!AB872</f>
        <v>789.86</v>
      </c>
      <c r="O856">
        <f>ROUND(ROUND(L856*Source!I1008, 6)*SmtRes!DA872, 2)</f>
        <v>10991.65</v>
      </c>
      <c r="P856">
        <f>SmtRes!AG872</f>
        <v>515.51</v>
      </c>
      <c r="Q856">
        <f>SmtRes!DC872</f>
        <v>101.038</v>
      </c>
      <c r="R856">
        <f>ROUND(ROUND(Q856*Source!I1008, 6)*1, 2)</f>
        <v>7173.7</v>
      </c>
      <c r="S856">
        <f>SmtRes!AC872</f>
        <v>515.51</v>
      </c>
      <c r="T856">
        <f>ROUND(ROUND(Q856*Source!I1008, 6)*SmtRes!AK872, 2)</f>
        <v>7173.7</v>
      </c>
      <c r="U856">
        <v>2</v>
      </c>
      <c r="Z856">
        <f>SmtRes!X872</f>
        <v>-253528126</v>
      </c>
      <c r="AA856">
        <v>209854017</v>
      </c>
      <c r="AB856">
        <v>209854017</v>
      </c>
    </row>
    <row r="857" spans="1:28" x14ac:dyDescent="0.2">
      <c r="A857">
        <v>20</v>
      </c>
      <c r="B857">
        <v>871</v>
      </c>
      <c r="C857">
        <v>1</v>
      </c>
      <c r="D857">
        <v>0</v>
      </c>
      <c r="E857">
        <f>SmtRes!AV871</f>
        <v>1</v>
      </c>
      <c r="F857" t="str">
        <f>SmtRes!I871</f>
        <v>9999990008</v>
      </c>
      <c r="G857" t="str">
        <f>SmtRes!K871</f>
        <v>Трудозатраты рабочих</v>
      </c>
      <c r="H857" t="str">
        <f>SmtRes!O871</f>
        <v>чел.-ч.</v>
      </c>
      <c r="I857">
        <f>SmtRes!Y871*Source!I1008</f>
        <v>117.789</v>
      </c>
      <c r="J857">
        <f>SmtRes!AO871</f>
        <v>1</v>
      </c>
      <c r="K857">
        <f>SmtRes!AH871</f>
        <v>0</v>
      </c>
      <c r="L857">
        <f>SmtRes!DB871</f>
        <v>0</v>
      </c>
      <c r="M857">
        <f>ROUND(ROUND(L857*Source!I1008, 6)*1, 2)</f>
        <v>0</v>
      </c>
      <c r="N857">
        <f>SmtRes!AD871</f>
        <v>0</v>
      </c>
      <c r="O857">
        <f>ROUND(ROUND(L857*Source!I1008, 6)*SmtRes!DA871, 2)</f>
        <v>0</v>
      </c>
      <c r="P857">
        <f>SmtRes!AG871</f>
        <v>0</v>
      </c>
      <c r="Q857">
        <f>SmtRes!DC871</f>
        <v>0</v>
      </c>
      <c r="R857">
        <f>ROUND(ROUND(Q857*Source!I1008, 6)*1, 2)</f>
        <v>0</v>
      </c>
      <c r="S857">
        <f>SmtRes!AC871</f>
        <v>0</v>
      </c>
      <c r="T857">
        <f>ROUND(ROUND(Q857*Source!I1008, 6)*SmtRes!AK871, 2)</f>
        <v>0</v>
      </c>
      <c r="U857">
        <v>1</v>
      </c>
      <c r="Z857">
        <f>SmtRes!X871</f>
        <v>476480486</v>
      </c>
      <c r="AA857">
        <v>-1751963544</v>
      </c>
      <c r="AB857">
        <v>-1751963544</v>
      </c>
    </row>
    <row r="858" spans="1:28" x14ac:dyDescent="0.2">
      <c r="A858">
        <v>20</v>
      </c>
      <c r="B858">
        <v>881</v>
      </c>
      <c r="C858">
        <v>3</v>
      </c>
      <c r="D858">
        <v>0</v>
      </c>
      <c r="E858">
        <f>SmtRes!AV881</f>
        <v>0</v>
      </c>
      <c r="F858" t="str">
        <f>SmtRes!I881</f>
        <v>21.1-20-1</v>
      </c>
      <c r="G858" t="str">
        <f>SmtRes!K881</f>
        <v>Бязь</v>
      </c>
      <c r="H858" t="str">
        <f>SmtRes!O881</f>
        <v>м2</v>
      </c>
      <c r="I858">
        <f>SmtRes!Y881*Source!I1009</f>
        <v>15.62</v>
      </c>
      <c r="J858">
        <f>SmtRes!AO881</f>
        <v>1</v>
      </c>
      <c r="K858">
        <f>SmtRes!AE881</f>
        <v>48.08</v>
      </c>
      <c r="L858">
        <f>SmtRes!DB881</f>
        <v>10.56</v>
      </c>
      <c r="M858">
        <f>ROUND(ROUND(L858*Source!I1009, 6)*1, 2)</f>
        <v>749.76</v>
      </c>
      <c r="N858">
        <f>SmtRes!AA881</f>
        <v>48.08</v>
      </c>
      <c r="O858">
        <f>ROUND(ROUND(L858*Source!I1009, 6)*SmtRes!DA881, 2)</f>
        <v>749.76</v>
      </c>
      <c r="P858">
        <f>SmtRes!AG881</f>
        <v>0</v>
      </c>
      <c r="Q858">
        <f>SmtRes!DC881</f>
        <v>0</v>
      </c>
      <c r="R858">
        <f>ROUND(ROUND(Q858*Source!I1009, 6)*1, 2)</f>
        <v>0</v>
      </c>
      <c r="S858">
        <f>SmtRes!AC881</f>
        <v>0</v>
      </c>
      <c r="T858">
        <f>ROUND(ROUND(Q858*Source!I1009, 6)*SmtRes!AK881, 2)</f>
        <v>0</v>
      </c>
      <c r="U858">
        <v>3</v>
      </c>
      <c r="Z858">
        <f>SmtRes!X881</f>
        <v>930607803</v>
      </c>
      <c r="AA858">
        <v>438278550</v>
      </c>
      <c r="AB858">
        <v>438278550</v>
      </c>
    </row>
    <row r="859" spans="1:28" x14ac:dyDescent="0.2">
      <c r="A859">
        <v>20</v>
      </c>
      <c r="B859">
        <v>880</v>
      </c>
      <c r="C859">
        <v>3</v>
      </c>
      <c r="D859">
        <v>0</v>
      </c>
      <c r="E859">
        <f>SmtRes!AV880</f>
        <v>0</v>
      </c>
      <c r="F859" t="str">
        <f>SmtRes!I880</f>
        <v>21.1-16-104</v>
      </c>
      <c r="G859" t="str">
        <f>SmtRes!K880</f>
        <v>Спирт этиловый технический</v>
      </c>
      <c r="H859" t="str">
        <f>SmtRes!O880</f>
        <v>кг</v>
      </c>
      <c r="I859">
        <f>SmtRes!Y880*Source!I1009</f>
        <v>1.5619999999999998</v>
      </c>
      <c r="J859">
        <f>SmtRes!AO880</f>
        <v>1</v>
      </c>
      <c r="K859">
        <f>SmtRes!AE880</f>
        <v>412.97</v>
      </c>
      <c r="L859">
        <f>SmtRes!DB880</f>
        <v>9.1300000000000008</v>
      </c>
      <c r="M859">
        <f>ROUND(ROUND(L859*Source!I1009, 6)*1, 2)</f>
        <v>648.23</v>
      </c>
      <c r="N859">
        <f>SmtRes!AA880</f>
        <v>412.97</v>
      </c>
      <c r="O859">
        <f>ROUND(ROUND(L859*Source!I1009, 6)*SmtRes!DA880, 2)</f>
        <v>648.23</v>
      </c>
      <c r="P859">
        <f>SmtRes!AG880</f>
        <v>0</v>
      </c>
      <c r="Q859">
        <f>SmtRes!DC880</f>
        <v>0</v>
      </c>
      <c r="R859">
        <f>ROUND(ROUND(Q859*Source!I1009, 6)*1, 2)</f>
        <v>0</v>
      </c>
      <c r="S859">
        <f>SmtRes!AC880</f>
        <v>0</v>
      </c>
      <c r="T859">
        <f>ROUND(ROUND(Q859*Source!I1009, 6)*SmtRes!AK880, 2)</f>
        <v>0</v>
      </c>
      <c r="U859">
        <v>3</v>
      </c>
      <c r="Z859">
        <f>SmtRes!X880</f>
        <v>382526942</v>
      </c>
      <c r="AA859">
        <v>-279449137</v>
      </c>
      <c r="AB859">
        <v>-279449137</v>
      </c>
    </row>
    <row r="860" spans="1:28" x14ac:dyDescent="0.2">
      <c r="A860">
        <v>20</v>
      </c>
      <c r="B860">
        <v>879</v>
      </c>
      <c r="C860">
        <v>2</v>
      </c>
      <c r="D860">
        <v>0</v>
      </c>
      <c r="E860">
        <f>SmtRes!AV879</f>
        <v>0</v>
      </c>
      <c r="F860" t="str">
        <f>SmtRes!I879</f>
        <v>22.1-18-24</v>
      </c>
      <c r="G860" t="str">
        <f>SmtRes!K879</f>
        <v>Автомобили полупассажирские типа ГАЗ, грузоподъемность до 2 т</v>
      </c>
      <c r="H860" t="str">
        <f>SmtRes!O879</f>
        <v>маш.-ч</v>
      </c>
      <c r="I860">
        <f>SmtRes!Y879*Source!I1009</f>
        <v>5.857499999999999</v>
      </c>
      <c r="J860">
        <f>SmtRes!AO879</f>
        <v>1</v>
      </c>
      <c r="K860">
        <f>SmtRes!AF879</f>
        <v>789.86</v>
      </c>
      <c r="L860">
        <f>SmtRes!DB879</f>
        <v>65.174999999999997</v>
      </c>
      <c r="M860">
        <f>ROUND(ROUND(L860*Source!I1009, 6)*1, 2)</f>
        <v>4627.43</v>
      </c>
      <c r="N860">
        <f>SmtRes!AB879</f>
        <v>789.86</v>
      </c>
      <c r="O860">
        <f>ROUND(ROUND(L860*Source!I1009, 6)*SmtRes!DA879, 2)</f>
        <v>4627.43</v>
      </c>
      <c r="P860">
        <f>SmtRes!AG879</f>
        <v>515.51</v>
      </c>
      <c r="Q860">
        <f>SmtRes!DC879</f>
        <v>42.57</v>
      </c>
      <c r="R860">
        <f>ROUND(ROUND(Q860*Source!I1009, 6)*1, 2)</f>
        <v>3022.47</v>
      </c>
      <c r="S860">
        <f>SmtRes!AC879</f>
        <v>515.51</v>
      </c>
      <c r="T860">
        <f>ROUND(ROUND(Q860*Source!I1009, 6)*SmtRes!AK879, 2)</f>
        <v>3022.47</v>
      </c>
      <c r="U860">
        <v>2</v>
      </c>
      <c r="Z860">
        <f>SmtRes!X879</f>
        <v>-253528126</v>
      </c>
      <c r="AA860">
        <v>209854017</v>
      </c>
      <c r="AB860">
        <v>209854017</v>
      </c>
    </row>
    <row r="861" spans="1:28" x14ac:dyDescent="0.2">
      <c r="A861">
        <v>20</v>
      </c>
      <c r="B861">
        <v>878</v>
      </c>
      <c r="C861">
        <v>1</v>
      </c>
      <c r="D861">
        <v>0</v>
      </c>
      <c r="E861">
        <f>SmtRes!AV878</f>
        <v>1</v>
      </c>
      <c r="F861" t="str">
        <f>SmtRes!I878</f>
        <v>9999990008</v>
      </c>
      <c r="G861" t="str">
        <f>SmtRes!K878</f>
        <v>Трудозатраты рабочих</v>
      </c>
      <c r="H861" t="str">
        <f>SmtRes!O878</f>
        <v>чел.-ч.</v>
      </c>
      <c r="I861">
        <f>SmtRes!Y878*Source!I1009</f>
        <v>46.859999999999992</v>
      </c>
      <c r="J861">
        <f>SmtRes!AO878</f>
        <v>1</v>
      </c>
      <c r="K861">
        <f>SmtRes!AH878</f>
        <v>0</v>
      </c>
      <c r="L861">
        <f>SmtRes!DB878</f>
        <v>0</v>
      </c>
      <c r="M861">
        <f>ROUND(ROUND(L861*Source!I1009, 6)*1, 2)</f>
        <v>0</v>
      </c>
      <c r="N861">
        <f>SmtRes!AD878</f>
        <v>0</v>
      </c>
      <c r="O861">
        <f>ROUND(ROUND(L861*Source!I1009, 6)*SmtRes!DA878, 2)</f>
        <v>0</v>
      </c>
      <c r="P861">
        <f>SmtRes!AG878</f>
        <v>0</v>
      </c>
      <c r="Q861">
        <f>SmtRes!DC878</f>
        <v>0</v>
      </c>
      <c r="R861">
        <f>ROUND(ROUND(Q861*Source!I1009, 6)*1, 2)</f>
        <v>0</v>
      </c>
      <c r="S861">
        <f>SmtRes!AC878</f>
        <v>0</v>
      </c>
      <c r="T861">
        <f>ROUND(ROUND(Q861*Source!I1009, 6)*SmtRes!AK878, 2)</f>
        <v>0</v>
      </c>
      <c r="U861">
        <v>1</v>
      </c>
      <c r="Z861">
        <f>SmtRes!X878</f>
        <v>476480486</v>
      </c>
      <c r="AA861">
        <v>-1751963544</v>
      </c>
      <c r="AB861">
        <v>-1751963544</v>
      </c>
    </row>
    <row r="862" spans="1:28" x14ac:dyDescent="0.2">
      <c r="A862">
        <v>20</v>
      </c>
      <c r="B862">
        <v>885</v>
      </c>
      <c r="C862">
        <v>3</v>
      </c>
      <c r="D862">
        <v>0</v>
      </c>
      <c r="E862">
        <f>SmtRes!AV885</f>
        <v>0</v>
      </c>
      <c r="F862" t="str">
        <f>SmtRes!I885</f>
        <v>21.1-20-1</v>
      </c>
      <c r="G862" t="str">
        <f>SmtRes!K885</f>
        <v>Бязь</v>
      </c>
      <c r="H862" t="str">
        <f>SmtRes!O885</f>
        <v>м2</v>
      </c>
      <c r="I862">
        <f>SmtRes!Y885*Source!I1010</f>
        <v>0.01</v>
      </c>
      <c r="J862">
        <f>SmtRes!AO885</f>
        <v>1</v>
      </c>
      <c r="K862">
        <f>SmtRes!AE885</f>
        <v>48.08</v>
      </c>
      <c r="L862">
        <f>SmtRes!DB885</f>
        <v>0.48</v>
      </c>
      <c r="M862">
        <f>ROUND(ROUND(L862*Source!I1010, 6)*1, 2)</f>
        <v>0.48</v>
      </c>
      <c r="N862">
        <f>SmtRes!AA885</f>
        <v>48.08</v>
      </c>
      <c r="O862">
        <f>ROUND(ROUND(L862*Source!I1010, 6)*SmtRes!DA885, 2)</f>
        <v>0.48</v>
      </c>
      <c r="P862">
        <f>SmtRes!AG885</f>
        <v>0</v>
      </c>
      <c r="Q862">
        <f>SmtRes!DC885</f>
        <v>0</v>
      </c>
      <c r="R862">
        <f>ROUND(ROUND(Q862*Source!I1010, 6)*1, 2)</f>
        <v>0</v>
      </c>
      <c r="S862">
        <f>SmtRes!AC885</f>
        <v>0</v>
      </c>
      <c r="T862">
        <f>ROUND(ROUND(Q862*Source!I1010, 6)*SmtRes!AK885, 2)</f>
        <v>0</v>
      </c>
      <c r="U862">
        <v>3</v>
      </c>
      <c r="Z862">
        <f>SmtRes!X885</f>
        <v>930607803</v>
      </c>
      <c r="AA862">
        <v>438278550</v>
      </c>
      <c r="AB862">
        <v>438278550</v>
      </c>
    </row>
    <row r="863" spans="1:28" x14ac:dyDescent="0.2">
      <c r="A863">
        <v>20</v>
      </c>
      <c r="B863">
        <v>884</v>
      </c>
      <c r="C863">
        <v>3</v>
      </c>
      <c r="D863">
        <v>0</v>
      </c>
      <c r="E863">
        <f>SmtRes!AV884</f>
        <v>0</v>
      </c>
      <c r="F863" t="str">
        <f>SmtRes!I884</f>
        <v>21.1-16-104</v>
      </c>
      <c r="G863" t="str">
        <f>SmtRes!K884</f>
        <v>Спирт этиловый технический</v>
      </c>
      <c r="H863" t="str">
        <f>SmtRes!O884</f>
        <v>кг</v>
      </c>
      <c r="I863">
        <f>SmtRes!Y884*Source!I1010</f>
        <v>2.0000000000000002E-5</v>
      </c>
      <c r="J863">
        <f>SmtRes!AO884</f>
        <v>1</v>
      </c>
      <c r="K863">
        <f>SmtRes!AE884</f>
        <v>412.97</v>
      </c>
      <c r="L863">
        <f>SmtRes!DB884</f>
        <v>0.01</v>
      </c>
      <c r="M863">
        <f>ROUND(ROUND(L863*Source!I1010, 6)*1, 2)</f>
        <v>0.01</v>
      </c>
      <c r="N863">
        <f>SmtRes!AA884</f>
        <v>412.97</v>
      </c>
      <c r="O863">
        <f>ROUND(ROUND(L863*Source!I1010, 6)*SmtRes!DA884, 2)</f>
        <v>0.01</v>
      </c>
      <c r="P863">
        <f>SmtRes!AG884</f>
        <v>0</v>
      </c>
      <c r="Q863">
        <f>SmtRes!DC884</f>
        <v>0</v>
      </c>
      <c r="R863">
        <f>ROUND(ROUND(Q863*Source!I1010, 6)*1, 2)</f>
        <v>0</v>
      </c>
      <c r="S863">
        <f>SmtRes!AC884</f>
        <v>0</v>
      </c>
      <c r="T863">
        <f>ROUND(ROUND(Q863*Source!I1010, 6)*SmtRes!AK884, 2)</f>
        <v>0</v>
      </c>
      <c r="U863">
        <v>3</v>
      </c>
      <c r="Z863">
        <f>SmtRes!X884</f>
        <v>382526942</v>
      </c>
      <c r="AA863">
        <v>-279449137</v>
      </c>
      <c r="AB863">
        <v>-279449137</v>
      </c>
    </row>
    <row r="864" spans="1:28" x14ac:dyDescent="0.2">
      <c r="A864">
        <v>20</v>
      </c>
      <c r="B864">
        <v>883</v>
      </c>
      <c r="C864">
        <v>2</v>
      </c>
      <c r="D864">
        <v>0</v>
      </c>
      <c r="E864">
        <f>SmtRes!AV883</f>
        <v>0</v>
      </c>
      <c r="F864" t="str">
        <f>SmtRes!I883</f>
        <v>22.1-18-24</v>
      </c>
      <c r="G864" t="str">
        <f>SmtRes!K883</f>
        <v>Автомобили полупассажирские типа ГАЗ, грузоподъемность до 2 т</v>
      </c>
      <c r="H864" t="str">
        <f>SmtRes!O883</f>
        <v>маш.-ч</v>
      </c>
      <c r="I864">
        <f>SmtRes!Y883*Source!I1010</f>
        <v>1.3999999999999999E-2</v>
      </c>
      <c r="J864">
        <f>SmtRes!AO883</f>
        <v>1</v>
      </c>
      <c r="K864">
        <f>SmtRes!AF883</f>
        <v>789.86</v>
      </c>
      <c r="L864">
        <f>SmtRes!DB883</f>
        <v>11.06</v>
      </c>
      <c r="M864">
        <f>ROUND(ROUND(L864*Source!I1010, 6)*1, 2)</f>
        <v>11.06</v>
      </c>
      <c r="N864">
        <f>SmtRes!AB883</f>
        <v>789.86</v>
      </c>
      <c r="O864">
        <f>ROUND(ROUND(L864*Source!I1010, 6)*SmtRes!DA883, 2)</f>
        <v>11.06</v>
      </c>
      <c r="P864">
        <f>SmtRes!AG883</f>
        <v>515.51</v>
      </c>
      <c r="Q864">
        <f>SmtRes!DC883</f>
        <v>7.2169999999999996</v>
      </c>
      <c r="R864">
        <f>ROUND(ROUND(Q864*Source!I1010, 6)*1, 2)</f>
        <v>7.22</v>
      </c>
      <c r="S864">
        <f>SmtRes!AC883</f>
        <v>515.51</v>
      </c>
      <c r="T864">
        <f>ROUND(ROUND(Q864*Source!I1010, 6)*SmtRes!AK883, 2)</f>
        <v>7.22</v>
      </c>
      <c r="U864">
        <v>2</v>
      </c>
      <c r="Z864">
        <f>SmtRes!X883</f>
        <v>-253528126</v>
      </c>
      <c r="AA864">
        <v>209854017</v>
      </c>
      <c r="AB864">
        <v>209854017</v>
      </c>
    </row>
    <row r="865" spans="1:28" x14ac:dyDescent="0.2">
      <c r="A865">
        <v>20</v>
      </c>
      <c r="B865">
        <v>882</v>
      </c>
      <c r="C865">
        <v>1</v>
      </c>
      <c r="D865">
        <v>0</v>
      </c>
      <c r="E865">
        <f>SmtRes!AV882</f>
        <v>1</v>
      </c>
      <c r="F865" t="str">
        <f>SmtRes!I882</f>
        <v>9999990008</v>
      </c>
      <c r="G865" t="str">
        <f>SmtRes!K882</f>
        <v>Трудозатраты рабочих</v>
      </c>
      <c r="H865" t="str">
        <f>SmtRes!O882</f>
        <v>чел.-ч.</v>
      </c>
      <c r="I865">
        <f>SmtRes!Y882*Source!I1010</f>
        <v>0.11199999999999999</v>
      </c>
      <c r="J865">
        <f>SmtRes!AO882</f>
        <v>1</v>
      </c>
      <c r="K865">
        <f>SmtRes!AH882</f>
        <v>0</v>
      </c>
      <c r="L865">
        <f>SmtRes!DB882</f>
        <v>0</v>
      </c>
      <c r="M865">
        <f>ROUND(ROUND(L865*Source!I1010, 6)*1, 2)</f>
        <v>0</v>
      </c>
      <c r="N865">
        <f>SmtRes!AD882</f>
        <v>0</v>
      </c>
      <c r="O865">
        <f>ROUND(ROUND(L865*Source!I1010, 6)*SmtRes!DA882, 2)</f>
        <v>0</v>
      </c>
      <c r="P865">
        <f>SmtRes!AG882</f>
        <v>0</v>
      </c>
      <c r="Q865">
        <f>SmtRes!DC882</f>
        <v>0</v>
      </c>
      <c r="R865">
        <f>ROUND(ROUND(Q865*Source!I1010, 6)*1, 2)</f>
        <v>0</v>
      </c>
      <c r="S865">
        <f>SmtRes!AC882</f>
        <v>0</v>
      </c>
      <c r="T865">
        <f>ROUND(ROUND(Q865*Source!I1010, 6)*SmtRes!AK882, 2)</f>
        <v>0</v>
      </c>
      <c r="U865">
        <v>1</v>
      </c>
      <c r="Z865">
        <f>SmtRes!X882</f>
        <v>476480486</v>
      </c>
      <c r="AA865">
        <v>-1751963544</v>
      </c>
      <c r="AB865">
        <v>-1751963544</v>
      </c>
    </row>
    <row r="866" spans="1:28" x14ac:dyDescent="0.2">
      <c r="A866">
        <v>20</v>
      </c>
      <c r="B866">
        <v>889</v>
      </c>
      <c r="C866">
        <v>3</v>
      </c>
      <c r="D866">
        <v>0</v>
      </c>
      <c r="E866">
        <f>SmtRes!AV889</f>
        <v>0</v>
      </c>
      <c r="F866" t="str">
        <f>SmtRes!I889</f>
        <v>21.1-20-1</v>
      </c>
      <c r="G866" t="str">
        <f>SmtRes!K889</f>
        <v>Бязь</v>
      </c>
      <c r="H866" t="str">
        <f>SmtRes!O889</f>
        <v>м2</v>
      </c>
      <c r="I866">
        <f>SmtRes!Y889*Source!I1011</f>
        <v>0.11</v>
      </c>
      <c r="J866">
        <f>SmtRes!AO889</f>
        <v>1</v>
      </c>
      <c r="K866">
        <f>SmtRes!AE889</f>
        <v>48.08</v>
      </c>
      <c r="L866">
        <f>SmtRes!DB889</f>
        <v>5.28</v>
      </c>
      <c r="M866">
        <f>ROUND(ROUND(L866*Source!I1011, 6)*1, 2)</f>
        <v>5.28</v>
      </c>
      <c r="N866">
        <f>SmtRes!AA889</f>
        <v>48.08</v>
      </c>
      <c r="O866">
        <f>ROUND(ROUND(L866*Source!I1011, 6)*SmtRes!DA889, 2)</f>
        <v>5.28</v>
      </c>
      <c r="P866">
        <f>SmtRes!AG889</f>
        <v>0</v>
      </c>
      <c r="Q866">
        <f>SmtRes!DC889</f>
        <v>0</v>
      </c>
      <c r="R866">
        <f>ROUND(ROUND(Q866*Source!I1011, 6)*1, 2)</f>
        <v>0</v>
      </c>
      <c r="S866">
        <f>SmtRes!AC889</f>
        <v>0</v>
      </c>
      <c r="T866">
        <f>ROUND(ROUND(Q866*Source!I1011, 6)*SmtRes!AK889, 2)</f>
        <v>0</v>
      </c>
      <c r="U866">
        <v>3</v>
      </c>
      <c r="Z866">
        <f>SmtRes!X889</f>
        <v>930607803</v>
      </c>
      <c r="AA866">
        <v>438278550</v>
      </c>
      <c r="AB866">
        <v>438278550</v>
      </c>
    </row>
    <row r="867" spans="1:28" x14ac:dyDescent="0.2">
      <c r="A867">
        <v>20</v>
      </c>
      <c r="B867">
        <v>888</v>
      </c>
      <c r="C867">
        <v>3</v>
      </c>
      <c r="D867">
        <v>0</v>
      </c>
      <c r="E867">
        <f>SmtRes!AV888</f>
        <v>0</v>
      </c>
      <c r="F867" t="str">
        <f>SmtRes!I888</f>
        <v>21.1-16-104</v>
      </c>
      <c r="G867" t="str">
        <f>SmtRes!K888</f>
        <v>Спирт этиловый технический</v>
      </c>
      <c r="H867" t="str">
        <f>SmtRes!O888</f>
        <v>кг</v>
      </c>
      <c r="I867">
        <f>SmtRes!Y888*Source!I1011</f>
        <v>2.2000000000000001E-4</v>
      </c>
      <c r="J867">
        <f>SmtRes!AO888</f>
        <v>1</v>
      </c>
      <c r="K867">
        <f>SmtRes!AE888</f>
        <v>412.97</v>
      </c>
      <c r="L867">
        <f>SmtRes!DB888</f>
        <v>0.11</v>
      </c>
      <c r="M867">
        <f>ROUND(ROUND(L867*Source!I1011, 6)*1, 2)</f>
        <v>0.11</v>
      </c>
      <c r="N867">
        <f>SmtRes!AA888</f>
        <v>412.97</v>
      </c>
      <c r="O867">
        <f>ROUND(ROUND(L867*Source!I1011, 6)*SmtRes!DA888, 2)</f>
        <v>0.11</v>
      </c>
      <c r="P867">
        <f>SmtRes!AG888</f>
        <v>0</v>
      </c>
      <c r="Q867">
        <f>SmtRes!DC888</f>
        <v>0</v>
      </c>
      <c r="R867">
        <f>ROUND(ROUND(Q867*Source!I1011, 6)*1, 2)</f>
        <v>0</v>
      </c>
      <c r="S867">
        <f>SmtRes!AC888</f>
        <v>0</v>
      </c>
      <c r="T867">
        <f>ROUND(ROUND(Q867*Source!I1011, 6)*SmtRes!AK888, 2)</f>
        <v>0</v>
      </c>
      <c r="U867">
        <v>3</v>
      </c>
      <c r="Z867">
        <f>SmtRes!X888</f>
        <v>382526942</v>
      </c>
      <c r="AA867">
        <v>-279449137</v>
      </c>
      <c r="AB867">
        <v>-279449137</v>
      </c>
    </row>
    <row r="868" spans="1:28" x14ac:dyDescent="0.2">
      <c r="A868">
        <v>20</v>
      </c>
      <c r="B868">
        <v>887</v>
      </c>
      <c r="C868">
        <v>2</v>
      </c>
      <c r="D868">
        <v>0</v>
      </c>
      <c r="E868">
        <f>SmtRes!AV887</f>
        <v>0</v>
      </c>
      <c r="F868" t="str">
        <f>SmtRes!I887</f>
        <v>22.1-18-24</v>
      </c>
      <c r="G868" t="str">
        <f>SmtRes!K887</f>
        <v>Автомобили полупассажирские типа ГАЗ, грузоподъемность до 2 т</v>
      </c>
      <c r="H868" t="str">
        <f>SmtRes!O887</f>
        <v>маш.-ч</v>
      </c>
      <c r="I868">
        <f>SmtRes!Y887*Source!I1011</f>
        <v>4.1249999999999995E-2</v>
      </c>
      <c r="J868">
        <f>SmtRes!AO887</f>
        <v>1</v>
      </c>
      <c r="K868">
        <f>SmtRes!AF887</f>
        <v>789.86</v>
      </c>
      <c r="L868">
        <f>SmtRes!DB887</f>
        <v>32.587499999999999</v>
      </c>
      <c r="M868">
        <f>ROUND(ROUND(L868*Source!I1011, 6)*1, 2)</f>
        <v>32.590000000000003</v>
      </c>
      <c r="N868">
        <f>SmtRes!AB887</f>
        <v>789.86</v>
      </c>
      <c r="O868">
        <f>ROUND(ROUND(L868*Source!I1011, 6)*SmtRes!DA887, 2)</f>
        <v>32.590000000000003</v>
      </c>
      <c r="P868">
        <f>SmtRes!AG887</f>
        <v>515.51</v>
      </c>
      <c r="Q868">
        <f>SmtRes!DC887</f>
        <v>21.285</v>
      </c>
      <c r="R868">
        <f>ROUND(ROUND(Q868*Source!I1011, 6)*1, 2)</f>
        <v>21.29</v>
      </c>
      <c r="S868">
        <f>SmtRes!AC887</f>
        <v>515.51</v>
      </c>
      <c r="T868">
        <f>ROUND(ROUND(Q868*Source!I1011, 6)*SmtRes!AK887, 2)</f>
        <v>21.29</v>
      </c>
      <c r="U868">
        <v>2</v>
      </c>
      <c r="Z868">
        <f>SmtRes!X887</f>
        <v>-253528126</v>
      </c>
      <c r="AA868">
        <v>209854017</v>
      </c>
      <c r="AB868">
        <v>209854017</v>
      </c>
    </row>
    <row r="869" spans="1:28" x14ac:dyDescent="0.2">
      <c r="A869">
        <v>20</v>
      </c>
      <c r="B869">
        <v>886</v>
      </c>
      <c r="C869">
        <v>1</v>
      </c>
      <c r="D869">
        <v>0</v>
      </c>
      <c r="E869">
        <f>SmtRes!AV886</f>
        <v>1</v>
      </c>
      <c r="F869" t="str">
        <f>SmtRes!I886</f>
        <v>9999990008</v>
      </c>
      <c r="G869" t="str">
        <f>SmtRes!K886</f>
        <v>Трудозатраты рабочих</v>
      </c>
      <c r="H869" t="str">
        <f>SmtRes!O886</f>
        <v>чел.-ч.</v>
      </c>
      <c r="I869">
        <f>SmtRes!Y886*Source!I1011</f>
        <v>0.32999999999999996</v>
      </c>
      <c r="J869">
        <f>SmtRes!AO886</f>
        <v>1</v>
      </c>
      <c r="K869">
        <f>SmtRes!AH886</f>
        <v>0</v>
      </c>
      <c r="L869">
        <f>SmtRes!DB886</f>
        <v>0</v>
      </c>
      <c r="M869">
        <f>ROUND(ROUND(L869*Source!I1011, 6)*1, 2)</f>
        <v>0</v>
      </c>
      <c r="N869">
        <f>SmtRes!AD886</f>
        <v>0</v>
      </c>
      <c r="O869">
        <f>ROUND(ROUND(L869*Source!I1011, 6)*SmtRes!DA886, 2)</f>
        <v>0</v>
      </c>
      <c r="P869">
        <f>SmtRes!AG886</f>
        <v>0</v>
      </c>
      <c r="Q869">
        <f>SmtRes!DC886</f>
        <v>0</v>
      </c>
      <c r="R869">
        <f>ROUND(ROUND(Q869*Source!I1011, 6)*1, 2)</f>
        <v>0</v>
      </c>
      <c r="S869">
        <f>SmtRes!AC886</f>
        <v>0</v>
      </c>
      <c r="T869">
        <f>ROUND(ROUND(Q869*Source!I1011, 6)*SmtRes!AK886, 2)</f>
        <v>0</v>
      </c>
      <c r="U869">
        <v>1</v>
      </c>
      <c r="Z869">
        <f>SmtRes!X886</f>
        <v>476480486</v>
      </c>
      <c r="AA869">
        <v>-1751963544</v>
      </c>
      <c r="AB869">
        <v>-1751963544</v>
      </c>
    </row>
    <row r="870" spans="1:28" x14ac:dyDescent="0.2">
      <c r="A870">
        <v>20</v>
      </c>
      <c r="B870">
        <v>895</v>
      </c>
      <c r="C870">
        <v>3</v>
      </c>
      <c r="D870">
        <v>0</v>
      </c>
      <c r="E870">
        <f>SmtRes!AV895</f>
        <v>0</v>
      </c>
      <c r="F870" t="str">
        <f>SmtRes!I895</f>
        <v>21.1-20-7</v>
      </c>
      <c r="G870" t="str">
        <f>SmtRes!K895</f>
        <v>Ветошь</v>
      </c>
      <c r="H870" t="str">
        <f>SmtRes!O895</f>
        <v>кг</v>
      </c>
      <c r="I870">
        <f>SmtRes!Y895*Source!I1014</f>
        <v>1.274</v>
      </c>
      <c r="J870">
        <f>SmtRes!AO895</f>
        <v>1</v>
      </c>
      <c r="K870">
        <f>SmtRes!AE895</f>
        <v>29.29</v>
      </c>
      <c r="L870">
        <f>SmtRes!DB895</f>
        <v>0.06</v>
      </c>
      <c r="M870">
        <f>ROUND(ROUND(L870*Source!I1014, 6)*1, 2)</f>
        <v>38.22</v>
      </c>
      <c r="N870">
        <f>SmtRes!AA895</f>
        <v>29.29</v>
      </c>
      <c r="O870">
        <f>ROUND(ROUND(L870*Source!I1014, 6)*SmtRes!DA895, 2)</f>
        <v>38.22</v>
      </c>
      <c r="P870">
        <f>SmtRes!AG895</f>
        <v>0</v>
      </c>
      <c r="Q870">
        <f>SmtRes!DC895</f>
        <v>0</v>
      </c>
      <c r="R870">
        <f>ROUND(ROUND(Q870*Source!I1014, 6)*1, 2)</f>
        <v>0</v>
      </c>
      <c r="S870">
        <f>SmtRes!AC895</f>
        <v>0</v>
      </c>
      <c r="T870">
        <f>ROUND(ROUND(Q870*Source!I1014, 6)*SmtRes!AK895, 2)</f>
        <v>0</v>
      </c>
      <c r="U870">
        <v>3</v>
      </c>
      <c r="Z870">
        <f>SmtRes!X895</f>
        <v>-20334964</v>
      </c>
      <c r="AA870">
        <v>-854210182</v>
      </c>
      <c r="AB870">
        <v>-854210182</v>
      </c>
    </row>
    <row r="871" spans="1:28" x14ac:dyDescent="0.2">
      <c r="A871">
        <v>20</v>
      </c>
      <c r="B871">
        <v>894</v>
      </c>
      <c r="C871">
        <v>1</v>
      </c>
      <c r="D871">
        <v>0</v>
      </c>
      <c r="E871">
        <f>SmtRes!AV894</f>
        <v>1</v>
      </c>
      <c r="F871" t="str">
        <f>SmtRes!I894</f>
        <v>9999990008</v>
      </c>
      <c r="G871" t="str">
        <f>SmtRes!K894</f>
        <v>Трудозатраты рабочих</v>
      </c>
      <c r="H871" t="str">
        <f>SmtRes!O894</f>
        <v>чел.-ч.</v>
      </c>
      <c r="I871">
        <f>SmtRes!Y894*Source!I1014</f>
        <v>101.92</v>
      </c>
      <c r="J871">
        <f>SmtRes!AO894</f>
        <v>1</v>
      </c>
      <c r="K871">
        <f>SmtRes!AH894</f>
        <v>0</v>
      </c>
      <c r="L871">
        <f>SmtRes!DB894</f>
        <v>0</v>
      </c>
      <c r="M871">
        <f>ROUND(ROUND(L871*Source!I1014, 6)*1, 2)</f>
        <v>0</v>
      </c>
      <c r="N871">
        <f>SmtRes!AD894</f>
        <v>0</v>
      </c>
      <c r="O871">
        <f>ROUND(ROUND(L871*Source!I1014, 6)*SmtRes!DA894, 2)</f>
        <v>0</v>
      </c>
      <c r="P871">
        <f>SmtRes!AG894</f>
        <v>0</v>
      </c>
      <c r="Q871">
        <f>SmtRes!DC894</f>
        <v>0</v>
      </c>
      <c r="R871">
        <f>ROUND(ROUND(Q871*Source!I1014, 6)*1, 2)</f>
        <v>0</v>
      </c>
      <c r="S871">
        <f>SmtRes!AC894</f>
        <v>0</v>
      </c>
      <c r="T871">
        <f>ROUND(ROUND(Q871*Source!I1014, 6)*SmtRes!AK894, 2)</f>
        <v>0</v>
      </c>
      <c r="U871">
        <v>1</v>
      </c>
      <c r="Z871">
        <f>SmtRes!X894</f>
        <v>476480486</v>
      </c>
      <c r="AA871">
        <v>-1751963544</v>
      </c>
      <c r="AB871">
        <v>-1751963544</v>
      </c>
    </row>
    <row r="872" spans="1:28" x14ac:dyDescent="0.2">
      <c r="A872">
        <v>20</v>
      </c>
      <c r="B872">
        <v>896</v>
      </c>
      <c r="C872">
        <v>1</v>
      </c>
      <c r="D872">
        <v>0</v>
      </c>
      <c r="E872">
        <f>SmtRes!AV896</f>
        <v>1</v>
      </c>
      <c r="F872" t="str">
        <f>SmtRes!I896</f>
        <v>9999990008</v>
      </c>
      <c r="G872" t="str">
        <f>SmtRes!K896</f>
        <v>Трудозатраты рабочих</v>
      </c>
      <c r="H872" t="str">
        <f>SmtRes!O896</f>
        <v>чел.-ч.</v>
      </c>
      <c r="I872">
        <f>SmtRes!Y896*Source!I1015</f>
        <v>140.14000000000001</v>
      </c>
      <c r="J872">
        <f>SmtRes!AO896</f>
        <v>1</v>
      </c>
      <c r="K872">
        <f>SmtRes!AH896</f>
        <v>0</v>
      </c>
      <c r="L872">
        <f>SmtRes!DB896</f>
        <v>0</v>
      </c>
      <c r="M872">
        <f>ROUND(ROUND(L872*Source!I1015, 6)*1, 2)</f>
        <v>0</v>
      </c>
      <c r="N872">
        <f>SmtRes!AD896</f>
        <v>0</v>
      </c>
      <c r="O872">
        <f>ROUND(ROUND(L872*Source!I1015, 6)*SmtRes!DA896, 2)</f>
        <v>0</v>
      </c>
      <c r="P872">
        <f>SmtRes!AG896</f>
        <v>0</v>
      </c>
      <c r="Q872">
        <f>SmtRes!DC896</f>
        <v>0</v>
      </c>
      <c r="R872">
        <f>ROUND(ROUND(Q872*Source!I1015, 6)*1, 2)</f>
        <v>0</v>
      </c>
      <c r="S872">
        <f>SmtRes!AC896</f>
        <v>0</v>
      </c>
      <c r="T872">
        <f>ROUND(ROUND(Q872*Source!I1015, 6)*SmtRes!AK896, 2)</f>
        <v>0</v>
      </c>
      <c r="U872">
        <v>1</v>
      </c>
      <c r="Z872">
        <f>SmtRes!X896</f>
        <v>476480486</v>
      </c>
      <c r="AA872">
        <v>-1751963544</v>
      </c>
      <c r="AB872">
        <v>-1751963544</v>
      </c>
    </row>
    <row r="873" spans="1:28" x14ac:dyDescent="0.2">
      <c r="A873">
        <v>20</v>
      </c>
      <c r="B873">
        <v>901</v>
      </c>
      <c r="C873">
        <v>3</v>
      </c>
      <c r="D873">
        <v>0</v>
      </c>
      <c r="E873">
        <f>SmtRes!AV901</f>
        <v>0</v>
      </c>
      <c r="F873" t="str">
        <f>SmtRes!I901</f>
        <v>21.26-2-21</v>
      </c>
      <c r="G873" t="str">
        <f>SmtRes!K901</f>
        <v>Аэрозоль (спрей) антистатический мгновенного высыхания для технического обслуживания приборов и оборудования</v>
      </c>
      <c r="H873" t="str">
        <f>SmtRes!O901</f>
        <v>л</v>
      </c>
      <c r="I873">
        <f>SmtRes!Y901*Source!I1016</f>
        <v>0.63700000000000001</v>
      </c>
      <c r="J873">
        <f>SmtRes!AO901</f>
        <v>1</v>
      </c>
      <c r="K873">
        <f>SmtRes!AE901</f>
        <v>2040</v>
      </c>
      <c r="L873">
        <f>SmtRes!DB901</f>
        <v>2.04</v>
      </c>
      <c r="M873">
        <f>ROUND(ROUND(L873*Source!I1016, 6)*1, 2)</f>
        <v>1299.48</v>
      </c>
      <c r="N873">
        <f>SmtRes!AA901</f>
        <v>2040</v>
      </c>
      <c r="O873">
        <f>ROUND(ROUND(L873*Source!I1016, 6)*SmtRes!DA901, 2)</f>
        <v>1299.48</v>
      </c>
      <c r="P873">
        <f>SmtRes!AG901</f>
        <v>0</v>
      </c>
      <c r="Q873">
        <f>SmtRes!DC901</f>
        <v>0</v>
      </c>
      <c r="R873">
        <f>ROUND(ROUND(Q873*Source!I1016, 6)*1, 2)</f>
        <v>0</v>
      </c>
      <c r="S873">
        <f>SmtRes!AC901</f>
        <v>0</v>
      </c>
      <c r="T873">
        <f>ROUND(ROUND(Q873*Source!I1016, 6)*SmtRes!AK901, 2)</f>
        <v>0</v>
      </c>
      <c r="U873">
        <v>3</v>
      </c>
      <c r="Z873">
        <f>SmtRes!X901</f>
        <v>1223570602</v>
      </c>
      <c r="AA873">
        <v>2071504047</v>
      </c>
      <c r="AB873">
        <v>2071504047</v>
      </c>
    </row>
    <row r="874" spans="1:28" x14ac:dyDescent="0.2">
      <c r="A874">
        <v>20</v>
      </c>
      <c r="B874">
        <v>900</v>
      </c>
      <c r="C874">
        <v>3</v>
      </c>
      <c r="D874">
        <v>0</v>
      </c>
      <c r="E874">
        <f>SmtRes!AV900</f>
        <v>0</v>
      </c>
      <c r="F874" t="str">
        <f>SmtRes!I900</f>
        <v>21.1-20-2</v>
      </c>
      <c r="G874" t="str">
        <f>SmtRes!K900</f>
        <v>Вата белая</v>
      </c>
      <c r="H874" t="str">
        <f>SmtRes!O900</f>
        <v>кг</v>
      </c>
      <c r="I874">
        <f>SmtRes!Y900*Source!I1016</f>
        <v>0.63700000000000001</v>
      </c>
      <c r="J874">
        <f>SmtRes!AO900</f>
        <v>1</v>
      </c>
      <c r="K874">
        <f>SmtRes!AE900</f>
        <v>430.29</v>
      </c>
      <c r="L874">
        <f>SmtRes!DB900</f>
        <v>0.43</v>
      </c>
      <c r="M874">
        <f>ROUND(ROUND(L874*Source!I1016, 6)*1, 2)</f>
        <v>273.91000000000003</v>
      </c>
      <c r="N874">
        <f>SmtRes!AA900</f>
        <v>430.29</v>
      </c>
      <c r="O874">
        <f>ROUND(ROUND(L874*Source!I1016, 6)*SmtRes!DA900, 2)</f>
        <v>273.91000000000003</v>
      </c>
      <c r="P874">
        <f>SmtRes!AG900</f>
        <v>0</v>
      </c>
      <c r="Q874">
        <f>SmtRes!DC900</f>
        <v>0</v>
      </c>
      <c r="R874">
        <f>ROUND(ROUND(Q874*Source!I1016, 6)*1, 2)</f>
        <v>0</v>
      </c>
      <c r="S874">
        <f>SmtRes!AC900</f>
        <v>0</v>
      </c>
      <c r="T874">
        <f>ROUND(ROUND(Q874*Source!I1016, 6)*SmtRes!AK900, 2)</f>
        <v>0</v>
      </c>
      <c r="U874">
        <v>3</v>
      </c>
      <c r="Z874">
        <f>SmtRes!X900</f>
        <v>-820501946</v>
      </c>
      <c r="AA874">
        <v>-375012982</v>
      </c>
      <c r="AB874">
        <v>-375012982</v>
      </c>
    </row>
    <row r="875" spans="1:28" x14ac:dyDescent="0.2">
      <c r="A875">
        <v>20</v>
      </c>
      <c r="B875">
        <v>899</v>
      </c>
      <c r="C875">
        <v>3</v>
      </c>
      <c r="D875">
        <v>0</v>
      </c>
      <c r="E875">
        <f>SmtRes!AV899</f>
        <v>0</v>
      </c>
      <c r="F875" t="str">
        <f>SmtRes!I899</f>
        <v>21.1-20-1</v>
      </c>
      <c r="G875" t="str">
        <f>SmtRes!K899</f>
        <v>Бязь</v>
      </c>
      <c r="H875" t="str">
        <f>SmtRes!O899</f>
        <v>м2</v>
      </c>
      <c r="I875">
        <f>SmtRes!Y899*Source!I1016</f>
        <v>1.274</v>
      </c>
      <c r="J875">
        <f>SmtRes!AO899</f>
        <v>1</v>
      </c>
      <c r="K875">
        <f>SmtRes!AE899</f>
        <v>48.08</v>
      </c>
      <c r="L875">
        <f>SmtRes!DB899</f>
        <v>0.1</v>
      </c>
      <c r="M875">
        <f>ROUND(ROUND(L875*Source!I1016, 6)*1, 2)</f>
        <v>63.7</v>
      </c>
      <c r="N875">
        <f>SmtRes!AA899</f>
        <v>48.08</v>
      </c>
      <c r="O875">
        <f>ROUND(ROUND(L875*Source!I1016, 6)*SmtRes!DA899, 2)</f>
        <v>63.7</v>
      </c>
      <c r="P875">
        <f>SmtRes!AG899</f>
        <v>0</v>
      </c>
      <c r="Q875">
        <f>SmtRes!DC899</f>
        <v>0</v>
      </c>
      <c r="R875">
        <f>ROUND(ROUND(Q875*Source!I1016, 6)*1, 2)</f>
        <v>0</v>
      </c>
      <c r="S875">
        <f>SmtRes!AC899</f>
        <v>0</v>
      </c>
      <c r="T875">
        <f>ROUND(ROUND(Q875*Source!I1016, 6)*SmtRes!AK899, 2)</f>
        <v>0</v>
      </c>
      <c r="U875">
        <v>3</v>
      </c>
      <c r="Z875">
        <f>SmtRes!X899</f>
        <v>1402440005</v>
      </c>
      <c r="AA875">
        <v>-1894729877</v>
      </c>
      <c r="AB875">
        <v>-1894729877</v>
      </c>
    </row>
    <row r="876" spans="1:28" x14ac:dyDescent="0.2">
      <c r="A876">
        <v>20</v>
      </c>
      <c r="B876">
        <v>898</v>
      </c>
      <c r="C876">
        <v>3</v>
      </c>
      <c r="D876">
        <v>0</v>
      </c>
      <c r="E876">
        <f>SmtRes!AV898</f>
        <v>0</v>
      </c>
      <c r="F876" t="str">
        <f>SmtRes!I898</f>
        <v>21.1-16-103</v>
      </c>
      <c r="G876" t="str">
        <f>SmtRes!K898</f>
        <v>Спирт этиловый ректификат</v>
      </c>
      <c r="H876" t="str">
        <f>SmtRes!O898</f>
        <v>кг</v>
      </c>
      <c r="I876">
        <f>SmtRes!Y898*Source!I1016</f>
        <v>0.63700000000000001</v>
      </c>
      <c r="J876">
        <f>SmtRes!AO898</f>
        <v>1</v>
      </c>
      <c r="K876">
        <f>SmtRes!AE898</f>
        <v>471.7</v>
      </c>
      <c r="L876">
        <f>SmtRes!DB898</f>
        <v>0.47</v>
      </c>
      <c r="M876">
        <f>ROUND(ROUND(L876*Source!I1016, 6)*1, 2)</f>
        <v>299.39</v>
      </c>
      <c r="N876">
        <f>SmtRes!AA898</f>
        <v>471.7</v>
      </c>
      <c r="O876">
        <f>ROUND(ROUND(L876*Source!I1016, 6)*SmtRes!DA898, 2)</f>
        <v>299.39</v>
      </c>
      <c r="P876">
        <f>SmtRes!AG898</f>
        <v>0</v>
      </c>
      <c r="Q876">
        <f>SmtRes!DC898</f>
        <v>0</v>
      </c>
      <c r="R876">
        <f>ROUND(ROUND(Q876*Source!I1016, 6)*1, 2)</f>
        <v>0</v>
      </c>
      <c r="S876">
        <f>SmtRes!AC898</f>
        <v>0</v>
      </c>
      <c r="T876">
        <f>ROUND(ROUND(Q876*Source!I1016, 6)*SmtRes!AK898, 2)</f>
        <v>0</v>
      </c>
      <c r="U876">
        <v>3</v>
      </c>
      <c r="Z876">
        <f>SmtRes!X898</f>
        <v>1222454159</v>
      </c>
      <c r="AA876">
        <v>-235644289</v>
      </c>
      <c r="AB876">
        <v>-235644289</v>
      </c>
    </row>
    <row r="877" spans="1:28" x14ac:dyDescent="0.2">
      <c r="A877">
        <v>20</v>
      </c>
      <c r="B877">
        <v>897</v>
      </c>
      <c r="C877">
        <v>1</v>
      </c>
      <c r="D877">
        <v>0</v>
      </c>
      <c r="E877">
        <f>SmtRes!AV897</f>
        <v>1</v>
      </c>
      <c r="F877" t="str">
        <f>SmtRes!I897</f>
        <v>9999990008</v>
      </c>
      <c r="G877" t="str">
        <f>SmtRes!K897</f>
        <v>Трудозатраты рабочих</v>
      </c>
      <c r="H877" t="str">
        <f>SmtRes!O897</f>
        <v>чел.-ч.</v>
      </c>
      <c r="I877">
        <f>SmtRes!Y897*Source!I1016</f>
        <v>280.28000000000003</v>
      </c>
      <c r="J877">
        <f>SmtRes!AO897</f>
        <v>1</v>
      </c>
      <c r="K877">
        <f>SmtRes!AH897</f>
        <v>0</v>
      </c>
      <c r="L877">
        <f>SmtRes!DB897</f>
        <v>0</v>
      </c>
      <c r="M877">
        <f>ROUND(ROUND(L877*Source!I1016, 6)*1, 2)</f>
        <v>0</v>
      </c>
      <c r="N877">
        <f>SmtRes!AD897</f>
        <v>0</v>
      </c>
      <c r="O877">
        <f>ROUND(ROUND(L877*Source!I1016, 6)*SmtRes!DA897, 2)</f>
        <v>0</v>
      </c>
      <c r="P877">
        <f>SmtRes!AG897</f>
        <v>0</v>
      </c>
      <c r="Q877">
        <f>SmtRes!DC897</f>
        <v>0</v>
      </c>
      <c r="R877">
        <f>ROUND(ROUND(Q877*Source!I1016, 6)*1, 2)</f>
        <v>0</v>
      </c>
      <c r="S877">
        <f>SmtRes!AC897</f>
        <v>0</v>
      </c>
      <c r="T877">
        <f>ROUND(ROUND(Q877*Source!I1016, 6)*SmtRes!AK897, 2)</f>
        <v>0</v>
      </c>
      <c r="U877">
        <v>1</v>
      </c>
      <c r="Z877">
        <f>SmtRes!X897</f>
        <v>476480486</v>
      </c>
      <c r="AA877">
        <v>-1751963544</v>
      </c>
      <c r="AB877">
        <v>-1751963544</v>
      </c>
    </row>
    <row r="878" spans="1:28" x14ac:dyDescent="0.2">
      <c r="A878">
        <v>20</v>
      </c>
      <c r="B878">
        <v>905</v>
      </c>
      <c r="C878">
        <v>3</v>
      </c>
      <c r="D878">
        <v>0</v>
      </c>
      <c r="E878">
        <f>SmtRes!AV905</f>
        <v>0</v>
      </c>
      <c r="F878" t="str">
        <f>SmtRes!I905</f>
        <v>21.1-20-1</v>
      </c>
      <c r="G878" t="str">
        <f>SmtRes!K905</f>
        <v>Бязь</v>
      </c>
      <c r="H878" t="str">
        <f>SmtRes!O905</f>
        <v>м2</v>
      </c>
      <c r="I878">
        <f>SmtRes!Y905*Source!I1017</f>
        <v>0.16</v>
      </c>
      <c r="J878">
        <f>SmtRes!AO905</f>
        <v>1</v>
      </c>
      <c r="K878">
        <f>SmtRes!AE905</f>
        <v>48.08</v>
      </c>
      <c r="L878">
        <f>SmtRes!DB905</f>
        <v>0.48</v>
      </c>
      <c r="M878">
        <f>ROUND(ROUND(L878*Source!I1017, 6)*1, 2)</f>
        <v>7.68</v>
      </c>
      <c r="N878">
        <f>SmtRes!AA905</f>
        <v>48.08</v>
      </c>
      <c r="O878">
        <f>ROUND(ROUND(L878*Source!I1017, 6)*SmtRes!DA905, 2)</f>
        <v>7.68</v>
      </c>
      <c r="P878">
        <f>SmtRes!AG905</f>
        <v>0</v>
      </c>
      <c r="Q878">
        <f>SmtRes!DC905</f>
        <v>0</v>
      </c>
      <c r="R878">
        <f>ROUND(ROUND(Q878*Source!I1017, 6)*1, 2)</f>
        <v>0</v>
      </c>
      <c r="S878">
        <f>SmtRes!AC905</f>
        <v>0</v>
      </c>
      <c r="T878">
        <f>ROUND(ROUND(Q878*Source!I1017, 6)*SmtRes!AK905, 2)</f>
        <v>0</v>
      </c>
      <c r="U878">
        <v>3</v>
      </c>
      <c r="Z878">
        <f>SmtRes!X905</f>
        <v>930607803</v>
      </c>
      <c r="AA878">
        <v>438278550</v>
      </c>
      <c r="AB878">
        <v>438278550</v>
      </c>
    </row>
    <row r="879" spans="1:28" x14ac:dyDescent="0.2">
      <c r="A879">
        <v>20</v>
      </c>
      <c r="B879">
        <v>904</v>
      </c>
      <c r="C879">
        <v>3</v>
      </c>
      <c r="D879">
        <v>0</v>
      </c>
      <c r="E879">
        <f>SmtRes!AV904</f>
        <v>0</v>
      </c>
      <c r="F879" t="str">
        <f>SmtRes!I904</f>
        <v>21.1-16-103</v>
      </c>
      <c r="G879" t="str">
        <f>SmtRes!K904</f>
        <v>Спирт этиловый ректификат</v>
      </c>
      <c r="H879" t="str">
        <f>SmtRes!O904</f>
        <v>кг</v>
      </c>
      <c r="I879">
        <f>SmtRes!Y904*Source!I1017</f>
        <v>3.2000000000000003E-4</v>
      </c>
      <c r="J879">
        <f>SmtRes!AO904</f>
        <v>1</v>
      </c>
      <c r="K879">
        <f>SmtRes!AE904</f>
        <v>471.7</v>
      </c>
      <c r="L879">
        <f>SmtRes!DB904</f>
        <v>0.01</v>
      </c>
      <c r="M879">
        <f>ROUND(ROUND(L879*Source!I1017, 6)*1, 2)</f>
        <v>0.16</v>
      </c>
      <c r="N879">
        <f>SmtRes!AA904</f>
        <v>471.7</v>
      </c>
      <c r="O879">
        <f>ROUND(ROUND(L879*Source!I1017, 6)*SmtRes!DA904, 2)</f>
        <v>0.16</v>
      </c>
      <c r="P879">
        <f>SmtRes!AG904</f>
        <v>0</v>
      </c>
      <c r="Q879">
        <f>SmtRes!DC904</f>
        <v>0</v>
      </c>
      <c r="R879">
        <f>ROUND(ROUND(Q879*Source!I1017, 6)*1, 2)</f>
        <v>0</v>
      </c>
      <c r="S879">
        <f>SmtRes!AC904</f>
        <v>0</v>
      </c>
      <c r="T879">
        <f>ROUND(ROUND(Q879*Source!I1017, 6)*SmtRes!AK904, 2)</f>
        <v>0</v>
      </c>
      <c r="U879">
        <v>3</v>
      </c>
      <c r="Z879">
        <f>SmtRes!X904</f>
        <v>87370728</v>
      </c>
      <c r="AA879">
        <v>1877192626</v>
      </c>
      <c r="AB879">
        <v>1877192626</v>
      </c>
    </row>
    <row r="880" spans="1:28" x14ac:dyDescent="0.2">
      <c r="A880">
        <v>20</v>
      </c>
      <c r="B880">
        <v>903</v>
      </c>
      <c r="C880">
        <v>2</v>
      </c>
      <c r="D880">
        <v>0</v>
      </c>
      <c r="E880">
        <f>SmtRes!AV903</f>
        <v>0</v>
      </c>
      <c r="F880" t="str">
        <f>SmtRes!I903</f>
        <v>22.1-18-24</v>
      </c>
      <c r="G880" t="str">
        <f>SmtRes!K903</f>
        <v>Автомобили полупассажирские типа ГАЗ, грузоподъемность до 2 т</v>
      </c>
      <c r="H880" t="str">
        <f>SmtRes!O903</f>
        <v>маш.-ч</v>
      </c>
      <c r="I880">
        <f>SmtRes!Y903*Source!I1017</f>
        <v>0.22399999999999998</v>
      </c>
      <c r="J880">
        <f>SmtRes!AO903</f>
        <v>1</v>
      </c>
      <c r="K880">
        <f>SmtRes!AF903</f>
        <v>789.86</v>
      </c>
      <c r="L880">
        <f>SmtRes!DB903</f>
        <v>11.06</v>
      </c>
      <c r="M880">
        <f>ROUND(ROUND(L880*Source!I1017, 6)*1, 2)</f>
        <v>176.96</v>
      </c>
      <c r="N880">
        <f>SmtRes!AB903</f>
        <v>789.86</v>
      </c>
      <c r="O880">
        <f>ROUND(ROUND(L880*Source!I1017, 6)*SmtRes!DA903, 2)</f>
        <v>176.96</v>
      </c>
      <c r="P880">
        <f>SmtRes!AG903</f>
        <v>515.51</v>
      </c>
      <c r="Q880">
        <f>SmtRes!DC903</f>
        <v>7.2169999999999996</v>
      </c>
      <c r="R880">
        <f>ROUND(ROUND(Q880*Source!I1017, 6)*1, 2)</f>
        <v>115.47</v>
      </c>
      <c r="S880">
        <f>SmtRes!AC903</f>
        <v>515.51</v>
      </c>
      <c r="T880">
        <f>ROUND(ROUND(Q880*Source!I1017, 6)*SmtRes!AK903, 2)</f>
        <v>115.47</v>
      </c>
      <c r="U880">
        <v>2</v>
      </c>
      <c r="Z880">
        <f>SmtRes!X903</f>
        <v>-253528126</v>
      </c>
      <c r="AA880">
        <v>209854017</v>
      </c>
      <c r="AB880">
        <v>209854017</v>
      </c>
    </row>
    <row r="881" spans="1:28" x14ac:dyDescent="0.2">
      <c r="A881">
        <v>20</v>
      </c>
      <c r="B881">
        <v>902</v>
      </c>
      <c r="C881">
        <v>1</v>
      </c>
      <c r="D881">
        <v>0</v>
      </c>
      <c r="E881">
        <f>SmtRes!AV902</f>
        <v>1</v>
      </c>
      <c r="F881" t="str">
        <f>SmtRes!I902</f>
        <v>9999990008</v>
      </c>
      <c r="G881" t="str">
        <f>SmtRes!K902</f>
        <v>Трудозатраты рабочих</v>
      </c>
      <c r="H881" t="str">
        <f>SmtRes!O902</f>
        <v>чел.-ч.</v>
      </c>
      <c r="I881">
        <f>SmtRes!Y902*Source!I1017</f>
        <v>5.1520000000000001</v>
      </c>
      <c r="J881">
        <f>SmtRes!AO902</f>
        <v>1</v>
      </c>
      <c r="K881">
        <f>SmtRes!AH902</f>
        <v>0</v>
      </c>
      <c r="L881">
        <f>SmtRes!DB902</f>
        <v>0</v>
      </c>
      <c r="M881">
        <f>ROUND(ROUND(L881*Source!I1017, 6)*1, 2)</f>
        <v>0</v>
      </c>
      <c r="N881">
        <f>SmtRes!AD902</f>
        <v>0</v>
      </c>
      <c r="O881">
        <f>ROUND(ROUND(L881*Source!I1017, 6)*SmtRes!DA902, 2)</f>
        <v>0</v>
      </c>
      <c r="P881">
        <f>SmtRes!AG902</f>
        <v>0</v>
      </c>
      <c r="Q881">
        <f>SmtRes!DC902</f>
        <v>0</v>
      </c>
      <c r="R881">
        <f>ROUND(ROUND(Q881*Source!I1017, 6)*1, 2)</f>
        <v>0</v>
      </c>
      <c r="S881">
        <f>SmtRes!AC902</f>
        <v>0</v>
      </c>
      <c r="T881">
        <f>ROUND(ROUND(Q881*Source!I1017, 6)*SmtRes!AK902, 2)</f>
        <v>0</v>
      </c>
      <c r="U881">
        <v>1</v>
      </c>
      <c r="Z881">
        <f>SmtRes!X902</f>
        <v>476480486</v>
      </c>
      <c r="AA881">
        <v>-1751963544</v>
      </c>
      <c r="AB881">
        <v>-1751963544</v>
      </c>
    </row>
    <row r="882" spans="1:28" x14ac:dyDescent="0.2">
      <c r="A882">
        <v>20</v>
      </c>
      <c r="B882">
        <v>907</v>
      </c>
      <c r="C882">
        <v>2</v>
      </c>
      <c r="D882">
        <v>0</v>
      </c>
      <c r="E882">
        <f>SmtRes!AV907</f>
        <v>0</v>
      </c>
      <c r="F882" t="str">
        <f>SmtRes!I907</f>
        <v>22.1-18-24</v>
      </c>
      <c r="G882" t="str">
        <f>SmtRes!K907</f>
        <v>Автомобили полупассажирские типа ГАЗ, грузоподъемность до 2 т</v>
      </c>
      <c r="H882" t="str">
        <f>SmtRes!O907</f>
        <v>маш.-ч</v>
      </c>
      <c r="I882">
        <f>SmtRes!Y907*Source!I1018</f>
        <v>3.6000000000000004E-2</v>
      </c>
      <c r="J882">
        <f>SmtRes!AO907</f>
        <v>1</v>
      </c>
      <c r="K882">
        <f>SmtRes!AF907</f>
        <v>789.86</v>
      </c>
      <c r="L882">
        <f>SmtRes!DB907</f>
        <v>1.7775000000000001</v>
      </c>
      <c r="M882">
        <f>ROUND(ROUND(L882*Source!I1018, 6)*1, 2)</f>
        <v>28.44</v>
      </c>
      <c r="N882">
        <f>SmtRes!AB907</f>
        <v>789.86</v>
      </c>
      <c r="O882">
        <f>ROUND(ROUND(L882*Source!I1018, 6)*SmtRes!DA907, 2)</f>
        <v>28.44</v>
      </c>
      <c r="P882">
        <f>SmtRes!AG907</f>
        <v>515.51</v>
      </c>
      <c r="Q882">
        <f>SmtRes!DC907</f>
        <v>1.1625000000000001</v>
      </c>
      <c r="R882">
        <f>ROUND(ROUND(Q882*Source!I1018, 6)*1, 2)</f>
        <v>18.600000000000001</v>
      </c>
      <c r="S882">
        <f>SmtRes!AC907</f>
        <v>515.51</v>
      </c>
      <c r="T882">
        <f>ROUND(ROUND(Q882*Source!I1018, 6)*SmtRes!AK907, 2)</f>
        <v>18.600000000000001</v>
      </c>
      <c r="U882">
        <v>2</v>
      </c>
      <c r="Z882">
        <f>SmtRes!X907</f>
        <v>-253528126</v>
      </c>
      <c r="AA882">
        <v>209854017</v>
      </c>
      <c r="AB882">
        <v>209854017</v>
      </c>
    </row>
    <row r="883" spans="1:28" x14ac:dyDescent="0.2">
      <c r="A883">
        <v>20</v>
      </c>
      <c r="B883">
        <v>906</v>
      </c>
      <c r="C883">
        <v>1</v>
      </c>
      <c r="D883">
        <v>0</v>
      </c>
      <c r="E883">
        <f>SmtRes!AV906</f>
        <v>1</v>
      </c>
      <c r="F883" t="str">
        <f>SmtRes!I906</f>
        <v>9999990008</v>
      </c>
      <c r="G883" t="str">
        <f>SmtRes!K906</f>
        <v>Трудозатраты рабочих</v>
      </c>
      <c r="H883" t="str">
        <f>SmtRes!O906</f>
        <v>чел.-ч.</v>
      </c>
      <c r="I883">
        <f>SmtRes!Y906*Source!I1018</f>
        <v>0.72</v>
      </c>
      <c r="J883">
        <f>SmtRes!AO906</f>
        <v>1</v>
      </c>
      <c r="K883">
        <f>SmtRes!AH906</f>
        <v>0</v>
      </c>
      <c r="L883">
        <f>SmtRes!DB906</f>
        <v>0</v>
      </c>
      <c r="M883">
        <f>ROUND(ROUND(L883*Source!I1018, 6)*1, 2)</f>
        <v>0</v>
      </c>
      <c r="N883">
        <f>SmtRes!AD906</f>
        <v>0</v>
      </c>
      <c r="O883">
        <f>ROUND(ROUND(L883*Source!I1018, 6)*SmtRes!DA906, 2)</f>
        <v>0</v>
      </c>
      <c r="P883">
        <f>SmtRes!AG906</f>
        <v>0</v>
      </c>
      <c r="Q883">
        <f>SmtRes!DC906</f>
        <v>0</v>
      </c>
      <c r="R883">
        <f>ROUND(ROUND(Q883*Source!I1018, 6)*1, 2)</f>
        <v>0</v>
      </c>
      <c r="S883">
        <f>SmtRes!AC906</f>
        <v>0</v>
      </c>
      <c r="T883">
        <f>ROUND(ROUND(Q883*Source!I1018, 6)*SmtRes!AK906, 2)</f>
        <v>0</v>
      </c>
      <c r="U883">
        <v>1</v>
      </c>
      <c r="Z883">
        <f>SmtRes!X906</f>
        <v>476480486</v>
      </c>
      <c r="AA883">
        <v>-1751963544</v>
      </c>
      <c r="AB883">
        <v>-1751963544</v>
      </c>
    </row>
    <row r="884" spans="1:28" x14ac:dyDescent="0.2">
      <c r="A884">
        <v>20</v>
      </c>
      <c r="B884">
        <v>911</v>
      </c>
      <c r="C884">
        <v>3</v>
      </c>
      <c r="D884">
        <v>0</v>
      </c>
      <c r="E884">
        <f>SmtRes!AV911</f>
        <v>0</v>
      </c>
      <c r="F884" t="str">
        <f>SmtRes!I911</f>
        <v>21.1-20-7</v>
      </c>
      <c r="G884" t="str">
        <f>SmtRes!K911</f>
        <v>Ветошь</v>
      </c>
      <c r="H884" t="str">
        <f>SmtRes!O911</f>
        <v>кг</v>
      </c>
      <c r="I884">
        <f>SmtRes!Y911*Source!I1019</f>
        <v>0.05</v>
      </c>
      <c r="J884">
        <f>SmtRes!AO911</f>
        <v>1</v>
      </c>
      <c r="K884">
        <f>SmtRes!AE911</f>
        <v>29.29</v>
      </c>
      <c r="L884">
        <f>SmtRes!DB911</f>
        <v>1.46</v>
      </c>
      <c r="M884">
        <f>ROUND(ROUND(L884*Source!I1019, 6)*1, 2)</f>
        <v>1.46</v>
      </c>
      <c r="N884">
        <f>SmtRes!AA911</f>
        <v>29.29</v>
      </c>
      <c r="O884">
        <f>ROUND(ROUND(L884*Source!I1019, 6)*SmtRes!DA911, 2)</f>
        <v>1.46</v>
      </c>
      <c r="P884">
        <f>SmtRes!AG911</f>
        <v>0</v>
      </c>
      <c r="Q884">
        <f>SmtRes!DC911</f>
        <v>0</v>
      </c>
      <c r="R884">
        <f>ROUND(ROUND(Q884*Source!I1019, 6)*1, 2)</f>
        <v>0</v>
      </c>
      <c r="S884">
        <f>SmtRes!AC911</f>
        <v>0</v>
      </c>
      <c r="T884">
        <f>ROUND(ROUND(Q884*Source!I1019, 6)*SmtRes!AK911, 2)</f>
        <v>0</v>
      </c>
      <c r="U884">
        <v>3</v>
      </c>
      <c r="Z884">
        <f>SmtRes!X911</f>
        <v>-20334964</v>
      </c>
      <c r="AA884">
        <v>-854210182</v>
      </c>
      <c r="AB884">
        <v>-854210182</v>
      </c>
    </row>
    <row r="885" spans="1:28" x14ac:dyDescent="0.2">
      <c r="A885">
        <v>20</v>
      </c>
      <c r="B885">
        <v>910</v>
      </c>
      <c r="C885">
        <v>3</v>
      </c>
      <c r="D885">
        <v>0</v>
      </c>
      <c r="E885">
        <f>SmtRes!AV910</f>
        <v>0</v>
      </c>
      <c r="F885" t="str">
        <f>SmtRes!I910</f>
        <v>21.1-20-1</v>
      </c>
      <c r="G885" t="str">
        <f>SmtRes!K910</f>
        <v>Бязь</v>
      </c>
      <c r="H885" t="str">
        <f>SmtRes!O910</f>
        <v>м2</v>
      </c>
      <c r="I885">
        <f>SmtRes!Y910*Source!I1019</f>
        <v>0.05</v>
      </c>
      <c r="J885">
        <f>SmtRes!AO910</f>
        <v>1</v>
      </c>
      <c r="K885">
        <f>SmtRes!AE910</f>
        <v>48.08</v>
      </c>
      <c r="L885">
        <f>SmtRes!DB910</f>
        <v>2.4</v>
      </c>
      <c r="M885">
        <f>ROUND(ROUND(L885*Source!I1019, 6)*1, 2)</f>
        <v>2.4</v>
      </c>
      <c r="N885">
        <f>SmtRes!AA910</f>
        <v>48.08</v>
      </c>
      <c r="O885">
        <f>ROUND(ROUND(L885*Source!I1019, 6)*SmtRes!DA910, 2)</f>
        <v>2.4</v>
      </c>
      <c r="P885">
        <f>SmtRes!AG910</f>
        <v>0</v>
      </c>
      <c r="Q885">
        <f>SmtRes!DC910</f>
        <v>0</v>
      </c>
      <c r="R885">
        <f>ROUND(ROUND(Q885*Source!I1019, 6)*1, 2)</f>
        <v>0</v>
      </c>
      <c r="S885">
        <f>SmtRes!AC910</f>
        <v>0</v>
      </c>
      <c r="T885">
        <f>ROUND(ROUND(Q885*Source!I1019, 6)*SmtRes!AK910, 2)</f>
        <v>0</v>
      </c>
      <c r="U885">
        <v>3</v>
      </c>
      <c r="Z885">
        <f>SmtRes!X910</f>
        <v>1402440005</v>
      </c>
      <c r="AA885">
        <v>-1894729877</v>
      </c>
      <c r="AB885">
        <v>-1894729877</v>
      </c>
    </row>
    <row r="886" spans="1:28" x14ac:dyDescent="0.2">
      <c r="A886">
        <v>20</v>
      </c>
      <c r="B886">
        <v>909</v>
      </c>
      <c r="C886">
        <v>3</v>
      </c>
      <c r="D886">
        <v>0</v>
      </c>
      <c r="E886">
        <f>SmtRes!AV909</f>
        <v>0</v>
      </c>
      <c r="F886" t="str">
        <f>SmtRes!I909</f>
        <v>21.1-16-104</v>
      </c>
      <c r="G886" t="str">
        <f>SmtRes!K909</f>
        <v>Спирт этиловый технический</v>
      </c>
      <c r="H886" t="str">
        <f>SmtRes!O909</f>
        <v>кг</v>
      </c>
      <c r="I886">
        <f>SmtRes!Y909*Source!I1019</f>
        <v>5.0000000000000001E-4</v>
      </c>
      <c r="J886">
        <f>SmtRes!AO909</f>
        <v>1</v>
      </c>
      <c r="K886">
        <f>SmtRes!AE909</f>
        <v>412.97</v>
      </c>
      <c r="L886">
        <f>SmtRes!DB909</f>
        <v>0.21</v>
      </c>
      <c r="M886">
        <f>ROUND(ROUND(L886*Source!I1019, 6)*1, 2)</f>
        <v>0.21</v>
      </c>
      <c r="N886">
        <f>SmtRes!AA909</f>
        <v>412.97</v>
      </c>
      <c r="O886">
        <f>ROUND(ROUND(L886*Source!I1019, 6)*SmtRes!DA909, 2)</f>
        <v>0.21</v>
      </c>
      <c r="P886">
        <f>SmtRes!AG909</f>
        <v>0</v>
      </c>
      <c r="Q886">
        <f>SmtRes!DC909</f>
        <v>0</v>
      </c>
      <c r="R886">
        <f>ROUND(ROUND(Q886*Source!I1019, 6)*1, 2)</f>
        <v>0</v>
      </c>
      <c r="S886">
        <f>SmtRes!AC909</f>
        <v>0</v>
      </c>
      <c r="T886">
        <f>ROUND(ROUND(Q886*Source!I1019, 6)*SmtRes!AK909, 2)</f>
        <v>0</v>
      </c>
      <c r="U886">
        <v>3</v>
      </c>
      <c r="Z886">
        <f>SmtRes!X909</f>
        <v>1286462142</v>
      </c>
      <c r="AA886">
        <v>1664821204</v>
      </c>
      <c r="AB886">
        <v>1664821204</v>
      </c>
    </row>
    <row r="887" spans="1:28" x14ac:dyDescent="0.2">
      <c r="A887">
        <v>20</v>
      </c>
      <c r="B887">
        <v>908</v>
      </c>
      <c r="C887">
        <v>1</v>
      </c>
      <c r="D887">
        <v>0</v>
      </c>
      <c r="E887">
        <f>SmtRes!AV908</f>
        <v>1</v>
      </c>
      <c r="F887" t="str">
        <f>SmtRes!I908</f>
        <v>9999990008</v>
      </c>
      <c r="G887" t="str">
        <f>SmtRes!K908</f>
        <v>Трудозатраты рабочих</v>
      </c>
      <c r="H887" t="str">
        <f>SmtRes!O908</f>
        <v>чел.-ч.</v>
      </c>
      <c r="I887">
        <f>SmtRes!Y908*Source!I1019</f>
        <v>0.72</v>
      </c>
      <c r="J887">
        <f>SmtRes!AO908</f>
        <v>1</v>
      </c>
      <c r="K887">
        <f>SmtRes!AH908</f>
        <v>0</v>
      </c>
      <c r="L887">
        <f>SmtRes!DB908</f>
        <v>0</v>
      </c>
      <c r="M887">
        <f>ROUND(ROUND(L887*Source!I1019, 6)*1, 2)</f>
        <v>0</v>
      </c>
      <c r="N887">
        <f>SmtRes!AD908</f>
        <v>0</v>
      </c>
      <c r="O887">
        <f>ROUND(ROUND(L887*Source!I1019, 6)*SmtRes!DA908, 2)</f>
        <v>0</v>
      </c>
      <c r="P887">
        <f>SmtRes!AG908</f>
        <v>0</v>
      </c>
      <c r="Q887">
        <f>SmtRes!DC908</f>
        <v>0</v>
      </c>
      <c r="R887">
        <f>ROUND(ROUND(Q887*Source!I1019, 6)*1, 2)</f>
        <v>0</v>
      </c>
      <c r="S887">
        <f>SmtRes!AC908</f>
        <v>0</v>
      </c>
      <c r="T887">
        <f>ROUND(ROUND(Q887*Source!I1019, 6)*SmtRes!AK908, 2)</f>
        <v>0</v>
      </c>
      <c r="U887">
        <v>1</v>
      </c>
      <c r="Z887">
        <f>SmtRes!X908</f>
        <v>476480486</v>
      </c>
      <c r="AA887">
        <v>-1751963544</v>
      </c>
      <c r="AB887">
        <v>-1751963544</v>
      </c>
    </row>
    <row r="888" spans="1:28" x14ac:dyDescent="0.2">
      <c r="A888">
        <v>20</v>
      </c>
      <c r="B888">
        <v>914</v>
      </c>
      <c r="C888">
        <v>3</v>
      </c>
      <c r="D888">
        <v>0</v>
      </c>
      <c r="E888">
        <f>SmtRes!AV914</f>
        <v>0</v>
      </c>
      <c r="F888" t="str">
        <f>SmtRes!I914</f>
        <v>21.1-20-7</v>
      </c>
      <c r="G888" t="str">
        <f>SmtRes!K914</f>
        <v>Ветошь</v>
      </c>
      <c r="H888" t="str">
        <f>SmtRes!O914</f>
        <v>кг</v>
      </c>
      <c r="I888">
        <f>SmtRes!Y914*Source!I1020</f>
        <v>1.1000000000000001</v>
      </c>
      <c r="J888">
        <f>SmtRes!AO914</f>
        <v>1</v>
      </c>
      <c r="K888">
        <f>SmtRes!AE914</f>
        <v>29.29</v>
      </c>
      <c r="L888">
        <f>SmtRes!DB914</f>
        <v>32.229999999999997</v>
      </c>
      <c r="M888">
        <f>ROUND(ROUND(L888*Source!I1020, 6)*1, 2)</f>
        <v>32.229999999999997</v>
      </c>
      <c r="N888">
        <f>SmtRes!AA914</f>
        <v>29.29</v>
      </c>
      <c r="O888">
        <f>ROUND(ROUND(L888*Source!I1020, 6)*SmtRes!DA914, 2)</f>
        <v>32.229999999999997</v>
      </c>
      <c r="P888">
        <f>SmtRes!AG914</f>
        <v>0</v>
      </c>
      <c r="Q888">
        <f>SmtRes!DC914</f>
        <v>0</v>
      </c>
      <c r="R888">
        <f>ROUND(ROUND(Q888*Source!I1020, 6)*1, 2)</f>
        <v>0</v>
      </c>
      <c r="S888">
        <f>SmtRes!AC914</f>
        <v>0</v>
      </c>
      <c r="T888">
        <f>ROUND(ROUND(Q888*Source!I1020, 6)*SmtRes!AK914, 2)</f>
        <v>0</v>
      </c>
      <c r="U888">
        <v>3</v>
      </c>
      <c r="Z888">
        <f>SmtRes!X914</f>
        <v>-20334964</v>
      </c>
      <c r="AA888">
        <v>-854210182</v>
      </c>
      <c r="AB888">
        <v>-854210182</v>
      </c>
    </row>
    <row r="889" spans="1:28" x14ac:dyDescent="0.2">
      <c r="A889">
        <v>20</v>
      </c>
      <c r="B889">
        <v>913</v>
      </c>
      <c r="C889">
        <v>3</v>
      </c>
      <c r="D889">
        <v>0</v>
      </c>
      <c r="E889">
        <f>SmtRes!AV913</f>
        <v>0</v>
      </c>
      <c r="F889" t="str">
        <f>SmtRes!I913</f>
        <v>21.1-20-1</v>
      </c>
      <c r="G889" t="str">
        <f>SmtRes!K913</f>
        <v>Бязь</v>
      </c>
      <c r="H889" t="str">
        <f>SmtRes!O913</f>
        <v>м2</v>
      </c>
      <c r="I889">
        <f>SmtRes!Y913*Source!I1020</f>
        <v>1.1000000000000001</v>
      </c>
      <c r="J889">
        <f>SmtRes!AO913</f>
        <v>1</v>
      </c>
      <c r="K889">
        <f>SmtRes!AE913</f>
        <v>48.08</v>
      </c>
      <c r="L889">
        <f>SmtRes!DB913</f>
        <v>52.91</v>
      </c>
      <c r="M889">
        <f>ROUND(ROUND(L889*Source!I1020, 6)*1, 2)</f>
        <v>52.91</v>
      </c>
      <c r="N889">
        <f>SmtRes!AA913</f>
        <v>48.08</v>
      </c>
      <c r="O889">
        <f>ROUND(ROUND(L889*Source!I1020, 6)*SmtRes!DA913, 2)</f>
        <v>52.91</v>
      </c>
      <c r="P889">
        <f>SmtRes!AG913</f>
        <v>0</v>
      </c>
      <c r="Q889">
        <f>SmtRes!DC913</f>
        <v>0</v>
      </c>
      <c r="R889">
        <f>ROUND(ROUND(Q889*Source!I1020, 6)*1, 2)</f>
        <v>0</v>
      </c>
      <c r="S889">
        <f>SmtRes!AC913</f>
        <v>0</v>
      </c>
      <c r="T889">
        <f>ROUND(ROUND(Q889*Source!I1020, 6)*SmtRes!AK913, 2)</f>
        <v>0</v>
      </c>
      <c r="U889">
        <v>3</v>
      </c>
      <c r="Z889">
        <f>SmtRes!X913</f>
        <v>1402440005</v>
      </c>
      <c r="AA889">
        <v>-1894729877</v>
      </c>
      <c r="AB889">
        <v>-1894729877</v>
      </c>
    </row>
    <row r="890" spans="1:28" x14ac:dyDescent="0.2">
      <c r="A890">
        <v>20</v>
      </c>
      <c r="B890">
        <v>912</v>
      </c>
      <c r="C890">
        <v>1</v>
      </c>
      <c r="D890">
        <v>0</v>
      </c>
      <c r="E890">
        <f>SmtRes!AV912</f>
        <v>1</v>
      </c>
      <c r="F890" t="str">
        <f>SmtRes!I912</f>
        <v>9999990008</v>
      </c>
      <c r="G890" t="str">
        <f>SmtRes!K912</f>
        <v>Трудозатраты рабочих</v>
      </c>
      <c r="H890" t="str">
        <f>SmtRes!O912</f>
        <v>чел.-ч.</v>
      </c>
      <c r="I890">
        <f>SmtRes!Y912*Source!I1020</f>
        <v>2.2000000000000002</v>
      </c>
      <c r="J890">
        <f>SmtRes!AO912</f>
        <v>1</v>
      </c>
      <c r="K890">
        <f>SmtRes!AH912</f>
        <v>0</v>
      </c>
      <c r="L890">
        <f>SmtRes!DB912</f>
        <v>0</v>
      </c>
      <c r="M890">
        <f>ROUND(ROUND(L890*Source!I1020, 6)*1, 2)</f>
        <v>0</v>
      </c>
      <c r="N890">
        <f>SmtRes!AD912</f>
        <v>0</v>
      </c>
      <c r="O890">
        <f>ROUND(ROUND(L890*Source!I1020, 6)*SmtRes!DA912, 2)</f>
        <v>0</v>
      </c>
      <c r="P890">
        <f>SmtRes!AG912</f>
        <v>0</v>
      </c>
      <c r="Q890">
        <f>SmtRes!DC912</f>
        <v>0</v>
      </c>
      <c r="R890">
        <f>ROUND(ROUND(Q890*Source!I1020, 6)*1, 2)</f>
        <v>0</v>
      </c>
      <c r="S890">
        <f>SmtRes!AC912</f>
        <v>0</v>
      </c>
      <c r="T890">
        <f>ROUND(ROUND(Q890*Source!I1020, 6)*SmtRes!AK912, 2)</f>
        <v>0</v>
      </c>
      <c r="U890">
        <v>1</v>
      </c>
      <c r="Z890">
        <f>SmtRes!X912</f>
        <v>476480486</v>
      </c>
      <c r="AA890">
        <v>-1751963544</v>
      </c>
      <c r="AB890">
        <v>-1751963544</v>
      </c>
    </row>
    <row r="891" spans="1:28" x14ac:dyDescent="0.2">
      <c r="A891">
        <f>Source!A1052</f>
        <v>5</v>
      </c>
      <c r="B891">
        <v>1052</v>
      </c>
      <c r="G891" t="str">
        <f>Source!G1052</f>
        <v>Система оповещения</v>
      </c>
    </row>
    <row r="892" spans="1:28" x14ac:dyDescent="0.2">
      <c r="A892">
        <v>20</v>
      </c>
      <c r="B892">
        <v>917</v>
      </c>
      <c r="C892">
        <v>3</v>
      </c>
      <c r="D892">
        <v>0</v>
      </c>
      <c r="E892">
        <f>SmtRes!AV917</f>
        <v>0</v>
      </c>
      <c r="F892" t="str">
        <f>SmtRes!I917</f>
        <v>21.1-20-7</v>
      </c>
      <c r="G892" t="str">
        <f>SmtRes!K917</f>
        <v>Ветошь</v>
      </c>
      <c r="H892" t="str">
        <f>SmtRes!O917</f>
        <v>кг</v>
      </c>
      <c r="I892">
        <f>SmtRes!Y917*Source!I1056</f>
        <v>1.6500000000000001</v>
      </c>
      <c r="J892">
        <f>SmtRes!AO917</f>
        <v>1</v>
      </c>
      <c r="K892">
        <f>SmtRes!AE917</f>
        <v>29.29</v>
      </c>
      <c r="L892">
        <f>SmtRes!DB917</f>
        <v>16.059999999999999</v>
      </c>
      <c r="M892">
        <f>ROUND(ROUND(L892*Source!I1056, 6)*1, 2)</f>
        <v>48.18</v>
      </c>
      <c r="N892">
        <f>SmtRes!AA917</f>
        <v>29.29</v>
      </c>
      <c r="O892">
        <f>ROUND(ROUND(L892*Source!I1056, 6)*SmtRes!DA917, 2)</f>
        <v>48.18</v>
      </c>
      <c r="P892">
        <f>SmtRes!AG917</f>
        <v>0</v>
      </c>
      <c r="Q892">
        <f>SmtRes!DC917</f>
        <v>0</v>
      </c>
      <c r="R892">
        <f>ROUND(ROUND(Q892*Source!I1056, 6)*1, 2)</f>
        <v>0</v>
      </c>
      <c r="S892">
        <f>SmtRes!AC917</f>
        <v>0</v>
      </c>
      <c r="T892">
        <f>ROUND(ROUND(Q892*Source!I1056, 6)*SmtRes!AK917, 2)</f>
        <v>0</v>
      </c>
      <c r="U892">
        <v>3</v>
      </c>
      <c r="Z892">
        <f>SmtRes!X917</f>
        <v>-20334964</v>
      </c>
      <c r="AA892">
        <v>-854210182</v>
      </c>
      <c r="AB892">
        <v>-854210182</v>
      </c>
    </row>
    <row r="893" spans="1:28" x14ac:dyDescent="0.2">
      <c r="A893">
        <v>20</v>
      </c>
      <c r="B893">
        <v>916</v>
      </c>
      <c r="C893">
        <v>3</v>
      </c>
      <c r="D893">
        <v>0</v>
      </c>
      <c r="E893">
        <f>SmtRes!AV916</f>
        <v>0</v>
      </c>
      <c r="F893" t="str">
        <f>SmtRes!I916</f>
        <v>21.1-20-1</v>
      </c>
      <c r="G893" t="str">
        <f>SmtRes!K916</f>
        <v>Бязь</v>
      </c>
      <c r="H893" t="str">
        <f>SmtRes!O916</f>
        <v>м2</v>
      </c>
      <c r="I893">
        <f>SmtRes!Y916*Source!I1056</f>
        <v>3.3000000000000003</v>
      </c>
      <c r="J893">
        <f>SmtRes!AO916</f>
        <v>1</v>
      </c>
      <c r="K893">
        <f>SmtRes!AE916</f>
        <v>48.08</v>
      </c>
      <c r="L893">
        <f>SmtRes!DB916</f>
        <v>52.91</v>
      </c>
      <c r="M893">
        <f>ROUND(ROUND(L893*Source!I1056, 6)*1, 2)</f>
        <v>158.72999999999999</v>
      </c>
      <c r="N893">
        <f>SmtRes!AA916</f>
        <v>48.08</v>
      </c>
      <c r="O893">
        <f>ROUND(ROUND(L893*Source!I1056, 6)*SmtRes!DA916, 2)</f>
        <v>158.72999999999999</v>
      </c>
      <c r="P893">
        <f>SmtRes!AG916</f>
        <v>0</v>
      </c>
      <c r="Q893">
        <f>SmtRes!DC916</f>
        <v>0</v>
      </c>
      <c r="R893">
        <f>ROUND(ROUND(Q893*Source!I1056, 6)*1, 2)</f>
        <v>0</v>
      </c>
      <c r="S893">
        <f>SmtRes!AC916</f>
        <v>0</v>
      </c>
      <c r="T893">
        <f>ROUND(ROUND(Q893*Source!I1056, 6)*SmtRes!AK916, 2)</f>
        <v>0</v>
      </c>
      <c r="U893">
        <v>3</v>
      </c>
      <c r="Z893">
        <f>SmtRes!X916</f>
        <v>1402440005</v>
      </c>
      <c r="AA893">
        <v>-1894729877</v>
      </c>
      <c r="AB893">
        <v>-1894729877</v>
      </c>
    </row>
    <row r="894" spans="1:28" x14ac:dyDescent="0.2">
      <c r="A894">
        <v>20</v>
      </c>
      <c r="B894">
        <v>915</v>
      </c>
      <c r="C894">
        <v>1</v>
      </c>
      <c r="D894">
        <v>0</v>
      </c>
      <c r="E894">
        <f>SmtRes!AV915</f>
        <v>1</v>
      </c>
      <c r="F894" t="str">
        <f>SmtRes!I915</f>
        <v>9999990008</v>
      </c>
      <c r="G894" t="str">
        <f>SmtRes!K915</f>
        <v>Трудозатраты рабочих</v>
      </c>
      <c r="H894" t="str">
        <f>SmtRes!O915</f>
        <v>чел.-ч.</v>
      </c>
      <c r="I894">
        <f>SmtRes!Y915*Source!I1056</f>
        <v>3.63</v>
      </c>
      <c r="J894">
        <f>SmtRes!AO915</f>
        <v>1</v>
      </c>
      <c r="K894">
        <f>SmtRes!AH915</f>
        <v>0</v>
      </c>
      <c r="L894">
        <f>SmtRes!DB915</f>
        <v>0</v>
      </c>
      <c r="M894">
        <f>ROUND(ROUND(L894*Source!I1056, 6)*1, 2)</f>
        <v>0</v>
      </c>
      <c r="N894">
        <f>SmtRes!AD915</f>
        <v>0</v>
      </c>
      <c r="O894">
        <f>ROUND(ROUND(L894*Source!I1056, 6)*SmtRes!DA915, 2)</f>
        <v>0</v>
      </c>
      <c r="P894">
        <f>SmtRes!AG915</f>
        <v>0</v>
      </c>
      <c r="Q894">
        <f>SmtRes!DC915</f>
        <v>0</v>
      </c>
      <c r="R894">
        <f>ROUND(ROUND(Q894*Source!I1056, 6)*1, 2)</f>
        <v>0</v>
      </c>
      <c r="S894">
        <f>SmtRes!AC915</f>
        <v>0</v>
      </c>
      <c r="T894">
        <f>ROUND(ROUND(Q894*Source!I1056, 6)*SmtRes!AK915, 2)</f>
        <v>0</v>
      </c>
      <c r="U894">
        <v>1</v>
      </c>
      <c r="Z894">
        <f>SmtRes!X915</f>
        <v>476480486</v>
      </c>
      <c r="AA894">
        <v>-1751963544</v>
      </c>
      <c r="AB894">
        <v>-1751963544</v>
      </c>
    </row>
    <row r="895" spans="1:28" x14ac:dyDescent="0.2">
      <c r="A895">
        <v>20</v>
      </c>
      <c r="B895">
        <v>922</v>
      </c>
      <c r="C895">
        <v>3</v>
      </c>
      <c r="D895">
        <v>0</v>
      </c>
      <c r="E895">
        <f>SmtRes!AV922</f>
        <v>0</v>
      </c>
      <c r="F895" t="str">
        <f>SmtRes!I922</f>
        <v>21.1-25-389</v>
      </c>
      <c r="G895" t="str">
        <f>SmtRes!K922</f>
        <v>Шкурка шлифовальная на тканевой основе водостойкая</v>
      </c>
      <c r="H895" t="str">
        <f>SmtRes!O922</f>
        <v>м2</v>
      </c>
      <c r="I895">
        <f>SmtRes!Y922*Source!I1057</f>
        <v>0.03</v>
      </c>
      <c r="J895">
        <f>SmtRes!AO922</f>
        <v>1</v>
      </c>
      <c r="K895">
        <f>SmtRes!AE922</f>
        <v>429.34</v>
      </c>
      <c r="L895">
        <f>SmtRes!DB922</f>
        <v>4.29</v>
      </c>
      <c r="M895">
        <f>ROUND(ROUND(L895*Source!I1057, 6)*1, 2)</f>
        <v>12.87</v>
      </c>
      <c r="N895">
        <f>SmtRes!AA922</f>
        <v>429.34</v>
      </c>
      <c r="O895">
        <f>ROUND(ROUND(L895*Source!I1057, 6)*SmtRes!DA922, 2)</f>
        <v>12.87</v>
      </c>
      <c r="P895">
        <f>SmtRes!AG922</f>
        <v>0</v>
      </c>
      <c r="Q895">
        <f>SmtRes!DC922</f>
        <v>0</v>
      </c>
      <c r="R895">
        <f>ROUND(ROUND(Q895*Source!I1057, 6)*1, 2)</f>
        <v>0</v>
      </c>
      <c r="S895">
        <f>SmtRes!AC922</f>
        <v>0</v>
      </c>
      <c r="T895">
        <f>ROUND(ROUND(Q895*Source!I1057, 6)*SmtRes!AK922, 2)</f>
        <v>0</v>
      </c>
      <c r="U895">
        <v>3</v>
      </c>
      <c r="Z895">
        <f>SmtRes!X922</f>
        <v>189364196</v>
      </c>
      <c r="AA895">
        <v>2112690946</v>
      </c>
      <c r="AB895">
        <v>2112690946</v>
      </c>
    </row>
    <row r="896" spans="1:28" x14ac:dyDescent="0.2">
      <c r="A896">
        <v>20</v>
      </c>
      <c r="B896">
        <v>921</v>
      </c>
      <c r="C896">
        <v>3</v>
      </c>
      <c r="D896">
        <v>0</v>
      </c>
      <c r="E896">
        <f>SmtRes!AV921</f>
        <v>0</v>
      </c>
      <c r="F896" t="str">
        <f>SmtRes!I921</f>
        <v>21.1-20-7</v>
      </c>
      <c r="G896" t="str">
        <f>SmtRes!K921</f>
        <v>Ветошь</v>
      </c>
      <c r="H896" t="str">
        <f>SmtRes!O921</f>
        <v>кг</v>
      </c>
      <c r="I896">
        <f>SmtRes!Y921*Source!I1057</f>
        <v>0.15000000000000002</v>
      </c>
      <c r="J896">
        <f>SmtRes!AO921</f>
        <v>1</v>
      </c>
      <c r="K896">
        <f>SmtRes!AE921</f>
        <v>29.29</v>
      </c>
      <c r="L896">
        <f>SmtRes!DB921</f>
        <v>1.46</v>
      </c>
      <c r="M896">
        <f>ROUND(ROUND(L896*Source!I1057, 6)*1, 2)</f>
        <v>4.38</v>
      </c>
      <c r="N896">
        <f>SmtRes!AA921</f>
        <v>29.29</v>
      </c>
      <c r="O896">
        <f>ROUND(ROUND(L896*Source!I1057, 6)*SmtRes!DA921, 2)</f>
        <v>4.38</v>
      </c>
      <c r="P896">
        <f>SmtRes!AG921</f>
        <v>0</v>
      </c>
      <c r="Q896">
        <f>SmtRes!DC921</f>
        <v>0</v>
      </c>
      <c r="R896">
        <f>ROUND(ROUND(Q896*Source!I1057, 6)*1, 2)</f>
        <v>0</v>
      </c>
      <c r="S896">
        <f>SmtRes!AC921</f>
        <v>0</v>
      </c>
      <c r="T896">
        <f>ROUND(ROUND(Q896*Source!I1057, 6)*SmtRes!AK921, 2)</f>
        <v>0</v>
      </c>
      <c r="U896">
        <v>3</v>
      </c>
      <c r="Z896">
        <f>SmtRes!X921</f>
        <v>-20334964</v>
      </c>
      <c r="AA896">
        <v>-854210182</v>
      </c>
      <c r="AB896">
        <v>-854210182</v>
      </c>
    </row>
    <row r="897" spans="1:28" x14ac:dyDescent="0.2">
      <c r="A897">
        <v>20</v>
      </c>
      <c r="B897">
        <v>920</v>
      </c>
      <c r="C897">
        <v>3</v>
      </c>
      <c r="D897">
        <v>0</v>
      </c>
      <c r="E897">
        <f>SmtRes!AV920</f>
        <v>0</v>
      </c>
      <c r="F897" t="str">
        <f>SmtRes!I920</f>
        <v>21.1-20-1</v>
      </c>
      <c r="G897" t="str">
        <f>SmtRes!K920</f>
        <v>Бязь</v>
      </c>
      <c r="H897" t="str">
        <f>SmtRes!O920</f>
        <v>м2</v>
      </c>
      <c r="I897">
        <f>SmtRes!Y920*Source!I1057</f>
        <v>0.30000000000000004</v>
      </c>
      <c r="J897">
        <f>SmtRes!AO920</f>
        <v>1</v>
      </c>
      <c r="K897">
        <f>SmtRes!AE920</f>
        <v>48.08</v>
      </c>
      <c r="L897">
        <f>SmtRes!DB920</f>
        <v>4.8099999999999996</v>
      </c>
      <c r="M897">
        <f>ROUND(ROUND(L897*Source!I1057, 6)*1, 2)</f>
        <v>14.43</v>
      </c>
      <c r="N897">
        <f>SmtRes!AA920</f>
        <v>48.08</v>
      </c>
      <c r="O897">
        <f>ROUND(ROUND(L897*Source!I1057, 6)*SmtRes!DA920, 2)</f>
        <v>14.43</v>
      </c>
      <c r="P897">
        <f>SmtRes!AG920</f>
        <v>0</v>
      </c>
      <c r="Q897">
        <f>SmtRes!DC920</f>
        <v>0</v>
      </c>
      <c r="R897">
        <f>ROUND(ROUND(Q897*Source!I1057, 6)*1, 2)</f>
        <v>0</v>
      </c>
      <c r="S897">
        <f>SmtRes!AC920</f>
        <v>0</v>
      </c>
      <c r="T897">
        <f>ROUND(ROUND(Q897*Source!I1057, 6)*SmtRes!AK920, 2)</f>
        <v>0</v>
      </c>
      <c r="U897">
        <v>3</v>
      </c>
      <c r="Z897">
        <f>SmtRes!X920</f>
        <v>1402440005</v>
      </c>
      <c r="AA897">
        <v>-1894729877</v>
      </c>
      <c r="AB897">
        <v>-1894729877</v>
      </c>
    </row>
    <row r="898" spans="1:28" x14ac:dyDescent="0.2">
      <c r="A898">
        <v>20</v>
      </c>
      <c r="B898">
        <v>919</v>
      </c>
      <c r="C898">
        <v>3</v>
      </c>
      <c r="D898">
        <v>0</v>
      </c>
      <c r="E898">
        <f>SmtRes!AV919</f>
        <v>0</v>
      </c>
      <c r="F898" t="str">
        <f>SmtRes!I919</f>
        <v>21.1-16-104</v>
      </c>
      <c r="G898" t="str">
        <f>SmtRes!K919</f>
        <v>Спирт этиловый технический</v>
      </c>
      <c r="H898" t="str">
        <f>SmtRes!O919</f>
        <v>кг</v>
      </c>
      <c r="I898">
        <f>SmtRes!Y919*Source!I1057</f>
        <v>1.5E-3</v>
      </c>
      <c r="J898">
        <f>SmtRes!AO919</f>
        <v>1</v>
      </c>
      <c r="K898">
        <f>SmtRes!AE919</f>
        <v>412.97</v>
      </c>
      <c r="L898">
        <f>SmtRes!DB919</f>
        <v>0.21</v>
      </c>
      <c r="M898">
        <f>ROUND(ROUND(L898*Source!I1057, 6)*1, 2)</f>
        <v>0.63</v>
      </c>
      <c r="N898">
        <f>SmtRes!AA919</f>
        <v>412.97</v>
      </c>
      <c r="O898">
        <f>ROUND(ROUND(L898*Source!I1057, 6)*SmtRes!DA919, 2)</f>
        <v>0.63</v>
      </c>
      <c r="P898">
        <f>SmtRes!AG919</f>
        <v>0</v>
      </c>
      <c r="Q898">
        <f>SmtRes!DC919</f>
        <v>0</v>
      </c>
      <c r="R898">
        <f>ROUND(ROUND(Q898*Source!I1057, 6)*1, 2)</f>
        <v>0</v>
      </c>
      <c r="S898">
        <f>SmtRes!AC919</f>
        <v>0</v>
      </c>
      <c r="T898">
        <f>ROUND(ROUND(Q898*Source!I1057, 6)*SmtRes!AK919, 2)</f>
        <v>0</v>
      </c>
      <c r="U898">
        <v>3</v>
      </c>
      <c r="Z898">
        <f>SmtRes!X919</f>
        <v>1286462142</v>
      </c>
      <c r="AA898">
        <v>1664821204</v>
      </c>
      <c r="AB898">
        <v>1664821204</v>
      </c>
    </row>
    <row r="899" spans="1:28" x14ac:dyDescent="0.2">
      <c r="A899">
        <v>20</v>
      </c>
      <c r="B899">
        <v>918</v>
      </c>
      <c r="C899">
        <v>1</v>
      </c>
      <c r="D899">
        <v>0</v>
      </c>
      <c r="E899">
        <f>SmtRes!AV918</f>
        <v>1</v>
      </c>
      <c r="F899" t="str">
        <f>SmtRes!I918</f>
        <v>9999990008</v>
      </c>
      <c r="G899" t="str">
        <f>SmtRes!K918</f>
        <v>Трудозатраты рабочих</v>
      </c>
      <c r="H899" t="str">
        <f>SmtRes!O918</f>
        <v>чел.-ч.</v>
      </c>
      <c r="I899">
        <f>SmtRes!Y918*Source!I1057</f>
        <v>0.66</v>
      </c>
      <c r="J899">
        <f>SmtRes!AO918</f>
        <v>1</v>
      </c>
      <c r="K899">
        <f>SmtRes!AH918</f>
        <v>0</v>
      </c>
      <c r="L899">
        <f>SmtRes!DB918</f>
        <v>0</v>
      </c>
      <c r="M899">
        <f>ROUND(ROUND(L899*Source!I1057, 6)*1, 2)</f>
        <v>0</v>
      </c>
      <c r="N899">
        <f>SmtRes!AD918</f>
        <v>0</v>
      </c>
      <c r="O899">
        <f>ROUND(ROUND(L899*Source!I1057, 6)*SmtRes!DA918, 2)</f>
        <v>0</v>
      </c>
      <c r="P899">
        <f>SmtRes!AG918</f>
        <v>0</v>
      </c>
      <c r="Q899">
        <f>SmtRes!DC918</f>
        <v>0</v>
      </c>
      <c r="R899">
        <f>ROUND(ROUND(Q899*Source!I1057, 6)*1, 2)</f>
        <v>0</v>
      </c>
      <c r="S899">
        <f>SmtRes!AC918</f>
        <v>0</v>
      </c>
      <c r="T899">
        <f>ROUND(ROUND(Q899*Source!I1057, 6)*SmtRes!AK918, 2)</f>
        <v>0</v>
      </c>
      <c r="U899">
        <v>1</v>
      </c>
      <c r="Z899">
        <f>SmtRes!X918</f>
        <v>476480486</v>
      </c>
      <c r="AA899">
        <v>-1751963544</v>
      </c>
      <c r="AB899">
        <v>-1751963544</v>
      </c>
    </row>
    <row r="900" spans="1:28" x14ac:dyDescent="0.2">
      <c r="A900">
        <v>20</v>
      </c>
      <c r="B900">
        <v>927</v>
      </c>
      <c r="C900">
        <v>3</v>
      </c>
      <c r="D900">
        <v>0</v>
      </c>
      <c r="E900">
        <f>SmtRes!AV927</f>
        <v>0</v>
      </c>
      <c r="F900" t="str">
        <f>SmtRes!I927</f>
        <v>21.1-25-191</v>
      </c>
      <c r="G900" t="str">
        <f>SmtRes!K927</f>
        <v>Мыло жидкое (мыловар)</v>
      </c>
      <c r="H900" t="str">
        <f>SmtRes!O927</f>
        <v>кг</v>
      </c>
      <c r="I900">
        <f>SmtRes!Y927*Source!I1058</f>
        <v>1E-3</v>
      </c>
      <c r="J900">
        <f>SmtRes!AO927</f>
        <v>1</v>
      </c>
      <c r="K900">
        <f>SmtRes!AE927</f>
        <v>40.155050000000003</v>
      </c>
      <c r="L900">
        <f>SmtRes!DB927</f>
        <v>0.04</v>
      </c>
      <c r="M900">
        <f>ROUND(ROUND(L900*Source!I1058, 6)*1, 2)</f>
        <v>0.04</v>
      </c>
      <c r="N900">
        <f>SmtRes!AA927</f>
        <v>40.159999999999997</v>
      </c>
      <c r="O900">
        <f>ROUND(ROUND(L900*Source!I1058, 6)*SmtRes!DA927, 2)</f>
        <v>0.04</v>
      </c>
      <c r="P900">
        <f>SmtRes!AG927</f>
        <v>0</v>
      </c>
      <c r="Q900">
        <f>SmtRes!DC927</f>
        <v>0</v>
      </c>
      <c r="R900">
        <f>ROUND(ROUND(Q900*Source!I1058, 6)*1, 2)</f>
        <v>0</v>
      </c>
      <c r="S900">
        <f>SmtRes!AC927</f>
        <v>0</v>
      </c>
      <c r="T900">
        <f>ROUND(ROUND(Q900*Source!I1058, 6)*SmtRes!AK927, 2)</f>
        <v>0</v>
      </c>
      <c r="U900">
        <v>3</v>
      </c>
      <c r="Z900">
        <f>SmtRes!X927</f>
        <v>-1196239811</v>
      </c>
      <c r="AA900">
        <v>1574957004</v>
      </c>
      <c r="AB900">
        <v>1047235351</v>
      </c>
    </row>
    <row r="901" spans="1:28" x14ac:dyDescent="0.2">
      <c r="A901">
        <v>20</v>
      </c>
      <c r="B901">
        <v>926</v>
      </c>
      <c r="C901">
        <v>3</v>
      </c>
      <c r="D901">
        <v>0</v>
      </c>
      <c r="E901">
        <f>SmtRes!AV926</f>
        <v>0</v>
      </c>
      <c r="F901" t="str">
        <f>SmtRes!I926</f>
        <v>21.1-20-7</v>
      </c>
      <c r="G901" t="str">
        <f>SmtRes!K926</f>
        <v>Ветошь</v>
      </c>
      <c r="H901" t="str">
        <f>SmtRes!O926</f>
        <v>кг</v>
      </c>
      <c r="I901">
        <f>SmtRes!Y926*Source!I1058</f>
        <v>4.0000000000000001E-3</v>
      </c>
      <c r="J901">
        <f>SmtRes!AO926</f>
        <v>1</v>
      </c>
      <c r="K901">
        <f>SmtRes!AE926</f>
        <v>29.29</v>
      </c>
      <c r="L901">
        <f>SmtRes!DB926</f>
        <v>0.12</v>
      </c>
      <c r="M901">
        <f>ROUND(ROUND(L901*Source!I1058, 6)*1, 2)</f>
        <v>0.12</v>
      </c>
      <c r="N901">
        <f>SmtRes!AA926</f>
        <v>29.29</v>
      </c>
      <c r="O901">
        <f>ROUND(ROUND(L901*Source!I1058, 6)*SmtRes!DA926, 2)</f>
        <v>0.12</v>
      </c>
      <c r="P901">
        <f>SmtRes!AG926</f>
        <v>0</v>
      </c>
      <c r="Q901">
        <f>SmtRes!DC926</f>
        <v>0</v>
      </c>
      <c r="R901">
        <f>ROUND(ROUND(Q901*Source!I1058, 6)*1, 2)</f>
        <v>0</v>
      </c>
      <c r="S901">
        <f>SmtRes!AC926</f>
        <v>0</v>
      </c>
      <c r="T901">
        <f>ROUND(ROUND(Q901*Source!I1058, 6)*SmtRes!AK926, 2)</f>
        <v>0</v>
      </c>
      <c r="U901">
        <v>3</v>
      </c>
      <c r="Z901">
        <f>SmtRes!X926</f>
        <v>-1708536462</v>
      </c>
      <c r="AA901">
        <v>1108320230</v>
      </c>
      <c r="AB901">
        <v>1108320230</v>
      </c>
    </row>
    <row r="902" spans="1:28" x14ac:dyDescent="0.2">
      <c r="A902">
        <v>20</v>
      </c>
      <c r="B902">
        <v>925</v>
      </c>
      <c r="C902">
        <v>3</v>
      </c>
      <c r="D902">
        <v>0</v>
      </c>
      <c r="E902">
        <f>SmtRes!AV925</f>
        <v>0</v>
      </c>
      <c r="F902" t="str">
        <f>SmtRes!I925</f>
        <v>21.1-16-104</v>
      </c>
      <c r="G902" t="str">
        <f>SmtRes!K925</f>
        <v>Спирт этиловый технический</v>
      </c>
      <c r="H902" t="str">
        <f>SmtRes!O925</f>
        <v>кг</v>
      </c>
      <c r="I902">
        <f>SmtRes!Y925*Source!I1058</f>
        <v>2E-3</v>
      </c>
      <c r="J902">
        <f>SmtRes!AO925</f>
        <v>1</v>
      </c>
      <c r="K902">
        <f>SmtRes!AE925</f>
        <v>412.97</v>
      </c>
      <c r="L902">
        <f>SmtRes!DB925</f>
        <v>0.83</v>
      </c>
      <c r="M902">
        <f>ROUND(ROUND(L902*Source!I1058, 6)*1, 2)</f>
        <v>0.83</v>
      </c>
      <c r="N902">
        <f>SmtRes!AA925</f>
        <v>412.97</v>
      </c>
      <c r="O902">
        <f>ROUND(ROUND(L902*Source!I1058, 6)*SmtRes!DA925, 2)</f>
        <v>0.83</v>
      </c>
      <c r="P902">
        <f>SmtRes!AG925</f>
        <v>0</v>
      </c>
      <c r="Q902">
        <f>SmtRes!DC925</f>
        <v>0</v>
      </c>
      <c r="R902">
        <f>ROUND(ROUND(Q902*Source!I1058, 6)*1, 2)</f>
        <v>0</v>
      </c>
      <c r="S902">
        <f>SmtRes!AC925</f>
        <v>0</v>
      </c>
      <c r="T902">
        <f>ROUND(ROUND(Q902*Source!I1058, 6)*SmtRes!AK925, 2)</f>
        <v>0</v>
      </c>
      <c r="U902">
        <v>3</v>
      </c>
      <c r="Z902">
        <f>SmtRes!X925</f>
        <v>382526942</v>
      </c>
      <c r="AA902">
        <v>-279449137</v>
      </c>
      <c r="AB902">
        <v>-279449137</v>
      </c>
    </row>
    <row r="903" spans="1:28" x14ac:dyDescent="0.2">
      <c r="A903">
        <v>20</v>
      </c>
      <c r="B903">
        <v>924</v>
      </c>
      <c r="C903">
        <v>2</v>
      </c>
      <c r="D903">
        <v>0</v>
      </c>
      <c r="E903">
        <f>SmtRes!AV924</f>
        <v>0</v>
      </c>
      <c r="F903" t="str">
        <f>SmtRes!I924</f>
        <v>22.1-18-24</v>
      </c>
      <c r="G903" t="str">
        <f>SmtRes!K924</f>
        <v>Автомобили полупассажирские типа ГАЗ, грузоподъемность до 2 т</v>
      </c>
      <c r="H903" t="str">
        <f>SmtRes!O924</f>
        <v>маш.-ч</v>
      </c>
      <c r="I903">
        <f>SmtRes!Y924*Source!I1058</f>
        <v>4.1999999999999996E-2</v>
      </c>
      <c r="J903">
        <f>SmtRes!AO924</f>
        <v>1</v>
      </c>
      <c r="K903">
        <f>SmtRes!AF924</f>
        <v>789.86</v>
      </c>
      <c r="L903">
        <f>SmtRes!DB924</f>
        <v>33.173000000000002</v>
      </c>
      <c r="M903">
        <f>ROUND(ROUND(L903*Source!I1058, 6)*1, 2)</f>
        <v>33.17</v>
      </c>
      <c r="N903">
        <f>SmtRes!AB924</f>
        <v>789.86</v>
      </c>
      <c r="O903">
        <f>ROUND(ROUND(L903*Source!I1058, 6)*SmtRes!DA924, 2)</f>
        <v>33.17</v>
      </c>
      <c r="P903">
        <f>SmtRes!AG924</f>
        <v>515.51</v>
      </c>
      <c r="Q903">
        <f>SmtRes!DC924</f>
        <v>21.651</v>
      </c>
      <c r="R903">
        <f>ROUND(ROUND(Q903*Source!I1058, 6)*1, 2)</f>
        <v>21.65</v>
      </c>
      <c r="S903">
        <f>SmtRes!AC924</f>
        <v>515.51</v>
      </c>
      <c r="T903">
        <f>ROUND(ROUND(Q903*Source!I1058, 6)*SmtRes!AK924, 2)</f>
        <v>21.65</v>
      </c>
      <c r="U903">
        <v>2</v>
      </c>
      <c r="Z903">
        <f>SmtRes!X924</f>
        <v>-253528126</v>
      </c>
      <c r="AA903">
        <v>209854017</v>
      </c>
      <c r="AB903">
        <v>209854017</v>
      </c>
    </row>
    <row r="904" spans="1:28" x14ac:dyDescent="0.2">
      <c r="A904">
        <v>20</v>
      </c>
      <c r="B904">
        <v>923</v>
      </c>
      <c r="C904">
        <v>1</v>
      </c>
      <c r="D904">
        <v>0</v>
      </c>
      <c r="E904">
        <f>SmtRes!AV923</f>
        <v>1</v>
      </c>
      <c r="F904" t="str">
        <f>SmtRes!I923</f>
        <v>9999990008</v>
      </c>
      <c r="G904" t="str">
        <f>SmtRes!K923</f>
        <v>Трудозатраты рабочих</v>
      </c>
      <c r="H904" t="str">
        <f>SmtRes!O923</f>
        <v>чел.-ч.</v>
      </c>
      <c r="I904">
        <f>SmtRes!Y923*Source!I1058</f>
        <v>0.378</v>
      </c>
      <c r="J904">
        <f>SmtRes!AO923</f>
        <v>1</v>
      </c>
      <c r="K904">
        <f>SmtRes!AH923</f>
        <v>0</v>
      </c>
      <c r="L904">
        <f>SmtRes!DB923</f>
        <v>0</v>
      </c>
      <c r="M904">
        <f>ROUND(ROUND(L904*Source!I1058, 6)*1, 2)</f>
        <v>0</v>
      </c>
      <c r="N904">
        <f>SmtRes!AD923</f>
        <v>0</v>
      </c>
      <c r="O904">
        <f>ROUND(ROUND(L904*Source!I1058, 6)*SmtRes!DA923, 2)</f>
        <v>0</v>
      </c>
      <c r="P904">
        <f>SmtRes!AG923</f>
        <v>0</v>
      </c>
      <c r="Q904">
        <f>SmtRes!DC923</f>
        <v>0</v>
      </c>
      <c r="R904">
        <f>ROUND(ROUND(Q904*Source!I1058, 6)*1, 2)</f>
        <v>0</v>
      </c>
      <c r="S904">
        <f>SmtRes!AC923</f>
        <v>0</v>
      </c>
      <c r="T904">
        <f>ROUND(ROUND(Q904*Source!I1058, 6)*SmtRes!AK923, 2)</f>
        <v>0</v>
      </c>
      <c r="U904">
        <v>1</v>
      </c>
      <c r="Z904">
        <f>SmtRes!X923</f>
        <v>476480486</v>
      </c>
      <c r="AA904">
        <v>-1751963544</v>
      </c>
      <c r="AB904">
        <v>-1751963544</v>
      </c>
    </row>
    <row r="905" spans="1:28" x14ac:dyDescent="0.2">
      <c r="A905">
        <v>20</v>
      </c>
      <c r="B905">
        <v>932</v>
      </c>
      <c r="C905">
        <v>3</v>
      </c>
      <c r="D905">
        <v>0</v>
      </c>
      <c r="E905">
        <f>SmtRes!AV932</f>
        <v>0</v>
      </c>
      <c r="F905" t="str">
        <f>SmtRes!I932</f>
        <v>21.1-25-191</v>
      </c>
      <c r="G905" t="str">
        <f>SmtRes!K932</f>
        <v>Мыло жидкое (мыловар)</v>
      </c>
      <c r="H905" t="str">
        <f>SmtRes!O932</f>
        <v>кг</v>
      </c>
      <c r="I905">
        <f>SmtRes!Y932*Source!I1059</f>
        <v>1.0999999999999999E-2</v>
      </c>
      <c r="J905">
        <f>SmtRes!AO932</f>
        <v>1</v>
      </c>
      <c r="K905">
        <f>SmtRes!AE932</f>
        <v>40.155050000000003</v>
      </c>
      <c r="L905">
        <f>SmtRes!DB932</f>
        <v>0.44</v>
      </c>
      <c r="M905">
        <f>ROUND(ROUND(L905*Source!I1059, 6)*1, 2)</f>
        <v>0.44</v>
      </c>
      <c r="N905">
        <f>SmtRes!AA932</f>
        <v>40.159999999999997</v>
      </c>
      <c r="O905">
        <f>ROUND(ROUND(L905*Source!I1059, 6)*SmtRes!DA932, 2)</f>
        <v>0.44</v>
      </c>
      <c r="P905">
        <f>SmtRes!AG932</f>
        <v>0</v>
      </c>
      <c r="Q905">
        <f>SmtRes!DC932</f>
        <v>0</v>
      </c>
      <c r="R905">
        <f>ROUND(ROUND(Q905*Source!I1059, 6)*1, 2)</f>
        <v>0</v>
      </c>
      <c r="S905">
        <f>SmtRes!AC932</f>
        <v>0</v>
      </c>
      <c r="T905">
        <f>ROUND(ROUND(Q905*Source!I1059, 6)*SmtRes!AK932, 2)</f>
        <v>0</v>
      </c>
      <c r="U905">
        <v>3</v>
      </c>
      <c r="Z905">
        <f>SmtRes!X932</f>
        <v>-1196239811</v>
      </c>
      <c r="AA905">
        <v>1574957004</v>
      </c>
      <c r="AB905">
        <v>1047235351</v>
      </c>
    </row>
    <row r="906" spans="1:28" x14ac:dyDescent="0.2">
      <c r="A906">
        <v>20</v>
      </c>
      <c r="B906">
        <v>931</v>
      </c>
      <c r="C906">
        <v>3</v>
      </c>
      <c r="D906">
        <v>0</v>
      </c>
      <c r="E906">
        <f>SmtRes!AV931</f>
        <v>0</v>
      </c>
      <c r="F906" t="str">
        <f>SmtRes!I931</f>
        <v>21.1-20-7</v>
      </c>
      <c r="G906" t="str">
        <f>SmtRes!K931</f>
        <v>Ветошь</v>
      </c>
      <c r="H906" t="str">
        <f>SmtRes!O931</f>
        <v>кг</v>
      </c>
      <c r="I906">
        <f>SmtRes!Y931*Source!I1059</f>
        <v>4.3999999999999997E-2</v>
      </c>
      <c r="J906">
        <f>SmtRes!AO931</f>
        <v>1</v>
      </c>
      <c r="K906">
        <f>SmtRes!AE931</f>
        <v>29.29</v>
      </c>
      <c r="L906">
        <f>SmtRes!DB931</f>
        <v>1.32</v>
      </c>
      <c r="M906">
        <f>ROUND(ROUND(L906*Source!I1059, 6)*1, 2)</f>
        <v>1.32</v>
      </c>
      <c r="N906">
        <f>SmtRes!AA931</f>
        <v>29.29</v>
      </c>
      <c r="O906">
        <f>ROUND(ROUND(L906*Source!I1059, 6)*SmtRes!DA931, 2)</f>
        <v>1.32</v>
      </c>
      <c r="P906">
        <f>SmtRes!AG931</f>
        <v>0</v>
      </c>
      <c r="Q906">
        <f>SmtRes!DC931</f>
        <v>0</v>
      </c>
      <c r="R906">
        <f>ROUND(ROUND(Q906*Source!I1059, 6)*1, 2)</f>
        <v>0</v>
      </c>
      <c r="S906">
        <f>SmtRes!AC931</f>
        <v>0</v>
      </c>
      <c r="T906">
        <f>ROUND(ROUND(Q906*Source!I1059, 6)*SmtRes!AK931, 2)</f>
        <v>0</v>
      </c>
      <c r="U906">
        <v>3</v>
      </c>
      <c r="Z906">
        <f>SmtRes!X931</f>
        <v>-1708536462</v>
      </c>
      <c r="AA906">
        <v>1108320230</v>
      </c>
      <c r="AB906">
        <v>1108320230</v>
      </c>
    </row>
    <row r="907" spans="1:28" x14ac:dyDescent="0.2">
      <c r="A907">
        <v>20</v>
      </c>
      <c r="B907">
        <v>930</v>
      </c>
      <c r="C907">
        <v>3</v>
      </c>
      <c r="D907">
        <v>0</v>
      </c>
      <c r="E907">
        <f>SmtRes!AV930</f>
        <v>0</v>
      </c>
      <c r="F907" t="str">
        <f>SmtRes!I930</f>
        <v>21.1-16-104</v>
      </c>
      <c r="G907" t="str">
        <f>SmtRes!K930</f>
        <v>Спирт этиловый технический</v>
      </c>
      <c r="H907" t="str">
        <f>SmtRes!O930</f>
        <v>кг</v>
      </c>
      <c r="I907">
        <f>SmtRes!Y930*Source!I1059</f>
        <v>2.1999999999999999E-2</v>
      </c>
      <c r="J907">
        <f>SmtRes!AO930</f>
        <v>1</v>
      </c>
      <c r="K907">
        <f>SmtRes!AE930</f>
        <v>412.97</v>
      </c>
      <c r="L907">
        <f>SmtRes!DB930</f>
        <v>9.1300000000000008</v>
      </c>
      <c r="M907">
        <f>ROUND(ROUND(L907*Source!I1059, 6)*1, 2)</f>
        <v>9.1300000000000008</v>
      </c>
      <c r="N907">
        <f>SmtRes!AA930</f>
        <v>412.97</v>
      </c>
      <c r="O907">
        <f>ROUND(ROUND(L907*Source!I1059, 6)*SmtRes!DA930, 2)</f>
        <v>9.1300000000000008</v>
      </c>
      <c r="P907">
        <f>SmtRes!AG930</f>
        <v>0</v>
      </c>
      <c r="Q907">
        <f>SmtRes!DC930</f>
        <v>0</v>
      </c>
      <c r="R907">
        <f>ROUND(ROUND(Q907*Source!I1059, 6)*1, 2)</f>
        <v>0</v>
      </c>
      <c r="S907">
        <f>SmtRes!AC930</f>
        <v>0</v>
      </c>
      <c r="T907">
        <f>ROUND(ROUND(Q907*Source!I1059, 6)*SmtRes!AK930, 2)</f>
        <v>0</v>
      </c>
      <c r="U907">
        <v>3</v>
      </c>
      <c r="Z907">
        <f>SmtRes!X930</f>
        <v>382526942</v>
      </c>
      <c r="AA907">
        <v>-279449137</v>
      </c>
      <c r="AB907">
        <v>-279449137</v>
      </c>
    </row>
    <row r="908" spans="1:28" x14ac:dyDescent="0.2">
      <c r="A908">
        <v>20</v>
      </c>
      <c r="B908">
        <v>929</v>
      </c>
      <c r="C908">
        <v>2</v>
      </c>
      <c r="D908">
        <v>0</v>
      </c>
      <c r="E908">
        <f>SmtRes!AV929</f>
        <v>0</v>
      </c>
      <c r="F908" t="str">
        <f>SmtRes!I929</f>
        <v>22.1-18-24</v>
      </c>
      <c r="G908" t="str">
        <f>SmtRes!K929</f>
        <v>Автомобили полупассажирские типа ГАЗ, грузоподъемность до 2 т</v>
      </c>
      <c r="H908" t="str">
        <f>SmtRes!O929</f>
        <v>маш.-ч</v>
      </c>
      <c r="I908">
        <f>SmtRes!Y929*Source!I1059</f>
        <v>0.16499999999999998</v>
      </c>
      <c r="J908">
        <f>SmtRes!AO929</f>
        <v>1</v>
      </c>
      <c r="K908">
        <f>SmtRes!AF929</f>
        <v>789.86</v>
      </c>
      <c r="L908">
        <f>SmtRes!DB929</f>
        <v>130.35</v>
      </c>
      <c r="M908">
        <f>ROUND(ROUND(L908*Source!I1059, 6)*1, 2)</f>
        <v>130.35</v>
      </c>
      <c r="N908">
        <f>SmtRes!AB929</f>
        <v>789.86</v>
      </c>
      <c r="O908">
        <f>ROUND(ROUND(L908*Source!I1059, 6)*SmtRes!DA929, 2)</f>
        <v>130.35</v>
      </c>
      <c r="P908">
        <f>SmtRes!AG929</f>
        <v>515.51</v>
      </c>
      <c r="Q908">
        <f>SmtRes!DC929</f>
        <v>85.057500000000005</v>
      </c>
      <c r="R908">
        <f>ROUND(ROUND(Q908*Source!I1059, 6)*1, 2)</f>
        <v>85.06</v>
      </c>
      <c r="S908">
        <f>SmtRes!AC929</f>
        <v>515.51</v>
      </c>
      <c r="T908">
        <f>ROUND(ROUND(Q908*Source!I1059, 6)*SmtRes!AK929, 2)</f>
        <v>85.06</v>
      </c>
      <c r="U908">
        <v>2</v>
      </c>
      <c r="Z908">
        <f>SmtRes!X929</f>
        <v>-253528126</v>
      </c>
      <c r="AA908">
        <v>209854017</v>
      </c>
      <c r="AB908">
        <v>209854017</v>
      </c>
    </row>
    <row r="909" spans="1:28" x14ac:dyDescent="0.2">
      <c r="A909">
        <v>20</v>
      </c>
      <c r="B909">
        <v>928</v>
      </c>
      <c r="C909">
        <v>1</v>
      </c>
      <c r="D909">
        <v>0</v>
      </c>
      <c r="E909">
        <f>SmtRes!AV928</f>
        <v>1</v>
      </c>
      <c r="F909" t="str">
        <f>SmtRes!I928</f>
        <v>9999990008</v>
      </c>
      <c r="G909" t="str">
        <f>SmtRes!K928</f>
        <v>Трудозатраты рабочих</v>
      </c>
      <c r="H909" t="str">
        <f>SmtRes!O928</f>
        <v>чел.-ч.</v>
      </c>
      <c r="I909">
        <f>SmtRes!Y928*Source!I1059</f>
        <v>1.5675000000000001</v>
      </c>
      <c r="J909">
        <f>SmtRes!AO928</f>
        <v>1</v>
      </c>
      <c r="K909">
        <f>SmtRes!AH928</f>
        <v>0</v>
      </c>
      <c r="L909">
        <f>SmtRes!DB928</f>
        <v>0</v>
      </c>
      <c r="M909">
        <f>ROUND(ROUND(L909*Source!I1059, 6)*1, 2)</f>
        <v>0</v>
      </c>
      <c r="N909">
        <f>SmtRes!AD928</f>
        <v>0</v>
      </c>
      <c r="O909">
        <f>ROUND(ROUND(L909*Source!I1059, 6)*SmtRes!DA928, 2)</f>
        <v>0</v>
      </c>
      <c r="P909">
        <f>SmtRes!AG928</f>
        <v>0</v>
      </c>
      <c r="Q909">
        <f>SmtRes!DC928</f>
        <v>0</v>
      </c>
      <c r="R909">
        <f>ROUND(ROUND(Q909*Source!I1059, 6)*1, 2)</f>
        <v>0</v>
      </c>
      <c r="S909">
        <f>SmtRes!AC928</f>
        <v>0</v>
      </c>
      <c r="T909">
        <f>ROUND(ROUND(Q909*Source!I1059, 6)*SmtRes!AK928, 2)</f>
        <v>0</v>
      </c>
      <c r="U909">
        <v>1</v>
      </c>
      <c r="Z909">
        <f>SmtRes!X928</f>
        <v>476480486</v>
      </c>
      <c r="AA909">
        <v>-1751963544</v>
      </c>
      <c r="AB909">
        <v>-1751963544</v>
      </c>
    </row>
    <row r="910" spans="1:28" x14ac:dyDescent="0.2">
      <c r="A910">
        <v>20</v>
      </c>
      <c r="B910">
        <v>939</v>
      </c>
      <c r="C910">
        <v>3</v>
      </c>
      <c r="D910">
        <v>0</v>
      </c>
      <c r="E910">
        <f>SmtRes!AV939</f>
        <v>0</v>
      </c>
      <c r="F910" t="str">
        <f>SmtRes!I939</f>
        <v>21.1-20-1</v>
      </c>
      <c r="G910" t="str">
        <f>SmtRes!K939</f>
        <v>Бязь</v>
      </c>
      <c r="H910" t="str">
        <f>SmtRes!O939</f>
        <v>м2</v>
      </c>
      <c r="I910">
        <f>SmtRes!Y939*Source!I1060</f>
        <v>0.02</v>
      </c>
      <c r="J910">
        <f>SmtRes!AO939</f>
        <v>1</v>
      </c>
      <c r="K910">
        <f>SmtRes!AE939</f>
        <v>48.08</v>
      </c>
      <c r="L910">
        <f>SmtRes!DB939</f>
        <v>0.96</v>
      </c>
      <c r="M910">
        <f>ROUND(ROUND(L910*Source!I1060, 6)*1, 2)</f>
        <v>0.96</v>
      </c>
      <c r="N910">
        <f>SmtRes!AA939</f>
        <v>48.08</v>
      </c>
      <c r="O910">
        <f>ROUND(ROUND(L910*Source!I1060, 6)*SmtRes!DA939, 2)</f>
        <v>0.96</v>
      </c>
      <c r="P910">
        <f>SmtRes!AG939</f>
        <v>0</v>
      </c>
      <c r="Q910">
        <f>SmtRes!DC939</f>
        <v>0</v>
      </c>
      <c r="R910">
        <f>ROUND(ROUND(Q910*Source!I1060, 6)*1, 2)</f>
        <v>0</v>
      </c>
      <c r="S910">
        <f>SmtRes!AC939</f>
        <v>0</v>
      </c>
      <c r="T910">
        <f>ROUND(ROUND(Q910*Source!I1060, 6)*SmtRes!AK939, 2)</f>
        <v>0</v>
      </c>
      <c r="U910">
        <v>3</v>
      </c>
      <c r="Z910">
        <f>SmtRes!X939</f>
        <v>930607803</v>
      </c>
      <c r="AA910">
        <v>438278550</v>
      </c>
      <c r="AB910">
        <v>438278550</v>
      </c>
    </row>
    <row r="911" spans="1:28" x14ac:dyDescent="0.2">
      <c r="A911">
        <v>20</v>
      </c>
      <c r="B911">
        <v>938</v>
      </c>
      <c r="C911">
        <v>3</v>
      </c>
      <c r="D911">
        <v>0</v>
      </c>
      <c r="E911">
        <f>SmtRes!AV938</f>
        <v>0</v>
      </c>
      <c r="F911" t="str">
        <f>SmtRes!I938</f>
        <v>21.1-16-41</v>
      </c>
      <c r="G911" t="str">
        <f>SmtRes!K938</f>
        <v>Канифоль</v>
      </c>
      <c r="H911" t="str">
        <f>SmtRes!O938</f>
        <v>кг</v>
      </c>
      <c r="I911">
        <f>SmtRes!Y938*Source!I1060</f>
        <v>3.5000000000000001E-3</v>
      </c>
      <c r="J911">
        <f>SmtRes!AO938</f>
        <v>1</v>
      </c>
      <c r="K911">
        <f>SmtRes!AE938</f>
        <v>404.48</v>
      </c>
      <c r="L911">
        <f>SmtRes!DB938</f>
        <v>1.42</v>
      </c>
      <c r="M911">
        <f>ROUND(ROUND(L911*Source!I1060, 6)*1, 2)</f>
        <v>1.42</v>
      </c>
      <c r="N911">
        <f>SmtRes!AA938</f>
        <v>404.48</v>
      </c>
      <c r="O911">
        <f>ROUND(ROUND(L911*Source!I1060, 6)*SmtRes!DA938, 2)</f>
        <v>1.42</v>
      </c>
      <c r="P911">
        <f>SmtRes!AG938</f>
        <v>0</v>
      </c>
      <c r="Q911">
        <f>SmtRes!DC938</f>
        <v>0</v>
      </c>
      <c r="R911">
        <f>ROUND(ROUND(Q911*Source!I1060, 6)*1, 2)</f>
        <v>0</v>
      </c>
      <c r="S911">
        <f>SmtRes!AC938</f>
        <v>0</v>
      </c>
      <c r="T911">
        <f>ROUND(ROUND(Q911*Source!I1060, 6)*SmtRes!AK938, 2)</f>
        <v>0</v>
      </c>
      <c r="U911">
        <v>3</v>
      </c>
      <c r="Z911">
        <f>SmtRes!X938</f>
        <v>-258820987</v>
      </c>
      <c r="AA911">
        <v>-1489101593</v>
      </c>
      <c r="AB911">
        <v>-1489101593</v>
      </c>
    </row>
    <row r="912" spans="1:28" x14ac:dyDescent="0.2">
      <c r="A912">
        <v>20</v>
      </c>
      <c r="B912">
        <v>937</v>
      </c>
      <c r="C912">
        <v>3</v>
      </c>
      <c r="D912">
        <v>0</v>
      </c>
      <c r="E912">
        <f>SmtRes!AV937</f>
        <v>0</v>
      </c>
      <c r="F912" t="str">
        <f>SmtRes!I937</f>
        <v>21.1-16-11</v>
      </c>
      <c r="G912" t="str">
        <f>SmtRes!K937</f>
        <v>Ацетон химически чистый</v>
      </c>
      <c r="H912" t="str">
        <f>SmtRes!O937</f>
        <v>кг</v>
      </c>
      <c r="I912">
        <f>SmtRes!Y937*Source!I1060</f>
        <v>2E-3</v>
      </c>
      <c r="J912">
        <f>SmtRes!AO937</f>
        <v>1</v>
      </c>
      <c r="K912">
        <f>SmtRes!AE937</f>
        <v>271.95999999999998</v>
      </c>
      <c r="L912">
        <f>SmtRes!DB937</f>
        <v>0.54</v>
      </c>
      <c r="M912">
        <f>ROUND(ROUND(L912*Source!I1060, 6)*1, 2)</f>
        <v>0.54</v>
      </c>
      <c r="N912">
        <f>SmtRes!AA937</f>
        <v>271.95999999999998</v>
      </c>
      <c r="O912">
        <f>ROUND(ROUND(L912*Source!I1060, 6)*SmtRes!DA937, 2)</f>
        <v>0.54</v>
      </c>
      <c r="P912">
        <f>SmtRes!AG937</f>
        <v>0</v>
      </c>
      <c r="Q912">
        <f>SmtRes!DC937</f>
        <v>0</v>
      </c>
      <c r="R912">
        <f>ROUND(ROUND(Q912*Source!I1060, 6)*1, 2)</f>
        <v>0</v>
      </c>
      <c r="S912">
        <f>SmtRes!AC937</f>
        <v>0</v>
      </c>
      <c r="T912">
        <f>ROUND(ROUND(Q912*Source!I1060, 6)*SmtRes!AK937, 2)</f>
        <v>0</v>
      </c>
      <c r="U912">
        <v>3</v>
      </c>
      <c r="Z912">
        <f>SmtRes!X937</f>
        <v>-147731734</v>
      </c>
      <c r="AA912">
        <v>-1949178494</v>
      </c>
      <c r="AB912">
        <v>-1949178494</v>
      </c>
    </row>
    <row r="913" spans="1:28" x14ac:dyDescent="0.2">
      <c r="A913">
        <v>20</v>
      </c>
      <c r="B913">
        <v>936</v>
      </c>
      <c r="C913">
        <v>3</v>
      </c>
      <c r="D913">
        <v>0</v>
      </c>
      <c r="E913">
        <f>SmtRes!AV936</f>
        <v>0</v>
      </c>
      <c r="F913" t="str">
        <f>SmtRes!I936</f>
        <v>21.1-16-104</v>
      </c>
      <c r="G913" t="str">
        <f>SmtRes!K936</f>
        <v>Спирт этиловый технический</v>
      </c>
      <c r="H913" t="str">
        <f>SmtRes!O936</f>
        <v>кг</v>
      </c>
      <c r="I913">
        <f>SmtRes!Y936*Source!I1060</f>
        <v>4.0000000000000001E-3</v>
      </c>
      <c r="J913">
        <f>SmtRes!AO936</f>
        <v>1</v>
      </c>
      <c r="K913">
        <f>SmtRes!AE936</f>
        <v>412.97</v>
      </c>
      <c r="L913">
        <f>SmtRes!DB936</f>
        <v>1.65</v>
      </c>
      <c r="M913">
        <f>ROUND(ROUND(L913*Source!I1060, 6)*1, 2)</f>
        <v>1.65</v>
      </c>
      <c r="N913">
        <f>SmtRes!AA936</f>
        <v>412.97</v>
      </c>
      <c r="O913">
        <f>ROUND(ROUND(L913*Source!I1060, 6)*SmtRes!DA936, 2)</f>
        <v>1.65</v>
      </c>
      <c r="P913">
        <f>SmtRes!AG936</f>
        <v>0</v>
      </c>
      <c r="Q913">
        <f>SmtRes!DC936</f>
        <v>0</v>
      </c>
      <c r="R913">
        <f>ROUND(ROUND(Q913*Source!I1060, 6)*1, 2)</f>
        <v>0</v>
      </c>
      <c r="S913">
        <f>SmtRes!AC936</f>
        <v>0</v>
      </c>
      <c r="T913">
        <f>ROUND(ROUND(Q913*Source!I1060, 6)*SmtRes!AK936, 2)</f>
        <v>0</v>
      </c>
      <c r="U913">
        <v>3</v>
      </c>
      <c r="Z913">
        <f>SmtRes!X936</f>
        <v>382526942</v>
      </c>
      <c r="AA913">
        <v>-279449137</v>
      </c>
      <c r="AB913">
        <v>-279449137</v>
      </c>
    </row>
    <row r="914" spans="1:28" x14ac:dyDescent="0.2">
      <c r="A914">
        <v>20</v>
      </c>
      <c r="B914">
        <v>935</v>
      </c>
      <c r="C914">
        <v>3</v>
      </c>
      <c r="D914">
        <v>0</v>
      </c>
      <c r="E914">
        <f>SmtRes!AV935</f>
        <v>0</v>
      </c>
      <c r="F914" t="str">
        <f>SmtRes!I935</f>
        <v>21.1-15-46</v>
      </c>
      <c r="G914" t="str">
        <f>SmtRes!K935</f>
        <v>Припои оловянно-свинцовые в прутках, размеры 8-10х10-15х250-500 мм, марка ПОС-61</v>
      </c>
      <c r="H914" t="str">
        <f>SmtRes!O935</f>
        <v>кг</v>
      </c>
      <c r="I914">
        <f>SmtRes!Y935*Source!I1060</f>
        <v>2E-3</v>
      </c>
      <c r="J914">
        <f>SmtRes!AO935</f>
        <v>1</v>
      </c>
      <c r="K914">
        <f>SmtRes!AE935</f>
        <v>1945.2823800000001</v>
      </c>
      <c r="L914">
        <f>SmtRes!DB935</f>
        <v>3.89</v>
      </c>
      <c r="M914">
        <f>ROUND(ROUND(L914*Source!I1060, 6)*1, 2)</f>
        <v>3.89</v>
      </c>
      <c r="N914">
        <f>SmtRes!AA935</f>
        <v>1945.28</v>
      </c>
      <c r="O914">
        <f>ROUND(ROUND(L914*Source!I1060, 6)*SmtRes!DA935, 2)</f>
        <v>3.89</v>
      </c>
      <c r="P914">
        <f>SmtRes!AG935</f>
        <v>0</v>
      </c>
      <c r="Q914">
        <f>SmtRes!DC935</f>
        <v>0</v>
      </c>
      <c r="R914">
        <f>ROUND(ROUND(Q914*Source!I1060, 6)*1, 2)</f>
        <v>0</v>
      </c>
      <c r="S914">
        <f>SmtRes!AC935</f>
        <v>0</v>
      </c>
      <c r="T914">
        <f>ROUND(ROUND(Q914*Source!I1060, 6)*SmtRes!AK935, 2)</f>
        <v>0</v>
      </c>
      <c r="U914">
        <v>3</v>
      </c>
      <c r="Z914">
        <f>SmtRes!X935</f>
        <v>-1292412832</v>
      </c>
      <c r="AA914">
        <v>-1015751979</v>
      </c>
      <c r="AB914">
        <v>1378194110</v>
      </c>
    </row>
    <row r="915" spans="1:28" x14ac:dyDescent="0.2">
      <c r="A915">
        <v>20</v>
      </c>
      <c r="B915">
        <v>934</v>
      </c>
      <c r="C915">
        <v>2</v>
      </c>
      <c r="D915">
        <v>0</v>
      </c>
      <c r="E915">
        <f>SmtRes!AV934</f>
        <v>0</v>
      </c>
      <c r="F915" t="str">
        <f>SmtRes!I934</f>
        <v>22.1-18-24</v>
      </c>
      <c r="G915" t="str">
        <f>SmtRes!K934</f>
        <v>Автомобили полупассажирские типа ГАЗ, грузоподъемность до 2 т</v>
      </c>
      <c r="H915" t="str">
        <f>SmtRes!O934</f>
        <v>маш.-ч</v>
      </c>
      <c r="I915">
        <f>SmtRes!Y934*Source!I1060</f>
        <v>2.7999999999999997E-2</v>
      </c>
      <c r="J915">
        <f>SmtRes!AO934</f>
        <v>1</v>
      </c>
      <c r="K915">
        <f>SmtRes!AF934</f>
        <v>789.86</v>
      </c>
      <c r="L915">
        <f>SmtRes!DB934</f>
        <v>22.113</v>
      </c>
      <c r="M915">
        <f>ROUND(ROUND(L915*Source!I1060, 6)*1, 2)</f>
        <v>22.11</v>
      </c>
      <c r="N915">
        <f>SmtRes!AB934</f>
        <v>789.86</v>
      </c>
      <c r="O915">
        <f>ROUND(ROUND(L915*Source!I1060, 6)*SmtRes!DA934, 2)</f>
        <v>22.11</v>
      </c>
      <c r="P915">
        <f>SmtRes!AG934</f>
        <v>515.51</v>
      </c>
      <c r="Q915">
        <f>SmtRes!DC934</f>
        <v>14.433999999999999</v>
      </c>
      <c r="R915">
        <f>ROUND(ROUND(Q915*Source!I1060, 6)*1, 2)</f>
        <v>14.43</v>
      </c>
      <c r="S915">
        <f>SmtRes!AC934</f>
        <v>515.51</v>
      </c>
      <c r="T915">
        <f>ROUND(ROUND(Q915*Source!I1060, 6)*SmtRes!AK934, 2)</f>
        <v>14.43</v>
      </c>
      <c r="U915">
        <v>2</v>
      </c>
      <c r="Z915">
        <f>SmtRes!X934</f>
        <v>-253528126</v>
      </c>
      <c r="AA915">
        <v>209854017</v>
      </c>
      <c r="AB915">
        <v>209854017</v>
      </c>
    </row>
    <row r="916" spans="1:28" x14ac:dyDescent="0.2">
      <c r="A916">
        <v>20</v>
      </c>
      <c r="B916">
        <v>933</v>
      </c>
      <c r="C916">
        <v>1</v>
      </c>
      <c r="D916">
        <v>0</v>
      </c>
      <c r="E916">
        <f>SmtRes!AV933</f>
        <v>1</v>
      </c>
      <c r="F916" t="str">
        <f>SmtRes!I933</f>
        <v>9999990008</v>
      </c>
      <c r="G916" t="str">
        <f>SmtRes!K933</f>
        <v>Трудозатраты рабочих</v>
      </c>
      <c r="H916" t="str">
        <f>SmtRes!O933</f>
        <v>чел.-ч.</v>
      </c>
      <c r="I916">
        <f>SmtRes!Y933*Source!I1060</f>
        <v>0.24499999999999997</v>
      </c>
      <c r="J916">
        <f>SmtRes!AO933</f>
        <v>1</v>
      </c>
      <c r="K916">
        <f>SmtRes!AH933</f>
        <v>0</v>
      </c>
      <c r="L916">
        <f>SmtRes!DB933</f>
        <v>0</v>
      </c>
      <c r="M916">
        <f>ROUND(ROUND(L916*Source!I1060, 6)*1, 2)</f>
        <v>0</v>
      </c>
      <c r="N916">
        <f>SmtRes!AD933</f>
        <v>0</v>
      </c>
      <c r="O916">
        <f>ROUND(ROUND(L916*Source!I1060, 6)*SmtRes!DA933, 2)</f>
        <v>0</v>
      </c>
      <c r="P916">
        <f>SmtRes!AG933</f>
        <v>0</v>
      </c>
      <c r="Q916">
        <f>SmtRes!DC933</f>
        <v>0</v>
      </c>
      <c r="R916">
        <f>ROUND(ROUND(Q916*Source!I1060, 6)*1, 2)</f>
        <v>0</v>
      </c>
      <c r="S916">
        <f>SmtRes!AC933</f>
        <v>0</v>
      </c>
      <c r="T916">
        <f>ROUND(ROUND(Q916*Source!I1060, 6)*SmtRes!AK933, 2)</f>
        <v>0</v>
      </c>
      <c r="U916">
        <v>1</v>
      </c>
      <c r="Z916">
        <f>SmtRes!X933</f>
        <v>476480486</v>
      </c>
      <c r="AA916">
        <v>-1751963544</v>
      </c>
      <c r="AB916">
        <v>-1751963544</v>
      </c>
    </row>
    <row r="917" spans="1:28" x14ac:dyDescent="0.2">
      <c r="A917">
        <v>20</v>
      </c>
      <c r="B917">
        <v>944</v>
      </c>
      <c r="C917">
        <v>3</v>
      </c>
      <c r="D917">
        <v>0</v>
      </c>
      <c r="E917">
        <f>SmtRes!AV944</f>
        <v>0</v>
      </c>
      <c r="F917" t="str">
        <f>SmtRes!I944</f>
        <v>21.1-20-1</v>
      </c>
      <c r="G917" t="str">
        <f>SmtRes!K944</f>
        <v>Бязь</v>
      </c>
      <c r="H917" t="str">
        <f>SmtRes!O944</f>
        <v>м2</v>
      </c>
      <c r="I917">
        <f>SmtRes!Y944*Source!I1061</f>
        <v>0.22</v>
      </c>
      <c r="J917">
        <f>SmtRes!AO944</f>
        <v>1</v>
      </c>
      <c r="K917">
        <f>SmtRes!AE944</f>
        <v>48.08</v>
      </c>
      <c r="L917">
        <f>SmtRes!DB944</f>
        <v>10.56</v>
      </c>
      <c r="M917">
        <f>ROUND(ROUND(L917*Source!I1061, 6)*1, 2)</f>
        <v>10.56</v>
      </c>
      <c r="N917">
        <f>SmtRes!AA944</f>
        <v>48.08</v>
      </c>
      <c r="O917">
        <f>ROUND(ROUND(L917*Source!I1061, 6)*SmtRes!DA944, 2)</f>
        <v>10.56</v>
      </c>
      <c r="P917">
        <f>SmtRes!AG944</f>
        <v>0</v>
      </c>
      <c r="Q917">
        <f>SmtRes!DC944</f>
        <v>0</v>
      </c>
      <c r="R917">
        <f>ROUND(ROUND(Q917*Source!I1061, 6)*1, 2)</f>
        <v>0</v>
      </c>
      <c r="S917">
        <f>SmtRes!AC944</f>
        <v>0</v>
      </c>
      <c r="T917">
        <f>ROUND(ROUND(Q917*Source!I1061, 6)*SmtRes!AK944, 2)</f>
        <v>0</v>
      </c>
      <c r="U917">
        <v>3</v>
      </c>
      <c r="Z917">
        <f>SmtRes!X944</f>
        <v>930607803</v>
      </c>
      <c r="AA917">
        <v>438278550</v>
      </c>
      <c r="AB917">
        <v>438278550</v>
      </c>
    </row>
    <row r="918" spans="1:28" x14ac:dyDescent="0.2">
      <c r="A918">
        <v>20</v>
      </c>
      <c r="B918">
        <v>943</v>
      </c>
      <c r="C918">
        <v>3</v>
      </c>
      <c r="D918">
        <v>0</v>
      </c>
      <c r="E918">
        <f>SmtRes!AV943</f>
        <v>0</v>
      </c>
      <c r="F918" t="str">
        <f>SmtRes!I943</f>
        <v>21.1-16-11</v>
      </c>
      <c r="G918" t="str">
        <f>SmtRes!K943</f>
        <v>Ацетон химически чистый</v>
      </c>
      <c r="H918" t="str">
        <f>SmtRes!O943</f>
        <v>кг</v>
      </c>
      <c r="I918">
        <f>SmtRes!Y943*Source!I1061</f>
        <v>1.0999999999999999E-2</v>
      </c>
      <c r="J918">
        <f>SmtRes!AO943</f>
        <v>1</v>
      </c>
      <c r="K918">
        <f>SmtRes!AE943</f>
        <v>271.95999999999998</v>
      </c>
      <c r="L918">
        <f>SmtRes!DB943</f>
        <v>2.97</v>
      </c>
      <c r="M918">
        <f>ROUND(ROUND(L918*Source!I1061, 6)*1, 2)</f>
        <v>2.97</v>
      </c>
      <c r="N918">
        <f>SmtRes!AA943</f>
        <v>271.95999999999998</v>
      </c>
      <c r="O918">
        <f>ROUND(ROUND(L918*Source!I1061, 6)*SmtRes!DA943, 2)</f>
        <v>2.97</v>
      </c>
      <c r="P918">
        <f>SmtRes!AG943</f>
        <v>0</v>
      </c>
      <c r="Q918">
        <f>SmtRes!DC943</f>
        <v>0</v>
      </c>
      <c r="R918">
        <f>ROUND(ROUND(Q918*Source!I1061, 6)*1, 2)</f>
        <v>0</v>
      </c>
      <c r="S918">
        <f>SmtRes!AC943</f>
        <v>0</v>
      </c>
      <c r="T918">
        <f>ROUND(ROUND(Q918*Source!I1061, 6)*SmtRes!AK943, 2)</f>
        <v>0</v>
      </c>
      <c r="U918">
        <v>3</v>
      </c>
      <c r="Z918">
        <f>SmtRes!X943</f>
        <v>-147731734</v>
      </c>
      <c r="AA918">
        <v>-1949178494</v>
      </c>
      <c r="AB918">
        <v>-1949178494</v>
      </c>
    </row>
    <row r="919" spans="1:28" x14ac:dyDescent="0.2">
      <c r="A919">
        <v>20</v>
      </c>
      <c r="B919">
        <v>942</v>
      </c>
      <c r="C919">
        <v>3</v>
      </c>
      <c r="D919">
        <v>0</v>
      </c>
      <c r="E919">
        <f>SmtRes!AV942</f>
        <v>0</v>
      </c>
      <c r="F919" t="str">
        <f>SmtRes!I942</f>
        <v>21.1-16-104</v>
      </c>
      <c r="G919" t="str">
        <f>SmtRes!K942</f>
        <v>Спирт этиловый технический</v>
      </c>
      <c r="H919" t="str">
        <f>SmtRes!O942</f>
        <v>кг</v>
      </c>
      <c r="I919">
        <f>SmtRes!Y942*Source!I1061</f>
        <v>2.1999999999999999E-2</v>
      </c>
      <c r="J919">
        <f>SmtRes!AO942</f>
        <v>1</v>
      </c>
      <c r="K919">
        <f>SmtRes!AE942</f>
        <v>412.97</v>
      </c>
      <c r="L919">
        <f>SmtRes!DB942</f>
        <v>9.1300000000000008</v>
      </c>
      <c r="M919">
        <f>ROUND(ROUND(L919*Source!I1061, 6)*1, 2)</f>
        <v>9.1300000000000008</v>
      </c>
      <c r="N919">
        <f>SmtRes!AA942</f>
        <v>412.97</v>
      </c>
      <c r="O919">
        <f>ROUND(ROUND(L919*Source!I1061, 6)*SmtRes!DA942, 2)</f>
        <v>9.1300000000000008</v>
      </c>
      <c r="P919">
        <f>SmtRes!AG942</f>
        <v>0</v>
      </c>
      <c r="Q919">
        <f>SmtRes!DC942</f>
        <v>0</v>
      </c>
      <c r="R919">
        <f>ROUND(ROUND(Q919*Source!I1061, 6)*1, 2)</f>
        <v>0</v>
      </c>
      <c r="S919">
        <f>SmtRes!AC942</f>
        <v>0</v>
      </c>
      <c r="T919">
        <f>ROUND(ROUND(Q919*Source!I1061, 6)*SmtRes!AK942, 2)</f>
        <v>0</v>
      </c>
      <c r="U919">
        <v>3</v>
      </c>
      <c r="Z919">
        <f>SmtRes!X942</f>
        <v>382526942</v>
      </c>
      <c r="AA919">
        <v>-279449137</v>
      </c>
      <c r="AB919">
        <v>-279449137</v>
      </c>
    </row>
    <row r="920" spans="1:28" x14ac:dyDescent="0.2">
      <c r="A920">
        <v>20</v>
      </c>
      <c r="B920">
        <v>941</v>
      </c>
      <c r="C920">
        <v>2</v>
      </c>
      <c r="D920">
        <v>0</v>
      </c>
      <c r="E920">
        <f>SmtRes!AV941</f>
        <v>0</v>
      </c>
      <c r="F920" t="str">
        <f>SmtRes!I941</f>
        <v>22.1-18-24</v>
      </c>
      <c r="G920" t="str">
        <f>SmtRes!K941</f>
        <v>Автомобили полупассажирские типа ГАЗ, грузоподъемность до 2 т</v>
      </c>
      <c r="H920" t="str">
        <f>SmtRes!O941</f>
        <v>маш.-ч</v>
      </c>
      <c r="I920">
        <f>SmtRes!Y941*Source!I1061</f>
        <v>8.249999999999999E-2</v>
      </c>
      <c r="J920">
        <f>SmtRes!AO941</f>
        <v>1</v>
      </c>
      <c r="K920">
        <f>SmtRes!AF941</f>
        <v>789.86</v>
      </c>
      <c r="L920">
        <f>SmtRes!DB941</f>
        <v>65.174999999999997</v>
      </c>
      <c r="M920">
        <f>ROUND(ROUND(L920*Source!I1061, 6)*1, 2)</f>
        <v>65.180000000000007</v>
      </c>
      <c r="N920">
        <f>SmtRes!AB941</f>
        <v>789.86</v>
      </c>
      <c r="O920">
        <f>ROUND(ROUND(L920*Source!I1061, 6)*SmtRes!DA941, 2)</f>
        <v>65.180000000000007</v>
      </c>
      <c r="P920">
        <f>SmtRes!AG941</f>
        <v>515.51</v>
      </c>
      <c r="Q920">
        <f>SmtRes!DC941</f>
        <v>42.57</v>
      </c>
      <c r="R920">
        <f>ROUND(ROUND(Q920*Source!I1061, 6)*1, 2)</f>
        <v>42.57</v>
      </c>
      <c r="S920">
        <f>SmtRes!AC941</f>
        <v>515.51</v>
      </c>
      <c r="T920">
        <f>ROUND(ROUND(Q920*Source!I1061, 6)*SmtRes!AK941, 2)</f>
        <v>42.57</v>
      </c>
      <c r="U920">
        <v>2</v>
      </c>
      <c r="Z920">
        <f>SmtRes!X941</f>
        <v>-253528126</v>
      </c>
      <c r="AA920">
        <v>209854017</v>
      </c>
      <c r="AB920">
        <v>209854017</v>
      </c>
    </row>
    <row r="921" spans="1:28" x14ac:dyDescent="0.2">
      <c r="A921">
        <v>20</v>
      </c>
      <c r="B921">
        <v>940</v>
      </c>
      <c r="C921">
        <v>1</v>
      </c>
      <c r="D921">
        <v>0</v>
      </c>
      <c r="E921">
        <f>SmtRes!AV940</f>
        <v>1</v>
      </c>
      <c r="F921" t="str">
        <f>SmtRes!I940</f>
        <v>9999990008</v>
      </c>
      <c r="G921" t="str">
        <f>SmtRes!K940</f>
        <v>Трудозатраты рабочих</v>
      </c>
      <c r="H921" t="str">
        <f>SmtRes!O940</f>
        <v>чел.-ч.</v>
      </c>
      <c r="I921">
        <f>SmtRes!Y940*Source!I1061</f>
        <v>0.495</v>
      </c>
      <c r="J921">
        <f>SmtRes!AO940</f>
        <v>1</v>
      </c>
      <c r="K921">
        <f>SmtRes!AH940</f>
        <v>0</v>
      </c>
      <c r="L921">
        <f>SmtRes!DB940</f>
        <v>0</v>
      </c>
      <c r="M921">
        <f>ROUND(ROUND(L921*Source!I1061, 6)*1, 2)</f>
        <v>0</v>
      </c>
      <c r="N921">
        <f>SmtRes!AD940</f>
        <v>0</v>
      </c>
      <c r="O921">
        <f>ROUND(ROUND(L921*Source!I1061, 6)*SmtRes!DA940, 2)</f>
        <v>0</v>
      </c>
      <c r="P921">
        <f>SmtRes!AG940</f>
        <v>0</v>
      </c>
      <c r="Q921">
        <f>SmtRes!DC940</f>
        <v>0</v>
      </c>
      <c r="R921">
        <f>ROUND(ROUND(Q921*Source!I1061, 6)*1, 2)</f>
        <v>0</v>
      </c>
      <c r="S921">
        <f>SmtRes!AC940</f>
        <v>0</v>
      </c>
      <c r="T921">
        <f>ROUND(ROUND(Q921*Source!I1061, 6)*SmtRes!AK940, 2)</f>
        <v>0</v>
      </c>
      <c r="U921">
        <v>1</v>
      </c>
      <c r="Z921">
        <f>SmtRes!X940</f>
        <v>476480486</v>
      </c>
      <c r="AA921">
        <v>-1751963544</v>
      </c>
      <c r="AB921">
        <v>-1751963544</v>
      </c>
    </row>
    <row r="922" spans="1:28" x14ac:dyDescent="0.2">
      <c r="A922">
        <v>20</v>
      </c>
      <c r="B922">
        <v>946</v>
      </c>
      <c r="C922">
        <v>3</v>
      </c>
      <c r="D922">
        <v>0</v>
      </c>
      <c r="E922">
        <f>SmtRes!AV946</f>
        <v>0</v>
      </c>
      <c r="F922" t="str">
        <f>SmtRes!I946</f>
        <v>21.1-20-7</v>
      </c>
      <c r="G922" t="str">
        <f>SmtRes!K946</f>
        <v>Ветошь</v>
      </c>
      <c r="H922" t="str">
        <f>SmtRes!O946</f>
        <v>кг</v>
      </c>
      <c r="I922">
        <f>SmtRes!Y946*Source!I1062</f>
        <v>0.12</v>
      </c>
      <c r="J922">
        <f>SmtRes!AO946</f>
        <v>1</v>
      </c>
      <c r="K922">
        <f>SmtRes!AE946</f>
        <v>29.29</v>
      </c>
      <c r="L922">
        <f>SmtRes!DB946</f>
        <v>3.48</v>
      </c>
      <c r="M922">
        <f>ROUND(ROUND(L922*Source!I1062, 6)*1, 2)</f>
        <v>3.48</v>
      </c>
      <c r="N922">
        <f>SmtRes!AA946</f>
        <v>29.29</v>
      </c>
      <c r="O922">
        <f>ROUND(ROUND(L922*Source!I1062, 6)*SmtRes!DA946, 2)</f>
        <v>3.48</v>
      </c>
      <c r="P922">
        <f>SmtRes!AG946</f>
        <v>0</v>
      </c>
      <c r="Q922">
        <f>SmtRes!DC946</f>
        <v>0</v>
      </c>
      <c r="R922">
        <f>ROUND(ROUND(Q922*Source!I1062, 6)*1, 2)</f>
        <v>0</v>
      </c>
      <c r="S922">
        <f>SmtRes!AC946</f>
        <v>0</v>
      </c>
      <c r="T922">
        <f>ROUND(ROUND(Q922*Source!I1062, 6)*SmtRes!AK946, 2)</f>
        <v>0</v>
      </c>
      <c r="U922">
        <v>3</v>
      </c>
      <c r="Z922">
        <f>SmtRes!X946</f>
        <v>-1708536462</v>
      </c>
      <c r="AA922">
        <v>1108320230</v>
      </c>
      <c r="AB922">
        <v>1108320230</v>
      </c>
    </row>
    <row r="923" spans="1:28" x14ac:dyDescent="0.2">
      <c r="A923">
        <v>20</v>
      </c>
      <c r="B923">
        <v>945</v>
      </c>
      <c r="C923">
        <v>1</v>
      </c>
      <c r="D923">
        <v>0</v>
      </c>
      <c r="E923">
        <f>SmtRes!AV945</f>
        <v>1</v>
      </c>
      <c r="F923" t="str">
        <f>SmtRes!I945</f>
        <v>9999990008</v>
      </c>
      <c r="G923" t="str">
        <f>SmtRes!K945</f>
        <v>Трудозатраты рабочих</v>
      </c>
      <c r="H923" t="str">
        <f>SmtRes!O945</f>
        <v>чел.-ч.</v>
      </c>
      <c r="I923">
        <f>SmtRes!Y945*Source!I1062</f>
        <v>2.4000000000000004</v>
      </c>
      <c r="J923">
        <f>SmtRes!AO945</f>
        <v>1</v>
      </c>
      <c r="K923">
        <f>SmtRes!AH945</f>
        <v>0</v>
      </c>
      <c r="L923">
        <f>SmtRes!DB945</f>
        <v>0</v>
      </c>
      <c r="M923">
        <f>ROUND(ROUND(L923*Source!I1062, 6)*1, 2)</f>
        <v>0</v>
      </c>
      <c r="N923">
        <f>SmtRes!AD945</f>
        <v>0</v>
      </c>
      <c r="O923">
        <f>ROUND(ROUND(L923*Source!I1062, 6)*SmtRes!DA945, 2)</f>
        <v>0</v>
      </c>
      <c r="P923">
        <f>SmtRes!AG945</f>
        <v>0</v>
      </c>
      <c r="Q923">
        <f>SmtRes!DC945</f>
        <v>0</v>
      </c>
      <c r="R923">
        <f>ROUND(ROUND(Q923*Source!I1062, 6)*1, 2)</f>
        <v>0</v>
      </c>
      <c r="S923">
        <f>SmtRes!AC945</f>
        <v>0</v>
      </c>
      <c r="T923">
        <f>ROUND(ROUND(Q923*Source!I1062, 6)*SmtRes!AK945, 2)</f>
        <v>0</v>
      </c>
      <c r="U923">
        <v>1</v>
      </c>
      <c r="Z923">
        <f>SmtRes!X945</f>
        <v>476480486</v>
      </c>
      <c r="AA923">
        <v>-1751963544</v>
      </c>
      <c r="AB923">
        <v>-1751963544</v>
      </c>
    </row>
    <row r="924" spans="1:28" x14ac:dyDescent="0.2">
      <c r="A924">
        <v>20</v>
      </c>
      <c r="B924">
        <v>953</v>
      </c>
      <c r="C924">
        <v>3</v>
      </c>
      <c r="D924">
        <v>0</v>
      </c>
      <c r="E924">
        <f>SmtRes!AV953</f>
        <v>0</v>
      </c>
      <c r="F924" t="str">
        <f>SmtRes!I953</f>
        <v>21.1-20-7</v>
      </c>
      <c r="G924" t="str">
        <f>SmtRes!K953</f>
        <v>Ветошь</v>
      </c>
      <c r="H924" t="str">
        <f>SmtRes!O953</f>
        <v>кг</v>
      </c>
      <c r="I924">
        <f>SmtRes!Y953*Source!I1064</f>
        <v>14.96</v>
      </c>
      <c r="J924">
        <f>SmtRes!AO953</f>
        <v>1</v>
      </c>
      <c r="K924">
        <f>SmtRes!AE953</f>
        <v>29.29</v>
      </c>
      <c r="L924">
        <f>SmtRes!DB953</f>
        <v>3.19</v>
      </c>
      <c r="M924">
        <f>ROUND(ROUND(L924*Source!I1064, 6)*1, 2)</f>
        <v>433.84</v>
      </c>
      <c r="N924">
        <f>SmtRes!AA953</f>
        <v>29.29</v>
      </c>
      <c r="O924">
        <f>ROUND(ROUND(L924*Source!I1064, 6)*SmtRes!DA953, 2)</f>
        <v>433.84</v>
      </c>
      <c r="P924">
        <f>SmtRes!AG953</f>
        <v>0</v>
      </c>
      <c r="Q924">
        <f>SmtRes!DC953</f>
        <v>0</v>
      </c>
      <c r="R924">
        <f>ROUND(ROUND(Q924*Source!I1064, 6)*1, 2)</f>
        <v>0</v>
      </c>
      <c r="S924">
        <f>SmtRes!AC953</f>
        <v>0</v>
      </c>
      <c r="T924">
        <f>ROUND(ROUND(Q924*Source!I1064, 6)*SmtRes!AK953, 2)</f>
        <v>0</v>
      </c>
      <c r="U924">
        <v>3</v>
      </c>
      <c r="Z924">
        <f>SmtRes!X953</f>
        <v>-20334964</v>
      </c>
      <c r="AA924">
        <v>-854210182</v>
      </c>
      <c r="AB924">
        <v>-854210182</v>
      </c>
    </row>
    <row r="925" spans="1:28" x14ac:dyDescent="0.2">
      <c r="A925">
        <v>20</v>
      </c>
      <c r="B925">
        <v>952</v>
      </c>
      <c r="C925">
        <v>3</v>
      </c>
      <c r="D925">
        <v>0</v>
      </c>
      <c r="E925">
        <f>SmtRes!AV952</f>
        <v>0</v>
      </c>
      <c r="F925" t="str">
        <f>SmtRes!I952</f>
        <v>21.1-20-1</v>
      </c>
      <c r="G925" t="str">
        <f>SmtRes!K952</f>
        <v>Бязь</v>
      </c>
      <c r="H925" t="str">
        <f>SmtRes!O952</f>
        <v>м2</v>
      </c>
      <c r="I925">
        <f>SmtRes!Y952*Source!I1064</f>
        <v>74.800000000000011</v>
      </c>
      <c r="J925">
        <f>SmtRes!AO952</f>
        <v>1</v>
      </c>
      <c r="K925">
        <f>SmtRes!AE952</f>
        <v>48.08</v>
      </c>
      <c r="L925">
        <f>SmtRes!DB952</f>
        <v>26.4</v>
      </c>
      <c r="M925">
        <f>ROUND(ROUND(L925*Source!I1064, 6)*1, 2)</f>
        <v>3590.4</v>
      </c>
      <c r="N925">
        <f>SmtRes!AA952</f>
        <v>48.08</v>
      </c>
      <c r="O925">
        <f>ROUND(ROUND(L925*Source!I1064, 6)*SmtRes!DA952, 2)</f>
        <v>3590.4</v>
      </c>
      <c r="P925">
        <f>SmtRes!AG952</f>
        <v>0</v>
      </c>
      <c r="Q925">
        <f>SmtRes!DC952</f>
        <v>0</v>
      </c>
      <c r="R925">
        <f>ROUND(ROUND(Q925*Source!I1064, 6)*1, 2)</f>
        <v>0</v>
      </c>
      <c r="S925">
        <f>SmtRes!AC952</f>
        <v>0</v>
      </c>
      <c r="T925">
        <f>ROUND(ROUND(Q925*Source!I1064, 6)*SmtRes!AK952, 2)</f>
        <v>0</v>
      </c>
      <c r="U925">
        <v>3</v>
      </c>
      <c r="Z925">
        <f>SmtRes!X952</f>
        <v>1402440005</v>
      </c>
      <c r="AA925">
        <v>-1894729877</v>
      </c>
      <c r="AB925">
        <v>-1894729877</v>
      </c>
    </row>
    <row r="926" spans="1:28" x14ac:dyDescent="0.2">
      <c r="A926">
        <v>20</v>
      </c>
      <c r="B926">
        <v>951</v>
      </c>
      <c r="C926">
        <v>2</v>
      </c>
      <c r="D926">
        <v>0</v>
      </c>
      <c r="E926">
        <f>SmtRes!AV951</f>
        <v>0</v>
      </c>
      <c r="F926" t="str">
        <f>SmtRes!I951</f>
        <v>22.1-18-24</v>
      </c>
      <c r="G926" t="str">
        <f>SmtRes!K951</f>
        <v>Автомобили полупассажирские типа ГАЗ, грузоподъемность до 2 т</v>
      </c>
      <c r="H926" t="str">
        <f>SmtRes!O951</f>
        <v>маш.-ч</v>
      </c>
      <c r="I926">
        <f>SmtRes!Y951*Source!I1064</f>
        <v>78.540000000000006</v>
      </c>
      <c r="J926">
        <f>SmtRes!AO951</f>
        <v>1</v>
      </c>
      <c r="K926">
        <f>SmtRes!AF951</f>
        <v>789.86</v>
      </c>
      <c r="L926">
        <f>SmtRes!DB951</f>
        <v>456.14249999999998</v>
      </c>
      <c r="M926">
        <f>ROUND(ROUND(L926*Source!I1064, 6)*1, 2)</f>
        <v>62035.38</v>
      </c>
      <c r="N926">
        <f>SmtRes!AB951</f>
        <v>789.86</v>
      </c>
      <c r="O926">
        <f>ROUND(ROUND(L926*Source!I1064, 6)*SmtRes!DA951, 2)</f>
        <v>62035.38</v>
      </c>
      <c r="P926">
        <f>SmtRes!AG951</f>
        <v>515.51</v>
      </c>
      <c r="Q926">
        <f>SmtRes!DC951</f>
        <v>297.74250000000001</v>
      </c>
      <c r="R926">
        <f>ROUND(ROUND(Q926*Source!I1064, 6)*1, 2)</f>
        <v>40492.980000000003</v>
      </c>
      <c r="S926">
        <f>SmtRes!AC951</f>
        <v>515.51</v>
      </c>
      <c r="T926">
        <f>ROUND(ROUND(Q926*Source!I1064, 6)*SmtRes!AK951, 2)</f>
        <v>40492.980000000003</v>
      </c>
      <c r="U926">
        <v>2</v>
      </c>
      <c r="Z926">
        <f>SmtRes!X951</f>
        <v>-1123321947</v>
      </c>
      <c r="AA926">
        <v>-1084138170</v>
      </c>
      <c r="AB926">
        <v>-1084138170</v>
      </c>
    </row>
    <row r="927" spans="1:28" x14ac:dyDescent="0.2">
      <c r="A927">
        <v>20</v>
      </c>
      <c r="B927">
        <v>950</v>
      </c>
      <c r="C927">
        <v>1</v>
      </c>
      <c r="D927">
        <v>0</v>
      </c>
      <c r="E927">
        <f>SmtRes!AV950</f>
        <v>1</v>
      </c>
      <c r="F927" t="str">
        <f>SmtRes!I950</f>
        <v>9999990008</v>
      </c>
      <c r="G927" t="str">
        <f>SmtRes!K950</f>
        <v>Трудозатраты рабочих</v>
      </c>
      <c r="H927" t="str">
        <f>SmtRes!O950</f>
        <v>чел.-ч.</v>
      </c>
      <c r="I927">
        <f>SmtRes!Y950*Source!I1064</f>
        <v>168.29999999999998</v>
      </c>
      <c r="J927">
        <f>SmtRes!AO950</f>
        <v>1</v>
      </c>
      <c r="K927">
        <f>SmtRes!AH950</f>
        <v>0</v>
      </c>
      <c r="L927">
        <f>SmtRes!DB950</f>
        <v>0</v>
      </c>
      <c r="M927">
        <f>ROUND(ROUND(L927*Source!I1064, 6)*1, 2)</f>
        <v>0</v>
      </c>
      <c r="N927">
        <f>SmtRes!AD950</f>
        <v>0</v>
      </c>
      <c r="O927">
        <f>ROUND(ROUND(L927*Source!I1064, 6)*SmtRes!DA950, 2)</f>
        <v>0</v>
      </c>
      <c r="P927">
        <f>SmtRes!AG950</f>
        <v>0</v>
      </c>
      <c r="Q927">
        <f>SmtRes!DC950</f>
        <v>0</v>
      </c>
      <c r="R927">
        <f>ROUND(ROUND(Q927*Source!I1064, 6)*1, 2)</f>
        <v>0</v>
      </c>
      <c r="S927">
        <f>SmtRes!AC950</f>
        <v>0</v>
      </c>
      <c r="T927">
        <f>ROUND(ROUND(Q927*Source!I1064, 6)*SmtRes!AK950, 2)</f>
        <v>0</v>
      </c>
      <c r="U927">
        <v>1</v>
      </c>
      <c r="Z927">
        <f>SmtRes!X950</f>
        <v>476480486</v>
      </c>
      <c r="AA927">
        <v>-1751963544</v>
      </c>
      <c r="AB927">
        <v>-1751963544</v>
      </c>
    </row>
    <row r="928" spans="1:28" x14ac:dyDescent="0.2">
      <c r="A928">
        <v>20</v>
      </c>
      <c r="B928">
        <v>957</v>
      </c>
      <c r="C928">
        <v>3</v>
      </c>
      <c r="D928">
        <v>0</v>
      </c>
      <c r="E928">
        <f>SmtRes!AV957</f>
        <v>0</v>
      </c>
      <c r="F928" t="str">
        <f>SmtRes!I957</f>
        <v>21.1-20-7</v>
      </c>
      <c r="G928" t="str">
        <f>SmtRes!K957</f>
        <v>Ветошь</v>
      </c>
      <c r="H928" t="str">
        <f>SmtRes!O957</f>
        <v>кг</v>
      </c>
      <c r="I928">
        <f>SmtRes!Y957*Source!I1065</f>
        <v>13.600000000000001</v>
      </c>
      <c r="J928">
        <f>SmtRes!AO957</f>
        <v>1</v>
      </c>
      <c r="K928">
        <f>SmtRes!AE957</f>
        <v>29.29</v>
      </c>
      <c r="L928">
        <f>SmtRes!DB957</f>
        <v>2.93</v>
      </c>
      <c r="M928">
        <f>ROUND(ROUND(L928*Source!I1065, 6)*1, 2)</f>
        <v>398.48</v>
      </c>
      <c r="N928">
        <f>SmtRes!AA957</f>
        <v>29.29</v>
      </c>
      <c r="O928">
        <f>ROUND(ROUND(L928*Source!I1065, 6)*SmtRes!DA957, 2)</f>
        <v>398.48</v>
      </c>
      <c r="P928">
        <f>SmtRes!AG957</f>
        <v>0</v>
      </c>
      <c r="Q928">
        <f>SmtRes!DC957</f>
        <v>0</v>
      </c>
      <c r="R928">
        <f>ROUND(ROUND(Q928*Source!I1065, 6)*1, 2)</f>
        <v>0</v>
      </c>
      <c r="S928">
        <f>SmtRes!AC957</f>
        <v>0</v>
      </c>
      <c r="T928">
        <f>ROUND(ROUND(Q928*Source!I1065, 6)*SmtRes!AK957, 2)</f>
        <v>0</v>
      </c>
      <c r="U928">
        <v>3</v>
      </c>
      <c r="Z928">
        <f>SmtRes!X957</f>
        <v>-20334964</v>
      </c>
      <c r="AA928">
        <v>-854210182</v>
      </c>
      <c r="AB928">
        <v>-854210182</v>
      </c>
    </row>
    <row r="929" spans="1:28" x14ac:dyDescent="0.2">
      <c r="A929">
        <v>20</v>
      </c>
      <c r="B929">
        <v>956</v>
      </c>
      <c r="C929">
        <v>3</v>
      </c>
      <c r="D929">
        <v>0</v>
      </c>
      <c r="E929">
        <f>SmtRes!AV956</f>
        <v>0</v>
      </c>
      <c r="F929" t="str">
        <f>SmtRes!I956</f>
        <v>21.1-20-1</v>
      </c>
      <c r="G929" t="str">
        <f>SmtRes!K956</f>
        <v>Бязь</v>
      </c>
      <c r="H929" t="str">
        <f>SmtRes!O956</f>
        <v>м2</v>
      </c>
      <c r="I929">
        <f>SmtRes!Y956*Source!I1065</f>
        <v>13.600000000000001</v>
      </c>
      <c r="J929">
        <f>SmtRes!AO956</f>
        <v>1</v>
      </c>
      <c r="K929">
        <f>SmtRes!AE956</f>
        <v>48.08</v>
      </c>
      <c r="L929">
        <f>SmtRes!DB956</f>
        <v>4.8099999999999996</v>
      </c>
      <c r="M929">
        <f>ROUND(ROUND(L929*Source!I1065, 6)*1, 2)</f>
        <v>654.16</v>
      </c>
      <c r="N929">
        <f>SmtRes!AA956</f>
        <v>48.08</v>
      </c>
      <c r="O929">
        <f>ROUND(ROUND(L929*Source!I1065, 6)*SmtRes!DA956, 2)</f>
        <v>654.16</v>
      </c>
      <c r="P929">
        <f>SmtRes!AG956</f>
        <v>0</v>
      </c>
      <c r="Q929">
        <f>SmtRes!DC956</f>
        <v>0</v>
      </c>
      <c r="R929">
        <f>ROUND(ROUND(Q929*Source!I1065, 6)*1, 2)</f>
        <v>0</v>
      </c>
      <c r="S929">
        <f>SmtRes!AC956</f>
        <v>0</v>
      </c>
      <c r="T929">
        <f>ROUND(ROUND(Q929*Source!I1065, 6)*SmtRes!AK956, 2)</f>
        <v>0</v>
      </c>
      <c r="U929">
        <v>3</v>
      </c>
      <c r="Z929">
        <f>SmtRes!X956</f>
        <v>1402440005</v>
      </c>
      <c r="AA929">
        <v>-1894729877</v>
      </c>
      <c r="AB929">
        <v>-1894729877</v>
      </c>
    </row>
    <row r="930" spans="1:28" x14ac:dyDescent="0.2">
      <c r="A930">
        <v>20</v>
      </c>
      <c r="B930">
        <v>955</v>
      </c>
      <c r="C930">
        <v>2</v>
      </c>
      <c r="D930">
        <v>0</v>
      </c>
      <c r="E930">
        <f>SmtRes!AV955</f>
        <v>0</v>
      </c>
      <c r="F930" t="str">
        <f>SmtRes!I955</f>
        <v>22.1-18-24</v>
      </c>
      <c r="G930" t="str">
        <f>SmtRes!K955</f>
        <v>Автомобили полупассажирские типа ГАЗ, грузоподъемность до 2 т</v>
      </c>
      <c r="H930" t="str">
        <f>SmtRes!O955</f>
        <v>маш.-ч</v>
      </c>
      <c r="I930">
        <f>SmtRes!Y955*Source!I1065</f>
        <v>73.44</v>
      </c>
      <c r="J930">
        <f>SmtRes!AO955</f>
        <v>1</v>
      </c>
      <c r="K930">
        <f>SmtRes!AF955</f>
        <v>789.86</v>
      </c>
      <c r="L930">
        <f>SmtRes!DB955</f>
        <v>426.52</v>
      </c>
      <c r="M930">
        <f>ROUND(ROUND(L930*Source!I1065, 6)*1, 2)</f>
        <v>58006.720000000001</v>
      </c>
      <c r="N930">
        <f>SmtRes!AB955</f>
        <v>789.86</v>
      </c>
      <c r="O930">
        <f>ROUND(ROUND(L930*Source!I1065, 6)*SmtRes!DA955, 2)</f>
        <v>58006.720000000001</v>
      </c>
      <c r="P930">
        <f>SmtRes!AG955</f>
        <v>515.51</v>
      </c>
      <c r="Q930">
        <f>SmtRes!DC955</f>
        <v>278.38</v>
      </c>
      <c r="R930">
        <f>ROUND(ROUND(Q930*Source!I1065, 6)*1, 2)</f>
        <v>37859.68</v>
      </c>
      <c r="S930">
        <f>SmtRes!AC955</f>
        <v>515.51</v>
      </c>
      <c r="T930">
        <f>ROUND(ROUND(Q930*Source!I1065, 6)*SmtRes!AK955, 2)</f>
        <v>37859.68</v>
      </c>
      <c r="U930">
        <v>2</v>
      </c>
      <c r="Z930">
        <f>SmtRes!X955</f>
        <v>-1123321947</v>
      </c>
      <c r="AA930">
        <v>-1084138170</v>
      </c>
      <c r="AB930">
        <v>-1084138170</v>
      </c>
    </row>
    <row r="931" spans="1:28" x14ac:dyDescent="0.2">
      <c r="A931">
        <v>20</v>
      </c>
      <c r="B931">
        <v>954</v>
      </c>
      <c r="C931">
        <v>1</v>
      </c>
      <c r="D931">
        <v>0</v>
      </c>
      <c r="E931">
        <f>SmtRes!AV954</f>
        <v>1</v>
      </c>
      <c r="F931" t="str">
        <f>SmtRes!I954</f>
        <v>9999990008</v>
      </c>
      <c r="G931" t="str">
        <f>SmtRes!K954</f>
        <v>Трудозатраты рабочих</v>
      </c>
      <c r="H931" t="str">
        <f>SmtRes!O954</f>
        <v>чел.-ч.</v>
      </c>
      <c r="I931">
        <f>SmtRes!Y954*Source!I1065</f>
        <v>168.64</v>
      </c>
      <c r="J931">
        <f>SmtRes!AO954</f>
        <v>1</v>
      </c>
      <c r="K931">
        <f>SmtRes!AH954</f>
        <v>0</v>
      </c>
      <c r="L931">
        <f>SmtRes!DB954</f>
        <v>0</v>
      </c>
      <c r="M931">
        <f>ROUND(ROUND(L931*Source!I1065, 6)*1, 2)</f>
        <v>0</v>
      </c>
      <c r="N931">
        <f>SmtRes!AD954</f>
        <v>0</v>
      </c>
      <c r="O931">
        <f>ROUND(ROUND(L931*Source!I1065, 6)*SmtRes!DA954, 2)</f>
        <v>0</v>
      </c>
      <c r="P931">
        <f>SmtRes!AG954</f>
        <v>0</v>
      </c>
      <c r="Q931">
        <f>SmtRes!DC954</f>
        <v>0</v>
      </c>
      <c r="R931">
        <f>ROUND(ROUND(Q931*Source!I1065, 6)*1, 2)</f>
        <v>0</v>
      </c>
      <c r="S931">
        <f>SmtRes!AC954</f>
        <v>0</v>
      </c>
      <c r="T931">
        <f>ROUND(ROUND(Q931*Source!I1065, 6)*SmtRes!AK954, 2)</f>
        <v>0</v>
      </c>
      <c r="U931">
        <v>1</v>
      </c>
      <c r="Z931">
        <f>SmtRes!X954</f>
        <v>476480486</v>
      </c>
      <c r="AA931">
        <v>-1751963544</v>
      </c>
      <c r="AB931">
        <v>-1751963544</v>
      </c>
    </row>
    <row r="932" spans="1:28" x14ac:dyDescent="0.2">
      <c r="A932">
        <v>20</v>
      </c>
      <c r="B932">
        <v>967</v>
      </c>
      <c r="C932">
        <v>3</v>
      </c>
      <c r="D932">
        <v>0</v>
      </c>
      <c r="E932">
        <f>SmtRes!AV967</f>
        <v>0</v>
      </c>
      <c r="F932" t="str">
        <f>SmtRes!I967</f>
        <v>21.1-20-7</v>
      </c>
      <c r="G932" t="str">
        <f>SmtRes!K967</f>
        <v>Ветошь</v>
      </c>
      <c r="H932" t="str">
        <f>SmtRes!O967</f>
        <v>кг</v>
      </c>
      <c r="I932">
        <f>SmtRes!Y967*Source!I1068</f>
        <v>3.06</v>
      </c>
      <c r="J932">
        <f>SmtRes!AO967</f>
        <v>1</v>
      </c>
      <c r="K932">
        <f>SmtRes!AE967</f>
        <v>29.29</v>
      </c>
      <c r="L932">
        <f>SmtRes!DB967</f>
        <v>17.52</v>
      </c>
      <c r="M932">
        <f>ROUND(ROUND(L932*Source!I1068, 6)*1, 2)</f>
        <v>89.35</v>
      </c>
      <c r="N932">
        <f>SmtRes!AA967</f>
        <v>29.29</v>
      </c>
      <c r="O932">
        <f>ROUND(ROUND(L932*Source!I1068, 6)*SmtRes!DA967, 2)</f>
        <v>89.35</v>
      </c>
      <c r="P932">
        <f>SmtRes!AG967</f>
        <v>0</v>
      </c>
      <c r="Q932">
        <f>SmtRes!DC967</f>
        <v>0</v>
      </c>
      <c r="R932">
        <f>ROUND(ROUND(Q932*Source!I1068, 6)*1, 2)</f>
        <v>0</v>
      </c>
      <c r="S932">
        <f>SmtRes!AC967</f>
        <v>0</v>
      </c>
      <c r="T932">
        <f>ROUND(ROUND(Q932*Source!I1068, 6)*SmtRes!AK967, 2)</f>
        <v>0</v>
      </c>
      <c r="U932">
        <v>3</v>
      </c>
      <c r="Z932">
        <f>SmtRes!X967</f>
        <v>-20334964</v>
      </c>
      <c r="AA932">
        <v>-854210182</v>
      </c>
      <c r="AB932">
        <v>-854210182</v>
      </c>
    </row>
    <row r="933" spans="1:28" x14ac:dyDescent="0.2">
      <c r="A933">
        <v>20</v>
      </c>
      <c r="B933">
        <v>966</v>
      </c>
      <c r="C933">
        <v>1</v>
      </c>
      <c r="D933">
        <v>0</v>
      </c>
      <c r="E933">
        <f>SmtRes!AV966</f>
        <v>1</v>
      </c>
      <c r="F933" t="str">
        <f>SmtRes!I966</f>
        <v>9999990008</v>
      </c>
      <c r="G933" t="str">
        <f>SmtRes!K966</f>
        <v>Трудозатраты рабочих</v>
      </c>
      <c r="H933" t="str">
        <f>SmtRes!O966</f>
        <v>чел.-ч.</v>
      </c>
      <c r="I933">
        <f>SmtRes!Y966*Source!I1068</f>
        <v>52.019999999999996</v>
      </c>
      <c r="J933">
        <f>SmtRes!AO966</f>
        <v>1</v>
      </c>
      <c r="K933">
        <f>SmtRes!AH966</f>
        <v>0</v>
      </c>
      <c r="L933">
        <f>SmtRes!DB966</f>
        <v>0</v>
      </c>
      <c r="M933">
        <f>ROUND(ROUND(L933*Source!I1068, 6)*1, 2)</f>
        <v>0</v>
      </c>
      <c r="N933">
        <f>SmtRes!AD966</f>
        <v>0</v>
      </c>
      <c r="O933">
        <f>ROUND(ROUND(L933*Source!I1068, 6)*SmtRes!DA966, 2)</f>
        <v>0</v>
      </c>
      <c r="P933">
        <f>SmtRes!AG966</f>
        <v>0</v>
      </c>
      <c r="Q933">
        <f>SmtRes!DC966</f>
        <v>0</v>
      </c>
      <c r="R933">
        <f>ROUND(ROUND(Q933*Source!I1068, 6)*1, 2)</f>
        <v>0</v>
      </c>
      <c r="S933">
        <f>SmtRes!AC966</f>
        <v>0</v>
      </c>
      <c r="T933">
        <f>ROUND(ROUND(Q933*Source!I1068, 6)*SmtRes!AK966, 2)</f>
        <v>0</v>
      </c>
      <c r="U933">
        <v>1</v>
      </c>
      <c r="Z933">
        <f>SmtRes!X966</f>
        <v>476480486</v>
      </c>
      <c r="AA933">
        <v>-1751963544</v>
      </c>
      <c r="AB933">
        <v>-1751963544</v>
      </c>
    </row>
    <row r="934" spans="1:28" x14ac:dyDescent="0.2">
      <c r="A934">
        <v>20</v>
      </c>
      <c r="B934">
        <v>969</v>
      </c>
      <c r="C934">
        <v>3</v>
      </c>
      <c r="D934">
        <v>0</v>
      </c>
      <c r="E934">
        <f>SmtRes!AV969</f>
        <v>0</v>
      </c>
      <c r="F934" t="str">
        <f>SmtRes!I969</f>
        <v>21.1-20-7</v>
      </c>
      <c r="G934" t="str">
        <f>SmtRes!K969</f>
        <v>Ветошь</v>
      </c>
      <c r="H934" t="str">
        <f>SmtRes!O969</f>
        <v>кг</v>
      </c>
      <c r="I934">
        <f>SmtRes!Y969*Source!I1069</f>
        <v>3.5640000000000001</v>
      </c>
      <c r="J934">
        <f>SmtRes!AO969</f>
        <v>1</v>
      </c>
      <c r="K934">
        <f>SmtRes!AE969</f>
        <v>29.29</v>
      </c>
      <c r="L934">
        <f>SmtRes!DB969</f>
        <v>10.56</v>
      </c>
      <c r="M934">
        <f>ROUND(ROUND(L934*Source!I1069, 6)*1, 2)</f>
        <v>104.54</v>
      </c>
      <c r="N934">
        <f>SmtRes!AA969</f>
        <v>29.29</v>
      </c>
      <c r="O934">
        <f>ROUND(ROUND(L934*Source!I1069, 6)*SmtRes!DA969, 2)</f>
        <v>104.54</v>
      </c>
      <c r="P934">
        <f>SmtRes!AG969</f>
        <v>0</v>
      </c>
      <c r="Q934">
        <f>SmtRes!DC969</f>
        <v>0</v>
      </c>
      <c r="R934">
        <f>ROUND(ROUND(Q934*Source!I1069, 6)*1, 2)</f>
        <v>0</v>
      </c>
      <c r="S934">
        <f>SmtRes!AC969</f>
        <v>0</v>
      </c>
      <c r="T934">
        <f>ROUND(ROUND(Q934*Source!I1069, 6)*SmtRes!AK969, 2)</f>
        <v>0</v>
      </c>
      <c r="U934">
        <v>3</v>
      </c>
      <c r="Z934">
        <f>SmtRes!X969</f>
        <v>-20334964</v>
      </c>
      <c r="AA934">
        <v>-854210182</v>
      </c>
      <c r="AB934">
        <v>-854210182</v>
      </c>
    </row>
    <row r="935" spans="1:28" x14ac:dyDescent="0.2">
      <c r="A935">
        <v>20</v>
      </c>
      <c r="B935">
        <v>968</v>
      </c>
      <c r="C935">
        <v>1</v>
      </c>
      <c r="D935">
        <v>0</v>
      </c>
      <c r="E935">
        <f>SmtRes!AV968</f>
        <v>1</v>
      </c>
      <c r="F935" t="str">
        <f>SmtRes!I968</f>
        <v>9999990008</v>
      </c>
      <c r="G935" t="str">
        <f>SmtRes!K968</f>
        <v>Трудозатраты рабочих</v>
      </c>
      <c r="H935" t="str">
        <f>SmtRes!O968</f>
        <v>чел.-ч.</v>
      </c>
      <c r="I935">
        <f>SmtRes!Y968*Source!I1069</f>
        <v>89.100000000000009</v>
      </c>
      <c r="J935">
        <f>SmtRes!AO968</f>
        <v>1</v>
      </c>
      <c r="K935">
        <f>SmtRes!AH968</f>
        <v>0</v>
      </c>
      <c r="L935">
        <f>SmtRes!DB968</f>
        <v>0</v>
      </c>
      <c r="M935">
        <f>ROUND(ROUND(L935*Source!I1069, 6)*1, 2)</f>
        <v>0</v>
      </c>
      <c r="N935">
        <f>SmtRes!AD968</f>
        <v>0</v>
      </c>
      <c r="O935">
        <f>ROUND(ROUND(L935*Source!I1069, 6)*SmtRes!DA968, 2)</f>
        <v>0</v>
      </c>
      <c r="P935">
        <f>SmtRes!AG968</f>
        <v>0</v>
      </c>
      <c r="Q935">
        <f>SmtRes!DC968</f>
        <v>0</v>
      </c>
      <c r="R935">
        <f>ROUND(ROUND(Q935*Source!I1069, 6)*1, 2)</f>
        <v>0</v>
      </c>
      <c r="S935">
        <f>SmtRes!AC968</f>
        <v>0</v>
      </c>
      <c r="T935">
        <f>ROUND(ROUND(Q935*Source!I1069, 6)*SmtRes!AK968, 2)</f>
        <v>0</v>
      </c>
      <c r="U935">
        <v>1</v>
      </c>
      <c r="Z935">
        <f>SmtRes!X968</f>
        <v>476480486</v>
      </c>
      <c r="AA935">
        <v>-1751963544</v>
      </c>
      <c r="AB935">
        <v>-1751963544</v>
      </c>
    </row>
    <row r="936" spans="1:28" x14ac:dyDescent="0.2">
      <c r="A936">
        <v>20</v>
      </c>
      <c r="B936">
        <v>972</v>
      </c>
      <c r="C936">
        <v>3</v>
      </c>
      <c r="D936">
        <v>0</v>
      </c>
      <c r="E936">
        <f>SmtRes!AV972</f>
        <v>0</v>
      </c>
      <c r="F936" t="str">
        <f>SmtRes!I972</f>
        <v>21.1-20-7</v>
      </c>
      <c r="G936" t="str">
        <f>SmtRes!K972</f>
        <v>Ветошь</v>
      </c>
      <c r="H936" t="str">
        <f>SmtRes!O972</f>
        <v>кг</v>
      </c>
      <c r="I936">
        <f>SmtRes!Y972*Source!I1070</f>
        <v>4.8000000000000007</v>
      </c>
      <c r="J936">
        <f>SmtRes!AO972</f>
        <v>1</v>
      </c>
      <c r="K936">
        <f>SmtRes!AE972</f>
        <v>29.29</v>
      </c>
      <c r="L936">
        <f>SmtRes!DB972</f>
        <v>17.52</v>
      </c>
      <c r="M936">
        <f>ROUND(ROUND(L936*Source!I1070, 6)*1, 2)</f>
        <v>140.16</v>
      </c>
      <c r="N936">
        <f>SmtRes!AA972</f>
        <v>29.29</v>
      </c>
      <c r="O936">
        <f>ROUND(ROUND(L936*Source!I1070, 6)*SmtRes!DA972, 2)</f>
        <v>140.16</v>
      </c>
      <c r="P936">
        <f>SmtRes!AG972</f>
        <v>0</v>
      </c>
      <c r="Q936">
        <f>SmtRes!DC972</f>
        <v>0</v>
      </c>
      <c r="R936">
        <f>ROUND(ROUND(Q936*Source!I1070, 6)*1, 2)</f>
        <v>0</v>
      </c>
      <c r="S936">
        <f>SmtRes!AC972</f>
        <v>0</v>
      </c>
      <c r="T936">
        <f>ROUND(ROUND(Q936*Source!I1070, 6)*SmtRes!AK972, 2)</f>
        <v>0</v>
      </c>
      <c r="U936">
        <v>3</v>
      </c>
      <c r="Z936">
        <f>SmtRes!X972</f>
        <v>-1708536462</v>
      </c>
      <c r="AA936">
        <v>1108320230</v>
      </c>
      <c r="AB936">
        <v>1108320230</v>
      </c>
    </row>
    <row r="937" spans="1:28" x14ac:dyDescent="0.2">
      <c r="A937">
        <v>20</v>
      </c>
      <c r="B937">
        <v>971</v>
      </c>
      <c r="C937">
        <v>3</v>
      </c>
      <c r="D937">
        <v>0</v>
      </c>
      <c r="E937">
        <f>SmtRes!AV971</f>
        <v>0</v>
      </c>
      <c r="F937" t="str">
        <f>SmtRes!I971</f>
        <v>21.1-20-1</v>
      </c>
      <c r="G937" t="str">
        <f>SmtRes!K971</f>
        <v>Бязь</v>
      </c>
      <c r="H937" t="str">
        <f>SmtRes!O971</f>
        <v>м2</v>
      </c>
      <c r="I937">
        <f>SmtRes!Y971*Source!I1070</f>
        <v>4.8000000000000007</v>
      </c>
      <c r="J937">
        <f>SmtRes!AO971</f>
        <v>1</v>
      </c>
      <c r="K937">
        <f>SmtRes!AE971</f>
        <v>48.08</v>
      </c>
      <c r="L937">
        <f>SmtRes!DB971</f>
        <v>28.8</v>
      </c>
      <c r="M937">
        <f>ROUND(ROUND(L937*Source!I1070, 6)*1, 2)</f>
        <v>230.4</v>
      </c>
      <c r="N937">
        <f>SmtRes!AA971</f>
        <v>48.08</v>
      </c>
      <c r="O937">
        <f>ROUND(ROUND(L937*Source!I1070, 6)*SmtRes!DA971, 2)</f>
        <v>230.4</v>
      </c>
      <c r="P937">
        <f>SmtRes!AG971</f>
        <v>0</v>
      </c>
      <c r="Q937">
        <f>SmtRes!DC971</f>
        <v>0</v>
      </c>
      <c r="R937">
        <f>ROUND(ROUND(Q937*Source!I1070, 6)*1, 2)</f>
        <v>0</v>
      </c>
      <c r="S937">
        <f>SmtRes!AC971</f>
        <v>0</v>
      </c>
      <c r="T937">
        <f>ROUND(ROUND(Q937*Source!I1070, 6)*SmtRes!AK971, 2)</f>
        <v>0</v>
      </c>
      <c r="U937">
        <v>3</v>
      </c>
      <c r="Z937">
        <f>SmtRes!X971</f>
        <v>930607803</v>
      </c>
      <c r="AA937">
        <v>438278550</v>
      </c>
      <c r="AB937">
        <v>438278550</v>
      </c>
    </row>
    <row r="938" spans="1:28" x14ac:dyDescent="0.2">
      <c r="A938">
        <v>20</v>
      </c>
      <c r="B938">
        <v>970</v>
      </c>
      <c r="C938">
        <v>1</v>
      </c>
      <c r="D938">
        <v>0</v>
      </c>
      <c r="E938">
        <f>SmtRes!AV970</f>
        <v>1</v>
      </c>
      <c r="F938" t="str">
        <f>SmtRes!I970</f>
        <v>9999990008</v>
      </c>
      <c r="G938" t="str">
        <f>SmtRes!K970</f>
        <v>Трудозатраты рабочих</v>
      </c>
      <c r="H938" t="str">
        <f>SmtRes!O970</f>
        <v>чел.-ч.</v>
      </c>
      <c r="I938">
        <f>SmtRes!Y970*Source!I1070</f>
        <v>72</v>
      </c>
      <c r="J938">
        <f>SmtRes!AO970</f>
        <v>1</v>
      </c>
      <c r="K938">
        <f>SmtRes!AH970</f>
        <v>0</v>
      </c>
      <c r="L938">
        <f>SmtRes!DB970</f>
        <v>0</v>
      </c>
      <c r="M938">
        <f>ROUND(ROUND(L938*Source!I1070, 6)*1, 2)</f>
        <v>0</v>
      </c>
      <c r="N938">
        <f>SmtRes!AD970</f>
        <v>0</v>
      </c>
      <c r="O938">
        <f>ROUND(ROUND(L938*Source!I1070, 6)*SmtRes!DA970, 2)</f>
        <v>0</v>
      </c>
      <c r="P938">
        <f>SmtRes!AG970</f>
        <v>0</v>
      </c>
      <c r="Q938">
        <f>SmtRes!DC970</f>
        <v>0</v>
      </c>
      <c r="R938">
        <f>ROUND(ROUND(Q938*Source!I1070, 6)*1, 2)</f>
        <v>0</v>
      </c>
      <c r="S938">
        <f>SmtRes!AC970</f>
        <v>0</v>
      </c>
      <c r="T938">
        <f>ROUND(ROUND(Q938*Source!I1070, 6)*SmtRes!AK970, 2)</f>
        <v>0</v>
      </c>
      <c r="U938">
        <v>1</v>
      </c>
      <c r="Z938">
        <f>SmtRes!X970</f>
        <v>476480486</v>
      </c>
      <c r="AA938">
        <v>-1751963544</v>
      </c>
      <c r="AB938">
        <v>-1751963544</v>
      </c>
    </row>
    <row r="939" spans="1:28" x14ac:dyDescent="0.2">
      <c r="A939">
        <f>Source!A1102</f>
        <v>5</v>
      </c>
      <c r="B939">
        <v>1102</v>
      </c>
      <c r="G939" t="str">
        <f>Source!G1102</f>
        <v>Система пожаротушения</v>
      </c>
    </row>
    <row r="940" spans="1:28" x14ac:dyDescent="0.2">
      <c r="A940">
        <v>20</v>
      </c>
      <c r="B940">
        <v>975</v>
      </c>
      <c r="C940">
        <v>3</v>
      </c>
      <c r="D940">
        <v>0</v>
      </c>
      <c r="E940">
        <f>SmtRes!AV975</f>
        <v>0</v>
      </c>
      <c r="F940" t="str">
        <f>SmtRes!I975</f>
        <v>21.1-20-7</v>
      </c>
      <c r="G940" t="str">
        <f>SmtRes!K975</f>
        <v>Ветошь</v>
      </c>
      <c r="H940" t="str">
        <f>SmtRes!O975</f>
        <v>кг</v>
      </c>
      <c r="I940">
        <f>SmtRes!Y975*Source!I1106</f>
        <v>3.8500000000000005</v>
      </c>
      <c r="J940">
        <f>SmtRes!AO975</f>
        <v>1</v>
      </c>
      <c r="K940">
        <f>SmtRes!AE975</f>
        <v>29.29</v>
      </c>
      <c r="L940">
        <f>SmtRes!DB975</f>
        <v>16.059999999999999</v>
      </c>
      <c r="M940">
        <f>ROUND(ROUND(L940*Source!I1106, 6)*1, 2)</f>
        <v>112.42</v>
      </c>
      <c r="N940">
        <f>SmtRes!AA975</f>
        <v>29.29</v>
      </c>
      <c r="O940">
        <f>ROUND(ROUND(L940*Source!I1106, 6)*SmtRes!DA975, 2)</f>
        <v>112.42</v>
      </c>
      <c r="P940">
        <f>SmtRes!AG975</f>
        <v>0</v>
      </c>
      <c r="Q940">
        <f>SmtRes!DC975</f>
        <v>0</v>
      </c>
      <c r="R940">
        <f>ROUND(ROUND(Q940*Source!I1106, 6)*1, 2)</f>
        <v>0</v>
      </c>
      <c r="S940">
        <f>SmtRes!AC975</f>
        <v>0</v>
      </c>
      <c r="T940">
        <f>ROUND(ROUND(Q940*Source!I1106, 6)*SmtRes!AK975, 2)</f>
        <v>0</v>
      </c>
      <c r="U940">
        <v>3</v>
      </c>
      <c r="Z940">
        <f>SmtRes!X975</f>
        <v>-20334964</v>
      </c>
      <c r="AA940">
        <v>-854210182</v>
      </c>
      <c r="AB940">
        <v>-854210182</v>
      </c>
    </row>
    <row r="941" spans="1:28" x14ac:dyDescent="0.2">
      <c r="A941">
        <v>20</v>
      </c>
      <c r="B941">
        <v>974</v>
      </c>
      <c r="C941">
        <v>3</v>
      </c>
      <c r="D941">
        <v>0</v>
      </c>
      <c r="E941">
        <f>SmtRes!AV974</f>
        <v>0</v>
      </c>
      <c r="F941" t="str">
        <f>SmtRes!I974</f>
        <v>21.1-20-1</v>
      </c>
      <c r="G941" t="str">
        <f>SmtRes!K974</f>
        <v>Бязь</v>
      </c>
      <c r="H941" t="str">
        <f>SmtRes!O974</f>
        <v>м2</v>
      </c>
      <c r="I941">
        <f>SmtRes!Y974*Source!I1106</f>
        <v>7.7000000000000011</v>
      </c>
      <c r="J941">
        <f>SmtRes!AO974</f>
        <v>1</v>
      </c>
      <c r="K941">
        <f>SmtRes!AE974</f>
        <v>48.08</v>
      </c>
      <c r="L941">
        <f>SmtRes!DB974</f>
        <v>52.91</v>
      </c>
      <c r="M941">
        <f>ROUND(ROUND(L941*Source!I1106, 6)*1, 2)</f>
        <v>370.37</v>
      </c>
      <c r="N941">
        <f>SmtRes!AA974</f>
        <v>48.08</v>
      </c>
      <c r="O941">
        <f>ROUND(ROUND(L941*Source!I1106, 6)*SmtRes!DA974, 2)</f>
        <v>370.37</v>
      </c>
      <c r="P941">
        <f>SmtRes!AG974</f>
        <v>0</v>
      </c>
      <c r="Q941">
        <f>SmtRes!DC974</f>
        <v>0</v>
      </c>
      <c r="R941">
        <f>ROUND(ROUND(Q941*Source!I1106, 6)*1, 2)</f>
        <v>0</v>
      </c>
      <c r="S941">
        <f>SmtRes!AC974</f>
        <v>0</v>
      </c>
      <c r="T941">
        <f>ROUND(ROUND(Q941*Source!I1106, 6)*SmtRes!AK974, 2)</f>
        <v>0</v>
      </c>
      <c r="U941">
        <v>3</v>
      </c>
      <c r="Z941">
        <f>SmtRes!X974</f>
        <v>1402440005</v>
      </c>
      <c r="AA941">
        <v>-1894729877</v>
      </c>
      <c r="AB941">
        <v>-1894729877</v>
      </c>
    </row>
    <row r="942" spans="1:28" x14ac:dyDescent="0.2">
      <c r="A942">
        <v>20</v>
      </c>
      <c r="B942">
        <v>973</v>
      </c>
      <c r="C942">
        <v>1</v>
      </c>
      <c r="D942">
        <v>0</v>
      </c>
      <c r="E942">
        <f>SmtRes!AV973</f>
        <v>1</v>
      </c>
      <c r="F942" t="str">
        <f>SmtRes!I973</f>
        <v>9999990008</v>
      </c>
      <c r="G942" t="str">
        <f>SmtRes!K973</f>
        <v>Трудозатраты рабочих</v>
      </c>
      <c r="H942" t="str">
        <f>SmtRes!O973</f>
        <v>чел.-ч.</v>
      </c>
      <c r="I942">
        <f>SmtRes!Y973*Source!I1106</f>
        <v>8.4699999999999989</v>
      </c>
      <c r="J942">
        <f>SmtRes!AO973</f>
        <v>1</v>
      </c>
      <c r="K942">
        <f>SmtRes!AH973</f>
        <v>0</v>
      </c>
      <c r="L942">
        <f>SmtRes!DB973</f>
        <v>0</v>
      </c>
      <c r="M942">
        <f>ROUND(ROUND(L942*Source!I1106, 6)*1, 2)</f>
        <v>0</v>
      </c>
      <c r="N942">
        <f>SmtRes!AD973</f>
        <v>0</v>
      </c>
      <c r="O942">
        <f>ROUND(ROUND(L942*Source!I1106, 6)*SmtRes!DA973, 2)</f>
        <v>0</v>
      </c>
      <c r="P942">
        <f>SmtRes!AG973</f>
        <v>0</v>
      </c>
      <c r="Q942">
        <f>SmtRes!DC973</f>
        <v>0</v>
      </c>
      <c r="R942">
        <f>ROUND(ROUND(Q942*Source!I1106, 6)*1, 2)</f>
        <v>0</v>
      </c>
      <c r="S942">
        <f>SmtRes!AC973</f>
        <v>0</v>
      </c>
      <c r="T942">
        <f>ROUND(ROUND(Q942*Source!I1106, 6)*SmtRes!AK973, 2)</f>
        <v>0</v>
      </c>
      <c r="U942">
        <v>1</v>
      </c>
      <c r="Z942">
        <f>SmtRes!X973</f>
        <v>476480486</v>
      </c>
      <c r="AA942">
        <v>-1751963544</v>
      </c>
      <c r="AB942">
        <v>-1751963544</v>
      </c>
    </row>
    <row r="943" spans="1:28" x14ac:dyDescent="0.2">
      <c r="A943">
        <v>20</v>
      </c>
      <c r="B943">
        <v>980</v>
      </c>
      <c r="C943">
        <v>3</v>
      </c>
      <c r="D943">
        <v>0</v>
      </c>
      <c r="E943">
        <f>SmtRes!AV980</f>
        <v>0</v>
      </c>
      <c r="F943" t="str">
        <f>SmtRes!I980</f>
        <v>21.1-25-389</v>
      </c>
      <c r="G943" t="str">
        <f>SmtRes!K980</f>
        <v>Шкурка шлифовальная на тканевой основе водостойкая</v>
      </c>
      <c r="H943" t="str">
        <f>SmtRes!O980</f>
        <v>м2</v>
      </c>
      <c r="I943">
        <f>SmtRes!Y980*Source!I1107</f>
        <v>7.0000000000000007E-2</v>
      </c>
      <c r="J943">
        <f>SmtRes!AO980</f>
        <v>1</v>
      </c>
      <c r="K943">
        <f>SmtRes!AE980</f>
        <v>429.34</v>
      </c>
      <c r="L943">
        <f>SmtRes!DB980</f>
        <v>4.29</v>
      </c>
      <c r="M943">
        <f>ROUND(ROUND(L943*Source!I1107, 6)*1, 2)</f>
        <v>30.03</v>
      </c>
      <c r="N943">
        <f>SmtRes!AA980</f>
        <v>429.34</v>
      </c>
      <c r="O943">
        <f>ROUND(ROUND(L943*Source!I1107, 6)*SmtRes!DA980, 2)</f>
        <v>30.03</v>
      </c>
      <c r="P943">
        <f>SmtRes!AG980</f>
        <v>0</v>
      </c>
      <c r="Q943">
        <f>SmtRes!DC980</f>
        <v>0</v>
      </c>
      <c r="R943">
        <f>ROUND(ROUND(Q943*Source!I1107, 6)*1, 2)</f>
        <v>0</v>
      </c>
      <c r="S943">
        <f>SmtRes!AC980</f>
        <v>0</v>
      </c>
      <c r="T943">
        <f>ROUND(ROUND(Q943*Source!I1107, 6)*SmtRes!AK980, 2)</f>
        <v>0</v>
      </c>
      <c r="U943">
        <v>3</v>
      </c>
      <c r="Z943">
        <f>SmtRes!X980</f>
        <v>189364196</v>
      </c>
      <c r="AA943">
        <v>2112690946</v>
      </c>
      <c r="AB943">
        <v>2112690946</v>
      </c>
    </row>
    <row r="944" spans="1:28" x14ac:dyDescent="0.2">
      <c r="A944">
        <v>20</v>
      </c>
      <c r="B944">
        <v>979</v>
      </c>
      <c r="C944">
        <v>3</v>
      </c>
      <c r="D944">
        <v>0</v>
      </c>
      <c r="E944">
        <f>SmtRes!AV979</f>
        <v>0</v>
      </c>
      <c r="F944" t="str">
        <f>SmtRes!I979</f>
        <v>21.1-20-7</v>
      </c>
      <c r="G944" t="str">
        <f>SmtRes!K979</f>
        <v>Ветошь</v>
      </c>
      <c r="H944" t="str">
        <f>SmtRes!O979</f>
        <v>кг</v>
      </c>
      <c r="I944">
        <f>SmtRes!Y979*Source!I1107</f>
        <v>0.35000000000000003</v>
      </c>
      <c r="J944">
        <f>SmtRes!AO979</f>
        <v>1</v>
      </c>
      <c r="K944">
        <f>SmtRes!AE979</f>
        <v>29.29</v>
      </c>
      <c r="L944">
        <f>SmtRes!DB979</f>
        <v>1.46</v>
      </c>
      <c r="M944">
        <f>ROUND(ROUND(L944*Source!I1107, 6)*1, 2)</f>
        <v>10.220000000000001</v>
      </c>
      <c r="N944">
        <f>SmtRes!AA979</f>
        <v>29.29</v>
      </c>
      <c r="O944">
        <f>ROUND(ROUND(L944*Source!I1107, 6)*SmtRes!DA979, 2)</f>
        <v>10.220000000000001</v>
      </c>
      <c r="P944">
        <f>SmtRes!AG979</f>
        <v>0</v>
      </c>
      <c r="Q944">
        <f>SmtRes!DC979</f>
        <v>0</v>
      </c>
      <c r="R944">
        <f>ROUND(ROUND(Q944*Source!I1107, 6)*1, 2)</f>
        <v>0</v>
      </c>
      <c r="S944">
        <f>SmtRes!AC979</f>
        <v>0</v>
      </c>
      <c r="T944">
        <f>ROUND(ROUND(Q944*Source!I1107, 6)*SmtRes!AK979, 2)</f>
        <v>0</v>
      </c>
      <c r="U944">
        <v>3</v>
      </c>
      <c r="Z944">
        <f>SmtRes!X979</f>
        <v>-20334964</v>
      </c>
      <c r="AA944">
        <v>-854210182</v>
      </c>
      <c r="AB944">
        <v>-854210182</v>
      </c>
    </row>
    <row r="945" spans="1:28" x14ac:dyDescent="0.2">
      <c r="A945">
        <v>20</v>
      </c>
      <c r="B945">
        <v>978</v>
      </c>
      <c r="C945">
        <v>3</v>
      </c>
      <c r="D945">
        <v>0</v>
      </c>
      <c r="E945">
        <f>SmtRes!AV978</f>
        <v>0</v>
      </c>
      <c r="F945" t="str">
        <f>SmtRes!I978</f>
        <v>21.1-20-1</v>
      </c>
      <c r="G945" t="str">
        <f>SmtRes!K978</f>
        <v>Бязь</v>
      </c>
      <c r="H945" t="str">
        <f>SmtRes!O978</f>
        <v>м2</v>
      </c>
      <c r="I945">
        <f>SmtRes!Y978*Source!I1107</f>
        <v>0.70000000000000007</v>
      </c>
      <c r="J945">
        <f>SmtRes!AO978</f>
        <v>1</v>
      </c>
      <c r="K945">
        <f>SmtRes!AE978</f>
        <v>48.08</v>
      </c>
      <c r="L945">
        <f>SmtRes!DB978</f>
        <v>4.8099999999999996</v>
      </c>
      <c r="M945">
        <f>ROUND(ROUND(L945*Source!I1107, 6)*1, 2)</f>
        <v>33.67</v>
      </c>
      <c r="N945">
        <f>SmtRes!AA978</f>
        <v>48.08</v>
      </c>
      <c r="O945">
        <f>ROUND(ROUND(L945*Source!I1107, 6)*SmtRes!DA978, 2)</f>
        <v>33.67</v>
      </c>
      <c r="P945">
        <f>SmtRes!AG978</f>
        <v>0</v>
      </c>
      <c r="Q945">
        <f>SmtRes!DC978</f>
        <v>0</v>
      </c>
      <c r="R945">
        <f>ROUND(ROUND(Q945*Source!I1107, 6)*1, 2)</f>
        <v>0</v>
      </c>
      <c r="S945">
        <f>SmtRes!AC978</f>
        <v>0</v>
      </c>
      <c r="T945">
        <f>ROUND(ROUND(Q945*Source!I1107, 6)*SmtRes!AK978, 2)</f>
        <v>0</v>
      </c>
      <c r="U945">
        <v>3</v>
      </c>
      <c r="Z945">
        <f>SmtRes!X978</f>
        <v>1402440005</v>
      </c>
      <c r="AA945">
        <v>-1894729877</v>
      </c>
      <c r="AB945">
        <v>-1894729877</v>
      </c>
    </row>
    <row r="946" spans="1:28" x14ac:dyDescent="0.2">
      <c r="A946">
        <v>20</v>
      </c>
      <c r="B946">
        <v>977</v>
      </c>
      <c r="C946">
        <v>3</v>
      </c>
      <c r="D946">
        <v>0</v>
      </c>
      <c r="E946">
        <f>SmtRes!AV977</f>
        <v>0</v>
      </c>
      <c r="F946" t="str">
        <f>SmtRes!I977</f>
        <v>21.1-16-104</v>
      </c>
      <c r="G946" t="str">
        <f>SmtRes!K977</f>
        <v>Спирт этиловый технический</v>
      </c>
      <c r="H946" t="str">
        <f>SmtRes!O977</f>
        <v>кг</v>
      </c>
      <c r="I946">
        <f>SmtRes!Y977*Source!I1107</f>
        <v>3.5000000000000001E-3</v>
      </c>
      <c r="J946">
        <f>SmtRes!AO977</f>
        <v>1</v>
      </c>
      <c r="K946">
        <f>SmtRes!AE977</f>
        <v>412.97</v>
      </c>
      <c r="L946">
        <f>SmtRes!DB977</f>
        <v>0.21</v>
      </c>
      <c r="M946">
        <f>ROUND(ROUND(L946*Source!I1107, 6)*1, 2)</f>
        <v>1.47</v>
      </c>
      <c r="N946">
        <f>SmtRes!AA977</f>
        <v>412.97</v>
      </c>
      <c r="O946">
        <f>ROUND(ROUND(L946*Source!I1107, 6)*SmtRes!DA977, 2)</f>
        <v>1.47</v>
      </c>
      <c r="P946">
        <f>SmtRes!AG977</f>
        <v>0</v>
      </c>
      <c r="Q946">
        <f>SmtRes!DC977</f>
        <v>0</v>
      </c>
      <c r="R946">
        <f>ROUND(ROUND(Q946*Source!I1107, 6)*1, 2)</f>
        <v>0</v>
      </c>
      <c r="S946">
        <f>SmtRes!AC977</f>
        <v>0</v>
      </c>
      <c r="T946">
        <f>ROUND(ROUND(Q946*Source!I1107, 6)*SmtRes!AK977, 2)</f>
        <v>0</v>
      </c>
      <c r="U946">
        <v>3</v>
      </c>
      <c r="Z946">
        <f>SmtRes!X977</f>
        <v>1286462142</v>
      </c>
      <c r="AA946">
        <v>1664821204</v>
      </c>
      <c r="AB946">
        <v>1664821204</v>
      </c>
    </row>
    <row r="947" spans="1:28" x14ac:dyDescent="0.2">
      <c r="A947">
        <v>20</v>
      </c>
      <c r="B947">
        <v>976</v>
      </c>
      <c r="C947">
        <v>1</v>
      </c>
      <c r="D947">
        <v>0</v>
      </c>
      <c r="E947">
        <f>SmtRes!AV976</f>
        <v>1</v>
      </c>
      <c r="F947" t="str">
        <f>SmtRes!I976</f>
        <v>9999990008</v>
      </c>
      <c r="G947" t="str">
        <f>SmtRes!K976</f>
        <v>Трудозатраты рабочих</v>
      </c>
      <c r="H947" t="str">
        <f>SmtRes!O976</f>
        <v>чел.-ч.</v>
      </c>
      <c r="I947">
        <f>SmtRes!Y976*Source!I1107</f>
        <v>1.54</v>
      </c>
      <c r="J947">
        <f>SmtRes!AO976</f>
        <v>1</v>
      </c>
      <c r="K947">
        <f>SmtRes!AH976</f>
        <v>0</v>
      </c>
      <c r="L947">
        <f>SmtRes!DB976</f>
        <v>0</v>
      </c>
      <c r="M947">
        <f>ROUND(ROUND(L947*Source!I1107, 6)*1, 2)</f>
        <v>0</v>
      </c>
      <c r="N947">
        <f>SmtRes!AD976</f>
        <v>0</v>
      </c>
      <c r="O947">
        <f>ROUND(ROUND(L947*Source!I1107, 6)*SmtRes!DA976, 2)</f>
        <v>0</v>
      </c>
      <c r="P947">
        <f>SmtRes!AG976</f>
        <v>0</v>
      </c>
      <c r="Q947">
        <f>SmtRes!DC976</f>
        <v>0</v>
      </c>
      <c r="R947">
        <f>ROUND(ROUND(Q947*Source!I1107, 6)*1, 2)</f>
        <v>0</v>
      </c>
      <c r="S947">
        <f>SmtRes!AC976</f>
        <v>0</v>
      </c>
      <c r="T947">
        <f>ROUND(ROUND(Q947*Source!I1107, 6)*SmtRes!AK976, 2)</f>
        <v>0</v>
      </c>
      <c r="U947">
        <v>1</v>
      </c>
      <c r="Z947">
        <f>SmtRes!X976</f>
        <v>476480486</v>
      </c>
      <c r="AA947">
        <v>-1751963544</v>
      </c>
      <c r="AB947">
        <v>-1751963544</v>
      </c>
    </row>
    <row r="948" spans="1:28" x14ac:dyDescent="0.2">
      <c r="A948">
        <v>20</v>
      </c>
      <c r="B948">
        <v>984</v>
      </c>
      <c r="C948">
        <v>3</v>
      </c>
      <c r="D948">
        <v>0</v>
      </c>
      <c r="E948">
        <f>SmtRes!AV984</f>
        <v>0</v>
      </c>
      <c r="F948" t="str">
        <f>SmtRes!I984</f>
        <v>21.1-20-1</v>
      </c>
      <c r="G948" t="str">
        <f>SmtRes!K984</f>
        <v>Бязь</v>
      </c>
      <c r="H948" t="str">
        <f>SmtRes!O984</f>
        <v>м2</v>
      </c>
      <c r="I948">
        <f>SmtRes!Y984*Source!I1108</f>
        <v>0.06</v>
      </c>
      <c r="J948">
        <f>SmtRes!AO984</f>
        <v>1</v>
      </c>
      <c r="K948">
        <f>SmtRes!AE984</f>
        <v>48.08</v>
      </c>
      <c r="L948">
        <f>SmtRes!DB984</f>
        <v>0.48</v>
      </c>
      <c r="M948">
        <f>ROUND(ROUND(L948*Source!I1108, 6)*1, 2)</f>
        <v>2.88</v>
      </c>
      <c r="N948">
        <f>SmtRes!AA984</f>
        <v>48.08</v>
      </c>
      <c r="O948">
        <f>ROUND(ROUND(L948*Source!I1108, 6)*SmtRes!DA984, 2)</f>
        <v>2.88</v>
      </c>
      <c r="P948">
        <f>SmtRes!AG984</f>
        <v>0</v>
      </c>
      <c r="Q948">
        <f>SmtRes!DC984</f>
        <v>0</v>
      </c>
      <c r="R948">
        <f>ROUND(ROUND(Q948*Source!I1108, 6)*1, 2)</f>
        <v>0</v>
      </c>
      <c r="S948">
        <f>SmtRes!AC984</f>
        <v>0</v>
      </c>
      <c r="T948">
        <f>ROUND(ROUND(Q948*Source!I1108, 6)*SmtRes!AK984, 2)</f>
        <v>0</v>
      </c>
      <c r="U948">
        <v>3</v>
      </c>
      <c r="Z948">
        <f>SmtRes!X984</f>
        <v>930607803</v>
      </c>
      <c r="AA948">
        <v>438278550</v>
      </c>
      <c r="AB948">
        <v>438278550</v>
      </c>
    </row>
    <row r="949" spans="1:28" x14ac:dyDescent="0.2">
      <c r="A949">
        <v>20</v>
      </c>
      <c r="B949">
        <v>983</v>
      </c>
      <c r="C949">
        <v>3</v>
      </c>
      <c r="D949">
        <v>0</v>
      </c>
      <c r="E949">
        <f>SmtRes!AV983</f>
        <v>0</v>
      </c>
      <c r="F949" t="str">
        <f>SmtRes!I983</f>
        <v>21.1-16-103</v>
      </c>
      <c r="G949" t="str">
        <f>SmtRes!K983</f>
        <v>Спирт этиловый ректификат</v>
      </c>
      <c r="H949" t="str">
        <f>SmtRes!O983</f>
        <v>кг</v>
      </c>
      <c r="I949">
        <f>SmtRes!Y983*Source!I1108</f>
        <v>1.2000000000000002E-4</v>
      </c>
      <c r="J949">
        <f>SmtRes!AO983</f>
        <v>1</v>
      </c>
      <c r="K949">
        <f>SmtRes!AE983</f>
        <v>471.7</v>
      </c>
      <c r="L949">
        <f>SmtRes!DB983</f>
        <v>0.01</v>
      </c>
      <c r="M949">
        <f>ROUND(ROUND(L949*Source!I1108, 6)*1, 2)</f>
        <v>0.06</v>
      </c>
      <c r="N949">
        <f>SmtRes!AA983</f>
        <v>471.7</v>
      </c>
      <c r="O949">
        <f>ROUND(ROUND(L949*Source!I1108, 6)*SmtRes!DA983, 2)</f>
        <v>0.06</v>
      </c>
      <c r="P949">
        <f>SmtRes!AG983</f>
        <v>0</v>
      </c>
      <c r="Q949">
        <f>SmtRes!DC983</f>
        <v>0</v>
      </c>
      <c r="R949">
        <f>ROUND(ROUND(Q949*Source!I1108, 6)*1, 2)</f>
        <v>0</v>
      </c>
      <c r="S949">
        <f>SmtRes!AC983</f>
        <v>0</v>
      </c>
      <c r="T949">
        <f>ROUND(ROUND(Q949*Source!I1108, 6)*SmtRes!AK983, 2)</f>
        <v>0</v>
      </c>
      <c r="U949">
        <v>3</v>
      </c>
      <c r="Z949">
        <f>SmtRes!X983</f>
        <v>87370728</v>
      </c>
      <c r="AA949">
        <v>1877192626</v>
      </c>
      <c r="AB949">
        <v>1877192626</v>
      </c>
    </row>
    <row r="950" spans="1:28" x14ac:dyDescent="0.2">
      <c r="A950">
        <v>20</v>
      </c>
      <c r="B950">
        <v>982</v>
      </c>
      <c r="C950">
        <v>2</v>
      </c>
      <c r="D950">
        <v>0</v>
      </c>
      <c r="E950">
        <f>SmtRes!AV982</f>
        <v>0</v>
      </c>
      <c r="F950" t="str">
        <f>SmtRes!I982</f>
        <v>22.1-18-24</v>
      </c>
      <c r="G950" t="str">
        <f>SmtRes!K982</f>
        <v>Автомобили полупассажирские типа ГАЗ, грузоподъемность до 2 т</v>
      </c>
      <c r="H950" t="str">
        <f>SmtRes!O982</f>
        <v>маш.-ч</v>
      </c>
      <c r="I950">
        <f>SmtRes!Y982*Source!I1108</f>
        <v>8.3999999999999991E-2</v>
      </c>
      <c r="J950">
        <f>SmtRes!AO982</f>
        <v>1</v>
      </c>
      <c r="K950">
        <f>SmtRes!AF982</f>
        <v>789.86</v>
      </c>
      <c r="L950">
        <f>SmtRes!DB982</f>
        <v>11.06</v>
      </c>
      <c r="M950">
        <f>ROUND(ROUND(L950*Source!I1108, 6)*1, 2)</f>
        <v>66.36</v>
      </c>
      <c r="N950">
        <f>SmtRes!AB982</f>
        <v>789.86</v>
      </c>
      <c r="O950">
        <f>ROUND(ROUND(L950*Source!I1108, 6)*SmtRes!DA982, 2)</f>
        <v>66.36</v>
      </c>
      <c r="P950">
        <f>SmtRes!AG982</f>
        <v>515.51</v>
      </c>
      <c r="Q950">
        <f>SmtRes!DC982</f>
        <v>7.2169999999999996</v>
      </c>
      <c r="R950">
        <f>ROUND(ROUND(Q950*Source!I1108, 6)*1, 2)</f>
        <v>43.3</v>
      </c>
      <c r="S950">
        <f>SmtRes!AC982</f>
        <v>515.51</v>
      </c>
      <c r="T950">
        <f>ROUND(ROUND(Q950*Source!I1108, 6)*SmtRes!AK982, 2)</f>
        <v>43.3</v>
      </c>
      <c r="U950">
        <v>2</v>
      </c>
      <c r="Z950">
        <f>SmtRes!X982</f>
        <v>-253528126</v>
      </c>
      <c r="AA950">
        <v>209854017</v>
      </c>
      <c r="AB950">
        <v>209854017</v>
      </c>
    </row>
    <row r="951" spans="1:28" x14ac:dyDescent="0.2">
      <c r="A951">
        <v>20</v>
      </c>
      <c r="B951">
        <v>981</v>
      </c>
      <c r="C951">
        <v>1</v>
      </c>
      <c r="D951">
        <v>0</v>
      </c>
      <c r="E951">
        <f>SmtRes!AV981</f>
        <v>1</v>
      </c>
      <c r="F951" t="str">
        <f>SmtRes!I981</f>
        <v>9999990008</v>
      </c>
      <c r="G951" t="str">
        <f>SmtRes!K981</f>
        <v>Трудозатраты рабочих</v>
      </c>
      <c r="H951" t="str">
        <f>SmtRes!O981</f>
        <v>чел.-ч.</v>
      </c>
      <c r="I951">
        <f>SmtRes!Y981*Source!I1108</f>
        <v>1.3859999999999999</v>
      </c>
      <c r="J951">
        <f>SmtRes!AO981</f>
        <v>1</v>
      </c>
      <c r="K951">
        <f>SmtRes!AH981</f>
        <v>0</v>
      </c>
      <c r="L951">
        <f>SmtRes!DB981</f>
        <v>0</v>
      </c>
      <c r="M951">
        <f>ROUND(ROUND(L951*Source!I1108, 6)*1, 2)</f>
        <v>0</v>
      </c>
      <c r="N951">
        <f>SmtRes!AD981</f>
        <v>0</v>
      </c>
      <c r="O951">
        <f>ROUND(ROUND(L951*Source!I1108, 6)*SmtRes!DA981, 2)</f>
        <v>0</v>
      </c>
      <c r="P951">
        <f>SmtRes!AG981</f>
        <v>0</v>
      </c>
      <c r="Q951">
        <f>SmtRes!DC981</f>
        <v>0</v>
      </c>
      <c r="R951">
        <f>ROUND(ROUND(Q951*Source!I1108, 6)*1, 2)</f>
        <v>0</v>
      </c>
      <c r="S951">
        <f>SmtRes!AC981</f>
        <v>0</v>
      </c>
      <c r="T951">
        <f>ROUND(ROUND(Q951*Source!I1108, 6)*SmtRes!AK981, 2)</f>
        <v>0</v>
      </c>
      <c r="U951">
        <v>1</v>
      </c>
      <c r="Z951">
        <f>SmtRes!X981</f>
        <v>476480486</v>
      </c>
      <c r="AA951">
        <v>-1751963544</v>
      </c>
      <c r="AB951">
        <v>-1751963544</v>
      </c>
    </row>
    <row r="952" spans="1:28" x14ac:dyDescent="0.2">
      <c r="A952">
        <v>20</v>
      </c>
      <c r="B952">
        <v>986</v>
      </c>
      <c r="C952">
        <v>2</v>
      </c>
      <c r="D952">
        <v>0</v>
      </c>
      <c r="E952">
        <f>SmtRes!AV986</f>
        <v>0</v>
      </c>
      <c r="F952" t="str">
        <f>SmtRes!I986</f>
        <v>22.1-18-24</v>
      </c>
      <c r="G952" t="str">
        <f>SmtRes!K986</f>
        <v>Автомобили полупассажирские типа ГАЗ, грузоподъемность до 2 т</v>
      </c>
      <c r="H952" t="str">
        <f>SmtRes!O986</f>
        <v>маш.-ч</v>
      </c>
      <c r="I952">
        <f>SmtRes!Y986*Source!I1109</f>
        <v>0.14850000000000002</v>
      </c>
      <c r="J952">
        <f>SmtRes!AO986</f>
        <v>1</v>
      </c>
      <c r="K952">
        <f>SmtRes!AF986</f>
        <v>789.86</v>
      </c>
      <c r="L952">
        <f>SmtRes!DB986</f>
        <v>19.552499999999998</v>
      </c>
      <c r="M952">
        <f>ROUND(ROUND(L952*Source!I1109, 6)*1, 2)</f>
        <v>117.32</v>
      </c>
      <c r="N952">
        <f>SmtRes!AB986</f>
        <v>789.86</v>
      </c>
      <c r="O952">
        <f>ROUND(ROUND(L952*Source!I1109, 6)*SmtRes!DA986, 2)</f>
        <v>117.32</v>
      </c>
      <c r="P952">
        <f>SmtRes!AG986</f>
        <v>515.51</v>
      </c>
      <c r="Q952">
        <f>SmtRes!DC986</f>
        <v>12.7875</v>
      </c>
      <c r="R952">
        <f>ROUND(ROUND(Q952*Source!I1109, 6)*1, 2)</f>
        <v>76.73</v>
      </c>
      <c r="S952">
        <f>SmtRes!AC986</f>
        <v>515.51</v>
      </c>
      <c r="T952">
        <f>ROUND(ROUND(Q952*Source!I1109, 6)*SmtRes!AK986, 2)</f>
        <v>76.73</v>
      </c>
      <c r="U952">
        <v>2</v>
      </c>
      <c r="Z952">
        <f>SmtRes!X986</f>
        <v>-253528126</v>
      </c>
      <c r="AA952">
        <v>209854017</v>
      </c>
      <c r="AB952">
        <v>209854017</v>
      </c>
    </row>
    <row r="953" spans="1:28" x14ac:dyDescent="0.2">
      <c r="A953">
        <v>20</v>
      </c>
      <c r="B953">
        <v>985</v>
      </c>
      <c r="C953">
        <v>1</v>
      </c>
      <c r="D953">
        <v>0</v>
      </c>
      <c r="E953">
        <f>SmtRes!AV985</f>
        <v>1</v>
      </c>
      <c r="F953" t="str">
        <f>SmtRes!I985</f>
        <v>9999990008</v>
      </c>
      <c r="G953" t="str">
        <f>SmtRes!K985</f>
        <v>Трудозатраты рабочих</v>
      </c>
      <c r="H953" t="str">
        <f>SmtRes!O985</f>
        <v>чел.-ч.</v>
      </c>
      <c r="I953">
        <f>SmtRes!Y985*Source!I1109</f>
        <v>2.9699999999999998</v>
      </c>
      <c r="J953">
        <f>SmtRes!AO985</f>
        <v>1</v>
      </c>
      <c r="K953">
        <f>SmtRes!AH985</f>
        <v>0</v>
      </c>
      <c r="L953">
        <f>SmtRes!DB985</f>
        <v>0</v>
      </c>
      <c r="M953">
        <f>ROUND(ROUND(L953*Source!I1109, 6)*1, 2)</f>
        <v>0</v>
      </c>
      <c r="N953">
        <f>SmtRes!AD985</f>
        <v>0</v>
      </c>
      <c r="O953">
        <f>ROUND(ROUND(L953*Source!I1109, 6)*SmtRes!DA985, 2)</f>
        <v>0</v>
      </c>
      <c r="P953">
        <f>SmtRes!AG985</f>
        <v>0</v>
      </c>
      <c r="Q953">
        <f>SmtRes!DC985</f>
        <v>0</v>
      </c>
      <c r="R953">
        <f>ROUND(ROUND(Q953*Source!I1109, 6)*1, 2)</f>
        <v>0</v>
      </c>
      <c r="S953">
        <f>SmtRes!AC985</f>
        <v>0</v>
      </c>
      <c r="T953">
        <f>ROUND(ROUND(Q953*Source!I1109, 6)*SmtRes!AK985, 2)</f>
        <v>0</v>
      </c>
      <c r="U953">
        <v>1</v>
      </c>
      <c r="Z953">
        <f>SmtRes!X985</f>
        <v>476480486</v>
      </c>
      <c r="AA953">
        <v>-1751963544</v>
      </c>
      <c r="AB953">
        <v>-1751963544</v>
      </c>
    </row>
    <row r="954" spans="1:28" x14ac:dyDescent="0.2">
      <c r="A954">
        <v>20</v>
      </c>
      <c r="B954">
        <v>990</v>
      </c>
      <c r="C954">
        <v>3</v>
      </c>
      <c r="D954">
        <v>0</v>
      </c>
      <c r="E954">
        <f>SmtRes!AV990</f>
        <v>0</v>
      </c>
      <c r="F954" t="str">
        <f>SmtRes!I990</f>
        <v>21.1-20-7</v>
      </c>
      <c r="G954" t="str">
        <f>SmtRes!K990</f>
        <v>Ветошь</v>
      </c>
      <c r="H954" t="str">
        <f>SmtRes!O990</f>
        <v>кг</v>
      </c>
      <c r="I954">
        <f>SmtRes!Y990*Source!I1110</f>
        <v>0.30000000000000004</v>
      </c>
      <c r="J954">
        <f>SmtRes!AO990</f>
        <v>1</v>
      </c>
      <c r="K954">
        <f>SmtRes!AE990</f>
        <v>29.29</v>
      </c>
      <c r="L954">
        <f>SmtRes!DB990</f>
        <v>1.46</v>
      </c>
      <c r="M954">
        <f>ROUND(ROUND(L954*Source!I1110, 6)*1, 2)</f>
        <v>8.76</v>
      </c>
      <c r="N954">
        <f>SmtRes!AA990</f>
        <v>29.29</v>
      </c>
      <c r="O954">
        <f>ROUND(ROUND(L954*Source!I1110, 6)*SmtRes!DA990, 2)</f>
        <v>8.76</v>
      </c>
      <c r="P954">
        <f>SmtRes!AG990</f>
        <v>0</v>
      </c>
      <c r="Q954">
        <f>SmtRes!DC990</f>
        <v>0</v>
      </c>
      <c r="R954">
        <f>ROUND(ROUND(Q954*Source!I1110, 6)*1, 2)</f>
        <v>0</v>
      </c>
      <c r="S954">
        <f>SmtRes!AC990</f>
        <v>0</v>
      </c>
      <c r="T954">
        <f>ROUND(ROUND(Q954*Source!I1110, 6)*SmtRes!AK990, 2)</f>
        <v>0</v>
      </c>
      <c r="U954">
        <v>3</v>
      </c>
      <c r="Z954">
        <f>SmtRes!X990</f>
        <v>-20334964</v>
      </c>
      <c r="AA954">
        <v>-854210182</v>
      </c>
      <c r="AB954">
        <v>-854210182</v>
      </c>
    </row>
    <row r="955" spans="1:28" x14ac:dyDescent="0.2">
      <c r="A955">
        <v>20</v>
      </c>
      <c r="B955">
        <v>989</v>
      </c>
      <c r="C955">
        <v>3</v>
      </c>
      <c r="D955">
        <v>0</v>
      </c>
      <c r="E955">
        <f>SmtRes!AV989</f>
        <v>0</v>
      </c>
      <c r="F955" t="str">
        <f>SmtRes!I989</f>
        <v>21.1-20-1</v>
      </c>
      <c r="G955" t="str">
        <f>SmtRes!K989</f>
        <v>Бязь</v>
      </c>
      <c r="H955" t="str">
        <f>SmtRes!O989</f>
        <v>м2</v>
      </c>
      <c r="I955">
        <f>SmtRes!Y989*Source!I1110</f>
        <v>0.30000000000000004</v>
      </c>
      <c r="J955">
        <f>SmtRes!AO989</f>
        <v>1</v>
      </c>
      <c r="K955">
        <f>SmtRes!AE989</f>
        <v>48.08</v>
      </c>
      <c r="L955">
        <f>SmtRes!DB989</f>
        <v>2.4</v>
      </c>
      <c r="M955">
        <f>ROUND(ROUND(L955*Source!I1110, 6)*1, 2)</f>
        <v>14.4</v>
      </c>
      <c r="N955">
        <f>SmtRes!AA989</f>
        <v>48.08</v>
      </c>
      <c r="O955">
        <f>ROUND(ROUND(L955*Source!I1110, 6)*SmtRes!DA989, 2)</f>
        <v>14.4</v>
      </c>
      <c r="P955">
        <f>SmtRes!AG989</f>
        <v>0</v>
      </c>
      <c r="Q955">
        <f>SmtRes!DC989</f>
        <v>0</v>
      </c>
      <c r="R955">
        <f>ROUND(ROUND(Q955*Source!I1110, 6)*1, 2)</f>
        <v>0</v>
      </c>
      <c r="S955">
        <f>SmtRes!AC989</f>
        <v>0</v>
      </c>
      <c r="T955">
        <f>ROUND(ROUND(Q955*Source!I1110, 6)*SmtRes!AK989, 2)</f>
        <v>0</v>
      </c>
      <c r="U955">
        <v>3</v>
      </c>
      <c r="Z955">
        <f>SmtRes!X989</f>
        <v>1402440005</v>
      </c>
      <c r="AA955">
        <v>-1894729877</v>
      </c>
      <c r="AB955">
        <v>-1894729877</v>
      </c>
    </row>
    <row r="956" spans="1:28" x14ac:dyDescent="0.2">
      <c r="A956">
        <v>20</v>
      </c>
      <c r="B956">
        <v>988</v>
      </c>
      <c r="C956">
        <v>3</v>
      </c>
      <c r="D956">
        <v>0</v>
      </c>
      <c r="E956">
        <f>SmtRes!AV988</f>
        <v>0</v>
      </c>
      <c r="F956" t="str">
        <f>SmtRes!I988</f>
        <v>21.1-16-104</v>
      </c>
      <c r="G956" t="str">
        <f>SmtRes!K988</f>
        <v>Спирт этиловый технический</v>
      </c>
      <c r="H956" t="str">
        <f>SmtRes!O988</f>
        <v>кг</v>
      </c>
      <c r="I956">
        <f>SmtRes!Y988*Source!I1110</f>
        <v>3.0000000000000001E-3</v>
      </c>
      <c r="J956">
        <f>SmtRes!AO988</f>
        <v>1</v>
      </c>
      <c r="K956">
        <f>SmtRes!AE988</f>
        <v>412.97</v>
      </c>
      <c r="L956">
        <f>SmtRes!DB988</f>
        <v>0.21</v>
      </c>
      <c r="M956">
        <f>ROUND(ROUND(L956*Source!I1110, 6)*1, 2)</f>
        <v>1.26</v>
      </c>
      <c r="N956">
        <f>SmtRes!AA988</f>
        <v>412.97</v>
      </c>
      <c r="O956">
        <f>ROUND(ROUND(L956*Source!I1110, 6)*SmtRes!DA988, 2)</f>
        <v>1.26</v>
      </c>
      <c r="P956">
        <f>SmtRes!AG988</f>
        <v>0</v>
      </c>
      <c r="Q956">
        <f>SmtRes!DC988</f>
        <v>0</v>
      </c>
      <c r="R956">
        <f>ROUND(ROUND(Q956*Source!I1110, 6)*1, 2)</f>
        <v>0</v>
      </c>
      <c r="S956">
        <f>SmtRes!AC988</f>
        <v>0</v>
      </c>
      <c r="T956">
        <f>ROUND(ROUND(Q956*Source!I1110, 6)*SmtRes!AK988, 2)</f>
        <v>0</v>
      </c>
      <c r="U956">
        <v>3</v>
      </c>
      <c r="Z956">
        <f>SmtRes!X988</f>
        <v>1286462142</v>
      </c>
      <c r="AA956">
        <v>1664821204</v>
      </c>
      <c r="AB956">
        <v>1664821204</v>
      </c>
    </row>
    <row r="957" spans="1:28" x14ac:dyDescent="0.2">
      <c r="A957">
        <v>20</v>
      </c>
      <c r="B957">
        <v>987</v>
      </c>
      <c r="C957">
        <v>1</v>
      </c>
      <c r="D957">
        <v>0</v>
      </c>
      <c r="E957">
        <f>SmtRes!AV987</f>
        <v>1</v>
      </c>
      <c r="F957" t="str">
        <f>SmtRes!I987</f>
        <v>9999990008</v>
      </c>
      <c r="G957" t="str">
        <f>SmtRes!K987</f>
        <v>Трудозатраты рабочих</v>
      </c>
      <c r="H957" t="str">
        <f>SmtRes!O987</f>
        <v>чел.-ч.</v>
      </c>
      <c r="I957">
        <f>SmtRes!Y987*Source!I1110</f>
        <v>4.32</v>
      </c>
      <c r="J957">
        <f>SmtRes!AO987</f>
        <v>1</v>
      </c>
      <c r="K957">
        <f>SmtRes!AH987</f>
        <v>0</v>
      </c>
      <c r="L957">
        <f>SmtRes!DB987</f>
        <v>0</v>
      </c>
      <c r="M957">
        <f>ROUND(ROUND(L957*Source!I1110, 6)*1, 2)</f>
        <v>0</v>
      </c>
      <c r="N957">
        <f>SmtRes!AD987</f>
        <v>0</v>
      </c>
      <c r="O957">
        <f>ROUND(ROUND(L957*Source!I1110, 6)*SmtRes!DA987, 2)</f>
        <v>0</v>
      </c>
      <c r="P957">
        <f>SmtRes!AG987</f>
        <v>0</v>
      </c>
      <c r="Q957">
        <f>SmtRes!DC987</f>
        <v>0</v>
      </c>
      <c r="R957">
        <f>ROUND(ROUND(Q957*Source!I1110, 6)*1, 2)</f>
        <v>0</v>
      </c>
      <c r="S957">
        <f>SmtRes!AC987</f>
        <v>0</v>
      </c>
      <c r="T957">
        <f>ROUND(ROUND(Q957*Source!I1110, 6)*SmtRes!AK987, 2)</f>
        <v>0</v>
      </c>
      <c r="U957">
        <v>1</v>
      </c>
      <c r="Z957">
        <f>SmtRes!X987</f>
        <v>476480486</v>
      </c>
      <c r="AA957">
        <v>-1751963544</v>
      </c>
      <c r="AB957">
        <v>-1751963544</v>
      </c>
    </row>
    <row r="958" spans="1:28" x14ac:dyDescent="0.2">
      <c r="A958">
        <v>20</v>
      </c>
      <c r="B958">
        <v>993</v>
      </c>
      <c r="C958">
        <v>3</v>
      </c>
      <c r="D958">
        <v>0</v>
      </c>
      <c r="E958">
        <f>SmtRes!AV993</f>
        <v>0</v>
      </c>
      <c r="F958" t="str">
        <f>SmtRes!I993</f>
        <v>21.1-20-7</v>
      </c>
      <c r="G958" t="str">
        <f>SmtRes!K993</f>
        <v>Ветошь</v>
      </c>
      <c r="H958" t="str">
        <f>SmtRes!O993</f>
        <v>кг</v>
      </c>
      <c r="I958">
        <f>SmtRes!Y993*Source!I1111</f>
        <v>6.6000000000000005</v>
      </c>
      <c r="J958">
        <f>SmtRes!AO993</f>
        <v>1</v>
      </c>
      <c r="K958">
        <f>SmtRes!AE993</f>
        <v>29.29</v>
      </c>
      <c r="L958">
        <f>SmtRes!DB993</f>
        <v>32.229999999999997</v>
      </c>
      <c r="M958">
        <f>ROUND(ROUND(L958*Source!I1111, 6)*1, 2)</f>
        <v>193.38</v>
      </c>
      <c r="N958">
        <f>SmtRes!AA993</f>
        <v>29.29</v>
      </c>
      <c r="O958">
        <f>ROUND(ROUND(L958*Source!I1111, 6)*SmtRes!DA993, 2)</f>
        <v>193.38</v>
      </c>
      <c r="P958">
        <f>SmtRes!AG993</f>
        <v>0</v>
      </c>
      <c r="Q958">
        <f>SmtRes!DC993</f>
        <v>0</v>
      </c>
      <c r="R958">
        <f>ROUND(ROUND(Q958*Source!I1111, 6)*1, 2)</f>
        <v>0</v>
      </c>
      <c r="S958">
        <f>SmtRes!AC993</f>
        <v>0</v>
      </c>
      <c r="T958">
        <f>ROUND(ROUND(Q958*Source!I1111, 6)*SmtRes!AK993, 2)</f>
        <v>0</v>
      </c>
      <c r="U958">
        <v>3</v>
      </c>
      <c r="Z958">
        <f>SmtRes!X993</f>
        <v>-20334964</v>
      </c>
      <c r="AA958">
        <v>-854210182</v>
      </c>
      <c r="AB958">
        <v>-854210182</v>
      </c>
    </row>
    <row r="959" spans="1:28" x14ac:dyDescent="0.2">
      <c r="A959">
        <v>20</v>
      </c>
      <c r="B959">
        <v>992</v>
      </c>
      <c r="C959">
        <v>3</v>
      </c>
      <c r="D959">
        <v>0</v>
      </c>
      <c r="E959">
        <f>SmtRes!AV992</f>
        <v>0</v>
      </c>
      <c r="F959" t="str">
        <f>SmtRes!I992</f>
        <v>21.1-20-1</v>
      </c>
      <c r="G959" t="str">
        <f>SmtRes!K992</f>
        <v>Бязь</v>
      </c>
      <c r="H959" t="str">
        <f>SmtRes!O992</f>
        <v>м2</v>
      </c>
      <c r="I959">
        <f>SmtRes!Y992*Source!I1111</f>
        <v>6.6000000000000005</v>
      </c>
      <c r="J959">
        <f>SmtRes!AO992</f>
        <v>1</v>
      </c>
      <c r="K959">
        <f>SmtRes!AE992</f>
        <v>48.08</v>
      </c>
      <c r="L959">
        <f>SmtRes!DB992</f>
        <v>52.91</v>
      </c>
      <c r="M959">
        <f>ROUND(ROUND(L959*Source!I1111, 6)*1, 2)</f>
        <v>317.45999999999998</v>
      </c>
      <c r="N959">
        <f>SmtRes!AA992</f>
        <v>48.08</v>
      </c>
      <c r="O959">
        <f>ROUND(ROUND(L959*Source!I1111, 6)*SmtRes!DA992, 2)</f>
        <v>317.45999999999998</v>
      </c>
      <c r="P959">
        <f>SmtRes!AG992</f>
        <v>0</v>
      </c>
      <c r="Q959">
        <f>SmtRes!DC992</f>
        <v>0</v>
      </c>
      <c r="R959">
        <f>ROUND(ROUND(Q959*Source!I1111, 6)*1, 2)</f>
        <v>0</v>
      </c>
      <c r="S959">
        <f>SmtRes!AC992</f>
        <v>0</v>
      </c>
      <c r="T959">
        <f>ROUND(ROUND(Q959*Source!I1111, 6)*SmtRes!AK992, 2)</f>
        <v>0</v>
      </c>
      <c r="U959">
        <v>3</v>
      </c>
      <c r="Z959">
        <f>SmtRes!X992</f>
        <v>1402440005</v>
      </c>
      <c r="AA959">
        <v>-1894729877</v>
      </c>
      <c r="AB959">
        <v>-1894729877</v>
      </c>
    </row>
    <row r="960" spans="1:28" x14ac:dyDescent="0.2">
      <c r="A960">
        <v>20</v>
      </c>
      <c r="B960">
        <v>991</v>
      </c>
      <c r="C960">
        <v>1</v>
      </c>
      <c r="D960">
        <v>0</v>
      </c>
      <c r="E960">
        <f>SmtRes!AV991</f>
        <v>1</v>
      </c>
      <c r="F960" t="str">
        <f>SmtRes!I991</f>
        <v>9999990008</v>
      </c>
      <c r="G960" t="str">
        <f>SmtRes!K991</f>
        <v>Трудозатраты рабочих</v>
      </c>
      <c r="H960" t="str">
        <f>SmtRes!O991</f>
        <v>чел.-ч.</v>
      </c>
      <c r="I960">
        <f>SmtRes!Y991*Source!I1111</f>
        <v>13.200000000000001</v>
      </c>
      <c r="J960">
        <f>SmtRes!AO991</f>
        <v>1</v>
      </c>
      <c r="K960">
        <f>SmtRes!AH991</f>
        <v>0</v>
      </c>
      <c r="L960">
        <f>SmtRes!DB991</f>
        <v>0</v>
      </c>
      <c r="M960">
        <f>ROUND(ROUND(L960*Source!I1111, 6)*1, 2)</f>
        <v>0</v>
      </c>
      <c r="N960">
        <f>SmtRes!AD991</f>
        <v>0</v>
      </c>
      <c r="O960">
        <f>ROUND(ROUND(L960*Source!I1111, 6)*SmtRes!DA991, 2)</f>
        <v>0</v>
      </c>
      <c r="P960">
        <f>SmtRes!AG991</f>
        <v>0</v>
      </c>
      <c r="Q960">
        <f>SmtRes!DC991</f>
        <v>0</v>
      </c>
      <c r="R960">
        <f>ROUND(ROUND(Q960*Source!I1111, 6)*1, 2)</f>
        <v>0</v>
      </c>
      <c r="S960">
        <f>SmtRes!AC991</f>
        <v>0</v>
      </c>
      <c r="T960">
        <f>ROUND(ROUND(Q960*Source!I1111, 6)*SmtRes!AK991, 2)</f>
        <v>0</v>
      </c>
      <c r="U960">
        <v>1</v>
      </c>
      <c r="Z960">
        <f>SmtRes!X991</f>
        <v>476480486</v>
      </c>
      <c r="AA960">
        <v>-1751963544</v>
      </c>
      <c r="AB960">
        <v>-1751963544</v>
      </c>
    </row>
    <row r="961" spans="1:28" x14ac:dyDescent="0.2">
      <c r="A961">
        <v>20</v>
      </c>
      <c r="B961">
        <v>995</v>
      </c>
      <c r="C961">
        <v>2</v>
      </c>
      <c r="D961">
        <v>0</v>
      </c>
      <c r="E961">
        <f>SmtRes!AV995</f>
        <v>0</v>
      </c>
      <c r="F961" t="str">
        <f>SmtRes!I995</f>
        <v>22.1-18-24</v>
      </c>
      <c r="G961" t="str">
        <f>SmtRes!K995</f>
        <v>Автомобили полупассажирские типа ГАЗ, грузоподъемность до 2 т</v>
      </c>
      <c r="H961" t="str">
        <f>SmtRes!O995</f>
        <v>маш.-ч</v>
      </c>
      <c r="I961">
        <f>SmtRes!Y995*Source!I1112</f>
        <v>0.16799999999999998</v>
      </c>
      <c r="J961">
        <f>SmtRes!AO995</f>
        <v>1</v>
      </c>
      <c r="K961">
        <f>SmtRes!AF995</f>
        <v>789.86</v>
      </c>
      <c r="L961">
        <f>SmtRes!DB995</f>
        <v>11.06</v>
      </c>
      <c r="M961">
        <f>ROUND(ROUND(L961*Source!I1112, 6)*1, 2)</f>
        <v>132.72</v>
      </c>
      <c r="N961">
        <f>SmtRes!AB995</f>
        <v>789.86</v>
      </c>
      <c r="O961">
        <f>ROUND(ROUND(L961*Source!I1112, 6)*SmtRes!DA995, 2)</f>
        <v>132.72</v>
      </c>
      <c r="P961">
        <f>SmtRes!AG995</f>
        <v>515.51</v>
      </c>
      <c r="Q961">
        <f>SmtRes!DC995</f>
        <v>7.2169999999999996</v>
      </c>
      <c r="R961">
        <f>ROUND(ROUND(Q961*Source!I1112, 6)*1, 2)</f>
        <v>86.6</v>
      </c>
      <c r="S961">
        <f>SmtRes!AC995</f>
        <v>515.51</v>
      </c>
      <c r="T961">
        <f>ROUND(ROUND(Q961*Source!I1112, 6)*SmtRes!AK995, 2)</f>
        <v>86.6</v>
      </c>
      <c r="U961">
        <v>2</v>
      </c>
      <c r="Z961">
        <f>SmtRes!X995</f>
        <v>-253528126</v>
      </c>
      <c r="AA961">
        <v>209854017</v>
      </c>
      <c r="AB961">
        <v>209854017</v>
      </c>
    </row>
    <row r="962" spans="1:28" x14ac:dyDescent="0.2">
      <c r="A962">
        <v>20</v>
      </c>
      <c r="B962">
        <v>994</v>
      </c>
      <c r="C962">
        <v>1</v>
      </c>
      <c r="D962">
        <v>0</v>
      </c>
      <c r="E962">
        <f>SmtRes!AV994</f>
        <v>1</v>
      </c>
      <c r="F962" t="str">
        <f>SmtRes!I994</f>
        <v>9999990008</v>
      </c>
      <c r="G962" t="str">
        <f>SmtRes!K994</f>
        <v>Трудозатраты рабочих</v>
      </c>
      <c r="H962" t="str">
        <f>SmtRes!O994</f>
        <v>чел.-ч.</v>
      </c>
      <c r="I962">
        <f>SmtRes!Y994*Source!I1112</f>
        <v>3.2759999999999998</v>
      </c>
      <c r="J962">
        <f>SmtRes!AO994</f>
        <v>1</v>
      </c>
      <c r="K962">
        <f>SmtRes!AH994</f>
        <v>0</v>
      </c>
      <c r="L962">
        <f>SmtRes!DB994</f>
        <v>0</v>
      </c>
      <c r="M962">
        <f>ROUND(ROUND(L962*Source!I1112, 6)*1, 2)</f>
        <v>0</v>
      </c>
      <c r="N962">
        <f>SmtRes!AD994</f>
        <v>0</v>
      </c>
      <c r="O962">
        <f>ROUND(ROUND(L962*Source!I1112, 6)*SmtRes!DA994, 2)</f>
        <v>0</v>
      </c>
      <c r="P962">
        <f>SmtRes!AG994</f>
        <v>0</v>
      </c>
      <c r="Q962">
        <f>SmtRes!DC994</f>
        <v>0</v>
      </c>
      <c r="R962">
        <f>ROUND(ROUND(Q962*Source!I1112, 6)*1, 2)</f>
        <v>0</v>
      </c>
      <c r="S962">
        <f>SmtRes!AC994</f>
        <v>0</v>
      </c>
      <c r="T962">
        <f>ROUND(ROUND(Q962*Source!I1112, 6)*SmtRes!AK994, 2)</f>
        <v>0</v>
      </c>
      <c r="U962">
        <v>1</v>
      </c>
      <c r="Z962">
        <f>SmtRes!X994</f>
        <v>476480486</v>
      </c>
      <c r="AA962">
        <v>-1751963544</v>
      </c>
      <c r="AB962">
        <v>-1751963544</v>
      </c>
    </row>
    <row r="963" spans="1:28" x14ac:dyDescent="0.2">
      <c r="A963">
        <v>20</v>
      </c>
      <c r="B963">
        <v>1005</v>
      </c>
      <c r="C963">
        <v>3</v>
      </c>
      <c r="D963">
        <v>0</v>
      </c>
      <c r="E963">
        <f>SmtRes!AV1005</f>
        <v>0</v>
      </c>
      <c r="F963" t="str">
        <f>SmtRes!I1005</f>
        <v>21.1-6-139</v>
      </c>
      <c r="G963" t="str">
        <f>SmtRes!K1005</f>
        <v>Эмаль, марка ПФ-115 (цветная), пентафталевая</v>
      </c>
      <c r="H963" t="str">
        <f>SmtRes!O1005</f>
        <v>кг</v>
      </c>
      <c r="I963">
        <f>SmtRes!Y1005*Source!I1114</f>
        <v>0.13</v>
      </c>
      <c r="J963">
        <f>SmtRes!AO1005</f>
        <v>1</v>
      </c>
      <c r="K963">
        <f>SmtRes!AE1005</f>
        <v>137.97</v>
      </c>
      <c r="L963">
        <f>SmtRes!DB1005</f>
        <v>3.58</v>
      </c>
      <c r="M963">
        <f>ROUND(ROUND(L963*Source!I1114, 6)*1, 2)</f>
        <v>17.899999999999999</v>
      </c>
      <c r="N963">
        <f>SmtRes!AA1005</f>
        <v>137.97</v>
      </c>
      <c r="O963">
        <f>ROUND(ROUND(L963*Source!I1114, 6)*SmtRes!DA1005, 2)</f>
        <v>17.899999999999999</v>
      </c>
      <c r="P963">
        <f>SmtRes!AG1005</f>
        <v>0</v>
      </c>
      <c r="Q963">
        <f>SmtRes!DC1005</f>
        <v>0</v>
      </c>
      <c r="R963">
        <f>ROUND(ROUND(Q963*Source!I1114, 6)*1, 2)</f>
        <v>0</v>
      </c>
      <c r="S963">
        <f>SmtRes!AC1005</f>
        <v>0</v>
      </c>
      <c r="T963">
        <f>ROUND(ROUND(Q963*Source!I1114, 6)*SmtRes!AK1005, 2)</f>
        <v>0</v>
      </c>
      <c r="U963">
        <v>3</v>
      </c>
      <c r="Z963">
        <f>SmtRes!X1005</f>
        <v>1353745394</v>
      </c>
      <c r="AA963">
        <v>1468121877</v>
      </c>
      <c r="AB963">
        <v>1468121877</v>
      </c>
    </row>
    <row r="964" spans="1:28" x14ac:dyDescent="0.2">
      <c r="A964">
        <v>20</v>
      </c>
      <c r="B964">
        <v>1004</v>
      </c>
      <c r="C964">
        <v>3</v>
      </c>
      <c r="D964">
        <v>0</v>
      </c>
      <c r="E964">
        <f>SmtRes!AV1004</f>
        <v>0</v>
      </c>
      <c r="F964" t="str">
        <f>SmtRes!I1004</f>
        <v>21.1-6-114</v>
      </c>
      <c r="G964" t="str">
        <f>SmtRes!K1004</f>
        <v>Растворитель "Уайт-спирит"</v>
      </c>
      <c r="H964" t="str">
        <f>SmtRes!O1004</f>
        <v>кг</v>
      </c>
      <c r="I964">
        <f>SmtRes!Y1004*Source!I1114</f>
        <v>0.38</v>
      </c>
      <c r="J964">
        <f>SmtRes!AO1004</f>
        <v>1</v>
      </c>
      <c r="K964">
        <f>SmtRes!AE1004</f>
        <v>95.071079999999995</v>
      </c>
      <c r="L964">
        <f>SmtRes!DB1004</f>
        <v>7.22</v>
      </c>
      <c r="M964">
        <f>ROUND(ROUND(L964*Source!I1114, 6)*1, 2)</f>
        <v>36.1</v>
      </c>
      <c r="N964">
        <f>SmtRes!AA1004</f>
        <v>95.07</v>
      </c>
      <c r="O964">
        <f>ROUND(ROUND(L964*Source!I1114, 6)*SmtRes!DA1004, 2)</f>
        <v>36.1</v>
      </c>
      <c r="P964">
        <f>SmtRes!AG1004</f>
        <v>0</v>
      </c>
      <c r="Q964">
        <f>SmtRes!DC1004</f>
        <v>0</v>
      </c>
      <c r="R964">
        <f>ROUND(ROUND(Q964*Source!I1114, 6)*1, 2)</f>
        <v>0</v>
      </c>
      <c r="S964">
        <f>SmtRes!AC1004</f>
        <v>0</v>
      </c>
      <c r="T964">
        <f>ROUND(ROUND(Q964*Source!I1114, 6)*SmtRes!AK1004, 2)</f>
        <v>0</v>
      </c>
      <c r="U964">
        <v>3</v>
      </c>
      <c r="Z964">
        <f>SmtRes!X1004</f>
        <v>-1659956746</v>
      </c>
      <c r="AA964">
        <v>-346690998</v>
      </c>
      <c r="AB964">
        <v>-358458228</v>
      </c>
    </row>
    <row r="965" spans="1:28" x14ac:dyDescent="0.2">
      <c r="A965">
        <v>20</v>
      </c>
      <c r="B965">
        <v>1003</v>
      </c>
      <c r="C965">
        <v>3</v>
      </c>
      <c r="D965">
        <v>0</v>
      </c>
      <c r="E965">
        <f>SmtRes!AV1003</f>
        <v>0</v>
      </c>
      <c r="F965" t="str">
        <f>SmtRes!I1003</f>
        <v>21.1-25-388</v>
      </c>
      <c r="G965" t="str">
        <f>SmtRes!K1003</f>
        <v>Шкурка шлифовальная на бумажной основе</v>
      </c>
      <c r="H965" t="str">
        <f>SmtRes!O1003</f>
        <v>м2</v>
      </c>
      <c r="I965">
        <f>SmtRes!Y1003*Source!I1114</f>
        <v>0.1</v>
      </c>
      <c r="J965">
        <f>SmtRes!AO1003</f>
        <v>1</v>
      </c>
      <c r="K965">
        <f>SmtRes!AE1003</f>
        <v>459.29</v>
      </c>
      <c r="L965">
        <f>SmtRes!DB1003</f>
        <v>9.18</v>
      </c>
      <c r="M965">
        <f>ROUND(ROUND(L965*Source!I1114, 6)*1, 2)</f>
        <v>45.9</v>
      </c>
      <c r="N965">
        <f>SmtRes!AA1003</f>
        <v>459.29</v>
      </c>
      <c r="O965">
        <f>ROUND(ROUND(L965*Source!I1114, 6)*SmtRes!DA1003, 2)</f>
        <v>45.9</v>
      </c>
      <c r="P965">
        <f>SmtRes!AG1003</f>
        <v>0</v>
      </c>
      <c r="Q965">
        <f>SmtRes!DC1003</f>
        <v>0</v>
      </c>
      <c r="R965">
        <f>ROUND(ROUND(Q965*Source!I1114, 6)*1, 2)</f>
        <v>0</v>
      </c>
      <c r="S965">
        <f>SmtRes!AC1003</f>
        <v>0</v>
      </c>
      <c r="T965">
        <f>ROUND(ROUND(Q965*Source!I1114, 6)*SmtRes!AK1003, 2)</f>
        <v>0</v>
      </c>
      <c r="U965">
        <v>3</v>
      </c>
      <c r="Z965">
        <f>SmtRes!X1003</f>
        <v>-869988880</v>
      </c>
      <c r="AA965">
        <v>1703742789</v>
      </c>
      <c r="AB965">
        <v>1703742789</v>
      </c>
    </row>
    <row r="966" spans="1:28" x14ac:dyDescent="0.2">
      <c r="A966">
        <v>20</v>
      </c>
      <c r="B966">
        <v>1002</v>
      </c>
      <c r="C966">
        <v>3</v>
      </c>
      <c r="D966">
        <v>0</v>
      </c>
      <c r="E966">
        <f>SmtRes!AV1002</f>
        <v>0</v>
      </c>
      <c r="F966" t="str">
        <f>SmtRes!I1002</f>
        <v>21.1-20-7</v>
      </c>
      <c r="G966" t="str">
        <f>SmtRes!K1002</f>
        <v>Ветошь</v>
      </c>
      <c r="H966" t="str">
        <f>SmtRes!O1002</f>
        <v>кг</v>
      </c>
      <c r="I966">
        <f>SmtRes!Y1002*Source!I1114</f>
        <v>0.15</v>
      </c>
      <c r="J966">
        <f>SmtRes!AO1002</f>
        <v>1</v>
      </c>
      <c r="K966">
        <f>SmtRes!AE1002</f>
        <v>29.29</v>
      </c>
      <c r="L966">
        <f>SmtRes!DB1002</f>
        <v>0.88</v>
      </c>
      <c r="M966">
        <f>ROUND(ROUND(L966*Source!I1114, 6)*1, 2)</f>
        <v>4.4000000000000004</v>
      </c>
      <c r="N966">
        <f>SmtRes!AA1002</f>
        <v>29.29</v>
      </c>
      <c r="O966">
        <f>ROUND(ROUND(L966*Source!I1114, 6)*SmtRes!DA1002, 2)</f>
        <v>4.4000000000000004</v>
      </c>
      <c r="P966">
        <f>SmtRes!AG1002</f>
        <v>0</v>
      </c>
      <c r="Q966">
        <f>SmtRes!DC1002</f>
        <v>0</v>
      </c>
      <c r="R966">
        <f>ROUND(ROUND(Q966*Source!I1114, 6)*1, 2)</f>
        <v>0</v>
      </c>
      <c r="S966">
        <f>SmtRes!AC1002</f>
        <v>0</v>
      </c>
      <c r="T966">
        <f>ROUND(ROUND(Q966*Source!I1114, 6)*SmtRes!AK1002, 2)</f>
        <v>0</v>
      </c>
      <c r="U966">
        <v>3</v>
      </c>
      <c r="Z966">
        <f>SmtRes!X1002</f>
        <v>-1708536462</v>
      </c>
      <c r="AA966">
        <v>1108320230</v>
      </c>
      <c r="AB966">
        <v>1108320230</v>
      </c>
    </row>
    <row r="967" spans="1:28" x14ac:dyDescent="0.2">
      <c r="A967">
        <v>20</v>
      </c>
      <c r="B967">
        <v>1001</v>
      </c>
      <c r="C967">
        <v>3</v>
      </c>
      <c r="D967">
        <v>0</v>
      </c>
      <c r="E967">
        <f>SmtRes!AV1001</f>
        <v>0</v>
      </c>
      <c r="F967" t="str">
        <f>SmtRes!I1001</f>
        <v>21.1-20-1</v>
      </c>
      <c r="G967" t="str">
        <f>SmtRes!K1001</f>
        <v>Бязь</v>
      </c>
      <c r="H967" t="str">
        <f>SmtRes!O1001</f>
        <v>м2</v>
      </c>
      <c r="I967">
        <f>SmtRes!Y1001*Source!I1114</f>
        <v>0.5</v>
      </c>
      <c r="J967">
        <f>SmtRes!AO1001</f>
        <v>1</v>
      </c>
      <c r="K967">
        <f>SmtRes!AE1001</f>
        <v>48.08</v>
      </c>
      <c r="L967">
        <f>SmtRes!DB1001</f>
        <v>4.8</v>
      </c>
      <c r="M967">
        <f>ROUND(ROUND(L967*Source!I1114, 6)*1, 2)</f>
        <v>24</v>
      </c>
      <c r="N967">
        <f>SmtRes!AA1001</f>
        <v>48.08</v>
      </c>
      <c r="O967">
        <f>ROUND(ROUND(L967*Source!I1114, 6)*SmtRes!DA1001, 2)</f>
        <v>24</v>
      </c>
      <c r="P967">
        <f>SmtRes!AG1001</f>
        <v>0</v>
      </c>
      <c r="Q967">
        <f>SmtRes!DC1001</f>
        <v>0</v>
      </c>
      <c r="R967">
        <f>ROUND(ROUND(Q967*Source!I1114, 6)*1, 2)</f>
        <v>0</v>
      </c>
      <c r="S967">
        <f>SmtRes!AC1001</f>
        <v>0</v>
      </c>
      <c r="T967">
        <f>ROUND(ROUND(Q967*Source!I1114, 6)*SmtRes!AK1001, 2)</f>
        <v>0</v>
      </c>
      <c r="U967">
        <v>3</v>
      </c>
      <c r="Z967">
        <f>SmtRes!X1001</f>
        <v>930607803</v>
      </c>
      <c r="AA967">
        <v>438278550</v>
      </c>
      <c r="AB967">
        <v>438278550</v>
      </c>
    </row>
    <row r="968" spans="1:28" x14ac:dyDescent="0.2">
      <c r="A968">
        <v>20</v>
      </c>
      <c r="B968">
        <v>1000</v>
      </c>
      <c r="C968">
        <v>3</v>
      </c>
      <c r="D968">
        <v>0</v>
      </c>
      <c r="E968">
        <f>SmtRes!AV1000</f>
        <v>0</v>
      </c>
      <c r="F968" t="str">
        <f>SmtRes!I1000</f>
        <v>21.1-16-103</v>
      </c>
      <c r="G968" t="str">
        <f>SmtRes!K1000</f>
        <v>Спирт этиловый ректификат</v>
      </c>
      <c r="H968" t="str">
        <f>SmtRes!O1000</f>
        <v>кг</v>
      </c>
      <c r="I968">
        <f>SmtRes!Y1000*Source!I1114</f>
        <v>5.0000000000000001E-3</v>
      </c>
      <c r="J968">
        <f>SmtRes!AO1000</f>
        <v>1</v>
      </c>
      <c r="K968">
        <f>SmtRes!AE1000</f>
        <v>471.7</v>
      </c>
      <c r="L968">
        <f>SmtRes!DB1000</f>
        <v>0.48</v>
      </c>
      <c r="M968">
        <f>ROUND(ROUND(L968*Source!I1114, 6)*1, 2)</f>
        <v>2.4</v>
      </c>
      <c r="N968">
        <f>SmtRes!AA1000</f>
        <v>471.7</v>
      </c>
      <c r="O968">
        <f>ROUND(ROUND(L968*Source!I1114, 6)*SmtRes!DA1000, 2)</f>
        <v>2.4</v>
      </c>
      <c r="P968">
        <f>SmtRes!AG1000</f>
        <v>0</v>
      </c>
      <c r="Q968">
        <f>SmtRes!DC1000</f>
        <v>0</v>
      </c>
      <c r="R968">
        <f>ROUND(ROUND(Q968*Source!I1114, 6)*1, 2)</f>
        <v>0</v>
      </c>
      <c r="S968">
        <f>SmtRes!AC1000</f>
        <v>0</v>
      </c>
      <c r="T968">
        <f>ROUND(ROUND(Q968*Source!I1114, 6)*SmtRes!AK1000, 2)</f>
        <v>0</v>
      </c>
      <c r="U968">
        <v>3</v>
      </c>
      <c r="Z968">
        <f>SmtRes!X1000</f>
        <v>87370728</v>
      </c>
      <c r="AA968">
        <v>1877192626</v>
      </c>
      <c r="AB968">
        <v>1877192626</v>
      </c>
    </row>
    <row r="969" spans="1:28" x14ac:dyDescent="0.2">
      <c r="A969">
        <v>20</v>
      </c>
      <c r="B969">
        <v>999</v>
      </c>
      <c r="C969">
        <v>2</v>
      </c>
      <c r="D969">
        <v>0</v>
      </c>
      <c r="E969">
        <f>SmtRes!AV999</f>
        <v>0</v>
      </c>
      <c r="F969" t="str">
        <f>SmtRes!I999</f>
        <v>22.1-18-24</v>
      </c>
      <c r="G969" t="str">
        <f>SmtRes!K999</f>
        <v>Автомобили полупассажирские типа ГАЗ, грузоподъемность до 2 т</v>
      </c>
      <c r="H969" t="str">
        <f>SmtRes!O999</f>
        <v>маш.-ч</v>
      </c>
      <c r="I969">
        <f>SmtRes!Y999*Source!I1114</f>
        <v>1.2</v>
      </c>
      <c r="J969">
        <f>SmtRes!AO999</f>
        <v>1</v>
      </c>
      <c r="K969">
        <f>SmtRes!AF999</f>
        <v>789.86</v>
      </c>
      <c r="L969">
        <f>SmtRes!DB999</f>
        <v>189.56</v>
      </c>
      <c r="M969">
        <f>ROUND(ROUND(L969*Source!I1114, 6)*1, 2)</f>
        <v>947.8</v>
      </c>
      <c r="N969">
        <f>SmtRes!AB999</f>
        <v>789.86</v>
      </c>
      <c r="O969">
        <f>ROUND(ROUND(L969*Source!I1114, 6)*SmtRes!DA999, 2)</f>
        <v>947.8</v>
      </c>
      <c r="P969">
        <f>SmtRes!AG999</f>
        <v>515.51</v>
      </c>
      <c r="Q969">
        <f>SmtRes!DC999</f>
        <v>123.72</v>
      </c>
      <c r="R969">
        <f>ROUND(ROUND(Q969*Source!I1114, 6)*1, 2)</f>
        <v>618.6</v>
      </c>
      <c r="S969">
        <f>SmtRes!AC999</f>
        <v>515.51</v>
      </c>
      <c r="T969">
        <f>ROUND(ROUND(Q969*Source!I1114, 6)*SmtRes!AK999, 2)</f>
        <v>618.6</v>
      </c>
      <c r="U969">
        <v>2</v>
      </c>
      <c r="Z969">
        <f>SmtRes!X999</f>
        <v>-253528126</v>
      </c>
      <c r="AA969">
        <v>209854017</v>
      </c>
      <c r="AB969">
        <v>209854017</v>
      </c>
    </row>
    <row r="970" spans="1:28" x14ac:dyDescent="0.2">
      <c r="A970">
        <v>20</v>
      </c>
      <c r="B970">
        <v>998</v>
      </c>
      <c r="C970">
        <v>1</v>
      </c>
      <c r="D970">
        <v>0</v>
      </c>
      <c r="E970">
        <f>SmtRes!AV998</f>
        <v>1</v>
      </c>
      <c r="F970" t="str">
        <f>SmtRes!I998</f>
        <v>9999990008</v>
      </c>
      <c r="G970" t="str">
        <f>SmtRes!K998</f>
        <v>Трудозатраты рабочих</v>
      </c>
      <c r="H970" t="str">
        <f>SmtRes!O998</f>
        <v>чел.-ч.</v>
      </c>
      <c r="I970">
        <f>SmtRes!Y998*Source!I1114</f>
        <v>3.5999999999999996</v>
      </c>
      <c r="J970">
        <f>SmtRes!AO998</f>
        <v>1</v>
      </c>
      <c r="K970">
        <f>SmtRes!AH998</f>
        <v>0</v>
      </c>
      <c r="L970">
        <f>SmtRes!DB998</f>
        <v>0</v>
      </c>
      <c r="M970">
        <f>ROUND(ROUND(L970*Source!I1114, 6)*1, 2)</f>
        <v>0</v>
      </c>
      <c r="N970">
        <f>SmtRes!AD998</f>
        <v>0</v>
      </c>
      <c r="O970">
        <f>ROUND(ROUND(L970*Source!I1114, 6)*SmtRes!DA998, 2)</f>
        <v>0</v>
      </c>
      <c r="P970">
        <f>SmtRes!AG998</f>
        <v>0</v>
      </c>
      <c r="Q970">
        <f>SmtRes!DC998</f>
        <v>0</v>
      </c>
      <c r="R970">
        <f>ROUND(ROUND(Q970*Source!I1114, 6)*1, 2)</f>
        <v>0</v>
      </c>
      <c r="S970">
        <f>SmtRes!AC998</f>
        <v>0</v>
      </c>
      <c r="T970">
        <f>ROUND(ROUND(Q970*Source!I1114, 6)*SmtRes!AK998, 2)</f>
        <v>0</v>
      </c>
      <c r="U970">
        <v>1</v>
      </c>
      <c r="Z970">
        <f>SmtRes!X998</f>
        <v>476480486</v>
      </c>
      <c r="AA970">
        <v>-1751963544</v>
      </c>
      <c r="AB970">
        <v>-1751963544</v>
      </c>
    </row>
    <row r="971" spans="1:28" x14ac:dyDescent="0.2">
      <c r="A971">
        <v>20</v>
      </c>
      <c r="B971">
        <v>1013</v>
      </c>
      <c r="C971">
        <v>3</v>
      </c>
      <c r="D971">
        <v>0</v>
      </c>
      <c r="E971">
        <f>SmtRes!AV1013</f>
        <v>0</v>
      </c>
      <c r="F971" t="str">
        <f>SmtRes!I1013</f>
        <v>21.1-6-139</v>
      </c>
      <c r="G971" t="str">
        <f>SmtRes!K1013</f>
        <v>Эмаль, марка ПФ-115 (цветная), пентафталевая</v>
      </c>
      <c r="H971" t="str">
        <f>SmtRes!O1013</f>
        <v>кг</v>
      </c>
      <c r="I971">
        <f>SmtRes!Y1013*Source!I1115</f>
        <v>0.03</v>
      </c>
      <c r="J971">
        <f>SmtRes!AO1013</f>
        <v>1</v>
      </c>
      <c r="K971">
        <f>SmtRes!AE1013</f>
        <v>137.97</v>
      </c>
      <c r="L971">
        <f>SmtRes!DB1013</f>
        <v>0.28000000000000003</v>
      </c>
      <c r="M971">
        <f>ROUND(ROUND(L971*Source!I1115, 6)*1, 2)</f>
        <v>4.2</v>
      </c>
      <c r="N971">
        <f>SmtRes!AA1013</f>
        <v>137.97</v>
      </c>
      <c r="O971">
        <f>ROUND(ROUND(L971*Source!I1115, 6)*SmtRes!DA1013, 2)</f>
        <v>4.2</v>
      </c>
      <c r="P971">
        <f>SmtRes!AG1013</f>
        <v>0</v>
      </c>
      <c r="Q971">
        <f>SmtRes!DC1013</f>
        <v>0</v>
      </c>
      <c r="R971">
        <f>ROUND(ROUND(Q971*Source!I1115, 6)*1, 2)</f>
        <v>0</v>
      </c>
      <c r="S971">
        <f>SmtRes!AC1013</f>
        <v>0</v>
      </c>
      <c r="T971">
        <f>ROUND(ROUND(Q971*Source!I1115, 6)*SmtRes!AK1013, 2)</f>
        <v>0</v>
      </c>
      <c r="U971">
        <v>3</v>
      </c>
      <c r="Z971">
        <f>SmtRes!X1013</f>
        <v>181517458</v>
      </c>
      <c r="AA971">
        <v>1793131511</v>
      </c>
      <c r="AB971">
        <v>1793131511</v>
      </c>
    </row>
    <row r="972" spans="1:28" x14ac:dyDescent="0.2">
      <c r="A972">
        <v>20</v>
      </c>
      <c r="B972">
        <v>1012</v>
      </c>
      <c r="C972">
        <v>3</v>
      </c>
      <c r="D972">
        <v>0</v>
      </c>
      <c r="E972">
        <f>SmtRes!AV1012</f>
        <v>0</v>
      </c>
      <c r="F972" t="str">
        <f>SmtRes!I1012</f>
        <v>21.1-25-388</v>
      </c>
      <c r="G972" t="str">
        <f>SmtRes!K1012</f>
        <v>Шкурка шлифовальная на бумажной основе</v>
      </c>
      <c r="H972" t="str">
        <f>SmtRes!O1012</f>
        <v>м2</v>
      </c>
      <c r="I972">
        <f>SmtRes!Y1012*Source!I1115</f>
        <v>0.6</v>
      </c>
      <c r="J972">
        <f>SmtRes!AO1012</f>
        <v>1</v>
      </c>
      <c r="K972">
        <f>SmtRes!AE1012</f>
        <v>459.29</v>
      </c>
      <c r="L972">
        <f>SmtRes!DB1012</f>
        <v>18.36</v>
      </c>
      <c r="M972">
        <f>ROUND(ROUND(L972*Source!I1115, 6)*1, 2)</f>
        <v>275.39999999999998</v>
      </c>
      <c r="N972">
        <f>SmtRes!AA1012</f>
        <v>459.29</v>
      </c>
      <c r="O972">
        <f>ROUND(ROUND(L972*Source!I1115, 6)*SmtRes!DA1012, 2)</f>
        <v>275.39999999999998</v>
      </c>
      <c r="P972">
        <f>SmtRes!AG1012</f>
        <v>0</v>
      </c>
      <c r="Q972">
        <f>SmtRes!DC1012</f>
        <v>0</v>
      </c>
      <c r="R972">
        <f>ROUND(ROUND(Q972*Source!I1115, 6)*1, 2)</f>
        <v>0</v>
      </c>
      <c r="S972">
        <f>SmtRes!AC1012</f>
        <v>0</v>
      </c>
      <c r="T972">
        <f>ROUND(ROUND(Q972*Source!I1115, 6)*SmtRes!AK1012, 2)</f>
        <v>0</v>
      </c>
      <c r="U972">
        <v>3</v>
      </c>
      <c r="Z972">
        <f>SmtRes!X1012</f>
        <v>-1773913456</v>
      </c>
      <c r="AA972">
        <v>-2112574086</v>
      </c>
      <c r="AB972">
        <v>-2112574086</v>
      </c>
    </row>
    <row r="973" spans="1:28" x14ac:dyDescent="0.2">
      <c r="A973">
        <v>20</v>
      </c>
      <c r="B973">
        <v>1011</v>
      </c>
      <c r="C973">
        <v>3</v>
      </c>
      <c r="D973">
        <v>0</v>
      </c>
      <c r="E973">
        <f>SmtRes!AV1011</f>
        <v>0</v>
      </c>
      <c r="F973" t="str">
        <f>SmtRes!I1011</f>
        <v>21.1-24-14</v>
      </c>
      <c r="G973" t="str">
        <f>SmtRes!K1011</f>
        <v>Средство моющее</v>
      </c>
      <c r="H973" t="str">
        <f>SmtRes!O1011</f>
        <v>кг</v>
      </c>
      <c r="I973">
        <f>SmtRes!Y1011*Source!I1115</f>
        <v>0.32999999999999996</v>
      </c>
      <c r="J973">
        <f>SmtRes!AO1011</f>
        <v>1</v>
      </c>
      <c r="K973">
        <f>SmtRes!AE1011</f>
        <v>76.12</v>
      </c>
      <c r="L973">
        <f>SmtRes!DB1011</f>
        <v>1.68</v>
      </c>
      <c r="M973">
        <f>ROUND(ROUND(L973*Source!I1115, 6)*1, 2)</f>
        <v>25.2</v>
      </c>
      <c r="N973">
        <f>SmtRes!AA1011</f>
        <v>76.12</v>
      </c>
      <c r="O973">
        <f>ROUND(ROUND(L973*Source!I1115, 6)*SmtRes!DA1011, 2)</f>
        <v>25.2</v>
      </c>
      <c r="P973">
        <f>SmtRes!AG1011</f>
        <v>0</v>
      </c>
      <c r="Q973">
        <f>SmtRes!DC1011</f>
        <v>0</v>
      </c>
      <c r="R973">
        <f>ROUND(ROUND(Q973*Source!I1115, 6)*1, 2)</f>
        <v>0</v>
      </c>
      <c r="S973">
        <f>SmtRes!AC1011</f>
        <v>0</v>
      </c>
      <c r="T973">
        <f>ROUND(ROUND(Q973*Source!I1115, 6)*SmtRes!AK1011, 2)</f>
        <v>0</v>
      </c>
      <c r="U973">
        <v>3</v>
      </c>
      <c r="Z973">
        <f>SmtRes!X1011</f>
        <v>-2071827928</v>
      </c>
      <c r="AA973">
        <v>136419810</v>
      </c>
      <c r="AB973">
        <v>136419810</v>
      </c>
    </row>
    <row r="974" spans="1:28" x14ac:dyDescent="0.2">
      <c r="A974">
        <v>20</v>
      </c>
      <c r="B974">
        <v>1010</v>
      </c>
      <c r="C974">
        <v>3</v>
      </c>
      <c r="D974">
        <v>0</v>
      </c>
      <c r="E974">
        <f>SmtRes!AV1010</f>
        <v>0</v>
      </c>
      <c r="F974" t="str">
        <f>SmtRes!I1010</f>
        <v>21.1-20-7</v>
      </c>
      <c r="G974" t="str">
        <f>SmtRes!K1010</f>
        <v>Ветошь</v>
      </c>
      <c r="H974" t="str">
        <f>SmtRes!O1010</f>
        <v>кг</v>
      </c>
      <c r="I974">
        <f>SmtRes!Y1010*Source!I1115</f>
        <v>3</v>
      </c>
      <c r="J974">
        <f>SmtRes!AO1010</f>
        <v>1</v>
      </c>
      <c r="K974">
        <f>SmtRes!AE1010</f>
        <v>29.29</v>
      </c>
      <c r="L974">
        <f>SmtRes!DB1010</f>
        <v>5.84</v>
      </c>
      <c r="M974">
        <f>ROUND(ROUND(L974*Source!I1115, 6)*1, 2)</f>
        <v>87.6</v>
      </c>
      <c r="N974">
        <f>SmtRes!AA1010</f>
        <v>29.29</v>
      </c>
      <c r="O974">
        <f>ROUND(ROUND(L974*Source!I1115, 6)*SmtRes!DA1010, 2)</f>
        <v>87.6</v>
      </c>
      <c r="P974">
        <f>SmtRes!AG1010</f>
        <v>0</v>
      </c>
      <c r="Q974">
        <f>SmtRes!DC1010</f>
        <v>0</v>
      </c>
      <c r="R974">
        <f>ROUND(ROUND(Q974*Source!I1115, 6)*1, 2)</f>
        <v>0</v>
      </c>
      <c r="S974">
        <f>SmtRes!AC1010</f>
        <v>0</v>
      </c>
      <c r="T974">
        <f>ROUND(ROUND(Q974*Source!I1115, 6)*SmtRes!AK1010, 2)</f>
        <v>0</v>
      </c>
      <c r="U974">
        <v>3</v>
      </c>
      <c r="Z974">
        <f>SmtRes!X1010</f>
        <v>-20334964</v>
      </c>
      <c r="AA974">
        <v>-854210182</v>
      </c>
      <c r="AB974">
        <v>-854210182</v>
      </c>
    </row>
    <row r="975" spans="1:28" x14ac:dyDescent="0.2">
      <c r="A975">
        <v>20</v>
      </c>
      <c r="B975">
        <v>1009</v>
      </c>
      <c r="C975">
        <v>3</v>
      </c>
      <c r="D975">
        <v>0</v>
      </c>
      <c r="E975">
        <f>SmtRes!AV1009</f>
        <v>0</v>
      </c>
      <c r="F975" t="str">
        <f>SmtRes!I1009</f>
        <v>21.1-20-1</v>
      </c>
      <c r="G975" t="str">
        <f>SmtRes!K1009</f>
        <v>Бязь</v>
      </c>
      <c r="H975" t="str">
        <f>SmtRes!O1009</f>
        <v>м2</v>
      </c>
      <c r="I975">
        <f>SmtRes!Y1009*Source!I1115</f>
        <v>3</v>
      </c>
      <c r="J975">
        <f>SmtRes!AO1009</f>
        <v>1</v>
      </c>
      <c r="K975">
        <f>SmtRes!AE1009</f>
        <v>48.08</v>
      </c>
      <c r="L975">
        <f>SmtRes!DB1009</f>
        <v>9.6</v>
      </c>
      <c r="M975">
        <f>ROUND(ROUND(L975*Source!I1115, 6)*1, 2)</f>
        <v>144</v>
      </c>
      <c r="N975">
        <f>SmtRes!AA1009</f>
        <v>48.08</v>
      </c>
      <c r="O975">
        <f>ROUND(ROUND(L975*Source!I1115, 6)*SmtRes!DA1009, 2)</f>
        <v>144</v>
      </c>
      <c r="P975">
        <f>SmtRes!AG1009</f>
        <v>0</v>
      </c>
      <c r="Q975">
        <f>SmtRes!DC1009</f>
        <v>0</v>
      </c>
      <c r="R975">
        <f>ROUND(ROUND(Q975*Source!I1115, 6)*1, 2)</f>
        <v>0</v>
      </c>
      <c r="S975">
        <f>SmtRes!AC1009</f>
        <v>0</v>
      </c>
      <c r="T975">
        <f>ROUND(ROUND(Q975*Source!I1115, 6)*SmtRes!AK1009, 2)</f>
        <v>0</v>
      </c>
      <c r="U975">
        <v>3</v>
      </c>
      <c r="Z975">
        <f>SmtRes!X1009</f>
        <v>1402440005</v>
      </c>
      <c r="AA975">
        <v>-1894729877</v>
      </c>
      <c r="AB975">
        <v>-1894729877</v>
      </c>
    </row>
    <row r="976" spans="1:28" x14ac:dyDescent="0.2">
      <c r="A976">
        <v>20</v>
      </c>
      <c r="B976">
        <v>1008</v>
      </c>
      <c r="C976">
        <v>3</v>
      </c>
      <c r="D976">
        <v>0</v>
      </c>
      <c r="E976">
        <f>SmtRes!AV1008</f>
        <v>0</v>
      </c>
      <c r="F976" t="str">
        <f>SmtRes!I1008</f>
        <v>21.1-16-103</v>
      </c>
      <c r="G976" t="str">
        <f>SmtRes!K1008</f>
        <v>Спирт этиловый ректификат</v>
      </c>
      <c r="H976" t="str">
        <f>SmtRes!O1008</f>
        <v>кг</v>
      </c>
      <c r="I976">
        <f>SmtRes!Y1008*Source!I1115</f>
        <v>0.03</v>
      </c>
      <c r="J976">
        <f>SmtRes!AO1008</f>
        <v>1</v>
      </c>
      <c r="K976">
        <f>SmtRes!AE1008</f>
        <v>471.7</v>
      </c>
      <c r="L976">
        <f>SmtRes!DB1008</f>
        <v>0.96</v>
      </c>
      <c r="M976">
        <f>ROUND(ROUND(L976*Source!I1115, 6)*1, 2)</f>
        <v>14.4</v>
      </c>
      <c r="N976">
        <f>SmtRes!AA1008</f>
        <v>471.7</v>
      </c>
      <c r="O976">
        <f>ROUND(ROUND(L976*Source!I1115, 6)*SmtRes!DA1008, 2)</f>
        <v>14.4</v>
      </c>
      <c r="P976">
        <f>SmtRes!AG1008</f>
        <v>0</v>
      </c>
      <c r="Q976">
        <f>SmtRes!DC1008</f>
        <v>0</v>
      </c>
      <c r="R976">
        <f>ROUND(ROUND(Q976*Source!I1115, 6)*1, 2)</f>
        <v>0</v>
      </c>
      <c r="S976">
        <f>SmtRes!AC1008</f>
        <v>0</v>
      </c>
      <c r="T976">
        <f>ROUND(ROUND(Q976*Source!I1115, 6)*SmtRes!AK1008, 2)</f>
        <v>0</v>
      </c>
      <c r="U976">
        <v>3</v>
      </c>
      <c r="Z976">
        <f>SmtRes!X1008</f>
        <v>1222454159</v>
      </c>
      <c r="AA976">
        <v>-235644289</v>
      </c>
      <c r="AB976">
        <v>-235644289</v>
      </c>
    </row>
    <row r="977" spans="1:28" x14ac:dyDescent="0.2">
      <c r="A977">
        <v>20</v>
      </c>
      <c r="B977">
        <v>1007</v>
      </c>
      <c r="C977">
        <v>2</v>
      </c>
      <c r="D977">
        <v>0</v>
      </c>
      <c r="E977">
        <f>SmtRes!AV1007</f>
        <v>0</v>
      </c>
      <c r="F977" t="str">
        <f>SmtRes!I1007</f>
        <v>22.1-18-24</v>
      </c>
      <c r="G977" t="str">
        <f>SmtRes!K1007</f>
        <v>Автомобили полупассажирские типа ГАЗ, грузоподъемность до 2 т</v>
      </c>
      <c r="H977" t="str">
        <f>SmtRes!O1007</f>
        <v>маш.-ч</v>
      </c>
      <c r="I977">
        <f>SmtRes!Y1007*Source!I1115</f>
        <v>7.8000000000000007</v>
      </c>
      <c r="J977">
        <f>SmtRes!AO1007</f>
        <v>1</v>
      </c>
      <c r="K977">
        <f>SmtRes!AF1007</f>
        <v>789.86</v>
      </c>
      <c r="L977">
        <f>SmtRes!DB1007</f>
        <v>410.72</v>
      </c>
      <c r="M977">
        <f>ROUND(ROUND(L977*Source!I1115, 6)*1, 2)</f>
        <v>6160.8</v>
      </c>
      <c r="N977">
        <f>SmtRes!AB1007</f>
        <v>789.86</v>
      </c>
      <c r="O977">
        <f>ROUND(ROUND(L977*Source!I1115, 6)*SmtRes!DA1007, 2)</f>
        <v>6160.8</v>
      </c>
      <c r="P977">
        <f>SmtRes!AG1007</f>
        <v>515.51</v>
      </c>
      <c r="Q977">
        <f>SmtRes!DC1007</f>
        <v>268.08</v>
      </c>
      <c r="R977">
        <f>ROUND(ROUND(Q977*Source!I1115, 6)*1, 2)</f>
        <v>4021.2</v>
      </c>
      <c r="S977">
        <f>SmtRes!AC1007</f>
        <v>515.51</v>
      </c>
      <c r="T977">
        <f>ROUND(ROUND(Q977*Source!I1115, 6)*SmtRes!AK1007, 2)</f>
        <v>4021.2</v>
      </c>
      <c r="U977">
        <v>2</v>
      </c>
      <c r="Z977">
        <f>SmtRes!X1007</f>
        <v>-1123321947</v>
      </c>
      <c r="AA977">
        <v>-1084138170</v>
      </c>
      <c r="AB977">
        <v>-1084138170</v>
      </c>
    </row>
    <row r="978" spans="1:28" x14ac:dyDescent="0.2">
      <c r="A978">
        <v>20</v>
      </c>
      <c r="B978">
        <v>1006</v>
      </c>
      <c r="C978">
        <v>1</v>
      </c>
      <c r="D978">
        <v>0</v>
      </c>
      <c r="E978">
        <f>SmtRes!AV1006</f>
        <v>1</v>
      </c>
      <c r="F978" t="str">
        <f>SmtRes!I1006</f>
        <v>9999990008</v>
      </c>
      <c r="G978" t="str">
        <f>SmtRes!K1006</f>
        <v>Трудозатраты рабочих</v>
      </c>
      <c r="H978" t="str">
        <f>SmtRes!O1006</f>
        <v>чел.-ч.</v>
      </c>
      <c r="I978">
        <f>SmtRes!Y1006*Source!I1115</f>
        <v>25.8</v>
      </c>
      <c r="J978">
        <f>SmtRes!AO1006</f>
        <v>1</v>
      </c>
      <c r="K978">
        <f>SmtRes!AH1006</f>
        <v>0</v>
      </c>
      <c r="L978">
        <f>SmtRes!DB1006</f>
        <v>0</v>
      </c>
      <c r="M978">
        <f>ROUND(ROUND(L978*Source!I1115, 6)*1, 2)</f>
        <v>0</v>
      </c>
      <c r="N978">
        <f>SmtRes!AD1006</f>
        <v>0</v>
      </c>
      <c r="O978">
        <f>ROUND(ROUND(L978*Source!I1115, 6)*SmtRes!DA1006, 2)</f>
        <v>0</v>
      </c>
      <c r="P978">
        <f>SmtRes!AG1006</f>
        <v>0</v>
      </c>
      <c r="Q978">
        <f>SmtRes!DC1006</f>
        <v>0</v>
      </c>
      <c r="R978">
        <f>ROUND(ROUND(Q978*Source!I1115, 6)*1, 2)</f>
        <v>0</v>
      </c>
      <c r="S978">
        <f>SmtRes!AC1006</f>
        <v>0</v>
      </c>
      <c r="T978">
        <f>ROUND(ROUND(Q978*Source!I1115, 6)*SmtRes!AK1006, 2)</f>
        <v>0</v>
      </c>
      <c r="U978">
        <v>1</v>
      </c>
      <c r="Z978">
        <f>SmtRes!X1006</f>
        <v>476480486</v>
      </c>
      <c r="AA978">
        <v>-1751963544</v>
      </c>
      <c r="AB978">
        <v>-1751963544</v>
      </c>
    </row>
    <row r="979" spans="1:28" x14ac:dyDescent="0.2">
      <c r="A979">
        <v>20</v>
      </c>
      <c r="B979">
        <v>1024</v>
      </c>
      <c r="C979">
        <v>3</v>
      </c>
      <c r="D979">
        <v>0</v>
      </c>
      <c r="E979">
        <f>SmtRes!AV1024</f>
        <v>0</v>
      </c>
      <c r="F979" t="str">
        <f>SmtRes!I1024</f>
        <v>21.1-20-7</v>
      </c>
      <c r="G979" t="str">
        <f>SmtRes!K1024</f>
        <v>Ветошь</v>
      </c>
      <c r="H979" t="str">
        <f>SmtRes!O1024</f>
        <v>кг</v>
      </c>
      <c r="I979">
        <f>SmtRes!Y1024*Source!I1118</f>
        <v>1.2000000000000002</v>
      </c>
      <c r="J979">
        <f>SmtRes!AO1024</f>
        <v>1</v>
      </c>
      <c r="K979">
        <f>SmtRes!AE1024</f>
        <v>29.29</v>
      </c>
      <c r="L979">
        <f>SmtRes!DB1024</f>
        <v>17.52</v>
      </c>
      <c r="M979">
        <f>ROUND(ROUND(L979*Source!I1118, 6)*1, 2)</f>
        <v>35.04</v>
      </c>
      <c r="N979">
        <f>SmtRes!AA1024</f>
        <v>29.29</v>
      </c>
      <c r="O979">
        <f>ROUND(ROUND(L979*Source!I1118, 6)*SmtRes!DA1024, 2)</f>
        <v>35.04</v>
      </c>
      <c r="P979">
        <f>SmtRes!AG1024</f>
        <v>0</v>
      </c>
      <c r="Q979">
        <f>SmtRes!DC1024</f>
        <v>0</v>
      </c>
      <c r="R979">
        <f>ROUND(ROUND(Q979*Source!I1118, 6)*1, 2)</f>
        <v>0</v>
      </c>
      <c r="S979">
        <f>SmtRes!AC1024</f>
        <v>0</v>
      </c>
      <c r="T979">
        <f>ROUND(ROUND(Q979*Source!I1118, 6)*SmtRes!AK1024, 2)</f>
        <v>0</v>
      </c>
      <c r="U979">
        <v>3</v>
      </c>
      <c r="Z979">
        <f>SmtRes!X1024</f>
        <v>-1708536462</v>
      </c>
      <c r="AA979">
        <v>1108320230</v>
      </c>
      <c r="AB979">
        <v>1108320230</v>
      </c>
    </row>
    <row r="980" spans="1:28" x14ac:dyDescent="0.2">
      <c r="A980">
        <v>20</v>
      </c>
      <c r="B980">
        <v>1023</v>
      </c>
      <c r="C980">
        <v>3</v>
      </c>
      <c r="D980">
        <v>0</v>
      </c>
      <c r="E980">
        <f>SmtRes!AV1023</f>
        <v>0</v>
      </c>
      <c r="F980" t="str">
        <f>SmtRes!I1023</f>
        <v>21.1-20-1</v>
      </c>
      <c r="G980" t="str">
        <f>SmtRes!K1023</f>
        <v>Бязь</v>
      </c>
      <c r="H980" t="str">
        <f>SmtRes!O1023</f>
        <v>м2</v>
      </c>
      <c r="I980">
        <f>SmtRes!Y1023*Source!I1118</f>
        <v>1.2000000000000002</v>
      </c>
      <c r="J980">
        <f>SmtRes!AO1023</f>
        <v>1</v>
      </c>
      <c r="K980">
        <f>SmtRes!AE1023</f>
        <v>48.08</v>
      </c>
      <c r="L980">
        <f>SmtRes!DB1023</f>
        <v>28.8</v>
      </c>
      <c r="M980">
        <f>ROUND(ROUND(L980*Source!I1118, 6)*1, 2)</f>
        <v>57.6</v>
      </c>
      <c r="N980">
        <f>SmtRes!AA1023</f>
        <v>48.08</v>
      </c>
      <c r="O980">
        <f>ROUND(ROUND(L980*Source!I1118, 6)*SmtRes!DA1023, 2)</f>
        <v>57.6</v>
      </c>
      <c r="P980">
        <f>SmtRes!AG1023</f>
        <v>0</v>
      </c>
      <c r="Q980">
        <f>SmtRes!DC1023</f>
        <v>0</v>
      </c>
      <c r="R980">
        <f>ROUND(ROUND(Q980*Source!I1118, 6)*1, 2)</f>
        <v>0</v>
      </c>
      <c r="S980">
        <f>SmtRes!AC1023</f>
        <v>0</v>
      </c>
      <c r="T980">
        <f>ROUND(ROUND(Q980*Source!I1118, 6)*SmtRes!AK1023, 2)</f>
        <v>0</v>
      </c>
      <c r="U980">
        <v>3</v>
      </c>
      <c r="Z980">
        <f>SmtRes!X1023</f>
        <v>930607803</v>
      </c>
      <c r="AA980">
        <v>438278550</v>
      </c>
      <c r="AB980">
        <v>438278550</v>
      </c>
    </row>
    <row r="981" spans="1:28" x14ac:dyDescent="0.2">
      <c r="A981">
        <v>20</v>
      </c>
      <c r="B981">
        <v>1022</v>
      </c>
      <c r="C981">
        <v>1</v>
      </c>
      <c r="D981">
        <v>0</v>
      </c>
      <c r="E981">
        <f>SmtRes!AV1022</f>
        <v>1</v>
      </c>
      <c r="F981" t="str">
        <f>SmtRes!I1022</f>
        <v>9999990008</v>
      </c>
      <c r="G981" t="str">
        <f>SmtRes!K1022</f>
        <v>Трудозатраты рабочих</v>
      </c>
      <c r="H981" t="str">
        <f>SmtRes!O1022</f>
        <v>чел.-ч.</v>
      </c>
      <c r="I981">
        <f>SmtRes!Y1022*Source!I1118</f>
        <v>18</v>
      </c>
      <c r="J981">
        <f>SmtRes!AO1022</f>
        <v>1</v>
      </c>
      <c r="K981">
        <f>SmtRes!AH1022</f>
        <v>0</v>
      </c>
      <c r="L981">
        <f>SmtRes!DB1022</f>
        <v>0</v>
      </c>
      <c r="M981">
        <f>ROUND(ROUND(L981*Source!I1118, 6)*1, 2)</f>
        <v>0</v>
      </c>
      <c r="N981">
        <f>SmtRes!AD1022</f>
        <v>0</v>
      </c>
      <c r="O981">
        <f>ROUND(ROUND(L981*Source!I1118, 6)*SmtRes!DA1022, 2)</f>
        <v>0</v>
      </c>
      <c r="P981">
        <f>SmtRes!AG1022</f>
        <v>0</v>
      </c>
      <c r="Q981">
        <f>SmtRes!DC1022</f>
        <v>0</v>
      </c>
      <c r="R981">
        <f>ROUND(ROUND(Q981*Source!I1118, 6)*1, 2)</f>
        <v>0</v>
      </c>
      <c r="S981">
        <f>SmtRes!AC1022</f>
        <v>0</v>
      </c>
      <c r="T981">
        <f>ROUND(ROUND(Q981*Source!I1118, 6)*SmtRes!AK1022, 2)</f>
        <v>0</v>
      </c>
      <c r="U981">
        <v>1</v>
      </c>
      <c r="Z981">
        <f>SmtRes!X1022</f>
        <v>476480486</v>
      </c>
      <c r="AA981">
        <v>-1751963544</v>
      </c>
      <c r="AB981">
        <v>-1751963544</v>
      </c>
    </row>
    <row r="982" spans="1:28" x14ac:dyDescent="0.2">
      <c r="A982">
        <v>20</v>
      </c>
      <c r="B982">
        <v>1026</v>
      </c>
      <c r="C982">
        <v>3</v>
      </c>
      <c r="D982">
        <v>0</v>
      </c>
      <c r="E982">
        <f>SmtRes!AV1026</f>
        <v>0</v>
      </c>
      <c r="F982" t="str">
        <f>SmtRes!I1026</f>
        <v>21.1-20-7</v>
      </c>
      <c r="G982" t="str">
        <f>SmtRes!K1026</f>
        <v>Ветошь</v>
      </c>
      <c r="H982" t="str">
        <f>SmtRes!O1026</f>
        <v>кг</v>
      </c>
      <c r="I982">
        <f>SmtRes!Y1026*Source!I1119</f>
        <v>1.4000000000000001</v>
      </c>
      <c r="J982">
        <f>SmtRes!AO1026</f>
        <v>1</v>
      </c>
      <c r="K982">
        <f>SmtRes!AE1026</f>
        <v>29.29</v>
      </c>
      <c r="L982">
        <f>SmtRes!DB1026</f>
        <v>5.86</v>
      </c>
      <c r="M982">
        <f>ROUND(ROUND(L982*Source!I1119, 6)*1, 2)</f>
        <v>41.02</v>
      </c>
      <c r="N982">
        <f>SmtRes!AA1026</f>
        <v>29.29</v>
      </c>
      <c r="O982">
        <f>ROUND(ROUND(L982*Source!I1119, 6)*SmtRes!DA1026, 2)</f>
        <v>41.02</v>
      </c>
      <c r="P982">
        <f>SmtRes!AG1026</f>
        <v>0</v>
      </c>
      <c r="Q982">
        <f>SmtRes!DC1026</f>
        <v>0</v>
      </c>
      <c r="R982">
        <f>ROUND(ROUND(Q982*Source!I1119, 6)*1, 2)</f>
        <v>0</v>
      </c>
      <c r="S982">
        <f>SmtRes!AC1026</f>
        <v>0</v>
      </c>
      <c r="T982">
        <f>ROUND(ROUND(Q982*Source!I1119, 6)*SmtRes!AK1026, 2)</f>
        <v>0</v>
      </c>
      <c r="U982">
        <v>3</v>
      </c>
      <c r="Z982">
        <f>SmtRes!X1026</f>
        <v>-1708536462</v>
      </c>
      <c r="AA982">
        <v>1108320230</v>
      </c>
      <c r="AB982">
        <v>1108320230</v>
      </c>
    </row>
    <row r="983" spans="1:28" x14ac:dyDescent="0.2">
      <c r="A983">
        <v>20</v>
      </c>
      <c r="B983">
        <v>1025</v>
      </c>
      <c r="C983">
        <v>1</v>
      </c>
      <c r="D983">
        <v>0</v>
      </c>
      <c r="E983">
        <f>SmtRes!AV1025</f>
        <v>1</v>
      </c>
      <c r="F983" t="str">
        <f>SmtRes!I1025</f>
        <v>9999990008</v>
      </c>
      <c r="G983" t="str">
        <f>SmtRes!K1025</f>
        <v>Трудозатраты рабочих</v>
      </c>
      <c r="H983" t="str">
        <f>SmtRes!O1025</f>
        <v>чел.-ч.</v>
      </c>
      <c r="I983">
        <f>SmtRes!Y1025*Source!I1119</f>
        <v>1.82</v>
      </c>
      <c r="J983">
        <f>SmtRes!AO1025</f>
        <v>1</v>
      </c>
      <c r="K983">
        <f>SmtRes!AH1025</f>
        <v>0</v>
      </c>
      <c r="L983">
        <f>SmtRes!DB1025</f>
        <v>0</v>
      </c>
      <c r="M983">
        <f>ROUND(ROUND(L983*Source!I1119, 6)*1, 2)</f>
        <v>0</v>
      </c>
      <c r="N983">
        <f>SmtRes!AD1025</f>
        <v>0</v>
      </c>
      <c r="O983">
        <f>ROUND(ROUND(L983*Source!I1119, 6)*SmtRes!DA1025, 2)</f>
        <v>0</v>
      </c>
      <c r="P983">
        <f>SmtRes!AG1025</f>
        <v>0</v>
      </c>
      <c r="Q983">
        <f>SmtRes!DC1025</f>
        <v>0</v>
      </c>
      <c r="R983">
        <f>ROUND(ROUND(Q983*Source!I1119, 6)*1, 2)</f>
        <v>0</v>
      </c>
      <c r="S983">
        <f>SmtRes!AC1025</f>
        <v>0</v>
      </c>
      <c r="T983">
        <f>ROUND(ROUND(Q983*Source!I1119, 6)*SmtRes!AK1025, 2)</f>
        <v>0</v>
      </c>
      <c r="U983">
        <v>1</v>
      </c>
      <c r="Z983">
        <f>SmtRes!X1025</f>
        <v>476480486</v>
      </c>
      <c r="AA983">
        <v>-1751963544</v>
      </c>
      <c r="AB983">
        <v>-1751963544</v>
      </c>
    </row>
    <row r="984" spans="1:28" x14ac:dyDescent="0.2">
      <c r="A984">
        <f>Source!A1151</f>
        <v>5</v>
      </c>
      <c r="B984">
        <v>1151</v>
      </c>
      <c r="G984" t="str">
        <f>Source!G1151</f>
        <v>Дымоудаление</v>
      </c>
    </row>
    <row r="985" spans="1:28" x14ac:dyDescent="0.2">
      <c r="A985">
        <v>20</v>
      </c>
      <c r="B985">
        <v>1035</v>
      </c>
      <c r="C985">
        <v>3</v>
      </c>
      <c r="D985">
        <v>0</v>
      </c>
      <c r="E985">
        <f>SmtRes!AV1035</f>
        <v>0</v>
      </c>
      <c r="F985" t="str">
        <f>SmtRes!I1035</f>
        <v>21.1-6-90</v>
      </c>
      <c r="G985" t="str">
        <f>SmtRes!K1035</f>
        <v>Олифа для окраски комбинированная "Оксоль"</v>
      </c>
      <c r="H985" t="str">
        <f>SmtRes!O1035</f>
        <v>т</v>
      </c>
      <c r="I985">
        <f>SmtRes!Y1035*Source!I1155</f>
        <v>2.4499999999999999E-3</v>
      </c>
      <c r="J985">
        <f>SmtRes!AO1035</f>
        <v>1</v>
      </c>
      <c r="K985">
        <f>SmtRes!AE1035</f>
        <v>99650</v>
      </c>
      <c r="L985">
        <f>SmtRes!DB1035</f>
        <v>34.880000000000003</v>
      </c>
      <c r="M985">
        <f>ROUND(ROUND(L985*Source!I1155, 6)*1, 2)</f>
        <v>244.16</v>
      </c>
      <c r="N985">
        <f>SmtRes!AA1035</f>
        <v>99650</v>
      </c>
      <c r="O985">
        <f>ROUND(ROUND(L985*Source!I1155, 6)*SmtRes!DA1035, 2)</f>
        <v>244.16</v>
      </c>
      <c r="P985">
        <f>SmtRes!AG1035</f>
        <v>0</v>
      </c>
      <c r="Q985">
        <f>SmtRes!DC1035</f>
        <v>0</v>
      </c>
      <c r="R985">
        <f>ROUND(ROUND(Q985*Source!I1155, 6)*1, 2)</f>
        <v>0</v>
      </c>
      <c r="S985">
        <f>SmtRes!AC1035</f>
        <v>0</v>
      </c>
      <c r="T985">
        <f>ROUND(ROUND(Q985*Source!I1155, 6)*SmtRes!AK1035, 2)</f>
        <v>0</v>
      </c>
      <c r="U985">
        <v>3</v>
      </c>
      <c r="Z985">
        <f>SmtRes!X1035</f>
        <v>-2068709812</v>
      </c>
      <c r="AA985">
        <v>-1397738901</v>
      </c>
      <c r="AB985">
        <v>-1397738901</v>
      </c>
    </row>
    <row r="986" spans="1:28" x14ac:dyDescent="0.2">
      <c r="A986">
        <v>20</v>
      </c>
      <c r="B986">
        <v>1034</v>
      </c>
      <c r="C986">
        <v>3</v>
      </c>
      <c r="D986">
        <v>0</v>
      </c>
      <c r="E986">
        <f>SmtRes!AV1034</f>
        <v>0</v>
      </c>
      <c r="F986" t="str">
        <f>SmtRes!I1034</f>
        <v>21.1-6-48</v>
      </c>
      <c r="G986" t="str">
        <f>SmtRes!K1034</f>
        <v>Краски масляные жидкотертые цветные (готовые к употреблению) для наружных и внутренних работ, марка МА-25</v>
      </c>
      <c r="H986" t="str">
        <f>SmtRes!O1034</f>
        <v>т</v>
      </c>
      <c r="I986">
        <f>SmtRes!Y1034*Source!I1155</f>
        <v>2.205E-2</v>
      </c>
      <c r="J986">
        <f>SmtRes!AO1034</f>
        <v>1</v>
      </c>
      <c r="K986">
        <f>SmtRes!AE1034</f>
        <v>114569.3</v>
      </c>
      <c r="L986">
        <f>SmtRes!DB1034</f>
        <v>360.89</v>
      </c>
      <c r="M986">
        <f>ROUND(ROUND(L986*Source!I1155, 6)*1, 2)</f>
        <v>2526.23</v>
      </c>
      <c r="N986">
        <f>SmtRes!AA1034</f>
        <v>114569.3</v>
      </c>
      <c r="O986">
        <f>ROUND(ROUND(L986*Source!I1155, 6)*SmtRes!DA1034, 2)</f>
        <v>2526.23</v>
      </c>
      <c r="P986">
        <f>SmtRes!AG1034</f>
        <v>0</v>
      </c>
      <c r="Q986">
        <f>SmtRes!DC1034</f>
        <v>0</v>
      </c>
      <c r="R986">
        <f>ROUND(ROUND(Q986*Source!I1155, 6)*1, 2)</f>
        <v>0</v>
      </c>
      <c r="S986">
        <f>SmtRes!AC1034</f>
        <v>0</v>
      </c>
      <c r="T986">
        <f>ROUND(ROUND(Q986*Source!I1155, 6)*SmtRes!AK1034, 2)</f>
        <v>0</v>
      </c>
      <c r="U986">
        <v>3</v>
      </c>
      <c r="Z986">
        <f>SmtRes!X1034</f>
        <v>-1939404744</v>
      </c>
      <c r="AA986">
        <v>-1693060120</v>
      </c>
      <c r="AB986">
        <v>-1693060120</v>
      </c>
    </row>
    <row r="987" spans="1:28" x14ac:dyDescent="0.2">
      <c r="A987">
        <v>20</v>
      </c>
      <c r="B987">
        <v>1033</v>
      </c>
      <c r="C987">
        <v>3</v>
      </c>
      <c r="D987">
        <v>0</v>
      </c>
      <c r="E987">
        <f>SmtRes!AV1033</f>
        <v>0</v>
      </c>
      <c r="F987" t="str">
        <f>SmtRes!I1033</f>
        <v>21.1-4-9</v>
      </c>
      <c r="G987" t="str">
        <f>SmtRes!K1033</f>
        <v>Керосин</v>
      </c>
      <c r="H987" t="str">
        <f>SmtRes!O1033</f>
        <v>т</v>
      </c>
      <c r="I987">
        <f>SmtRes!Y1033*Source!I1155</f>
        <v>4.1999999999999997E-3</v>
      </c>
      <c r="J987">
        <f>SmtRes!AO1033</f>
        <v>1</v>
      </c>
      <c r="K987">
        <f>SmtRes!AE1033</f>
        <v>122462.72</v>
      </c>
      <c r="L987">
        <f>SmtRes!DB1033</f>
        <v>73.48</v>
      </c>
      <c r="M987">
        <f>ROUND(ROUND(L987*Source!I1155, 6)*1, 2)</f>
        <v>514.36</v>
      </c>
      <c r="N987">
        <f>SmtRes!AA1033</f>
        <v>122462.72</v>
      </c>
      <c r="O987">
        <f>ROUND(ROUND(L987*Source!I1155, 6)*SmtRes!DA1033, 2)</f>
        <v>514.36</v>
      </c>
      <c r="P987">
        <f>SmtRes!AG1033</f>
        <v>0</v>
      </c>
      <c r="Q987">
        <f>SmtRes!DC1033</f>
        <v>0</v>
      </c>
      <c r="R987">
        <f>ROUND(ROUND(Q987*Source!I1155, 6)*1, 2)</f>
        <v>0</v>
      </c>
      <c r="S987">
        <f>SmtRes!AC1033</f>
        <v>0</v>
      </c>
      <c r="T987">
        <f>ROUND(ROUND(Q987*Source!I1155, 6)*SmtRes!AK1033, 2)</f>
        <v>0</v>
      </c>
      <c r="U987">
        <v>3</v>
      </c>
      <c r="Z987">
        <f>SmtRes!X1033</f>
        <v>757497355</v>
      </c>
      <c r="AA987">
        <v>-2011973555</v>
      </c>
      <c r="AB987">
        <v>-2011973555</v>
      </c>
    </row>
    <row r="988" spans="1:28" x14ac:dyDescent="0.2">
      <c r="A988">
        <v>20</v>
      </c>
      <c r="B988">
        <v>1032</v>
      </c>
      <c r="C988">
        <v>3</v>
      </c>
      <c r="D988">
        <v>0</v>
      </c>
      <c r="E988">
        <f>SmtRes!AV1032</f>
        <v>0</v>
      </c>
      <c r="F988" t="str">
        <f>SmtRes!I1032</f>
        <v>21.1-4-46</v>
      </c>
      <c r="G988" t="str">
        <f>SmtRes!K1032</f>
        <v>Солидол жировой</v>
      </c>
      <c r="H988" t="str">
        <f>SmtRes!O1032</f>
        <v>т</v>
      </c>
      <c r="I988">
        <f>SmtRes!Y1032*Source!I1155</f>
        <v>6.9999999999999999E-4</v>
      </c>
      <c r="J988">
        <f>SmtRes!AO1032</f>
        <v>1</v>
      </c>
      <c r="K988">
        <f>SmtRes!AE1032</f>
        <v>205731.7</v>
      </c>
      <c r="L988">
        <f>SmtRes!DB1032</f>
        <v>20.57</v>
      </c>
      <c r="M988">
        <f>ROUND(ROUND(L988*Source!I1155, 6)*1, 2)</f>
        <v>143.99</v>
      </c>
      <c r="N988">
        <f>SmtRes!AA1032</f>
        <v>205731.7</v>
      </c>
      <c r="O988">
        <f>ROUND(ROUND(L988*Source!I1155, 6)*SmtRes!DA1032, 2)</f>
        <v>143.99</v>
      </c>
      <c r="P988">
        <f>SmtRes!AG1032</f>
        <v>0</v>
      </c>
      <c r="Q988">
        <f>SmtRes!DC1032</f>
        <v>0</v>
      </c>
      <c r="R988">
        <f>ROUND(ROUND(Q988*Source!I1155, 6)*1, 2)</f>
        <v>0</v>
      </c>
      <c r="S988">
        <f>SmtRes!AC1032</f>
        <v>0</v>
      </c>
      <c r="T988">
        <f>ROUND(ROUND(Q988*Source!I1155, 6)*SmtRes!AK1032, 2)</f>
        <v>0</v>
      </c>
      <c r="U988">
        <v>3</v>
      </c>
      <c r="Z988">
        <f>SmtRes!X1032</f>
        <v>-257866415</v>
      </c>
      <c r="AA988">
        <v>-576279309</v>
      </c>
      <c r="AB988">
        <v>-576279309</v>
      </c>
    </row>
    <row r="989" spans="1:28" x14ac:dyDescent="0.2">
      <c r="A989">
        <v>20</v>
      </c>
      <c r="B989">
        <v>1031</v>
      </c>
      <c r="C989">
        <v>3</v>
      </c>
      <c r="D989">
        <v>0</v>
      </c>
      <c r="E989">
        <f>SmtRes!AV1031</f>
        <v>0</v>
      </c>
      <c r="F989" t="str">
        <f>SmtRes!I1031</f>
        <v>21.1-4-2</v>
      </c>
      <c r="G989" t="str">
        <f>SmtRes!K1031</f>
        <v>Ацетилен технический</v>
      </c>
      <c r="H989" t="str">
        <f>SmtRes!O1031</f>
        <v>м3</v>
      </c>
      <c r="I989">
        <f>SmtRes!Y1031*Source!I1155</f>
        <v>2.8000000000000003</v>
      </c>
      <c r="J989">
        <f>SmtRes!AO1031</f>
        <v>1</v>
      </c>
      <c r="K989">
        <f>SmtRes!AE1031</f>
        <v>715.78</v>
      </c>
      <c r="L989">
        <f>SmtRes!DB1031</f>
        <v>286.31</v>
      </c>
      <c r="M989">
        <f>ROUND(ROUND(L989*Source!I1155, 6)*1, 2)</f>
        <v>2004.17</v>
      </c>
      <c r="N989">
        <f>SmtRes!AA1031</f>
        <v>715.78</v>
      </c>
      <c r="O989">
        <f>ROUND(ROUND(L989*Source!I1155, 6)*SmtRes!DA1031, 2)</f>
        <v>2004.17</v>
      </c>
      <c r="P989">
        <f>SmtRes!AG1031</f>
        <v>0</v>
      </c>
      <c r="Q989">
        <f>SmtRes!DC1031</f>
        <v>0</v>
      </c>
      <c r="R989">
        <f>ROUND(ROUND(Q989*Source!I1155, 6)*1, 2)</f>
        <v>0</v>
      </c>
      <c r="S989">
        <f>SmtRes!AC1031</f>
        <v>0</v>
      </c>
      <c r="T989">
        <f>ROUND(ROUND(Q989*Source!I1155, 6)*SmtRes!AK1031, 2)</f>
        <v>0</v>
      </c>
      <c r="U989">
        <v>3</v>
      </c>
      <c r="Z989">
        <f>SmtRes!X1031</f>
        <v>1458816022</v>
      </c>
      <c r="AA989">
        <v>-1319591463</v>
      </c>
      <c r="AB989">
        <v>-1319591463</v>
      </c>
    </row>
    <row r="990" spans="1:28" x14ac:dyDescent="0.2">
      <c r="A990">
        <v>20</v>
      </c>
      <c r="B990">
        <v>1030</v>
      </c>
      <c r="C990">
        <v>3</v>
      </c>
      <c r="D990">
        <v>0</v>
      </c>
      <c r="E990">
        <f>SmtRes!AV1030</f>
        <v>0</v>
      </c>
      <c r="F990" t="str">
        <f>SmtRes!I1030</f>
        <v>21.1-4-10</v>
      </c>
      <c r="G990" t="str">
        <f>SmtRes!K1030</f>
        <v>Кислород технический газообразный</v>
      </c>
      <c r="H990" t="str">
        <f>SmtRes!O1030</f>
        <v>м3</v>
      </c>
      <c r="I990">
        <f>SmtRes!Y1030*Source!I1155</f>
        <v>4.8999999999999995</v>
      </c>
      <c r="J990">
        <f>SmtRes!AO1030</f>
        <v>1</v>
      </c>
      <c r="K990">
        <f>SmtRes!AE1030</f>
        <v>79.62</v>
      </c>
      <c r="L990">
        <f>SmtRes!DB1030</f>
        <v>55.73</v>
      </c>
      <c r="M990">
        <f>ROUND(ROUND(L990*Source!I1155, 6)*1, 2)</f>
        <v>390.11</v>
      </c>
      <c r="N990">
        <f>SmtRes!AA1030</f>
        <v>79.62</v>
      </c>
      <c r="O990">
        <f>ROUND(ROUND(L990*Source!I1155, 6)*SmtRes!DA1030, 2)</f>
        <v>390.11</v>
      </c>
      <c r="P990">
        <f>SmtRes!AG1030</f>
        <v>0</v>
      </c>
      <c r="Q990">
        <f>SmtRes!DC1030</f>
        <v>0</v>
      </c>
      <c r="R990">
        <f>ROUND(ROUND(Q990*Source!I1155, 6)*1, 2)</f>
        <v>0</v>
      </c>
      <c r="S990">
        <f>SmtRes!AC1030</f>
        <v>0</v>
      </c>
      <c r="T990">
        <f>ROUND(ROUND(Q990*Source!I1155, 6)*SmtRes!AK1030, 2)</f>
        <v>0</v>
      </c>
      <c r="U990">
        <v>3</v>
      </c>
      <c r="Z990">
        <f>SmtRes!X1030</f>
        <v>-1746511411</v>
      </c>
      <c r="AA990">
        <v>-1092876182</v>
      </c>
      <c r="AB990">
        <v>-1092876182</v>
      </c>
    </row>
    <row r="991" spans="1:28" x14ac:dyDescent="0.2">
      <c r="A991">
        <v>20</v>
      </c>
      <c r="B991">
        <v>1029</v>
      </c>
      <c r="C991">
        <v>3</v>
      </c>
      <c r="D991">
        <v>0</v>
      </c>
      <c r="E991">
        <f>SmtRes!AV1029</f>
        <v>0</v>
      </c>
      <c r="F991" t="str">
        <f>SmtRes!I1029</f>
        <v>21.1-11-95</v>
      </c>
      <c r="G991" t="str">
        <f>SmtRes!K1029</f>
        <v>Шайбы для болтов черные</v>
      </c>
      <c r="H991" t="str">
        <f>SmtRes!O1029</f>
        <v>т</v>
      </c>
      <c r="I991">
        <f>SmtRes!Y1029*Source!I1155</f>
        <v>6.9999999999999999E-4</v>
      </c>
      <c r="J991">
        <f>SmtRes!AO1029</f>
        <v>1</v>
      </c>
      <c r="K991">
        <f>SmtRes!AE1029</f>
        <v>252301.59</v>
      </c>
      <c r="L991">
        <f>SmtRes!DB1029</f>
        <v>25.23</v>
      </c>
      <c r="M991">
        <f>ROUND(ROUND(L991*Source!I1155, 6)*1, 2)</f>
        <v>176.61</v>
      </c>
      <c r="N991">
        <f>SmtRes!AA1029</f>
        <v>252301.59</v>
      </c>
      <c r="O991">
        <f>ROUND(ROUND(L991*Source!I1155, 6)*SmtRes!DA1029, 2)</f>
        <v>176.61</v>
      </c>
      <c r="P991">
        <f>SmtRes!AG1029</f>
        <v>0</v>
      </c>
      <c r="Q991">
        <f>SmtRes!DC1029</f>
        <v>0</v>
      </c>
      <c r="R991">
        <f>ROUND(ROUND(Q991*Source!I1155, 6)*1, 2)</f>
        <v>0</v>
      </c>
      <c r="S991">
        <f>SmtRes!AC1029</f>
        <v>0</v>
      </c>
      <c r="T991">
        <f>ROUND(ROUND(Q991*Source!I1155, 6)*SmtRes!AK1029, 2)</f>
        <v>0</v>
      </c>
      <c r="U991">
        <v>3</v>
      </c>
      <c r="Z991">
        <f>SmtRes!X1029</f>
        <v>-615132322</v>
      </c>
      <c r="AA991">
        <v>-1721674486</v>
      </c>
      <c r="AB991">
        <v>-1721674486</v>
      </c>
    </row>
    <row r="992" spans="1:28" x14ac:dyDescent="0.2">
      <c r="A992">
        <v>20</v>
      </c>
      <c r="B992">
        <v>1028</v>
      </c>
      <c r="C992">
        <v>3</v>
      </c>
      <c r="D992">
        <v>0</v>
      </c>
      <c r="E992">
        <f>SmtRes!AV1028</f>
        <v>0</v>
      </c>
      <c r="F992" t="str">
        <f>SmtRes!I1028</f>
        <v>21.1-11-21</v>
      </c>
      <c r="G992" t="str">
        <f>SmtRes!K1028</f>
        <v>Болты строительные черные с гайками и шайбами (10х100мм)</v>
      </c>
      <c r="H992" t="str">
        <f>SmtRes!O1028</f>
        <v>т</v>
      </c>
      <c r="I992">
        <f>SmtRes!Y1028*Source!I1155</f>
        <v>2.0999999999999999E-3</v>
      </c>
      <c r="J992">
        <f>SmtRes!AO1028</f>
        <v>1</v>
      </c>
      <c r="K992">
        <f>SmtRes!AE1028</f>
        <v>169525.77</v>
      </c>
      <c r="L992">
        <f>SmtRes!DB1028</f>
        <v>50.86</v>
      </c>
      <c r="M992">
        <f>ROUND(ROUND(L992*Source!I1155, 6)*1, 2)</f>
        <v>356.02</v>
      </c>
      <c r="N992">
        <f>SmtRes!AA1028</f>
        <v>169525.77</v>
      </c>
      <c r="O992">
        <f>ROUND(ROUND(L992*Source!I1155, 6)*SmtRes!DA1028, 2)</f>
        <v>356.02</v>
      </c>
      <c r="P992">
        <f>SmtRes!AG1028</f>
        <v>0</v>
      </c>
      <c r="Q992">
        <f>SmtRes!DC1028</f>
        <v>0</v>
      </c>
      <c r="R992">
        <f>ROUND(ROUND(Q992*Source!I1155, 6)*1, 2)</f>
        <v>0</v>
      </c>
      <c r="S992">
        <f>SmtRes!AC1028</f>
        <v>0</v>
      </c>
      <c r="T992">
        <f>ROUND(ROUND(Q992*Source!I1155, 6)*SmtRes!AK1028, 2)</f>
        <v>0</v>
      </c>
      <c r="U992">
        <v>3</v>
      </c>
      <c r="Z992">
        <f>SmtRes!X1028</f>
        <v>1127882455</v>
      </c>
      <c r="AA992">
        <v>1425887141</v>
      </c>
      <c r="AB992">
        <v>1425887141</v>
      </c>
    </row>
    <row r="993" spans="1:28" x14ac:dyDescent="0.2">
      <c r="A993">
        <v>20</v>
      </c>
      <c r="B993">
        <v>1027</v>
      </c>
      <c r="C993">
        <v>1</v>
      </c>
      <c r="D993">
        <v>0</v>
      </c>
      <c r="E993">
        <f>SmtRes!AV1027</f>
        <v>1</v>
      </c>
      <c r="F993" t="str">
        <f>SmtRes!I1027</f>
        <v>9999990008</v>
      </c>
      <c r="G993" t="str">
        <f>SmtRes!K1027</f>
        <v>Трудозатраты рабочих</v>
      </c>
      <c r="H993" t="str">
        <f>SmtRes!O1027</f>
        <v>чел.-ч.</v>
      </c>
      <c r="I993">
        <f>SmtRes!Y1027*Source!I1155</f>
        <v>280</v>
      </c>
      <c r="J993">
        <f>SmtRes!AO1027</f>
        <v>1</v>
      </c>
      <c r="K993">
        <f>SmtRes!AH1027</f>
        <v>0</v>
      </c>
      <c r="L993">
        <f>SmtRes!DB1027</f>
        <v>0</v>
      </c>
      <c r="M993">
        <f>ROUND(ROUND(L993*Source!I1155, 6)*1, 2)</f>
        <v>0</v>
      </c>
      <c r="N993">
        <f>SmtRes!AD1027</f>
        <v>0</v>
      </c>
      <c r="O993">
        <f>ROUND(ROUND(L993*Source!I1155, 6)*SmtRes!DA1027, 2)</f>
        <v>0</v>
      </c>
      <c r="P993">
        <f>SmtRes!AG1027</f>
        <v>0</v>
      </c>
      <c r="Q993">
        <f>SmtRes!DC1027</f>
        <v>0</v>
      </c>
      <c r="R993">
        <f>ROUND(ROUND(Q993*Source!I1155, 6)*1, 2)</f>
        <v>0</v>
      </c>
      <c r="S993">
        <f>SmtRes!AC1027</f>
        <v>0</v>
      </c>
      <c r="T993">
        <f>ROUND(ROUND(Q993*Source!I1155, 6)*SmtRes!AK1027, 2)</f>
        <v>0</v>
      </c>
      <c r="U993">
        <v>1</v>
      </c>
      <c r="Z993">
        <f>SmtRes!X1027</f>
        <v>476480486</v>
      </c>
      <c r="AA993">
        <v>-1751963544</v>
      </c>
      <c r="AB993">
        <v>-1751963544</v>
      </c>
    </row>
    <row r="994" spans="1:28" x14ac:dyDescent="0.2">
      <c r="A994">
        <v>20</v>
      </c>
      <c r="B994">
        <v>1038</v>
      </c>
      <c r="C994">
        <v>3</v>
      </c>
      <c r="D994">
        <v>0</v>
      </c>
      <c r="E994">
        <f>SmtRes!AV1038</f>
        <v>0</v>
      </c>
      <c r="F994" t="str">
        <f>SmtRes!I1038</f>
        <v>21.1-20-7</v>
      </c>
      <c r="G994" t="str">
        <f>SmtRes!K1038</f>
        <v>Ветошь</v>
      </c>
      <c r="H994" t="str">
        <f>SmtRes!O1038</f>
        <v>кг</v>
      </c>
      <c r="I994">
        <f>SmtRes!Y1038*Source!I1156</f>
        <v>0.72</v>
      </c>
      <c r="J994">
        <f>SmtRes!AO1038</f>
        <v>1</v>
      </c>
      <c r="K994">
        <f>SmtRes!AE1038</f>
        <v>29.29</v>
      </c>
      <c r="L994">
        <f>SmtRes!DB1038</f>
        <v>5.28</v>
      </c>
      <c r="M994">
        <f>ROUND(ROUND(L994*Source!I1156, 6)*1, 2)</f>
        <v>21.12</v>
      </c>
      <c r="N994">
        <f>SmtRes!AA1038</f>
        <v>29.29</v>
      </c>
      <c r="O994">
        <f>ROUND(ROUND(L994*Source!I1156, 6)*SmtRes!DA1038, 2)</f>
        <v>21.12</v>
      </c>
      <c r="P994">
        <f>SmtRes!AG1038</f>
        <v>0</v>
      </c>
      <c r="Q994">
        <f>SmtRes!DC1038</f>
        <v>0</v>
      </c>
      <c r="R994">
        <f>ROUND(ROUND(Q994*Source!I1156, 6)*1, 2)</f>
        <v>0</v>
      </c>
      <c r="S994">
        <f>SmtRes!AC1038</f>
        <v>0</v>
      </c>
      <c r="T994">
        <f>ROUND(ROUND(Q994*Source!I1156, 6)*SmtRes!AK1038, 2)</f>
        <v>0</v>
      </c>
      <c r="U994">
        <v>3</v>
      </c>
      <c r="Z994">
        <f>SmtRes!X1038</f>
        <v>-1708536462</v>
      </c>
      <c r="AA994">
        <v>1108320230</v>
      </c>
      <c r="AB994">
        <v>1108320230</v>
      </c>
    </row>
    <row r="995" spans="1:28" x14ac:dyDescent="0.2">
      <c r="A995">
        <v>20</v>
      </c>
      <c r="B995">
        <v>1037</v>
      </c>
      <c r="C995">
        <v>2</v>
      </c>
      <c r="D995">
        <v>0</v>
      </c>
      <c r="E995">
        <f>SmtRes!AV1037</f>
        <v>0</v>
      </c>
      <c r="F995" t="str">
        <f>SmtRes!I1037</f>
        <v>22.1-18-24</v>
      </c>
      <c r="G995" t="str">
        <f>SmtRes!K1037</f>
        <v>Автомобили полупассажирские типа ГАЗ, грузоподъемность до 2 т</v>
      </c>
      <c r="H995" t="str">
        <f>SmtRes!O1037</f>
        <v>маш.-ч</v>
      </c>
      <c r="I995">
        <f>SmtRes!Y1037*Source!I1156</f>
        <v>0.96</v>
      </c>
      <c r="J995">
        <f>SmtRes!AO1037</f>
        <v>1</v>
      </c>
      <c r="K995">
        <f>SmtRes!AF1037</f>
        <v>789.86</v>
      </c>
      <c r="L995">
        <f>SmtRes!DB1037</f>
        <v>189.6</v>
      </c>
      <c r="M995">
        <f>ROUND(ROUND(L995*Source!I1156, 6)*1, 2)</f>
        <v>758.4</v>
      </c>
      <c r="N995">
        <f>SmtRes!AB1037</f>
        <v>789.86</v>
      </c>
      <c r="O995">
        <f>ROUND(ROUND(L995*Source!I1156, 6)*SmtRes!DA1037, 2)</f>
        <v>758.4</v>
      </c>
      <c r="P995">
        <f>SmtRes!AG1037</f>
        <v>515.51</v>
      </c>
      <c r="Q995">
        <f>SmtRes!DC1037</f>
        <v>123.72</v>
      </c>
      <c r="R995">
        <f>ROUND(ROUND(Q995*Source!I1156, 6)*1, 2)</f>
        <v>494.88</v>
      </c>
      <c r="S995">
        <f>SmtRes!AC1037</f>
        <v>515.51</v>
      </c>
      <c r="T995">
        <f>ROUND(ROUND(Q995*Source!I1156, 6)*SmtRes!AK1037, 2)</f>
        <v>494.88</v>
      </c>
      <c r="U995">
        <v>2</v>
      </c>
      <c r="Z995">
        <f>SmtRes!X1037</f>
        <v>-253528126</v>
      </c>
      <c r="AA995">
        <v>209854017</v>
      </c>
      <c r="AB995">
        <v>209854017</v>
      </c>
    </row>
    <row r="996" spans="1:28" x14ac:dyDescent="0.2">
      <c r="A996">
        <v>20</v>
      </c>
      <c r="B996">
        <v>1036</v>
      </c>
      <c r="C996">
        <v>1</v>
      </c>
      <c r="D996">
        <v>0</v>
      </c>
      <c r="E996">
        <f>SmtRes!AV1036</f>
        <v>1</v>
      </c>
      <c r="F996" t="str">
        <f>SmtRes!I1036</f>
        <v>9999990008</v>
      </c>
      <c r="G996" t="str">
        <f>SmtRes!K1036</f>
        <v>Трудозатраты рабочих</v>
      </c>
      <c r="H996" t="str">
        <f>SmtRes!O1036</f>
        <v>чел.-ч.</v>
      </c>
      <c r="I996">
        <f>SmtRes!Y1036*Source!I1156</f>
        <v>9.6000000000000014</v>
      </c>
      <c r="J996">
        <f>SmtRes!AO1036</f>
        <v>1</v>
      </c>
      <c r="K996">
        <f>SmtRes!AH1036</f>
        <v>0</v>
      </c>
      <c r="L996">
        <f>SmtRes!DB1036</f>
        <v>0</v>
      </c>
      <c r="M996">
        <f>ROUND(ROUND(L996*Source!I1156, 6)*1, 2)</f>
        <v>0</v>
      </c>
      <c r="N996">
        <f>SmtRes!AD1036</f>
        <v>0</v>
      </c>
      <c r="O996">
        <f>ROUND(ROUND(L996*Source!I1156, 6)*SmtRes!DA1036, 2)</f>
        <v>0</v>
      </c>
      <c r="P996">
        <f>SmtRes!AG1036</f>
        <v>0</v>
      </c>
      <c r="Q996">
        <f>SmtRes!DC1036</f>
        <v>0</v>
      </c>
      <c r="R996">
        <f>ROUND(ROUND(Q996*Source!I1156, 6)*1, 2)</f>
        <v>0</v>
      </c>
      <c r="S996">
        <f>SmtRes!AC1036</f>
        <v>0</v>
      </c>
      <c r="T996">
        <f>ROUND(ROUND(Q996*Source!I1156, 6)*SmtRes!AK1036, 2)</f>
        <v>0</v>
      </c>
      <c r="U996">
        <v>1</v>
      </c>
      <c r="Z996">
        <f>SmtRes!X1036</f>
        <v>476480486</v>
      </c>
      <c r="AA996">
        <v>-1751963544</v>
      </c>
      <c r="AB996">
        <v>-1751963544</v>
      </c>
    </row>
    <row r="997" spans="1:28" x14ac:dyDescent="0.2">
      <c r="A997">
        <v>20</v>
      </c>
      <c r="B997">
        <v>1041</v>
      </c>
      <c r="C997">
        <v>3</v>
      </c>
      <c r="D997">
        <v>0</v>
      </c>
      <c r="E997">
        <f>SmtRes!AV1041</f>
        <v>0</v>
      </c>
      <c r="F997" t="str">
        <f>SmtRes!I1041</f>
        <v>21.1-20-7</v>
      </c>
      <c r="G997" t="str">
        <f>SmtRes!K1041</f>
        <v>Ветошь</v>
      </c>
      <c r="H997" t="str">
        <f>SmtRes!O1041</f>
        <v>кг</v>
      </c>
      <c r="I997">
        <f>SmtRes!Y1041*Source!I1157</f>
        <v>5</v>
      </c>
      <c r="J997">
        <f>SmtRes!AO1041</f>
        <v>1</v>
      </c>
      <c r="K997">
        <f>SmtRes!AE1041</f>
        <v>29.29</v>
      </c>
      <c r="L997">
        <f>SmtRes!DB1041</f>
        <v>5.84</v>
      </c>
      <c r="M997">
        <f>ROUND(ROUND(L997*Source!I1157, 6)*1, 2)</f>
        <v>146</v>
      </c>
      <c r="N997">
        <f>SmtRes!AA1041</f>
        <v>29.29</v>
      </c>
      <c r="O997">
        <f>ROUND(ROUND(L997*Source!I1157, 6)*SmtRes!DA1041, 2)</f>
        <v>146</v>
      </c>
      <c r="P997">
        <f>SmtRes!AG1041</f>
        <v>0</v>
      </c>
      <c r="Q997">
        <f>SmtRes!DC1041</f>
        <v>0</v>
      </c>
      <c r="R997">
        <f>ROUND(ROUND(Q997*Source!I1157, 6)*1, 2)</f>
        <v>0</v>
      </c>
      <c r="S997">
        <f>SmtRes!AC1041</f>
        <v>0</v>
      </c>
      <c r="T997">
        <f>ROUND(ROUND(Q997*Source!I1157, 6)*SmtRes!AK1041, 2)</f>
        <v>0</v>
      </c>
      <c r="U997">
        <v>3</v>
      </c>
      <c r="Z997">
        <f>SmtRes!X1041</f>
        <v>-20334964</v>
      </c>
      <c r="AA997">
        <v>-854210182</v>
      </c>
      <c r="AB997">
        <v>-854210182</v>
      </c>
    </row>
    <row r="998" spans="1:28" x14ac:dyDescent="0.2">
      <c r="A998">
        <v>20</v>
      </c>
      <c r="B998">
        <v>1040</v>
      </c>
      <c r="C998">
        <v>2</v>
      </c>
      <c r="D998">
        <v>0</v>
      </c>
      <c r="E998">
        <f>SmtRes!AV1040</f>
        <v>0</v>
      </c>
      <c r="F998" t="str">
        <f>SmtRes!I1040</f>
        <v>22.1-18-24</v>
      </c>
      <c r="G998" t="str">
        <f>SmtRes!K1040</f>
        <v>Автомобили полупассажирские типа ГАЗ, грузоподъемность до 2 т</v>
      </c>
      <c r="H998" t="str">
        <f>SmtRes!O1040</f>
        <v>маш.-ч</v>
      </c>
      <c r="I998">
        <f>SmtRes!Y1040*Source!I1157</f>
        <v>7.0000000000000009</v>
      </c>
      <c r="J998">
        <f>SmtRes!AO1040</f>
        <v>1</v>
      </c>
      <c r="K998">
        <f>SmtRes!AF1040</f>
        <v>789.86</v>
      </c>
      <c r="L998">
        <f>SmtRes!DB1040</f>
        <v>221.16</v>
      </c>
      <c r="M998">
        <f>ROUND(ROUND(L998*Source!I1157, 6)*1, 2)</f>
        <v>5529</v>
      </c>
      <c r="N998">
        <f>SmtRes!AB1040</f>
        <v>789.86</v>
      </c>
      <c r="O998">
        <f>ROUND(ROUND(L998*Source!I1157, 6)*SmtRes!DA1040, 2)</f>
        <v>5529</v>
      </c>
      <c r="P998">
        <f>SmtRes!AG1040</f>
        <v>515.51</v>
      </c>
      <c r="Q998">
        <f>SmtRes!DC1040</f>
        <v>144.36000000000001</v>
      </c>
      <c r="R998">
        <f>ROUND(ROUND(Q998*Source!I1157, 6)*1, 2)</f>
        <v>3609</v>
      </c>
      <c r="S998">
        <f>SmtRes!AC1040</f>
        <v>515.51</v>
      </c>
      <c r="T998">
        <f>ROUND(ROUND(Q998*Source!I1157, 6)*SmtRes!AK1040, 2)</f>
        <v>3609</v>
      </c>
      <c r="U998">
        <v>2</v>
      </c>
      <c r="Z998">
        <f>SmtRes!X1040</f>
        <v>-1123321947</v>
      </c>
      <c r="AA998">
        <v>-1084138170</v>
      </c>
      <c r="AB998">
        <v>-1084138170</v>
      </c>
    </row>
    <row r="999" spans="1:28" x14ac:dyDescent="0.2">
      <c r="A999">
        <v>20</v>
      </c>
      <c r="B999">
        <v>1039</v>
      </c>
      <c r="C999">
        <v>1</v>
      </c>
      <c r="D999">
        <v>0</v>
      </c>
      <c r="E999">
        <f>SmtRes!AV1039</f>
        <v>1</v>
      </c>
      <c r="F999" t="str">
        <f>SmtRes!I1039</f>
        <v>9999990008</v>
      </c>
      <c r="G999" t="str">
        <f>SmtRes!K1039</f>
        <v>Трудозатраты рабочих</v>
      </c>
      <c r="H999" t="str">
        <f>SmtRes!O1039</f>
        <v>чел.-ч.</v>
      </c>
      <c r="I999">
        <f>SmtRes!Y1039*Source!I1157</f>
        <v>122</v>
      </c>
      <c r="J999">
        <f>SmtRes!AO1039</f>
        <v>1</v>
      </c>
      <c r="K999">
        <f>SmtRes!AH1039</f>
        <v>0</v>
      </c>
      <c r="L999">
        <f>SmtRes!DB1039</f>
        <v>0</v>
      </c>
      <c r="M999">
        <f>ROUND(ROUND(L999*Source!I1157, 6)*1, 2)</f>
        <v>0</v>
      </c>
      <c r="N999">
        <f>SmtRes!AD1039</f>
        <v>0</v>
      </c>
      <c r="O999">
        <f>ROUND(ROUND(L999*Source!I1157, 6)*SmtRes!DA1039, 2)</f>
        <v>0</v>
      </c>
      <c r="P999">
        <f>SmtRes!AG1039</f>
        <v>0</v>
      </c>
      <c r="Q999">
        <f>SmtRes!DC1039</f>
        <v>0</v>
      </c>
      <c r="R999">
        <f>ROUND(ROUND(Q999*Source!I1157, 6)*1, 2)</f>
        <v>0</v>
      </c>
      <c r="S999">
        <f>SmtRes!AC1039</f>
        <v>0</v>
      </c>
      <c r="T999">
        <f>ROUND(ROUND(Q999*Source!I1157, 6)*SmtRes!AK1039, 2)</f>
        <v>0</v>
      </c>
      <c r="U999">
        <v>1</v>
      </c>
      <c r="Z999">
        <f>SmtRes!X1039</f>
        <v>476480486</v>
      </c>
      <c r="AA999">
        <v>-1751963544</v>
      </c>
      <c r="AB999">
        <v>-1751963544</v>
      </c>
    </row>
    <row r="1000" spans="1:28" x14ac:dyDescent="0.2">
      <c r="A1000">
        <v>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F83AD-6012-47A7-91F6-6D8F75C422AC}">
  <sheetPr>
    <pageSetUpPr fitToPage="1"/>
  </sheetPr>
  <dimension ref="A2:Q421"/>
  <sheetViews>
    <sheetView tabSelected="1" workbookViewId="0"/>
  </sheetViews>
  <sheetFormatPr defaultRowHeight="12.75" x14ac:dyDescent="0.2"/>
  <cols>
    <col min="1" max="1" width="18.7109375" customWidth="1"/>
    <col min="2" max="2" width="40.7109375" customWidth="1"/>
    <col min="3" max="6" width="12.7109375" customWidth="1"/>
    <col min="15" max="15" width="109.7109375" hidden="1" customWidth="1"/>
    <col min="16" max="18" width="0" hidden="1" customWidth="1"/>
  </cols>
  <sheetData>
    <row r="2" spans="1:17" ht="16.5" x14ac:dyDescent="0.2">
      <c r="A2" s="119" t="s">
        <v>1009</v>
      </c>
      <c r="B2" s="120"/>
      <c r="C2" s="120"/>
      <c r="D2" s="120"/>
      <c r="E2" s="120"/>
      <c r="F2" s="120"/>
    </row>
    <row r="3" spans="1:17" ht="33" x14ac:dyDescent="0.2">
      <c r="A3" s="119" t="str">
        <f>CONCATENATE("Объект: ",IF(Source!G1249&lt;&gt;"Новый объект", Source!G1249, ""))</f>
        <v>Объект: Техническое обслуживание ГБУЗ "ГП №6 ДЗМ"</v>
      </c>
      <c r="B3" s="120"/>
      <c r="C3" s="120"/>
      <c r="D3" s="120"/>
      <c r="E3" s="120"/>
      <c r="F3" s="120"/>
      <c r="O3" s="121" t="s">
        <v>1010</v>
      </c>
    </row>
    <row r="4" spans="1:17" x14ac:dyDescent="0.2">
      <c r="A4" s="29" t="s">
        <v>1011</v>
      </c>
      <c r="B4" s="29" t="s">
        <v>1012</v>
      </c>
      <c r="C4" s="29" t="s">
        <v>869</v>
      </c>
      <c r="D4" s="29" t="s">
        <v>1013</v>
      </c>
      <c r="E4" s="122" t="s">
        <v>1014</v>
      </c>
      <c r="F4" s="123"/>
    </row>
    <row r="5" spans="1:17" x14ac:dyDescent="0.2">
      <c r="A5" s="31"/>
      <c r="B5" s="31"/>
      <c r="C5" s="31"/>
      <c r="D5" s="31"/>
      <c r="E5" s="124"/>
      <c r="F5" s="125"/>
    </row>
    <row r="6" spans="1:17" ht="28.5" x14ac:dyDescent="0.2">
      <c r="A6" s="94"/>
      <c r="B6" s="94"/>
      <c r="C6" s="94"/>
      <c r="D6" s="94"/>
      <c r="E6" s="32" t="s">
        <v>1015</v>
      </c>
      <c r="F6" s="32" t="s">
        <v>1016</v>
      </c>
    </row>
    <row r="7" spans="1:17" ht="14.25" x14ac:dyDescent="0.2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</row>
    <row r="8" spans="1:17" ht="16.5" x14ac:dyDescent="0.2">
      <c r="A8" s="119" t="str">
        <f>CONCATENATE("Локальная смета: ",IF(Source!G22&lt;&gt;"Новая локальная смета", Source!G22, ""))</f>
        <v xml:space="preserve">Локальная смета: </v>
      </c>
      <c r="B8" s="120"/>
      <c r="C8" s="120"/>
      <c r="D8" s="120"/>
      <c r="E8" s="120"/>
      <c r="F8" s="120"/>
    </row>
    <row r="9" spans="1:17" ht="16.5" x14ac:dyDescent="0.2">
      <c r="A9" s="119" t="str">
        <f>CONCATENATE("Раздел: ",IF(Source!G26&lt;&gt;"Новый раздел", Source!G26, ""))</f>
        <v>Раздел: г. Москва, 3-й Михалковский пер., д.22</v>
      </c>
      <c r="B9" s="120"/>
      <c r="C9" s="120"/>
      <c r="D9" s="120"/>
      <c r="E9" s="120"/>
      <c r="F9" s="120"/>
    </row>
    <row r="10" spans="1:17" ht="16.5" x14ac:dyDescent="0.2">
      <c r="A10" s="119" t="str">
        <f>CONCATENATE("Подраздел: ",IF(Source!G30&lt;&gt;"Новый подраздел", Source!G30, ""))</f>
        <v>Подраздел: АПС</v>
      </c>
      <c r="B10" s="120"/>
      <c r="C10" s="120"/>
      <c r="D10" s="120"/>
      <c r="E10" s="120"/>
      <c r="F10" s="120"/>
    </row>
    <row r="11" spans="1:17" ht="14.25" x14ac:dyDescent="0.2">
      <c r="A11" s="126" t="s">
        <v>1017</v>
      </c>
      <c r="B11" s="127"/>
      <c r="C11" s="127"/>
      <c r="D11" s="127"/>
      <c r="E11" s="127"/>
      <c r="F11" s="127"/>
    </row>
    <row r="12" spans="1:17" ht="14.25" x14ac:dyDescent="0.2">
      <c r="A12" s="128" t="s">
        <v>727</v>
      </c>
      <c r="B12" s="65" t="s">
        <v>728</v>
      </c>
      <c r="C12" s="65" t="s">
        <v>729</v>
      </c>
      <c r="D12" s="66">
        <f>ROUND(SUMIF(RV_DATA!AB9:AB83, -1751963544, RV_DATA!I9:I83), 6)</f>
        <v>339.983</v>
      </c>
      <c r="E12" s="103">
        <f>ROUND(RV_DATA!N15, 6)</f>
        <v>0</v>
      </c>
      <c r="F12" s="103">
        <f>ROUND(SUMIF(RV_DATA!AB9:AB83, -1751963544, RV_DATA!O9:O83), 6)</f>
        <v>0</v>
      </c>
      <c r="Q12">
        <v>1</v>
      </c>
    </row>
    <row r="13" spans="1:17" ht="15" x14ac:dyDescent="0.25">
      <c r="A13" s="129" t="s">
        <v>1018</v>
      </c>
      <c r="B13" s="129"/>
      <c r="C13" s="129"/>
      <c r="D13" s="129"/>
      <c r="E13" s="130">
        <f>SUMIF(Q12:Q12, 1, F12:F12)</f>
        <v>0</v>
      </c>
      <c r="F13" s="129"/>
    </row>
    <row r="14" spans="1:17" ht="14.25" x14ac:dyDescent="0.2">
      <c r="A14" s="126" t="s">
        <v>1019</v>
      </c>
      <c r="B14" s="127"/>
      <c r="C14" s="127"/>
      <c r="D14" s="127"/>
      <c r="E14" s="127"/>
      <c r="F14" s="127"/>
    </row>
    <row r="15" spans="1:17" ht="28.5" x14ac:dyDescent="0.2">
      <c r="A15" s="128" t="s">
        <v>730</v>
      </c>
      <c r="B15" s="65" t="s">
        <v>732</v>
      </c>
      <c r="C15" s="65" t="s">
        <v>733</v>
      </c>
      <c r="D15" s="66">
        <f>ROUND(SUMIF(RV_DATA!AB9:AB83, -1084138170, RV_DATA!I9:I83), 6)</f>
        <v>16.579000000000001</v>
      </c>
      <c r="E15" s="103">
        <f>ROUND(RV_DATA!N14, 6)</f>
        <v>789.86</v>
      </c>
      <c r="F15" s="103">
        <f>ROUND(SUMIF(RV_DATA!AB9:AB83, -1084138170, RV_DATA!O9:O83), 6)</f>
        <v>13096.05</v>
      </c>
      <c r="Q15">
        <v>2</v>
      </c>
    </row>
    <row r="16" spans="1:17" ht="15" x14ac:dyDescent="0.25">
      <c r="A16" s="129" t="s">
        <v>1020</v>
      </c>
      <c r="B16" s="129"/>
      <c r="C16" s="129"/>
      <c r="D16" s="129"/>
      <c r="E16" s="130">
        <f>SUMIF(Q15:Q15, 2, F15:F15)</f>
        <v>13096.05</v>
      </c>
      <c r="F16" s="129"/>
    </row>
    <row r="17" spans="1:17" ht="14.25" x14ac:dyDescent="0.2">
      <c r="A17" s="126" t="s">
        <v>1021</v>
      </c>
      <c r="B17" s="127"/>
      <c r="C17" s="127"/>
      <c r="D17" s="127"/>
      <c r="E17" s="127"/>
      <c r="F17" s="127"/>
    </row>
    <row r="18" spans="1:17" ht="42.75" x14ac:dyDescent="0.2">
      <c r="A18" s="128" t="s">
        <v>734</v>
      </c>
      <c r="B18" s="65" t="s">
        <v>736</v>
      </c>
      <c r="C18" s="65" t="s">
        <v>737</v>
      </c>
      <c r="D18" s="66">
        <f>ROUND(SUMIF(RV_DATA!AB9:AB83, 1211539097, RV_DATA!I9:I83), 6)</f>
        <v>1.12E-4</v>
      </c>
      <c r="E18" s="103">
        <f>ROUND(RV_DATA!N13, 6)</f>
        <v>1945282.38</v>
      </c>
      <c r="F18" s="103">
        <f>ROUND(SUMIF(RV_DATA!AB9:AB83, 1211539097, RV_DATA!O9:O83), 6)</f>
        <v>217.84</v>
      </c>
      <c r="Q18">
        <v>3</v>
      </c>
    </row>
    <row r="19" spans="1:17" ht="14.25" x14ac:dyDescent="0.2">
      <c r="A19" s="128" t="s">
        <v>759</v>
      </c>
      <c r="B19" s="65" t="s">
        <v>761</v>
      </c>
      <c r="C19" s="65" t="s">
        <v>741</v>
      </c>
      <c r="D19" s="66">
        <f>ROUND(SUMIF(RV_DATA!AB9:AB83, -235644289, RV_DATA!I9:I83), 6)</f>
        <v>2.7999999999999998E-4</v>
      </c>
      <c r="E19" s="103">
        <f>ROUND(RV_DATA!N49, 6)</f>
        <v>471.7</v>
      </c>
      <c r="F19" s="103">
        <f>ROUND(SUMIF(RV_DATA!AB9:AB83, -235644289, RV_DATA!O9:O83), 6)</f>
        <v>0.14000000000000001</v>
      </c>
      <c r="Q19">
        <v>3</v>
      </c>
    </row>
    <row r="20" spans="1:17" ht="14.25" x14ac:dyDescent="0.2">
      <c r="A20" s="128" t="s">
        <v>738</v>
      </c>
      <c r="B20" s="65" t="s">
        <v>740</v>
      </c>
      <c r="C20" s="65" t="s">
        <v>741</v>
      </c>
      <c r="D20" s="66">
        <f>ROUND(SUMIF(RV_DATA!AB9:AB83, 1664821204, RV_DATA!I9:I83), 6)</f>
        <v>1.48512</v>
      </c>
      <c r="E20" s="103">
        <f>ROUND(RV_DATA!N12, 6)</f>
        <v>412.97</v>
      </c>
      <c r="F20" s="103">
        <f>ROUND(SUMIF(RV_DATA!AB9:AB83, 1664821204, RV_DATA!O9:O83), 6)</f>
        <v>616.64</v>
      </c>
      <c r="Q20">
        <v>3</v>
      </c>
    </row>
    <row r="21" spans="1:17" ht="14.25" x14ac:dyDescent="0.2">
      <c r="A21" s="128" t="s">
        <v>742</v>
      </c>
      <c r="B21" s="65" t="s">
        <v>744</v>
      </c>
      <c r="C21" s="65" t="s">
        <v>741</v>
      </c>
      <c r="D21" s="66">
        <f>ROUND(SUMIF(RV_DATA!AB9:AB83, -214032763, RV_DATA!I9:I83), 6)</f>
        <v>0.16700000000000001</v>
      </c>
      <c r="E21" s="103">
        <f>ROUND(RV_DATA!N11, 6)</f>
        <v>271.95999999999998</v>
      </c>
      <c r="F21" s="103">
        <f>ROUND(SUMIF(RV_DATA!AB9:AB83, -214032763, RV_DATA!O9:O83), 6)</f>
        <v>45.09</v>
      </c>
      <c r="Q21">
        <v>3</v>
      </c>
    </row>
    <row r="22" spans="1:17" ht="14.25" x14ac:dyDescent="0.2">
      <c r="A22" s="128" t="s">
        <v>745</v>
      </c>
      <c r="B22" s="65" t="s">
        <v>747</v>
      </c>
      <c r="C22" s="65" t="s">
        <v>741</v>
      </c>
      <c r="D22" s="66">
        <f>ROUND(SUMIF(RV_DATA!AB9:AB83, -843402697, RV_DATA!I9:I83), 6)</f>
        <v>0.19600000000000001</v>
      </c>
      <c r="E22" s="103">
        <f>ROUND(RV_DATA!N10, 6)</f>
        <v>404.48</v>
      </c>
      <c r="F22" s="103">
        <f>ROUND(SUMIF(RV_DATA!AB9:AB83, -843402697, RV_DATA!O9:O83), 6)</f>
        <v>79.52</v>
      </c>
      <c r="Q22">
        <v>3</v>
      </c>
    </row>
    <row r="23" spans="1:17" ht="14.25" x14ac:dyDescent="0.2">
      <c r="A23" s="128" t="s">
        <v>748</v>
      </c>
      <c r="B23" s="65" t="s">
        <v>750</v>
      </c>
      <c r="C23" s="65" t="s">
        <v>751</v>
      </c>
      <c r="D23" s="66">
        <f>ROUND(SUMIF(RV_DATA!AB9:AB83, -1894729877, RV_DATA!I9:I83), 6)</f>
        <v>64.14</v>
      </c>
      <c r="E23" s="103">
        <f>ROUND(RV_DATA!N9, 6)</f>
        <v>48.08</v>
      </c>
      <c r="F23" s="103">
        <f>ROUND(SUMIF(RV_DATA!AB9:AB83, -1894729877, RV_DATA!O9:O83), 6)</f>
        <v>3083.12</v>
      </c>
      <c r="Q23">
        <v>3</v>
      </c>
    </row>
    <row r="24" spans="1:17" ht="14.25" x14ac:dyDescent="0.2">
      <c r="A24" s="128" t="s">
        <v>752</v>
      </c>
      <c r="B24" s="65" t="s">
        <v>754</v>
      </c>
      <c r="C24" s="65" t="s">
        <v>741</v>
      </c>
      <c r="D24" s="66">
        <f>ROUND(SUMIF(RV_DATA!AB9:AB83, -854210182, RV_DATA!I9:I83), 6)</f>
        <v>47.128999999999998</v>
      </c>
      <c r="E24" s="103">
        <f>ROUND(RV_DATA!N21, 6)</f>
        <v>29.29</v>
      </c>
      <c r="F24" s="103">
        <f>ROUND(SUMIF(RV_DATA!AB9:AB83, -854210182, RV_DATA!O9:O83), 6)</f>
        <v>1381.47</v>
      </c>
      <c r="Q24">
        <v>3</v>
      </c>
    </row>
    <row r="25" spans="1:17" ht="28.5" x14ac:dyDescent="0.2">
      <c r="A25" s="128" t="s">
        <v>755</v>
      </c>
      <c r="B25" s="65" t="s">
        <v>757</v>
      </c>
      <c r="C25" s="65" t="s">
        <v>758</v>
      </c>
      <c r="D25" s="66">
        <f>ROUND(SUMIF(RV_DATA!AB9:AB83, 613166462, RV_DATA!I9:I83), 6)</f>
        <v>8.9999999999999993E-3</v>
      </c>
      <c r="E25" s="103">
        <f>ROUND(RV_DATA!N20, 6)</f>
        <v>13856.59</v>
      </c>
      <c r="F25" s="103">
        <f>ROUND(SUMIF(RV_DATA!AB9:AB83, 613166462, RV_DATA!O9:O83), 6)</f>
        <v>124.71</v>
      </c>
      <c r="Q25">
        <v>3</v>
      </c>
    </row>
    <row r="26" spans="1:17" ht="15" x14ac:dyDescent="0.25">
      <c r="A26" s="129" t="s">
        <v>1022</v>
      </c>
      <c r="B26" s="129"/>
      <c r="C26" s="129"/>
      <c r="D26" s="129"/>
      <c r="E26" s="130">
        <f>SUMIF(Q18:Q25, 3, F18:F25)</f>
        <v>5548.53</v>
      </c>
      <c r="F26" s="129"/>
    </row>
    <row r="27" spans="1:17" ht="16.5" x14ac:dyDescent="0.2">
      <c r="A27" s="119" t="str">
        <f>CONCATENATE("Подраздел: ",IF(Source!G82&lt;&gt;"Новый подраздел", Source!G82, ""))</f>
        <v>Подраздел: Система оповещения</v>
      </c>
      <c r="B27" s="120"/>
      <c r="C27" s="120"/>
      <c r="D27" s="120"/>
      <c r="E27" s="120"/>
      <c r="F27" s="120"/>
    </row>
    <row r="28" spans="1:17" ht="14.25" x14ac:dyDescent="0.2">
      <c r="A28" s="126" t="s">
        <v>1017</v>
      </c>
      <c r="B28" s="127"/>
      <c r="C28" s="127"/>
      <c r="D28" s="127"/>
      <c r="E28" s="127"/>
      <c r="F28" s="127"/>
    </row>
    <row r="29" spans="1:17" ht="14.25" x14ac:dyDescent="0.2">
      <c r="A29" s="128" t="s">
        <v>727</v>
      </c>
      <c r="B29" s="65" t="s">
        <v>728</v>
      </c>
      <c r="C29" s="65" t="s">
        <v>729</v>
      </c>
      <c r="D29" s="66">
        <f>ROUND(SUMIF(RV_DATA!AB85:AB120, -1751963544, RV_DATA!I85:I120), 6)</f>
        <v>562.28800000000001</v>
      </c>
      <c r="E29" s="103">
        <f>ROUND(RV_DATA!N91, 6)</f>
        <v>0</v>
      </c>
      <c r="F29" s="103">
        <f>ROUND(SUMIF(RV_DATA!AB85:AB120, -1751963544, RV_DATA!O85:O120), 6)</f>
        <v>0</v>
      </c>
      <c r="Q29">
        <v>1</v>
      </c>
    </row>
    <row r="30" spans="1:17" ht="15" x14ac:dyDescent="0.25">
      <c r="A30" s="129" t="s">
        <v>1018</v>
      </c>
      <c r="B30" s="129"/>
      <c r="C30" s="129"/>
      <c r="D30" s="129"/>
      <c r="E30" s="130">
        <f>SUMIF(Q29:Q29, 1, F29:F29)</f>
        <v>0</v>
      </c>
      <c r="F30" s="129"/>
    </row>
    <row r="31" spans="1:17" ht="14.25" x14ac:dyDescent="0.2">
      <c r="A31" s="126" t="s">
        <v>1019</v>
      </c>
      <c r="B31" s="127"/>
      <c r="C31" s="127"/>
      <c r="D31" s="127"/>
      <c r="E31" s="127"/>
      <c r="F31" s="127"/>
    </row>
    <row r="32" spans="1:17" ht="28.5" x14ac:dyDescent="0.2">
      <c r="A32" s="128" t="s">
        <v>730</v>
      </c>
      <c r="B32" s="65" t="s">
        <v>732</v>
      </c>
      <c r="C32" s="65" t="s">
        <v>733</v>
      </c>
      <c r="D32" s="66">
        <f>ROUND(SUMIF(RV_DATA!AB85:AB120, -1084138170, RV_DATA!I85:I120), 6)</f>
        <v>0.23</v>
      </c>
      <c r="E32" s="103">
        <f>ROUND(RV_DATA!N90, 6)</f>
        <v>789.86</v>
      </c>
      <c r="F32" s="103">
        <f>ROUND(SUMIF(RV_DATA!AB85:AB120, -1084138170, RV_DATA!O85:O120), 6)</f>
        <v>181.7</v>
      </c>
      <c r="Q32">
        <v>2</v>
      </c>
    </row>
    <row r="33" spans="1:17" ht="15" x14ac:dyDescent="0.25">
      <c r="A33" s="129" t="s">
        <v>1020</v>
      </c>
      <c r="B33" s="129"/>
      <c r="C33" s="129"/>
      <c r="D33" s="129"/>
      <c r="E33" s="130">
        <f>SUMIF(Q32:Q32, 2, F32:F32)</f>
        <v>181.7</v>
      </c>
      <c r="F33" s="129"/>
    </row>
    <row r="34" spans="1:17" ht="14.25" x14ac:dyDescent="0.2">
      <c r="A34" s="126" t="s">
        <v>1021</v>
      </c>
      <c r="B34" s="127"/>
      <c r="C34" s="127"/>
      <c r="D34" s="127"/>
      <c r="E34" s="127"/>
      <c r="F34" s="127"/>
    </row>
    <row r="35" spans="1:17" ht="42.75" x14ac:dyDescent="0.2">
      <c r="A35" s="128" t="s">
        <v>734</v>
      </c>
      <c r="B35" s="65" t="s">
        <v>736</v>
      </c>
      <c r="C35" s="65" t="s">
        <v>737</v>
      </c>
      <c r="D35" s="66">
        <f>ROUND(SUMIF(RV_DATA!AB85:AB120, 1211539097, RV_DATA!I85:I120), 6)</f>
        <v>1.9999999999999999E-6</v>
      </c>
      <c r="E35" s="103">
        <f>ROUND(RV_DATA!N89, 6)</f>
        <v>1945282.38</v>
      </c>
      <c r="F35" s="103">
        <f>ROUND(SUMIF(RV_DATA!AB85:AB120, 1211539097, RV_DATA!O85:O120), 6)</f>
        <v>3.89</v>
      </c>
      <c r="Q35">
        <v>3</v>
      </c>
    </row>
    <row r="36" spans="1:17" ht="14.25" x14ac:dyDescent="0.2">
      <c r="A36" s="128" t="s">
        <v>738</v>
      </c>
      <c r="B36" s="65" t="s">
        <v>740</v>
      </c>
      <c r="C36" s="65" t="s">
        <v>741</v>
      </c>
      <c r="D36" s="66">
        <f>ROUND(SUMIF(RV_DATA!AB85:AB120, 1664821204, RV_DATA!I85:I120), 6)</f>
        <v>6.4799999999999996E-3</v>
      </c>
      <c r="E36" s="103">
        <f>ROUND(RV_DATA!N88, 6)</f>
        <v>412.97</v>
      </c>
      <c r="F36" s="103">
        <f>ROUND(SUMIF(RV_DATA!AB85:AB120, 1664821204, RV_DATA!O85:O120), 6)</f>
        <v>2.72</v>
      </c>
      <c r="Q36">
        <v>3</v>
      </c>
    </row>
    <row r="37" spans="1:17" ht="14.25" x14ac:dyDescent="0.2">
      <c r="A37" s="128" t="s">
        <v>742</v>
      </c>
      <c r="B37" s="65" t="s">
        <v>744</v>
      </c>
      <c r="C37" s="65" t="s">
        <v>741</v>
      </c>
      <c r="D37" s="66">
        <f>ROUND(SUMIF(RV_DATA!AB85:AB120, -214032763, RV_DATA!I85:I120), 6)</f>
        <v>2E-3</v>
      </c>
      <c r="E37" s="103">
        <f>ROUND(RV_DATA!N87, 6)</f>
        <v>271.95999999999998</v>
      </c>
      <c r="F37" s="103">
        <f>ROUND(SUMIF(RV_DATA!AB85:AB120, -214032763, RV_DATA!O85:O120), 6)</f>
        <v>0.54</v>
      </c>
      <c r="Q37">
        <v>3</v>
      </c>
    </row>
    <row r="38" spans="1:17" ht="14.25" x14ac:dyDescent="0.2">
      <c r="A38" s="128" t="s">
        <v>745</v>
      </c>
      <c r="B38" s="65" t="s">
        <v>747</v>
      </c>
      <c r="C38" s="65" t="s">
        <v>741</v>
      </c>
      <c r="D38" s="66">
        <f>ROUND(SUMIF(RV_DATA!AB85:AB120, -843402697, RV_DATA!I85:I120), 6)</f>
        <v>3.5000000000000001E-3</v>
      </c>
      <c r="E38" s="103">
        <f>ROUND(RV_DATA!N86, 6)</f>
        <v>404.48</v>
      </c>
      <c r="F38" s="103">
        <f>ROUND(SUMIF(RV_DATA!AB85:AB120, -843402697, RV_DATA!O85:O120), 6)</f>
        <v>1.42</v>
      </c>
      <c r="Q38">
        <v>3</v>
      </c>
    </row>
    <row r="39" spans="1:17" ht="14.25" x14ac:dyDescent="0.2">
      <c r="A39" s="128" t="s">
        <v>748</v>
      </c>
      <c r="B39" s="65" t="s">
        <v>750</v>
      </c>
      <c r="C39" s="65" t="s">
        <v>751</v>
      </c>
      <c r="D39" s="66">
        <f>ROUND(SUMIF(RV_DATA!AB85:AB120, -1894729877, RV_DATA!I85:I120), 6)</f>
        <v>83.53</v>
      </c>
      <c r="E39" s="103">
        <f>ROUND(RV_DATA!N85, 6)</f>
        <v>48.08</v>
      </c>
      <c r="F39" s="103">
        <f>ROUND(SUMIF(RV_DATA!AB85:AB120, -1894729877, RV_DATA!O85:O120), 6)</f>
        <v>4016.1</v>
      </c>
      <c r="Q39">
        <v>3</v>
      </c>
    </row>
    <row r="40" spans="1:17" ht="14.25" x14ac:dyDescent="0.2">
      <c r="A40" s="128" t="s">
        <v>752</v>
      </c>
      <c r="B40" s="65" t="s">
        <v>754</v>
      </c>
      <c r="C40" s="65" t="s">
        <v>741</v>
      </c>
      <c r="D40" s="66">
        <f>ROUND(SUMIF(RV_DATA!AB85:AB120, -854210182, RV_DATA!I85:I120), 6)</f>
        <v>90.177999999999997</v>
      </c>
      <c r="E40" s="103">
        <f>ROUND(RV_DATA!N97, 6)</f>
        <v>29.29</v>
      </c>
      <c r="F40" s="103">
        <f>ROUND(SUMIF(RV_DATA!AB85:AB120, -854210182, RV_DATA!O85:O120), 6)</f>
        <v>2642.22</v>
      </c>
      <c r="Q40">
        <v>3</v>
      </c>
    </row>
    <row r="41" spans="1:17" ht="28.5" x14ac:dyDescent="0.2">
      <c r="A41" s="128" t="s">
        <v>762</v>
      </c>
      <c r="B41" s="65" t="s">
        <v>764</v>
      </c>
      <c r="C41" s="65" t="s">
        <v>751</v>
      </c>
      <c r="D41" s="66">
        <f>ROUND(SUMIF(RV_DATA!AB85:AB120, 2112690946, RV_DATA!I85:I120), 6)</f>
        <v>0.15</v>
      </c>
      <c r="E41" s="103">
        <f>ROUND(RV_DATA!N106, 6)</f>
        <v>429.34</v>
      </c>
      <c r="F41" s="103">
        <f>ROUND(SUMIF(RV_DATA!AB85:AB120, 2112690946, RV_DATA!O85:O120), 6)</f>
        <v>64.400000000000006</v>
      </c>
      <c r="Q41">
        <v>3</v>
      </c>
    </row>
    <row r="42" spans="1:17" ht="28.5" x14ac:dyDescent="0.2">
      <c r="A42" s="128" t="s">
        <v>755</v>
      </c>
      <c r="B42" s="65" t="s">
        <v>757</v>
      </c>
      <c r="C42" s="65" t="s">
        <v>758</v>
      </c>
      <c r="D42" s="66">
        <f>ROUND(SUMIF(RV_DATA!AB85:AB120, 613166462, RV_DATA!I85:I120), 6)</f>
        <v>0.56000000000000005</v>
      </c>
      <c r="E42" s="103">
        <f>ROUND(RV_DATA!N96, 6)</f>
        <v>13856.59</v>
      </c>
      <c r="F42" s="103">
        <f>ROUND(SUMIF(RV_DATA!AB85:AB120, 613166462, RV_DATA!O85:O120), 6)</f>
        <v>7758.8</v>
      </c>
      <c r="Q42">
        <v>3</v>
      </c>
    </row>
    <row r="43" spans="1:17" ht="28.5" x14ac:dyDescent="0.2">
      <c r="A43" s="128" t="s">
        <v>765</v>
      </c>
      <c r="B43" s="65" t="s">
        <v>767</v>
      </c>
      <c r="C43" s="65" t="s">
        <v>741</v>
      </c>
      <c r="D43" s="66">
        <f>ROUND(SUMIF(RV_DATA!AB85:AB120, 1793131511, RV_DATA!I85:I120), 6)</f>
        <v>0.18</v>
      </c>
      <c r="E43" s="103">
        <f>ROUND(RV_DATA!N105, 6)</f>
        <v>137.97</v>
      </c>
      <c r="F43" s="103">
        <f>ROUND(SUMIF(RV_DATA!AB85:AB120, 1793131511, RV_DATA!O85:O120), 6)</f>
        <v>24.84</v>
      </c>
      <c r="Q43">
        <v>3</v>
      </c>
    </row>
    <row r="44" spans="1:17" ht="15" x14ac:dyDescent="0.25">
      <c r="A44" s="129" t="s">
        <v>1022</v>
      </c>
      <c r="B44" s="129"/>
      <c r="C44" s="129"/>
      <c r="D44" s="129"/>
      <c r="E44" s="130">
        <f>SUMIF(Q35:Q43, 3, F35:F43)</f>
        <v>14514.93</v>
      </c>
      <c r="F44" s="129"/>
    </row>
    <row r="45" spans="1:17" ht="16.5" x14ac:dyDescent="0.2">
      <c r="A45" s="119" t="str">
        <f>CONCATENATE("Подраздел: ",IF(Source!G128&lt;&gt;"Новый подраздел", Source!G128, ""))</f>
        <v>Подраздел: Система пожаротушения</v>
      </c>
      <c r="B45" s="120"/>
      <c r="C45" s="120"/>
      <c r="D45" s="120"/>
      <c r="E45" s="120"/>
      <c r="F45" s="120"/>
    </row>
    <row r="46" spans="1:17" ht="14.25" x14ac:dyDescent="0.2">
      <c r="A46" s="126" t="s">
        <v>1017</v>
      </c>
      <c r="B46" s="127"/>
      <c r="C46" s="127"/>
      <c r="D46" s="127"/>
      <c r="E46" s="127"/>
      <c r="F46" s="127"/>
    </row>
    <row r="47" spans="1:17" ht="14.25" x14ac:dyDescent="0.2">
      <c r="A47" s="128" t="s">
        <v>727</v>
      </c>
      <c r="B47" s="65" t="s">
        <v>728</v>
      </c>
      <c r="C47" s="65" t="s">
        <v>729</v>
      </c>
      <c r="D47" s="66">
        <f>ROUND(SUMIF(RV_DATA!AB122:AB169, -1751963544, RV_DATA!I122:I169), 6)</f>
        <v>62.923999999999999</v>
      </c>
      <c r="E47" s="103">
        <f>ROUND(RV_DATA!N128, 6)</f>
        <v>0</v>
      </c>
      <c r="F47" s="103">
        <f>ROUND(SUMIF(RV_DATA!AB122:AB169, -1751963544, RV_DATA!O122:O169), 6)</f>
        <v>0</v>
      </c>
      <c r="Q47">
        <v>1</v>
      </c>
    </row>
    <row r="48" spans="1:17" ht="15" x14ac:dyDescent="0.25">
      <c r="A48" s="129" t="s">
        <v>1018</v>
      </c>
      <c r="B48" s="129"/>
      <c r="C48" s="129"/>
      <c r="D48" s="129"/>
      <c r="E48" s="130">
        <f>SUMIF(Q47:Q47, 1, F47:F47)</f>
        <v>0</v>
      </c>
      <c r="F48" s="129"/>
    </row>
    <row r="49" spans="1:17" ht="14.25" x14ac:dyDescent="0.2">
      <c r="A49" s="126" t="s">
        <v>1019</v>
      </c>
      <c r="B49" s="127"/>
      <c r="C49" s="127"/>
      <c r="D49" s="127"/>
      <c r="E49" s="127"/>
      <c r="F49" s="127"/>
    </row>
    <row r="50" spans="1:17" ht="28.5" x14ac:dyDescent="0.2">
      <c r="A50" s="128" t="s">
        <v>730</v>
      </c>
      <c r="B50" s="65" t="s">
        <v>732</v>
      </c>
      <c r="C50" s="65" t="s">
        <v>733</v>
      </c>
      <c r="D50" s="66">
        <f>ROUND(SUMIF(RV_DATA!AB122:AB169, -1084138170, RV_DATA!I122:I169), 6)</f>
        <v>5.8419999999999996</v>
      </c>
      <c r="E50" s="103">
        <f>ROUND(RV_DATA!N127, 6)</f>
        <v>789.86</v>
      </c>
      <c r="F50" s="103">
        <f>ROUND(SUMIF(RV_DATA!AB122:AB169, -1084138170, RV_DATA!O122:O169), 6)</f>
        <v>4614.33</v>
      </c>
      <c r="Q50">
        <v>2</v>
      </c>
    </row>
    <row r="51" spans="1:17" ht="15" x14ac:dyDescent="0.25">
      <c r="A51" s="129" t="s">
        <v>1020</v>
      </c>
      <c r="B51" s="129"/>
      <c r="C51" s="129"/>
      <c r="D51" s="129"/>
      <c r="E51" s="130">
        <f>SUMIF(Q50:Q50, 2, F50:F50)</f>
        <v>4614.33</v>
      </c>
      <c r="F51" s="129"/>
    </row>
    <row r="52" spans="1:17" ht="14.25" x14ac:dyDescent="0.2">
      <c r="A52" s="126" t="s">
        <v>1021</v>
      </c>
      <c r="B52" s="127"/>
      <c r="C52" s="127"/>
      <c r="D52" s="127"/>
      <c r="E52" s="127"/>
      <c r="F52" s="127"/>
    </row>
    <row r="53" spans="1:17" ht="42.75" x14ac:dyDescent="0.2">
      <c r="A53" s="128" t="s">
        <v>734</v>
      </c>
      <c r="B53" s="65" t="s">
        <v>736</v>
      </c>
      <c r="C53" s="65" t="s">
        <v>737</v>
      </c>
      <c r="D53" s="66">
        <f>ROUND(SUMIF(RV_DATA!AB122:AB169, 1211539097, RV_DATA!I122:I169), 6)</f>
        <v>6.0000000000000002E-6</v>
      </c>
      <c r="E53" s="103">
        <f>ROUND(RV_DATA!N126, 6)</f>
        <v>1945282.38</v>
      </c>
      <c r="F53" s="103">
        <f>ROUND(SUMIF(RV_DATA!AB122:AB169, 1211539097, RV_DATA!O122:O169), 6)</f>
        <v>11.67</v>
      </c>
      <c r="Q53">
        <v>3</v>
      </c>
    </row>
    <row r="54" spans="1:17" ht="14.25" x14ac:dyDescent="0.2">
      <c r="A54" s="128" t="s">
        <v>759</v>
      </c>
      <c r="B54" s="65" t="s">
        <v>761</v>
      </c>
      <c r="C54" s="65" t="s">
        <v>741</v>
      </c>
      <c r="D54" s="66">
        <f>ROUND(SUMIF(RV_DATA!AB122:AB169, -235644289, RV_DATA!I122:I169), 6)</f>
        <v>2.1000000000000001E-2</v>
      </c>
      <c r="E54" s="103">
        <f>ROUND(RV_DATA!N157, 6)</f>
        <v>471.7</v>
      </c>
      <c r="F54" s="103">
        <f>ROUND(SUMIF(RV_DATA!AB122:AB169, -235644289, RV_DATA!O122:O169), 6)</f>
        <v>10.08</v>
      </c>
      <c r="Q54">
        <v>3</v>
      </c>
    </row>
    <row r="55" spans="1:17" ht="14.25" x14ac:dyDescent="0.2">
      <c r="A55" s="128" t="s">
        <v>738</v>
      </c>
      <c r="B55" s="65" t="s">
        <v>740</v>
      </c>
      <c r="C55" s="65" t="s">
        <v>741</v>
      </c>
      <c r="D55" s="66">
        <f>ROUND(SUMIF(RV_DATA!AB122:AB169, 1664821204, RV_DATA!I122:I169), 6)</f>
        <v>7.9979999999999996E-2</v>
      </c>
      <c r="E55" s="103">
        <f>ROUND(RV_DATA!N125, 6)</f>
        <v>412.97</v>
      </c>
      <c r="F55" s="103">
        <f>ROUND(SUMIF(RV_DATA!AB122:AB169, 1664821204, RV_DATA!O122:O169), 6)</f>
        <v>33.21</v>
      </c>
      <c r="Q55">
        <v>3</v>
      </c>
    </row>
    <row r="56" spans="1:17" ht="14.25" x14ac:dyDescent="0.2">
      <c r="A56" s="128" t="s">
        <v>742</v>
      </c>
      <c r="B56" s="65" t="s">
        <v>744</v>
      </c>
      <c r="C56" s="65" t="s">
        <v>741</v>
      </c>
      <c r="D56" s="66">
        <f>ROUND(SUMIF(RV_DATA!AB122:AB169, -214032763, RV_DATA!I122:I169), 6)</f>
        <v>3.9E-2</v>
      </c>
      <c r="E56" s="103">
        <f>ROUND(RV_DATA!N124, 6)</f>
        <v>271.95999999999998</v>
      </c>
      <c r="F56" s="103">
        <f>ROUND(SUMIF(RV_DATA!AB122:AB169, -214032763, RV_DATA!O122:O169), 6)</f>
        <v>10.53</v>
      </c>
      <c r="Q56">
        <v>3</v>
      </c>
    </row>
    <row r="57" spans="1:17" ht="14.25" x14ac:dyDescent="0.2">
      <c r="A57" s="128" t="s">
        <v>745</v>
      </c>
      <c r="B57" s="65" t="s">
        <v>747</v>
      </c>
      <c r="C57" s="65" t="s">
        <v>741</v>
      </c>
      <c r="D57" s="66">
        <f>ROUND(SUMIF(RV_DATA!AB122:AB169, -843402697, RV_DATA!I122:I169), 6)</f>
        <v>1.0500000000000001E-2</v>
      </c>
      <c r="E57" s="103">
        <f>ROUND(RV_DATA!N123, 6)</f>
        <v>404.48</v>
      </c>
      <c r="F57" s="103">
        <f>ROUND(SUMIF(RV_DATA!AB122:AB169, -843402697, RV_DATA!O122:O169), 6)</f>
        <v>4.26</v>
      </c>
      <c r="Q57">
        <v>3</v>
      </c>
    </row>
    <row r="58" spans="1:17" ht="14.25" x14ac:dyDescent="0.2">
      <c r="A58" s="128" t="s">
        <v>748</v>
      </c>
      <c r="B58" s="65" t="s">
        <v>750</v>
      </c>
      <c r="C58" s="65" t="s">
        <v>751</v>
      </c>
      <c r="D58" s="66">
        <f>ROUND(SUMIF(RV_DATA!AB122:AB169, -1894729877, RV_DATA!I122:I169), 6)</f>
        <v>7.11</v>
      </c>
      <c r="E58" s="103">
        <f>ROUND(RV_DATA!N122, 6)</f>
        <v>48.08</v>
      </c>
      <c r="F58" s="103">
        <f>ROUND(SUMIF(RV_DATA!AB122:AB169, -1894729877, RV_DATA!O122:O169), 6)</f>
        <v>341.61</v>
      </c>
      <c r="Q58">
        <v>3</v>
      </c>
    </row>
    <row r="59" spans="1:17" ht="14.25" x14ac:dyDescent="0.2">
      <c r="A59" s="128" t="s">
        <v>752</v>
      </c>
      <c r="B59" s="65" t="s">
        <v>754</v>
      </c>
      <c r="C59" s="65" t="s">
        <v>741</v>
      </c>
      <c r="D59" s="66">
        <f>ROUND(SUMIF(RV_DATA!AB122:AB169, -854210182, RV_DATA!I122:I169), 6)</f>
        <v>25.14</v>
      </c>
      <c r="E59" s="103">
        <f>ROUND(RV_DATA!N142, 6)</f>
        <v>29.29</v>
      </c>
      <c r="F59" s="103">
        <f>ROUND(SUMIF(RV_DATA!AB122:AB169, -854210182, RV_DATA!O122:O169), 6)</f>
        <v>736.35</v>
      </c>
      <c r="Q59">
        <v>3</v>
      </c>
    </row>
    <row r="60" spans="1:17" ht="14.25" x14ac:dyDescent="0.2">
      <c r="A60" s="128" t="s">
        <v>768</v>
      </c>
      <c r="B60" s="65" t="s">
        <v>770</v>
      </c>
      <c r="C60" s="65" t="s">
        <v>741</v>
      </c>
      <c r="D60" s="66">
        <f>ROUND(SUMIF(RV_DATA!AB122:AB169, 136419810, RV_DATA!I122:I169), 6)</f>
        <v>0.19800000000000001</v>
      </c>
      <c r="E60" s="103">
        <f>ROUND(RV_DATA!N154, 6)</f>
        <v>76.12</v>
      </c>
      <c r="F60" s="103">
        <f>ROUND(SUMIF(RV_DATA!AB122:AB169, 136419810, RV_DATA!O122:O169), 6)</f>
        <v>15.12</v>
      </c>
      <c r="Q60">
        <v>3</v>
      </c>
    </row>
    <row r="61" spans="1:17" ht="28.5" x14ac:dyDescent="0.2">
      <c r="A61" s="128" t="s">
        <v>771</v>
      </c>
      <c r="B61" s="65" t="s">
        <v>773</v>
      </c>
      <c r="C61" s="65" t="s">
        <v>751</v>
      </c>
      <c r="D61" s="66">
        <f>ROUND(SUMIF(RV_DATA!AB122:AB169, -2112574086, RV_DATA!I122:I169), 6)</f>
        <v>0.42</v>
      </c>
      <c r="E61" s="103">
        <f>ROUND(RV_DATA!N153, 6)</f>
        <v>459.29</v>
      </c>
      <c r="F61" s="103">
        <f>ROUND(SUMIF(RV_DATA!AB122:AB169, -2112574086, RV_DATA!O122:O169), 6)</f>
        <v>192.78</v>
      </c>
      <c r="Q61">
        <v>3</v>
      </c>
    </row>
    <row r="62" spans="1:17" ht="14.25" x14ac:dyDescent="0.2">
      <c r="A62" s="128" t="s">
        <v>774</v>
      </c>
      <c r="B62" s="65" t="s">
        <v>776</v>
      </c>
      <c r="C62" s="65" t="s">
        <v>737</v>
      </c>
      <c r="D62" s="66">
        <f>ROUND(SUMIF(RV_DATA!AB122:AB169, 1212629458, RV_DATA!I122:I169), 6)</f>
        <v>2.2800000000000001E-4</v>
      </c>
      <c r="E62" s="103">
        <f>ROUND(RV_DATA!N161, 6)</f>
        <v>95071.08</v>
      </c>
      <c r="F62" s="103">
        <f>ROUND(SUMIF(RV_DATA!AB122:AB169, 1212629458, RV_DATA!O122:O169), 6)</f>
        <v>21.66</v>
      </c>
      <c r="Q62">
        <v>3</v>
      </c>
    </row>
    <row r="63" spans="1:17" ht="28.5" x14ac:dyDescent="0.2">
      <c r="A63" s="128" t="s">
        <v>765</v>
      </c>
      <c r="B63" s="65" t="s">
        <v>767</v>
      </c>
      <c r="C63" s="65" t="s">
        <v>741</v>
      </c>
      <c r="D63" s="66">
        <f>ROUND(SUMIF(RV_DATA!AB122:AB169, 1793131511, RV_DATA!I122:I169), 6)</f>
        <v>9.6000000000000002E-2</v>
      </c>
      <c r="E63" s="103">
        <f>ROUND(RV_DATA!N152, 6)</f>
        <v>137.97</v>
      </c>
      <c r="F63" s="103">
        <f>ROUND(SUMIF(RV_DATA!AB122:AB169, 1793131511, RV_DATA!O122:O169), 6)</f>
        <v>13.26</v>
      </c>
      <c r="Q63">
        <v>3</v>
      </c>
    </row>
    <row r="64" spans="1:17" ht="15" x14ac:dyDescent="0.25">
      <c r="A64" s="129" t="s">
        <v>1022</v>
      </c>
      <c r="B64" s="129"/>
      <c r="C64" s="129"/>
      <c r="D64" s="129"/>
      <c r="E64" s="130">
        <f>SUMIF(Q53:Q63, 3, F53:F63)</f>
        <v>1390.53</v>
      </c>
      <c r="F64" s="129"/>
    </row>
    <row r="65" spans="1:17" ht="16.5" x14ac:dyDescent="0.2">
      <c r="A65" s="119" t="str">
        <f>CONCATENATE("Подраздел: ",IF(Source!G173&lt;&gt;"Новый подраздел", Source!G173, ""))</f>
        <v>Подраздел: Система дымоудаления</v>
      </c>
      <c r="B65" s="120"/>
      <c r="C65" s="120"/>
      <c r="D65" s="120"/>
      <c r="E65" s="120"/>
      <c r="F65" s="120"/>
    </row>
    <row r="66" spans="1:17" ht="14.25" x14ac:dyDescent="0.2">
      <c r="A66" s="126" t="s">
        <v>1017</v>
      </c>
      <c r="B66" s="127"/>
      <c r="C66" s="127"/>
      <c r="D66" s="127"/>
      <c r="E66" s="127"/>
      <c r="F66" s="127"/>
    </row>
    <row r="67" spans="1:17" ht="14.25" x14ac:dyDescent="0.2">
      <c r="A67" s="128" t="s">
        <v>727</v>
      </c>
      <c r="B67" s="65" t="s">
        <v>728</v>
      </c>
      <c r="C67" s="65" t="s">
        <v>729</v>
      </c>
      <c r="D67" s="66">
        <f>ROUND(SUMIF(RV_DATA!AB171:AB192, -1751963544, RV_DATA!I171:I192), 6)</f>
        <v>199.36</v>
      </c>
      <c r="E67" s="103">
        <f>ROUND(RV_DATA!N171, 6)</f>
        <v>0</v>
      </c>
      <c r="F67" s="103">
        <f>ROUND(SUMIF(RV_DATA!AB171:AB192, -1751963544, RV_DATA!O171:O192), 6)</f>
        <v>0</v>
      </c>
      <c r="Q67">
        <v>1</v>
      </c>
    </row>
    <row r="68" spans="1:17" ht="15" x14ac:dyDescent="0.25">
      <c r="A68" s="129" t="s">
        <v>1018</v>
      </c>
      <c r="B68" s="129"/>
      <c r="C68" s="129"/>
      <c r="D68" s="129"/>
      <c r="E68" s="130">
        <f>SUMIF(Q67:Q67, 1, F67:F67)</f>
        <v>0</v>
      </c>
      <c r="F68" s="129"/>
    </row>
    <row r="69" spans="1:17" ht="14.25" x14ac:dyDescent="0.2">
      <c r="A69" s="126" t="s">
        <v>1019</v>
      </c>
      <c r="B69" s="127"/>
      <c r="C69" s="127"/>
      <c r="D69" s="127"/>
      <c r="E69" s="127"/>
      <c r="F69" s="127"/>
    </row>
    <row r="70" spans="1:17" ht="28.5" x14ac:dyDescent="0.2">
      <c r="A70" s="128" t="s">
        <v>730</v>
      </c>
      <c r="B70" s="65" t="s">
        <v>732</v>
      </c>
      <c r="C70" s="65" t="s">
        <v>733</v>
      </c>
      <c r="D70" s="66">
        <f>ROUND(SUMIF(RV_DATA!AB171:AB192, -1084138170, RV_DATA!I171:I192), 6)</f>
        <v>3.52</v>
      </c>
      <c r="E70" s="103">
        <f>ROUND(RV_DATA!N188, 6)</f>
        <v>789.86</v>
      </c>
      <c r="F70" s="103">
        <f>ROUND(SUMIF(RV_DATA!AB171:AB192, -1084138170, RV_DATA!O171:O192), 6)</f>
        <v>2780.32</v>
      </c>
      <c r="Q70">
        <v>2</v>
      </c>
    </row>
    <row r="71" spans="1:17" ht="15" x14ac:dyDescent="0.25">
      <c r="A71" s="129" t="s">
        <v>1020</v>
      </c>
      <c r="B71" s="129"/>
      <c r="C71" s="129"/>
      <c r="D71" s="129"/>
      <c r="E71" s="130">
        <f>SUMIF(Q70:Q70, 2, F70:F70)</f>
        <v>2780.32</v>
      </c>
      <c r="F71" s="129"/>
    </row>
    <row r="72" spans="1:17" ht="14.25" x14ac:dyDescent="0.2">
      <c r="A72" s="126" t="s">
        <v>1021</v>
      </c>
      <c r="B72" s="127"/>
      <c r="C72" s="127"/>
      <c r="D72" s="127"/>
      <c r="E72" s="127"/>
      <c r="F72" s="127"/>
    </row>
    <row r="73" spans="1:17" ht="28.5" x14ac:dyDescent="0.2">
      <c r="A73" s="128" t="s">
        <v>780</v>
      </c>
      <c r="B73" s="65" t="s">
        <v>782</v>
      </c>
      <c r="C73" s="65" t="s">
        <v>737</v>
      </c>
      <c r="D73" s="66">
        <f>ROUND(SUMIF(RV_DATA!AB171:AB192, -876077394, RV_DATA!I171:I192), 6)</f>
        <v>8.0000000000000004E-4</v>
      </c>
      <c r="E73" s="103">
        <f>ROUND(RV_DATA!N185, 6)</f>
        <v>169525.77</v>
      </c>
      <c r="F73" s="103">
        <f>ROUND(SUMIF(RV_DATA!AB171:AB192, -876077394, RV_DATA!O171:O192), 6)</f>
        <v>135.62</v>
      </c>
      <c r="Q73">
        <v>3</v>
      </c>
    </row>
    <row r="74" spans="1:17" ht="14.25" x14ac:dyDescent="0.2">
      <c r="A74" s="128" t="s">
        <v>783</v>
      </c>
      <c r="B74" s="65" t="s">
        <v>785</v>
      </c>
      <c r="C74" s="65" t="s">
        <v>737</v>
      </c>
      <c r="D74" s="66">
        <f>ROUND(SUMIF(RV_DATA!AB171:AB192, -753661244, RV_DATA!I171:I192), 6)</f>
        <v>1E-4</v>
      </c>
      <c r="E74" s="103">
        <f>ROUND(RV_DATA!N184, 6)</f>
        <v>252301.59</v>
      </c>
      <c r="F74" s="103">
        <f>ROUND(SUMIF(RV_DATA!AB171:AB192, -753661244, RV_DATA!O171:O192), 6)</f>
        <v>25.23</v>
      </c>
      <c r="Q74">
        <v>3</v>
      </c>
    </row>
    <row r="75" spans="1:17" ht="14.25" x14ac:dyDescent="0.2">
      <c r="A75" s="128" t="s">
        <v>752</v>
      </c>
      <c r="B75" s="65" t="s">
        <v>754</v>
      </c>
      <c r="C75" s="65" t="s">
        <v>741</v>
      </c>
      <c r="D75" s="66">
        <f>ROUND(SUMIF(RV_DATA!AB171:AB192, -854210182, RV_DATA!I171:I192), 6)</f>
        <v>2.52</v>
      </c>
      <c r="E75" s="103">
        <f>ROUND(RV_DATA!N187, 6)</f>
        <v>29.29</v>
      </c>
      <c r="F75" s="103">
        <f>ROUND(SUMIF(RV_DATA!AB171:AB192, -854210182, RV_DATA!O171:O192), 6)</f>
        <v>73.599999999999994</v>
      </c>
      <c r="Q75">
        <v>3</v>
      </c>
    </row>
    <row r="76" spans="1:17" ht="28.5" x14ac:dyDescent="0.2">
      <c r="A76" s="128" t="s">
        <v>786</v>
      </c>
      <c r="B76" s="65" t="s">
        <v>788</v>
      </c>
      <c r="C76" s="65" t="s">
        <v>737</v>
      </c>
      <c r="D76" s="66">
        <f>ROUND(SUMIF(RV_DATA!AB171:AB192, -1870019852, RV_DATA!I171:I192), 6)</f>
        <v>8.0000000000000004E-4</v>
      </c>
      <c r="E76" s="103">
        <f>ROUND(RV_DATA!N183, 6)</f>
        <v>116329.32</v>
      </c>
      <c r="F76" s="103">
        <f>ROUND(SUMIF(RV_DATA!AB171:AB192, -1870019852, RV_DATA!O171:O192), 6)</f>
        <v>93.06</v>
      </c>
      <c r="Q76">
        <v>3</v>
      </c>
    </row>
    <row r="77" spans="1:17" ht="42.75" x14ac:dyDescent="0.2">
      <c r="A77" s="128" t="s">
        <v>789</v>
      </c>
      <c r="B77" s="65" t="s">
        <v>791</v>
      </c>
      <c r="C77" s="65" t="s">
        <v>737</v>
      </c>
      <c r="D77" s="66">
        <f>ROUND(SUMIF(RV_DATA!AB171:AB192, -543988040, RV_DATA!I171:I192), 6)</f>
        <v>6.9999999999999999E-4</v>
      </c>
      <c r="E77" s="103">
        <f>ROUND(RV_DATA!N182, 6)</f>
        <v>266315.90999999997</v>
      </c>
      <c r="F77" s="103">
        <f>ROUND(SUMIF(RV_DATA!AB171:AB192, -543988040, RV_DATA!O171:O192), 6)</f>
        <v>186.42</v>
      </c>
      <c r="Q77">
        <v>3</v>
      </c>
    </row>
    <row r="78" spans="1:17" ht="28.5" x14ac:dyDescent="0.2">
      <c r="A78" s="128" t="s">
        <v>792</v>
      </c>
      <c r="B78" s="65" t="s">
        <v>794</v>
      </c>
      <c r="C78" s="65" t="s">
        <v>737</v>
      </c>
      <c r="D78" s="66">
        <f>ROUND(SUMIF(RV_DATA!AB171:AB192, -1106440195, RV_DATA!I171:I192), 6)</f>
        <v>6.9999999999999999E-4</v>
      </c>
      <c r="E78" s="103">
        <f>ROUND(RV_DATA!N181, 6)</f>
        <v>1072565.3799999999</v>
      </c>
      <c r="F78" s="103">
        <f>ROUND(SUMIF(RV_DATA!AB171:AB192, -1106440195, RV_DATA!O171:O192), 6)</f>
        <v>750.8</v>
      </c>
      <c r="Q78">
        <v>3</v>
      </c>
    </row>
    <row r="79" spans="1:17" ht="14.25" x14ac:dyDescent="0.2">
      <c r="A79" s="128" t="s">
        <v>795</v>
      </c>
      <c r="B79" s="65" t="s">
        <v>797</v>
      </c>
      <c r="C79" s="65" t="s">
        <v>798</v>
      </c>
      <c r="D79" s="66">
        <f>ROUND(SUMIF(RV_DATA!AB171:AB192, -1841780710, RV_DATA!I171:I192), 6)</f>
        <v>1.8</v>
      </c>
      <c r="E79" s="103">
        <f>ROUND(RV_DATA!N180, 6)</f>
        <v>79.62</v>
      </c>
      <c r="F79" s="103">
        <f>ROUND(SUMIF(RV_DATA!AB171:AB192, -1841780710, RV_DATA!O171:O192), 6)</f>
        <v>143.32</v>
      </c>
      <c r="Q79">
        <v>3</v>
      </c>
    </row>
    <row r="80" spans="1:17" ht="14.25" x14ac:dyDescent="0.2">
      <c r="A80" s="128" t="s">
        <v>799</v>
      </c>
      <c r="B80" s="65" t="s">
        <v>801</v>
      </c>
      <c r="C80" s="65" t="s">
        <v>798</v>
      </c>
      <c r="D80" s="66">
        <f>ROUND(SUMIF(RV_DATA!AB171:AB192, 472873284, RV_DATA!I171:I192), 6)</f>
        <v>0.9</v>
      </c>
      <c r="E80" s="103">
        <f>ROUND(RV_DATA!N179, 6)</f>
        <v>715.78</v>
      </c>
      <c r="F80" s="103">
        <f>ROUND(SUMIF(RV_DATA!AB171:AB192, 472873284, RV_DATA!O171:O192), 6)</f>
        <v>644.20000000000005</v>
      </c>
      <c r="Q80">
        <v>3</v>
      </c>
    </row>
    <row r="81" spans="1:17" ht="14.25" x14ac:dyDescent="0.2">
      <c r="A81" s="128" t="s">
        <v>802</v>
      </c>
      <c r="B81" s="65" t="s">
        <v>804</v>
      </c>
      <c r="C81" s="65" t="s">
        <v>737</v>
      </c>
      <c r="D81" s="66">
        <f>ROUND(SUMIF(RV_DATA!AB171:AB192, -1720387991, RV_DATA!I171:I192), 6)</f>
        <v>5.9999999999999995E-4</v>
      </c>
      <c r="E81" s="103">
        <f>ROUND(RV_DATA!N178, 6)</f>
        <v>205731.7</v>
      </c>
      <c r="F81" s="103">
        <f>ROUND(SUMIF(RV_DATA!AB171:AB192, -1720387991, RV_DATA!O171:O192), 6)</f>
        <v>123.44</v>
      </c>
      <c r="Q81">
        <v>3</v>
      </c>
    </row>
    <row r="82" spans="1:17" ht="14.25" x14ac:dyDescent="0.2">
      <c r="A82" s="128" t="s">
        <v>805</v>
      </c>
      <c r="B82" s="65" t="s">
        <v>807</v>
      </c>
      <c r="C82" s="65" t="s">
        <v>737</v>
      </c>
      <c r="D82" s="66">
        <f>ROUND(SUMIF(RV_DATA!AB171:AB192, 1372011399, RV_DATA!I171:I192), 6)</f>
        <v>1E-3</v>
      </c>
      <c r="E82" s="103">
        <f>ROUND(RV_DATA!N177, 6)</f>
        <v>122462.72</v>
      </c>
      <c r="F82" s="103">
        <f>ROUND(SUMIF(RV_DATA!AB171:AB192, 1372011399, RV_DATA!O171:O192), 6)</f>
        <v>122.46</v>
      </c>
      <c r="Q82">
        <v>3</v>
      </c>
    </row>
    <row r="83" spans="1:17" ht="57" x14ac:dyDescent="0.2">
      <c r="A83" s="128" t="s">
        <v>808</v>
      </c>
      <c r="B83" s="65" t="s">
        <v>810</v>
      </c>
      <c r="C83" s="65" t="s">
        <v>737</v>
      </c>
      <c r="D83" s="66">
        <f>ROUND(SUMIF(RV_DATA!AB171:AB192, 452281720, RV_DATA!I171:I192), 6)</f>
        <v>2.16E-3</v>
      </c>
      <c r="E83" s="103">
        <f>ROUND(RV_DATA!N176, 6)</f>
        <v>114569.3</v>
      </c>
      <c r="F83" s="103">
        <f>ROUND(SUMIF(RV_DATA!AB171:AB192, 452281720, RV_DATA!O171:O192), 6)</f>
        <v>247.47</v>
      </c>
      <c r="Q83">
        <v>3</v>
      </c>
    </row>
    <row r="84" spans="1:17" ht="14.25" x14ac:dyDescent="0.2">
      <c r="A84" s="128" t="s">
        <v>811</v>
      </c>
      <c r="B84" s="65" t="s">
        <v>813</v>
      </c>
      <c r="C84" s="65" t="s">
        <v>737</v>
      </c>
      <c r="D84" s="66">
        <f>ROUND(SUMIF(RV_DATA!AB171:AB192, 701703562, RV_DATA!I171:I192), 6)</f>
        <v>8.0000000000000004E-4</v>
      </c>
      <c r="E84" s="103">
        <f>ROUND(RV_DATA!N175, 6)</f>
        <v>86653.52</v>
      </c>
      <c r="F84" s="103">
        <f>ROUND(SUMIF(RV_DATA!AB171:AB192, 701703562, RV_DATA!O171:O192), 6)</f>
        <v>69.319999999999993</v>
      </c>
      <c r="Q84">
        <v>3</v>
      </c>
    </row>
    <row r="85" spans="1:17" ht="28.5" x14ac:dyDescent="0.2">
      <c r="A85" s="128" t="s">
        <v>814</v>
      </c>
      <c r="B85" s="65" t="s">
        <v>816</v>
      </c>
      <c r="C85" s="65" t="s">
        <v>741</v>
      </c>
      <c r="D85" s="66">
        <f>ROUND(SUMIF(RV_DATA!AB171:AB192, -746135327, RV_DATA!I171:I192), 6)</f>
        <v>0.24</v>
      </c>
      <c r="E85" s="103">
        <f>ROUND(RV_DATA!N174, 6)</f>
        <v>99.65</v>
      </c>
      <c r="F85" s="103">
        <f>ROUND(SUMIF(RV_DATA!AB171:AB192, -746135327, RV_DATA!O171:O192), 6)</f>
        <v>23.92</v>
      </c>
      <c r="Q85">
        <v>3</v>
      </c>
    </row>
    <row r="86" spans="1:17" ht="28.5" x14ac:dyDescent="0.2">
      <c r="A86" s="128" t="s">
        <v>817</v>
      </c>
      <c r="B86" s="65" t="s">
        <v>819</v>
      </c>
      <c r="C86" s="65" t="s">
        <v>737</v>
      </c>
      <c r="D86" s="66">
        <f>ROUND(SUMIF(RV_DATA!AB171:AB192, -769949848, RV_DATA!I171:I192), 6)</f>
        <v>8.9999999999999998E-4</v>
      </c>
      <c r="E86" s="103">
        <f>ROUND(RV_DATA!N173, 6)</f>
        <v>101175.36</v>
      </c>
      <c r="F86" s="103">
        <f>ROUND(SUMIF(RV_DATA!AB171:AB192, -769949848, RV_DATA!O171:O192), 6)</f>
        <v>91.06</v>
      </c>
      <c r="Q86">
        <v>3</v>
      </c>
    </row>
    <row r="87" spans="1:17" ht="15" x14ac:dyDescent="0.25">
      <c r="A87" s="129" t="s">
        <v>1022</v>
      </c>
      <c r="B87" s="129"/>
      <c r="C87" s="129"/>
      <c r="D87" s="129"/>
      <c r="E87" s="130">
        <f>SUMIF(Q73:Q86, 3, F73:F86)</f>
        <v>2729.92</v>
      </c>
      <c r="F87" s="129"/>
    </row>
    <row r="88" spans="1:17" ht="16.5" x14ac:dyDescent="0.2">
      <c r="A88" s="119" t="str">
        <f>CONCATENATE("Раздел: ",IF(Source!G244&lt;&gt;"Новый раздел", Source!G244, ""))</f>
        <v>Раздел: г. Москва, ул. Квесисская 1-Я, д.8</v>
      </c>
      <c r="B88" s="120"/>
      <c r="C88" s="120"/>
      <c r="D88" s="120"/>
      <c r="E88" s="120"/>
      <c r="F88" s="120"/>
    </row>
    <row r="89" spans="1:17" ht="16.5" x14ac:dyDescent="0.2">
      <c r="A89" s="119" t="str">
        <f>CONCATENATE("Подраздел: ",IF(Source!G248&lt;&gt;"Новый подраздел", Source!G248, ""))</f>
        <v>Подраздел: АПС</v>
      </c>
      <c r="B89" s="120"/>
      <c r="C89" s="120"/>
      <c r="D89" s="120"/>
      <c r="E89" s="120"/>
      <c r="F89" s="120"/>
    </row>
    <row r="90" spans="1:17" ht="14.25" x14ac:dyDescent="0.2">
      <c r="A90" s="126" t="s">
        <v>1017</v>
      </c>
      <c r="B90" s="127"/>
      <c r="C90" s="127"/>
      <c r="D90" s="127"/>
      <c r="E90" s="127"/>
      <c r="F90" s="127"/>
    </row>
    <row r="91" spans="1:17" ht="14.25" x14ac:dyDescent="0.2">
      <c r="A91" s="128" t="s">
        <v>727</v>
      </c>
      <c r="B91" s="65" t="s">
        <v>728</v>
      </c>
      <c r="C91" s="65" t="s">
        <v>729</v>
      </c>
      <c r="D91" s="66">
        <f>ROUND(SUMIF(RV_DATA!AB195:AB292, -1751963544, RV_DATA!I195:I292), 6)</f>
        <v>678.02650000000006</v>
      </c>
      <c r="E91" s="103">
        <f>ROUND(RV_DATA!N199, 6)</f>
        <v>0</v>
      </c>
      <c r="F91" s="103">
        <f>ROUND(SUMIF(RV_DATA!AB195:AB292, -1751963544, RV_DATA!O195:O292), 6)</f>
        <v>0</v>
      </c>
      <c r="Q91">
        <v>1</v>
      </c>
    </row>
    <row r="92" spans="1:17" ht="15" x14ac:dyDescent="0.25">
      <c r="A92" s="129" t="s">
        <v>1018</v>
      </c>
      <c r="B92" s="129"/>
      <c r="C92" s="129"/>
      <c r="D92" s="129"/>
      <c r="E92" s="130">
        <f>SUMIF(Q91:Q91, 1, F91:F91)</f>
        <v>0</v>
      </c>
      <c r="F92" s="129"/>
    </row>
    <row r="93" spans="1:17" ht="14.25" x14ac:dyDescent="0.2">
      <c r="A93" s="126" t="s">
        <v>1019</v>
      </c>
      <c r="B93" s="127"/>
      <c r="C93" s="127"/>
      <c r="D93" s="127"/>
      <c r="E93" s="127"/>
      <c r="F93" s="127"/>
    </row>
    <row r="94" spans="1:17" ht="28.5" x14ac:dyDescent="0.2">
      <c r="A94" s="128" t="s">
        <v>730</v>
      </c>
      <c r="B94" s="65" t="s">
        <v>732</v>
      </c>
      <c r="C94" s="65" t="s">
        <v>733</v>
      </c>
      <c r="D94" s="66">
        <f>ROUND(SUMIF(RV_DATA!AB195:AB292, -1084138170, RV_DATA!I195:I292), 6)</f>
        <v>14.7425</v>
      </c>
      <c r="E94" s="103">
        <f>ROUND(RV_DATA!N216, 6)</f>
        <v>789.86</v>
      </c>
      <c r="F94" s="103">
        <f>ROUND(SUMIF(RV_DATA!AB195:AB292, -1084138170, RV_DATA!O195:O292), 6)</f>
        <v>11645.91</v>
      </c>
      <c r="Q94">
        <v>2</v>
      </c>
    </row>
    <row r="95" spans="1:17" ht="15" x14ac:dyDescent="0.25">
      <c r="A95" s="129" t="s">
        <v>1020</v>
      </c>
      <c r="B95" s="129"/>
      <c r="C95" s="129"/>
      <c r="D95" s="129"/>
      <c r="E95" s="130">
        <f>SUMIF(Q94:Q94, 2, F94:F94)</f>
        <v>11645.91</v>
      </c>
      <c r="F95" s="129"/>
    </row>
    <row r="96" spans="1:17" ht="14.25" x14ac:dyDescent="0.2">
      <c r="A96" s="126" t="s">
        <v>1021</v>
      </c>
      <c r="B96" s="127"/>
      <c r="C96" s="127"/>
      <c r="D96" s="127"/>
      <c r="E96" s="127"/>
      <c r="F96" s="127"/>
    </row>
    <row r="97" spans="1:17" ht="42.75" x14ac:dyDescent="0.2">
      <c r="A97" s="128" t="s">
        <v>734</v>
      </c>
      <c r="B97" s="65" t="s">
        <v>736</v>
      </c>
      <c r="C97" s="65" t="s">
        <v>737</v>
      </c>
      <c r="D97" s="66">
        <f>ROUND(SUMIF(RV_DATA!AB195:AB292, 1211539097, RV_DATA!I195:I292), 6)</f>
        <v>2.7E-4</v>
      </c>
      <c r="E97" s="103">
        <f>ROUND(RV_DATA!N226, 6)</f>
        <v>1945282.38</v>
      </c>
      <c r="F97" s="103">
        <f>ROUND(SUMIF(RV_DATA!AB195:AB292, 1211539097, RV_DATA!O195:O292), 6)</f>
        <v>525.15</v>
      </c>
      <c r="Q97">
        <v>3</v>
      </c>
    </row>
    <row r="98" spans="1:17" ht="14.25" x14ac:dyDescent="0.2">
      <c r="A98" s="128" t="s">
        <v>759</v>
      </c>
      <c r="B98" s="65" t="s">
        <v>761</v>
      </c>
      <c r="C98" s="65" t="s">
        <v>741</v>
      </c>
      <c r="D98" s="66">
        <f>ROUND(SUMIF(RV_DATA!AB195:AB292, -235644289, RV_DATA!I195:I292), 6)</f>
        <v>0.39560000000000001</v>
      </c>
      <c r="E98" s="103">
        <f>ROUND(RV_DATA!N212, 6)</f>
        <v>471.7</v>
      </c>
      <c r="F98" s="103">
        <f>ROUND(SUMIF(RV_DATA!AB195:AB292, -235644289, RV_DATA!O195:O292), 6)</f>
        <v>185.95</v>
      </c>
      <c r="Q98">
        <v>3</v>
      </c>
    </row>
    <row r="99" spans="1:17" ht="14.25" x14ac:dyDescent="0.2">
      <c r="A99" s="128" t="s">
        <v>738</v>
      </c>
      <c r="B99" s="65" t="s">
        <v>740</v>
      </c>
      <c r="C99" s="65" t="s">
        <v>741</v>
      </c>
      <c r="D99" s="66">
        <f>ROUND(SUMIF(RV_DATA!AB195:AB292, 1664821204, RV_DATA!I195:I292), 6)</f>
        <v>3.5964999999999998</v>
      </c>
      <c r="E99" s="103">
        <f>ROUND(RV_DATA!N198, 6)</f>
        <v>412.97</v>
      </c>
      <c r="F99" s="103">
        <f>ROUND(SUMIF(RV_DATA!AB195:AB292, 1664821204, RV_DATA!O195:O292), 6)</f>
        <v>1491.6</v>
      </c>
      <c r="Q99">
        <v>3</v>
      </c>
    </row>
    <row r="100" spans="1:17" ht="14.25" x14ac:dyDescent="0.2">
      <c r="A100" s="128" t="s">
        <v>742</v>
      </c>
      <c r="B100" s="65" t="s">
        <v>744</v>
      </c>
      <c r="C100" s="65" t="s">
        <v>741</v>
      </c>
      <c r="D100" s="66">
        <f>ROUND(SUMIF(RV_DATA!AB195:AB292, -214032763, RV_DATA!I195:I292), 6)</f>
        <v>0.29399999999999998</v>
      </c>
      <c r="E100" s="103">
        <f>ROUND(RV_DATA!N224, 6)</f>
        <v>271.95999999999998</v>
      </c>
      <c r="F100" s="103">
        <f>ROUND(SUMIF(RV_DATA!AB195:AB292, -214032763, RV_DATA!O195:O292), 6)</f>
        <v>79.38</v>
      </c>
      <c r="Q100">
        <v>3</v>
      </c>
    </row>
    <row r="101" spans="1:17" ht="14.25" x14ac:dyDescent="0.2">
      <c r="A101" s="128" t="s">
        <v>745</v>
      </c>
      <c r="B101" s="65" t="s">
        <v>747</v>
      </c>
      <c r="C101" s="65" t="s">
        <v>741</v>
      </c>
      <c r="D101" s="66">
        <f>ROUND(SUMIF(RV_DATA!AB195:AB292, -843402697, RV_DATA!I195:I292), 6)</f>
        <v>0.47249999999999998</v>
      </c>
      <c r="E101" s="103">
        <f>ROUND(RV_DATA!N223, 6)</f>
        <v>404.48</v>
      </c>
      <c r="F101" s="103">
        <f>ROUND(SUMIF(RV_DATA!AB195:AB292, -843402697, RV_DATA!O195:O292), 6)</f>
        <v>191.7</v>
      </c>
      <c r="Q101">
        <v>3</v>
      </c>
    </row>
    <row r="102" spans="1:17" ht="14.25" x14ac:dyDescent="0.2">
      <c r="A102" s="128" t="s">
        <v>748</v>
      </c>
      <c r="B102" s="65" t="s">
        <v>750</v>
      </c>
      <c r="C102" s="65" t="s">
        <v>751</v>
      </c>
      <c r="D102" s="66">
        <f>ROUND(SUMIF(RV_DATA!AB195:AB292, -1894729877, RV_DATA!I195:I292), 6)</f>
        <v>231.46</v>
      </c>
      <c r="E102" s="103">
        <f>ROUND(RV_DATA!N197, 6)</f>
        <v>48.08</v>
      </c>
      <c r="F102" s="103">
        <f>ROUND(SUMIF(RV_DATA!AB195:AB292, -1894729877, RV_DATA!O195:O292), 6)</f>
        <v>11131.45</v>
      </c>
      <c r="Q102">
        <v>3</v>
      </c>
    </row>
    <row r="103" spans="1:17" ht="14.25" x14ac:dyDescent="0.2">
      <c r="A103" s="128" t="s">
        <v>820</v>
      </c>
      <c r="B103" s="65" t="s">
        <v>822</v>
      </c>
      <c r="C103" s="65" t="s">
        <v>741</v>
      </c>
      <c r="D103" s="66">
        <f>ROUND(SUMIF(RV_DATA!AB195:AB292, -375012982, RV_DATA!I195:I292), 6)</f>
        <v>0.39500000000000002</v>
      </c>
      <c r="E103" s="103">
        <f>ROUND(RV_DATA!N210, 6)</f>
        <v>430.29</v>
      </c>
      <c r="F103" s="103">
        <f>ROUND(SUMIF(RV_DATA!AB195:AB292, -375012982, RV_DATA!O195:O292), 6)</f>
        <v>169.85</v>
      </c>
      <c r="Q103">
        <v>3</v>
      </c>
    </row>
    <row r="104" spans="1:17" ht="14.25" x14ac:dyDescent="0.2">
      <c r="A104" s="128" t="s">
        <v>752</v>
      </c>
      <c r="B104" s="65" t="s">
        <v>754</v>
      </c>
      <c r="C104" s="65" t="s">
        <v>741</v>
      </c>
      <c r="D104" s="66">
        <f>ROUND(SUMIF(RV_DATA!AB195:AB292, -854210182, RV_DATA!I195:I292), 6)</f>
        <v>100.358</v>
      </c>
      <c r="E104" s="103">
        <f>ROUND(RV_DATA!N196, 6)</f>
        <v>29.29</v>
      </c>
      <c r="F104" s="103">
        <f>ROUND(SUMIF(RV_DATA!AB195:AB292, -854210182, RV_DATA!O195:O292), 6)</f>
        <v>2931.21</v>
      </c>
      <c r="Q104">
        <v>3</v>
      </c>
    </row>
    <row r="105" spans="1:17" ht="28.5" x14ac:dyDescent="0.2">
      <c r="A105" s="128" t="s">
        <v>762</v>
      </c>
      <c r="B105" s="65" t="s">
        <v>764</v>
      </c>
      <c r="C105" s="65" t="s">
        <v>751</v>
      </c>
      <c r="D105" s="66">
        <f>ROUND(SUMIF(RV_DATA!AB195:AB292, 2112690946, RV_DATA!I195:I292), 6)</f>
        <v>1.64</v>
      </c>
      <c r="E105" s="103">
        <f>ROUND(RV_DATA!N195, 6)</f>
        <v>429.34</v>
      </c>
      <c r="F105" s="103">
        <f>ROUND(SUMIF(RV_DATA!AB195:AB292, 2112690946, RV_DATA!O195:O292), 6)</f>
        <v>703.56</v>
      </c>
      <c r="Q105">
        <v>3</v>
      </c>
    </row>
    <row r="106" spans="1:17" ht="28.5" x14ac:dyDescent="0.2">
      <c r="A106" s="128" t="s">
        <v>755</v>
      </c>
      <c r="B106" s="65" t="s">
        <v>757</v>
      </c>
      <c r="C106" s="65" t="s">
        <v>758</v>
      </c>
      <c r="D106" s="66">
        <f>ROUND(SUMIF(RV_DATA!AB195:AB292, 613166462, RV_DATA!I195:I292), 6)</f>
        <v>1.7999999999999999E-2</v>
      </c>
      <c r="E106" s="103">
        <f>ROUND(RV_DATA!N203, 6)</f>
        <v>13856.59</v>
      </c>
      <c r="F106" s="103">
        <f>ROUND(SUMIF(RV_DATA!AB195:AB292, 613166462, RV_DATA!O195:O292), 6)</f>
        <v>249.42</v>
      </c>
      <c r="Q106">
        <v>3</v>
      </c>
    </row>
    <row r="107" spans="1:17" ht="57" x14ac:dyDescent="0.2">
      <c r="A107" s="128" t="s">
        <v>823</v>
      </c>
      <c r="B107" s="65" t="s">
        <v>825</v>
      </c>
      <c r="C107" s="65" t="s">
        <v>758</v>
      </c>
      <c r="D107" s="66">
        <f>ROUND(SUMIF(RV_DATA!AB195:AB292, 2071504047, RV_DATA!I195:I292), 6)</f>
        <v>0.39500000000000002</v>
      </c>
      <c r="E107" s="103">
        <f>ROUND(RV_DATA!N209, 6)</f>
        <v>2040</v>
      </c>
      <c r="F107" s="103">
        <f>ROUND(SUMIF(RV_DATA!AB195:AB292, 2071504047, RV_DATA!O195:O292), 6)</f>
        <v>805.8</v>
      </c>
      <c r="Q107">
        <v>3</v>
      </c>
    </row>
    <row r="108" spans="1:17" ht="15" x14ac:dyDescent="0.25">
      <c r="A108" s="129" t="s">
        <v>1022</v>
      </c>
      <c r="B108" s="129"/>
      <c r="C108" s="129"/>
      <c r="D108" s="129"/>
      <c r="E108" s="130">
        <f>SUMIF(Q97:Q107, 3, F97:F107)</f>
        <v>18465.07</v>
      </c>
      <c r="F108" s="129"/>
    </row>
    <row r="109" spans="1:17" ht="16.5" x14ac:dyDescent="0.2">
      <c r="A109" s="119" t="str">
        <f>CONCATENATE("Подраздел: ",IF(Source!G306&lt;&gt;"Новый подраздел", Source!G306, ""))</f>
        <v>Подраздел: СОУЭ</v>
      </c>
      <c r="B109" s="120"/>
      <c r="C109" s="120"/>
      <c r="D109" s="120"/>
      <c r="E109" s="120"/>
      <c r="F109" s="120"/>
    </row>
    <row r="110" spans="1:17" ht="14.25" x14ac:dyDescent="0.2">
      <c r="A110" s="126" t="s">
        <v>1017</v>
      </c>
      <c r="B110" s="127"/>
      <c r="C110" s="127"/>
      <c r="D110" s="127"/>
      <c r="E110" s="127"/>
      <c r="F110" s="127"/>
    </row>
    <row r="111" spans="1:17" ht="14.25" x14ac:dyDescent="0.2">
      <c r="A111" s="128" t="s">
        <v>727</v>
      </c>
      <c r="B111" s="65" t="s">
        <v>728</v>
      </c>
      <c r="C111" s="65" t="s">
        <v>729</v>
      </c>
      <c r="D111" s="66">
        <f>ROUND(SUMIF(RV_DATA!AB294:AB335, -1751963544, RV_DATA!I294:I335), 6)</f>
        <v>79.046000000000006</v>
      </c>
      <c r="E111" s="103">
        <f>ROUND(RV_DATA!N295, 6)</f>
        <v>0</v>
      </c>
      <c r="F111" s="103">
        <f>ROUND(SUMIF(RV_DATA!AB294:AB335, -1751963544, RV_DATA!O294:O335), 6)</f>
        <v>0</v>
      </c>
      <c r="Q111">
        <v>1</v>
      </c>
    </row>
    <row r="112" spans="1:17" ht="15" x14ac:dyDescent="0.25">
      <c r="A112" s="129" t="s">
        <v>1018</v>
      </c>
      <c r="B112" s="129"/>
      <c r="C112" s="129"/>
      <c r="D112" s="129"/>
      <c r="E112" s="130">
        <f>SUMIF(Q111:Q111, 1, F111:F111)</f>
        <v>0</v>
      </c>
      <c r="F112" s="129"/>
    </row>
    <row r="113" spans="1:17" ht="14.25" x14ac:dyDescent="0.2">
      <c r="A113" s="126" t="s">
        <v>1019</v>
      </c>
      <c r="B113" s="127"/>
      <c r="C113" s="127"/>
      <c r="D113" s="127"/>
      <c r="E113" s="127"/>
      <c r="F113" s="127"/>
    </row>
    <row r="114" spans="1:17" ht="28.5" x14ac:dyDescent="0.2">
      <c r="A114" s="128" t="s">
        <v>730</v>
      </c>
      <c r="B114" s="65" t="s">
        <v>732</v>
      </c>
      <c r="C114" s="65" t="s">
        <v>733</v>
      </c>
      <c r="D114" s="66">
        <f>ROUND(SUMIF(RV_DATA!AB294:AB335, -1084138170, RV_DATA!I294:I335), 6)</f>
        <v>1.4225000000000001</v>
      </c>
      <c r="E114" s="103">
        <f>ROUND(RV_DATA!N305, 6)</f>
        <v>789.86</v>
      </c>
      <c r="F114" s="103">
        <f>ROUND(SUMIF(RV_DATA!AB294:AB335, -1084138170, RV_DATA!O294:O335), 6)</f>
        <v>1123.77</v>
      </c>
      <c r="Q114">
        <v>2</v>
      </c>
    </row>
    <row r="115" spans="1:17" ht="15" x14ac:dyDescent="0.25">
      <c r="A115" s="129" t="s">
        <v>1020</v>
      </c>
      <c r="B115" s="129"/>
      <c r="C115" s="129"/>
      <c r="D115" s="129"/>
      <c r="E115" s="130">
        <f>SUMIF(Q114:Q114, 2, F114:F114)</f>
        <v>1123.77</v>
      </c>
      <c r="F115" s="129"/>
    </row>
    <row r="116" spans="1:17" ht="14.25" x14ac:dyDescent="0.2">
      <c r="A116" s="126" t="s">
        <v>1021</v>
      </c>
      <c r="B116" s="127"/>
      <c r="C116" s="127"/>
      <c r="D116" s="127"/>
      <c r="E116" s="127"/>
      <c r="F116" s="127"/>
    </row>
    <row r="117" spans="1:17" ht="42.75" x14ac:dyDescent="0.2">
      <c r="A117" s="128" t="s">
        <v>734</v>
      </c>
      <c r="B117" s="65" t="s">
        <v>736</v>
      </c>
      <c r="C117" s="65" t="s">
        <v>737</v>
      </c>
      <c r="D117" s="66">
        <f>ROUND(SUMIF(RV_DATA!AB294:AB335, 1211539097, RV_DATA!I294:I335), 6)</f>
        <v>1.8E-5</v>
      </c>
      <c r="E117" s="103">
        <f>ROUND(RV_DATA!N304, 6)</f>
        <v>1945282.38</v>
      </c>
      <c r="F117" s="103">
        <f>ROUND(SUMIF(RV_DATA!AB294:AB335, 1211539097, RV_DATA!O294:O335), 6)</f>
        <v>35.01</v>
      </c>
      <c r="Q117">
        <v>3</v>
      </c>
    </row>
    <row r="118" spans="1:17" ht="14.25" x14ac:dyDescent="0.2">
      <c r="A118" s="128" t="s">
        <v>759</v>
      </c>
      <c r="B118" s="65" t="s">
        <v>761</v>
      </c>
      <c r="C118" s="65" t="s">
        <v>741</v>
      </c>
      <c r="D118" s="66">
        <f>ROUND(SUMIF(RV_DATA!AB294:AB335, -235644289, RV_DATA!I294:I335), 6)</f>
        <v>2.3999999999999998E-3</v>
      </c>
      <c r="E118" s="103">
        <f>ROUND(RV_DATA!N315, 6)</f>
        <v>471.7</v>
      </c>
      <c r="F118" s="103">
        <f>ROUND(SUMIF(RV_DATA!AB294:AB335, -235644289, RV_DATA!O294:O335), 6)</f>
        <v>1.2</v>
      </c>
      <c r="Q118">
        <v>3</v>
      </c>
    </row>
    <row r="119" spans="1:17" ht="14.25" x14ac:dyDescent="0.2">
      <c r="A119" s="128" t="s">
        <v>738</v>
      </c>
      <c r="B119" s="65" t="s">
        <v>740</v>
      </c>
      <c r="C119" s="65" t="s">
        <v>741</v>
      </c>
      <c r="D119" s="66">
        <f>ROUND(SUMIF(RV_DATA!AB294:AB335, 1664821204, RV_DATA!I294:I335), 6)</f>
        <v>0.23400000000000001</v>
      </c>
      <c r="E119" s="103">
        <f>ROUND(RV_DATA!N303, 6)</f>
        <v>412.97</v>
      </c>
      <c r="F119" s="103">
        <f>ROUND(SUMIF(RV_DATA!AB294:AB335, 1664821204, RV_DATA!O294:O335), 6)</f>
        <v>97.02</v>
      </c>
      <c r="Q119">
        <v>3</v>
      </c>
    </row>
    <row r="120" spans="1:17" ht="14.25" x14ac:dyDescent="0.2">
      <c r="A120" s="128" t="s">
        <v>742</v>
      </c>
      <c r="B120" s="65" t="s">
        <v>744</v>
      </c>
      <c r="C120" s="65" t="s">
        <v>741</v>
      </c>
      <c r="D120" s="66">
        <f>ROUND(SUMIF(RV_DATA!AB294:AB335, -214032763, RV_DATA!I294:I335), 6)</f>
        <v>2.9000000000000001E-2</v>
      </c>
      <c r="E120" s="103">
        <f>ROUND(RV_DATA!N302, 6)</f>
        <v>271.95999999999998</v>
      </c>
      <c r="F120" s="103">
        <f>ROUND(SUMIF(RV_DATA!AB294:AB335, -214032763, RV_DATA!O294:O335), 6)</f>
        <v>7.83</v>
      </c>
      <c r="Q120">
        <v>3</v>
      </c>
    </row>
    <row r="121" spans="1:17" ht="14.25" x14ac:dyDescent="0.2">
      <c r="A121" s="128" t="s">
        <v>745</v>
      </c>
      <c r="B121" s="65" t="s">
        <v>747</v>
      </c>
      <c r="C121" s="65" t="s">
        <v>741</v>
      </c>
      <c r="D121" s="66">
        <f>ROUND(SUMIF(RV_DATA!AB294:AB335, -843402697, RV_DATA!I294:I335), 6)</f>
        <v>3.15E-2</v>
      </c>
      <c r="E121" s="103">
        <f>ROUND(RV_DATA!N301, 6)</f>
        <v>404.48</v>
      </c>
      <c r="F121" s="103">
        <f>ROUND(SUMIF(RV_DATA!AB294:AB335, -843402697, RV_DATA!O294:O335), 6)</f>
        <v>12.78</v>
      </c>
      <c r="Q121">
        <v>3</v>
      </c>
    </row>
    <row r="122" spans="1:17" ht="14.25" x14ac:dyDescent="0.2">
      <c r="A122" s="128" t="s">
        <v>748</v>
      </c>
      <c r="B122" s="65" t="s">
        <v>750</v>
      </c>
      <c r="C122" s="65" t="s">
        <v>751</v>
      </c>
      <c r="D122" s="66">
        <f>ROUND(SUMIF(RV_DATA!AB294:AB335, -1894729877, RV_DATA!I294:I335), 6)</f>
        <v>3.57</v>
      </c>
      <c r="E122" s="103">
        <f>ROUND(RV_DATA!N294, 6)</f>
        <v>48.08</v>
      </c>
      <c r="F122" s="103">
        <f>ROUND(SUMIF(RV_DATA!AB294:AB335, -1894729877, RV_DATA!O294:O335), 6)</f>
        <v>171.38</v>
      </c>
      <c r="Q122">
        <v>3</v>
      </c>
    </row>
    <row r="123" spans="1:17" ht="14.25" x14ac:dyDescent="0.2">
      <c r="A123" s="128" t="s">
        <v>752</v>
      </c>
      <c r="B123" s="65" t="s">
        <v>754</v>
      </c>
      <c r="C123" s="65" t="s">
        <v>741</v>
      </c>
      <c r="D123" s="66">
        <f>ROUND(SUMIF(RV_DATA!AB294:AB335, -854210182, RV_DATA!I294:I335), 6)</f>
        <v>0.58199999999999996</v>
      </c>
      <c r="E123" s="103">
        <f>ROUND(RV_DATA!N298, 6)</f>
        <v>29.29</v>
      </c>
      <c r="F123" s="103">
        <f>ROUND(SUMIF(RV_DATA!AB294:AB335, -854210182, RV_DATA!O294:O335), 6)</f>
        <v>17.11</v>
      </c>
      <c r="Q123">
        <v>3</v>
      </c>
    </row>
    <row r="124" spans="1:17" ht="28.5" x14ac:dyDescent="0.2">
      <c r="A124" s="128" t="s">
        <v>755</v>
      </c>
      <c r="B124" s="65" t="s">
        <v>757</v>
      </c>
      <c r="C124" s="65" t="s">
        <v>758</v>
      </c>
      <c r="D124" s="66">
        <f>ROUND(SUMIF(RV_DATA!AB294:AB335, 613166462, RV_DATA!I294:I335), 6)</f>
        <v>0.29399999999999998</v>
      </c>
      <c r="E124" s="103">
        <f>ROUND(RV_DATA!N333, 6)</f>
        <v>13856.59</v>
      </c>
      <c r="F124" s="103">
        <f>ROUND(SUMIF(RV_DATA!AB294:AB335, 613166462, RV_DATA!O294:O335), 6)</f>
        <v>4073.37</v>
      </c>
      <c r="Q124">
        <v>3</v>
      </c>
    </row>
    <row r="125" spans="1:17" ht="15" x14ac:dyDescent="0.25">
      <c r="A125" s="129" t="s">
        <v>1022</v>
      </c>
      <c r="B125" s="129"/>
      <c r="C125" s="129"/>
      <c r="D125" s="129"/>
      <c r="E125" s="130">
        <f>SUMIF(Q117:Q124, 3, F117:F124)</f>
        <v>4415.7</v>
      </c>
      <c r="F125" s="129"/>
    </row>
    <row r="126" spans="1:17" ht="16.5" x14ac:dyDescent="0.2">
      <c r="A126" s="119" t="str">
        <f>CONCATENATE("Подраздел: ",IF(Source!G352&lt;&gt;"Новый подраздел", Source!G352, ""))</f>
        <v>Подраздел: АГПТ</v>
      </c>
      <c r="B126" s="120"/>
      <c r="C126" s="120"/>
      <c r="D126" s="120"/>
      <c r="E126" s="120"/>
      <c r="F126" s="120"/>
    </row>
    <row r="127" spans="1:17" ht="14.25" x14ac:dyDescent="0.2">
      <c r="A127" s="126" t="s">
        <v>1017</v>
      </c>
      <c r="B127" s="127"/>
      <c r="C127" s="127"/>
      <c r="D127" s="127"/>
      <c r="E127" s="127"/>
      <c r="F127" s="127"/>
    </row>
    <row r="128" spans="1:17" ht="14.25" x14ac:dyDescent="0.2">
      <c r="A128" s="128" t="s">
        <v>727</v>
      </c>
      <c r="B128" s="65" t="s">
        <v>728</v>
      </c>
      <c r="C128" s="65" t="s">
        <v>729</v>
      </c>
      <c r="D128" s="66">
        <f>ROUND(SUMIF(RV_DATA!AB337:AB392, -1751963544, RV_DATA!I337:I392), 6)</f>
        <v>74.403999999999996</v>
      </c>
      <c r="E128" s="103">
        <f>ROUND(RV_DATA!N341, 6)</f>
        <v>0</v>
      </c>
      <c r="F128" s="103">
        <f>ROUND(SUMIF(RV_DATA!AB337:AB392, -1751963544, RV_DATA!O337:O392), 6)</f>
        <v>0</v>
      </c>
      <c r="Q128">
        <v>1</v>
      </c>
    </row>
    <row r="129" spans="1:17" ht="15" x14ac:dyDescent="0.25">
      <c r="A129" s="129" t="s">
        <v>1018</v>
      </c>
      <c r="B129" s="129"/>
      <c r="C129" s="129"/>
      <c r="D129" s="129"/>
      <c r="E129" s="130">
        <f>SUMIF(Q128:Q128, 1, F128:F128)</f>
        <v>0</v>
      </c>
      <c r="F129" s="129"/>
    </row>
    <row r="130" spans="1:17" ht="14.25" x14ac:dyDescent="0.2">
      <c r="A130" s="126" t="s">
        <v>1019</v>
      </c>
      <c r="B130" s="127"/>
      <c r="C130" s="127"/>
      <c r="D130" s="127"/>
      <c r="E130" s="127"/>
      <c r="F130" s="127"/>
    </row>
    <row r="131" spans="1:17" ht="28.5" x14ac:dyDescent="0.2">
      <c r="A131" s="128" t="s">
        <v>730</v>
      </c>
      <c r="B131" s="65" t="s">
        <v>732</v>
      </c>
      <c r="C131" s="65" t="s">
        <v>733</v>
      </c>
      <c r="D131" s="66">
        <f>ROUND(SUMIF(RV_DATA!AB337:AB392, -1084138170, RV_DATA!I337:I392), 6)</f>
        <v>3.0397500000000002</v>
      </c>
      <c r="E131" s="103">
        <f>ROUND(RV_DATA!N361, 6)</f>
        <v>789.86</v>
      </c>
      <c r="F131" s="103">
        <f>ROUND(SUMIF(RV_DATA!AB337:AB392, -1084138170, RV_DATA!O337:O392), 6)</f>
        <v>2400.9299999999998</v>
      </c>
      <c r="Q131">
        <v>2</v>
      </c>
    </row>
    <row r="132" spans="1:17" ht="15" x14ac:dyDescent="0.25">
      <c r="A132" s="129" t="s">
        <v>1020</v>
      </c>
      <c r="B132" s="129"/>
      <c r="C132" s="129"/>
      <c r="D132" s="129"/>
      <c r="E132" s="130">
        <f>SUMIF(Q131:Q131, 2, F131:F131)</f>
        <v>2400.9299999999998</v>
      </c>
      <c r="F132" s="129"/>
    </row>
    <row r="133" spans="1:17" ht="14.25" x14ac:dyDescent="0.2">
      <c r="A133" s="126" t="s">
        <v>1021</v>
      </c>
      <c r="B133" s="127"/>
      <c r="C133" s="127"/>
      <c r="D133" s="127"/>
      <c r="E133" s="127"/>
      <c r="F133" s="127"/>
    </row>
    <row r="134" spans="1:17" ht="42.75" x14ac:dyDescent="0.2">
      <c r="A134" s="128" t="s">
        <v>734</v>
      </c>
      <c r="B134" s="65" t="s">
        <v>736</v>
      </c>
      <c r="C134" s="65" t="s">
        <v>737</v>
      </c>
      <c r="D134" s="66">
        <f>ROUND(SUMIF(RV_DATA!AB337:AB392, 1211539097, RV_DATA!I337:I392), 6)</f>
        <v>1.9999999999999999E-6</v>
      </c>
      <c r="E134" s="103">
        <f>ROUND(RV_DATA!N385, 6)</f>
        <v>1945282.38</v>
      </c>
      <c r="F134" s="103">
        <f>ROUND(SUMIF(RV_DATA!AB337:AB392, 1211539097, RV_DATA!O337:O392), 6)</f>
        <v>3.89</v>
      </c>
      <c r="Q134">
        <v>3</v>
      </c>
    </row>
    <row r="135" spans="1:17" ht="14.25" x14ac:dyDescent="0.2">
      <c r="A135" s="128" t="s">
        <v>759</v>
      </c>
      <c r="B135" s="65" t="s">
        <v>761</v>
      </c>
      <c r="C135" s="65" t="s">
        <v>741</v>
      </c>
      <c r="D135" s="66">
        <f>ROUND(SUMIF(RV_DATA!AB337:AB392, -235644289, RV_DATA!I337:I392), 6)</f>
        <v>3.3259999999999998E-2</v>
      </c>
      <c r="E135" s="103">
        <f>ROUND(RV_DATA!N351, 6)</f>
        <v>471.7</v>
      </c>
      <c r="F135" s="103">
        <f>ROUND(SUMIF(RV_DATA!AB337:AB392, -235644289, RV_DATA!O337:O392), 6)</f>
        <v>15.76</v>
      </c>
      <c r="Q135">
        <v>3</v>
      </c>
    </row>
    <row r="136" spans="1:17" ht="14.25" x14ac:dyDescent="0.2">
      <c r="A136" s="128" t="s">
        <v>738</v>
      </c>
      <c r="B136" s="65" t="s">
        <v>740</v>
      </c>
      <c r="C136" s="65" t="s">
        <v>741</v>
      </c>
      <c r="D136" s="66">
        <f>ROUND(SUMIF(RV_DATA!AB337:AB392, 1664821204, RV_DATA!I337:I392), 6)</f>
        <v>2.7E-2</v>
      </c>
      <c r="E136" s="103">
        <f>ROUND(RV_DATA!N340, 6)</f>
        <v>412.97</v>
      </c>
      <c r="F136" s="103">
        <f>ROUND(SUMIF(RV_DATA!AB337:AB392, 1664821204, RV_DATA!O337:O392), 6)</f>
        <v>11.2</v>
      </c>
      <c r="Q136">
        <v>3</v>
      </c>
    </row>
    <row r="137" spans="1:17" ht="14.25" x14ac:dyDescent="0.2">
      <c r="A137" s="128" t="s">
        <v>742</v>
      </c>
      <c r="B137" s="65" t="s">
        <v>744</v>
      </c>
      <c r="C137" s="65" t="s">
        <v>741</v>
      </c>
      <c r="D137" s="66">
        <f>ROUND(SUMIF(RV_DATA!AB337:AB392, -214032763, RV_DATA!I337:I392), 6)</f>
        <v>1.2999999999999999E-2</v>
      </c>
      <c r="E137" s="103">
        <f>ROUND(RV_DATA!N383, 6)</f>
        <v>271.95999999999998</v>
      </c>
      <c r="F137" s="103">
        <f>ROUND(SUMIF(RV_DATA!AB337:AB392, -214032763, RV_DATA!O337:O392), 6)</f>
        <v>3.51</v>
      </c>
      <c r="Q137">
        <v>3</v>
      </c>
    </row>
    <row r="138" spans="1:17" ht="14.25" x14ac:dyDescent="0.2">
      <c r="A138" s="128" t="s">
        <v>745</v>
      </c>
      <c r="B138" s="65" t="s">
        <v>747</v>
      </c>
      <c r="C138" s="65" t="s">
        <v>741</v>
      </c>
      <c r="D138" s="66">
        <f>ROUND(SUMIF(RV_DATA!AB337:AB392, -843402697, RV_DATA!I337:I392), 6)</f>
        <v>3.5000000000000001E-3</v>
      </c>
      <c r="E138" s="103">
        <f>ROUND(RV_DATA!N382, 6)</f>
        <v>404.48</v>
      </c>
      <c r="F138" s="103">
        <f>ROUND(SUMIF(RV_DATA!AB337:AB392, -843402697, RV_DATA!O337:O392), 6)</f>
        <v>1.42</v>
      </c>
      <c r="Q138">
        <v>3</v>
      </c>
    </row>
    <row r="139" spans="1:17" ht="14.25" x14ac:dyDescent="0.2">
      <c r="A139" s="128" t="s">
        <v>748</v>
      </c>
      <c r="B139" s="65" t="s">
        <v>750</v>
      </c>
      <c r="C139" s="65" t="s">
        <v>751</v>
      </c>
      <c r="D139" s="66">
        <f>ROUND(SUMIF(RV_DATA!AB337:AB392, -1894729877, RV_DATA!I337:I392), 6)</f>
        <v>4.0119999999999996</v>
      </c>
      <c r="E139" s="103">
        <f>ROUND(RV_DATA!N339, 6)</f>
        <v>48.08</v>
      </c>
      <c r="F139" s="103">
        <f>ROUND(SUMIF(RV_DATA!AB337:AB392, -1894729877, RV_DATA!O337:O392), 6)</f>
        <v>192.9</v>
      </c>
      <c r="Q139">
        <v>3</v>
      </c>
    </row>
    <row r="140" spans="1:17" ht="14.25" x14ac:dyDescent="0.2">
      <c r="A140" s="128" t="s">
        <v>820</v>
      </c>
      <c r="B140" s="65" t="s">
        <v>822</v>
      </c>
      <c r="C140" s="65" t="s">
        <v>741</v>
      </c>
      <c r="D140" s="66">
        <f>ROUND(SUMIF(RV_DATA!AB337:AB392, -375012982, RV_DATA!I337:I392), 6)</f>
        <v>2.1000000000000001E-2</v>
      </c>
      <c r="E140" s="103">
        <f>ROUND(RV_DATA!N349, 6)</f>
        <v>430.29</v>
      </c>
      <c r="F140" s="103">
        <f>ROUND(SUMIF(RV_DATA!AB337:AB392, -375012982, RV_DATA!O337:O392), 6)</f>
        <v>9.0299999999999994</v>
      </c>
      <c r="Q140">
        <v>3</v>
      </c>
    </row>
    <row r="141" spans="1:17" ht="14.25" x14ac:dyDescent="0.2">
      <c r="A141" s="128" t="s">
        <v>752</v>
      </c>
      <c r="B141" s="65" t="s">
        <v>754</v>
      </c>
      <c r="C141" s="65" t="s">
        <v>741</v>
      </c>
      <c r="D141" s="66">
        <f>ROUND(SUMIF(RV_DATA!AB337:AB392, -854210182, RV_DATA!I337:I392), 6)</f>
        <v>21.882000000000001</v>
      </c>
      <c r="E141" s="103">
        <f>ROUND(RV_DATA!N338, 6)</f>
        <v>29.29</v>
      </c>
      <c r="F141" s="103">
        <f>ROUND(SUMIF(RV_DATA!AB337:AB392, -854210182, RV_DATA!O337:O392), 6)</f>
        <v>640.96</v>
      </c>
      <c r="Q141">
        <v>3</v>
      </c>
    </row>
    <row r="142" spans="1:17" ht="28.5" x14ac:dyDescent="0.2">
      <c r="A142" s="128" t="s">
        <v>771</v>
      </c>
      <c r="B142" s="65" t="s">
        <v>773</v>
      </c>
      <c r="C142" s="65" t="s">
        <v>751</v>
      </c>
      <c r="D142" s="66">
        <f>ROUND(SUMIF(RV_DATA!AB337:AB392, -2112574086, RV_DATA!I337:I392), 6)</f>
        <v>0.24</v>
      </c>
      <c r="E142" s="103">
        <f>ROUND(RV_DATA!N357, 6)</f>
        <v>459.29</v>
      </c>
      <c r="F142" s="103">
        <f>ROUND(SUMIF(RV_DATA!AB337:AB392, -2112574086, RV_DATA!O337:O392), 6)</f>
        <v>110.16</v>
      </c>
      <c r="Q142">
        <v>3</v>
      </c>
    </row>
    <row r="143" spans="1:17" ht="28.5" x14ac:dyDescent="0.2">
      <c r="A143" s="128" t="s">
        <v>762</v>
      </c>
      <c r="B143" s="65" t="s">
        <v>764</v>
      </c>
      <c r="C143" s="65" t="s">
        <v>751</v>
      </c>
      <c r="D143" s="66">
        <f>ROUND(SUMIF(RV_DATA!AB337:AB392, 2112690946, RV_DATA!I337:I392), 6)</f>
        <v>0.02</v>
      </c>
      <c r="E143" s="103">
        <f>ROUND(RV_DATA!N337, 6)</f>
        <v>429.34</v>
      </c>
      <c r="F143" s="103">
        <f>ROUND(SUMIF(RV_DATA!AB337:AB392, 2112690946, RV_DATA!O337:O392), 6)</f>
        <v>8.58</v>
      </c>
      <c r="Q143">
        <v>3</v>
      </c>
    </row>
    <row r="144" spans="1:17" ht="14.25" x14ac:dyDescent="0.2">
      <c r="A144" s="128" t="s">
        <v>774</v>
      </c>
      <c r="B144" s="65" t="s">
        <v>776</v>
      </c>
      <c r="C144" s="65" t="s">
        <v>737</v>
      </c>
      <c r="D144" s="66">
        <f>ROUND(SUMIF(RV_DATA!AB337:AB392, 1212629458, RV_DATA!I337:I392), 6)</f>
        <v>9.1200000000000005E-4</v>
      </c>
      <c r="E144" s="103">
        <f>ROUND(RV_DATA!N356, 6)</f>
        <v>95071.08</v>
      </c>
      <c r="F144" s="103">
        <f>ROUND(SUMIF(RV_DATA!AB337:AB392, 1212629458, RV_DATA!O337:O392), 6)</f>
        <v>86.64</v>
      </c>
      <c r="Q144">
        <v>3</v>
      </c>
    </row>
    <row r="145" spans="1:17" ht="28.5" x14ac:dyDescent="0.2">
      <c r="A145" s="128" t="s">
        <v>765</v>
      </c>
      <c r="B145" s="65" t="s">
        <v>767</v>
      </c>
      <c r="C145" s="65" t="s">
        <v>741</v>
      </c>
      <c r="D145" s="66">
        <f>ROUND(SUMIF(RV_DATA!AB337:AB392, 1793131511, RV_DATA!I337:I392), 6)</f>
        <v>0.312</v>
      </c>
      <c r="E145" s="103">
        <f>ROUND(RV_DATA!N355, 6)</f>
        <v>137.97</v>
      </c>
      <c r="F145" s="103">
        <f>ROUND(SUMIF(RV_DATA!AB337:AB392, 1793131511, RV_DATA!O337:O392), 6)</f>
        <v>42.96</v>
      </c>
      <c r="Q145">
        <v>3</v>
      </c>
    </row>
    <row r="146" spans="1:17" ht="57" x14ac:dyDescent="0.2">
      <c r="A146" s="128" t="s">
        <v>823</v>
      </c>
      <c r="B146" s="65" t="s">
        <v>825</v>
      </c>
      <c r="C146" s="65" t="s">
        <v>758</v>
      </c>
      <c r="D146" s="66">
        <f>ROUND(SUMIF(RV_DATA!AB337:AB392, 2071504047, RV_DATA!I337:I392), 6)</f>
        <v>2.1000000000000001E-2</v>
      </c>
      <c r="E146" s="103">
        <f>ROUND(RV_DATA!N348, 6)</f>
        <v>2040</v>
      </c>
      <c r="F146" s="103">
        <f>ROUND(SUMIF(RV_DATA!AB337:AB392, 2071504047, RV_DATA!O337:O392), 6)</f>
        <v>42.84</v>
      </c>
      <c r="Q146">
        <v>3</v>
      </c>
    </row>
    <row r="147" spans="1:17" ht="15" x14ac:dyDescent="0.25">
      <c r="A147" s="129" t="s">
        <v>1022</v>
      </c>
      <c r="B147" s="129"/>
      <c r="C147" s="129"/>
      <c r="D147" s="129"/>
      <c r="E147" s="130">
        <f>SUMIF(Q134:Q146, 3, F134:F146)</f>
        <v>1169.8500000000001</v>
      </c>
      <c r="F147" s="129"/>
    </row>
    <row r="148" spans="1:17" ht="16.5" x14ac:dyDescent="0.2">
      <c r="A148" s="119" t="str">
        <f>CONCATENATE("Подраздел: ",IF(Source!G404&lt;&gt;"Новый подраздел", Source!G404, ""))</f>
        <v>Подраздел: Дымоудаление</v>
      </c>
      <c r="B148" s="120"/>
      <c r="C148" s="120"/>
      <c r="D148" s="120"/>
      <c r="E148" s="120"/>
      <c r="F148" s="120"/>
    </row>
    <row r="149" spans="1:17" ht="14.25" x14ac:dyDescent="0.2">
      <c r="A149" s="126" t="s">
        <v>1017</v>
      </c>
      <c r="B149" s="127"/>
      <c r="C149" s="127"/>
      <c r="D149" s="127"/>
      <c r="E149" s="127"/>
      <c r="F149" s="127"/>
    </row>
    <row r="150" spans="1:17" ht="14.25" x14ac:dyDescent="0.2">
      <c r="A150" s="128" t="s">
        <v>727</v>
      </c>
      <c r="B150" s="65" t="s">
        <v>728</v>
      </c>
      <c r="C150" s="65" t="s">
        <v>729</v>
      </c>
      <c r="D150" s="66">
        <f>ROUND(SUMIF(RV_DATA!AB394:AB445, -1751963544, RV_DATA!I394:I445), 6)</f>
        <v>708</v>
      </c>
      <c r="E150" s="103">
        <f>ROUND(RV_DATA!N403, 6)</f>
        <v>0</v>
      </c>
      <c r="F150" s="103">
        <f>ROUND(SUMIF(RV_DATA!AB394:AB445, -1751963544, RV_DATA!O394:O445), 6)</f>
        <v>0</v>
      </c>
      <c r="Q150">
        <v>1</v>
      </c>
    </row>
    <row r="151" spans="1:17" ht="15" x14ac:dyDescent="0.25">
      <c r="A151" s="129" t="s">
        <v>1018</v>
      </c>
      <c r="B151" s="129"/>
      <c r="C151" s="129"/>
      <c r="D151" s="129"/>
      <c r="E151" s="130">
        <f>SUMIF(Q150:Q150, 1, F150:F150)</f>
        <v>0</v>
      </c>
      <c r="F151" s="129"/>
    </row>
    <row r="152" spans="1:17" ht="14.25" x14ac:dyDescent="0.2">
      <c r="A152" s="126" t="s">
        <v>1021</v>
      </c>
      <c r="B152" s="127"/>
      <c r="C152" s="127"/>
      <c r="D152" s="127"/>
      <c r="E152" s="127"/>
      <c r="F152" s="127"/>
    </row>
    <row r="153" spans="1:17" ht="28.5" x14ac:dyDescent="0.2">
      <c r="A153" s="128" t="s">
        <v>780</v>
      </c>
      <c r="B153" s="65" t="s">
        <v>782</v>
      </c>
      <c r="C153" s="65" t="s">
        <v>737</v>
      </c>
      <c r="D153" s="66">
        <f>ROUND(SUMIF(RV_DATA!AB394:AB445, -876077394, RV_DATA!I394:I445), 6)</f>
        <v>8.3000000000000001E-3</v>
      </c>
      <c r="E153" s="103">
        <f>ROUND(RV_DATA!N402, 6)</f>
        <v>169525.77</v>
      </c>
      <c r="F153" s="103">
        <f>ROUND(SUMIF(RV_DATA!AB394:AB445, -876077394, RV_DATA!O394:O445), 6)</f>
        <v>1407.06</v>
      </c>
      <c r="Q153">
        <v>3</v>
      </c>
    </row>
    <row r="154" spans="1:17" ht="14.25" x14ac:dyDescent="0.2">
      <c r="A154" s="128" t="s">
        <v>783</v>
      </c>
      <c r="B154" s="65" t="s">
        <v>785</v>
      </c>
      <c r="C154" s="65" t="s">
        <v>737</v>
      </c>
      <c r="D154" s="66">
        <f>ROUND(SUMIF(RV_DATA!AB394:AB445, -753661244, RV_DATA!I394:I445), 6)</f>
        <v>1.5E-3</v>
      </c>
      <c r="E154" s="103">
        <f>ROUND(RV_DATA!N401, 6)</f>
        <v>252301.59</v>
      </c>
      <c r="F154" s="103">
        <f>ROUND(SUMIF(RV_DATA!AB394:AB445, -753661244, RV_DATA!O394:O445), 6)</f>
        <v>378.45</v>
      </c>
      <c r="Q154">
        <v>3</v>
      </c>
    </row>
    <row r="155" spans="1:17" ht="14.25" x14ac:dyDescent="0.2">
      <c r="A155" s="128" t="s">
        <v>826</v>
      </c>
      <c r="B155" s="65" t="s">
        <v>828</v>
      </c>
      <c r="C155" s="65" t="s">
        <v>751</v>
      </c>
      <c r="D155" s="66">
        <f>ROUND(SUMIF(RV_DATA!AB394:AB445, 339677261, RV_DATA!I394:I445), 6)</f>
        <v>3.8</v>
      </c>
      <c r="E155" s="103">
        <f>ROUND(RV_DATA!N400, 6)</f>
        <v>180.22</v>
      </c>
      <c r="F155" s="103">
        <f>ROUND(SUMIF(RV_DATA!AB394:AB445, 339677261, RV_DATA!O394:O445), 6)</f>
        <v>684.84</v>
      </c>
      <c r="Q155">
        <v>3</v>
      </c>
    </row>
    <row r="156" spans="1:17" ht="28.5" x14ac:dyDescent="0.2">
      <c r="A156" s="128" t="s">
        <v>786</v>
      </c>
      <c r="B156" s="65" t="s">
        <v>788</v>
      </c>
      <c r="C156" s="65" t="s">
        <v>737</v>
      </c>
      <c r="D156" s="66">
        <f>ROUND(SUMIF(RV_DATA!AB394:AB445, -1870019852, RV_DATA!I394:I445), 6)</f>
        <v>6.7000000000000002E-3</v>
      </c>
      <c r="E156" s="103">
        <f>ROUND(RV_DATA!N414, 6)</f>
        <v>116329.32</v>
      </c>
      <c r="F156" s="103">
        <f>ROUND(SUMIF(RV_DATA!AB394:AB445, -1870019852, RV_DATA!O394:O445), 6)</f>
        <v>779.4</v>
      </c>
      <c r="Q156">
        <v>3</v>
      </c>
    </row>
    <row r="157" spans="1:17" ht="42.75" x14ac:dyDescent="0.2">
      <c r="A157" s="128" t="s">
        <v>789</v>
      </c>
      <c r="B157" s="65" t="s">
        <v>791</v>
      </c>
      <c r="C157" s="65" t="s">
        <v>737</v>
      </c>
      <c r="D157" s="66">
        <f>ROUND(SUMIF(RV_DATA!AB394:AB445, -543988040, RV_DATA!I394:I445), 6)</f>
        <v>5.0000000000000001E-3</v>
      </c>
      <c r="E157" s="103">
        <f>ROUND(RV_DATA!N413, 6)</f>
        <v>266315.90999999997</v>
      </c>
      <c r="F157" s="103">
        <f>ROUND(SUMIF(RV_DATA!AB394:AB445, -543988040, RV_DATA!O394:O445), 6)</f>
        <v>1331.58</v>
      </c>
      <c r="Q157">
        <v>3</v>
      </c>
    </row>
    <row r="158" spans="1:17" ht="28.5" x14ac:dyDescent="0.2">
      <c r="A158" s="128" t="s">
        <v>792</v>
      </c>
      <c r="B158" s="65" t="s">
        <v>794</v>
      </c>
      <c r="C158" s="65" t="s">
        <v>737</v>
      </c>
      <c r="D158" s="66">
        <f>ROUND(SUMIF(RV_DATA!AB394:AB445, -1106440195, RV_DATA!I394:I445), 6)</f>
        <v>4.5999999999999999E-3</v>
      </c>
      <c r="E158" s="103">
        <f>ROUND(RV_DATA!N412, 6)</f>
        <v>1072565.3799999999</v>
      </c>
      <c r="F158" s="103">
        <f>ROUND(SUMIF(RV_DATA!AB394:AB445, -1106440195, RV_DATA!O394:O445), 6)</f>
        <v>4933.82</v>
      </c>
      <c r="Q158">
        <v>3</v>
      </c>
    </row>
    <row r="159" spans="1:17" ht="14.25" x14ac:dyDescent="0.2">
      <c r="A159" s="128" t="s">
        <v>795</v>
      </c>
      <c r="B159" s="65" t="s">
        <v>797</v>
      </c>
      <c r="C159" s="65" t="s">
        <v>798</v>
      </c>
      <c r="D159" s="66">
        <f>ROUND(SUMIF(RV_DATA!AB394:AB445, -1841780710, RV_DATA!I394:I445), 6)</f>
        <v>12.3</v>
      </c>
      <c r="E159" s="103">
        <f>ROUND(RV_DATA!N399, 6)</f>
        <v>79.62</v>
      </c>
      <c r="F159" s="103">
        <f>ROUND(SUMIF(RV_DATA!AB394:AB445, -1841780710, RV_DATA!O394:O445), 6)</f>
        <v>979.34</v>
      </c>
      <c r="Q159">
        <v>3</v>
      </c>
    </row>
    <row r="160" spans="1:17" ht="14.25" x14ac:dyDescent="0.2">
      <c r="A160" s="128" t="s">
        <v>799</v>
      </c>
      <c r="B160" s="65" t="s">
        <v>801</v>
      </c>
      <c r="C160" s="65" t="s">
        <v>798</v>
      </c>
      <c r="D160" s="66">
        <f>ROUND(SUMIF(RV_DATA!AB394:AB445, 472873284, RV_DATA!I394:I445), 6)</f>
        <v>6</v>
      </c>
      <c r="E160" s="103">
        <f>ROUND(RV_DATA!N398, 6)</f>
        <v>715.78</v>
      </c>
      <c r="F160" s="103">
        <f>ROUND(SUMIF(RV_DATA!AB394:AB445, 472873284, RV_DATA!O394:O445), 6)</f>
        <v>4294.66</v>
      </c>
      <c r="Q160">
        <v>3</v>
      </c>
    </row>
    <row r="161" spans="1:17" ht="14.25" x14ac:dyDescent="0.2">
      <c r="A161" s="128" t="s">
        <v>802</v>
      </c>
      <c r="B161" s="65" t="s">
        <v>804</v>
      </c>
      <c r="C161" s="65" t="s">
        <v>737</v>
      </c>
      <c r="D161" s="66">
        <f>ROUND(SUMIF(RV_DATA!AB394:AB445, -1720387991, RV_DATA!I394:I445), 6)</f>
        <v>4.7999999999999996E-3</v>
      </c>
      <c r="E161" s="103">
        <f>ROUND(RV_DATA!N397, 6)</f>
        <v>205731.7</v>
      </c>
      <c r="F161" s="103">
        <f>ROUND(SUMIF(RV_DATA!AB394:AB445, -1720387991, RV_DATA!O394:O445), 6)</f>
        <v>987.53</v>
      </c>
      <c r="Q161">
        <v>3</v>
      </c>
    </row>
    <row r="162" spans="1:17" ht="14.25" x14ac:dyDescent="0.2">
      <c r="A162" s="128" t="s">
        <v>805</v>
      </c>
      <c r="B162" s="65" t="s">
        <v>807</v>
      </c>
      <c r="C162" s="65" t="s">
        <v>737</v>
      </c>
      <c r="D162" s="66">
        <f>ROUND(SUMIF(RV_DATA!AB394:AB445, 1372011399, RV_DATA!I394:I445), 6)</f>
        <v>6.7999999999999996E-3</v>
      </c>
      <c r="E162" s="103">
        <f>ROUND(RV_DATA!N396, 6)</f>
        <v>122462.72</v>
      </c>
      <c r="F162" s="103">
        <f>ROUND(SUMIF(RV_DATA!AB394:AB445, 1372011399, RV_DATA!O394:O445), 6)</f>
        <v>832.74</v>
      </c>
      <c r="Q162">
        <v>3</v>
      </c>
    </row>
    <row r="163" spans="1:17" ht="57" x14ac:dyDescent="0.2">
      <c r="A163" s="128" t="s">
        <v>808</v>
      </c>
      <c r="B163" s="65" t="s">
        <v>810</v>
      </c>
      <c r="C163" s="65" t="s">
        <v>737</v>
      </c>
      <c r="D163" s="66">
        <f>ROUND(SUMIF(RV_DATA!AB394:AB445, 452281720, RV_DATA!I394:I445), 6)</f>
        <v>2.2950000000000002E-2</v>
      </c>
      <c r="E163" s="103">
        <f>ROUND(RV_DATA!N395, 6)</f>
        <v>114569.3</v>
      </c>
      <c r="F163" s="103">
        <f>ROUND(SUMIF(RV_DATA!AB394:AB445, 452281720, RV_DATA!O394:O445), 6)</f>
        <v>2629.37</v>
      </c>
      <c r="Q163">
        <v>3</v>
      </c>
    </row>
    <row r="164" spans="1:17" ht="14.25" x14ac:dyDescent="0.2">
      <c r="A164" s="128" t="s">
        <v>811</v>
      </c>
      <c r="B164" s="65" t="s">
        <v>813</v>
      </c>
      <c r="C164" s="65" t="s">
        <v>737</v>
      </c>
      <c r="D164" s="66">
        <f>ROUND(SUMIF(RV_DATA!AB394:AB445, 701703562, RV_DATA!I394:I445), 6)</f>
        <v>7.3000000000000001E-3</v>
      </c>
      <c r="E164" s="103">
        <f>ROUND(RV_DATA!N406, 6)</f>
        <v>86653.52</v>
      </c>
      <c r="F164" s="103">
        <f>ROUND(SUMIF(RV_DATA!AB394:AB445, 701703562, RV_DATA!O394:O445), 6)</f>
        <v>632.58000000000004</v>
      </c>
      <c r="Q164">
        <v>3</v>
      </c>
    </row>
    <row r="165" spans="1:17" ht="28.5" x14ac:dyDescent="0.2">
      <c r="A165" s="128" t="s">
        <v>814</v>
      </c>
      <c r="B165" s="65" t="s">
        <v>816</v>
      </c>
      <c r="C165" s="65" t="s">
        <v>741</v>
      </c>
      <c r="D165" s="66">
        <f>ROUND(SUMIF(RV_DATA!AB394:AB445, -746135327, RV_DATA!I394:I445), 6)</f>
        <v>2.5499999999999998</v>
      </c>
      <c r="E165" s="103">
        <f>ROUND(RV_DATA!N394, 6)</f>
        <v>99.65</v>
      </c>
      <c r="F165" s="103">
        <f>ROUND(SUMIF(RV_DATA!AB394:AB445, -746135327, RV_DATA!O394:O445), 6)</f>
        <v>254.1</v>
      </c>
      <c r="Q165">
        <v>3</v>
      </c>
    </row>
    <row r="166" spans="1:17" ht="28.5" x14ac:dyDescent="0.2">
      <c r="A166" s="128" t="s">
        <v>817</v>
      </c>
      <c r="B166" s="65" t="s">
        <v>819</v>
      </c>
      <c r="C166" s="65" t="s">
        <v>737</v>
      </c>
      <c r="D166" s="66">
        <f>ROUND(SUMIF(RV_DATA!AB394:AB445, -769949848, RV_DATA!I394:I445), 6)</f>
        <v>7.3000000000000001E-3</v>
      </c>
      <c r="E166" s="103">
        <f>ROUND(RV_DATA!N404, 6)</f>
        <v>101175.36</v>
      </c>
      <c r="F166" s="103">
        <f>ROUND(SUMIF(RV_DATA!AB394:AB445, -769949848, RV_DATA!O394:O445), 6)</f>
        <v>738.59</v>
      </c>
      <c r="Q166">
        <v>3</v>
      </c>
    </row>
    <row r="167" spans="1:17" ht="15" x14ac:dyDescent="0.25">
      <c r="A167" s="129" t="s">
        <v>1022</v>
      </c>
      <c r="B167" s="129"/>
      <c r="C167" s="129"/>
      <c r="D167" s="129"/>
      <c r="E167" s="130">
        <f>SUMIF(Q153:Q166, 3, F153:F166)</f>
        <v>20864.060000000001</v>
      </c>
      <c r="F167" s="129"/>
    </row>
    <row r="168" spans="1:17" ht="16.5" x14ac:dyDescent="0.2">
      <c r="A168" s="119" t="str">
        <f>CONCATENATE("Раздел: ",IF(Source!G473&lt;&gt;"Новый раздел", Source!G473, ""))</f>
        <v>Раздел: г. Москва, ул. Немчинова, д.14</v>
      </c>
      <c r="B168" s="120"/>
      <c r="C168" s="120"/>
      <c r="D168" s="120"/>
      <c r="E168" s="120"/>
      <c r="F168" s="120"/>
    </row>
    <row r="169" spans="1:17" ht="16.5" x14ac:dyDescent="0.2">
      <c r="A169" s="119" t="str">
        <f>CONCATENATE("Подраздел: ",IF(Source!G477&lt;&gt;"Новый подраздел", Source!G477, ""))</f>
        <v>Подраздел: Автоматическая пожарная сигнализация</v>
      </c>
      <c r="B169" s="120"/>
      <c r="C169" s="120"/>
      <c r="D169" s="120"/>
      <c r="E169" s="120"/>
      <c r="F169" s="120"/>
    </row>
    <row r="170" spans="1:17" ht="14.25" x14ac:dyDescent="0.2">
      <c r="A170" s="126" t="s">
        <v>1017</v>
      </c>
      <c r="B170" s="127"/>
      <c r="C170" s="127"/>
      <c r="D170" s="127"/>
      <c r="E170" s="127"/>
      <c r="F170" s="127"/>
    </row>
    <row r="171" spans="1:17" ht="14.25" x14ac:dyDescent="0.2">
      <c r="A171" s="128" t="s">
        <v>727</v>
      </c>
      <c r="B171" s="65" t="s">
        <v>728</v>
      </c>
      <c r="C171" s="65" t="s">
        <v>729</v>
      </c>
      <c r="D171" s="66">
        <f>ROUND(SUMIF(RV_DATA!AB448:AB520, -1751963544, RV_DATA!I448:I520), 6)</f>
        <v>467.28899999999999</v>
      </c>
      <c r="E171" s="103">
        <f>ROUND(RV_DATA!N450, 6)</f>
        <v>0</v>
      </c>
      <c r="F171" s="103">
        <f>ROUND(SUMIF(RV_DATA!AB448:AB520, -1751963544, RV_DATA!O448:O520), 6)</f>
        <v>0</v>
      </c>
      <c r="Q171">
        <v>1</v>
      </c>
    </row>
    <row r="172" spans="1:17" ht="15" x14ac:dyDescent="0.25">
      <c r="A172" s="129" t="s">
        <v>1018</v>
      </c>
      <c r="B172" s="129"/>
      <c r="C172" s="129"/>
      <c r="D172" s="129"/>
      <c r="E172" s="130">
        <f>SUMIF(Q171:Q171, 1, F171:F171)</f>
        <v>0</v>
      </c>
      <c r="F172" s="129"/>
    </row>
    <row r="173" spans="1:17" ht="14.25" x14ac:dyDescent="0.2">
      <c r="A173" s="126" t="s">
        <v>1019</v>
      </c>
      <c r="B173" s="127"/>
      <c r="C173" s="127"/>
      <c r="D173" s="127"/>
      <c r="E173" s="127"/>
      <c r="F173" s="127"/>
    </row>
    <row r="174" spans="1:17" ht="28.5" x14ac:dyDescent="0.2">
      <c r="A174" s="128" t="s">
        <v>730</v>
      </c>
      <c r="B174" s="65" t="s">
        <v>732</v>
      </c>
      <c r="C174" s="65" t="s">
        <v>733</v>
      </c>
      <c r="D174" s="66">
        <f>ROUND(SUMIF(RV_DATA!AB448:AB520, -1084138170, RV_DATA!I448:I520), 6)</f>
        <v>39.820250000000001</v>
      </c>
      <c r="E174" s="103">
        <f>ROUND(RV_DATA!N456, 6)</f>
        <v>789.86</v>
      </c>
      <c r="F174" s="103">
        <f>ROUND(SUMIF(RV_DATA!AB448:AB520, -1084138170, RV_DATA!O448:O520), 6)</f>
        <v>31454.49</v>
      </c>
      <c r="Q174">
        <v>2</v>
      </c>
    </row>
    <row r="175" spans="1:17" ht="15" x14ac:dyDescent="0.25">
      <c r="A175" s="129" t="s">
        <v>1020</v>
      </c>
      <c r="B175" s="129"/>
      <c r="C175" s="129"/>
      <c r="D175" s="129"/>
      <c r="E175" s="130">
        <f>SUMIF(Q174:Q174, 2, F174:F174)</f>
        <v>31454.49</v>
      </c>
      <c r="F175" s="129"/>
    </row>
    <row r="176" spans="1:17" ht="14.25" x14ac:dyDescent="0.2">
      <c r="A176" s="126" t="s">
        <v>1021</v>
      </c>
      <c r="B176" s="127"/>
      <c r="C176" s="127"/>
      <c r="D176" s="127"/>
      <c r="E176" s="127"/>
      <c r="F176" s="127"/>
    </row>
    <row r="177" spans="1:17" ht="42.75" x14ac:dyDescent="0.2">
      <c r="A177" s="128" t="s">
        <v>734</v>
      </c>
      <c r="B177" s="65" t="s">
        <v>736</v>
      </c>
      <c r="C177" s="65" t="s">
        <v>737</v>
      </c>
      <c r="D177" s="66">
        <f>ROUND(SUMIF(RV_DATA!AB448:AB520, 1211539097, RV_DATA!I448:I520), 6)</f>
        <v>7.9999999999999996E-6</v>
      </c>
      <c r="E177" s="103">
        <f>ROUND(RV_DATA!N455, 6)</f>
        <v>1945282.38</v>
      </c>
      <c r="F177" s="103">
        <f>ROUND(SUMIF(RV_DATA!AB448:AB520, 1211539097, RV_DATA!O448:O520), 6)</f>
        <v>15.56</v>
      </c>
      <c r="Q177">
        <v>3</v>
      </c>
    </row>
    <row r="178" spans="1:17" ht="42.75" x14ac:dyDescent="0.2">
      <c r="A178" s="128" t="s">
        <v>734</v>
      </c>
      <c r="B178" s="65" t="s">
        <v>736</v>
      </c>
      <c r="C178" s="65" t="s">
        <v>741</v>
      </c>
      <c r="D178" s="66">
        <f>ROUND(SUMIF(RV_DATA!AB448:AB520, 1378194110, RV_DATA!I448:I520), 6)</f>
        <v>0.248</v>
      </c>
      <c r="E178" s="103">
        <f>ROUND(RV_DATA!N508, 6)</f>
        <v>1945.28</v>
      </c>
      <c r="F178" s="103">
        <f>ROUND(SUMIF(RV_DATA!AB448:AB520, 1378194110, RV_DATA!O448:O520), 6)</f>
        <v>482.36</v>
      </c>
      <c r="Q178">
        <v>3</v>
      </c>
    </row>
    <row r="179" spans="1:17" ht="14.25" x14ac:dyDescent="0.2">
      <c r="A179" s="128" t="s">
        <v>759</v>
      </c>
      <c r="B179" s="65" t="s">
        <v>761</v>
      </c>
      <c r="C179" s="65" t="s">
        <v>741</v>
      </c>
      <c r="D179" s="66">
        <f>ROUND(SUMIF(RV_DATA!AB448:AB520, -235644289, RV_DATA!I448:I520), 6)</f>
        <v>2.7999999999999998E-4</v>
      </c>
      <c r="E179" s="103">
        <f>ROUND(RV_DATA!N480, 6)</f>
        <v>471.7</v>
      </c>
      <c r="F179" s="103">
        <f>ROUND(SUMIF(RV_DATA!AB448:AB520, -235644289, RV_DATA!O448:O520), 6)</f>
        <v>0.14000000000000001</v>
      </c>
      <c r="Q179">
        <v>3</v>
      </c>
    </row>
    <row r="180" spans="1:17" ht="14.25" x14ac:dyDescent="0.2">
      <c r="A180" s="128" t="s">
        <v>738</v>
      </c>
      <c r="B180" s="65" t="s">
        <v>740</v>
      </c>
      <c r="C180" s="65" t="s">
        <v>741</v>
      </c>
      <c r="D180" s="66">
        <f>ROUND(SUMIF(RV_DATA!AB448:AB520, 1664821204, RV_DATA!I448:I520), 6)</f>
        <v>3.3579599999999998</v>
      </c>
      <c r="E180" s="103">
        <f>ROUND(RV_DATA!N454, 6)</f>
        <v>412.97</v>
      </c>
      <c r="F180" s="103">
        <f>ROUND(SUMIF(RV_DATA!AB448:AB520, 1664821204, RV_DATA!O448:O520), 6)</f>
        <v>1393.94</v>
      </c>
      <c r="Q180">
        <v>3</v>
      </c>
    </row>
    <row r="181" spans="1:17" ht="14.25" x14ac:dyDescent="0.2">
      <c r="A181" s="128" t="s">
        <v>742</v>
      </c>
      <c r="B181" s="65" t="s">
        <v>744</v>
      </c>
      <c r="C181" s="65" t="s">
        <v>741</v>
      </c>
      <c r="D181" s="66">
        <f>ROUND(SUMIF(RV_DATA!AB448:AB520, -214032763, RV_DATA!I448:I520), 6)</f>
        <v>0.26700000000000002</v>
      </c>
      <c r="E181" s="103">
        <f>ROUND(RV_DATA!N453, 6)</f>
        <v>271.95999999999998</v>
      </c>
      <c r="F181" s="103">
        <f>ROUND(SUMIF(RV_DATA!AB448:AB520, -214032763, RV_DATA!O448:O520), 6)</f>
        <v>72.09</v>
      </c>
      <c r="Q181">
        <v>3</v>
      </c>
    </row>
    <row r="182" spans="1:17" ht="14.25" x14ac:dyDescent="0.2">
      <c r="A182" s="128" t="s">
        <v>745</v>
      </c>
      <c r="B182" s="65" t="s">
        <v>747</v>
      </c>
      <c r="C182" s="65" t="s">
        <v>741</v>
      </c>
      <c r="D182" s="66">
        <f>ROUND(SUMIF(RV_DATA!AB448:AB520, -843402697, RV_DATA!I448:I520), 6)</f>
        <v>0.44800000000000001</v>
      </c>
      <c r="E182" s="103">
        <f>ROUND(RV_DATA!N452, 6)</f>
        <v>404.48</v>
      </c>
      <c r="F182" s="103">
        <f>ROUND(SUMIF(RV_DATA!AB448:AB520, -843402697, RV_DATA!O448:O520), 6)</f>
        <v>181.76</v>
      </c>
      <c r="Q182">
        <v>3</v>
      </c>
    </row>
    <row r="183" spans="1:17" ht="14.25" x14ac:dyDescent="0.2">
      <c r="A183" s="128" t="s">
        <v>748</v>
      </c>
      <c r="B183" s="65" t="s">
        <v>750</v>
      </c>
      <c r="C183" s="65" t="s">
        <v>751</v>
      </c>
      <c r="D183" s="66">
        <f>ROUND(SUMIF(RV_DATA!AB448:AB520, -1894729877, RV_DATA!I448:I520), 6)</f>
        <v>65.64</v>
      </c>
      <c r="E183" s="103">
        <f>ROUND(RV_DATA!N451, 6)</f>
        <v>48.08</v>
      </c>
      <c r="F183" s="103">
        <f>ROUND(SUMIF(RV_DATA!AB448:AB520, -1894729877, RV_DATA!O448:O520), 6)</f>
        <v>3153.14</v>
      </c>
      <c r="Q183">
        <v>3</v>
      </c>
    </row>
    <row r="184" spans="1:17" ht="14.25" x14ac:dyDescent="0.2">
      <c r="A184" s="128" t="s">
        <v>752</v>
      </c>
      <c r="B184" s="65" t="s">
        <v>754</v>
      </c>
      <c r="C184" s="65" t="s">
        <v>741</v>
      </c>
      <c r="D184" s="66">
        <f>ROUND(SUMIF(RV_DATA!AB448:AB520, -854210182, RV_DATA!I448:I520), 6)</f>
        <v>26.22</v>
      </c>
      <c r="E184" s="103">
        <f>ROUND(RV_DATA!N449, 6)</f>
        <v>29.29</v>
      </c>
      <c r="F184" s="103">
        <f>ROUND(SUMIF(RV_DATA!AB448:AB520, -854210182, RV_DATA!O448:O520), 6)</f>
        <v>768.77</v>
      </c>
      <c r="Q184">
        <v>3</v>
      </c>
    </row>
    <row r="185" spans="1:17" ht="28.5" x14ac:dyDescent="0.2">
      <c r="A185" s="128" t="s">
        <v>755</v>
      </c>
      <c r="B185" s="65" t="s">
        <v>757</v>
      </c>
      <c r="C185" s="65" t="s">
        <v>758</v>
      </c>
      <c r="D185" s="66">
        <f>ROUND(SUMIF(RV_DATA!AB448:AB520, 613166462, RV_DATA!I448:I520), 6)</f>
        <v>1.4999999999999999E-2</v>
      </c>
      <c r="E185" s="103">
        <f>ROUND(RV_DATA!N448, 6)</f>
        <v>13856.59</v>
      </c>
      <c r="F185" s="103">
        <f>ROUND(SUMIF(RV_DATA!AB448:AB520, 613166462, RV_DATA!O448:O520), 6)</f>
        <v>207.85</v>
      </c>
      <c r="Q185">
        <v>3</v>
      </c>
    </row>
    <row r="186" spans="1:17" ht="15" x14ac:dyDescent="0.25">
      <c r="A186" s="129" t="s">
        <v>1022</v>
      </c>
      <c r="B186" s="129"/>
      <c r="C186" s="129"/>
      <c r="D186" s="129"/>
      <c r="E186" s="130">
        <f>SUMIF(Q177:Q185, 3, F177:F185)</f>
        <v>6275.6100000000006</v>
      </c>
      <c r="F186" s="129"/>
    </row>
    <row r="187" spans="1:17" ht="16.5" x14ac:dyDescent="0.2">
      <c r="A187" s="119" t="str">
        <f>CONCATENATE("Подраздел: ",IF(Source!G530&lt;&gt;"Новый подраздел", Source!G530, ""))</f>
        <v>Подраздел: Система оповещения</v>
      </c>
      <c r="B187" s="120"/>
      <c r="C187" s="120"/>
      <c r="D187" s="120"/>
      <c r="E187" s="120"/>
      <c r="F187" s="120"/>
    </row>
    <row r="188" spans="1:17" ht="14.25" x14ac:dyDescent="0.2">
      <c r="A188" s="126" t="s">
        <v>1017</v>
      </c>
      <c r="B188" s="127"/>
      <c r="C188" s="127"/>
      <c r="D188" s="127"/>
      <c r="E188" s="127"/>
      <c r="F188" s="127"/>
    </row>
    <row r="189" spans="1:17" ht="14.25" x14ac:dyDescent="0.2">
      <c r="A189" s="128" t="s">
        <v>727</v>
      </c>
      <c r="B189" s="65" t="s">
        <v>728</v>
      </c>
      <c r="C189" s="65" t="s">
        <v>729</v>
      </c>
      <c r="D189" s="66">
        <f>ROUND(SUMIF(RV_DATA!AB522:AB548, -1751963544, RV_DATA!I522:I548), 6)</f>
        <v>163.00800000000001</v>
      </c>
      <c r="E189" s="103">
        <f>ROUND(RV_DATA!N524, 6)</f>
        <v>0</v>
      </c>
      <c r="F189" s="103">
        <f>ROUND(SUMIF(RV_DATA!AB522:AB548, -1751963544, RV_DATA!O522:O548), 6)</f>
        <v>0</v>
      </c>
      <c r="Q189">
        <v>1</v>
      </c>
    </row>
    <row r="190" spans="1:17" ht="15" x14ac:dyDescent="0.25">
      <c r="A190" s="129" t="s">
        <v>1018</v>
      </c>
      <c r="B190" s="129"/>
      <c r="C190" s="129"/>
      <c r="D190" s="129"/>
      <c r="E190" s="130">
        <f>SUMIF(Q189:Q189, 1, F189:F189)</f>
        <v>0</v>
      </c>
      <c r="F190" s="129"/>
    </row>
    <row r="191" spans="1:17" ht="14.25" x14ac:dyDescent="0.2">
      <c r="A191" s="126" t="s">
        <v>1019</v>
      </c>
      <c r="B191" s="127"/>
      <c r="C191" s="127"/>
      <c r="D191" s="127"/>
      <c r="E191" s="127"/>
      <c r="F191" s="127"/>
    </row>
    <row r="192" spans="1:17" ht="28.5" x14ac:dyDescent="0.2">
      <c r="A192" s="128" t="s">
        <v>730</v>
      </c>
      <c r="B192" s="65" t="s">
        <v>732</v>
      </c>
      <c r="C192" s="65" t="s">
        <v>733</v>
      </c>
      <c r="D192" s="66">
        <f>ROUND(SUMIF(RV_DATA!AB522:AB548, -1084138170, RV_DATA!I522:I548), 6)</f>
        <v>0.221</v>
      </c>
      <c r="E192" s="103">
        <f>ROUND(RV_DATA!N543, 6)</f>
        <v>789.86</v>
      </c>
      <c r="F192" s="103">
        <f>ROUND(SUMIF(RV_DATA!AB522:AB548, -1084138170, RV_DATA!O522:O548), 6)</f>
        <v>174.59</v>
      </c>
      <c r="Q192">
        <v>2</v>
      </c>
    </row>
    <row r="193" spans="1:17" ht="15" x14ac:dyDescent="0.25">
      <c r="A193" s="129" t="s">
        <v>1020</v>
      </c>
      <c r="B193" s="129"/>
      <c r="C193" s="129"/>
      <c r="D193" s="129"/>
      <c r="E193" s="130">
        <f>SUMIF(Q192:Q192, 2, F192:F192)</f>
        <v>174.59</v>
      </c>
      <c r="F193" s="129"/>
    </row>
    <row r="194" spans="1:17" ht="14.25" x14ac:dyDescent="0.2">
      <c r="A194" s="126" t="s">
        <v>1021</v>
      </c>
      <c r="B194" s="127"/>
      <c r="C194" s="127"/>
      <c r="D194" s="127"/>
      <c r="E194" s="127"/>
      <c r="F194" s="127"/>
    </row>
    <row r="195" spans="1:17" ht="14.25" x14ac:dyDescent="0.2">
      <c r="A195" s="128" t="s">
        <v>738</v>
      </c>
      <c r="B195" s="65" t="s">
        <v>740</v>
      </c>
      <c r="C195" s="65" t="s">
        <v>741</v>
      </c>
      <c r="D195" s="66">
        <f>ROUND(SUMIF(RV_DATA!AB522:AB548, 1664821204, RV_DATA!I522:I548), 6)</f>
        <v>1.4599999999999999E-3</v>
      </c>
      <c r="E195" s="103">
        <f>ROUND(RV_DATA!N536, 6)</f>
        <v>412.97</v>
      </c>
      <c r="F195" s="103">
        <f>ROUND(SUMIF(RV_DATA!AB522:AB548, 1664821204, RV_DATA!O522:O548), 6)</f>
        <v>0.69</v>
      </c>
      <c r="Q195">
        <v>3</v>
      </c>
    </row>
    <row r="196" spans="1:17" ht="14.25" x14ac:dyDescent="0.2">
      <c r="A196" s="128" t="s">
        <v>748</v>
      </c>
      <c r="B196" s="65" t="s">
        <v>750</v>
      </c>
      <c r="C196" s="65" t="s">
        <v>751</v>
      </c>
      <c r="D196" s="66">
        <f>ROUND(SUMIF(RV_DATA!AB522:AB548, -1894729877, RV_DATA!I522:I548), 6)</f>
        <v>1.63</v>
      </c>
      <c r="E196" s="103">
        <f>ROUND(RV_DATA!N535, 6)</f>
        <v>48.08</v>
      </c>
      <c r="F196" s="103">
        <f>ROUND(SUMIF(RV_DATA!AB522:AB548, -1894729877, RV_DATA!O522:O548), 6)</f>
        <v>78.349999999999994</v>
      </c>
      <c r="Q196">
        <v>3</v>
      </c>
    </row>
    <row r="197" spans="1:17" ht="14.25" x14ac:dyDescent="0.2">
      <c r="A197" s="128" t="s">
        <v>752</v>
      </c>
      <c r="B197" s="65" t="s">
        <v>754</v>
      </c>
      <c r="C197" s="65" t="s">
        <v>741</v>
      </c>
      <c r="D197" s="66">
        <f>ROUND(SUMIF(RV_DATA!AB522:AB548, -854210182, RV_DATA!I522:I548), 6)</f>
        <v>6.5140000000000002</v>
      </c>
      <c r="E197" s="103">
        <f>ROUND(RV_DATA!N523, 6)</f>
        <v>29.29</v>
      </c>
      <c r="F197" s="103">
        <f>ROUND(SUMIF(RV_DATA!AB522:AB548, -854210182, RV_DATA!O522:O548), 6)</f>
        <v>190.56</v>
      </c>
      <c r="Q197">
        <v>3</v>
      </c>
    </row>
    <row r="198" spans="1:17" ht="28.5" x14ac:dyDescent="0.2">
      <c r="A198" s="128" t="s">
        <v>755</v>
      </c>
      <c r="B198" s="65" t="s">
        <v>757</v>
      </c>
      <c r="C198" s="65" t="s">
        <v>758</v>
      </c>
      <c r="D198" s="66">
        <f>ROUND(SUMIF(RV_DATA!AB522:AB548, 613166462, RV_DATA!I522:I548), 6)</f>
        <v>0.34499999999999997</v>
      </c>
      <c r="E198" s="103">
        <f>ROUND(RV_DATA!N522, 6)</f>
        <v>13856.59</v>
      </c>
      <c r="F198" s="103">
        <f>ROUND(SUMIF(RV_DATA!AB522:AB548, 613166462, RV_DATA!O522:O548), 6)</f>
        <v>4779.9799999999996</v>
      </c>
      <c r="Q198">
        <v>3</v>
      </c>
    </row>
    <row r="199" spans="1:17" ht="15" x14ac:dyDescent="0.25">
      <c r="A199" s="129" t="s">
        <v>1022</v>
      </c>
      <c r="B199" s="129"/>
      <c r="C199" s="129"/>
      <c r="D199" s="129"/>
      <c r="E199" s="130">
        <f>SUMIF(Q195:Q198, 3, F195:F198)</f>
        <v>5049.58</v>
      </c>
      <c r="F199" s="129"/>
    </row>
    <row r="200" spans="1:17" ht="16.5" x14ac:dyDescent="0.2">
      <c r="A200" s="119" t="str">
        <f>CONCATENATE("Подраздел: ",IF(Source!G574&lt;&gt;"Новый подраздел", Source!G574, ""))</f>
        <v>Подраздел: Система пожаротушения</v>
      </c>
      <c r="B200" s="120"/>
      <c r="C200" s="120"/>
      <c r="D200" s="120"/>
      <c r="E200" s="120"/>
      <c r="F200" s="120"/>
    </row>
    <row r="201" spans="1:17" ht="14.25" x14ac:dyDescent="0.2">
      <c r="A201" s="126" t="s">
        <v>1017</v>
      </c>
      <c r="B201" s="127"/>
      <c r="C201" s="127"/>
      <c r="D201" s="127"/>
      <c r="E201" s="127"/>
      <c r="F201" s="127"/>
    </row>
    <row r="202" spans="1:17" ht="14.25" x14ac:dyDescent="0.2">
      <c r="A202" s="128" t="s">
        <v>727</v>
      </c>
      <c r="B202" s="65" t="s">
        <v>728</v>
      </c>
      <c r="C202" s="65" t="s">
        <v>729</v>
      </c>
      <c r="D202" s="66">
        <f>ROUND(SUMIF(RV_DATA!AB550:AB608, -1751963544, RV_DATA!I550:I608), 6)</f>
        <v>49.396999999999998</v>
      </c>
      <c r="E202" s="103">
        <f>ROUND(RV_DATA!N552, 6)</f>
        <v>0</v>
      </c>
      <c r="F202" s="103">
        <f>ROUND(SUMIF(RV_DATA!AB550:AB608, -1751963544, RV_DATA!O550:O608), 6)</f>
        <v>0</v>
      </c>
      <c r="Q202">
        <v>1</v>
      </c>
    </row>
    <row r="203" spans="1:17" ht="15" x14ac:dyDescent="0.25">
      <c r="A203" s="129" t="s">
        <v>1018</v>
      </c>
      <c r="B203" s="129"/>
      <c r="C203" s="129"/>
      <c r="D203" s="129"/>
      <c r="E203" s="130">
        <f>SUMIF(Q202:Q202, 1, F202:F202)</f>
        <v>0</v>
      </c>
      <c r="F203" s="129"/>
    </row>
    <row r="204" spans="1:17" ht="14.25" x14ac:dyDescent="0.2">
      <c r="A204" s="126" t="s">
        <v>1019</v>
      </c>
      <c r="B204" s="127"/>
      <c r="C204" s="127"/>
      <c r="D204" s="127"/>
      <c r="E204" s="127"/>
      <c r="F204" s="127"/>
    </row>
    <row r="205" spans="1:17" ht="28.5" x14ac:dyDescent="0.2">
      <c r="A205" s="128" t="s">
        <v>730</v>
      </c>
      <c r="B205" s="65" t="s">
        <v>732</v>
      </c>
      <c r="C205" s="65" t="s">
        <v>733</v>
      </c>
      <c r="D205" s="66">
        <f>ROUND(SUMIF(RV_DATA!AB550:AB608, -1084138170, RV_DATA!I550:I608), 6)</f>
        <v>4.2465000000000002</v>
      </c>
      <c r="E205" s="103">
        <f>ROUND(RV_DATA!N551, 6)</f>
        <v>789.86</v>
      </c>
      <c r="F205" s="103">
        <f>ROUND(SUMIF(RV_DATA!AB550:AB608, -1084138170, RV_DATA!O550:O608), 6)</f>
        <v>3354.1</v>
      </c>
      <c r="Q205">
        <v>2</v>
      </c>
    </row>
    <row r="206" spans="1:17" ht="28.5" x14ac:dyDescent="0.2">
      <c r="A206" s="128" t="s">
        <v>730</v>
      </c>
      <c r="B206" s="65" t="s">
        <v>732</v>
      </c>
      <c r="C206" s="65" t="s">
        <v>733</v>
      </c>
      <c r="D206" s="66">
        <f>ROUND(SUMIF(RV_DATA!AB550:AB608, 209854017, RV_DATA!I550:I608), 6)</f>
        <v>0.16500000000000001</v>
      </c>
      <c r="E206" s="103">
        <f>ROUND(RV_DATA!N586, 6)</f>
        <v>789.86</v>
      </c>
      <c r="F206" s="103">
        <f>ROUND(SUMIF(RV_DATA!AB550:AB608, 209854017, RV_DATA!O550:O608), 6)</f>
        <v>130.35</v>
      </c>
      <c r="Q206">
        <v>2</v>
      </c>
    </row>
    <row r="207" spans="1:17" ht="15" x14ac:dyDescent="0.25">
      <c r="A207" s="129" t="s">
        <v>1020</v>
      </c>
      <c r="B207" s="129"/>
      <c r="C207" s="129"/>
      <c r="D207" s="129"/>
      <c r="E207" s="130">
        <f>SUMIF(Q205:Q206, 2, F205:F206)</f>
        <v>3484.45</v>
      </c>
      <c r="F207" s="129"/>
    </row>
    <row r="208" spans="1:17" ht="14.25" x14ac:dyDescent="0.2">
      <c r="A208" s="126" t="s">
        <v>1021</v>
      </c>
      <c r="B208" s="127"/>
      <c r="C208" s="127"/>
      <c r="D208" s="127"/>
      <c r="E208" s="127"/>
      <c r="F208" s="127"/>
    </row>
    <row r="209" spans="1:17" ht="42.75" x14ac:dyDescent="0.2">
      <c r="A209" s="128" t="s">
        <v>734</v>
      </c>
      <c r="B209" s="65" t="s">
        <v>736</v>
      </c>
      <c r="C209" s="65" t="s">
        <v>737</v>
      </c>
      <c r="D209" s="66">
        <f>ROUND(SUMIF(RV_DATA!AB550:AB608, 1211539097, RV_DATA!I550:I608), 6)</f>
        <v>6.0000000000000002E-6</v>
      </c>
      <c r="E209" s="103">
        <f>ROUND(RV_DATA!N557, 6)</f>
        <v>1945282.38</v>
      </c>
      <c r="F209" s="103">
        <f>ROUND(SUMIF(RV_DATA!AB550:AB608, 1211539097, RV_DATA!O550:O608), 6)</f>
        <v>11.67</v>
      </c>
      <c r="Q209">
        <v>3</v>
      </c>
    </row>
    <row r="210" spans="1:17" ht="14.25" x14ac:dyDescent="0.2">
      <c r="A210" s="128" t="s">
        <v>759</v>
      </c>
      <c r="B210" s="65" t="s">
        <v>761</v>
      </c>
      <c r="C210" s="65" t="s">
        <v>741</v>
      </c>
      <c r="D210" s="66">
        <f>ROUND(SUMIF(RV_DATA!AB550:AB608, -235644289, RV_DATA!I550:I608), 6)</f>
        <v>1.4E-2</v>
      </c>
      <c r="E210" s="103">
        <f>ROUND(RV_DATA!N593, 6)</f>
        <v>471.7</v>
      </c>
      <c r="F210" s="103">
        <f>ROUND(SUMIF(RV_DATA!AB550:AB608, -235644289, RV_DATA!O550:O608), 6)</f>
        <v>6.72</v>
      </c>
      <c r="Q210">
        <v>3</v>
      </c>
    </row>
    <row r="211" spans="1:17" ht="14.25" x14ac:dyDescent="0.2">
      <c r="A211" s="128" t="s">
        <v>738</v>
      </c>
      <c r="B211" s="65" t="s">
        <v>740</v>
      </c>
      <c r="C211" s="65" t="s">
        <v>741</v>
      </c>
      <c r="D211" s="66">
        <f>ROUND(SUMIF(RV_DATA!AB550:AB608, 1664821204, RV_DATA!I550:I608), 6)</f>
        <v>3.6999999999999998E-2</v>
      </c>
      <c r="E211" s="103">
        <f>ROUND(RV_DATA!N556, 6)</f>
        <v>412.97</v>
      </c>
      <c r="F211" s="103">
        <f>ROUND(SUMIF(RV_DATA!AB550:AB608, 1664821204, RV_DATA!O550:O608), 6)</f>
        <v>15.34</v>
      </c>
      <c r="Q211">
        <v>3</v>
      </c>
    </row>
    <row r="212" spans="1:17" ht="14.25" x14ac:dyDescent="0.2">
      <c r="A212" s="128" t="s">
        <v>738</v>
      </c>
      <c r="B212" s="65" t="s">
        <v>740</v>
      </c>
      <c r="C212" s="65" t="s">
        <v>741</v>
      </c>
      <c r="D212" s="66">
        <f>ROUND(SUMIF(RV_DATA!AB550:AB608, -279449137, RV_DATA!I550:I608), 6)</f>
        <v>4.3999999999999997E-2</v>
      </c>
      <c r="E212" s="103">
        <f>ROUND(RV_DATA!N585, 6)</f>
        <v>412.97</v>
      </c>
      <c r="F212" s="103">
        <f>ROUND(SUMIF(RV_DATA!AB550:AB608, -279449137, RV_DATA!O550:O608), 6)</f>
        <v>18.260000000000002</v>
      </c>
      <c r="Q212">
        <v>3</v>
      </c>
    </row>
    <row r="213" spans="1:17" ht="14.25" x14ac:dyDescent="0.2">
      <c r="A213" s="128" t="s">
        <v>742</v>
      </c>
      <c r="B213" s="65" t="s">
        <v>744</v>
      </c>
      <c r="C213" s="65" t="s">
        <v>741</v>
      </c>
      <c r="D213" s="66">
        <f>ROUND(SUMIF(RV_DATA!AB550:AB608, -214032763, RV_DATA!I550:I608), 6)</f>
        <v>6.0000000000000001E-3</v>
      </c>
      <c r="E213" s="103">
        <f>ROUND(RV_DATA!N555, 6)</f>
        <v>271.95999999999998</v>
      </c>
      <c r="F213" s="103">
        <f>ROUND(SUMIF(RV_DATA!AB550:AB608, -214032763, RV_DATA!O550:O608), 6)</f>
        <v>1.62</v>
      </c>
      <c r="Q213">
        <v>3</v>
      </c>
    </row>
    <row r="214" spans="1:17" ht="14.25" x14ac:dyDescent="0.2">
      <c r="A214" s="128" t="s">
        <v>745</v>
      </c>
      <c r="B214" s="65" t="s">
        <v>747</v>
      </c>
      <c r="C214" s="65" t="s">
        <v>741</v>
      </c>
      <c r="D214" s="66">
        <f>ROUND(SUMIF(RV_DATA!AB550:AB608, -843402697, RV_DATA!I550:I608), 6)</f>
        <v>1.0500000000000001E-2</v>
      </c>
      <c r="E214" s="103">
        <f>ROUND(RV_DATA!N554, 6)</f>
        <v>404.48</v>
      </c>
      <c r="F214" s="103">
        <f>ROUND(SUMIF(RV_DATA!AB550:AB608, -843402697, RV_DATA!O550:O608), 6)</f>
        <v>4.26</v>
      </c>
      <c r="Q214">
        <v>3</v>
      </c>
    </row>
    <row r="215" spans="1:17" ht="14.25" x14ac:dyDescent="0.2">
      <c r="A215" s="128" t="s">
        <v>748</v>
      </c>
      <c r="B215" s="65" t="s">
        <v>750</v>
      </c>
      <c r="C215" s="65" t="s">
        <v>751</v>
      </c>
      <c r="D215" s="66">
        <f>ROUND(SUMIF(RV_DATA!AB550:AB608, -1894729877, RV_DATA!I550:I608), 6)</f>
        <v>5.68</v>
      </c>
      <c r="E215" s="103">
        <f>ROUND(RV_DATA!N553, 6)</f>
        <v>48.08</v>
      </c>
      <c r="F215" s="103">
        <f>ROUND(SUMIF(RV_DATA!AB550:AB608, -1894729877, RV_DATA!O550:O608), 6)</f>
        <v>272.97000000000003</v>
      </c>
      <c r="Q215">
        <v>3</v>
      </c>
    </row>
    <row r="216" spans="1:17" ht="14.25" x14ac:dyDescent="0.2">
      <c r="A216" s="128" t="s">
        <v>748</v>
      </c>
      <c r="B216" s="65" t="s">
        <v>750</v>
      </c>
      <c r="C216" s="65" t="s">
        <v>751</v>
      </c>
      <c r="D216" s="66">
        <f>ROUND(SUMIF(RV_DATA!AB550:AB608, 438278550, RV_DATA!I550:I608), 6)</f>
        <v>0.44</v>
      </c>
      <c r="E216" s="103">
        <f>ROUND(RV_DATA!N584, 6)</f>
        <v>48.08</v>
      </c>
      <c r="F216" s="103">
        <f>ROUND(SUMIF(RV_DATA!AB550:AB608, 438278550, RV_DATA!O550:O608), 6)</f>
        <v>21.12</v>
      </c>
      <c r="Q216">
        <v>3</v>
      </c>
    </row>
    <row r="217" spans="1:17" ht="14.25" x14ac:dyDescent="0.2">
      <c r="A217" s="128" t="s">
        <v>752</v>
      </c>
      <c r="B217" s="65" t="s">
        <v>754</v>
      </c>
      <c r="C217" s="65" t="s">
        <v>741</v>
      </c>
      <c r="D217" s="66">
        <f>ROUND(SUMIF(RV_DATA!AB550:AB608, -854210182, RV_DATA!I550:I608), 6)</f>
        <v>14.878</v>
      </c>
      <c r="E217" s="103">
        <f>ROUND(RV_DATA!N550, 6)</f>
        <v>29.29</v>
      </c>
      <c r="F217" s="103">
        <f>ROUND(SUMIF(RV_DATA!AB550:AB608, -854210182, RV_DATA!O550:O608), 6)</f>
        <v>435.75</v>
      </c>
      <c r="Q217">
        <v>3</v>
      </c>
    </row>
    <row r="218" spans="1:17" ht="14.25" x14ac:dyDescent="0.2">
      <c r="A218" s="128" t="s">
        <v>768</v>
      </c>
      <c r="B218" s="65" t="s">
        <v>770</v>
      </c>
      <c r="C218" s="65" t="s">
        <v>741</v>
      </c>
      <c r="D218" s="66">
        <f>ROUND(SUMIF(RV_DATA!AB550:AB608, 136419810, RV_DATA!I550:I608), 6)</f>
        <v>0.13200000000000001</v>
      </c>
      <c r="E218" s="103">
        <f>ROUND(RV_DATA!N598, 6)</f>
        <v>76.12</v>
      </c>
      <c r="F218" s="103">
        <f>ROUND(SUMIF(RV_DATA!AB550:AB608, 136419810, RV_DATA!O550:O608), 6)</f>
        <v>10.08</v>
      </c>
      <c r="Q218">
        <v>3</v>
      </c>
    </row>
    <row r="219" spans="1:17" ht="28.5" x14ac:dyDescent="0.2">
      <c r="A219" s="128" t="s">
        <v>771</v>
      </c>
      <c r="B219" s="65" t="s">
        <v>773</v>
      </c>
      <c r="C219" s="65" t="s">
        <v>751</v>
      </c>
      <c r="D219" s="66">
        <f>ROUND(SUMIF(RV_DATA!AB550:AB608, -2112574086, RV_DATA!I550:I608), 6)</f>
        <v>0.28000000000000003</v>
      </c>
      <c r="E219" s="103">
        <f>ROUND(RV_DATA!N590, 6)</f>
        <v>459.29</v>
      </c>
      <c r="F219" s="103">
        <f>ROUND(SUMIF(RV_DATA!AB550:AB608, -2112574086, RV_DATA!O550:O608), 6)</f>
        <v>128.52000000000001</v>
      </c>
      <c r="Q219">
        <v>3</v>
      </c>
    </row>
    <row r="220" spans="1:17" ht="14.25" x14ac:dyDescent="0.2">
      <c r="A220" s="128" t="s">
        <v>774</v>
      </c>
      <c r="B220" s="65" t="s">
        <v>776</v>
      </c>
      <c r="C220" s="65" t="s">
        <v>737</v>
      </c>
      <c r="D220" s="66">
        <f>ROUND(SUMIF(RV_DATA!AB550:AB608, 1212629458, RV_DATA!I550:I608), 6)</f>
        <v>1.5200000000000001E-4</v>
      </c>
      <c r="E220" s="103">
        <f>ROUND(RV_DATA!N589, 6)</f>
        <v>95071.08</v>
      </c>
      <c r="F220" s="103">
        <f>ROUND(SUMIF(RV_DATA!AB550:AB608, 1212629458, RV_DATA!O550:O608), 6)</f>
        <v>14.44</v>
      </c>
      <c r="Q220">
        <v>3</v>
      </c>
    </row>
    <row r="221" spans="1:17" ht="28.5" x14ac:dyDescent="0.2">
      <c r="A221" s="128" t="s">
        <v>765</v>
      </c>
      <c r="B221" s="65" t="s">
        <v>767</v>
      </c>
      <c r="C221" s="65" t="s">
        <v>741</v>
      </c>
      <c r="D221" s="66">
        <f>ROUND(SUMIF(RV_DATA!AB550:AB608, 1793131511, RV_DATA!I550:I608), 6)</f>
        <v>6.4000000000000001E-2</v>
      </c>
      <c r="E221" s="103">
        <f>ROUND(RV_DATA!N588, 6)</f>
        <v>137.97</v>
      </c>
      <c r="F221" s="103">
        <f>ROUND(SUMIF(RV_DATA!AB550:AB608, 1793131511, RV_DATA!O550:O608), 6)</f>
        <v>8.84</v>
      </c>
      <c r="Q221">
        <v>3</v>
      </c>
    </row>
    <row r="222" spans="1:17" ht="15" x14ac:dyDescent="0.25">
      <c r="A222" s="129" t="s">
        <v>1022</v>
      </c>
      <c r="B222" s="129"/>
      <c r="C222" s="129"/>
      <c r="D222" s="129"/>
      <c r="E222" s="130">
        <f>SUMIF(Q209:Q221, 3, F209:F221)</f>
        <v>949.59000000000015</v>
      </c>
      <c r="F222" s="129"/>
    </row>
    <row r="223" spans="1:17" ht="16.5" x14ac:dyDescent="0.2">
      <c r="A223" s="119" t="str">
        <f>CONCATENATE("Подраздел: ",IF(Source!G622&lt;&gt;"Новый подраздел", Source!G622, ""))</f>
        <v>Подраздел: Система дымоудаления</v>
      </c>
      <c r="B223" s="120"/>
      <c r="C223" s="120"/>
      <c r="D223" s="120"/>
      <c r="E223" s="120"/>
      <c r="F223" s="120"/>
    </row>
    <row r="224" spans="1:17" ht="14.25" x14ac:dyDescent="0.2">
      <c r="A224" s="126" t="s">
        <v>1017</v>
      </c>
      <c r="B224" s="127"/>
      <c r="C224" s="127"/>
      <c r="D224" s="127"/>
      <c r="E224" s="127"/>
      <c r="F224" s="127"/>
    </row>
    <row r="225" spans="1:17" ht="14.25" x14ac:dyDescent="0.2">
      <c r="A225" s="128" t="s">
        <v>727</v>
      </c>
      <c r="B225" s="65" t="s">
        <v>728</v>
      </c>
      <c r="C225" s="65" t="s">
        <v>729</v>
      </c>
      <c r="D225" s="66">
        <f>ROUND(SUMIF(RV_DATA!AB610:AB617, -1751963544, RV_DATA!I610:I617), 6)</f>
        <v>154.08000000000001</v>
      </c>
      <c r="E225" s="103">
        <f>ROUND(RV_DATA!N610, 6)</f>
        <v>0</v>
      </c>
      <c r="F225" s="103">
        <f>ROUND(SUMIF(RV_DATA!AB610:AB617, -1751963544, RV_DATA!O610:O617), 6)</f>
        <v>0</v>
      </c>
      <c r="Q225">
        <v>1</v>
      </c>
    </row>
    <row r="226" spans="1:17" ht="15" x14ac:dyDescent="0.25">
      <c r="A226" s="129" t="s">
        <v>1018</v>
      </c>
      <c r="B226" s="129"/>
      <c r="C226" s="129"/>
      <c r="D226" s="129"/>
      <c r="E226" s="130">
        <f>SUMIF(Q225:Q225, 1, F225:F225)</f>
        <v>0</v>
      </c>
      <c r="F226" s="129"/>
    </row>
    <row r="227" spans="1:17" ht="14.25" x14ac:dyDescent="0.2">
      <c r="A227" s="126" t="s">
        <v>1019</v>
      </c>
      <c r="B227" s="127"/>
      <c r="C227" s="127"/>
      <c r="D227" s="127"/>
      <c r="E227" s="127"/>
      <c r="F227" s="127"/>
    </row>
    <row r="228" spans="1:17" ht="28.5" x14ac:dyDescent="0.2">
      <c r="A228" s="128" t="s">
        <v>730</v>
      </c>
      <c r="B228" s="65" t="s">
        <v>732</v>
      </c>
      <c r="C228" s="65" t="s">
        <v>733</v>
      </c>
      <c r="D228" s="66">
        <f>ROUND(SUMIF(RV_DATA!AB610:AB617, -1084138170, RV_DATA!I610:I617), 6)</f>
        <v>4</v>
      </c>
      <c r="E228" s="103">
        <f>ROUND(RV_DATA!N613, 6)</f>
        <v>789.86</v>
      </c>
      <c r="F228" s="103">
        <f>ROUND(SUMIF(RV_DATA!AB610:AB617, -1084138170, RV_DATA!O610:O617), 6)</f>
        <v>3159.08</v>
      </c>
      <c r="Q228">
        <v>2</v>
      </c>
    </row>
    <row r="229" spans="1:17" ht="15" x14ac:dyDescent="0.25">
      <c r="A229" s="129" t="s">
        <v>1020</v>
      </c>
      <c r="B229" s="129"/>
      <c r="C229" s="129"/>
      <c r="D229" s="129"/>
      <c r="E229" s="130">
        <f>SUMIF(Q228:Q228, 2, F228:F228)</f>
        <v>3159.08</v>
      </c>
      <c r="F229" s="129"/>
    </row>
    <row r="230" spans="1:17" ht="14.25" x14ac:dyDescent="0.2">
      <c r="A230" s="126" t="s">
        <v>1021</v>
      </c>
      <c r="B230" s="127"/>
      <c r="C230" s="127"/>
      <c r="D230" s="127"/>
      <c r="E230" s="127"/>
      <c r="F230" s="127"/>
    </row>
    <row r="231" spans="1:17" ht="14.25" x14ac:dyDescent="0.2">
      <c r="A231" s="128" t="s">
        <v>752</v>
      </c>
      <c r="B231" s="65" t="s">
        <v>754</v>
      </c>
      <c r="C231" s="65" t="s">
        <v>741</v>
      </c>
      <c r="D231" s="66">
        <f>ROUND(SUMIF(RV_DATA!AB610:AB617, -854210182, RV_DATA!I610:I617), 6)</f>
        <v>2.54</v>
      </c>
      <c r="E231" s="103">
        <f>ROUND(RV_DATA!N612, 6)</f>
        <v>29.29</v>
      </c>
      <c r="F231" s="103">
        <f>ROUND(SUMIF(RV_DATA!AB610:AB617, -854210182, RV_DATA!O610:O617), 6)</f>
        <v>74.2</v>
      </c>
      <c r="Q231">
        <v>3</v>
      </c>
    </row>
    <row r="232" spans="1:17" ht="15" x14ac:dyDescent="0.25">
      <c r="A232" s="129" t="s">
        <v>1022</v>
      </c>
      <c r="B232" s="129"/>
      <c r="C232" s="129"/>
      <c r="D232" s="129"/>
      <c r="E232" s="130">
        <f>SUMIF(Q231:Q231, 3, F231:F231)</f>
        <v>74.2</v>
      </c>
      <c r="F232" s="129"/>
    </row>
    <row r="233" spans="1:17" ht="16.5" x14ac:dyDescent="0.2">
      <c r="A233" s="119" t="str">
        <f>CONCATENATE("Раздел: ",IF(Source!G692&lt;&gt;"Новый раздел", Source!G692, ""))</f>
        <v>Раздел: г. Москва, ул. Бутырская 65/68</v>
      </c>
      <c r="B233" s="120"/>
      <c r="C233" s="120"/>
      <c r="D233" s="120"/>
      <c r="E233" s="120"/>
      <c r="F233" s="120"/>
    </row>
    <row r="234" spans="1:17" ht="16.5" x14ac:dyDescent="0.2">
      <c r="A234" s="119" t="str">
        <f>CONCATENATE("Подраздел: ",IF(Source!G696&lt;&gt;"Новый подраздел", Source!G696, ""))</f>
        <v>Подраздел: АПС</v>
      </c>
      <c r="B234" s="120"/>
      <c r="C234" s="120"/>
      <c r="D234" s="120"/>
      <c r="E234" s="120"/>
      <c r="F234" s="120"/>
    </row>
    <row r="235" spans="1:17" ht="14.25" x14ac:dyDescent="0.2">
      <c r="A235" s="126" t="s">
        <v>1017</v>
      </c>
      <c r="B235" s="127"/>
      <c r="C235" s="127"/>
      <c r="D235" s="127"/>
      <c r="E235" s="127"/>
      <c r="F235" s="127"/>
    </row>
    <row r="236" spans="1:17" ht="14.25" x14ac:dyDescent="0.2">
      <c r="A236" s="128" t="s">
        <v>727</v>
      </c>
      <c r="B236" s="65" t="s">
        <v>728</v>
      </c>
      <c r="C236" s="65" t="s">
        <v>729</v>
      </c>
      <c r="D236" s="66">
        <f>ROUND(SUMIF(RV_DATA!AB620:AB639, -1751963544, RV_DATA!I620:I639), 6)</f>
        <v>46.61</v>
      </c>
      <c r="E236" s="103">
        <f>ROUND(RV_DATA!N624, 6)</f>
        <v>0</v>
      </c>
      <c r="F236" s="103">
        <f>ROUND(SUMIF(RV_DATA!AB620:AB639, -1751963544, RV_DATA!O620:O639), 6)</f>
        <v>0</v>
      </c>
      <c r="Q236">
        <v>1</v>
      </c>
    </row>
    <row r="237" spans="1:17" ht="15" x14ac:dyDescent="0.25">
      <c r="A237" s="129" t="s">
        <v>1018</v>
      </c>
      <c r="B237" s="129"/>
      <c r="C237" s="129"/>
      <c r="D237" s="129"/>
      <c r="E237" s="130">
        <f>SUMIF(Q236:Q236, 1, F236:F236)</f>
        <v>0</v>
      </c>
      <c r="F237" s="129"/>
    </row>
    <row r="238" spans="1:17" ht="14.25" x14ac:dyDescent="0.2">
      <c r="A238" s="126" t="s">
        <v>1019</v>
      </c>
      <c r="B238" s="127"/>
      <c r="C238" s="127"/>
      <c r="D238" s="127"/>
      <c r="E238" s="127"/>
      <c r="F238" s="127"/>
    </row>
    <row r="239" spans="1:17" ht="28.5" x14ac:dyDescent="0.2">
      <c r="A239" s="128" t="s">
        <v>730</v>
      </c>
      <c r="B239" s="65" t="s">
        <v>732</v>
      </c>
      <c r="C239" s="65" t="s">
        <v>733</v>
      </c>
      <c r="D239" s="66">
        <f>ROUND(SUMIF(RV_DATA!AB620:AB639, -1084138170, RV_DATA!I620:I639), 6)</f>
        <v>2.157</v>
      </c>
      <c r="E239" s="103">
        <f>ROUND(RV_DATA!N628, 6)</f>
        <v>789.86</v>
      </c>
      <c r="F239" s="103">
        <f>ROUND(SUMIF(RV_DATA!AB620:AB639, -1084138170, RV_DATA!O620:O639), 6)</f>
        <v>1704.03</v>
      </c>
      <c r="Q239">
        <v>2</v>
      </c>
    </row>
    <row r="240" spans="1:17" ht="15" x14ac:dyDescent="0.25">
      <c r="A240" s="129" t="s">
        <v>1020</v>
      </c>
      <c r="B240" s="129"/>
      <c r="C240" s="129"/>
      <c r="D240" s="129"/>
      <c r="E240" s="130">
        <f>SUMIF(Q239:Q239, 2, F239:F239)</f>
        <v>1704.03</v>
      </c>
      <c r="F240" s="129"/>
    </row>
    <row r="241" spans="1:17" ht="14.25" x14ac:dyDescent="0.2">
      <c r="A241" s="126" t="s">
        <v>1021</v>
      </c>
      <c r="B241" s="127"/>
      <c r="C241" s="127"/>
      <c r="D241" s="127"/>
      <c r="E241" s="127"/>
      <c r="F241" s="127"/>
    </row>
    <row r="242" spans="1:17" ht="14.25" x14ac:dyDescent="0.2">
      <c r="A242" s="128" t="s">
        <v>759</v>
      </c>
      <c r="B242" s="65" t="s">
        <v>761</v>
      </c>
      <c r="C242" s="65" t="s">
        <v>741</v>
      </c>
      <c r="D242" s="66">
        <f>ROUND(SUMIF(RV_DATA!AB620:AB639, -235644289, RV_DATA!I620:I639), 6)</f>
        <v>2.0000000000000001E-4</v>
      </c>
      <c r="E242" s="103">
        <f>ROUND(RV_DATA!N633, 6)</f>
        <v>471.7</v>
      </c>
      <c r="F242" s="103">
        <f>ROUND(SUMIF(RV_DATA!AB620:AB639, -235644289, RV_DATA!O620:O639), 6)</f>
        <v>0.1</v>
      </c>
      <c r="Q242">
        <v>3</v>
      </c>
    </row>
    <row r="243" spans="1:17" ht="14.25" x14ac:dyDescent="0.2">
      <c r="A243" s="128" t="s">
        <v>738</v>
      </c>
      <c r="B243" s="65" t="s">
        <v>740</v>
      </c>
      <c r="C243" s="65" t="s">
        <v>741</v>
      </c>
      <c r="D243" s="66">
        <f>ROUND(SUMIF(RV_DATA!AB620:AB639, 1664821204, RV_DATA!I620:I639), 6)</f>
        <v>1.5E-3</v>
      </c>
      <c r="E243" s="103">
        <f>ROUND(RV_DATA!N623, 6)</f>
        <v>412.97</v>
      </c>
      <c r="F243" s="103">
        <f>ROUND(SUMIF(RV_DATA!AB620:AB639, 1664821204, RV_DATA!O620:O639), 6)</f>
        <v>0.63</v>
      </c>
      <c r="Q243">
        <v>3</v>
      </c>
    </row>
    <row r="244" spans="1:17" ht="14.25" x14ac:dyDescent="0.2">
      <c r="A244" s="128" t="s">
        <v>748</v>
      </c>
      <c r="B244" s="65" t="s">
        <v>750</v>
      </c>
      <c r="C244" s="65" t="s">
        <v>751</v>
      </c>
      <c r="D244" s="66">
        <f>ROUND(SUMIF(RV_DATA!AB620:AB639, -1894729877, RV_DATA!I620:I639), 6)</f>
        <v>3.7</v>
      </c>
      <c r="E244" s="103">
        <f>ROUND(RV_DATA!N622, 6)</f>
        <v>48.08</v>
      </c>
      <c r="F244" s="103">
        <f>ROUND(SUMIF(RV_DATA!AB620:AB639, -1894729877, RV_DATA!O620:O639), 6)</f>
        <v>177.96</v>
      </c>
      <c r="Q244">
        <v>3</v>
      </c>
    </row>
    <row r="245" spans="1:17" ht="14.25" x14ac:dyDescent="0.2">
      <c r="A245" s="128" t="s">
        <v>752</v>
      </c>
      <c r="B245" s="65" t="s">
        <v>754</v>
      </c>
      <c r="C245" s="65" t="s">
        <v>741</v>
      </c>
      <c r="D245" s="66">
        <f>ROUND(SUMIF(RV_DATA!AB620:AB639, -854210182, RV_DATA!I620:I639), 6)</f>
        <v>1.8</v>
      </c>
      <c r="E245" s="103">
        <f>ROUND(RV_DATA!N621, 6)</f>
        <v>29.29</v>
      </c>
      <c r="F245" s="103">
        <f>ROUND(SUMIF(RV_DATA!AB620:AB639, -854210182, RV_DATA!O620:O639), 6)</f>
        <v>52.56</v>
      </c>
      <c r="Q245">
        <v>3</v>
      </c>
    </row>
    <row r="246" spans="1:17" ht="28.5" x14ac:dyDescent="0.2">
      <c r="A246" s="128" t="s">
        <v>762</v>
      </c>
      <c r="B246" s="65" t="s">
        <v>764</v>
      </c>
      <c r="C246" s="65" t="s">
        <v>751</v>
      </c>
      <c r="D246" s="66">
        <f>ROUND(SUMIF(RV_DATA!AB620:AB639, 2112690946, RV_DATA!I620:I639), 6)</f>
        <v>0.03</v>
      </c>
      <c r="E246" s="103">
        <f>ROUND(RV_DATA!N620, 6)</f>
        <v>429.34</v>
      </c>
      <c r="F246" s="103">
        <f>ROUND(SUMIF(RV_DATA!AB620:AB639, 2112690946, RV_DATA!O620:O639), 6)</f>
        <v>12.87</v>
      </c>
      <c r="Q246">
        <v>3</v>
      </c>
    </row>
    <row r="247" spans="1:17" ht="15" x14ac:dyDescent="0.25">
      <c r="A247" s="129" t="s">
        <v>1022</v>
      </c>
      <c r="B247" s="129"/>
      <c r="C247" s="129"/>
      <c r="D247" s="129"/>
      <c r="E247" s="130">
        <f>SUMIF(Q242:Q246, 3, F242:F246)</f>
        <v>244.12</v>
      </c>
      <c r="F247" s="129"/>
    </row>
    <row r="248" spans="1:17" ht="16.5" x14ac:dyDescent="0.2">
      <c r="A248" s="119" t="str">
        <f>CONCATENATE("Подраздел: ",IF(Source!G739&lt;&gt;"Новый подраздел", Source!G739, ""))</f>
        <v>Подраздел: СОУЭ</v>
      </c>
      <c r="B248" s="120"/>
      <c r="C248" s="120"/>
      <c r="D248" s="120"/>
      <c r="E248" s="120"/>
      <c r="F248" s="120"/>
    </row>
    <row r="249" spans="1:17" ht="14.25" x14ac:dyDescent="0.2">
      <c r="A249" s="126" t="s">
        <v>1017</v>
      </c>
      <c r="B249" s="127"/>
      <c r="C249" s="127"/>
      <c r="D249" s="127"/>
      <c r="E249" s="127"/>
      <c r="F249" s="127"/>
    </row>
    <row r="250" spans="1:17" ht="14.25" x14ac:dyDescent="0.2">
      <c r="A250" s="128" t="s">
        <v>727</v>
      </c>
      <c r="B250" s="65" t="s">
        <v>728</v>
      </c>
      <c r="C250" s="65" t="s">
        <v>729</v>
      </c>
      <c r="D250" s="66">
        <f>ROUND(SUMIF(RV_DATA!AB641:AB649, -1751963544, RV_DATA!I641:I649), 6)</f>
        <v>29.896000000000001</v>
      </c>
      <c r="E250" s="103">
        <f>ROUND(RV_DATA!N642, 6)</f>
        <v>0</v>
      </c>
      <c r="F250" s="103">
        <f>ROUND(SUMIF(RV_DATA!AB641:AB649, -1751963544, RV_DATA!O641:O649), 6)</f>
        <v>0</v>
      </c>
      <c r="Q250">
        <v>1</v>
      </c>
    </row>
    <row r="251" spans="1:17" ht="15" x14ac:dyDescent="0.25">
      <c r="A251" s="129" t="s">
        <v>1018</v>
      </c>
      <c r="B251" s="129"/>
      <c r="C251" s="129"/>
      <c r="D251" s="129"/>
      <c r="E251" s="130">
        <f>SUMIF(Q250:Q250, 1, F250:F250)</f>
        <v>0</v>
      </c>
      <c r="F251" s="129"/>
    </row>
    <row r="252" spans="1:17" ht="14.25" x14ac:dyDescent="0.2">
      <c r="A252" s="126" t="s">
        <v>1021</v>
      </c>
      <c r="B252" s="127"/>
      <c r="C252" s="127"/>
      <c r="D252" s="127"/>
      <c r="E252" s="127"/>
      <c r="F252" s="127"/>
    </row>
    <row r="253" spans="1:17" ht="14.25" x14ac:dyDescent="0.2">
      <c r="A253" s="128" t="s">
        <v>748</v>
      </c>
      <c r="B253" s="65" t="s">
        <v>750</v>
      </c>
      <c r="C253" s="65" t="s">
        <v>751</v>
      </c>
      <c r="D253" s="66">
        <f>ROUND(SUMIF(RV_DATA!AB641:AB649, -1894729877, RV_DATA!I641:I649), 6)</f>
        <v>0.3</v>
      </c>
      <c r="E253" s="103">
        <f>ROUND(RV_DATA!N648, 6)</f>
        <v>48.08</v>
      </c>
      <c r="F253" s="103">
        <f>ROUND(SUMIF(RV_DATA!AB641:AB649, -1894729877, RV_DATA!O641:O649), 6)</f>
        <v>14.4</v>
      </c>
      <c r="Q253">
        <v>3</v>
      </c>
    </row>
    <row r="254" spans="1:17" ht="14.25" x14ac:dyDescent="0.2">
      <c r="A254" s="128" t="s">
        <v>752</v>
      </c>
      <c r="B254" s="65" t="s">
        <v>754</v>
      </c>
      <c r="C254" s="65" t="s">
        <v>741</v>
      </c>
      <c r="D254" s="66">
        <f>ROUND(SUMIF(RV_DATA!AB641:AB649, -854210182, RV_DATA!I641:I649), 6)</f>
        <v>2.2810000000000001</v>
      </c>
      <c r="E254" s="103">
        <f>ROUND(RV_DATA!N641, 6)</f>
        <v>29.29</v>
      </c>
      <c r="F254" s="103">
        <f>ROUND(SUMIF(RV_DATA!AB641:AB649, -854210182, RV_DATA!O641:O649), 6)</f>
        <v>66.69</v>
      </c>
      <c r="Q254">
        <v>3</v>
      </c>
    </row>
    <row r="255" spans="1:17" ht="15" x14ac:dyDescent="0.25">
      <c r="A255" s="129" t="s">
        <v>1022</v>
      </c>
      <c r="B255" s="129"/>
      <c r="C255" s="129"/>
      <c r="D255" s="129"/>
      <c r="E255" s="130">
        <f>SUMIF(Q253:Q254, 3, F253:F254)</f>
        <v>81.09</v>
      </c>
      <c r="F255" s="129"/>
    </row>
    <row r="256" spans="1:17" ht="33" x14ac:dyDescent="0.2">
      <c r="A256" s="119" t="str">
        <f>CONCATENATE("Раздел: ",IF(Source!G810&lt;&gt;"Новый раздел", Source!G810, ""))</f>
        <v>Раздел: Филиал № 3 ГБУЗ "ГП № 6 ДЗМ", по адресу: 125008, г. Москва, 3-й Новомихалковский проезд, д.3А, стр.1</v>
      </c>
      <c r="B256" s="120"/>
      <c r="C256" s="120"/>
      <c r="D256" s="120"/>
      <c r="E256" s="120"/>
      <c r="F256" s="120"/>
      <c r="O256" s="121" t="s">
        <v>1023</v>
      </c>
    </row>
    <row r="257" spans="1:17" ht="16.5" x14ac:dyDescent="0.2">
      <c r="A257" s="119" t="str">
        <f>CONCATENATE("Подраздел: ",IF(Source!G814&lt;&gt;"Новый подраздел", Source!G814, ""))</f>
        <v>Подраздел: Автоматическая пожарная сигнализация</v>
      </c>
      <c r="B257" s="120"/>
      <c r="C257" s="120"/>
      <c r="D257" s="120"/>
      <c r="E257" s="120"/>
      <c r="F257" s="120"/>
    </row>
    <row r="258" spans="1:17" ht="14.25" x14ac:dyDescent="0.2">
      <c r="A258" s="126" t="s">
        <v>1017</v>
      </c>
      <c r="B258" s="127"/>
      <c r="C258" s="127"/>
      <c r="D258" s="127"/>
      <c r="E258" s="127"/>
      <c r="F258" s="127"/>
    </row>
    <row r="259" spans="1:17" ht="14.25" x14ac:dyDescent="0.2">
      <c r="A259" s="128" t="s">
        <v>727</v>
      </c>
      <c r="B259" s="65" t="s">
        <v>728</v>
      </c>
      <c r="C259" s="65" t="s">
        <v>729</v>
      </c>
      <c r="D259" s="66">
        <f>ROUND(SUMIF(RV_DATA!AB652:AB745, -1751963544, RV_DATA!I652:I745), 6)</f>
        <v>1337.2594999999999</v>
      </c>
      <c r="E259" s="103">
        <f>ROUND(RV_DATA!N654, 6)</f>
        <v>0</v>
      </c>
      <c r="F259" s="103">
        <f>ROUND(SUMIF(RV_DATA!AB652:AB745, -1751963544, RV_DATA!O652:O745), 6)</f>
        <v>0</v>
      </c>
      <c r="Q259">
        <v>1</v>
      </c>
    </row>
    <row r="260" spans="1:17" ht="15" x14ac:dyDescent="0.25">
      <c r="A260" s="129" t="s">
        <v>1018</v>
      </c>
      <c r="B260" s="129"/>
      <c r="C260" s="129"/>
      <c r="D260" s="129"/>
      <c r="E260" s="130">
        <f>SUMIF(Q259:Q259, 1, F259:F259)</f>
        <v>0</v>
      </c>
      <c r="F260" s="129"/>
    </row>
    <row r="261" spans="1:17" ht="14.25" x14ac:dyDescent="0.2">
      <c r="A261" s="126" t="s">
        <v>1019</v>
      </c>
      <c r="B261" s="127"/>
      <c r="C261" s="127"/>
      <c r="D261" s="127"/>
      <c r="E261" s="127"/>
      <c r="F261" s="127"/>
    </row>
    <row r="262" spans="1:17" ht="28.5" x14ac:dyDescent="0.2">
      <c r="A262" s="128" t="s">
        <v>730</v>
      </c>
      <c r="B262" s="65" t="s">
        <v>732</v>
      </c>
      <c r="C262" s="65" t="s">
        <v>733</v>
      </c>
      <c r="D262" s="66">
        <f>ROUND(SUMIF(RV_DATA!AB652:AB745, -1084138170, RV_DATA!I652:I745), 6)</f>
        <v>25.506</v>
      </c>
      <c r="E262" s="103">
        <f>ROUND(RV_DATA!N673, 6)</f>
        <v>789.86</v>
      </c>
      <c r="F262" s="103">
        <f>ROUND(SUMIF(RV_DATA!AB652:AB745, -1084138170, RV_DATA!O652:O745), 6)</f>
        <v>20148.02</v>
      </c>
      <c r="Q262">
        <v>2</v>
      </c>
    </row>
    <row r="263" spans="1:17" ht="15" x14ac:dyDescent="0.25">
      <c r="A263" s="129" t="s">
        <v>1020</v>
      </c>
      <c r="B263" s="129"/>
      <c r="C263" s="129"/>
      <c r="D263" s="129"/>
      <c r="E263" s="130">
        <f>SUMIF(Q262:Q262, 2, F262:F262)</f>
        <v>20148.02</v>
      </c>
      <c r="F263" s="129"/>
    </row>
    <row r="264" spans="1:17" ht="14.25" x14ac:dyDescent="0.2">
      <c r="A264" s="126" t="s">
        <v>1021</v>
      </c>
      <c r="B264" s="127"/>
      <c r="C264" s="127"/>
      <c r="D264" s="127"/>
      <c r="E264" s="127"/>
      <c r="F264" s="127"/>
    </row>
    <row r="265" spans="1:17" ht="42.75" x14ac:dyDescent="0.2">
      <c r="A265" s="128" t="s">
        <v>734</v>
      </c>
      <c r="B265" s="65" t="s">
        <v>736</v>
      </c>
      <c r="C265" s="65" t="s">
        <v>737</v>
      </c>
      <c r="D265" s="66">
        <f>ROUND(SUMIF(RV_DATA!AB652:AB745, 1211539097, RV_DATA!I652:I745), 6)</f>
        <v>1.3200000000000001E-4</v>
      </c>
      <c r="E265" s="103">
        <f>ROUND(RV_DATA!N688, 6)</f>
        <v>1945282.38</v>
      </c>
      <c r="F265" s="103">
        <f>ROUND(SUMIF(RV_DATA!AB652:AB745, 1211539097, RV_DATA!O652:O745), 6)</f>
        <v>256.74</v>
      </c>
      <c r="Q265">
        <v>3</v>
      </c>
    </row>
    <row r="266" spans="1:17" ht="14.25" x14ac:dyDescent="0.2">
      <c r="A266" s="128" t="s">
        <v>759</v>
      </c>
      <c r="B266" s="65" t="s">
        <v>761</v>
      </c>
      <c r="C266" s="65" t="s">
        <v>741</v>
      </c>
      <c r="D266" s="66">
        <f>ROUND(SUMIF(RV_DATA!AB652:AB745, -235644289, RV_DATA!I652:I745), 6)</f>
        <v>0.38969999999999999</v>
      </c>
      <c r="E266" s="103">
        <f>ROUND(RV_DATA!N666, 6)</f>
        <v>471.7</v>
      </c>
      <c r="F266" s="103">
        <f>ROUND(SUMIF(RV_DATA!AB652:AB745, -235644289, RV_DATA!O652:O745), 6)</f>
        <v>183.18</v>
      </c>
      <c r="Q266">
        <v>3</v>
      </c>
    </row>
    <row r="267" spans="1:17" ht="14.25" x14ac:dyDescent="0.2">
      <c r="A267" s="128" t="s">
        <v>738</v>
      </c>
      <c r="B267" s="65" t="s">
        <v>740</v>
      </c>
      <c r="C267" s="65" t="s">
        <v>741</v>
      </c>
      <c r="D267" s="66">
        <f>ROUND(SUMIF(RV_DATA!AB652:AB745, 1664821204, RV_DATA!I652:I745), 6)</f>
        <v>1.7520800000000001</v>
      </c>
      <c r="E267" s="103">
        <f>ROUND(RV_DATA!N658, 6)</f>
        <v>412.97</v>
      </c>
      <c r="F267" s="103">
        <f>ROUND(SUMIF(RV_DATA!AB652:AB745, 1664821204, RV_DATA!O652:O745), 6)</f>
        <v>729.36</v>
      </c>
      <c r="Q267">
        <v>3</v>
      </c>
    </row>
    <row r="268" spans="1:17" ht="14.25" x14ac:dyDescent="0.2">
      <c r="A268" s="128" t="s">
        <v>742</v>
      </c>
      <c r="B268" s="65" t="s">
        <v>744</v>
      </c>
      <c r="C268" s="65" t="s">
        <v>741</v>
      </c>
      <c r="D268" s="66">
        <f>ROUND(SUMIF(RV_DATA!AB652:AB745, -214032763, RV_DATA!I652:I745), 6)</f>
        <v>0.19800000000000001</v>
      </c>
      <c r="E268" s="103">
        <f>ROUND(RV_DATA!N680, 6)</f>
        <v>271.95999999999998</v>
      </c>
      <c r="F268" s="103">
        <f>ROUND(SUMIF(RV_DATA!AB652:AB745, -214032763, RV_DATA!O652:O745), 6)</f>
        <v>53.46</v>
      </c>
      <c r="Q268">
        <v>3</v>
      </c>
    </row>
    <row r="269" spans="1:17" ht="14.25" x14ac:dyDescent="0.2">
      <c r="A269" s="128" t="s">
        <v>745</v>
      </c>
      <c r="B269" s="65" t="s">
        <v>747</v>
      </c>
      <c r="C269" s="65" t="s">
        <v>741</v>
      </c>
      <c r="D269" s="66">
        <f>ROUND(SUMIF(RV_DATA!AB652:AB745, -843402697, RV_DATA!I652:I745), 6)</f>
        <v>0.23100000000000001</v>
      </c>
      <c r="E269" s="103">
        <f>ROUND(RV_DATA!N685, 6)</f>
        <v>404.48</v>
      </c>
      <c r="F269" s="103">
        <f>ROUND(SUMIF(RV_DATA!AB652:AB745, -843402697, RV_DATA!O652:O745), 6)</f>
        <v>93.72</v>
      </c>
      <c r="Q269">
        <v>3</v>
      </c>
    </row>
    <row r="270" spans="1:17" ht="14.25" x14ac:dyDescent="0.2">
      <c r="A270" s="128" t="s">
        <v>748</v>
      </c>
      <c r="B270" s="65" t="s">
        <v>750</v>
      </c>
      <c r="C270" s="65" t="s">
        <v>751</v>
      </c>
      <c r="D270" s="66">
        <f>ROUND(SUMIF(RV_DATA!AB652:AB745, -1894729877, RV_DATA!I652:I745), 6)</f>
        <v>38.874000000000002</v>
      </c>
      <c r="E270" s="103">
        <f>ROUND(RV_DATA!N653, 6)</f>
        <v>48.08</v>
      </c>
      <c r="F270" s="103">
        <f>ROUND(SUMIF(RV_DATA!AB652:AB745, -1894729877, RV_DATA!O652:O745), 6)</f>
        <v>1867.9</v>
      </c>
      <c r="Q270">
        <v>3</v>
      </c>
    </row>
    <row r="271" spans="1:17" ht="14.25" x14ac:dyDescent="0.2">
      <c r="A271" s="128" t="s">
        <v>820</v>
      </c>
      <c r="B271" s="65" t="s">
        <v>822</v>
      </c>
      <c r="C271" s="65" t="s">
        <v>741</v>
      </c>
      <c r="D271" s="66">
        <f>ROUND(SUMIF(RV_DATA!AB652:AB745, -375012982, RV_DATA!I652:I745), 6)</f>
        <v>0.36699999999999999</v>
      </c>
      <c r="E271" s="103">
        <f>ROUND(RV_DATA!N664, 6)</f>
        <v>430.29</v>
      </c>
      <c r="F271" s="103">
        <f>ROUND(SUMIF(RV_DATA!AB652:AB745, -375012982, RV_DATA!O652:O745), 6)</f>
        <v>157.81</v>
      </c>
      <c r="Q271">
        <v>3</v>
      </c>
    </row>
    <row r="272" spans="1:17" ht="14.25" x14ac:dyDescent="0.2">
      <c r="A272" s="128" t="s">
        <v>752</v>
      </c>
      <c r="B272" s="65" t="s">
        <v>754</v>
      </c>
      <c r="C272" s="65" t="s">
        <v>741</v>
      </c>
      <c r="D272" s="66">
        <f>ROUND(SUMIF(RV_DATA!AB652:AB745, -854210182, RV_DATA!I652:I745), 6)</f>
        <v>3.14</v>
      </c>
      <c r="E272" s="103">
        <f>ROUND(RV_DATA!N652, 6)</f>
        <v>29.29</v>
      </c>
      <c r="F272" s="103">
        <f>ROUND(SUMIF(RV_DATA!AB652:AB745, -854210182, RV_DATA!O652:O745), 6)</f>
        <v>92.28</v>
      </c>
      <c r="Q272">
        <v>3</v>
      </c>
    </row>
    <row r="273" spans="1:17" ht="28.5" x14ac:dyDescent="0.2">
      <c r="A273" s="128" t="s">
        <v>762</v>
      </c>
      <c r="B273" s="65" t="s">
        <v>764</v>
      </c>
      <c r="C273" s="65" t="s">
        <v>751</v>
      </c>
      <c r="D273" s="66">
        <f>ROUND(SUMIF(RV_DATA!AB652:AB745, 2112690946, RV_DATA!I652:I745), 6)</f>
        <v>0.04</v>
      </c>
      <c r="E273" s="103">
        <f>ROUND(RV_DATA!N655, 6)</f>
        <v>429.34</v>
      </c>
      <c r="F273" s="103">
        <f>ROUND(SUMIF(RV_DATA!AB652:AB745, 2112690946, RV_DATA!O652:O745), 6)</f>
        <v>17.16</v>
      </c>
      <c r="Q273">
        <v>3</v>
      </c>
    </row>
    <row r="274" spans="1:17" ht="28.5" x14ac:dyDescent="0.2">
      <c r="A274" s="128" t="s">
        <v>755</v>
      </c>
      <c r="B274" s="65" t="s">
        <v>757</v>
      </c>
      <c r="C274" s="65" t="s">
        <v>758</v>
      </c>
      <c r="D274" s="66">
        <f>ROUND(SUMIF(RV_DATA!AB652:AB745, 613166462, RV_DATA!I652:I745), 6)</f>
        <v>6.0000000000000001E-3</v>
      </c>
      <c r="E274" s="103">
        <f>ROUND(RV_DATA!N743, 6)</f>
        <v>13856.59</v>
      </c>
      <c r="F274" s="103">
        <f>ROUND(SUMIF(RV_DATA!AB652:AB745, 613166462, RV_DATA!O652:O745), 6)</f>
        <v>83.14</v>
      </c>
      <c r="Q274">
        <v>3</v>
      </c>
    </row>
    <row r="275" spans="1:17" ht="57" x14ac:dyDescent="0.2">
      <c r="A275" s="128" t="s">
        <v>823</v>
      </c>
      <c r="B275" s="65" t="s">
        <v>825</v>
      </c>
      <c r="C275" s="65" t="s">
        <v>758</v>
      </c>
      <c r="D275" s="66">
        <f>ROUND(SUMIF(RV_DATA!AB652:AB745, 2071504047, RV_DATA!I652:I745), 6)</f>
        <v>0.36699999999999999</v>
      </c>
      <c r="E275" s="103">
        <f>ROUND(RV_DATA!N663, 6)</f>
        <v>2040</v>
      </c>
      <c r="F275" s="103">
        <f>ROUND(SUMIF(RV_DATA!AB652:AB745, 2071504047, RV_DATA!O652:O745), 6)</f>
        <v>748.68</v>
      </c>
      <c r="Q275">
        <v>3</v>
      </c>
    </row>
    <row r="276" spans="1:17" ht="15" x14ac:dyDescent="0.25">
      <c r="A276" s="129" t="s">
        <v>1022</v>
      </c>
      <c r="B276" s="129"/>
      <c r="C276" s="129"/>
      <c r="D276" s="129"/>
      <c r="E276" s="130">
        <f>SUMIF(Q265:Q275, 3, F265:F275)</f>
        <v>4283.43</v>
      </c>
      <c r="F276" s="129"/>
    </row>
    <row r="277" spans="1:17" ht="16.5" x14ac:dyDescent="0.2">
      <c r="A277" s="119" t="str">
        <f>CONCATENATE("Подраздел: ",IF(Source!G876&lt;&gt;"Новый подраздел", Source!G876, ""))</f>
        <v>Подраздел: Система оповещения и управления эвакуацией</v>
      </c>
      <c r="B277" s="120"/>
      <c r="C277" s="120"/>
      <c r="D277" s="120"/>
      <c r="E277" s="120"/>
      <c r="F277" s="120"/>
    </row>
    <row r="278" spans="1:17" ht="14.25" x14ac:dyDescent="0.2">
      <c r="A278" s="126" t="s">
        <v>1017</v>
      </c>
      <c r="B278" s="127"/>
      <c r="C278" s="127"/>
      <c r="D278" s="127"/>
      <c r="E278" s="127"/>
      <c r="F278" s="127"/>
    </row>
    <row r="279" spans="1:17" ht="14.25" x14ac:dyDescent="0.2">
      <c r="A279" s="128" t="s">
        <v>727</v>
      </c>
      <c r="B279" s="65" t="s">
        <v>728</v>
      </c>
      <c r="C279" s="65" t="s">
        <v>729</v>
      </c>
      <c r="D279" s="66">
        <f>ROUND(SUMIF(RV_DATA!AB747:AB796, -1751963544, RV_DATA!I747:I796), 6)</f>
        <v>400.24900000000002</v>
      </c>
      <c r="E279" s="103">
        <f>ROUND(RV_DATA!N751, 6)</f>
        <v>0</v>
      </c>
      <c r="F279" s="103">
        <f>ROUND(SUMIF(RV_DATA!AB747:AB796, -1751963544, RV_DATA!O747:O796), 6)</f>
        <v>0</v>
      </c>
      <c r="Q279">
        <v>1</v>
      </c>
    </row>
    <row r="280" spans="1:17" ht="15" x14ac:dyDescent="0.25">
      <c r="A280" s="129" t="s">
        <v>1018</v>
      </c>
      <c r="B280" s="129"/>
      <c r="C280" s="129"/>
      <c r="D280" s="129"/>
      <c r="E280" s="130">
        <f>SUMIF(Q279:Q279, 1, F279:F279)</f>
        <v>0</v>
      </c>
      <c r="F280" s="129"/>
    </row>
    <row r="281" spans="1:17" ht="14.25" x14ac:dyDescent="0.2">
      <c r="A281" s="126" t="s">
        <v>1019</v>
      </c>
      <c r="B281" s="127"/>
      <c r="C281" s="127"/>
      <c r="D281" s="127"/>
      <c r="E281" s="127"/>
      <c r="F281" s="127"/>
    </row>
    <row r="282" spans="1:17" ht="28.5" x14ac:dyDescent="0.2">
      <c r="A282" s="128" t="s">
        <v>730</v>
      </c>
      <c r="B282" s="65" t="s">
        <v>732</v>
      </c>
      <c r="C282" s="65" t="s">
        <v>733</v>
      </c>
      <c r="D282" s="66">
        <f>ROUND(SUMIF(RV_DATA!AB747:AB796, -1084138170, RV_DATA!I747:I796), 6)</f>
        <v>172.79599999999999</v>
      </c>
      <c r="E282" s="103">
        <f>ROUND(RV_DATA!N750, 6)</f>
        <v>789.86</v>
      </c>
      <c r="F282" s="103">
        <f>ROUND(SUMIF(RV_DATA!AB747:AB796, -1084138170, RV_DATA!O747:O796), 6)</f>
        <v>136483.98000000001</v>
      </c>
      <c r="Q282">
        <v>2</v>
      </c>
    </row>
    <row r="283" spans="1:17" ht="15" x14ac:dyDescent="0.25">
      <c r="A283" s="129" t="s">
        <v>1020</v>
      </c>
      <c r="B283" s="129"/>
      <c r="C283" s="129"/>
      <c r="D283" s="129"/>
      <c r="E283" s="130">
        <f>SUMIF(Q282:Q282, 2, F282:F282)</f>
        <v>136483.98000000001</v>
      </c>
      <c r="F283" s="129"/>
    </row>
    <row r="284" spans="1:17" ht="14.25" x14ac:dyDescent="0.2">
      <c r="A284" s="126" t="s">
        <v>1021</v>
      </c>
      <c r="B284" s="127"/>
      <c r="C284" s="127"/>
      <c r="D284" s="127"/>
      <c r="E284" s="127"/>
      <c r="F284" s="127"/>
    </row>
    <row r="285" spans="1:17" ht="42.75" x14ac:dyDescent="0.2">
      <c r="A285" s="128" t="s">
        <v>734</v>
      </c>
      <c r="B285" s="65" t="s">
        <v>736</v>
      </c>
      <c r="C285" s="65" t="s">
        <v>737</v>
      </c>
      <c r="D285" s="66">
        <f>ROUND(SUMIF(RV_DATA!AB747:AB796, 1211539097, RV_DATA!I747:I796), 6)</f>
        <v>4.3999999999999999E-5</v>
      </c>
      <c r="E285" s="103">
        <f>ROUND(RV_DATA!N766, 6)</f>
        <v>1945282.38</v>
      </c>
      <c r="F285" s="103">
        <f>ROUND(SUMIF(RV_DATA!AB747:AB796, 1211539097, RV_DATA!O747:O796), 6)</f>
        <v>85.58</v>
      </c>
      <c r="Q285">
        <v>3</v>
      </c>
    </row>
    <row r="286" spans="1:17" ht="14.25" x14ac:dyDescent="0.2">
      <c r="A286" s="128" t="s">
        <v>759</v>
      </c>
      <c r="B286" s="65" t="s">
        <v>761</v>
      </c>
      <c r="C286" s="65" t="s">
        <v>741</v>
      </c>
      <c r="D286" s="66">
        <f>ROUND(SUMIF(RV_DATA!AB747:AB796, -235644289, RV_DATA!I747:I796), 6)</f>
        <v>1.1999999999999999E-3</v>
      </c>
      <c r="E286" s="103">
        <f>ROUND(RV_DATA!N790, 6)</f>
        <v>471.7</v>
      </c>
      <c r="F286" s="103">
        <f>ROUND(SUMIF(RV_DATA!AB747:AB796, -235644289, RV_DATA!O747:O796), 6)</f>
        <v>0.6</v>
      </c>
      <c r="Q286">
        <v>3</v>
      </c>
    </row>
    <row r="287" spans="1:17" ht="14.25" x14ac:dyDescent="0.2">
      <c r="A287" s="128" t="s">
        <v>738</v>
      </c>
      <c r="B287" s="65" t="s">
        <v>740</v>
      </c>
      <c r="C287" s="65" t="s">
        <v>741</v>
      </c>
      <c r="D287" s="66">
        <f>ROUND(SUMIF(RV_DATA!AB747:AB796, 1664821204, RV_DATA!I747:I796), 6)</f>
        <v>0.59599999999999997</v>
      </c>
      <c r="E287" s="103">
        <f>ROUND(RV_DATA!N749, 6)</f>
        <v>412.97</v>
      </c>
      <c r="F287" s="103">
        <f>ROUND(SUMIF(RV_DATA!AB747:AB796, 1664821204, RV_DATA!O747:O796), 6)</f>
        <v>247.12</v>
      </c>
      <c r="Q287">
        <v>3</v>
      </c>
    </row>
    <row r="288" spans="1:17" ht="14.25" x14ac:dyDescent="0.2">
      <c r="A288" s="128" t="s">
        <v>742</v>
      </c>
      <c r="B288" s="65" t="s">
        <v>744</v>
      </c>
      <c r="C288" s="65" t="s">
        <v>741</v>
      </c>
      <c r="D288" s="66">
        <f>ROUND(SUMIF(RV_DATA!AB747:AB796, -214032763, RV_DATA!I747:I796), 6)</f>
        <v>0.28599999999999998</v>
      </c>
      <c r="E288" s="103">
        <f>ROUND(RV_DATA!N758, 6)</f>
        <v>271.95999999999998</v>
      </c>
      <c r="F288" s="103">
        <f>ROUND(SUMIF(RV_DATA!AB747:AB796, -214032763, RV_DATA!O747:O796), 6)</f>
        <v>77.22</v>
      </c>
      <c r="Q288">
        <v>3</v>
      </c>
    </row>
    <row r="289" spans="1:17" ht="14.25" x14ac:dyDescent="0.2">
      <c r="A289" s="128" t="s">
        <v>745</v>
      </c>
      <c r="B289" s="65" t="s">
        <v>747</v>
      </c>
      <c r="C289" s="65" t="s">
        <v>741</v>
      </c>
      <c r="D289" s="66">
        <f>ROUND(SUMIF(RV_DATA!AB747:AB796, -843402697, RV_DATA!I747:I796), 6)</f>
        <v>7.6999999999999999E-2</v>
      </c>
      <c r="E289" s="103">
        <f>ROUND(RV_DATA!N763, 6)</f>
        <v>404.48</v>
      </c>
      <c r="F289" s="103">
        <f>ROUND(SUMIF(RV_DATA!AB747:AB796, -843402697, RV_DATA!O747:O796), 6)</f>
        <v>31.24</v>
      </c>
      <c r="Q289">
        <v>3</v>
      </c>
    </row>
    <row r="290" spans="1:17" ht="14.25" x14ac:dyDescent="0.2">
      <c r="A290" s="128" t="s">
        <v>748</v>
      </c>
      <c r="B290" s="65" t="s">
        <v>750</v>
      </c>
      <c r="C290" s="65" t="s">
        <v>751</v>
      </c>
      <c r="D290" s="66">
        <f>ROUND(SUMIF(RV_DATA!AB747:AB796, -1894729877, RV_DATA!I747:I796), 6)</f>
        <v>104.68</v>
      </c>
      <c r="E290" s="103">
        <f>ROUND(RV_DATA!N757, 6)</f>
        <v>48.08</v>
      </c>
      <c r="F290" s="103">
        <f>ROUND(SUMIF(RV_DATA!AB747:AB796, -1894729877, RV_DATA!O747:O796), 6)</f>
        <v>5026.16</v>
      </c>
      <c r="Q290">
        <v>3</v>
      </c>
    </row>
    <row r="291" spans="1:17" ht="14.25" x14ac:dyDescent="0.2">
      <c r="A291" s="128" t="s">
        <v>752</v>
      </c>
      <c r="B291" s="65" t="s">
        <v>754</v>
      </c>
      <c r="C291" s="65" t="s">
        <v>741</v>
      </c>
      <c r="D291" s="66">
        <f>ROUND(SUMIF(RV_DATA!AB747:AB796, -854210182, RV_DATA!I747:I796), 6)</f>
        <v>31.968</v>
      </c>
      <c r="E291" s="103">
        <f>ROUND(RV_DATA!N748, 6)</f>
        <v>29.29</v>
      </c>
      <c r="F291" s="103">
        <f>ROUND(SUMIF(RV_DATA!AB747:AB796, -854210182, RV_DATA!O747:O796), 6)</f>
        <v>931.68</v>
      </c>
      <c r="Q291">
        <v>3</v>
      </c>
    </row>
    <row r="292" spans="1:17" ht="14.25" x14ac:dyDescent="0.2">
      <c r="A292" s="128" t="s">
        <v>832</v>
      </c>
      <c r="B292" s="65" t="s">
        <v>834</v>
      </c>
      <c r="C292" s="65" t="s">
        <v>737</v>
      </c>
      <c r="D292" s="66">
        <f>ROUND(SUMIF(RV_DATA!AB747:AB796, -1744557655, RV_DATA!I747:I796), 6)</f>
        <v>1.2E-5</v>
      </c>
      <c r="E292" s="103">
        <f>ROUND(RV_DATA!N747, 6)</f>
        <v>40155.050000000003</v>
      </c>
      <c r="F292" s="103">
        <f>ROUND(SUMIF(RV_DATA!AB747:AB796, -1744557655, RV_DATA!O747:O796), 6)</f>
        <v>0.48</v>
      </c>
      <c r="Q292">
        <v>3</v>
      </c>
    </row>
    <row r="293" spans="1:17" ht="15" x14ac:dyDescent="0.25">
      <c r="A293" s="129" t="s">
        <v>1022</v>
      </c>
      <c r="B293" s="129"/>
      <c r="C293" s="129"/>
      <c r="D293" s="129"/>
      <c r="E293" s="130">
        <f>SUMIF(Q285:Q292, 3, F285:F292)</f>
        <v>6400.08</v>
      </c>
      <c r="F293" s="129"/>
    </row>
    <row r="294" spans="1:17" ht="16.5" x14ac:dyDescent="0.2">
      <c r="A294" s="119" t="str">
        <f>CONCATENATE("Подраздел: ",IF(Source!G928&lt;&gt;"Новый подраздел", Source!G928, ""))</f>
        <v>Подраздел: Противопожарная система</v>
      </c>
      <c r="B294" s="120"/>
      <c r="C294" s="120"/>
      <c r="D294" s="120"/>
      <c r="E294" s="120"/>
      <c r="F294" s="120"/>
    </row>
    <row r="295" spans="1:17" ht="14.25" x14ac:dyDescent="0.2">
      <c r="A295" s="126" t="s">
        <v>1017</v>
      </c>
      <c r="B295" s="127"/>
      <c r="C295" s="127"/>
      <c r="D295" s="127"/>
      <c r="E295" s="127"/>
      <c r="F295" s="127"/>
    </row>
    <row r="296" spans="1:17" ht="14.25" x14ac:dyDescent="0.2">
      <c r="A296" s="128" t="s">
        <v>727</v>
      </c>
      <c r="B296" s="65" t="s">
        <v>728</v>
      </c>
      <c r="C296" s="65" t="s">
        <v>729</v>
      </c>
      <c r="D296" s="66">
        <f>ROUND(SUMIF(RV_DATA!AB798:AB820, -1751963544, RV_DATA!I798:I820), 6)</f>
        <v>477</v>
      </c>
      <c r="E296" s="103">
        <f>ROUND(RV_DATA!N806, 6)</f>
        <v>0</v>
      </c>
      <c r="F296" s="103">
        <f>ROUND(SUMIF(RV_DATA!AB798:AB820, -1751963544, RV_DATA!O798:O820), 6)</f>
        <v>0</v>
      </c>
      <c r="Q296">
        <v>1</v>
      </c>
    </row>
    <row r="297" spans="1:17" ht="15" x14ac:dyDescent="0.25">
      <c r="A297" s="129" t="s">
        <v>1018</v>
      </c>
      <c r="B297" s="129"/>
      <c r="C297" s="129"/>
      <c r="D297" s="129"/>
      <c r="E297" s="130">
        <f>SUMIF(Q296:Q296, 1, F296:F296)</f>
        <v>0</v>
      </c>
      <c r="F297" s="129"/>
    </row>
    <row r="298" spans="1:17" ht="14.25" x14ac:dyDescent="0.2">
      <c r="A298" s="126" t="s">
        <v>1021</v>
      </c>
      <c r="B298" s="127"/>
      <c r="C298" s="127"/>
      <c r="D298" s="127"/>
      <c r="E298" s="127"/>
      <c r="F298" s="127"/>
    </row>
    <row r="299" spans="1:17" ht="28.5" x14ac:dyDescent="0.2">
      <c r="A299" s="128" t="s">
        <v>780</v>
      </c>
      <c r="B299" s="65" t="s">
        <v>782</v>
      </c>
      <c r="C299" s="65" t="s">
        <v>737</v>
      </c>
      <c r="D299" s="66">
        <f>ROUND(SUMIF(RV_DATA!AB798:AB820, -876077394, RV_DATA!I798:I820), 6)</f>
        <v>4.8999999999999998E-3</v>
      </c>
      <c r="E299" s="103">
        <f>ROUND(RV_DATA!N805, 6)</f>
        <v>169525.77</v>
      </c>
      <c r="F299" s="103">
        <f>ROUND(SUMIF(RV_DATA!AB798:AB820, -876077394, RV_DATA!O798:O820), 6)</f>
        <v>830.67</v>
      </c>
      <c r="Q299">
        <v>3</v>
      </c>
    </row>
    <row r="300" spans="1:17" ht="14.25" x14ac:dyDescent="0.2">
      <c r="A300" s="128" t="s">
        <v>783</v>
      </c>
      <c r="B300" s="65" t="s">
        <v>785</v>
      </c>
      <c r="C300" s="65" t="s">
        <v>737</v>
      </c>
      <c r="D300" s="66">
        <f>ROUND(SUMIF(RV_DATA!AB798:AB820, -753661244, RV_DATA!I798:I820), 6)</f>
        <v>8.0000000000000004E-4</v>
      </c>
      <c r="E300" s="103">
        <f>ROUND(RV_DATA!N804, 6)</f>
        <v>252301.59</v>
      </c>
      <c r="F300" s="103">
        <f>ROUND(SUMIF(RV_DATA!AB798:AB820, -753661244, RV_DATA!O798:O820), 6)</f>
        <v>201.84</v>
      </c>
      <c r="Q300">
        <v>3</v>
      </c>
    </row>
    <row r="301" spans="1:17" ht="28.5" x14ac:dyDescent="0.2">
      <c r="A301" s="128" t="s">
        <v>786</v>
      </c>
      <c r="B301" s="65" t="s">
        <v>788</v>
      </c>
      <c r="C301" s="65" t="s">
        <v>737</v>
      </c>
      <c r="D301" s="66">
        <f>ROUND(SUMIF(RV_DATA!AB798:AB820, -1870019852, RV_DATA!I798:I820), 6)</f>
        <v>4.0000000000000001E-3</v>
      </c>
      <c r="E301" s="103">
        <f>ROUND(RV_DATA!N817, 6)</f>
        <v>116329.32</v>
      </c>
      <c r="F301" s="103">
        <f>ROUND(SUMIF(RV_DATA!AB798:AB820, -1870019852, RV_DATA!O798:O820), 6)</f>
        <v>465.3</v>
      </c>
      <c r="Q301">
        <v>3</v>
      </c>
    </row>
    <row r="302" spans="1:17" ht="42.75" x14ac:dyDescent="0.2">
      <c r="A302" s="128" t="s">
        <v>789</v>
      </c>
      <c r="B302" s="65" t="s">
        <v>791</v>
      </c>
      <c r="C302" s="65" t="s">
        <v>737</v>
      </c>
      <c r="D302" s="66">
        <f>ROUND(SUMIF(RV_DATA!AB798:AB820, -543988040, RV_DATA!I798:I820), 6)</f>
        <v>3.5000000000000001E-3</v>
      </c>
      <c r="E302" s="103">
        <f>ROUND(RV_DATA!N816, 6)</f>
        <v>266315.90999999997</v>
      </c>
      <c r="F302" s="103">
        <f>ROUND(SUMIF(RV_DATA!AB798:AB820, -543988040, RV_DATA!O798:O820), 6)</f>
        <v>932.1</v>
      </c>
      <c r="Q302">
        <v>3</v>
      </c>
    </row>
    <row r="303" spans="1:17" ht="28.5" x14ac:dyDescent="0.2">
      <c r="A303" s="128" t="s">
        <v>792</v>
      </c>
      <c r="B303" s="65" t="s">
        <v>794</v>
      </c>
      <c r="C303" s="65" t="s">
        <v>737</v>
      </c>
      <c r="D303" s="66">
        <f>ROUND(SUMIF(RV_DATA!AB798:AB820, -1106440195, RV_DATA!I798:I820), 6)</f>
        <v>3.5000000000000001E-3</v>
      </c>
      <c r="E303" s="103">
        <f>ROUND(RV_DATA!N815, 6)</f>
        <v>1072565.3799999999</v>
      </c>
      <c r="F303" s="103">
        <f>ROUND(SUMIF(RV_DATA!AB798:AB820, -1106440195, RV_DATA!O798:O820), 6)</f>
        <v>3754</v>
      </c>
      <c r="Q303">
        <v>3</v>
      </c>
    </row>
    <row r="304" spans="1:17" ht="14.25" x14ac:dyDescent="0.2">
      <c r="A304" s="128" t="s">
        <v>795</v>
      </c>
      <c r="B304" s="65" t="s">
        <v>797</v>
      </c>
      <c r="C304" s="65" t="s">
        <v>798</v>
      </c>
      <c r="D304" s="66">
        <f>ROUND(SUMIF(RV_DATA!AB798:AB820, -1841780710, RV_DATA!I798:I820), 6)</f>
        <v>10.4</v>
      </c>
      <c r="E304" s="103">
        <f>ROUND(RV_DATA!N803, 6)</f>
        <v>79.62</v>
      </c>
      <c r="F304" s="103">
        <f>ROUND(SUMIF(RV_DATA!AB798:AB820, -1841780710, RV_DATA!O798:O820), 6)</f>
        <v>828.07</v>
      </c>
      <c r="Q304">
        <v>3</v>
      </c>
    </row>
    <row r="305" spans="1:17" ht="14.25" x14ac:dyDescent="0.2">
      <c r="A305" s="128" t="s">
        <v>799</v>
      </c>
      <c r="B305" s="65" t="s">
        <v>801</v>
      </c>
      <c r="C305" s="65" t="s">
        <v>798</v>
      </c>
      <c r="D305" s="66">
        <f>ROUND(SUMIF(RV_DATA!AB798:AB820, 472873284, RV_DATA!I798:I820), 6)</f>
        <v>5.2</v>
      </c>
      <c r="E305" s="103">
        <f>ROUND(RV_DATA!N802, 6)</f>
        <v>715.78</v>
      </c>
      <c r="F305" s="103">
        <f>ROUND(SUMIF(RV_DATA!AB798:AB820, 472873284, RV_DATA!O798:O820), 6)</f>
        <v>3722.05</v>
      </c>
      <c r="Q305">
        <v>3</v>
      </c>
    </row>
    <row r="306" spans="1:17" ht="14.25" x14ac:dyDescent="0.2">
      <c r="A306" s="128" t="s">
        <v>802</v>
      </c>
      <c r="B306" s="65" t="s">
        <v>804</v>
      </c>
      <c r="C306" s="65" t="s">
        <v>737</v>
      </c>
      <c r="D306" s="66">
        <f>ROUND(SUMIF(RV_DATA!AB798:AB820, -1720387991, RV_DATA!I798:I820), 6)</f>
        <v>3.0999999999999999E-3</v>
      </c>
      <c r="E306" s="103">
        <f>ROUND(RV_DATA!N801, 6)</f>
        <v>205731.7</v>
      </c>
      <c r="F306" s="103">
        <f>ROUND(SUMIF(RV_DATA!AB798:AB820, -1720387991, RV_DATA!O798:O820), 6)</f>
        <v>637.77</v>
      </c>
      <c r="Q306">
        <v>3</v>
      </c>
    </row>
    <row r="307" spans="1:17" ht="14.25" x14ac:dyDescent="0.2">
      <c r="A307" s="128" t="s">
        <v>805</v>
      </c>
      <c r="B307" s="65" t="s">
        <v>807</v>
      </c>
      <c r="C307" s="65" t="s">
        <v>737</v>
      </c>
      <c r="D307" s="66">
        <f>ROUND(SUMIF(RV_DATA!AB798:AB820, 1372011399, RV_DATA!I798:I820), 6)</f>
        <v>5.5999999999999999E-3</v>
      </c>
      <c r="E307" s="103">
        <f>ROUND(RV_DATA!N800, 6)</f>
        <v>122462.72</v>
      </c>
      <c r="F307" s="103">
        <f>ROUND(SUMIF(RV_DATA!AB798:AB820, 1372011399, RV_DATA!O798:O820), 6)</f>
        <v>685.78</v>
      </c>
      <c r="Q307">
        <v>3</v>
      </c>
    </row>
    <row r="308" spans="1:17" ht="57" x14ac:dyDescent="0.2">
      <c r="A308" s="128" t="s">
        <v>808</v>
      </c>
      <c r="B308" s="65" t="s">
        <v>810</v>
      </c>
      <c r="C308" s="65" t="s">
        <v>737</v>
      </c>
      <c r="D308" s="66">
        <f>ROUND(SUMIF(RV_DATA!AB798:AB820, 452281720, RV_DATA!I798:I820), 6)</f>
        <v>1.422E-2</v>
      </c>
      <c r="E308" s="103">
        <f>ROUND(RV_DATA!N799, 6)</f>
        <v>114569.3</v>
      </c>
      <c r="F308" s="103">
        <f>ROUND(SUMIF(RV_DATA!AB798:AB820, 452281720, RV_DATA!O798:O820), 6)</f>
        <v>1629.18</v>
      </c>
      <c r="Q308">
        <v>3</v>
      </c>
    </row>
    <row r="309" spans="1:17" ht="14.25" x14ac:dyDescent="0.2">
      <c r="A309" s="128" t="s">
        <v>811</v>
      </c>
      <c r="B309" s="65" t="s">
        <v>813</v>
      </c>
      <c r="C309" s="65" t="s">
        <v>737</v>
      </c>
      <c r="D309" s="66">
        <f>ROUND(SUMIF(RV_DATA!AB798:AB820, 701703562, RV_DATA!I798:I820), 6)</f>
        <v>4.0000000000000001E-3</v>
      </c>
      <c r="E309" s="103">
        <f>ROUND(RV_DATA!N809, 6)</f>
        <v>86653.52</v>
      </c>
      <c r="F309" s="103">
        <f>ROUND(SUMIF(RV_DATA!AB798:AB820, 701703562, RV_DATA!O798:O820), 6)</f>
        <v>346.6</v>
      </c>
      <c r="Q309">
        <v>3</v>
      </c>
    </row>
    <row r="310" spans="1:17" ht="28.5" x14ac:dyDescent="0.2">
      <c r="A310" s="128" t="s">
        <v>814</v>
      </c>
      <c r="B310" s="65" t="s">
        <v>816</v>
      </c>
      <c r="C310" s="65" t="s">
        <v>741</v>
      </c>
      <c r="D310" s="66">
        <f>ROUND(SUMIF(RV_DATA!AB798:AB820, -746135327, RV_DATA!I798:I820), 6)</f>
        <v>1.58</v>
      </c>
      <c r="E310" s="103">
        <f>ROUND(RV_DATA!N798, 6)</f>
        <v>99.65</v>
      </c>
      <c r="F310" s="103">
        <f>ROUND(SUMIF(RV_DATA!AB798:AB820, -746135327, RV_DATA!O798:O820), 6)</f>
        <v>157.47</v>
      </c>
      <c r="Q310">
        <v>3</v>
      </c>
    </row>
    <row r="311" spans="1:17" ht="28.5" x14ac:dyDescent="0.2">
      <c r="A311" s="128" t="s">
        <v>817</v>
      </c>
      <c r="B311" s="65" t="s">
        <v>819</v>
      </c>
      <c r="C311" s="65" t="s">
        <v>737</v>
      </c>
      <c r="D311" s="66">
        <f>ROUND(SUMIF(RV_DATA!AB798:AB820, -769949848, RV_DATA!I798:I820), 6)</f>
        <v>4.4999999999999997E-3</v>
      </c>
      <c r="E311" s="103">
        <f>ROUND(RV_DATA!N807, 6)</f>
        <v>101175.36</v>
      </c>
      <c r="F311" s="103">
        <f>ROUND(SUMIF(RV_DATA!AB798:AB820, -769949848, RV_DATA!O798:O820), 6)</f>
        <v>455.3</v>
      </c>
      <c r="Q311">
        <v>3</v>
      </c>
    </row>
    <row r="312" spans="1:17" ht="15" x14ac:dyDescent="0.25">
      <c r="A312" s="129" t="s">
        <v>1022</v>
      </c>
      <c r="B312" s="129"/>
      <c r="C312" s="129"/>
      <c r="D312" s="129"/>
      <c r="E312" s="130">
        <f>SUMIF(Q299:Q311, 3, F299:F311)</f>
        <v>14646.13</v>
      </c>
      <c r="F312" s="129"/>
    </row>
    <row r="313" spans="1:17" ht="16.5" x14ac:dyDescent="0.2">
      <c r="A313" s="119" t="str">
        <f>CONCATENATE("Раздел: ",IF(Source!G995&lt;&gt;"Новый раздел", Source!G995, ""))</f>
        <v>Раздел: Филиал № 4 ГБУЗ "ГП № 6 ДЗМ", по адресу: г. Москва, ул. Вучетича, д.7Б</v>
      </c>
      <c r="B313" s="120"/>
      <c r="C313" s="120"/>
      <c r="D313" s="120"/>
      <c r="E313" s="120"/>
      <c r="F313" s="120"/>
      <c r="O313" s="121" t="s">
        <v>1024</v>
      </c>
    </row>
    <row r="314" spans="1:17" ht="16.5" x14ac:dyDescent="0.2">
      <c r="A314" s="119" t="str">
        <f>CONCATENATE("Подраздел: ",IF(Source!G999&lt;&gt;"Новый подраздел", Source!G999, ""))</f>
        <v>Подраздел: Автоматическая пожарная сигнализация</v>
      </c>
      <c r="B314" s="120"/>
      <c r="C314" s="120"/>
      <c r="D314" s="120"/>
      <c r="E314" s="120"/>
      <c r="F314" s="120"/>
    </row>
    <row r="315" spans="1:17" ht="14.25" x14ac:dyDescent="0.2">
      <c r="A315" s="126" t="s">
        <v>1017</v>
      </c>
      <c r="B315" s="127"/>
      <c r="C315" s="127"/>
      <c r="D315" s="127"/>
      <c r="E315" s="127"/>
      <c r="F315" s="127"/>
    </row>
    <row r="316" spans="1:17" ht="14.25" x14ac:dyDescent="0.2">
      <c r="A316" s="128" t="s">
        <v>727</v>
      </c>
      <c r="B316" s="65" t="s">
        <v>728</v>
      </c>
      <c r="C316" s="65" t="s">
        <v>729</v>
      </c>
      <c r="D316" s="66">
        <f>ROUND(SUMIF(RV_DATA!AB823:AB890, -1751963544, RV_DATA!I823:I890), 6)</f>
        <v>702.67750000000001</v>
      </c>
      <c r="E316" s="103">
        <f>ROUND(RV_DATA!N825, 6)</f>
        <v>0</v>
      </c>
      <c r="F316" s="103">
        <f>ROUND(SUMIF(RV_DATA!AB823:AB890, -1751963544, RV_DATA!O823:O890), 6)</f>
        <v>0</v>
      </c>
      <c r="Q316">
        <v>1</v>
      </c>
    </row>
    <row r="317" spans="1:17" ht="15" x14ac:dyDescent="0.25">
      <c r="A317" s="129" t="s">
        <v>1018</v>
      </c>
      <c r="B317" s="129"/>
      <c r="C317" s="129"/>
      <c r="D317" s="129"/>
      <c r="E317" s="130">
        <f>SUMIF(Q316:Q316, 1, F316:F316)</f>
        <v>0</v>
      </c>
      <c r="F317" s="129"/>
    </row>
    <row r="318" spans="1:17" ht="14.25" x14ac:dyDescent="0.2">
      <c r="A318" s="126" t="s">
        <v>1019</v>
      </c>
      <c r="B318" s="127"/>
      <c r="C318" s="127"/>
      <c r="D318" s="127"/>
      <c r="E318" s="127"/>
      <c r="F318" s="127"/>
    </row>
    <row r="319" spans="1:17" ht="28.5" x14ac:dyDescent="0.2">
      <c r="A319" s="128" t="s">
        <v>730</v>
      </c>
      <c r="B319" s="65" t="s">
        <v>732</v>
      </c>
      <c r="C319" s="65" t="s">
        <v>733</v>
      </c>
      <c r="D319" s="66">
        <f>ROUND(SUMIF(RV_DATA!AB823:AB890, 209854017, RV_DATA!I823:I890), 6)</f>
        <v>20.224</v>
      </c>
      <c r="E319" s="103">
        <f>ROUND(RV_DATA!N839, 6)</f>
        <v>789.86</v>
      </c>
      <c r="F319" s="103">
        <f>ROUND(SUMIF(RV_DATA!AB823:AB890, 209854017, RV_DATA!O823:O890), 6)</f>
        <v>15974.98</v>
      </c>
      <c r="Q319">
        <v>2</v>
      </c>
    </row>
    <row r="320" spans="1:17" ht="15" x14ac:dyDescent="0.25">
      <c r="A320" s="129" t="s">
        <v>1020</v>
      </c>
      <c r="B320" s="129"/>
      <c r="C320" s="129"/>
      <c r="D320" s="129"/>
      <c r="E320" s="130">
        <f>SUMIF(Q319:Q319, 2, F319:F319)</f>
        <v>15974.98</v>
      </c>
      <c r="F320" s="129"/>
    </row>
    <row r="321" spans="1:17" ht="14.25" x14ac:dyDescent="0.2">
      <c r="A321" s="126" t="s">
        <v>1021</v>
      </c>
      <c r="B321" s="127"/>
      <c r="C321" s="127"/>
      <c r="D321" s="127"/>
      <c r="E321" s="127"/>
      <c r="F321" s="127"/>
    </row>
    <row r="322" spans="1:17" ht="42.75" x14ac:dyDescent="0.2">
      <c r="A322" s="128" t="s">
        <v>734</v>
      </c>
      <c r="B322" s="65" t="s">
        <v>736</v>
      </c>
      <c r="C322" s="65" t="s">
        <v>741</v>
      </c>
      <c r="D322" s="66">
        <f>ROUND(SUMIF(RV_DATA!AB823:AB890, 1378194110, RV_DATA!I823:I890), 6)</f>
        <v>0.14399999999999999</v>
      </c>
      <c r="E322" s="103">
        <f>ROUND(RV_DATA!N838, 6)</f>
        <v>1945.28</v>
      </c>
      <c r="F322" s="103">
        <f>ROUND(SUMIF(RV_DATA!AB823:AB890, 1378194110, RV_DATA!O823:O890), 6)</f>
        <v>280.08</v>
      </c>
      <c r="Q322">
        <v>3</v>
      </c>
    </row>
    <row r="323" spans="1:17" ht="14.25" x14ac:dyDescent="0.2">
      <c r="A323" s="128" t="s">
        <v>759</v>
      </c>
      <c r="B323" s="65" t="s">
        <v>761</v>
      </c>
      <c r="C323" s="65" t="s">
        <v>741</v>
      </c>
      <c r="D323" s="66">
        <f>ROUND(SUMIF(RV_DATA!AB823:AB890, 1877192626, RV_DATA!I823:I890), 6)</f>
        <v>3.4000000000000002E-4</v>
      </c>
      <c r="E323" s="103">
        <f>ROUND(RV_DATA!N846, 6)</f>
        <v>471.7</v>
      </c>
      <c r="F323" s="103">
        <f>ROUND(SUMIF(RV_DATA!AB823:AB890, 1877192626, RV_DATA!O823:O890), 6)</f>
        <v>0.17</v>
      </c>
      <c r="Q323">
        <v>3</v>
      </c>
    </row>
    <row r="324" spans="1:17" ht="14.25" x14ac:dyDescent="0.2">
      <c r="A324" s="128" t="s">
        <v>759</v>
      </c>
      <c r="B324" s="65" t="s">
        <v>761</v>
      </c>
      <c r="C324" s="65" t="s">
        <v>741</v>
      </c>
      <c r="D324" s="66">
        <f>ROUND(SUMIF(RV_DATA!AB823:AB890, -235644289, RV_DATA!I823:I890), 6)</f>
        <v>0.63700000000000001</v>
      </c>
      <c r="E324" s="103">
        <f>ROUND(RV_DATA!N876, 6)</f>
        <v>471.7</v>
      </c>
      <c r="F324" s="103">
        <f>ROUND(SUMIF(RV_DATA!AB823:AB890, -235644289, RV_DATA!O823:O890), 6)</f>
        <v>299.39</v>
      </c>
      <c r="Q324">
        <v>3</v>
      </c>
    </row>
    <row r="325" spans="1:17" ht="14.25" x14ac:dyDescent="0.2">
      <c r="A325" s="128" t="s">
        <v>738</v>
      </c>
      <c r="B325" s="65" t="s">
        <v>740</v>
      </c>
      <c r="C325" s="65" t="s">
        <v>741</v>
      </c>
      <c r="D325" s="66">
        <f>ROUND(SUMIF(RV_DATA!AB823:AB890, 1664821204, RV_DATA!I823:I890), 6)</f>
        <v>2E-3</v>
      </c>
      <c r="E325" s="103">
        <f>ROUND(RV_DATA!N829, 6)</f>
        <v>412.97</v>
      </c>
      <c r="F325" s="103">
        <f>ROUND(SUMIF(RV_DATA!AB823:AB890, 1664821204, RV_DATA!O823:O890), 6)</f>
        <v>0.84</v>
      </c>
      <c r="Q325">
        <v>3</v>
      </c>
    </row>
    <row r="326" spans="1:17" ht="14.25" x14ac:dyDescent="0.2">
      <c r="A326" s="128" t="s">
        <v>738</v>
      </c>
      <c r="B326" s="65" t="s">
        <v>740</v>
      </c>
      <c r="C326" s="65" t="s">
        <v>741</v>
      </c>
      <c r="D326" s="66">
        <f>ROUND(SUMIF(RV_DATA!AB823:AB890, -279449137, RV_DATA!I823:I890), 6)</f>
        <v>1.8722399999999999</v>
      </c>
      <c r="E326" s="103">
        <f>ROUND(RV_DATA!N837, 6)</f>
        <v>412.97</v>
      </c>
      <c r="F326" s="103">
        <f>ROUND(SUMIF(RV_DATA!AB823:AB890, -279449137, RV_DATA!O823:O890), 6)</f>
        <v>776.28</v>
      </c>
      <c r="Q326">
        <v>3</v>
      </c>
    </row>
    <row r="327" spans="1:17" ht="14.25" x14ac:dyDescent="0.2">
      <c r="A327" s="128" t="s">
        <v>742</v>
      </c>
      <c r="B327" s="65" t="s">
        <v>744</v>
      </c>
      <c r="C327" s="65" t="s">
        <v>741</v>
      </c>
      <c r="D327" s="66">
        <f>ROUND(SUMIF(RV_DATA!AB823:AB890, -1949178494, RV_DATA!I823:I890), 6)</f>
        <v>0.14399999999999999</v>
      </c>
      <c r="E327" s="103">
        <f>ROUND(RV_DATA!N836, 6)</f>
        <v>271.95999999999998</v>
      </c>
      <c r="F327" s="103">
        <f>ROUND(SUMIF(RV_DATA!AB823:AB890, -1949178494, RV_DATA!O823:O890), 6)</f>
        <v>38.880000000000003</v>
      </c>
      <c r="Q327">
        <v>3</v>
      </c>
    </row>
    <row r="328" spans="1:17" ht="14.25" x14ac:dyDescent="0.2">
      <c r="A328" s="128" t="s">
        <v>745</v>
      </c>
      <c r="B328" s="65" t="s">
        <v>747</v>
      </c>
      <c r="C328" s="65" t="s">
        <v>741</v>
      </c>
      <c r="D328" s="66">
        <f>ROUND(SUMIF(RV_DATA!AB823:AB890, -1489101593, RV_DATA!I823:I890), 6)</f>
        <v>0.252</v>
      </c>
      <c r="E328" s="103">
        <f>ROUND(RV_DATA!N835, 6)</f>
        <v>404.48</v>
      </c>
      <c r="F328" s="103">
        <f>ROUND(SUMIF(RV_DATA!AB823:AB890, -1489101593, RV_DATA!O823:O890), 6)</f>
        <v>102.24</v>
      </c>
      <c r="Q328">
        <v>3</v>
      </c>
    </row>
    <row r="329" spans="1:17" ht="14.25" x14ac:dyDescent="0.2">
      <c r="A329" s="128" t="s">
        <v>748</v>
      </c>
      <c r="B329" s="65" t="s">
        <v>750</v>
      </c>
      <c r="C329" s="65" t="s">
        <v>751</v>
      </c>
      <c r="D329" s="66">
        <f>ROUND(SUMIF(RV_DATA!AB823:AB890, -1894729877, RV_DATA!I823:I890), 6)</f>
        <v>6.024</v>
      </c>
      <c r="E329" s="103">
        <f>ROUND(RV_DATA!N824, 6)</f>
        <v>48.08</v>
      </c>
      <c r="F329" s="103">
        <f>ROUND(SUMIF(RV_DATA!AB823:AB890, -1894729877, RV_DATA!O823:O890), 6)</f>
        <v>292.17</v>
      </c>
      <c r="Q329">
        <v>3</v>
      </c>
    </row>
    <row r="330" spans="1:17" ht="14.25" x14ac:dyDescent="0.2">
      <c r="A330" s="128" t="s">
        <v>748</v>
      </c>
      <c r="B330" s="65" t="s">
        <v>750</v>
      </c>
      <c r="C330" s="65" t="s">
        <v>751</v>
      </c>
      <c r="D330" s="66">
        <f>ROUND(SUMIF(RV_DATA!AB823:AB890, 438278550, RV_DATA!I823:I890), 6)</f>
        <v>17.57</v>
      </c>
      <c r="E330" s="103">
        <f>ROUND(RV_DATA!N834, 6)</f>
        <v>48.08</v>
      </c>
      <c r="F330" s="103">
        <f>ROUND(SUMIF(RV_DATA!AB823:AB890, 438278550, RV_DATA!O823:O890), 6)</f>
        <v>843.36</v>
      </c>
      <c r="Q330">
        <v>3</v>
      </c>
    </row>
    <row r="331" spans="1:17" ht="14.25" x14ac:dyDescent="0.2">
      <c r="A331" s="128" t="s">
        <v>820</v>
      </c>
      <c r="B331" s="65" t="s">
        <v>822</v>
      </c>
      <c r="C331" s="65" t="s">
        <v>741</v>
      </c>
      <c r="D331" s="66">
        <f>ROUND(SUMIF(RV_DATA!AB823:AB890, -375012982, RV_DATA!I823:I890), 6)</f>
        <v>0.63700000000000001</v>
      </c>
      <c r="E331" s="103">
        <f>ROUND(RV_DATA!N874, 6)</f>
        <v>430.29</v>
      </c>
      <c r="F331" s="103">
        <f>ROUND(SUMIF(RV_DATA!AB823:AB890, -375012982, RV_DATA!O823:O890), 6)</f>
        <v>273.91000000000003</v>
      </c>
      <c r="Q331">
        <v>3</v>
      </c>
    </row>
    <row r="332" spans="1:17" ht="14.25" x14ac:dyDescent="0.2">
      <c r="A332" s="128" t="s">
        <v>752</v>
      </c>
      <c r="B332" s="65" t="s">
        <v>754</v>
      </c>
      <c r="C332" s="65" t="s">
        <v>741</v>
      </c>
      <c r="D332" s="66">
        <f>ROUND(SUMIF(RV_DATA!AB823:AB890, -854210182, RV_DATA!I823:I890), 6)</f>
        <v>4.2240000000000002</v>
      </c>
      <c r="E332" s="103">
        <f>ROUND(RV_DATA!N823, 6)</f>
        <v>29.29</v>
      </c>
      <c r="F332" s="103">
        <f>ROUND(SUMIF(RV_DATA!AB823:AB890, -854210182, RV_DATA!O823:O890), 6)</f>
        <v>124.47</v>
      </c>
      <c r="Q332">
        <v>3</v>
      </c>
    </row>
    <row r="333" spans="1:17" ht="14.25" x14ac:dyDescent="0.2">
      <c r="A333" s="128" t="s">
        <v>752</v>
      </c>
      <c r="B333" s="65" t="s">
        <v>754</v>
      </c>
      <c r="C333" s="65" t="s">
        <v>741</v>
      </c>
      <c r="D333" s="66">
        <f>ROUND(SUMIF(RV_DATA!AB823:AB890, 1108320230, RV_DATA!I823:I890), 6)</f>
        <v>8.9999999999999993E-3</v>
      </c>
      <c r="E333" s="103">
        <f>ROUND(RV_DATA!N832, 6)</f>
        <v>29.29</v>
      </c>
      <c r="F333" s="103">
        <f>ROUND(SUMIF(RV_DATA!AB823:AB890, 1108320230, RV_DATA!O823:O890), 6)</f>
        <v>0.27</v>
      </c>
      <c r="Q333">
        <v>3</v>
      </c>
    </row>
    <row r="334" spans="1:17" ht="28.5" x14ac:dyDescent="0.2">
      <c r="A334" s="128" t="s">
        <v>762</v>
      </c>
      <c r="B334" s="65" t="s">
        <v>764</v>
      </c>
      <c r="C334" s="65" t="s">
        <v>751</v>
      </c>
      <c r="D334" s="66">
        <f>ROUND(SUMIF(RV_DATA!AB823:AB890, 2112690946, RV_DATA!I823:I890), 6)</f>
        <v>0.03</v>
      </c>
      <c r="E334" s="103">
        <f>ROUND(RV_DATA!N826, 6)</f>
        <v>429.34</v>
      </c>
      <c r="F334" s="103">
        <f>ROUND(SUMIF(RV_DATA!AB823:AB890, 2112690946, RV_DATA!O823:O890), 6)</f>
        <v>12.87</v>
      </c>
      <c r="Q334">
        <v>3</v>
      </c>
    </row>
    <row r="335" spans="1:17" ht="28.5" x14ac:dyDescent="0.2">
      <c r="A335" s="128" t="s">
        <v>755</v>
      </c>
      <c r="B335" s="65" t="s">
        <v>757</v>
      </c>
      <c r="C335" s="65" t="s">
        <v>758</v>
      </c>
      <c r="D335" s="66">
        <f>ROUND(SUMIF(RV_DATA!AB823:AB890, -1789669078, RV_DATA!I823:I890), 6)</f>
        <v>8.9999999999999993E-3</v>
      </c>
      <c r="E335" s="103">
        <f>ROUND(RV_DATA!N831, 6)</f>
        <v>13856.59</v>
      </c>
      <c r="F335" s="103">
        <f>ROUND(SUMIF(RV_DATA!AB823:AB890, -1789669078, RV_DATA!O823:O890), 6)</f>
        <v>124.71</v>
      </c>
      <c r="Q335">
        <v>3</v>
      </c>
    </row>
    <row r="336" spans="1:17" ht="57" x14ac:dyDescent="0.2">
      <c r="A336" s="128" t="s">
        <v>823</v>
      </c>
      <c r="B336" s="65" t="s">
        <v>825</v>
      </c>
      <c r="C336" s="65" t="s">
        <v>758</v>
      </c>
      <c r="D336" s="66">
        <f>ROUND(SUMIF(RV_DATA!AB823:AB890, 2071504047, RV_DATA!I823:I890), 6)</f>
        <v>0.63700000000000001</v>
      </c>
      <c r="E336" s="103">
        <f>ROUND(RV_DATA!N873, 6)</f>
        <v>2040</v>
      </c>
      <c r="F336" s="103">
        <f>ROUND(SUMIF(RV_DATA!AB823:AB890, 2071504047, RV_DATA!O823:O890), 6)</f>
        <v>1299.48</v>
      </c>
      <c r="Q336">
        <v>3</v>
      </c>
    </row>
    <row r="337" spans="1:17" ht="15" x14ac:dyDescent="0.25">
      <c r="A337" s="129" t="s">
        <v>1022</v>
      </c>
      <c r="B337" s="129"/>
      <c r="C337" s="129"/>
      <c r="D337" s="129"/>
      <c r="E337" s="130">
        <f>SUMIF(Q322:Q336, 3, F322:F336)</f>
        <v>4469.12</v>
      </c>
      <c r="F337" s="129"/>
    </row>
    <row r="338" spans="1:17" ht="16.5" x14ac:dyDescent="0.2">
      <c r="A338" s="119" t="str">
        <f>CONCATENATE("Подраздел: ",IF(Source!G1054&lt;&gt;"Новый подраздел", Source!G1054, ""))</f>
        <v>Подраздел: Система оповещения</v>
      </c>
      <c r="B338" s="120"/>
      <c r="C338" s="120"/>
      <c r="D338" s="120"/>
      <c r="E338" s="120"/>
      <c r="F338" s="120"/>
    </row>
    <row r="339" spans="1:17" ht="14.25" x14ac:dyDescent="0.2">
      <c r="A339" s="126" t="s">
        <v>1017</v>
      </c>
      <c r="B339" s="127"/>
      <c r="C339" s="127"/>
      <c r="D339" s="127"/>
      <c r="E339" s="127"/>
      <c r="F339" s="127"/>
    </row>
    <row r="340" spans="1:17" ht="14.25" x14ac:dyDescent="0.2">
      <c r="A340" s="128" t="s">
        <v>727</v>
      </c>
      <c r="B340" s="65" t="s">
        <v>728</v>
      </c>
      <c r="C340" s="65" t="s">
        <v>729</v>
      </c>
      <c r="D340" s="66">
        <f>ROUND(SUMIF(RV_DATA!AB892:AB938, -1751963544, RV_DATA!I892:I938), 6)</f>
        <v>559.43550000000005</v>
      </c>
      <c r="E340" s="103">
        <f>ROUND(RV_DATA!N894, 6)</f>
        <v>0</v>
      </c>
      <c r="F340" s="103">
        <f>ROUND(SUMIF(RV_DATA!AB892:AB938, -1751963544, RV_DATA!O892:O938), 6)</f>
        <v>0</v>
      </c>
      <c r="Q340">
        <v>1</v>
      </c>
    </row>
    <row r="341" spans="1:17" ht="15" x14ac:dyDescent="0.25">
      <c r="A341" s="129" t="s">
        <v>1018</v>
      </c>
      <c r="B341" s="129"/>
      <c r="C341" s="129"/>
      <c r="D341" s="129"/>
      <c r="E341" s="130">
        <f>SUMIF(Q340:Q340, 1, F340:F340)</f>
        <v>0</v>
      </c>
      <c r="F341" s="129"/>
    </row>
    <row r="342" spans="1:17" ht="14.25" x14ac:dyDescent="0.2">
      <c r="A342" s="126" t="s">
        <v>1019</v>
      </c>
      <c r="B342" s="127"/>
      <c r="C342" s="127"/>
      <c r="D342" s="127"/>
      <c r="E342" s="127"/>
      <c r="F342" s="127"/>
    </row>
    <row r="343" spans="1:17" ht="28.5" x14ac:dyDescent="0.2">
      <c r="A343" s="128" t="s">
        <v>730</v>
      </c>
      <c r="B343" s="65" t="s">
        <v>732</v>
      </c>
      <c r="C343" s="65" t="s">
        <v>733</v>
      </c>
      <c r="D343" s="66">
        <f>ROUND(SUMIF(RV_DATA!AB892:AB938, 209854017, RV_DATA!I892:I938), 6)</f>
        <v>0.3175</v>
      </c>
      <c r="E343" s="103">
        <f>ROUND(RV_DATA!N903, 6)</f>
        <v>789.86</v>
      </c>
      <c r="F343" s="103">
        <f>ROUND(SUMIF(RV_DATA!AB892:AB938, 209854017, RV_DATA!O892:O938), 6)</f>
        <v>250.81</v>
      </c>
      <c r="Q343">
        <v>2</v>
      </c>
    </row>
    <row r="344" spans="1:17" ht="28.5" x14ac:dyDescent="0.2">
      <c r="A344" s="128" t="s">
        <v>730</v>
      </c>
      <c r="B344" s="65" t="s">
        <v>732</v>
      </c>
      <c r="C344" s="65" t="s">
        <v>733</v>
      </c>
      <c r="D344" s="66">
        <f>ROUND(SUMIF(RV_DATA!AB892:AB938, -1084138170, RV_DATA!I892:I938), 6)</f>
        <v>151.97999999999999</v>
      </c>
      <c r="E344" s="103">
        <f>ROUND(RV_DATA!N926, 6)</f>
        <v>789.86</v>
      </c>
      <c r="F344" s="103">
        <f>ROUND(SUMIF(RV_DATA!AB892:AB938, -1084138170, RV_DATA!O892:O938), 6)</f>
        <v>120042.1</v>
      </c>
      <c r="Q344">
        <v>2</v>
      </c>
    </row>
    <row r="345" spans="1:17" ht="15" x14ac:dyDescent="0.25">
      <c r="A345" s="129" t="s">
        <v>1020</v>
      </c>
      <c r="B345" s="129"/>
      <c r="C345" s="129"/>
      <c r="D345" s="129"/>
      <c r="E345" s="130">
        <f>SUMIF(Q343:Q344, 2, F343:F344)</f>
        <v>120292.91</v>
      </c>
      <c r="F345" s="129"/>
    </row>
    <row r="346" spans="1:17" ht="14.25" x14ac:dyDescent="0.2">
      <c r="A346" s="126" t="s">
        <v>1021</v>
      </c>
      <c r="B346" s="127"/>
      <c r="C346" s="127"/>
      <c r="D346" s="127"/>
      <c r="E346" s="127"/>
      <c r="F346" s="127"/>
    </row>
    <row r="347" spans="1:17" ht="42.75" x14ac:dyDescent="0.2">
      <c r="A347" s="128" t="s">
        <v>734</v>
      </c>
      <c r="B347" s="65" t="s">
        <v>736</v>
      </c>
      <c r="C347" s="65" t="s">
        <v>741</v>
      </c>
      <c r="D347" s="66">
        <f>ROUND(SUMIF(RV_DATA!AB892:AB938, 1378194110, RV_DATA!I892:I938), 6)</f>
        <v>2E-3</v>
      </c>
      <c r="E347" s="103">
        <f>ROUND(RV_DATA!N914, 6)</f>
        <v>1945.28</v>
      </c>
      <c r="F347" s="103">
        <f>ROUND(SUMIF(RV_DATA!AB892:AB938, 1378194110, RV_DATA!O892:O938), 6)</f>
        <v>3.89</v>
      </c>
      <c r="Q347">
        <v>3</v>
      </c>
    </row>
    <row r="348" spans="1:17" ht="14.25" x14ac:dyDescent="0.2">
      <c r="A348" s="128" t="s">
        <v>738</v>
      </c>
      <c r="B348" s="65" t="s">
        <v>740</v>
      </c>
      <c r="C348" s="65" t="s">
        <v>741</v>
      </c>
      <c r="D348" s="66">
        <f>ROUND(SUMIF(RV_DATA!AB892:AB938, 1664821204, RV_DATA!I892:I938), 6)</f>
        <v>1.5E-3</v>
      </c>
      <c r="E348" s="103">
        <f>ROUND(RV_DATA!N898, 6)</f>
        <v>412.97</v>
      </c>
      <c r="F348" s="103">
        <f>ROUND(SUMIF(RV_DATA!AB892:AB938, 1664821204, RV_DATA!O892:O938), 6)</f>
        <v>0.63</v>
      </c>
      <c r="Q348">
        <v>3</v>
      </c>
    </row>
    <row r="349" spans="1:17" ht="14.25" x14ac:dyDescent="0.2">
      <c r="A349" s="128" t="s">
        <v>738</v>
      </c>
      <c r="B349" s="65" t="s">
        <v>740</v>
      </c>
      <c r="C349" s="65" t="s">
        <v>741</v>
      </c>
      <c r="D349" s="66">
        <f>ROUND(SUMIF(RV_DATA!AB892:AB938, -279449137, RV_DATA!I892:I938), 6)</f>
        <v>0.05</v>
      </c>
      <c r="E349" s="103">
        <f>ROUND(RV_DATA!N902, 6)</f>
        <v>412.97</v>
      </c>
      <c r="F349" s="103">
        <f>ROUND(SUMIF(RV_DATA!AB892:AB938, -279449137, RV_DATA!O892:O938), 6)</f>
        <v>20.74</v>
      </c>
      <c r="Q349">
        <v>3</v>
      </c>
    </row>
    <row r="350" spans="1:17" ht="14.25" x14ac:dyDescent="0.2">
      <c r="A350" s="128" t="s">
        <v>742</v>
      </c>
      <c r="B350" s="65" t="s">
        <v>744</v>
      </c>
      <c r="C350" s="65" t="s">
        <v>741</v>
      </c>
      <c r="D350" s="66">
        <f>ROUND(SUMIF(RV_DATA!AB892:AB938, -1949178494, RV_DATA!I892:I938), 6)</f>
        <v>1.2999999999999999E-2</v>
      </c>
      <c r="E350" s="103">
        <f>ROUND(RV_DATA!N912, 6)</f>
        <v>271.95999999999998</v>
      </c>
      <c r="F350" s="103">
        <f>ROUND(SUMIF(RV_DATA!AB892:AB938, -1949178494, RV_DATA!O892:O938), 6)</f>
        <v>3.51</v>
      </c>
      <c r="Q350">
        <v>3</v>
      </c>
    </row>
    <row r="351" spans="1:17" ht="14.25" x14ac:dyDescent="0.2">
      <c r="A351" s="128" t="s">
        <v>745</v>
      </c>
      <c r="B351" s="65" t="s">
        <v>747</v>
      </c>
      <c r="C351" s="65" t="s">
        <v>741</v>
      </c>
      <c r="D351" s="66">
        <f>ROUND(SUMIF(RV_DATA!AB892:AB938, -1489101593, RV_DATA!I892:I938), 6)</f>
        <v>3.5000000000000001E-3</v>
      </c>
      <c r="E351" s="103">
        <f>ROUND(RV_DATA!N911, 6)</f>
        <v>404.48</v>
      </c>
      <c r="F351" s="103">
        <f>ROUND(SUMIF(RV_DATA!AB892:AB938, -1489101593, RV_DATA!O892:O938), 6)</f>
        <v>1.42</v>
      </c>
      <c r="Q351">
        <v>3</v>
      </c>
    </row>
    <row r="352" spans="1:17" ht="14.25" x14ac:dyDescent="0.2">
      <c r="A352" s="128" t="s">
        <v>748</v>
      </c>
      <c r="B352" s="65" t="s">
        <v>750</v>
      </c>
      <c r="C352" s="65" t="s">
        <v>751</v>
      </c>
      <c r="D352" s="66">
        <f>ROUND(SUMIF(RV_DATA!AB892:AB938, -1894729877, RV_DATA!I892:I938), 6)</f>
        <v>92</v>
      </c>
      <c r="E352" s="103">
        <f>ROUND(RV_DATA!N893, 6)</f>
        <v>48.08</v>
      </c>
      <c r="F352" s="103">
        <f>ROUND(SUMIF(RV_DATA!AB892:AB938, -1894729877, RV_DATA!O892:O938), 6)</f>
        <v>4417.72</v>
      </c>
      <c r="Q352">
        <v>3</v>
      </c>
    </row>
    <row r="353" spans="1:17" ht="14.25" x14ac:dyDescent="0.2">
      <c r="A353" s="128" t="s">
        <v>748</v>
      </c>
      <c r="B353" s="65" t="s">
        <v>750</v>
      </c>
      <c r="C353" s="65" t="s">
        <v>751</v>
      </c>
      <c r="D353" s="66">
        <f>ROUND(SUMIF(RV_DATA!AB892:AB938, 438278550, RV_DATA!I892:I938), 6)</f>
        <v>5.04</v>
      </c>
      <c r="E353" s="103">
        <f>ROUND(RV_DATA!N910, 6)</f>
        <v>48.08</v>
      </c>
      <c r="F353" s="103">
        <f>ROUND(SUMIF(RV_DATA!AB892:AB938, 438278550, RV_DATA!O892:O938), 6)</f>
        <v>241.92</v>
      </c>
      <c r="Q353">
        <v>3</v>
      </c>
    </row>
    <row r="354" spans="1:17" ht="14.25" x14ac:dyDescent="0.2">
      <c r="A354" s="128" t="s">
        <v>752</v>
      </c>
      <c r="B354" s="65" t="s">
        <v>754</v>
      </c>
      <c r="C354" s="65" t="s">
        <v>741</v>
      </c>
      <c r="D354" s="66">
        <f>ROUND(SUMIF(RV_DATA!AB892:AB938, -854210182, RV_DATA!I892:I938), 6)</f>
        <v>36.984000000000002</v>
      </c>
      <c r="E354" s="103">
        <f>ROUND(RV_DATA!N892, 6)</f>
        <v>29.29</v>
      </c>
      <c r="F354" s="103">
        <f>ROUND(SUMIF(RV_DATA!AB892:AB938, -854210182, RV_DATA!O892:O938), 6)</f>
        <v>1078.77</v>
      </c>
      <c r="Q354">
        <v>3</v>
      </c>
    </row>
    <row r="355" spans="1:17" ht="14.25" x14ac:dyDescent="0.2">
      <c r="A355" s="128" t="s">
        <v>752</v>
      </c>
      <c r="B355" s="65" t="s">
        <v>754</v>
      </c>
      <c r="C355" s="65" t="s">
        <v>741</v>
      </c>
      <c r="D355" s="66">
        <f>ROUND(SUMIF(RV_DATA!AB892:AB938, 1108320230, RV_DATA!I892:I938), 6)</f>
        <v>4.968</v>
      </c>
      <c r="E355" s="103">
        <f>ROUND(RV_DATA!N901, 6)</f>
        <v>29.29</v>
      </c>
      <c r="F355" s="103">
        <f>ROUND(SUMIF(RV_DATA!AB892:AB938, 1108320230, RV_DATA!O892:O938), 6)</f>
        <v>145.08000000000001</v>
      </c>
      <c r="Q355">
        <v>3</v>
      </c>
    </row>
    <row r="356" spans="1:17" ht="14.25" x14ac:dyDescent="0.2">
      <c r="A356" s="128" t="s">
        <v>832</v>
      </c>
      <c r="B356" s="65" t="s">
        <v>834</v>
      </c>
      <c r="C356" s="65" t="s">
        <v>741</v>
      </c>
      <c r="D356" s="66">
        <f>ROUND(SUMIF(RV_DATA!AB892:AB938, 1047235351, RV_DATA!I892:I938), 6)</f>
        <v>1.2E-2</v>
      </c>
      <c r="E356" s="103">
        <f>ROUND(RV_DATA!N900, 6)</f>
        <v>40.159999999999997</v>
      </c>
      <c r="F356" s="103">
        <f>ROUND(SUMIF(RV_DATA!AB892:AB938, 1047235351, RV_DATA!O892:O938), 6)</f>
        <v>0.48</v>
      </c>
      <c r="Q356">
        <v>3</v>
      </c>
    </row>
    <row r="357" spans="1:17" ht="28.5" x14ac:dyDescent="0.2">
      <c r="A357" s="128" t="s">
        <v>762</v>
      </c>
      <c r="B357" s="65" t="s">
        <v>764</v>
      </c>
      <c r="C357" s="65" t="s">
        <v>751</v>
      </c>
      <c r="D357" s="66">
        <f>ROUND(SUMIF(RV_DATA!AB892:AB938, 2112690946, RV_DATA!I892:I938), 6)</f>
        <v>0.03</v>
      </c>
      <c r="E357" s="103">
        <f>ROUND(RV_DATA!N895, 6)</f>
        <v>429.34</v>
      </c>
      <c r="F357" s="103">
        <f>ROUND(SUMIF(RV_DATA!AB892:AB938, 2112690946, RV_DATA!O892:O938), 6)</f>
        <v>12.87</v>
      </c>
      <c r="Q357">
        <v>3</v>
      </c>
    </row>
    <row r="358" spans="1:17" ht="15" x14ac:dyDescent="0.25">
      <c r="A358" s="129" t="s">
        <v>1022</v>
      </c>
      <c r="B358" s="129"/>
      <c r="C358" s="129"/>
      <c r="D358" s="129"/>
      <c r="E358" s="130">
        <f>SUMIF(Q347:Q357, 3, F347:F357)</f>
        <v>5927.03</v>
      </c>
      <c r="F358" s="129"/>
    </row>
    <row r="359" spans="1:17" ht="16.5" x14ac:dyDescent="0.2">
      <c r="A359" s="119" t="str">
        <f>CONCATENATE("Подраздел: ",IF(Source!G1104&lt;&gt;"Новый подраздел", Source!G1104, ""))</f>
        <v>Подраздел: Система пожаротушения</v>
      </c>
      <c r="B359" s="120"/>
      <c r="C359" s="120"/>
      <c r="D359" s="120"/>
      <c r="E359" s="120"/>
      <c r="F359" s="120"/>
    </row>
    <row r="360" spans="1:17" ht="14.25" x14ac:dyDescent="0.2">
      <c r="A360" s="126" t="s">
        <v>1017</v>
      </c>
      <c r="B360" s="127"/>
      <c r="C360" s="127"/>
      <c r="D360" s="127"/>
      <c r="E360" s="127"/>
      <c r="F360" s="127"/>
    </row>
    <row r="361" spans="1:17" ht="14.25" x14ac:dyDescent="0.2">
      <c r="A361" s="128" t="s">
        <v>727</v>
      </c>
      <c r="B361" s="65" t="s">
        <v>728</v>
      </c>
      <c r="C361" s="65" t="s">
        <v>729</v>
      </c>
      <c r="D361" s="66">
        <f>ROUND(SUMIF(RV_DATA!AB940:AB983, -1751963544, RV_DATA!I940:I983), 6)</f>
        <v>84.382000000000005</v>
      </c>
      <c r="E361" s="103">
        <f>ROUND(RV_DATA!N942, 6)</f>
        <v>0</v>
      </c>
      <c r="F361" s="103">
        <f>ROUND(SUMIF(RV_DATA!AB940:AB983, -1751963544, RV_DATA!O940:O983), 6)</f>
        <v>0</v>
      </c>
      <c r="Q361">
        <v>1</v>
      </c>
    </row>
    <row r="362" spans="1:17" ht="15" x14ac:dyDescent="0.25">
      <c r="A362" s="129" t="s">
        <v>1018</v>
      </c>
      <c r="B362" s="129"/>
      <c r="C362" s="129"/>
      <c r="D362" s="129"/>
      <c r="E362" s="130">
        <f>SUMIF(Q361:Q361, 1, F361:F361)</f>
        <v>0</v>
      </c>
      <c r="F362" s="129"/>
    </row>
    <row r="363" spans="1:17" ht="14.25" x14ac:dyDescent="0.2">
      <c r="A363" s="126" t="s">
        <v>1019</v>
      </c>
      <c r="B363" s="127"/>
      <c r="C363" s="127"/>
      <c r="D363" s="127"/>
      <c r="E363" s="127"/>
      <c r="F363" s="127"/>
    </row>
    <row r="364" spans="1:17" ht="28.5" x14ac:dyDescent="0.2">
      <c r="A364" s="128" t="s">
        <v>730</v>
      </c>
      <c r="B364" s="65" t="s">
        <v>732</v>
      </c>
      <c r="C364" s="65" t="s">
        <v>733</v>
      </c>
      <c r="D364" s="66">
        <f>ROUND(SUMIF(RV_DATA!AB940:AB983, 209854017, RV_DATA!I940:I983), 6)</f>
        <v>1.6005</v>
      </c>
      <c r="E364" s="103">
        <f>ROUND(RV_DATA!N950, 6)</f>
        <v>789.86</v>
      </c>
      <c r="F364" s="103">
        <f>ROUND(SUMIF(RV_DATA!AB940:AB983, 209854017, RV_DATA!O940:O983), 6)</f>
        <v>1264.2</v>
      </c>
      <c r="Q364">
        <v>2</v>
      </c>
    </row>
    <row r="365" spans="1:17" ht="28.5" x14ac:dyDescent="0.2">
      <c r="A365" s="128" t="s">
        <v>730</v>
      </c>
      <c r="B365" s="65" t="s">
        <v>732</v>
      </c>
      <c r="C365" s="65" t="s">
        <v>733</v>
      </c>
      <c r="D365" s="66">
        <f>ROUND(SUMIF(RV_DATA!AB940:AB983, -1084138170, RV_DATA!I940:I983), 6)</f>
        <v>7.8</v>
      </c>
      <c r="E365" s="103">
        <f>ROUND(RV_DATA!N977, 6)</f>
        <v>789.86</v>
      </c>
      <c r="F365" s="103">
        <f>ROUND(SUMIF(RV_DATA!AB940:AB983, -1084138170, RV_DATA!O940:O983), 6)</f>
        <v>6160.8</v>
      </c>
      <c r="Q365">
        <v>2</v>
      </c>
    </row>
    <row r="366" spans="1:17" ht="15" x14ac:dyDescent="0.25">
      <c r="A366" s="129" t="s">
        <v>1020</v>
      </c>
      <c r="B366" s="129"/>
      <c r="C366" s="129"/>
      <c r="D366" s="129"/>
      <c r="E366" s="130">
        <f>SUMIF(Q364:Q365, 2, F364:F365)</f>
        <v>7425</v>
      </c>
      <c r="F366" s="129"/>
    </row>
    <row r="367" spans="1:17" ht="14.25" x14ac:dyDescent="0.2">
      <c r="A367" s="126" t="s">
        <v>1021</v>
      </c>
      <c r="B367" s="127"/>
      <c r="C367" s="127"/>
      <c r="D367" s="127"/>
      <c r="E367" s="127"/>
      <c r="F367" s="127"/>
    </row>
    <row r="368" spans="1:17" ht="14.25" x14ac:dyDescent="0.2">
      <c r="A368" s="128" t="s">
        <v>759</v>
      </c>
      <c r="B368" s="65" t="s">
        <v>761</v>
      </c>
      <c r="C368" s="65" t="s">
        <v>741</v>
      </c>
      <c r="D368" s="66">
        <f>ROUND(SUMIF(RV_DATA!AB940:AB983, 1877192626, RV_DATA!I940:I983), 6)</f>
        <v>5.1200000000000004E-3</v>
      </c>
      <c r="E368" s="103">
        <f>ROUND(RV_DATA!N949, 6)</f>
        <v>471.7</v>
      </c>
      <c r="F368" s="103">
        <f>ROUND(SUMIF(RV_DATA!AB940:AB983, 1877192626, RV_DATA!O940:O983), 6)</f>
        <v>2.46</v>
      </c>
      <c r="Q368">
        <v>3</v>
      </c>
    </row>
    <row r="369" spans="1:17" ht="14.25" x14ac:dyDescent="0.2">
      <c r="A369" s="128" t="s">
        <v>759</v>
      </c>
      <c r="B369" s="65" t="s">
        <v>761</v>
      </c>
      <c r="C369" s="65" t="s">
        <v>741</v>
      </c>
      <c r="D369" s="66">
        <f>ROUND(SUMIF(RV_DATA!AB940:AB983, -235644289, RV_DATA!I940:I983), 6)</f>
        <v>0.03</v>
      </c>
      <c r="E369" s="103">
        <f>ROUND(RV_DATA!N976, 6)</f>
        <v>471.7</v>
      </c>
      <c r="F369" s="103">
        <f>ROUND(SUMIF(RV_DATA!AB940:AB983, -235644289, RV_DATA!O940:O983), 6)</f>
        <v>14.4</v>
      </c>
      <c r="Q369">
        <v>3</v>
      </c>
    </row>
    <row r="370" spans="1:17" ht="14.25" x14ac:dyDescent="0.2">
      <c r="A370" s="128" t="s">
        <v>738</v>
      </c>
      <c r="B370" s="65" t="s">
        <v>740</v>
      </c>
      <c r="C370" s="65" t="s">
        <v>741</v>
      </c>
      <c r="D370" s="66">
        <f>ROUND(SUMIF(RV_DATA!AB940:AB983, 1664821204, RV_DATA!I940:I983), 6)</f>
        <v>6.4999999999999997E-3</v>
      </c>
      <c r="E370" s="103">
        <f>ROUND(RV_DATA!N946, 6)</f>
        <v>412.97</v>
      </c>
      <c r="F370" s="103">
        <f>ROUND(SUMIF(RV_DATA!AB940:AB983, 1664821204, RV_DATA!O940:O983), 6)</f>
        <v>2.73</v>
      </c>
      <c r="Q370">
        <v>3</v>
      </c>
    </row>
    <row r="371" spans="1:17" ht="14.25" x14ac:dyDescent="0.2">
      <c r="A371" s="128" t="s">
        <v>748</v>
      </c>
      <c r="B371" s="65" t="s">
        <v>750</v>
      </c>
      <c r="C371" s="65" t="s">
        <v>751</v>
      </c>
      <c r="D371" s="66">
        <f>ROUND(SUMIF(RV_DATA!AB940:AB983, -1894729877, RV_DATA!I940:I983), 6)</f>
        <v>18.3</v>
      </c>
      <c r="E371" s="103">
        <f>ROUND(RV_DATA!N941, 6)</f>
        <v>48.08</v>
      </c>
      <c r="F371" s="103">
        <f>ROUND(SUMIF(RV_DATA!AB940:AB983, -1894729877, RV_DATA!O940:O983), 6)</f>
        <v>879.9</v>
      </c>
      <c r="Q371">
        <v>3</v>
      </c>
    </row>
    <row r="372" spans="1:17" ht="14.25" x14ac:dyDescent="0.2">
      <c r="A372" s="128" t="s">
        <v>748</v>
      </c>
      <c r="B372" s="65" t="s">
        <v>750</v>
      </c>
      <c r="C372" s="65" t="s">
        <v>751</v>
      </c>
      <c r="D372" s="66">
        <f>ROUND(SUMIF(RV_DATA!AB940:AB983, 438278550, RV_DATA!I940:I983), 6)</f>
        <v>1.76</v>
      </c>
      <c r="E372" s="103">
        <f>ROUND(RV_DATA!N948, 6)</f>
        <v>48.08</v>
      </c>
      <c r="F372" s="103">
        <f>ROUND(SUMIF(RV_DATA!AB940:AB983, 438278550, RV_DATA!O940:O983), 6)</f>
        <v>84.48</v>
      </c>
      <c r="Q372">
        <v>3</v>
      </c>
    </row>
    <row r="373" spans="1:17" ht="14.25" x14ac:dyDescent="0.2">
      <c r="A373" s="128" t="s">
        <v>752</v>
      </c>
      <c r="B373" s="65" t="s">
        <v>754</v>
      </c>
      <c r="C373" s="65" t="s">
        <v>741</v>
      </c>
      <c r="D373" s="66">
        <f>ROUND(SUMIF(RV_DATA!AB940:AB983, -854210182, RV_DATA!I940:I983), 6)</f>
        <v>14.1</v>
      </c>
      <c r="E373" s="103">
        <f>ROUND(RV_DATA!N940, 6)</f>
        <v>29.29</v>
      </c>
      <c r="F373" s="103">
        <f>ROUND(SUMIF(RV_DATA!AB940:AB983, -854210182, RV_DATA!O940:O983), 6)</f>
        <v>412.38</v>
      </c>
      <c r="Q373">
        <v>3</v>
      </c>
    </row>
    <row r="374" spans="1:17" ht="14.25" x14ac:dyDescent="0.2">
      <c r="A374" s="128" t="s">
        <v>752</v>
      </c>
      <c r="B374" s="65" t="s">
        <v>754</v>
      </c>
      <c r="C374" s="65" t="s">
        <v>741</v>
      </c>
      <c r="D374" s="66">
        <f>ROUND(SUMIF(RV_DATA!AB940:AB983, 1108320230, RV_DATA!I940:I983), 6)</f>
        <v>2.75</v>
      </c>
      <c r="E374" s="103">
        <f>ROUND(RV_DATA!N966, 6)</f>
        <v>29.29</v>
      </c>
      <c r="F374" s="103">
        <f>ROUND(SUMIF(RV_DATA!AB940:AB983, 1108320230, RV_DATA!O940:O983), 6)</f>
        <v>80.459999999999994</v>
      </c>
      <c r="Q374">
        <v>3</v>
      </c>
    </row>
    <row r="375" spans="1:17" ht="14.25" x14ac:dyDescent="0.2">
      <c r="A375" s="128" t="s">
        <v>768</v>
      </c>
      <c r="B375" s="65" t="s">
        <v>770</v>
      </c>
      <c r="C375" s="65" t="s">
        <v>741</v>
      </c>
      <c r="D375" s="66">
        <f>ROUND(SUMIF(RV_DATA!AB940:AB983, 136419810, RV_DATA!I940:I983), 6)</f>
        <v>0.33</v>
      </c>
      <c r="E375" s="103">
        <f>ROUND(RV_DATA!N973, 6)</f>
        <v>76.12</v>
      </c>
      <c r="F375" s="103">
        <f>ROUND(SUMIF(RV_DATA!AB940:AB983, 136419810, RV_DATA!O940:O983), 6)</f>
        <v>25.2</v>
      </c>
      <c r="Q375">
        <v>3</v>
      </c>
    </row>
    <row r="376" spans="1:17" ht="28.5" x14ac:dyDescent="0.2">
      <c r="A376" s="128" t="s">
        <v>771</v>
      </c>
      <c r="B376" s="65" t="s">
        <v>773</v>
      </c>
      <c r="C376" s="65" t="s">
        <v>751</v>
      </c>
      <c r="D376" s="66">
        <f>ROUND(SUMIF(RV_DATA!AB940:AB983, 1703742789, RV_DATA!I940:I983), 6)</f>
        <v>0.1</v>
      </c>
      <c r="E376" s="103">
        <f>ROUND(RV_DATA!N965, 6)</f>
        <v>459.29</v>
      </c>
      <c r="F376" s="103">
        <f>ROUND(SUMIF(RV_DATA!AB940:AB983, 1703742789, RV_DATA!O940:O983), 6)</f>
        <v>45.9</v>
      </c>
      <c r="Q376">
        <v>3</v>
      </c>
    </row>
    <row r="377" spans="1:17" ht="28.5" x14ac:dyDescent="0.2">
      <c r="A377" s="128" t="s">
        <v>771</v>
      </c>
      <c r="B377" s="65" t="s">
        <v>773</v>
      </c>
      <c r="C377" s="65" t="s">
        <v>751</v>
      </c>
      <c r="D377" s="66">
        <f>ROUND(SUMIF(RV_DATA!AB940:AB983, -2112574086, RV_DATA!I940:I983), 6)</f>
        <v>0.6</v>
      </c>
      <c r="E377" s="103">
        <f>ROUND(RV_DATA!N972, 6)</f>
        <v>459.29</v>
      </c>
      <c r="F377" s="103">
        <f>ROUND(SUMIF(RV_DATA!AB940:AB983, -2112574086, RV_DATA!O940:O983), 6)</f>
        <v>275.39999999999998</v>
      </c>
      <c r="Q377">
        <v>3</v>
      </c>
    </row>
    <row r="378" spans="1:17" ht="28.5" x14ac:dyDescent="0.2">
      <c r="A378" s="128" t="s">
        <v>762</v>
      </c>
      <c r="B378" s="65" t="s">
        <v>764</v>
      </c>
      <c r="C378" s="65" t="s">
        <v>751</v>
      </c>
      <c r="D378" s="66">
        <f>ROUND(SUMIF(RV_DATA!AB940:AB983, 2112690946, RV_DATA!I940:I983), 6)</f>
        <v>7.0000000000000007E-2</v>
      </c>
      <c r="E378" s="103">
        <f>ROUND(RV_DATA!N943, 6)</f>
        <v>429.34</v>
      </c>
      <c r="F378" s="103">
        <f>ROUND(SUMIF(RV_DATA!AB940:AB983, 2112690946, RV_DATA!O940:O983), 6)</f>
        <v>30.03</v>
      </c>
      <c r="Q378">
        <v>3</v>
      </c>
    </row>
    <row r="379" spans="1:17" ht="14.25" x14ac:dyDescent="0.2">
      <c r="A379" s="128" t="s">
        <v>774</v>
      </c>
      <c r="B379" s="65" t="s">
        <v>776</v>
      </c>
      <c r="C379" s="65" t="s">
        <v>741</v>
      </c>
      <c r="D379" s="66">
        <f>ROUND(SUMIF(RV_DATA!AB940:AB983, -358458228, RV_DATA!I940:I983), 6)</f>
        <v>0.38</v>
      </c>
      <c r="E379" s="103">
        <f>ROUND(RV_DATA!N964, 6)</f>
        <v>95.07</v>
      </c>
      <c r="F379" s="103">
        <f>ROUND(SUMIF(RV_DATA!AB940:AB983, -358458228, RV_DATA!O940:O983), 6)</f>
        <v>36.1</v>
      </c>
      <c r="Q379">
        <v>3</v>
      </c>
    </row>
    <row r="380" spans="1:17" ht="28.5" x14ac:dyDescent="0.2">
      <c r="A380" s="128" t="s">
        <v>765</v>
      </c>
      <c r="B380" s="65" t="s">
        <v>767</v>
      </c>
      <c r="C380" s="65" t="s">
        <v>741</v>
      </c>
      <c r="D380" s="66">
        <f>ROUND(SUMIF(RV_DATA!AB940:AB983, 1468121877, RV_DATA!I940:I983), 6)</f>
        <v>0.13</v>
      </c>
      <c r="E380" s="103">
        <f>ROUND(RV_DATA!N963, 6)</f>
        <v>137.97</v>
      </c>
      <c r="F380" s="103">
        <f>ROUND(SUMIF(RV_DATA!AB940:AB983, 1468121877, RV_DATA!O940:O983), 6)</f>
        <v>17.899999999999999</v>
      </c>
      <c r="Q380">
        <v>3</v>
      </c>
    </row>
    <row r="381" spans="1:17" ht="28.5" x14ac:dyDescent="0.2">
      <c r="A381" s="128" t="s">
        <v>765</v>
      </c>
      <c r="B381" s="65" t="s">
        <v>767</v>
      </c>
      <c r="C381" s="65" t="s">
        <v>741</v>
      </c>
      <c r="D381" s="66">
        <f>ROUND(SUMIF(RV_DATA!AB940:AB983, 1793131511, RV_DATA!I940:I983), 6)</f>
        <v>0.03</v>
      </c>
      <c r="E381" s="103">
        <f>ROUND(RV_DATA!N971, 6)</f>
        <v>137.97</v>
      </c>
      <c r="F381" s="103">
        <f>ROUND(SUMIF(RV_DATA!AB940:AB983, 1793131511, RV_DATA!O940:O983), 6)</f>
        <v>4.2</v>
      </c>
      <c r="Q381">
        <v>3</v>
      </c>
    </row>
    <row r="382" spans="1:17" ht="15" x14ac:dyDescent="0.25">
      <c r="A382" s="129" t="s">
        <v>1022</v>
      </c>
      <c r="B382" s="129"/>
      <c r="C382" s="129"/>
      <c r="D382" s="129"/>
      <c r="E382" s="130">
        <f>SUMIF(Q368:Q381, 3, F368:F381)</f>
        <v>1911.54</v>
      </c>
      <c r="F382" s="129"/>
    </row>
    <row r="383" spans="1:17" ht="16.5" x14ac:dyDescent="0.2">
      <c r="A383" s="119" t="str">
        <f>CONCATENATE("Подраздел: ",IF(Source!G1153&lt;&gt;"Новый подраздел", Source!G1153, ""))</f>
        <v>Подраздел: Дымоудаление</v>
      </c>
      <c r="B383" s="120"/>
      <c r="C383" s="120"/>
      <c r="D383" s="120"/>
      <c r="E383" s="120"/>
      <c r="F383" s="120"/>
    </row>
    <row r="384" spans="1:17" ht="14.25" x14ac:dyDescent="0.2">
      <c r="A384" s="126" t="s">
        <v>1017</v>
      </c>
      <c r="B384" s="127"/>
      <c r="C384" s="127"/>
      <c r="D384" s="127"/>
      <c r="E384" s="127"/>
      <c r="F384" s="127"/>
    </row>
    <row r="385" spans="1:17" ht="14.25" x14ac:dyDescent="0.2">
      <c r="A385" s="128" t="s">
        <v>727</v>
      </c>
      <c r="B385" s="65" t="s">
        <v>728</v>
      </c>
      <c r="C385" s="65" t="s">
        <v>729</v>
      </c>
      <c r="D385" s="66">
        <f>ROUND(SUMIF(RV_DATA!AB985:AB999, -1751963544, RV_DATA!I985:I999), 6)</f>
        <v>411.6</v>
      </c>
      <c r="E385" s="103">
        <f>ROUND(RV_DATA!N993, 6)</f>
        <v>0</v>
      </c>
      <c r="F385" s="103">
        <f>ROUND(SUMIF(RV_DATA!AB985:AB999, -1751963544, RV_DATA!O985:O999), 6)</f>
        <v>0</v>
      </c>
      <c r="Q385">
        <v>1</v>
      </c>
    </row>
    <row r="386" spans="1:17" ht="15" x14ac:dyDescent="0.25">
      <c r="A386" s="129" t="s">
        <v>1018</v>
      </c>
      <c r="B386" s="129"/>
      <c r="C386" s="129"/>
      <c r="D386" s="129"/>
      <c r="E386" s="130">
        <f>SUMIF(Q385:Q385, 1, F385:F385)</f>
        <v>0</v>
      </c>
      <c r="F386" s="129"/>
    </row>
    <row r="387" spans="1:17" ht="14.25" x14ac:dyDescent="0.2">
      <c r="A387" s="126" t="s">
        <v>1019</v>
      </c>
      <c r="B387" s="127"/>
      <c r="C387" s="127"/>
      <c r="D387" s="127"/>
      <c r="E387" s="127"/>
      <c r="F387" s="127"/>
    </row>
    <row r="388" spans="1:17" ht="28.5" x14ac:dyDescent="0.2">
      <c r="A388" s="128" t="s">
        <v>730</v>
      </c>
      <c r="B388" s="65" t="s">
        <v>732</v>
      </c>
      <c r="C388" s="65" t="s">
        <v>733</v>
      </c>
      <c r="D388" s="66">
        <f>ROUND(SUMIF(RV_DATA!AB985:AB999, 209854017, RV_DATA!I985:I999), 6)</f>
        <v>0.96</v>
      </c>
      <c r="E388" s="103">
        <f>ROUND(RV_DATA!N995, 6)</f>
        <v>789.86</v>
      </c>
      <c r="F388" s="103">
        <f>ROUND(SUMIF(RV_DATA!AB985:AB999, 209854017, RV_DATA!O985:O999), 6)</f>
        <v>758.4</v>
      </c>
      <c r="Q388">
        <v>2</v>
      </c>
    </row>
    <row r="389" spans="1:17" ht="28.5" x14ac:dyDescent="0.2">
      <c r="A389" s="128" t="s">
        <v>730</v>
      </c>
      <c r="B389" s="65" t="s">
        <v>732</v>
      </c>
      <c r="C389" s="65" t="s">
        <v>733</v>
      </c>
      <c r="D389" s="66">
        <f>ROUND(SUMIF(RV_DATA!AB985:AB999, -1084138170, RV_DATA!I985:I999), 6)</f>
        <v>7</v>
      </c>
      <c r="E389" s="103">
        <f>ROUND(RV_DATA!N998, 6)</f>
        <v>789.86</v>
      </c>
      <c r="F389" s="103">
        <f>ROUND(SUMIF(RV_DATA!AB985:AB999, -1084138170, RV_DATA!O985:O999), 6)</f>
        <v>5529</v>
      </c>
      <c r="Q389">
        <v>2</v>
      </c>
    </row>
    <row r="390" spans="1:17" ht="15" x14ac:dyDescent="0.25">
      <c r="A390" s="129" t="s">
        <v>1020</v>
      </c>
      <c r="B390" s="129"/>
      <c r="C390" s="129"/>
      <c r="D390" s="129"/>
      <c r="E390" s="130">
        <f>SUMIF(Q388:Q389, 2, F388:F389)</f>
        <v>6287.4</v>
      </c>
      <c r="F390" s="129"/>
    </row>
    <row r="391" spans="1:17" ht="14.25" x14ac:dyDescent="0.2">
      <c r="A391" s="126" t="s">
        <v>1021</v>
      </c>
      <c r="B391" s="127"/>
      <c r="C391" s="127"/>
      <c r="D391" s="127"/>
      <c r="E391" s="127"/>
      <c r="F391" s="127"/>
    </row>
    <row r="392" spans="1:17" ht="28.5" x14ac:dyDescent="0.2">
      <c r="A392" s="128" t="s">
        <v>780</v>
      </c>
      <c r="B392" s="65" t="s">
        <v>782</v>
      </c>
      <c r="C392" s="65" t="s">
        <v>737</v>
      </c>
      <c r="D392" s="66">
        <f>ROUND(SUMIF(RV_DATA!AB985:AB999, 1425887141, RV_DATA!I985:I999), 6)</f>
        <v>2.0999999999999999E-3</v>
      </c>
      <c r="E392" s="103">
        <f>ROUND(RV_DATA!N992, 6)</f>
        <v>169525.77</v>
      </c>
      <c r="F392" s="103">
        <f>ROUND(SUMIF(RV_DATA!AB985:AB999, 1425887141, RV_DATA!O985:O999), 6)</f>
        <v>356.02</v>
      </c>
      <c r="Q392">
        <v>3</v>
      </c>
    </row>
    <row r="393" spans="1:17" ht="14.25" x14ac:dyDescent="0.2">
      <c r="A393" s="128" t="s">
        <v>783</v>
      </c>
      <c r="B393" s="65" t="s">
        <v>785</v>
      </c>
      <c r="C393" s="65" t="s">
        <v>737</v>
      </c>
      <c r="D393" s="66">
        <f>ROUND(SUMIF(RV_DATA!AB985:AB999, -1721674486, RV_DATA!I985:I999), 6)</f>
        <v>6.9999999999999999E-4</v>
      </c>
      <c r="E393" s="103">
        <f>ROUND(RV_DATA!N991, 6)</f>
        <v>252301.59</v>
      </c>
      <c r="F393" s="103">
        <f>ROUND(SUMIF(RV_DATA!AB985:AB999, -1721674486, RV_DATA!O985:O999), 6)</f>
        <v>176.61</v>
      </c>
      <c r="Q393">
        <v>3</v>
      </c>
    </row>
    <row r="394" spans="1:17" ht="14.25" x14ac:dyDescent="0.2">
      <c r="A394" s="128" t="s">
        <v>752</v>
      </c>
      <c r="B394" s="65" t="s">
        <v>754</v>
      </c>
      <c r="C394" s="65" t="s">
        <v>741</v>
      </c>
      <c r="D394" s="66">
        <f>ROUND(SUMIF(RV_DATA!AB985:AB999, 1108320230, RV_DATA!I985:I999), 6)</f>
        <v>0.72</v>
      </c>
      <c r="E394" s="103">
        <f>ROUND(RV_DATA!N994, 6)</f>
        <v>29.29</v>
      </c>
      <c r="F394" s="103">
        <f>ROUND(SUMIF(RV_DATA!AB985:AB999, 1108320230, RV_DATA!O985:O999), 6)</f>
        <v>21.12</v>
      </c>
      <c r="Q394">
        <v>3</v>
      </c>
    </row>
    <row r="395" spans="1:17" ht="14.25" x14ac:dyDescent="0.2">
      <c r="A395" s="128" t="s">
        <v>752</v>
      </c>
      <c r="B395" s="65" t="s">
        <v>754</v>
      </c>
      <c r="C395" s="65" t="s">
        <v>741</v>
      </c>
      <c r="D395" s="66">
        <f>ROUND(SUMIF(RV_DATA!AB985:AB999, -854210182, RV_DATA!I985:I999), 6)</f>
        <v>5</v>
      </c>
      <c r="E395" s="103">
        <f>ROUND(RV_DATA!N997, 6)</f>
        <v>29.29</v>
      </c>
      <c r="F395" s="103">
        <f>ROUND(SUMIF(RV_DATA!AB985:AB999, -854210182, RV_DATA!O985:O999), 6)</f>
        <v>146</v>
      </c>
      <c r="Q395">
        <v>3</v>
      </c>
    </row>
    <row r="396" spans="1:17" ht="14.25" x14ac:dyDescent="0.2">
      <c r="A396" s="128" t="s">
        <v>795</v>
      </c>
      <c r="B396" s="65" t="s">
        <v>797</v>
      </c>
      <c r="C396" s="65" t="s">
        <v>798</v>
      </c>
      <c r="D396" s="66">
        <f>ROUND(SUMIF(RV_DATA!AB985:AB999, -1092876182, RV_DATA!I985:I999), 6)</f>
        <v>4.9000000000000004</v>
      </c>
      <c r="E396" s="103">
        <f>ROUND(RV_DATA!N990, 6)</f>
        <v>79.62</v>
      </c>
      <c r="F396" s="103">
        <f>ROUND(SUMIF(RV_DATA!AB985:AB999, -1092876182, RV_DATA!O985:O999), 6)</f>
        <v>390.11</v>
      </c>
      <c r="Q396">
        <v>3</v>
      </c>
    </row>
    <row r="397" spans="1:17" ht="14.25" x14ac:dyDescent="0.2">
      <c r="A397" s="128" t="s">
        <v>799</v>
      </c>
      <c r="B397" s="65" t="s">
        <v>801</v>
      </c>
      <c r="C397" s="65" t="s">
        <v>798</v>
      </c>
      <c r="D397" s="66">
        <f>ROUND(SUMIF(RV_DATA!AB985:AB999, -1319591463, RV_DATA!I985:I999), 6)</f>
        <v>2.8</v>
      </c>
      <c r="E397" s="103">
        <f>ROUND(RV_DATA!N989, 6)</f>
        <v>715.78</v>
      </c>
      <c r="F397" s="103">
        <f>ROUND(SUMIF(RV_DATA!AB985:AB999, -1319591463, RV_DATA!O985:O999), 6)</f>
        <v>2004.17</v>
      </c>
      <c r="Q397">
        <v>3</v>
      </c>
    </row>
    <row r="398" spans="1:17" ht="14.25" x14ac:dyDescent="0.2">
      <c r="A398" s="128" t="s">
        <v>802</v>
      </c>
      <c r="B398" s="65" t="s">
        <v>804</v>
      </c>
      <c r="C398" s="65" t="s">
        <v>737</v>
      </c>
      <c r="D398" s="66">
        <f>ROUND(SUMIF(RV_DATA!AB985:AB999, -576279309, RV_DATA!I985:I999), 6)</f>
        <v>6.9999999999999999E-4</v>
      </c>
      <c r="E398" s="103">
        <f>ROUND(RV_DATA!N988, 6)</f>
        <v>205731.7</v>
      </c>
      <c r="F398" s="103">
        <f>ROUND(SUMIF(RV_DATA!AB985:AB999, -576279309, RV_DATA!O985:O999), 6)</f>
        <v>143.99</v>
      </c>
      <c r="Q398">
        <v>3</v>
      </c>
    </row>
    <row r="399" spans="1:17" ht="14.25" x14ac:dyDescent="0.2">
      <c r="A399" s="128" t="s">
        <v>805</v>
      </c>
      <c r="B399" s="65" t="s">
        <v>807</v>
      </c>
      <c r="C399" s="65" t="s">
        <v>737</v>
      </c>
      <c r="D399" s="66">
        <f>ROUND(SUMIF(RV_DATA!AB985:AB999, -2011973555, RV_DATA!I985:I999), 6)</f>
        <v>4.1999999999999997E-3</v>
      </c>
      <c r="E399" s="103">
        <f>ROUND(RV_DATA!N987, 6)</f>
        <v>122462.72</v>
      </c>
      <c r="F399" s="103">
        <f>ROUND(SUMIF(RV_DATA!AB985:AB999, -2011973555, RV_DATA!O985:O999), 6)</f>
        <v>514.36</v>
      </c>
      <c r="Q399">
        <v>3</v>
      </c>
    </row>
    <row r="400" spans="1:17" ht="57" x14ac:dyDescent="0.2">
      <c r="A400" s="128" t="s">
        <v>808</v>
      </c>
      <c r="B400" s="65" t="s">
        <v>810</v>
      </c>
      <c r="C400" s="65" t="s">
        <v>737</v>
      </c>
      <c r="D400" s="66">
        <f>ROUND(SUMIF(RV_DATA!AB985:AB999, -1693060120, RV_DATA!I985:I999), 6)</f>
        <v>2.205E-2</v>
      </c>
      <c r="E400" s="103">
        <f>ROUND(RV_DATA!N986, 6)</f>
        <v>114569.3</v>
      </c>
      <c r="F400" s="103">
        <f>ROUND(SUMIF(RV_DATA!AB985:AB999, -1693060120, RV_DATA!O985:O999), 6)</f>
        <v>2526.23</v>
      </c>
      <c r="Q400">
        <v>3</v>
      </c>
    </row>
    <row r="401" spans="1:17" ht="28.5" x14ac:dyDescent="0.2">
      <c r="A401" s="128" t="s">
        <v>814</v>
      </c>
      <c r="B401" s="65" t="s">
        <v>816</v>
      </c>
      <c r="C401" s="65" t="s">
        <v>737</v>
      </c>
      <c r="D401" s="66">
        <f>ROUND(SUMIF(RV_DATA!AB985:AB999, -1397738901, RV_DATA!I985:I999), 6)</f>
        <v>2.4499999999999999E-3</v>
      </c>
      <c r="E401" s="103">
        <f>ROUND(RV_DATA!N985, 6)</f>
        <v>99650</v>
      </c>
      <c r="F401" s="103">
        <f>ROUND(SUMIF(RV_DATA!AB985:AB999, -1397738901, RV_DATA!O985:O999), 6)</f>
        <v>244.16</v>
      </c>
      <c r="Q401">
        <v>3</v>
      </c>
    </row>
    <row r="402" spans="1:17" ht="15" x14ac:dyDescent="0.25">
      <c r="A402" s="129" t="s">
        <v>1022</v>
      </c>
      <c r="B402" s="129"/>
      <c r="C402" s="129"/>
      <c r="D402" s="129"/>
      <c r="E402" s="130">
        <f>SUMIF(Q392:Q401, 3, F392:F401)</f>
        <v>6522.77</v>
      </c>
      <c r="F402" s="129"/>
    </row>
    <row r="404" spans="1:17" ht="16.5" x14ac:dyDescent="0.2">
      <c r="A404" s="131" t="str">
        <f>CONCATENATE("Итого по локальной смете:",IF(Source!G1219&lt;&gt;"Новая локальная смета", Source!G1219, ""))</f>
        <v>Итого по локальной смете:</v>
      </c>
      <c r="B404" s="132"/>
      <c r="C404" s="132"/>
      <c r="D404" s="132"/>
      <c r="E404" s="132"/>
      <c r="F404" s="133"/>
    </row>
    <row r="405" spans="1:17" ht="14.25" hidden="1" customHeight="1" x14ac:dyDescent="0.25">
      <c r="A405" s="129" t="s">
        <v>1018</v>
      </c>
      <c r="B405" s="129"/>
      <c r="C405" s="129"/>
      <c r="D405" s="129"/>
      <c r="E405" s="130">
        <f>SUMIF(Q1:Q404, 1, F1:F404)</f>
        <v>0</v>
      </c>
      <c r="F405" s="129"/>
    </row>
    <row r="406" spans="1:17" ht="15" x14ac:dyDescent="0.25">
      <c r="A406" s="129" t="s">
        <v>1020</v>
      </c>
      <c r="B406" s="129"/>
      <c r="C406" s="129"/>
      <c r="D406" s="129"/>
      <c r="E406" s="130">
        <f>SUMIF(Q1:Q405, 2, F1:F405)</f>
        <v>382431.94000000006</v>
      </c>
      <c r="F406" s="129"/>
    </row>
    <row r="407" spans="1:17" ht="15" hidden="1" x14ac:dyDescent="0.25">
      <c r="A407" s="129" t="s">
        <v>1022</v>
      </c>
      <c r="B407" s="129"/>
      <c r="C407" s="129"/>
      <c r="D407" s="129"/>
      <c r="E407" s="130">
        <f>SUMIF(Q1:Q406, 3, F1:F406)</f>
        <v>125932.87999999996</v>
      </c>
      <c r="F407" s="129"/>
    </row>
    <row r="408" spans="1:17" ht="14.25" hidden="1" customHeight="1" x14ac:dyDescent="0.25">
      <c r="A408" s="129" t="s">
        <v>1025</v>
      </c>
      <c r="B408" s="129"/>
      <c r="C408" s="129"/>
      <c r="D408" s="129"/>
      <c r="E408" s="130">
        <f>SUMIF(Q1:Q407, 4, F1:F407)</f>
        <v>0</v>
      </c>
      <c r="F408" s="129"/>
    </row>
    <row r="409" spans="1:17" ht="14.25" hidden="1" customHeight="1" x14ac:dyDescent="0.25">
      <c r="A409" s="129" t="s">
        <v>1026</v>
      </c>
      <c r="B409" s="129"/>
      <c r="C409" s="129"/>
      <c r="D409" s="129"/>
      <c r="E409" s="130">
        <f>SUMIF(Q1:Q408, 5, F1:F408)</f>
        <v>0</v>
      </c>
      <c r="F409" s="129"/>
    </row>
    <row r="410" spans="1:17" ht="14.25" hidden="1" customHeight="1" x14ac:dyDescent="0.25">
      <c r="A410" s="129" t="s">
        <v>1027</v>
      </c>
      <c r="B410" s="129"/>
      <c r="C410" s="129"/>
      <c r="D410" s="129"/>
      <c r="E410" s="130">
        <f>SUMIF(Q1:Q409, 6, F1:F409)</f>
        <v>0</v>
      </c>
      <c r="F410" s="129"/>
    </row>
    <row r="411" spans="1:17" ht="15" x14ac:dyDescent="0.25">
      <c r="A411" s="129" t="s">
        <v>1028</v>
      </c>
      <c r="B411" s="129"/>
      <c r="C411" s="129"/>
      <c r="D411" s="129"/>
      <c r="E411" s="130">
        <f>E410+E409+E408+E407</f>
        <v>125932.87999999996</v>
      </c>
      <c r="F411" s="130"/>
    </row>
    <row r="414" spans="1:17" ht="16.5" x14ac:dyDescent="0.2">
      <c r="A414" s="131" t="str">
        <f>CONCATENATE("Итого по объекту: ",IF(Source!G1249&lt;&gt;"Новый объект", Source!G1249, ""))</f>
        <v>Итого по объекту: Техническое обслуживание ГБУЗ "ГП №6 ДЗМ"</v>
      </c>
      <c r="B414" s="132"/>
      <c r="C414" s="132"/>
      <c r="D414" s="132"/>
      <c r="E414" s="132"/>
      <c r="F414" s="133"/>
    </row>
    <row r="415" spans="1:17" ht="14.25" hidden="1" customHeight="1" x14ac:dyDescent="0.25">
      <c r="A415" s="129" t="s">
        <v>1018</v>
      </c>
      <c r="B415" s="129"/>
      <c r="C415" s="129"/>
      <c r="D415" s="129"/>
      <c r="E415" s="130">
        <f>SUMIF(Q1:Q414, 1, F1:F414)</f>
        <v>0</v>
      </c>
      <c r="F415" s="129"/>
    </row>
    <row r="416" spans="1:17" ht="15" x14ac:dyDescent="0.25">
      <c r="A416" s="129" t="s">
        <v>1020</v>
      </c>
      <c r="B416" s="129"/>
      <c r="C416" s="129"/>
      <c r="D416" s="129"/>
      <c r="E416" s="130">
        <f>SUMIF(Q1:Q415, 2, F1:F415)</f>
        <v>382431.94000000006</v>
      </c>
      <c r="F416" s="129"/>
    </row>
    <row r="417" spans="1:6" ht="15" hidden="1" x14ac:dyDescent="0.25">
      <c r="A417" s="129" t="s">
        <v>1022</v>
      </c>
      <c r="B417" s="129"/>
      <c r="C417" s="129"/>
      <c r="D417" s="129"/>
      <c r="E417" s="130">
        <f>SUMIF(Q1:Q416, 3, F1:F416)</f>
        <v>125932.87999999996</v>
      </c>
      <c r="F417" s="129"/>
    </row>
    <row r="418" spans="1:6" ht="14.25" hidden="1" customHeight="1" x14ac:dyDescent="0.25">
      <c r="A418" s="129" t="s">
        <v>1025</v>
      </c>
      <c r="B418" s="129"/>
      <c r="C418" s="129"/>
      <c r="D418" s="129"/>
      <c r="E418" s="130">
        <f>SUMIF(Q1:Q417, 4, F1:F417)</f>
        <v>0</v>
      </c>
      <c r="F418" s="129"/>
    </row>
    <row r="419" spans="1:6" ht="14.25" hidden="1" customHeight="1" x14ac:dyDescent="0.25">
      <c r="A419" s="129" t="s">
        <v>1026</v>
      </c>
      <c r="B419" s="129"/>
      <c r="C419" s="129"/>
      <c r="D419" s="129"/>
      <c r="E419" s="130">
        <f>SUMIF(Q1:Q418, 5, F1:F418)</f>
        <v>0</v>
      </c>
      <c r="F419" s="129"/>
    </row>
    <row r="420" spans="1:6" ht="14.25" hidden="1" customHeight="1" x14ac:dyDescent="0.25">
      <c r="A420" s="129" t="s">
        <v>1027</v>
      </c>
      <c r="B420" s="129"/>
      <c r="C420" s="129"/>
      <c r="D420" s="129"/>
      <c r="E420" s="130">
        <f>SUMIF(Q1:Q419, 6, F1:F419)</f>
        <v>0</v>
      </c>
      <c r="F420" s="129"/>
    </row>
    <row r="421" spans="1:6" ht="15" x14ac:dyDescent="0.25">
      <c r="A421" s="129" t="s">
        <v>1028</v>
      </c>
      <c r="B421" s="129"/>
      <c r="C421" s="129"/>
      <c r="D421" s="129"/>
      <c r="E421" s="130">
        <f>E420+E419+E418+E417</f>
        <v>125932.87999999996</v>
      </c>
      <c r="F421" s="130"/>
    </row>
  </sheetData>
  <sortState ref="A392:R401">
    <sortCondition ref="A392"/>
  </sortState>
  <mergeCells count="245">
    <mergeCell ref="A420:D420"/>
    <mergeCell ref="E420:F420"/>
    <mergeCell ref="A421:D421"/>
    <mergeCell ref="E421:F421"/>
    <mergeCell ref="A417:D417"/>
    <mergeCell ref="E417:F417"/>
    <mergeCell ref="A418:D418"/>
    <mergeCell ref="E418:F418"/>
    <mergeCell ref="A419:D419"/>
    <mergeCell ref="E419:F419"/>
    <mergeCell ref="A411:D411"/>
    <mergeCell ref="E411:F411"/>
    <mergeCell ref="A414:F414"/>
    <mergeCell ref="A415:D415"/>
    <mergeCell ref="E415:F415"/>
    <mergeCell ref="A416:D416"/>
    <mergeCell ref="E416:F416"/>
    <mergeCell ref="A408:D408"/>
    <mergeCell ref="E408:F408"/>
    <mergeCell ref="A409:D409"/>
    <mergeCell ref="E409:F409"/>
    <mergeCell ref="A410:D410"/>
    <mergeCell ref="E410:F410"/>
    <mergeCell ref="A404:F404"/>
    <mergeCell ref="A405:D405"/>
    <mergeCell ref="E405:F405"/>
    <mergeCell ref="A406:D406"/>
    <mergeCell ref="E406:F406"/>
    <mergeCell ref="A407:D407"/>
    <mergeCell ref="E407:F407"/>
    <mergeCell ref="A387:F387"/>
    <mergeCell ref="A390:D390"/>
    <mergeCell ref="E390:F390"/>
    <mergeCell ref="A391:F391"/>
    <mergeCell ref="A402:D402"/>
    <mergeCell ref="E402:F402"/>
    <mergeCell ref="A367:F367"/>
    <mergeCell ref="A382:D382"/>
    <mergeCell ref="E382:F382"/>
    <mergeCell ref="A383:F383"/>
    <mergeCell ref="A384:F384"/>
    <mergeCell ref="A386:D386"/>
    <mergeCell ref="E386:F386"/>
    <mergeCell ref="A359:F359"/>
    <mergeCell ref="A360:F360"/>
    <mergeCell ref="A362:D362"/>
    <mergeCell ref="E362:F362"/>
    <mergeCell ref="A363:F363"/>
    <mergeCell ref="A366:D366"/>
    <mergeCell ref="E366:F366"/>
    <mergeCell ref="A342:F342"/>
    <mergeCell ref="A345:D345"/>
    <mergeCell ref="E345:F345"/>
    <mergeCell ref="A346:F346"/>
    <mergeCell ref="A358:D358"/>
    <mergeCell ref="E358:F358"/>
    <mergeCell ref="A337:D337"/>
    <mergeCell ref="E337:F337"/>
    <mergeCell ref="A338:F338"/>
    <mergeCell ref="A339:F339"/>
    <mergeCell ref="A341:D341"/>
    <mergeCell ref="E341:F341"/>
    <mergeCell ref="A317:D317"/>
    <mergeCell ref="E317:F317"/>
    <mergeCell ref="A318:F318"/>
    <mergeCell ref="A320:D320"/>
    <mergeCell ref="E320:F320"/>
    <mergeCell ref="A321:F321"/>
    <mergeCell ref="A298:F298"/>
    <mergeCell ref="A312:D312"/>
    <mergeCell ref="E312:F312"/>
    <mergeCell ref="A313:F313"/>
    <mergeCell ref="A314:F314"/>
    <mergeCell ref="A315:F315"/>
    <mergeCell ref="A284:F284"/>
    <mergeCell ref="A293:D293"/>
    <mergeCell ref="E293:F293"/>
    <mergeCell ref="A294:F294"/>
    <mergeCell ref="A295:F295"/>
    <mergeCell ref="A297:D297"/>
    <mergeCell ref="E297:F297"/>
    <mergeCell ref="A278:F278"/>
    <mergeCell ref="A280:D280"/>
    <mergeCell ref="E280:F280"/>
    <mergeCell ref="A281:F281"/>
    <mergeCell ref="A283:D283"/>
    <mergeCell ref="E283:F283"/>
    <mergeCell ref="A263:D263"/>
    <mergeCell ref="E263:F263"/>
    <mergeCell ref="A264:F264"/>
    <mergeCell ref="A276:D276"/>
    <mergeCell ref="E276:F276"/>
    <mergeCell ref="A277:F277"/>
    <mergeCell ref="A256:F256"/>
    <mergeCell ref="A257:F257"/>
    <mergeCell ref="A258:F258"/>
    <mergeCell ref="A260:D260"/>
    <mergeCell ref="E260:F260"/>
    <mergeCell ref="A261:F261"/>
    <mergeCell ref="A249:F249"/>
    <mergeCell ref="A251:D251"/>
    <mergeCell ref="E251:F251"/>
    <mergeCell ref="A252:F252"/>
    <mergeCell ref="A255:D255"/>
    <mergeCell ref="E255:F255"/>
    <mergeCell ref="A240:D240"/>
    <mergeCell ref="E240:F240"/>
    <mergeCell ref="A241:F241"/>
    <mergeCell ref="A247:D247"/>
    <mergeCell ref="E247:F247"/>
    <mergeCell ref="A248:F248"/>
    <mergeCell ref="A233:F233"/>
    <mergeCell ref="A234:F234"/>
    <mergeCell ref="A235:F235"/>
    <mergeCell ref="A237:D237"/>
    <mergeCell ref="E237:F237"/>
    <mergeCell ref="A238:F238"/>
    <mergeCell ref="A227:F227"/>
    <mergeCell ref="A229:D229"/>
    <mergeCell ref="E229:F229"/>
    <mergeCell ref="A230:F230"/>
    <mergeCell ref="A232:D232"/>
    <mergeCell ref="E232:F232"/>
    <mergeCell ref="A208:F208"/>
    <mergeCell ref="A222:D222"/>
    <mergeCell ref="E222:F222"/>
    <mergeCell ref="A223:F223"/>
    <mergeCell ref="A224:F224"/>
    <mergeCell ref="A226:D226"/>
    <mergeCell ref="E226:F226"/>
    <mergeCell ref="A200:F200"/>
    <mergeCell ref="A201:F201"/>
    <mergeCell ref="A203:D203"/>
    <mergeCell ref="E203:F203"/>
    <mergeCell ref="A204:F204"/>
    <mergeCell ref="A207:D207"/>
    <mergeCell ref="E207:F207"/>
    <mergeCell ref="A191:F191"/>
    <mergeCell ref="A193:D193"/>
    <mergeCell ref="E193:F193"/>
    <mergeCell ref="A194:F194"/>
    <mergeCell ref="A199:D199"/>
    <mergeCell ref="E199:F199"/>
    <mergeCell ref="A186:D186"/>
    <mergeCell ref="E186:F186"/>
    <mergeCell ref="A187:F187"/>
    <mergeCell ref="A188:F188"/>
    <mergeCell ref="A190:D190"/>
    <mergeCell ref="E190:F190"/>
    <mergeCell ref="A172:D172"/>
    <mergeCell ref="E172:F172"/>
    <mergeCell ref="A173:F173"/>
    <mergeCell ref="A175:D175"/>
    <mergeCell ref="E175:F175"/>
    <mergeCell ref="A176:F176"/>
    <mergeCell ref="A152:F152"/>
    <mergeCell ref="A167:D167"/>
    <mergeCell ref="E167:F167"/>
    <mergeCell ref="A168:F168"/>
    <mergeCell ref="A169:F169"/>
    <mergeCell ref="A170:F170"/>
    <mergeCell ref="A133:F133"/>
    <mergeCell ref="A147:D147"/>
    <mergeCell ref="E147:F147"/>
    <mergeCell ref="A148:F148"/>
    <mergeCell ref="A149:F149"/>
    <mergeCell ref="A151:D151"/>
    <mergeCell ref="E151:F151"/>
    <mergeCell ref="A126:F126"/>
    <mergeCell ref="A127:F127"/>
    <mergeCell ref="A129:D129"/>
    <mergeCell ref="E129:F129"/>
    <mergeCell ref="A130:F130"/>
    <mergeCell ref="A132:D132"/>
    <mergeCell ref="E132:F132"/>
    <mergeCell ref="A113:F113"/>
    <mergeCell ref="A115:D115"/>
    <mergeCell ref="E115:F115"/>
    <mergeCell ref="A116:F116"/>
    <mergeCell ref="A125:D125"/>
    <mergeCell ref="E125:F125"/>
    <mergeCell ref="A108:D108"/>
    <mergeCell ref="E108:F108"/>
    <mergeCell ref="A109:F109"/>
    <mergeCell ref="A110:F110"/>
    <mergeCell ref="A112:D112"/>
    <mergeCell ref="E112:F112"/>
    <mergeCell ref="A92:D92"/>
    <mergeCell ref="E92:F92"/>
    <mergeCell ref="A93:F93"/>
    <mergeCell ref="A95:D95"/>
    <mergeCell ref="E95:F95"/>
    <mergeCell ref="A96:F96"/>
    <mergeCell ref="A72:F72"/>
    <mergeCell ref="A87:D87"/>
    <mergeCell ref="E87:F87"/>
    <mergeCell ref="A88:F88"/>
    <mergeCell ref="A89:F89"/>
    <mergeCell ref="A90:F90"/>
    <mergeCell ref="A65:F65"/>
    <mergeCell ref="A66:F66"/>
    <mergeCell ref="A68:D68"/>
    <mergeCell ref="E68:F68"/>
    <mergeCell ref="A69:F69"/>
    <mergeCell ref="A71:D71"/>
    <mergeCell ref="E71:F71"/>
    <mergeCell ref="A49:F49"/>
    <mergeCell ref="A51:D51"/>
    <mergeCell ref="E51:F51"/>
    <mergeCell ref="A52:F52"/>
    <mergeCell ref="A64:D64"/>
    <mergeCell ref="E64:F64"/>
    <mergeCell ref="A34:F34"/>
    <mergeCell ref="A44:D44"/>
    <mergeCell ref="E44:F44"/>
    <mergeCell ref="A45:F45"/>
    <mergeCell ref="A46:F46"/>
    <mergeCell ref="A48:D48"/>
    <mergeCell ref="E48:F48"/>
    <mergeCell ref="A27:F27"/>
    <mergeCell ref="A28:F28"/>
    <mergeCell ref="A30:D30"/>
    <mergeCell ref="E30:F30"/>
    <mergeCell ref="A31:F31"/>
    <mergeCell ref="A33:D33"/>
    <mergeCell ref="E33:F33"/>
    <mergeCell ref="A14:F14"/>
    <mergeCell ref="A16:D16"/>
    <mergeCell ref="E16:F16"/>
    <mergeCell ref="A17:F17"/>
    <mergeCell ref="A26:D26"/>
    <mergeCell ref="E26:F26"/>
    <mergeCell ref="A8:F8"/>
    <mergeCell ref="A9:F9"/>
    <mergeCell ref="A10:F10"/>
    <mergeCell ref="A11:F11"/>
    <mergeCell ref="A13:D13"/>
    <mergeCell ref="E13:F13"/>
    <mergeCell ref="A2:F2"/>
    <mergeCell ref="A3:F3"/>
    <mergeCell ref="A4:A6"/>
    <mergeCell ref="B4:B6"/>
    <mergeCell ref="C4:C6"/>
    <mergeCell ref="D4:D6"/>
    <mergeCell ref="E4:F5"/>
  </mergeCells>
  <pageMargins left="0.6" right="0.4" top="0.65" bottom="0.4" header="0.4" footer="0.4"/>
  <pageSetup scale="88" fitToHeight="0" orientation="portrait" verticalDpi="0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K1295"/>
  <sheetViews>
    <sheetView workbookViewId="0">
      <selection activeCell="A1291" sqref="A1291:O129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8</v>
      </c>
      <c r="P1">
        <v>0</v>
      </c>
      <c r="Q1">
        <v>1</v>
      </c>
    </row>
    <row r="12" spans="1:133" x14ac:dyDescent="0.2">
      <c r="A12" s="1">
        <v>1</v>
      </c>
      <c r="B12" s="1">
        <v>1291</v>
      </c>
      <c r="C12" s="1">
        <v>0</v>
      </c>
      <c r="D12" s="1">
        <f>ROW(A1249)</f>
        <v>1249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108</v>
      </c>
      <c r="S12" s="1"/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3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B1249</f>
        <v>1291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Техническое обслуживание ГБУЗ "ГП №6 ДЗМ"</v>
      </c>
      <c r="H18" s="2"/>
      <c r="I18" s="2"/>
      <c r="J18" s="2"/>
      <c r="K18" s="2"/>
      <c r="L18" s="2"/>
      <c r="M18" s="2"/>
      <c r="N18" s="2"/>
      <c r="O18" s="2">
        <f t="shared" ref="O18:AT18" si="1">O1249</f>
        <v>3336750.19</v>
      </c>
      <c r="P18" s="2">
        <f t="shared" si="1"/>
        <v>125966.26</v>
      </c>
      <c r="Q18" s="2">
        <f t="shared" si="1"/>
        <v>382431.94</v>
      </c>
      <c r="R18" s="2">
        <f t="shared" si="1"/>
        <v>249631.95</v>
      </c>
      <c r="S18" s="2">
        <f t="shared" si="1"/>
        <v>2828351.99</v>
      </c>
      <c r="T18" s="2">
        <f t="shared" si="1"/>
        <v>0</v>
      </c>
      <c r="U18" s="2">
        <f t="shared" si="1"/>
        <v>7586.915</v>
      </c>
      <c r="V18" s="2">
        <f t="shared" si="1"/>
        <v>0</v>
      </c>
      <c r="W18" s="2">
        <f t="shared" si="1"/>
        <v>0</v>
      </c>
      <c r="X18" s="2">
        <f t="shared" si="1"/>
        <v>1979846.4</v>
      </c>
      <c r="Y18" s="2">
        <f t="shared" si="1"/>
        <v>282835.23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5869034.3300000001</v>
      </c>
      <c r="AS18" s="2">
        <f t="shared" si="1"/>
        <v>0</v>
      </c>
      <c r="AT18" s="2">
        <f t="shared" si="1"/>
        <v>0</v>
      </c>
      <c r="AU18" s="2">
        <f t="shared" ref="AU18:BZ18" si="2">AU1249</f>
        <v>5869034.3300000001</v>
      </c>
      <c r="AV18" s="2">
        <f t="shared" si="2"/>
        <v>125966.26</v>
      </c>
      <c r="AW18" s="2">
        <f t="shared" si="2"/>
        <v>125966.26</v>
      </c>
      <c r="AX18" s="2">
        <f t="shared" si="2"/>
        <v>0</v>
      </c>
      <c r="AY18" s="2">
        <f t="shared" si="2"/>
        <v>125966.26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CA1249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DG1249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EM1249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FS1249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ROW(A1219)</f>
        <v>1219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 t="s">
        <v>3</v>
      </c>
      <c r="N20" s="1"/>
      <c r="O20" s="1"/>
      <c r="P20" s="1"/>
      <c r="Q20" s="1"/>
      <c r="R20" s="1"/>
      <c r="S20" s="1">
        <v>0</v>
      </c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  <c r="CQ20" t="s">
        <v>3</v>
      </c>
    </row>
    <row r="22" spans="1:245" x14ac:dyDescent="0.2">
      <c r="A22" s="2">
        <v>52</v>
      </c>
      <c r="B22" s="2">
        <f t="shared" ref="B22:G22" si="7">B1219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O1219</f>
        <v>3336750.19</v>
      </c>
      <c r="P22" s="2">
        <f t="shared" si="8"/>
        <v>125966.26</v>
      </c>
      <c r="Q22" s="2">
        <f t="shared" si="8"/>
        <v>382431.94</v>
      </c>
      <c r="R22" s="2">
        <f t="shared" si="8"/>
        <v>249631.95</v>
      </c>
      <c r="S22" s="2">
        <f t="shared" si="8"/>
        <v>2828351.99</v>
      </c>
      <c r="T22" s="2">
        <f t="shared" si="8"/>
        <v>0</v>
      </c>
      <c r="U22" s="2">
        <f t="shared" si="8"/>
        <v>7586.915</v>
      </c>
      <c r="V22" s="2">
        <f t="shared" si="8"/>
        <v>0</v>
      </c>
      <c r="W22" s="2">
        <f t="shared" si="8"/>
        <v>0</v>
      </c>
      <c r="X22" s="2">
        <f t="shared" si="8"/>
        <v>1979846.4</v>
      </c>
      <c r="Y22" s="2">
        <f t="shared" si="8"/>
        <v>282835.23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5869034.3300000001</v>
      </c>
      <c r="AS22" s="2">
        <f t="shared" si="8"/>
        <v>0</v>
      </c>
      <c r="AT22" s="2">
        <f t="shared" si="8"/>
        <v>0</v>
      </c>
      <c r="AU22" s="2">
        <f t="shared" ref="AU22:BZ22" si="9">AU1219</f>
        <v>5869034.3300000001</v>
      </c>
      <c r="AV22" s="2">
        <f t="shared" si="9"/>
        <v>125966.26</v>
      </c>
      <c r="AW22" s="2">
        <f t="shared" si="9"/>
        <v>125966.26</v>
      </c>
      <c r="AX22" s="2">
        <f t="shared" si="9"/>
        <v>0</v>
      </c>
      <c r="AY22" s="2">
        <f t="shared" si="9"/>
        <v>125966.26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CA1219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DG1219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EM1219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FS1219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ROW(A212)</f>
        <v>212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0</v>
      </c>
      <c r="L24" s="1"/>
      <c r="M24" s="1" t="s">
        <v>3</v>
      </c>
      <c r="N24" s="1"/>
      <c r="O24" s="1"/>
      <c r="P24" s="1"/>
      <c r="Q24" s="1"/>
      <c r="R24" s="1"/>
      <c r="S24" s="1">
        <v>0</v>
      </c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B212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г. Москва, 3-й Михалковский пер., д.22</v>
      </c>
      <c r="H26" s="2"/>
      <c r="I26" s="2"/>
      <c r="J26" s="2"/>
      <c r="K26" s="2"/>
      <c r="L26" s="2"/>
      <c r="M26" s="2"/>
      <c r="N26" s="2"/>
      <c r="O26" s="2">
        <f t="shared" ref="O26:AT26" si="15">O212</f>
        <v>474410.3</v>
      </c>
      <c r="P26" s="2">
        <f t="shared" si="15"/>
        <v>24184.080000000002</v>
      </c>
      <c r="Q26" s="2">
        <f t="shared" si="15"/>
        <v>20672.400000000001</v>
      </c>
      <c r="R26" s="2">
        <f t="shared" si="15"/>
        <v>13494.92</v>
      </c>
      <c r="S26" s="2">
        <f t="shared" si="15"/>
        <v>429553.82</v>
      </c>
      <c r="T26" s="2">
        <f t="shared" si="15"/>
        <v>0</v>
      </c>
      <c r="U26" s="2">
        <f t="shared" si="15"/>
        <v>1164.5549999999998</v>
      </c>
      <c r="V26" s="2">
        <f t="shared" si="15"/>
        <v>0</v>
      </c>
      <c r="W26" s="2">
        <f t="shared" si="15"/>
        <v>0</v>
      </c>
      <c r="X26" s="2">
        <f t="shared" si="15"/>
        <v>300687.68</v>
      </c>
      <c r="Y26" s="2">
        <f t="shared" si="15"/>
        <v>42955.4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832627.89</v>
      </c>
      <c r="AS26" s="2">
        <f t="shared" si="15"/>
        <v>0</v>
      </c>
      <c r="AT26" s="2">
        <f t="shared" si="15"/>
        <v>0</v>
      </c>
      <c r="AU26" s="2">
        <f t="shared" ref="AU26:BZ26" si="16">AU212</f>
        <v>832627.89</v>
      </c>
      <c r="AV26" s="2">
        <f t="shared" si="16"/>
        <v>24184.080000000002</v>
      </c>
      <c r="AW26" s="2">
        <f t="shared" si="16"/>
        <v>24184.080000000002</v>
      </c>
      <c r="AX26" s="2">
        <f t="shared" si="16"/>
        <v>0</v>
      </c>
      <c r="AY26" s="2">
        <f t="shared" si="16"/>
        <v>24184.080000000002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CA212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DG212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EM212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FS212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ROW(A50)</f>
        <v>50</v>
      </c>
      <c r="E28" s="1"/>
      <c r="F28" s="1" t="s">
        <v>14</v>
      </c>
      <c r="G28" s="1" t="s">
        <v>15</v>
      </c>
      <c r="H28" s="1" t="s">
        <v>3</v>
      </c>
      <c r="I28" s="1">
        <v>0</v>
      </c>
      <c r="J28" s="1"/>
      <c r="K28" s="1">
        <v>0</v>
      </c>
      <c r="L28" s="1"/>
      <c r="M28" s="1" t="s">
        <v>3</v>
      </c>
      <c r="N28" s="1"/>
      <c r="O28" s="1"/>
      <c r="P28" s="1"/>
      <c r="Q28" s="1"/>
      <c r="R28" s="1"/>
      <c r="S28" s="1">
        <v>0</v>
      </c>
      <c r="T28" s="1"/>
      <c r="U28" s="1" t="s">
        <v>3</v>
      </c>
      <c r="V28" s="1">
        <v>0</v>
      </c>
      <c r="W28" s="1"/>
      <c r="X28" s="1"/>
      <c r="Y28" s="1"/>
      <c r="Z28" s="1"/>
      <c r="AA28" s="1"/>
      <c r="AB28" s="1" t="s">
        <v>3</v>
      </c>
      <c r="AC28" s="1" t="s">
        <v>3</v>
      </c>
      <c r="AD28" s="1" t="s">
        <v>3</v>
      </c>
      <c r="AE28" s="1" t="s">
        <v>3</v>
      </c>
      <c r="AF28" s="1" t="s">
        <v>3</v>
      </c>
      <c r="AG28" s="1" t="s">
        <v>3</v>
      </c>
      <c r="AH28" s="1"/>
      <c r="AI28" s="1"/>
      <c r="AJ28" s="1"/>
      <c r="AK28" s="1"/>
      <c r="AL28" s="1"/>
      <c r="AM28" s="1"/>
      <c r="AN28" s="1"/>
      <c r="AO28" s="1"/>
      <c r="AP28" s="1" t="s">
        <v>3</v>
      </c>
      <c r="AQ28" s="1" t="s">
        <v>3</v>
      </c>
      <c r="AR28" s="1" t="s">
        <v>3</v>
      </c>
      <c r="AS28" s="1"/>
      <c r="AT28" s="1"/>
      <c r="AU28" s="1"/>
      <c r="AV28" s="1"/>
      <c r="AW28" s="1"/>
      <c r="AX28" s="1"/>
      <c r="AY28" s="1"/>
      <c r="AZ28" s="1" t="s">
        <v>3</v>
      </c>
      <c r="BA28" s="1"/>
      <c r="BB28" s="1" t="s">
        <v>3</v>
      </c>
      <c r="BC28" s="1" t="s">
        <v>3</v>
      </c>
      <c r="BD28" s="1" t="s">
        <v>3</v>
      </c>
      <c r="BE28" s="1" t="s">
        <v>3</v>
      </c>
      <c r="BF28" s="1" t="s">
        <v>3</v>
      </c>
      <c r="BG28" s="1" t="s">
        <v>3</v>
      </c>
      <c r="BH28" s="1" t="s">
        <v>3</v>
      </c>
      <c r="BI28" s="1" t="s">
        <v>3</v>
      </c>
      <c r="BJ28" s="1" t="s">
        <v>3</v>
      </c>
      <c r="BK28" s="1" t="s">
        <v>3</v>
      </c>
      <c r="BL28" s="1" t="s">
        <v>3</v>
      </c>
      <c r="BM28" s="1" t="s">
        <v>3</v>
      </c>
      <c r="BN28" s="1" t="s">
        <v>3</v>
      </c>
      <c r="BO28" s="1" t="s">
        <v>3</v>
      </c>
      <c r="BP28" s="1" t="s">
        <v>3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B50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АПС</v>
      </c>
      <c r="H30" s="2"/>
      <c r="I30" s="2"/>
      <c r="J30" s="2"/>
      <c r="K30" s="2"/>
      <c r="L30" s="2"/>
      <c r="M30" s="2"/>
      <c r="N30" s="2"/>
      <c r="O30" s="2">
        <f t="shared" ref="O30:AT30" si="22">O50</f>
        <v>145606.84</v>
      </c>
      <c r="P30" s="2">
        <f t="shared" si="22"/>
        <v>5548.53</v>
      </c>
      <c r="Q30" s="2">
        <f t="shared" si="22"/>
        <v>13096.05</v>
      </c>
      <c r="R30" s="2">
        <f t="shared" si="22"/>
        <v>8549.6200000000008</v>
      </c>
      <c r="S30" s="2">
        <f t="shared" si="22"/>
        <v>126962.26</v>
      </c>
      <c r="T30" s="2">
        <f t="shared" si="22"/>
        <v>0</v>
      </c>
      <c r="U30" s="2">
        <f t="shared" si="22"/>
        <v>339.983</v>
      </c>
      <c r="V30" s="2">
        <f t="shared" si="22"/>
        <v>0</v>
      </c>
      <c r="W30" s="2">
        <f t="shared" si="22"/>
        <v>0</v>
      </c>
      <c r="X30" s="2">
        <f t="shared" si="22"/>
        <v>88873.58</v>
      </c>
      <c r="Y30" s="2">
        <f t="shared" si="22"/>
        <v>12696.23</v>
      </c>
      <c r="Z30" s="2">
        <f t="shared" si="22"/>
        <v>0</v>
      </c>
      <c r="AA30" s="2">
        <f t="shared" si="22"/>
        <v>0</v>
      </c>
      <c r="AB30" s="2">
        <f t="shared" si="22"/>
        <v>145606.84</v>
      </c>
      <c r="AC30" s="2">
        <f t="shared" si="22"/>
        <v>5548.53</v>
      </c>
      <c r="AD30" s="2">
        <f t="shared" si="22"/>
        <v>13096.05</v>
      </c>
      <c r="AE30" s="2">
        <f t="shared" si="22"/>
        <v>8549.6200000000008</v>
      </c>
      <c r="AF30" s="2">
        <f t="shared" si="22"/>
        <v>126962.26</v>
      </c>
      <c r="AG30" s="2">
        <f t="shared" si="22"/>
        <v>0</v>
      </c>
      <c r="AH30" s="2">
        <f t="shared" si="22"/>
        <v>339.983</v>
      </c>
      <c r="AI30" s="2">
        <f t="shared" si="22"/>
        <v>0</v>
      </c>
      <c r="AJ30" s="2">
        <f t="shared" si="22"/>
        <v>0</v>
      </c>
      <c r="AK30" s="2">
        <f t="shared" si="22"/>
        <v>88873.58</v>
      </c>
      <c r="AL30" s="2">
        <f t="shared" si="22"/>
        <v>12696.23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0</v>
      </c>
      <c r="AQ30" s="2">
        <f t="shared" si="22"/>
        <v>0</v>
      </c>
      <c r="AR30" s="2">
        <f t="shared" si="22"/>
        <v>256410.23</v>
      </c>
      <c r="AS30" s="2">
        <f t="shared" si="22"/>
        <v>0</v>
      </c>
      <c r="AT30" s="2">
        <f t="shared" si="22"/>
        <v>0</v>
      </c>
      <c r="AU30" s="2">
        <f t="shared" ref="AU30:BZ30" si="23">AU50</f>
        <v>256410.23</v>
      </c>
      <c r="AV30" s="2">
        <f t="shared" si="23"/>
        <v>5548.53</v>
      </c>
      <c r="AW30" s="2">
        <f t="shared" si="23"/>
        <v>5548.53</v>
      </c>
      <c r="AX30" s="2">
        <f t="shared" si="23"/>
        <v>0</v>
      </c>
      <c r="AY30" s="2">
        <f t="shared" si="23"/>
        <v>5548.53</v>
      </c>
      <c r="AZ30" s="2">
        <f t="shared" si="23"/>
        <v>0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0</v>
      </c>
      <c r="BZ30" s="2">
        <f t="shared" si="23"/>
        <v>0</v>
      </c>
      <c r="CA30" s="2">
        <f t="shared" ref="CA30:DF30" si="24">CA50</f>
        <v>256410.23</v>
      </c>
      <c r="CB30" s="2">
        <f t="shared" si="24"/>
        <v>0</v>
      </c>
      <c r="CC30" s="2">
        <f t="shared" si="24"/>
        <v>0</v>
      </c>
      <c r="CD30" s="2">
        <f t="shared" si="24"/>
        <v>256410.23</v>
      </c>
      <c r="CE30" s="2">
        <f t="shared" si="24"/>
        <v>5548.53</v>
      </c>
      <c r="CF30" s="2">
        <f t="shared" si="24"/>
        <v>5548.53</v>
      </c>
      <c r="CG30" s="2">
        <f t="shared" si="24"/>
        <v>0</v>
      </c>
      <c r="CH30" s="2">
        <f t="shared" si="24"/>
        <v>5548.53</v>
      </c>
      <c r="CI30" s="2">
        <f t="shared" si="24"/>
        <v>0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DG50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EM50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FS50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C32">
        <f>ROW(SmtRes!A7)</f>
        <v>7</v>
      </c>
      <c r="D32">
        <f>ROW(EtalonRes!A7)</f>
        <v>7</v>
      </c>
      <c r="E32" t="s">
        <v>16</v>
      </c>
      <c r="F32" t="s">
        <v>17</v>
      </c>
      <c r="G32" t="s">
        <v>18</v>
      </c>
      <c r="H32" t="s">
        <v>19</v>
      </c>
      <c r="I32">
        <f>ROUND(4+2,9)</f>
        <v>6</v>
      </c>
      <c r="J32">
        <v>0</v>
      </c>
      <c r="K32">
        <f>ROUND(4+2,9)</f>
        <v>6</v>
      </c>
      <c r="O32">
        <f t="shared" ref="O32:O48" si="28">ROUND(CP32,2)</f>
        <v>2815.79</v>
      </c>
      <c r="P32">
        <f t="shared" ref="P32:P48" si="29">ROUND(CQ32*I32,2)</f>
        <v>50.76</v>
      </c>
      <c r="Q32">
        <f t="shared" ref="Q32:Q48" si="30">ROUND(CR32*I32,2)</f>
        <v>530.79999999999995</v>
      </c>
      <c r="R32">
        <f t="shared" ref="R32:R48" si="31">ROUND(CS32*I32,2)</f>
        <v>346.42</v>
      </c>
      <c r="S32">
        <f t="shared" ref="S32:S48" si="32">ROUND(CT32*I32,2)</f>
        <v>2234.23</v>
      </c>
      <c r="T32">
        <f t="shared" ref="T32:T48" si="33">ROUND(CU32*I32,2)</f>
        <v>0</v>
      </c>
      <c r="U32">
        <f t="shared" ref="U32:U48" si="34">CV32*I32</f>
        <v>5.7539999999999996</v>
      </c>
      <c r="V32">
        <f t="shared" ref="V32:V48" si="35">CW32*I32</f>
        <v>0</v>
      </c>
      <c r="W32">
        <f t="shared" ref="W32:W48" si="36">ROUND(CX32*I32,2)</f>
        <v>0</v>
      </c>
      <c r="X32">
        <f t="shared" ref="X32:X48" si="37">ROUND(CY32,2)</f>
        <v>1563.96</v>
      </c>
      <c r="Y32">
        <f t="shared" ref="Y32:Y48" si="38">ROUND(CZ32,2)</f>
        <v>223.42</v>
      </c>
      <c r="AA32">
        <v>150194011</v>
      </c>
      <c r="AB32">
        <f t="shared" ref="AB32:AB48" si="39">ROUND((AC32+AD32+AF32),6)</f>
        <v>469.298</v>
      </c>
      <c r="AC32">
        <f>ROUND(((ES32*1)),6)</f>
        <v>8.4600000000000009</v>
      </c>
      <c r="AD32">
        <f>ROUND(((((ET32*0.7))-((EU32*0.7)))+AE32),6)</f>
        <v>88.465999999999994</v>
      </c>
      <c r="AE32">
        <f>ROUND(((EU32*0.7)),6)</f>
        <v>57.735999999999997</v>
      </c>
      <c r="AF32">
        <f>ROUND(((EV32*0.7)),6)</f>
        <v>372.37200000000001</v>
      </c>
      <c r="AG32">
        <f t="shared" ref="AG32:AG48" si="40">ROUND((AP32),6)</f>
        <v>0</v>
      </c>
      <c r="AH32">
        <f>((EW32*0.7))</f>
        <v>0.95899999999999996</v>
      </c>
      <c r="AI32">
        <f>((EX32*0.7))</f>
        <v>0</v>
      </c>
      <c r="AJ32">
        <f t="shared" ref="AJ32:AJ48" si="41">(AS32)</f>
        <v>0</v>
      </c>
      <c r="AK32">
        <v>666.8</v>
      </c>
      <c r="AL32">
        <v>8.4600000000000009</v>
      </c>
      <c r="AM32">
        <v>126.38</v>
      </c>
      <c r="AN32">
        <v>82.48</v>
      </c>
      <c r="AO32">
        <v>531.96</v>
      </c>
      <c r="AP32">
        <v>0</v>
      </c>
      <c r="AQ32">
        <v>1.37</v>
      </c>
      <c r="AR32">
        <v>0</v>
      </c>
      <c r="AS32">
        <v>0</v>
      </c>
      <c r="AT32">
        <v>70</v>
      </c>
      <c r="AU32">
        <v>10</v>
      </c>
      <c r="AV32">
        <v>1</v>
      </c>
      <c r="AW32">
        <v>1</v>
      </c>
      <c r="AZ32">
        <v>1</v>
      </c>
      <c r="BA32">
        <v>1</v>
      </c>
      <c r="BB32">
        <v>1</v>
      </c>
      <c r="BC32">
        <v>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4</v>
      </c>
      <c r="BJ32" t="s">
        <v>20</v>
      </c>
      <c r="BM32">
        <v>0</v>
      </c>
      <c r="BN32">
        <v>0</v>
      </c>
      <c r="BO32" t="s">
        <v>3</v>
      </c>
      <c r="BP32">
        <v>0</v>
      </c>
      <c r="BQ32">
        <v>1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70</v>
      </c>
      <c r="CA32">
        <v>10</v>
      </c>
      <c r="CB32" t="s">
        <v>3</v>
      </c>
      <c r="CE32">
        <v>0</v>
      </c>
      <c r="CF32">
        <v>0</v>
      </c>
      <c r="CG32">
        <v>0</v>
      </c>
      <c r="CM32">
        <v>0</v>
      </c>
      <c r="CN32" t="s">
        <v>850</v>
      </c>
      <c r="CO32">
        <v>0</v>
      </c>
      <c r="CP32">
        <f t="shared" ref="CP32:CP48" si="42">(P32+Q32+S32)</f>
        <v>2815.79</v>
      </c>
      <c r="CQ32">
        <f t="shared" ref="CQ32:CQ48" si="43">(AC32*BC32*AW32)</f>
        <v>8.4600000000000009</v>
      </c>
      <c r="CR32">
        <f>(((((ET32*0.7))*BB32-((EU32*0.7))*BS32)+AE32*BS32)*AV32)</f>
        <v>88.465999999999994</v>
      </c>
      <c r="CS32">
        <f t="shared" ref="CS32:CS48" si="44">(AE32*BS32*AV32)</f>
        <v>57.735999999999997</v>
      </c>
      <c r="CT32">
        <f t="shared" ref="CT32:CT48" si="45">(AF32*BA32*AV32)</f>
        <v>372.37200000000001</v>
      </c>
      <c r="CU32">
        <f t="shared" ref="CU32:CU48" si="46">AG32</f>
        <v>0</v>
      </c>
      <c r="CV32">
        <f t="shared" ref="CV32:CV48" si="47">(AH32*AV32)</f>
        <v>0.95899999999999996</v>
      </c>
      <c r="CW32">
        <f t="shared" ref="CW32:CW48" si="48">AI32</f>
        <v>0</v>
      </c>
      <c r="CX32">
        <f t="shared" ref="CX32:CX48" si="49">AJ32</f>
        <v>0</v>
      </c>
      <c r="CY32">
        <f t="shared" ref="CY32:CY48" si="50">((S32*BZ32)/100)</f>
        <v>1563.961</v>
      </c>
      <c r="CZ32">
        <f t="shared" ref="CZ32:CZ48" si="51">((S32*CA32)/100)</f>
        <v>223.423</v>
      </c>
      <c r="DC32" t="s">
        <v>3</v>
      </c>
      <c r="DD32" t="s">
        <v>21</v>
      </c>
      <c r="DE32" t="s">
        <v>22</v>
      </c>
      <c r="DF32" t="s">
        <v>22</v>
      </c>
      <c r="DG32" t="s">
        <v>22</v>
      </c>
      <c r="DH32" t="s">
        <v>3</v>
      </c>
      <c r="DI32" t="s">
        <v>22</v>
      </c>
      <c r="DJ32" t="s">
        <v>22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19</v>
      </c>
      <c r="DW32" t="s">
        <v>19</v>
      </c>
      <c r="DX32">
        <v>1</v>
      </c>
      <c r="DZ32" t="s">
        <v>3</v>
      </c>
      <c r="EA32" t="s">
        <v>3</v>
      </c>
      <c r="EB32" t="s">
        <v>3</v>
      </c>
      <c r="EC32" t="s">
        <v>3</v>
      </c>
      <c r="EE32">
        <v>113434998</v>
      </c>
      <c r="EF32">
        <v>1</v>
      </c>
      <c r="EG32" t="s">
        <v>23</v>
      </c>
      <c r="EH32">
        <v>0</v>
      </c>
      <c r="EI32" t="s">
        <v>3</v>
      </c>
      <c r="EJ32">
        <v>4</v>
      </c>
      <c r="EK32">
        <v>0</v>
      </c>
      <c r="EL32" t="s">
        <v>24</v>
      </c>
      <c r="EM32" t="s">
        <v>25</v>
      </c>
      <c r="EO32" t="s">
        <v>26</v>
      </c>
      <c r="EQ32">
        <v>131072</v>
      </c>
      <c r="ER32">
        <v>666.8</v>
      </c>
      <c r="ES32">
        <v>8.4600000000000009</v>
      </c>
      <c r="ET32">
        <v>126.38</v>
      </c>
      <c r="EU32">
        <v>82.48</v>
      </c>
      <c r="EV32">
        <v>531.96</v>
      </c>
      <c r="EW32">
        <v>1.37</v>
      </c>
      <c r="EX32">
        <v>0</v>
      </c>
      <c r="EY32">
        <v>0</v>
      </c>
      <c r="FQ32">
        <v>0</v>
      </c>
      <c r="FR32">
        <f t="shared" ref="FR32:FR48" si="52">ROUND(IF(BI32=3,GM32,0),2)</f>
        <v>0</v>
      </c>
      <c r="FS32">
        <v>0</v>
      </c>
      <c r="FX32">
        <v>70</v>
      </c>
      <c r="FY32">
        <v>10</v>
      </c>
      <c r="GA32" t="s">
        <v>3</v>
      </c>
      <c r="GD32">
        <v>0</v>
      </c>
      <c r="GF32">
        <v>2009278084</v>
      </c>
      <c r="GG32">
        <v>2</v>
      </c>
      <c r="GH32">
        <v>1</v>
      </c>
      <c r="GI32">
        <v>-2</v>
      </c>
      <c r="GJ32">
        <v>0</v>
      </c>
      <c r="GK32">
        <f>ROUND(R32*(R12)/100,2)</f>
        <v>374.13</v>
      </c>
      <c r="GL32">
        <f t="shared" ref="GL32:GL48" si="53">ROUND(IF(AND(BH32=3,BI32=3,FS32&lt;&gt;0),P32,0),2)</f>
        <v>0</v>
      </c>
      <c r="GM32">
        <f t="shared" ref="GM32:GM48" si="54">ROUND(O32+X32+Y32+GK32,2)+GX32</f>
        <v>4977.3</v>
      </c>
      <c r="GN32">
        <f t="shared" ref="GN32:GN48" si="55">IF(OR(BI32=0,BI32=1),GM32,0)</f>
        <v>0</v>
      </c>
      <c r="GO32">
        <f t="shared" ref="GO32:GO48" si="56">IF(BI32=2,GM32,0)</f>
        <v>0</v>
      </c>
      <c r="GP32">
        <f t="shared" ref="GP32:GP48" si="57">IF(BI32=4,GM32+GX32,0)</f>
        <v>4977.3</v>
      </c>
      <c r="GR32">
        <v>0</v>
      </c>
      <c r="GS32">
        <v>0</v>
      </c>
      <c r="GT32">
        <v>0</v>
      </c>
      <c r="GU32" t="s">
        <v>3</v>
      </c>
      <c r="GV32">
        <f>ROUND((GT32),6)</f>
        <v>0</v>
      </c>
      <c r="GW32">
        <v>1</v>
      </c>
      <c r="GX32">
        <f t="shared" ref="GX32:GX48" si="58">ROUND(HC32*I32,2)</f>
        <v>0</v>
      </c>
      <c r="HA32">
        <v>0</v>
      </c>
      <c r="HB32">
        <v>0</v>
      </c>
      <c r="HC32">
        <f t="shared" ref="HC32:HC48" si="59">GV32*GW32</f>
        <v>0</v>
      </c>
      <c r="HE32" t="s">
        <v>3</v>
      </c>
      <c r="HF32" t="s">
        <v>3</v>
      </c>
      <c r="HM32" t="s">
        <v>3</v>
      </c>
      <c r="HN32" t="s">
        <v>3</v>
      </c>
      <c r="HO32" t="s">
        <v>3</v>
      </c>
      <c r="HP32" t="s">
        <v>3</v>
      </c>
      <c r="HQ32" t="s">
        <v>3</v>
      </c>
      <c r="IK32">
        <v>0</v>
      </c>
    </row>
    <row r="33" spans="1:245" x14ac:dyDescent="0.2">
      <c r="A33">
        <v>17</v>
      </c>
      <c r="B33">
        <v>1</v>
      </c>
      <c r="C33">
        <f>ROW(SmtRes!A11)</f>
        <v>11</v>
      </c>
      <c r="D33">
        <f>ROW(EtalonRes!A11)</f>
        <v>11</v>
      </c>
      <c r="E33" t="s">
        <v>27</v>
      </c>
      <c r="F33" t="s">
        <v>28</v>
      </c>
      <c r="G33" t="s">
        <v>29</v>
      </c>
      <c r="H33" t="s">
        <v>19</v>
      </c>
      <c r="I33">
        <f>ROUND(4+2,9)</f>
        <v>6</v>
      </c>
      <c r="J33">
        <v>0</v>
      </c>
      <c r="K33">
        <f>ROUND(4+2,9)</f>
        <v>6</v>
      </c>
      <c r="O33">
        <f t="shared" si="28"/>
        <v>2046.66</v>
      </c>
      <c r="P33">
        <f t="shared" si="29"/>
        <v>118.14</v>
      </c>
      <c r="Q33">
        <f t="shared" si="30"/>
        <v>391.05</v>
      </c>
      <c r="R33">
        <f t="shared" si="31"/>
        <v>255.42</v>
      </c>
      <c r="S33">
        <f t="shared" si="32"/>
        <v>1537.47</v>
      </c>
      <c r="T33">
        <f t="shared" si="33"/>
        <v>0</v>
      </c>
      <c r="U33">
        <f t="shared" si="34"/>
        <v>3.9599999999999995</v>
      </c>
      <c r="V33">
        <f t="shared" si="35"/>
        <v>0</v>
      </c>
      <c r="W33">
        <f t="shared" si="36"/>
        <v>0</v>
      </c>
      <c r="X33">
        <f t="shared" si="37"/>
        <v>1076.23</v>
      </c>
      <c r="Y33">
        <f t="shared" si="38"/>
        <v>153.75</v>
      </c>
      <c r="AA33">
        <v>150194011</v>
      </c>
      <c r="AB33">
        <f t="shared" si="39"/>
        <v>341.11</v>
      </c>
      <c r="AC33">
        <f>ROUND((((ES33*1)*11)),6)</f>
        <v>19.690000000000001</v>
      </c>
      <c r="AD33">
        <f>ROUND((((((ET33*0.75)*11))-(((EU33*0.75)*11)))+AE33),6)</f>
        <v>65.174999999999997</v>
      </c>
      <c r="AE33">
        <f>ROUND((((EU33*0.75)*11)),6)</f>
        <v>42.57</v>
      </c>
      <c r="AF33">
        <f>ROUND((((EV33*0.75)*11)),6)</f>
        <v>256.245</v>
      </c>
      <c r="AG33">
        <f t="shared" si="40"/>
        <v>0</v>
      </c>
      <c r="AH33">
        <f>(((EW33*0.75)*11))</f>
        <v>0.65999999999999992</v>
      </c>
      <c r="AI33">
        <f>(((EX33*0.75)*11))</f>
        <v>0</v>
      </c>
      <c r="AJ33">
        <f t="shared" si="41"/>
        <v>0</v>
      </c>
      <c r="AK33">
        <v>40.75</v>
      </c>
      <c r="AL33">
        <v>1.79</v>
      </c>
      <c r="AM33">
        <v>7.9</v>
      </c>
      <c r="AN33">
        <v>5.16</v>
      </c>
      <c r="AO33">
        <v>31.06</v>
      </c>
      <c r="AP33">
        <v>0</v>
      </c>
      <c r="AQ33">
        <v>0.08</v>
      </c>
      <c r="AR33">
        <v>0</v>
      </c>
      <c r="AS33">
        <v>0</v>
      </c>
      <c r="AT33">
        <v>70</v>
      </c>
      <c r="AU33">
        <v>10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4</v>
      </c>
      <c r="BJ33" t="s">
        <v>30</v>
      </c>
      <c r="BM33">
        <v>0</v>
      </c>
      <c r="BN33">
        <v>0</v>
      </c>
      <c r="BO33" t="s">
        <v>3</v>
      </c>
      <c r="BP33">
        <v>0</v>
      </c>
      <c r="BQ33">
        <v>1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70</v>
      </c>
      <c r="CA33">
        <v>10</v>
      </c>
      <c r="CB33" t="s">
        <v>3</v>
      </c>
      <c r="CE33">
        <v>0</v>
      </c>
      <c r="CF33">
        <v>0</v>
      </c>
      <c r="CG33">
        <v>0</v>
      </c>
      <c r="CM33">
        <v>0</v>
      </c>
      <c r="CN33" t="s">
        <v>851</v>
      </c>
      <c r="CO33">
        <v>0</v>
      </c>
      <c r="CP33">
        <f t="shared" si="42"/>
        <v>2046.66</v>
      </c>
      <c r="CQ33">
        <f t="shared" si="43"/>
        <v>19.690000000000001</v>
      </c>
      <c r="CR33">
        <f>((((((ET33*0.75)*11))*BB33-(((EU33*0.75)*11))*BS33)+AE33*BS33)*AV33)</f>
        <v>65.175000000000011</v>
      </c>
      <c r="CS33">
        <f t="shared" si="44"/>
        <v>42.57</v>
      </c>
      <c r="CT33">
        <f t="shared" si="45"/>
        <v>256.245</v>
      </c>
      <c r="CU33">
        <f t="shared" si="46"/>
        <v>0</v>
      </c>
      <c r="CV33">
        <f t="shared" si="47"/>
        <v>0.65999999999999992</v>
      </c>
      <c r="CW33">
        <f t="shared" si="48"/>
        <v>0</v>
      </c>
      <c r="CX33">
        <f t="shared" si="49"/>
        <v>0</v>
      </c>
      <c r="CY33">
        <f t="shared" si="50"/>
        <v>1076.229</v>
      </c>
      <c r="CZ33">
        <f t="shared" si="51"/>
        <v>153.74700000000001</v>
      </c>
      <c r="DC33" t="s">
        <v>3</v>
      </c>
      <c r="DD33" t="s">
        <v>31</v>
      </c>
      <c r="DE33" t="s">
        <v>32</v>
      </c>
      <c r="DF33" t="s">
        <v>32</v>
      </c>
      <c r="DG33" t="s">
        <v>32</v>
      </c>
      <c r="DH33" t="s">
        <v>3</v>
      </c>
      <c r="DI33" t="s">
        <v>32</v>
      </c>
      <c r="DJ33" t="s">
        <v>32</v>
      </c>
      <c r="DK33" t="s">
        <v>3</v>
      </c>
      <c r="DL33" t="s">
        <v>33</v>
      </c>
      <c r="DM33" t="s">
        <v>33</v>
      </c>
      <c r="DN33">
        <v>0</v>
      </c>
      <c r="DO33">
        <v>0</v>
      </c>
      <c r="DP33">
        <v>1</v>
      </c>
      <c r="DQ33">
        <v>1</v>
      </c>
      <c r="DU33">
        <v>1010</v>
      </c>
      <c r="DV33" t="s">
        <v>19</v>
      </c>
      <c r="DW33" t="s">
        <v>19</v>
      </c>
      <c r="DX33">
        <v>1</v>
      </c>
      <c r="DZ33" t="s">
        <v>3</v>
      </c>
      <c r="EA33" t="s">
        <v>3</v>
      </c>
      <c r="EB33" t="s">
        <v>3</v>
      </c>
      <c r="EC33" t="s">
        <v>3</v>
      </c>
      <c r="EE33">
        <v>113434998</v>
      </c>
      <c r="EF33">
        <v>1</v>
      </c>
      <c r="EG33" t="s">
        <v>23</v>
      </c>
      <c r="EH33">
        <v>0</v>
      </c>
      <c r="EI33" t="s">
        <v>3</v>
      </c>
      <c r="EJ33">
        <v>4</v>
      </c>
      <c r="EK33">
        <v>0</v>
      </c>
      <c r="EL33" t="s">
        <v>24</v>
      </c>
      <c r="EM33" t="s">
        <v>25</v>
      </c>
      <c r="EO33" t="s">
        <v>34</v>
      </c>
      <c r="EQ33">
        <v>131072</v>
      </c>
      <c r="ER33">
        <v>40.75</v>
      </c>
      <c r="ES33">
        <v>1.79</v>
      </c>
      <c r="ET33">
        <v>7.9</v>
      </c>
      <c r="EU33">
        <v>5.16</v>
      </c>
      <c r="EV33">
        <v>31.06</v>
      </c>
      <c r="EW33">
        <v>0.08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X33">
        <v>770</v>
      </c>
      <c r="FY33">
        <v>110</v>
      </c>
      <c r="GA33" t="s">
        <v>3</v>
      </c>
      <c r="GD33">
        <v>0</v>
      </c>
      <c r="GF33">
        <v>1061751414</v>
      </c>
      <c r="GG33">
        <v>2</v>
      </c>
      <c r="GH33">
        <v>1</v>
      </c>
      <c r="GI33">
        <v>-2</v>
      </c>
      <c r="GJ33">
        <v>0</v>
      </c>
      <c r="GK33">
        <f>ROUND(R33*(R12)/100,2)</f>
        <v>275.85000000000002</v>
      </c>
      <c r="GL33">
        <f t="shared" si="53"/>
        <v>0</v>
      </c>
      <c r="GM33">
        <f t="shared" si="54"/>
        <v>3552.49</v>
      </c>
      <c r="GN33">
        <f t="shared" si="55"/>
        <v>0</v>
      </c>
      <c r="GO33">
        <f t="shared" si="56"/>
        <v>0</v>
      </c>
      <c r="GP33">
        <f t="shared" si="57"/>
        <v>3552.49</v>
      </c>
      <c r="GR33">
        <v>0</v>
      </c>
      <c r="GS33">
        <v>0</v>
      </c>
      <c r="GT33">
        <v>0</v>
      </c>
      <c r="GU33" t="s">
        <v>33</v>
      </c>
      <c r="GV33">
        <f>ROUND(((GT33*11)),6)</f>
        <v>0</v>
      </c>
      <c r="GW33">
        <v>1</v>
      </c>
      <c r="GX33">
        <f t="shared" si="58"/>
        <v>0</v>
      </c>
      <c r="HA33">
        <v>0</v>
      </c>
      <c r="HB33">
        <v>0</v>
      </c>
      <c r="HC33">
        <f t="shared" si="59"/>
        <v>0</v>
      </c>
      <c r="HE33" t="s">
        <v>3</v>
      </c>
      <c r="HF33" t="s">
        <v>3</v>
      </c>
      <c r="HM33" t="s">
        <v>3</v>
      </c>
      <c r="HN33" t="s">
        <v>3</v>
      </c>
      <c r="HO33" t="s">
        <v>3</v>
      </c>
      <c r="HP33" t="s">
        <v>3</v>
      </c>
      <c r="HQ33" t="s">
        <v>3</v>
      </c>
      <c r="IK33">
        <v>0</v>
      </c>
    </row>
    <row r="34" spans="1:245" x14ac:dyDescent="0.2">
      <c r="A34">
        <v>17</v>
      </c>
      <c r="B34">
        <v>1</v>
      </c>
      <c r="C34">
        <f>ROW(SmtRes!A14)</f>
        <v>14</v>
      </c>
      <c r="D34">
        <f>ROW(EtalonRes!A14)</f>
        <v>14</v>
      </c>
      <c r="E34" t="s">
        <v>35</v>
      </c>
      <c r="F34" t="s">
        <v>36</v>
      </c>
      <c r="G34" t="s">
        <v>37</v>
      </c>
      <c r="H34" t="s">
        <v>19</v>
      </c>
      <c r="I34">
        <v>2</v>
      </c>
      <c r="J34">
        <v>0</v>
      </c>
      <c r="K34">
        <v>2</v>
      </c>
      <c r="O34">
        <f t="shared" si="28"/>
        <v>301.16000000000003</v>
      </c>
      <c r="P34">
        <f t="shared" si="29"/>
        <v>83.32</v>
      </c>
      <c r="Q34">
        <f t="shared" si="30"/>
        <v>0</v>
      </c>
      <c r="R34">
        <f t="shared" si="31"/>
        <v>0</v>
      </c>
      <c r="S34">
        <f t="shared" si="32"/>
        <v>217.84</v>
      </c>
      <c r="T34">
        <f t="shared" si="33"/>
        <v>0</v>
      </c>
      <c r="U34">
        <f t="shared" si="34"/>
        <v>0.6</v>
      </c>
      <c r="V34">
        <f t="shared" si="35"/>
        <v>0</v>
      </c>
      <c r="W34">
        <f t="shared" si="36"/>
        <v>0</v>
      </c>
      <c r="X34">
        <f t="shared" si="37"/>
        <v>152.49</v>
      </c>
      <c r="Y34">
        <f t="shared" si="38"/>
        <v>21.78</v>
      </c>
      <c r="AA34">
        <v>150194011</v>
      </c>
      <c r="AB34">
        <f t="shared" si="39"/>
        <v>150.58000000000001</v>
      </c>
      <c r="AC34">
        <f>ROUND((ES34),6)</f>
        <v>41.66</v>
      </c>
      <c r="AD34">
        <f>ROUND((((ET34)-(EU34))+AE34),6)</f>
        <v>0</v>
      </c>
      <c r="AE34">
        <f>ROUND((EU34),6)</f>
        <v>0</v>
      </c>
      <c r="AF34">
        <f>ROUND((EV34),6)</f>
        <v>108.92</v>
      </c>
      <c r="AG34">
        <f t="shared" si="40"/>
        <v>0</v>
      </c>
      <c r="AH34">
        <f>(EW34)</f>
        <v>0.3</v>
      </c>
      <c r="AI34">
        <f>(EX34)</f>
        <v>0</v>
      </c>
      <c r="AJ34">
        <f t="shared" si="41"/>
        <v>0</v>
      </c>
      <c r="AK34">
        <v>150.58000000000001</v>
      </c>
      <c r="AL34">
        <v>41.66</v>
      </c>
      <c r="AM34">
        <v>0</v>
      </c>
      <c r="AN34">
        <v>0</v>
      </c>
      <c r="AO34">
        <v>108.92</v>
      </c>
      <c r="AP34">
        <v>0</v>
      </c>
      <c r="AQ34">
        <v>0.3</v>
      </c>
      <c r="AR34">
        <v>0</v>
      </c>
      <c r="AS34">
        <v>0</v>
      </c>
      <c r="AT34">
        <v>70</v>
      </c>
      <c r="AU34">
        <v>10</v>
      </c>
      <c r="AV34">
        <v>1</v>
      </c>
      <c r="AW34">
        <v>1</v>
      </c>
      <c r="AZ34">
        <v>1</v>
      </c>
      <c r="BA34">
        <v>1</v>
      </c>
      <c r="BB34">
        <v>1</v>
      </c>
      <c r="BC34">
        <v>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4</v>
      </c>
      <c r="BJ34" t="s">
        <v>38</v>
      </c>
      <c r="BM34">
        <v>0</v>
      </c>
      <c r="BN34">
        <v>0</v>
      </c>
      <c r="BO34" t="s">
        <v>3</v>
      </c>
      <c r="BP34">
        <v>0</v>
      </c>
      <c r="BQ34">
        <v>1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70</v>
      </c>
      <c r="CA34">
        <v>10</v>
      </c>
      <c r="CB34" t="s">
        <v>3</v>
      </c>
      <c r="CE34">
        <v>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42"/>
        <v>301.15999999999997</v>
      </c>
      <c r="CQ34">
        <f t="shared" si="43"/>
        <v>41.66</v>
      </c>
      <c r="CR34">
        <f>((((ET34)*BB34-(EU34)*BS34)+AE34*BS34)*AV34)</f>
        <v>0</v>
      </c>
      <c r="CS34">
        <f t="shared" si="44"/>
        <v>0</v>
      </c>
      <c r="CT34">
        <f t="shared" si="45"/>
        <v>108.92</v>
      </c>
      <c r="CU34">
        <f t="shared" si="46"/>
        <v>0</v>
      </c>
      <c r="CV34">
        <f t="shared" si="47"/>
        <v>0.3</v>
      </c>
      <c r="CW34">
        <f t="shared" si="48"/>
        <v>0</v>
      </c>
      <c r="CX34">
        <f t="shared" si="49"/>
        <v>0</v>
      </c>
      <c r="CY34">
        <f t="shared" si="50"/>
        <v>152.488</v>
      </c>
      <c r="CZ34">
        <f t="shared" si="51"/>
        <v>21.784000000000002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19</v>
      </c>
      <c r="DW34" t="s">
        <v>19</v>
      </c>
      <c r="DX34">
        <v>1</v>
      </c>
      <c r="DZ34" t="s">
        <v>3</v>
      </c>
      <c r="EA34" t="s">
        <v>3</v>
      </c>
      <c r="EB34" t="s">
        <v>3</v>
      </c>
      <c r="EC34" t="s">
        <v>3</v>
      </c>
      <c r="EE34">
        <v>113434998</v>
      </c>
      <c r="EF34">
        <v>1</v>
      </c>
      <c r="EG34" t="s">
        <v>23</v>
      </c>
      <c r="EH34">
        <v>0</v>
      </c>
      <c r="EI34" t="s">
        <v>3</v>
      </c>
      <c r="EJ34">
        <v>4</v>
      </c>
      <c r="EK34">
        <v>0</v>
      </c>
      <c r="EL34" t="s">
        <v>24</v>
      </c>
      <c r="EM34" t="s">
        <v>25</v>
      </c>
      <c r="EO34" t="s">
        <v>3</v>
      </c>
      <c r="EQ34">
        <v>131072</v>
      </c>
      <c r="ER34">
        <v>150.58000000000001</v>
      </c>
      <c r="ES34">
        <v>41.66</v>
      </c>
      <c r="ET34">
        <v>0</v>
      </c>
      <c r="EU34">
        <v>0</v>
      </c>
      <c r="EV34">
        <v>108.92</v>
      </c>
      <c r="EW34">
        <v>0.3</v>
      </c>
      <c r="EX34">
        <v>0</v>
      </c>
      <c r="EY34">
        <v>0</v>
      </c>
      <c r="FQ34">
        <v>0</v>
      </c>
      <c r="FR34">
        <f t="shared" si="52"/>
        <v>0</v>
      </c>
      <c r="FS34">
        <v>0</v>
      </c>
      <c r="FX34">
        <v>70</v>
      </c>
      <c r="FY34">
        <v>10</v>
      </c>
      <c r="GA34" t="s">
        <v>3</v>
      </c>
      <c r="GD34">
        <v>0</v>
      </c>
      <c r="GF34">
        <v>589570795</v>
      </c>
      <c r="GG34">
        <v>2</v>
      </c>
      <c r="GH34">
        <v>1</v>
      </c>
      <c r="GI34">
        <v>-2</v>
      </c>
      <c r="GJ34">
        <v>0</v>
      </c>
      <c r="GK34">
        <f>ROUND(R34*(R12)/100,2)</f>
        <v>0</v>
      </c>
      <c r="GL34">
        <f t="shared" si="53"/>
        <v>0</v>
      </c>
      <c r="GM34">
        <f t="shared" si="54"/>
        <v>475.43</v>
      </c>
      <c r="GN34">
        <f t="shared" si="55"/>
        <v>0</v>
      </c>
      <c r="GO34">
        <f t="shared" si="56"/>
        <v>0</v>
      </c>
      <c r="GP34">
        <f t="shared" si="57"/>
        <v>475.43</v>
      </c>
      <c r="GR34">
        <v>0</v>
      </c>
      <c r="GS34">
        <v>0</v>
      </c>
      <c r="GT34">
        <v>0</v>
      </c>
      <c r="GU34" t="s">
        <v>3</v>
      </c>
      <c r="GV34">
        <f>ROUND((GT34),6)</f>
        <v>0</v>
      </c>
      <c r="GW34">
        <v>1</v>
      </c>
      <c r="GX34">
        <f t="shared" si="58"/>
        <v>0</v>
      </c>
      <c r="HA34">
        <v>0</v>
      </c>
      <c r="HB34">
        <v>0</v>
      </c>
      <c r="HC34">
        <f t="shared" si="59"/>
        <v>0</v>
      </c>
      <c r="HE34" t="s">
        <v>3</v>
      </c>
      <c r="HF34" t="s">
        <v>3</v>
      </c>
      <c r="HM34" t="s">
        <v>3</v>
      </c>
      <c r="HN34" t="s">
        <v>3</v>
      </c>
      <c r="HO34" t="s">
        <v>3</v>
      </c>
      <c r="HP34" t="s">
        <v>3</v>
      </c>
      <c r="HQ34" t="s">
        <v>3</v>
      </c>
      <c r="IK34">
        <v>0</v>
      </c>
    </row>
    <row r="35" spans="1:245" x14ac:dyDescent="0.2">
      <c r="A35">
        <v>17</v>
      </c>
      <c r="B35">
        <v>1</v>
      </c>
      <c r="C35">
        <f>ROW(SmtRes!A21)</f>
        <v>21</v>
      </c>
      <c r="D35">
        <f>ROW(EtalonRes!A21)</f>
        <v>21</v>
      </c>
      <c r="E35" t="s">
        <v>39</v>
      </c>
      <c r="F35" t="s">
        <v>40</v>
      </c>
      <c r="G35" t="s">
        <v>41</v>
      </c>
      <c r="H35" t="s">
        <v>19</v>
      </c>
      <c r="I35">
        <v>4</v>
      </c>
      <c r="J35">
        <v>0</v>
      </c>
      <c r="K35">
        <v>4</v>
      </c>
      <c r="O35">
        <f t="shared" si="28"/>
        <v>502.81</v>
      </c>
      <c r="P35">
        <f t="shared" si="29"/>
        <v>33.840000000000003</v>
      </c>
      <c r="Q35">
        <f t="shared" si="30"/>
        <v>88.45</v>
      </c>
      <c r="R35">
        <f t="shared" si="31"/>
        <v>57.74</v>
      </c>
      <c r="S35">
        <f t="shared" si="32"/>
        <v>380.52</v>
      </c>
      <c r="T35">
        <f t="shared" si="33"/>
        <v>0</v>
      </c>
      <c r="U35">
        <f t="shared" si="34"/>
        <v>0.97999999999999987</v>
      </c>
      <c r="V35">
        <f t="shared" si="35"/>
        <v>0</v>
      </c>
      <c r="W35">
        <f t="shared" si="36"/>
        <v>0</v>
      </c>
      <c r="X35">
        <f t="shared" si="37"/>
        <v>266.36</v>
      </c>
      <c r="Y35">
        <f t="shared" si="38"/>
        <v>38.049999999999997</v>
      </c>
      <c r="AA35">
        <v>150194011</v>
      </c>
      <c r="AB35">
        <f t="shared" si="39"/>
        <v>125.703</v>
      </c>
      <c r="AC35">
        <f>ROUND(((ES35*1)),6)</f>
        <v>8.4600000000000009</v>
      </c>
      <c r="AD35">
        <f>ROUND(((((ET35*0.7))-((EU35*0.7)))+AE35),6)</f>
        <v>22.113</v>
      </c>
      <c r="AE35">
        <f>ROUND(((EU35*0.7)),6)</f>
        <v>14.433999999999999</v>
      </c>
      <c r="AF35">
        <f>ROUND(((EV35*0.7)),6)</f>
        <v>95.13</v>
      </c>
      <c r="AG35">
        <f t="shared" si="40"/>
        <v>0</v>
      </c>
      <c r="AH35">
        <f>((EW35*0.7))</f>
        <v>0.24499999999999997</v>
      </c>
      <c r="AI35">
        <f>((EX35*0.7))</f>
        <v>0</v>
      </c>
      <c r="AJ35">
        <f t="shared" si="41"/>
        <v>0</v>
      </c>
      <c r="AK35">
        <v>175.95</v>
      </c>
      <c r="AL35">
        <v>8.4600000000000009</v>
      </c>
      <c r="AM35">
        <v>31.59</v>
      </c>
      <c r="AN35">
        <v>20.62</v>
      </c>
      <c r="AO35">
        <v>135.9</v>
      </c>
      <c r="AP35">
        <v>0</v>
      </c>
      <c r="AQ35">
        <v>0.35</v>
      </c>
      <c r="AR35">
        <v>0</v>
      </c>
      <c r="AS35">
        <v>0</v>
      </c>
      <c r="AT35">
        <v>70</v>
      </c>
      <c r="AU35">
        <v>10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4</v>
      </c>
      <c r="BJ35" t="s">
        <v>42</v>
      </c>
      <c r="BM35">
        <v>0</v>
      </c>
      <c r="BN35">
        <v>0</v>
      </c>
      <c r="BO35" t="s">
        <v>3</v>
      </c>
      <c r="BP35">
        <v>0</v>
      </c>
      <c r="BQ35">
        <v>1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70</v>
      </c>
      <c r="CA35">
        <v>10</v>
      </c>
      <c r="CB35" t="s">
        <v>3</v>
      </c>
      <c r="CE35">
        <v>0</v>
      </c>
      <c r="CF35">
        <v>0</v>
      </c>
      <c r="CG35">
        <v>0</v>
      </c>
      <c r="CM35">
        <v>0</v>
      </c>
      <c r="CN35" t="s">
        <v>850</v>
      </c>
      <c r="CO35">
        <v>0</v>
      </c>
      <c r="CP35">
        <f t="shared" si="42"/>
        <v>502.81</v>
      </c>
      <c r="CQ35">
        <f t="shared" si="43"/>
        <v>8.4600000000000009</v>
      </c>
      <c r="CR35">
        <f>(((((ET35*0.7))*BB35-((EU35*0.7))*BS35)+AE35*BS35)*AV35)</f>
        <v>22.113</v>
      </c>
      <c r="CS35">
        <f t="shared" si="44"/>
        <v>14.433999999999999</v>
      </c>
      <c r="CT35">
        <f t="shared" si="45"/>
        <v>95.13</v>
      </c>
      <c r="CU35">
        <f t="shared" si="46"/>
        <v>0</v>
      </c>
      <c r="CV35">
        <f t="shared" si="47"/>
        <v>0.24499999999999997</v>
      </c>
      <c r="CW35">
        <f t="shared" si="48"/>
        <v>0</v>
      </c>
      <c r="CX35">
        <f t="shared" si="49"/>
        <v>0</v>
      </c>
      <c r="CY35">
        <f t="shared" si="50"/>
        <v>266.36399999999998</v>
      </c>
      <c r="CZ35">
        <f t="shared" si="51"/>
        <v>38.052</v>
      </c>
      <c r="DC35" t="s">
        <v>3</v>
      </c>
      <c r="DD35" t="s">
        <v>21</v>
      </c>
      <c r="DE35" t="s">
        <v>22</v>
      </c>
      <c r="DF35" t="s">
        <v>22</v>
      </c>
      <c r="DG35" t="s">
        <v>22</v>
      </c>
      <c r="DH35" t="s">
        <v>3</v>
      </c>
      <c r="DI35" t="s">
        <v>22</v>
      </c>
      <c r="DJ35" t="s">
        <v>22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1010</v>
      </c>
      <c r="DV35" t="s">
        <v>19</v>
      </c>
      <c r="DW35" t="s">
        <v>19</v>
      </c>
      <c r="DX35">
        <v>1</v>
      </c>
      <c r="DZ35" t="s">
        <v>3</v>
      </c>
      <c r="EA35" t="s">
        <v>3</v>
      </c>
      <c r="EB35" t="s">
        <v>3</v>
      </c>
      <c r="EC35" t="s">
        <v>3</v>
      </c>
      <c r="EE35">
        <v>113434998</v>
      </c>
      <c r="EF35">
        <v>1</v>
      </c>
      <c r="EG35" t="s">
        <v>23</v>
      </c>
      <c r="EH35">
        <v>0</v>
      </c>
      <c r="EI35" t="s">
        <v>3</v>
      </c>
      <c r="EJ35">
        <v>4</v>
      </c>
      <c r="EK35">
        <v>0</v>
      </c>
      <c r="EL35" t="s">
        <v>24</v>
      </c>
      <c r="EM35" t="s">
        <v>25</v>
      </c>
      <c r="EO35" t="s">
        <v>26</v>
      </c>
      <c r="EQ35">
        <v>131072</v>
      </c>
      <c r="ER35">
        <v>175.95</v>
      </c>
      <c r="ES35">
        <v>8.4600000000000009</v>
      </c>
      <c r="ET35">
        <v>31.59</v>
      </c>
      <c r="EU35">
        <v>20.62</v>
      </c>
      <c r="EV35">
        <v>135.9</v>
      </c>
      <c r="EW35">
        <v>0.35</v>
      </c>
      <c r="EX35">
        <v>0</v>
      </c>
      <c r="EY35">
        <v>0</v>
      </c>
      <c r="FQ35">
        <v>0</v>
      </c>
      <c r="FR35">
        <f t="shared" si="52"/>
        <v>0</v>
      </c>
      <c r="FS35">
        <v>0</v>
      </c>
      <c r="FX35">
        <v>70</v>
      </c>
      <c r="FY35">
        <v>10</v>
      </c>
      <c r="GA35" t="s">
        <v>3</v>
      </c>
      <c r="GD35">
        <v>0</v>
      </c>
      <c r="GF35">
        <v>92308311</v>
      </c>
      <c r="GG35">
        <v>2</v>
      </c>
      <c r="GH35">
        <v>1</v>
      </c>
      <c r="GI35">
        <v>-2</v>
      </c>
      <c r="GJ35">
        <v>0</v>
      </c>
      <c r="GK35">
        <f>ROUND(R35*(R12)/100,2)</f>
        <v>62.36</v>
      </c>
      <c r="GL35">
        <f t="shared" si="53"/>
        <v>0</v>
      </c>
      <c r="GM35">
        <f t="shared" si="54"/>
        <v>869.58</v>
      </c>
      <c r="GN35">
        <f t="shared" si="55"/>
        <v>0</v>
      </c>
      <c r="GO35">
        <f t="shared" si="56"/>
        <v>0</v>
      </c>
      <c r="GP35">
        <f t="shared" si="57"/>
        <v>869.58</v>
      </c>
      <c r="GR35">
        <v>0</v>
      </c>
      <c r="GS35">
        <v>0</v>
      </c>
      <c r="GT35">
        <v>0</v>
      </c>
      <c r="GU35" t="s">
        <v>3</v>
      </c>
      <c r="GV35">
        <f>ROUND((GT35),6)</f>
        <v>0</v>
      </c>
      <c r="GW35">
        <v>1</v>
      </c>
      <c r="GX35">
        <f t="shared" si="58"/>
        <v>0</v>
      </c>
      <c r="HA35">
        <v>0</v>
      </c>
      <c r="HB35">
        <v>0</v>
      </c>
      <c r="HC35">
        <f t="shared" si="59"/>
        <v>0</v>
      </c>
      <c r="HE35" t="s">
        <v>3</v>
      </c>
      <c r="HF35" t="s">
        <v>3</v>
      </c>
      <c r="HM35" t="s">
        <v>3</v>
      </c>
      <c r="HN35" t="s">
        <v>3</v>
      </c>
      <c r="HO35" t="s">
        <v>3</v>
      </c>
      <c r="HP35" t="s">
        <v>3</v>
      </c>
      <c r="HQ35" t="s">
        <v>3</v>
      </c>
      <c r="IK35">
        <v>0</v>
      </c>
    </row>
    <row r="36" spans="1:245" x14ac:dyDescent="0.2">
      <c r="A36">
        <v>17</v>
      </c>
      <c r="B36">
        <v>1</v>
      </c>
      <c r="C36">
        <f>ROW(SmtRes!A26)</f>
        <v>26</v>
      </c>
      <c r="D36">
        <f>ROW(EtalonRes!A26)</f>
        <v>26</v>
      </c>
      <c r="E36" t="s">
        <v>43</v>
      </c>
      <c r="F36" t="s">
        <v>44</v>
      </c>
      <c r="G36" t="s">
        <v>45</v>
      </c>
      <c r="H36" t="s">
        <v>19</v>
      </c>
      <c r="I36">
        <v>4</v>
      </c>
      <c r="J36">
        <v>0</v>
      </c>
      <c r="K36">
        <v>4</v>
      </c>
      <c r="O36">
        <f t="shared" si="28"/>
        <v>1120.24</v>
      </c>
      <c r="P36">
        <f t="shared" si="29"/>
        <v>90.64</v>
      </c>
      <c r="Q36">
        <f t="shared" si="30"/>
        <v>260.7</v>
      </c>
      <c r="R36">
        <f t="shared" si="31"/>
        <v>170.28</v>
      </c>
      <c r="S36">
        <f t="shared" si="32"/>
        <v>768.9</v>
      </c>
      <c r="T36">
        <f t="shared" si="33"/>
        <v>0</v>
      </c>
      <c r="U36">
        <f t="shared" si="34"/>
        <v>1.98</v>
      </c>
      <c r="V36">
        <f t="shared" si="35"/>
        <v>0</v>
      </c>
      <c r="W36">
        <f t="shared" si="36"/>
        <v>0</v>
      </c>
      <c r="X36">
        <f t="shared" si="37"/>
        <v>538.23</v>
      </c>
      <c r="Y36">
        <f t="shared" si="38"/>
        <v>76.89</v>
      </c>
      <c r="AA36">
        <v>150194011</v>
      </c>
      <c r="AB36">
        <f t="shared" si="39"/>
        <v>280.06</v>
      </c>
      <c r="AC36">
        <f>ROUND((((ES36*1)*11)),6)</f>
        <v>22.66</v>
      </c>
      <c r="AD36">
        <f>ROUND((((((ET36*0.75)*11))-(((EU36*0.75)*11)))+AE36),6)</f>
        <v>65.174999999999997</v>
      </c>
      <c r="AE36">
        <f>ROUND((((EU36*0.75)*11)),6)</f>
        <v>42.57</v>
      </c>
      <c r="AF36">
        <f>ROUND((((EV36*0.75)*11)),6)</f>
        <v>192.22499999999999</v>
      </c>
      <c r="AG36">
        <f t="shared" si="40"/>
        <v>0</v>
      </c>
      <c r="AH36">
        <f>(((EW36*0.75)*11))</f>
        <v>0.495</v>
      </c>
      <c r="AI36">
        <f>(((EX36*0.75)*11))</f>
        <v>0</v>
      </c>
      <c r="AJ36">
        <f t="shared" si="41"/>
        <v>0</v>
      </c>
      <c r="AK36">
        <v>33.26</v>
      </c>
      <c r="AL36">
        <v>2.06</v>
      </c>
      <c r="AM36">
        <v>7.9</v>
      </c>
      <c r="AN36">
        <v>5.16</v>
      </c>
      <c r="AO36">
        <v>23.3</v>
      </c>
      <c r="AP36">
        <v>0</v>
      </c>
      <c r="AQ36">
        <v>0.06</v>
      </c>
      <c r="AR36">
        <v>0</v>
      </c>
      <c r="AS36">
        <v>0</v>
      </c>
      <c r="AT36">
        <v>70</v>
      </c>
      <c r="AU36">
        <v>10</v>
      </c>
      <c r="AV36">
        <v>1</v>
      </c>
      <c r="AW36">
        <v>1</v>
      </c>
      <c r="AZ36">
        <v>1</v>
      </c>
      <c r="BA36">
        <v>1</v>
      </c>
      <c r="BB36">
        <v>1</v>
      </c>
      <c r="BC36">
        <v>1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4</v>
      </c>
      <c r="BJ36" t="s">
        <v>46</v>
      </c>
      <c r="BM36">
        <v>0</v>
      </c>
      <c r="BN36">
        <v>0</v>
      </c>
      <c r="BO36" t="s">
        <v>3</v>
      </c>
      <c r="BP36">
        <v>0</v>
      </c>
      <c r="BQ36">
        <v>1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70</v>
      </c>
      <c r="CA36">
        <v>10</v>
      </c>
      <c r="CB36" t="s">
        <v>3</v>
      </c>
      <c r="CE36">
        <v>0</v>
      </c>
      <c r="CF36">
        <v>0</v>
      </c>
      <c r="CG36">
        <v>0</v>
      </c>
      <c r="CM36">
        <v>0</v>
      </c>
      <c r="CN36" t="s">
        <v>851</v>
      </c>
      <c r="CO36">
        <v>0</v>
      </c>
      <c r="CP36">
        <f t="shared" si="42"/>
        <v>1120.24</v>
      </c>
      <c r="CQ36">
        <f t="shared" si="43"/>
        <v>22.66</v>
      </c>
      <c r="CR36">
        <f>((((((ET36*0.75)*11))*BB36-(((EU36*0.75)*11))*BS36)+AE36*BS36)*AV36)</f>
        <v>65.175000000000011</v>
      </c>
      <c r="CS36">
        <f t="shared" si="44"/>
        <v>42.57</v>
      </c>
      <c r="CT36">
        <f t="shared" si="45"/>
        <v>192.22499999999999</v>
      </c>
      <c r="CU36">
        <f t="shared" si="46"/>
        <v>0</v>
      </c>
      <c r="CV36">
        <f t="shared" si="47"/>
        <v>0.495</v>
      </c>
      <c r="CW36">
        <f t="shared" si="48"/>
        <v>0</v>
      </c>
      <c r="CX36">
        <f t="shared" si="49"/>
        <v>0</v>
      </c>
      <c r="CY36">
        <f t="shared" si="50"/>
        <v>538.23</v>
      </c>
      <c r="CZ36">
        <f t="shared" si="51"/>
        <v>76.89</v>
      </c>
      <c r="DC36" t="s">
        <v>3</v>
      </c>
      <c r="DD36" t="s">
        <v>31</v>
      </c>
      <c r="DE36" t="s">
        <v>32</v>
      </c>
      <c r="DF36" t="s">
        <v>32</v>
      </c>
      <c r="DG36" t="s">
        <v>32</v>
      </c>
      <c r="DH36" t="s">
        <v>3</v>
      </c>
      <c r="DI36" t="s">
        <v>32</v>
      </c>
      <c r="DJ36" t="s">
        <v>32</v>
      </c>
      <c r="DK36" t="s">
        <v>3</v>
      </c>
      <c r="DL36" t="s">
        <v>33</v>
      </c>
      <c r="DM36" t="s">
        <v>33</v>
      </c>
      <c r="DN36">
        <v>0</v>
      </c>
      <c r="DO36">
        <v>0</v>
      </c>
      <c r="DP36">
        <v>1</v>
      </c>
      <c r="DQ36">
        <v>1</v>
      </c>
      <c r="DU36">
        <v>1010</v>
      </c>
      <c r="DV36" t="s">
        <v>19</v>
      </c>
      <c r="DW36" t="s">
        <v>19</v>
      </c>
      <c r="DX36">
        <v>1</v>
      </c>
      <c r="DZ36" t="s">
        <v>3</v>
      </c>
      <c r="EA36" t="s">
        <v>3</v>
      </c>
      <c r="EB36" t="s">
        <v>3</v>
      </c>
      <c r="EC36" t="s">
        <v>3</v>
      </c>
      <c r="EE36">
        <v>113434998</v>
      </c>
      <c r="EF36">
        <v>1</v>
      </c>
      <c r="EG36" t="s">
        <v>23</v>
      </c>
      <c r="EH36">
        <v>0</v>
      </c>
      <c r="EI36" t="s">
        <v>3</v>
      </c>
      <c r="EJ36">
        <v>4</v>
      </c>
      <c r="EK36">
        <v>0</v>
      </c>
      <c r="EL36" t="s">
        <v>24</v>
      </c>
      <c r="EM36" t="s">
        <v>25</v>
      </c>
      <c r="EO36" t="s">
        <v>34</v>
      </c>
      <c r="EQ36">
        <v>131072</v>
      </c>
      <c r="ER36">
        <v>33.26</v>
      </c>
      <c r="ES36">
        <v>2.06</v>
      </c>
      <c r="ET36">
        <v>7.9</v>
      </c>
      <c r="EU36">
        <v>5.16</v>
      </c>
      <c r="EV36">
        <v>23.3</v>
      </c>
      <c r="EW36">
        <v>0.06</v>
      </c>
      <c r="EX36">
        <v>0</v>
      </c>
      <c r="EY36">
        <v>0</v>
      </c>
      <c r="FQ36">
        <v>0</v>
      </c>
      <c r="FR36">
        <f t="shared" si="52"/>
        <v>0</v>
      </c>
      <c r="FS36">
        <v>0</v>
      </c>
      <c r="FX36">
        <v>770</v>
      </c>
      <c r="FY36">
        <v>110</v>
      </c>
      <c r="GA36" t="s">
        <v>3</v>
      </c>
      <c r="GD36">
        <v>0</v>
      </c>
      <c r="GF36">
        <v>-553245749</v>
      </c>
      <c r="GG36">
        <v>2</v>
      </c>
      <c r="GH36">
        <v>1</v>
      </c>
      <c r="GI36">
        <v>-2</v>
      </c>
      <c r="GJ36">
        <v>0</v>
      </c>
      <c r="GK36">
        <f>ROUND(R36*(R12)/100,2)</f>
        <v>183.9</v>
      </c>
      <c r="GL36">
        <f t="shared" si="53"/>
        <v>0</v>
      </c>
      <c r="GM36">
        <f t="shared" si="54"/>
        <v>1919.26</v>
      </c>
      <c r="GN36">
        <f t="shared" si="55"/>
        <v>0</v>
      </c>
      <c r="GO36">
        <f t="shared" si="56"/>
        <v>0</v>
      </c>
      <c r="GP36">
        <f t="shared" si="57"/>
        <v>1919.26</v>
      </c>
      <c r="GR36">
        <v>0</v>
      </c>
      <c r="GS36">
        <v>0</v>
      </c>
      <c r="GT36">
        <v>0</v>
      </c>
      <c r="GU36" t="s">
        <v>33</v>
      </c>
      <c r="GV36">
        <f>ROUND(((GT36*11)),6)</f>
        <v>0</v>
      </c>
      <c r="GW36">
        <v>1</v>
      </c>
      <c r="GX36">
        <f t="shared" si="58"/>
        <v>0</v>
      </c>
      <c r="HA36">
        <v>0</v>
      </c>
      <c r="HB36">
        <v>0</v>
      </c>
      <c r="HC36">
        <f t="shared" si="59"/>
        <v>0</v>
      </c>
      <c r="HE36" t="s">
        <v>3</v>
      </c>
      <c r="HF36" t="s">
        <v>3</v>
      </c>
      <c r="HM36" t="s">
        <v>3</v>
      </c>
      <c r="HN36" t="s">
        <v>3</v>
      </c>
      <c r="HO36" t="s">
        <v>3</v>
      </c>
      <c r="HP36" t="s">
        <v>3</v>
      </c>
      <c r="HQ36" t="s">
        <v>3</v>
      </c>
      <c r="IK36">
        <v>0</v>
      </c>
    </row>
    <row r="37" spans="1:245" x14ac:dyDescent="0.2">
      <c r="A37">
        <v>17</v>
      </c>
      <c r="B37">
        <v>1</v>
      </c>
      <c r="C37">
        <f>ROW(SmtRes!A33)</f>
        <v>33</v>
      </c>
      <c r="D37">
        <f>ROW(EtalonRes!A33)</f>
        <v>33</v>
      </c>
      <c r="E37" t="s">
        <v>47</v>
      </c>
      <c r="F37" t="s">
        <v>48</v>
      </c>
      <c r="G37" t="s">
        <v>49</v>
      </c>
      <c r="H37" t="s">
        <v>19</v>
      </c>
      <c r="I37">
        <v>45</v>
      </c>
      <c r="J37">
        <v>0</v>
      </c>
      <c r="K37">
        <v>45</v>
      </c>
      <c r="O37">
        <f t="shared" si="28"/>
        <v>36335.120000000003</v>
      </c>
      <c r="P37">
        <f t="shared" si="29"/>
        <v>380.7</v>
      </c>
      <c r="Q37">
        <f t="shared" si="30"/>
        <v>6966.54</v>
      </c>
      <c r="R37">
        <f t="shared" si="31"/>
        <v>4546.71</v>
      </c>
      <c r="S37">
        <f t="shared" si="32"/>
        <v>28987.88</v>
      </c>
      <c r="T37">
        <f t="shared" si="33"/>
        <v>0</v>
      </c>
      <c r="U37">
        <f t="shared" si="34"/>
        <v>74.655000000000001</v>
      </c>
      <c r="V37">
        <f t="shared" si="35"/>
        <v>0</v>
      </c>
      <c r="W37">
        <f t="shared" si="36"/>
        <v>0</v>
      </c>
      <c r="X37">
        <f t="shared" si="37"/>
        <v>20291.52</v>
      </c>
      <c r="Y37">
        <f t="shared" si="38"/>
        <v>2898.79</v>
      </c>
      <c r="AA37">
        <v>150194011</v>
      </c>
      <c r="AB37">
        <f t="shared" si="39"/>
        <v>807.447</v>
      </c>
      <c r="AC37">
        <f>ROUND(((ES37*1)),6)</f>
        <v>8.4600000000000009</v>
      </c>
      <c r="AD37">
        <f>ROUND(((((ET37*0.7))-((EU37*0.7)))+AE37),6)</f>
        <v>154.81200000000001</v>
      </c>
      <c r="AE37">
        <f>ROUND(((EU37*0.7)),6)</f>
        <v>101.038</v>
      </c>
      <c r="AF37">
        <f>ROUND(((EV37*0.7)),6)</f>
        <v>644.17499999999995</v>
      </c>
      <c r="AG37">
        <f t="shared" si="40"/>
        <v>0</v>
      </c>
      <c r="AH37">
        <f>((EW37*0.7))</f>
        <v>1.659</v>
      </c>
      <c r="AI37">
        <f>((EX37*0.7))</f>
        <v>0</v>
      </c>
      <c r="AJ37">
        <f t="shared" si="41"/>
        <v>0</v>
      </c>
      <c r="AK37">
        <v>1149.8699999999999</v>
      </c>
      <c r="AL37">
        <v>8.4600000000000009</v>
      </c>
      <c r="AM37">
        <v>221.16</v>
      </c>
      <c r="AN37">
        <v>144.34</v>
      </c>
      <c r="AO37">
        <v>920.25</v>
      </c>
      <c r="AP37">
        <v>0</v>
      </c>
      <c r="AQ37">
        <v>2.37</v>
      </c>
      <c r="AR37">
        <v>0</v>
      </c>
      <c r="AS37">
        <v>0</v>
      </c>
      <c r="AT37">
        <v>70</v>
      </c>
      <c r="AU37">
        <v>10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4</v>
      </c>
      <c r="BJ37" t="s">
        <v>50</v>
      </c>
      <c r="BM37">
        <v>0</v>
      </c>
      <c r="BN37">
        <v>0</v>
      </c>
      <c r="BO37" t="s">
        <v>3</v>
      </c>
      <c r="BP37">
        <v>0</v>
      </c>
      <c r="BQ37">
        <v>1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70</v>
      </c>
      <c r="CA37">
        <v>10</v>
      </c>
      <c r="CB37" t="s">
        <v>3</v>
      </c>
      <c r="CE37">
        <v>0</v>
      </c>
      <c r="CF37">
        <v>0</v>
      </c>
      <c r="CG37">
        <v>0</v>
      </c>
      <c r="CM37">
        <v>0</v>
      </c>
      <c r="CN37" t="s">
        <v>850</v>
      </c>
      <c r="CO37">
        <v>0</v>
      </c>
      <c r="CP37">
        <f t="shared" si="42"/>
        <v>36335.120000000003</v>
      </c>
      <c r="CQ37">
        <f t="shared" si="43"/>
        <v>8.4600000000000009</v>
      </c>
      <c r="CR37">
        <f>(((((ET37*0.7))*BB37-((EU37*0.7))*BS37)+AE37*BS37)*AV37)</f>
        <v>154.81199999999998</v>
      </c>
      <c r="CS37">
        <f t="shared" si="44"/>
        <v>101.038</v>
      </c>
      <c r="CT37">
        <f t="shared" si="45"/>
        <v>644.17499999999995</v>
      </c>
      <c r="CU37">
        <f t="shared" si="46"/>
        <v>0</v>
      </c>
      <c r="CV37">
        <f t="shared" si="47"/>
        <v>1.659</v>
      </c>
      <c r="CW37">
        <f t="shared" si="48"/>
        <v>0</v>
      </c>
      <c r="CX37">
        <f t="shared" si="49"/>
        <v>0</v>
      </c>
      <c r="CY37">
        <f t="shared" si="50"/>
        <v>20291.516</v>
      </c>
      <c r="CZ37">
        <f t="shared" si="51"/>
        <v>2898.788</v>
      </c>
      <c r="DC37" t="s">
        <v>3</v>
      </c>
      <c r="DD37" t="s">
        <v>21</v>
      </c>
      <c r="DE37" t="s">
        <v>22</v>
      </c>
      <c r="DF37" t="s">
        <v>22</v>
      </c>
      <c r="DG37" t="s">
        <v>22</v>
      </c>
      <c r="DH37" t="s">
        <v>3</v>
      </c>
      <c r="DI37" t="s">
        <v>22</v>
      </c>
      <c r="DJ37" t="s">
        <v>22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19</v>
      </c>
      <c r="DW37" t="s">
        <v>19</v>
      </c>
      <c r="DX37">
        <v>1</v>
      </c>
      <c r="DZ37" t="s">
        <v>3</v>
      </c>
      <c r="EA37" t="s">
        <v>3</v>
      </c>
      <c r="EB37" t="s">
        <v>3</v>
      </c>
      <c r="EC37" t="s">
        <v>3</v>
      </c>
      <c r="EE37">
        <v>113434998</v>
      </c>
      <c r="EF37">
        <v>1</v>
      </c>
      <c r="EG37" t="s">
        <v>23</v>
      </c>
      <c r="EH37">
        <v>0</v>
      </c>
      <c r="EI37" t="s">
        <v>3</v>
      </c>
      <c r="EJ37">
        <v>4</v>
      </c>
      <c r="EK37">
        <v>0</v>
      </c>
      <c r="EL37" t="s">
        <v>24</v>
      </c>
      <c r="EM37" t="s">
        <v>25</v>
      </c>
      <c r="EO37" t="s">
        <v>26</v>
      </c>
      <c r="EQ37">
        <v>131072</v>
      </c>
      <c r="ER37">
        <v>1149.8699999999999</v>
      </c>
      <c r="ES37">
        <v>8.4600000000000009</v>
      </c>
      <c r="ET37">
        <v>221.16</v>
      </c>
      <c r="EU37">
        <v>144.34</v>
      </c>
      <c r="EV37">
        <v>920.25</v>
      </c>
      <c r="EW37">
        <v>2.37</v>
      </c>
      <c r="EX37">
        <v>0</v>
      </c>
      <c r="EY37">
        <v>0</v>
      </c>
      <c r="FQ37">
        <v>0</v>
      </c>
      <c r="FR37">
        <f t="shared" si="52"/>
        <v>0</v>
      </c>
      <c r="FS37">
        <v>0</v>
      </c>
      <c r="FX37">
        <v>70</v>
      </c>
      <c r="FY37">
        <v>10</v>
      </c>
      <c r="GA37" t="s">
        <v>3</v>
      </c>
      <c r="GD37">
        <v>0</v>
      </c>
      <c r="GF37">
        <v>-372591976</v>
      </c>
      <c r="GG37">
        <v>2</v>
      </c>
      <c r="GH37">
        <v>1</v>
      </c>
      <c r="GI37">
        <v>-2</v>
      </c>
      <c r="GJ37">
        <v>0</v>
      </c>
      <c r="GK37">
        <f>ROUND(R37*(R12)/100,2)</f>
        <v>4910.45</v>
      </c>
      <c r="GL37">
        <f t="shared" si="53"/>
        <v>0</v>
      </c>
      <c r="GM37">
        <f t="shared" si="54"/>
        <v>64435.88</v>
      </c>
      <c r="GN37">
        <f t="shared" si="55"/>
        <v>0</v>
      </c>
      <c r="GO37">
        <f t="shared" si="56"/>
        <v>0</v>
      </c>
      <c r="GP37">
        <f t="shared" si="57"/>
        <v>64435.88</v>
      </c>
      <c r="GR37">
        <v>0</v>
      </c>
      <c r="GS37">
        <v>0</v>
      </c>
      <c r="GT37">
        <v>0</v>
      </c>
      <c r="GU37" t="s">
        <v>3</v>
      </c>
      <c r="GV37">
        <f>ROUND((GT37),6)</f>
        <v>0</v>
      </c>
      <c r="GW37">
        <v>1</v>
      </c>
      <c r="GX37">
        <f t="shared" si="58"/>
        <v>0</v>
      </c>
      <c r="HA37">
        <v>0</v>
      </c>
      <c r="HB37">
        <v>0</v>
      </c>
      <c r="HC37">
        <f t="shared" si="59"/>
        <v>0</v>
      </c>
      <c r="HE37" t="s">
        <v>3</v>
      </c>
      <c r="HF37" t="s">
        <v>3</v>
      </c>
      <c r="HM37" t="s">
        <v>3</v>
      </c>
      <c r="HN37" t="s">
        <v>3</v>
      </c>
      <c r="HO37" t="s">
        <v>3</v>
      </c>
      <c r="HP37" t="s">
        <v>3</v>
      </c>
      <c r="HQ37" t="s">
        <v>3</v>
      </c>
      <c r="IK37">
        <v>0</v>
      </c>
    </row>
    <row r="38" spans="1:245" x14ac:dyDescent="0.2">
      <c r="A38">
        <v>17</v>
      </c>
      <c r="B38">
        <v>1</v>
      </c>
      <c r="C38">
        <f>ROW(SmtRes!A37)</f>
        <v>37</v>
      </c>
      <c r="D38">
        <f>ROW(EtalonRes!A37)</f>
        <v>37</v>
      </c>
      <c r="E38" t="s">
        <v>51</v>
      </c>
      <c r="F38" t="s">
        <v>52</v>
      </c>
      <c r="G38" t="s">
        <v>53</v>
      </c>
      <c r="H38" t="s">
        <v>19</v>
      </c>
      <c r="I38">
        <v>45</v>
      </c>
      <c r="J38">
        <v>0</v>
      </c>
      <c r="K38">
        <v>45</v>
      </c>
      <c r="O38">
        <f t="shared" si="28"/>
        <v>15349.96</v>
      </c>
      <c r="P38">
        <f t="shared" si="29"/>
        <v>886.05</v>
      </c>
      <c r="Q38">
        <f t="shared" si="30"/>
        <v>2932.88</v>
      </c>
      <c r="R38">
        <f t="shared" si="31"/>
        <v>1915.65</v>
      </c>
      <c r="S38">
        <f t="shared" si="32"/>
        <v>11531.03</v>
      </c>
      <c r="T38">
        <f t="shared" si="33"/>
        <v>0</v>
      </c>
      <c r="U38">
        <f t="shared" si="34"/>
        <v>29.699999999999996</v>
      </c>
      <c r="V38">
        <f t="shared" si="35"/>
        <v>0</v>
      </c>
      <c r="W38">
        <f t="shared" si="36"/>
        <v>0</v>
      </c>
      <c r="X38">
        <f t="shared" si="37"/>
        <v>8071.72</v>
      </c>
      <c r="Y38">
        <f t="shared" si="38"/>
        <v>1153.0999999999999</v>
      </c>
      <c r="AA38">
        <v>150194011</v>
      </c>
      <c r="AB38">
        <f t="shared" si="39"/>
        <v>341.11</v>
      </c>
      <c r="AC38">
        <f>ROUND((((ES38*1)*11)),6)</f>
        <v>19.690000000000001</v>
      </c>
      <c r="AD38">
        <f>ROUND((((((ET38*0.75)*11))-(((EU38*0.75)*11)))+AE38),6)</f>
        <v>65.174999999999997</v>
      </c>
      <c r="AE38">
        <f>ROUND((((EU38*0.75)*11)),6)</f>
        <v>42.57</v>
      </c>
      <c r="AF38">
        <f>ROUND((((EV38*0.75)*11)),6)</f>
        <v>256.245</v>
      </c>
      <c r="AG38">
        <f t="shared" si="40"/>
        <v>0</v>
      </c>
      <c r="AH38">
        <f>(((EW38*0.75)*11))</f>
        <v>0.65999999999999992</v>
      </c>
      <c r="AI38">
        <f>(((EX38*0.75)*11))</f>
        <v>0</v>
      </c>
      <c r="AJ38">
        <f t="shared" si="41"/>
        <v>0</v>
      </c>
      <c r="AK38">
        <v>40.75</v>
      </c>
      <c r="AL38">
        <v>1.79</v>
      </c>
      <c r="AM38">
        <v>7.9</v>
      </c>
      <c r="AN38">
        <v>5.16</v>
      </c>
      <c r="AO38">
        <v>31.06</v>
      </c>
      <c r="AP38">
        <v>0</v>
      </c>
      <c r="AQ38">
        <v>0.08</v>
      </c>
      <c r="AR38">
        <v>0</v>
      </c>
      <c r="AS38">
        <v>0</v>
      </c>
      <c r="AT38">
        <v>70</v>
      </c>
      <c r="AU38">
        <v>10</v>
      </c>
      <c r="AV38">
        <v>1</v>
      </c>
      <c r="AW38">
        <v>1</v>
      </c>
      <c r="AZ38">
        <v>1</v>
      </c>
      <c r="BA38">
        <v>1</v>
      </c>
      <c r="BB38">
        <v>1</v>
      </c>
      <c r="BC38">
        <v>1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4</v>
      </c>
      <c r="BJ38" t="s">
        <v>54</v>
      </c>
      <c r="BM38">
        <v>0</v>
      </c>
      <c r="BN38">
        <v>0</v>
      </c>
      <c r="BO38" t="s">
        <v>3</v>
      </c>
      <c r="BP38">
        <v>0</v>
      </c>
      <c r="BQ38">
        <v>1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70</v>
      </c>
      <c r="CA38">
        <v>10</v>
      </c>
      <c r="CB38" t="s">
        <v>3</v>
      </c>
      <c r="CE38">
        <v>0</v>
      </c>
      <c r="CF38">
        <v>0</v>
      </c>
      <c r="CG38">
        <v>0</v>
      </c>
      <c r="CM38">
        <v>0</v>
      </c>
      <c r="CN38" t="s">
        <v>851</v>
      </c>
      <c r="CO38">
        <v>0</v>
      </c>
      <c r="CP38">
        <f t="shared" si="42"/>
        <v>15349.960000000001</v>
      </c>
      <c r="CQ38">
        <f t="shared" si="43"/>
        <v>19.690000000000001</v>
      </c>
      <c r="CR38">
        <f>((((((ET38*0.75)*11))*BB38-(((EU38*0.75)*11))*BS38)+AE38*BS38)*AV38)</f>
        <v>65.175000000000011</v>
      </c>
      <c r="CS38">
        <f t="shared" si="44"/>
        <v>42.57</v>
      </c>
      <c r="CT38">
        <f t="shared" si="45"/>
        <v>256.245</v>
      </c>
      <c r="CU38">
        <f t="shared" si="46"/>
        <v>0</v>
      </c>
      <c r="CV38">
        <f t="shared" si="47"/>
        <v>0.65999999999999992</v>
      </c>
      <c r="CW38">
        <f t="shared" si="48"/>
        <v>0</v>
      </c>
      <c r="CX38">
        <f t="shared" si="49"/>
        <v>0</v>
      </c>
      <c r="CY38">
        <f t="shared" si="50"/>
        <v>8071.7210000000014</v>
      </c>
      <c r="CZ38">
        <f t="shared" si="51"/>
        <v>1153.1030000000001</v>
      </c>
      <c r="DC38" t="s">
        <v>3</v>
      </c>
      <c r="DD38" t="s">
        <v>31</v>
      </c>
      <c r="DE38" t="s">
        <v>32</v>
      </c>
      <c r="DF38" t="s">
        <v>32</v>
      </c>
      <c r="DG38" t="s">
        <v>32</v>
      </c>
      <c r="DH38" t="s">
        <v>3</v>
      </c>
      <c r="DI38" t="s">
        <v>32</v>
      </c>
      <c r="DJ38" t="s">
        <v>32</v>
      </c>
      <c r="DK38" t="s">
        <v>3</v>
      </c>
      <c r="DL38" t="s">
        <v>33</v>
      </c>
      <c r="DM38" t="s">
        <v>33</v>
      </c>
      <c r="DN38">
        <v>0</v>
      </c>
      <c r="DO38">
        <v>0</v>
      </c>
      <c r="DP38">
        <v>1</v>
      </c>
      <c r="DQ38">
        <v>1</v>
      </c>
      <c r="DU38">
        <v>1010</v>
      </c>
      <c r="DV38" t="s">
        <v>19</v>
      </c>
      <c r="DW38" t="s">
        <v>19</v>
      </c>
      <c r="DX38">
        <v>1</v>
      </c>
      <c r="DZ38" t="s">
        <v>3</v>
      </c>
      <c r="EA38" t="s">
        <v>3</v>
      </c>
      <c r="EB38" t="s">
        <v>3</v>
      </c>
      <c r="EC38" t="s">
        <v>3</v>
      </c>
      <c r="EE38">
        <v>113434998</v>
      </c>
      <c r="EF38">
        <v>1</v>
      </c>
      <c r="EG38" t="s">
        <v>23</v>
      </c>
      <c r="EH38">
        <v>0</v>
      </c>
      <c r="EI38" t="s">
        <v>3</v>
      </c>
      <c r="EJ38">
        <v>4</v>
      </c>
      <c r="EK38">
        <v>0</v>
      </c>
      <c r="EL38" t="s">
        <v>24</v>
      </c>
      <c r="EM38" t="s">
        <v>25</v>
      </c>
      <c r="EO38" t="s">
        <v>34</v>
      </c>
      <c r="EQ38">
        <v>131072</v>
      </c>
      <c r="ER38">
        <v>40.75</v>
      </c>
      <c r="ES38">
        <v>1.79</v>
      </c>
      <c r="ET38">
        <v>7.9</v>
      </c>
      <c r="EU38">
        <v>5.16</v>
      </c>
      <c r="EV38">
        <v>31.06</v>
      </c>
      <c r="EW38">
        <v>0.08</v>
      </c>
      <c r="EX38">
        <v>0</v>
      </c>
      <c r="EY38">
        <v>0</v>
      </c>
      <c r="FQ38">
        <v>0</v>
      </c>
      <c r="FR38">
        <f t="shared" si="52"/>
        <v>0</v>
      </c>
      <c r="FS38">
        <v>0</v>
      </c>
      <c r="FX38">
        <v>770</v>
      </c>
      <c r="FY38">
        <v>110</v>
      </c>
      <c r="GA38" t="s">
        <v>3</v>
      </c>
      <c r="GD38">
        <v>0</v>
      </c>
      <c r="GF38">
        <v>456150858</v>
      </c>
      <c r="GG38">
        <v>2</v>
      </c>
      <c r="GH38">
        <v>1</v>
      </c>
      <c r="GI38">
        <v>-2</v>
      </c>
      <c r="GJ38">
        <v>0</v>
      </c>
      <c r="GK38">
        <f>ROUND(R38*(R12)/100,2)</f>
        <v>2068.9</v>
      </c>
      <c r="GL38">
        <f t="shared" si="53"/>
        <v>0</v>
      </c>
      <c r="GM38">
        <f t="shared" si="54"/>
        <v>26643.68</v>
      </c>
      <c r="GN38">
        <f t="shared" si="55"/>
        <v>0</v>
      </c>
      <c r="GO38">
        <f t="shared" si="56"/>
        <v>0</v>
      </c>
      <c r="GP38">
        <f t="shared" si="57"/>
        <v>26643.68</v>
      </c>
      <c r="GR38">
        <v>0</v>
      </c>
      <c r="GS38">
        <v>0</v>
      </c>
      <c r="GT38">
        <v>0</v>
      </c>
      <c r="GU38" t="s">
        <v>33</v>
      </c>
      <c r="GV38">
        <f>ROUND(((GT38*11)),6)</f>
        <v>0</v>
      </c>
      <c r="GW38">
        <v>1</v>
      </c>
      <c r="GX38">
        <f t="shared" si="58"/>
        <v>0</v>
      </c>
      <c r="HA38">
        <v>0</v>
      </c>
      <c r="HB38">
        <v>0</v>
      </c>
      <c r="HC38">
        <f t="shared" si="59"/>
        <v>0</v>
      </c>
      <c r="HE38" t="s">
        <v>3</v>
      </c>
      <c r="HF38" t="s">
        <v>3</v>
      </c>
      <c r="HM38" t="s">
        <v>3</v>
      </c>
      <c r="HN38" t="s">
        <v>3</v>
      </c>
      <c r="HO38" t="s">
        <v>3</v>
      </c>
      <c r="HP38" t="s">
        <v>3</v>
      </c>
      <c r="HQ38" t="s">
        <v>3</v>
      </c>
      <c r="IK38">
        <v>0</v>
      </c>
    </row>
    <row r="39" spans="1:245" x14ac:dyDescent="0.2">
      <c r="A39">
        <v>17</v>
      </c>
      <c r="B39">
        <v>1</v>
      </c>
      <c r="C39">
        <f>ROW(SmtRes!A39)</f>
        <v>39</v>
      </c>
      <c r="D39">
        <f>ROW(EtalonRes!A39)</f>
        <v>39</v>
      </c>
      <c r="E39" t="s">
        <v>55</v>
      </c>
      <c r="F39" t="s">
        <v>56</v>
      </c>
      <c r="G39" t="s">
        <v>57</v>
      </c>
      <c r="H39" t="s">
        <v>19</v>
      </c>
      <c r="I39">
        <v>561</v>
      </c>
      <c r="J39">
        <v>0</v>
      </c>
      <c r="K39">
        <v>561</v>
      </c>
      <c r="O39">
        <f t="shared" si="28"/>
        <v>32622.15</v>
      </c>
      <c r="P39">
        <f t="shared" si="29"/>
        <v>33.659999999999997</v>
      </c>
      <c r="Q39">
        <f t="shared" si="30"/>
        <v>0</v>
      </c>
      <c r="R39">
        <f t="shared" si="31"/>
        <v>0</v>
      </c>
      <c r="S39">
        <f t="shared" si="32"/>
        <v>32588.49</v>
      </c>
      <c r="T39">
        <f t="shared" si="33"/>
        <v>0</v>
      </c>
      <c r="U39">
        <f t="shared" si="34"/>
        <v>89.76</v>
      </c>
      <c r="V39">
        <f t="shared" si="35"/>
        <v>0</v>
      </c>
      <c r="W39">
        <f t="shared" si="36"/>
        <v>0</v>
      </c>
      <c r="X39">
        <f t="shared" si="37"/>
        <v>22811.94</v>
      </c>
      <c r="Y39">
        <f t="shared" si="38"/>
        <v>3258.85</v>
      </c>
      <c r="AA39">
        <v>150194011</v>
      </c>
      <c r="AB39">
        <f t="shared" si="39"/>
        <v>58.15</v>
      </c>
      <c r="AC39">
        <f>ROUND((ES39),6)</f>
        <v>0.06</v>
      </c>
      <c r="AD39">
        <f>ROUND((((ET39)-(EU39))+AE39),6)</f>
        <v>0</v>
      </c>
      <c r="AE39">
        <f>ROUND((EU39),6)</f>
        <v>0</v>
      </c>
      <c r="AF39">
        <f>ROUND((EV39),6)</f>
        <v>58.09</v>
      </c>
      <c r="AG39">
        <f t="shared" si="40"/>
        <v>0</v>
      </c>
      <c r="AH39">
        <f>(EW39)</f>
        <v>0.16</v>
      </c>
      <c r="AI39">
        <f>(EX39)</f>
        <v>0</v>
      </c>
      <c r="AJ39">
        <f t="shared" si="41"/>
        <v>0</v>
      </c>
      <c r="AK39">
        <v>58.15</v>
      </c>
      <c r="AL39">
        <v>0.06</v>
      </c>
      <c r="AM39">
        <v>0</v>
      </c>
      <c r="AN39">
        <v>0</v>
      </c>
      <c r="AO39">
        <v>58.09</v>
      </c>
      <c r="AP39">
        <v>0</v>
      </c>
      <c r="AQ39">
        <v>0.16</v>
      </c>
      <c r="AR39">
        <v>0</v>
      </c>
      <c r="AS39">
        <v>0</v>
      </c>
      <c r="AT39">
        <v>70</v>
      </c>
      <c r="AU39">
        <v>10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4</v>
      </c>
      <c r="BJ39" t="s">
        <v>58</v>
      </c>
      <c r="BM39">
        <v>0</v>
      </c>
      <c r="BN39">
        <v>0</v>
      </c>
      <c r="BO39" t="s">
        <v>3</v>
      </c>
      <c r="BP39">
        <v>0</v>
      </c>
      <c r="BQ39">
        <v>1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70</v>
      </c>
      <c r="CA39">
        <v>10</v>
      </c>
      <c r="CB39" t="s">
        <v>3</v>
      </c>
      <c r="CE39">
        <v>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42"/>
        <v>32622.15</v>
      </c>
      <c r="CQ39">
        <f t="shared" si="43"/>
        <v>0.06</v>
      </c>
      <c r="CR39">
        <f>((((ET39)*BB39-(EU39)*BS39)+AE39*BS39)*AV39)</f>
        <v>0</v>
      </c>
      <c r="CS39">
        <f t="shared" si="44"/>
        <v>0</v>
      </c>
      <c r="CT39">
        <f t="shared" si="45"/>
        <v>58.09</v>
      </c>
      <c r="CU39">
        <f t="shared" si="46"/>
        <v>0</v>
      </c>
      <c r="CV39">
        <f t="shared" si="47"/>
        <v>0.16</v>
      </c>
      <c r="CW39">
        <f t="shared" si="48"/>
        <v>0</v>
      </c>
      <c r="CX39">
        <f t="shared" si="49"/>
        <v>0</v>
      </c>
      <c r="CY39">
        <f t="shared" si="50"/>
        <v>22811.943000000003</v>
      </c>
      <c r="CZ39">
        <f t="shared" si="51"/>
        <v>3258.8490000000002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19</v>
      </c>
      <c r="DW39" t="s">
        <v>19</v>
      </c>
      <c r="DX39">
        <v>1</v>
      </c>
      <c r="DZ39" t="s">
        <v>3</v>
      </c>
      <c r="EA39" t="s">
        <v>3</v>
      </c>
      <c r="EB39" t="s">
        <v>3</v>
      </c>
      <c r="EC39" t="s">
        <v>3</v>
      </c>
      <c r="EE39">
        <v>113434998</v>
      </c>
      <c r="EF39">
        <v>1</v>
      </c>
      <c r="EG39" t="s">
        <v>23</v>
      </c>
      <c r="EH39">
        <v>0</v>
      </c>
      <c r="EI39" t="s">
        <v>3</v>
      </c>
      <c r="EJ39">
        <v>4</v>
      </c>
      <c r="EK39">
        <v>0</v>
      </c>
      <c r="EL39" t="s">
        <v>24</v>
      </c>
      <c r="EM39" t="s">
        <v>25</v>
      </c>
      <c r="EO39" t="s">
        <v>3</v>
      </c>
      <c r="EQ39">
        <v>131072</v>
      </c>
      <c r="ER39">
        <v>58.15</v>
      </c>
      <c r="ES39">
        <v>0.06</v>
      </c>
      <c r="ET39">
        <v>0</v>
      </c>
      <c r="EU39">
        <v>0</v>
      </c>
      <c r="EV39">
        <v>58.09</v>
      </c>
      <c r="EW39">
        <v>0.16</v>
      </c>
      <c r="EX39">
        <v>0</v>
      </c>
      <c r="EY39">
        <v>0</v>
      </c>
      <c r="FQ39">
        <v>0</v>
      </c>
      <c r="FR39">
        <f t="shared" si="52"/>
        <v>0</v>
      </c>
      <c r="FS39">
        <v>0</v>
      </c>
      <c r="FX39">
        <v>70</v>
      </c>
      <c r="FY39">
        <v>10</v>
      </c>
      <c r="GA39" t="s">
        <v>3</v>
      </c>
      <c r="GD39">
        <v>0</v>
      </c>
      <c r="GF39">
        <v>-1393869291</v>
      </c>
      <c r="GG39">
        <v>2</v>
      </c>
      <c r="GH39">
        <v>1</v>
      </c>
      <c r="GI39">
        <v>-2</v>
      </c>
      <c r="GJ39">
        <v>0</v>
      </c>
      <c r="GK39">
        <f>ROUND(R39*(R12)/100,2)</f>
        <v>0</v>
      </c>
      <c r="GL39">
        <f t="shared" si="53"/>
        <v>0</v>
      </c>
      <c r="GM39">
        <f t="shared" si="54"/>
        <v>58692.94</v>
      </c>
      <c r="GN39">
        <f t="shared" si="55"/>
        <v>0</v>
      </c>
      <c r="GO39">
        <f t="shared" si="56"/>
        <v>0</v>
      </c>
      <c r="GP39">
        <f t="shared" si="57"/>
        <v>58692.94</v>
      </c>
      <c r="GR39">
        <v>0</v>
      </c>
      <c r="GS39">
        <v>0</v>
      </c>
      <c r="GT39">
        <v>0</v>
      </c>
      <c r="GU39" t="s">
        <v>3</v>
      </c>
      <c r="GV39">
        <f>ROUND((GT39),6)</f>
        <v>0</v>
      </c>
      <c r="GW39">
        <v>1</v>
      </c>
      <c r="GX39">
        <f t="shared" si="58"/>
        <v>0</v>
      </c>
      <c r="HA39">
        <v>0</v>
      </c>
      <c r="HB39">
        <v>0</v>
      </c>
      <c r="HC39">
        <f t="shared" si="59"/>
        <v>0</v>
      </c>
      <c r="HE39" t="s">
        <v>3</v>
      </c>
      <c r="HF39" t="s">
        <v>3</v>
      </c>
      <c r="HM39" t="s">
        <v>3</v>
      </c>
      <c r="HN39" t="s">
        <v>3</v>
      </c>
      <c r="HO39" t="s">
        <v>3</v>
      </c>
      <c r="HP39" t="s">
        <v>3</v>
      </c>
      <c r="HQ39" t="s">
        <v>3</v>
      </c>
      <c r="IK39">
        <v>0</v>
      </c>
    </row>
    <row r="40" spans="1:245" x14ac:dyDescent="0.2">
      <c r="A40">
        <v>17</v>
      </c>
      <c r="B40">
        <v>1</v>
      </c>
      <c r="C40">
        <f>ROW(SmtRes!A43)</f>
        <v>43</v>
      </c>
      <c r="D40">
        <f>ROW(EtalonRes!A43)</f>
        <v>43</v>
      </c>
      <c r="E40" t="s">
        <v>59</v>
      </c>
      <c r="F40" t="s">
        <v>60</v>
      </c>
      <c r="G40" t="s">
        <v>61</v>
      </c>
      <c r="H40" t="s">
        <v>19</v>
      </c>
      <c r="I40">
        <v>14</v>
      </c>
      <c r="J40">
        <v>0</v>
      </c>
      <c r="K40">
        <v>14</v>
      </c>
      <c r="O40">
        <f t="shared" si="28"/>
        <v>1912.08</v>
      </c>
      <c r="P40">
        <f t="shared" si="29"/>
        <v>6.86</v>
      </c>
      <c r="Q40">
        <f t="shared" si="30"/>
        <v>154.84</v>
      </c>
      <c r="R40">
        <f t="shared" si="31"/>
        <v>101.04</v>
      </c>
      <c r="S40">
        <f t="shared" si="32"/>
        <v>1750.38</v>
      </c>
      <c r="T40">
        <f t="shared" si="33"/>
        <v>0</v>
      </c>
      <c r="U40">
        <f t="shared" si="34"/>
        <v>4.508</v>
      </c>
      <c r="V40">
        <f t="shared" si="35"/>
        <v>0</v>
      </c>
      <c r="W40">
        <f t="shared" si="36"/>
        <v>0</v>
      </c>
      <c r="X40">
        <f t="shared" si="37"/>
        <v>1225.27</v>
      </c>
      <c r="Y40">
        <f t="shared" si="38"/>
        <v>175.04</v>
      </c>
      <c r="AA40">
        <v>150194011</v>
      </c>
      <c r="AB40">
        <f t="shared" si="39"/>
        <v>136.577</v>
      </c>
      <c r="AC40">
        <f>ROUND(((ES40*1)),6)</f>
        <v>0.49</v>
      </c>
      <c r="AD40">
        <f>ROUND(((((ET40*0.7))-((EU40*0.7)))+AE40),6)</f>
        <v>11.06</v>
      </c>
      <c r="AE40">
        <f>ROUND(((EU40*0.7)),6)</f>
        <v>7.2169999999999996</v>
      </c>
      <c r="AF40">
        <f>ROUND(((EV40*0.7)),6)</f>
        <v>125.027</v>
      </c>
      <c r="AG40">
        <f t="shared" si="40"/>
        <v>0</v>
      </c>
      <c r="AH40">
        <f>((EW40*0.7))</f>
        <v>0.32200000000000001</v>
      </c>
      <c r="AI40">
        <f>((EX40*0.7))</f>
        <v>0</v>
      </c>
      <c r="AJ40">
        <f t="shared" si="41"/>
        <v>0</v>
      </c>
      <c r="AK40">
        <v>194.9</v>
      </c>
      <c r="AL40">
        <v>0.49</v>
      </c>
      <c r="AM40">
        <v>15.8</v>
      </c>
      <c r="AN40">
        <v>10.31</v>
      </c>
      <c r="AO40">
        <v>178.61</v>
      </c>
      <c r="AP40">
        <v>0</v>
      </c>
      <c r="AQ40">
        <v>0.46</v>
      </c>
      <c r="AR40">
        <v>0</v>
      </c>
      <c r="AS40">
        <v>0</v>
      </c>
      <c r="AT40">
        <v>70</v>
      </c>
      <c r="AU40">
        <v>10</v>
      </c>
      <c r="AV40">
        <v>1</v>
      </c>
      <c r="AW40">
        <v>1</v>
      </c>
      <c r="AZ40">
        <v>1</v>
      </c>
      <c r="BA40">
        <v>1</v>
      </c>
      <c r="BB40">
        <v>1</v>
      </c>
      <c r="BC40">
        <v>1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4</v>
      </c>
      <c r="BJ40" t="s">
        <v>62</v>
      </c>
      <c r="BM40">
        <v>0</v>
      </c>
      <c r="BN40">
        <v>0</v>
      </c>
      <c r="BO40" t="s">
        <v>3</v>
      </c>
      <c r="BP40">
        <v>0</v>
      </c>
      <c r="BQ40">
        <v>1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70</v>
      </c>
      <c r="CA40">
        <v>10</v>
      </c>
      <c r="CB40" t="s">
        <v>3</v>
      </c>
      <c r="CE40">
        <v>0</v>
      </c>
      <c r="CF40">
        <v>0</v>
      </c>
      <c r="CG40">
        <v>0</v>
      </c>
      <c r="CM40">
        <v>0</v>
      </c>
      <c r="CN40" t="s">
        <v>850</v>
      </c>
      <c r="CO40">
        <v>0</v>
      </c>
      <c r="CP40">
        <f t="shared" si="42"/>
        <v>1912.0800000000002</v>
      </c>
      <c r="CQ40">
        <f t="shared" si="43"/>
        <v>0.49</v>
      </c>
      <c r="CR40">
        <f>(((((ET40*0.7))*BB40-((EU40*0.7))*BS40)+AE40*BS40)*AV40)</f>
        <v>11.06</v>
      </c>
      <c r="CS40">
        <f t="shared" si="44"/>
        <v>7.2169999999999996</v>
      </c>
      <c r="CT40">
        <f t="shared" si="45"/>
        <v>125.027</v>
      </c>
      <c r="CU40">
        <f t="shared" si="46"/>
        <v>0</v>
      </c>
      <c r="CV40">
        <f t="shared" si="47"/>
        <v>0.32200000000000001</v>
      </c>
      <c r="CW40">
        <f t="shared" si="48"/>
        <v>0</v>
      </c>
      <c r="CX40">
        <f t="shared" si="49"/>
        <v>0</v>
      </c>
      <c r="CY40">
        <f t="shared" si="50"/>
        <v>1225.2660000000001</v>
      </c>
      <c r="CZ40">
        <f t="shared" si="51"/>
        <v>175.03800000000004</v>
      </c>
      <c r="DC40" t="s">
        <v>3</v>
      </c>
      <c r="DD40" t="s">
        <v>21</v>
      </c>
      <c r="DE40" t="s">
        <v>22</v>
      </c>
      <c r="DF40" t="s">
        <v>22</v>
      </c>
      <c r="DG40" t="s">
        <v>22</v>
      </c>
      <c r="DH40" t="s">
        <v>3</v>
      </c>
      <c r="DI40" t="s">
        <v>22</v>
      </c>
      <c r="DJ40" t="s">
        <v>22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19</v>
      </c>
      <c r="DW40" t="s">
        <v>19</v>
      </c>
      <c r="DX40">
        <v>1</v>
      </c>
      <c r="DZ40" t="s">
        <v>3</v>
      </c>
      <c r="EA40" t="s">
        <v>3</v>
      </c>
      <c r="EB40" t="s">
        <v>3</v>
      </c>
      <c r="EC40" t="s">
        <v>3</v>
      </c>
      <c r="EE40">
        <v>113434998</v>
      </c>
      <c r="EF40">
        <v>1</v>
      </c>
      <c r="EG40" t="s">
        <v>23</v>
      </c>
      <c r="EH40">
        <v>0</v>
      </c>
      <c r="EI40" t="s">
        <v>3</v>
      </c>
      <c r="EJ40">
        <v>4</v>
      </c>
      <c r="EK40">
        <v>0</v>
      </c>
      <c r="EL40" t="s">
        <v>24</v>
      </c>
      <c r="EM40" t="s">
        <v>25</v>
      </c>
      <c r="EO40" t="s">
        <v>26</v>
      </c>
      <c r="EQ40">
        <v>131072</v>
      </c>
      <c r="ER40">
        <v>194.9</v>
      </c>
      <c r="ES40">
        <v>0.49</v>
      </c>
      <c r="ET40">
        <v>15.8</v>
      </c>
      <c r="EU40">
        <v>10.31</v>
      </c>
      <c r="EV40">
        <v>178.61</v>
      </c>
      <c r="EW40">
        <v>0.46</v>
      </c>
      <c r="EX40">
        <v>0</v>
      </c>
      <c r="EY40">
        <v>0</v>
      </c>
      <c r="FQ40">
        <v>0</v>
      </c>
      <c r="FR40">
        <f t="shared" si="52"/>
        <v>0</v>
      </c>
      <c r="FS40">
        <v>0</v>
      </c>
      <c r="FX40">
        <v>70</v>
      </c>
      <c r="FY40">
        <v>10</v>
      </c>
      <c r="GA40" t="s">
        <v>3</v>
      </c>
      <c r="GD40">
        <v>0</v>
      </c>
      <c r="GF40">
        <v>1078632114</v>
      </c>
      <c r="GG40">
        <v>2</v>
      </c>
      <c r="GH40">
        <v>1</v>
      </c>
      <c r="GI40">
        <v>-2</v>
      </c>
      <c r="GJ40">
        <v>0</v>
      </c>
      <c r="GK40">
        <f>ROUND(R40*(R12)/100,2)</f>
        <v>109.12</v>
      </c>
      <c r="GL40">
        <f t="shared" si="53"/>
        <v>0</v>
      </c>
      <c r="GM40">
        <f t="shared" si="54"/>
        <v>3421.51</v>
      </c>
      <c r="GN40">
        <f t="shared" si="55"/>
        <v>0</v>
      </c>
      <c r="GO40">
        <f t="shared" si="56"/>
        <v>0</v>
      </c>
      <c r="GP40">
        <f t="shared" si="57"/>
        <v>3421.51</v>
      </c>
      <c r="GR40">
        <v>0</v>
      </c>
      <c r="GS40">
        <v>0</v>
      </c>
      <c r="GT40">
        <v>0</v>
      </c>
      <c r="GU40" t="s">
        <v>3</v>
      </c>
      <c r="GV40">
        <f>ROUND((GT40),6)</f>
        <v>0</v>
      </c>
      <c r="GW40">
        <v>1</v>
      </c>
      <c r="GX40">
        <f t="shared" si="58"/>
        <v>0</v>
      </c>
      <c r="HA40">
        <v>0</v>
      </c>
      <c r="HB40">
        <v>0</v>
      </c>
      <c r="HC40">
        <f t="shared" si="59"/>
        <v>0</v>
      </c>
      <c r="HE40" t="s">
        <v>3</v>
      </c>
      <c r="HF40" t="s">
        <v>3</v>
      </c>
      <c r="HM40" t="s">
        <v>3</v>
      </c>
      <c r="HN40" t="s">
        <v>3</v>
      </c>
      <c r="HO40" t="s">
        <v>3</v>
      </c>
      <c r="HP40" t="s">
        <v>3</v>
      </c>
      <c r="HQ40" t="s">
        <v>3</v>
      </c>
      <c r="IK40">
        <v>0</v>
      </c>
    </row>
    <row r="41" spans="1:245" x14ac:dyDescent="0.2">
      <c r="A41">
        <v>17</v>
      </c>
      <c r="B41">
        <v>1</v>
      </c>
      <c r="C41">
        <f>ROW(SmtRes!A45)</f>
        <v>45</v>
      </c>
      <c r="D41">
        <f>ROW(EtalonRes!A45)</f>
        <v>45</v>
      </c>
      <c r="E41" t="s">
        <v>63</v>
      </c>
      <c r="F41" t="s">
        <v>64</v>
      </c>
      <c r="G41" t="s">
        <v>65</v>
      </c>
      <c r="H41" t="s">
        <v>19</v>
      </c>
      <c r="I41">
        <v>14</v>
      </c>
      <c r="J41">
        <v>0</v>
      </c>
      <c r="K41">
        <v>14</v>
      </c>
      <c r="O41">
        <f t="shared" si="28"/>
        <v>269.54000000000002</v>
      </c>
      <c r="P41">
        <f t="shared" si="29"/>
        <v>0</v>
      </c>
      <c r="Q41">
        <f t="shared" si="30"/>
        <v>24.89</v>
      </c>
      <c r="R41">
        <f t="shared" si="31"/>
        <v>16.28</v>
      </c>
      <c r="S41">
        <f t="shared" si="32"/>
        <v>244.65</v>
      </c>
      <c r="T41">
        <f t="shared" si="33"/>
        <v>0</v>
      </c>
      <c r="U41">
        <f t="shared" si="34"/>
        <v>0.63</v>
      </c>
      <c r="V41">
        <f t="shared" si="35"/>
        <v>0</v>
      </c>
      <c r="W41">
        <f t="shared" si="36"/>
        <v>0</v>
      </c>
      <c r="X41">
        <f t="shared" si="37"/>
        <v>171.26</v>
      </c>
      <c r="Y41">
        <f t="shared" si="38"/>
        <v>24.47</v>
      </c>
      <c r="AA41">
        <v>150194011</v>
      </c>
      <c r="AB41">
        <f t="shared" si="39"/>
        <v>19.252500000000001</v>
      </c>
      <c r="AC41">
        <f>ROUND(((ES41*1)),6)</f>
        <v>0</v>
      </c>
      <c r="AD41">
        <f>ROUND(((((ET41*0.75))-((EU41*0.75)))+AE41),6)</f>
        <v>1.7775000000000001</v>
      </c>
      <c r="AE41">
        <f>ROUND(((EU41*0.75)),6)</f>
        <v>1.1625000000000001</v>
      </c>
      <c r="AF41">
        <f>ROUND(((EV41*0.75)),6)</f>
        <v>17.475000000000001</v>
      </c>
      <c r="AG41">
        <f t="shared" si="40"/>
        <v>0</v>
      </c>
      <c r="AH41">
        <f>((EW41*0.75))</f>
        <v>4.4999999999999998E-2</v>
      </c>
      <c r="AI41">
        <f>((EX41*0.75))</f>
        <v>0</v>
      </c>
      <c r="AJ41">
        <f t="shared" si="41"/>
        <v>0</v>
      </c>
      <c r="AK41">
        <v>25.67</v>
      </c>
      <c r="AL41">
        <v>0</v>
      </c>
      <c r="AM41">
        <v>2.37</v>
      </c>
      <c r="AN41">
        <v>1.55</v>
      </c>
      <c r="AO41">
        <v>23.3</v>
      </c>
      <c r="AP41">
        <v>0</v>
      </c>
      <c r="AQ41">
        <v>0.06</v>
      </c>
      <c r="AR41">
        <v>0</v>
      </c>
      <c r="AS41">
        <v>0</v>
      </c>
      <c r="AT41">
        <v>70</v>
      </c>
      <c r="AU41">
        <v>10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1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4</v>
      </c>
      <c r="BJ41" t="s">
        <v>66</v>
      </c>
      <c r="BM41">
        <v>0</v>
      </c>
      <c r="BN41">
        <v>0</v>
      </c>
      <c r="BO41" t="s">
        <v>3</v>
      </c>
      <c r="BP41">
        <v>0</v>
      </c>
      <c r="BQ41">
        <v>1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70</v>
      </c>
      <c r="CA41">
        <v>10</v>
      </c>
      <c r="CB41" t="s">
        <v>3</v>
      </c>
      <c r="CE41">
        <v>0</v>
      </c>
      <c r="CF41">
        <v>0</v>
      </c>
      <c r="CG41">
        <v>0</v>
      </c>
      <c r="CM41">
        <v>0</v>
      </c>
      <c r="CN41" t="s">
        <v>851</v>
      </c>
      <c r="CO41">
        <v>0</v>
      </c>
      <c r="CP41">
        <f t="shared" si="42"/>
        <v>269.54000000000002</v>
      </c>
      <c r="CQ41">
        <f t="shared" si="43"/>
        <v>0</v>
      </c>
      <c r="CR41">
        <f>(((((ET41*0.75))*BB41-((EU41*0.75))*BS41)+AE41*BS41)*AV41)</f>
        <v>1.7775000000000001</v>
      </c>
      <c r="CS41">
        <f t="shared" si="44"/>
        <v>1.1625000000000001</v>
      </c>
      <c r="CT41">
        <f t="shared" si="45"/>
        <v>17.475000000000001</v>
      </c>
      <c r="CU41">
        <f t="shared" si="46"/>
        <v>0</v>
      </c>
      <c r="CV41">
        <f t="shared" si="47"/>
        <v>4.4999999999999998E-2</v>
      </c>
      <c r="CW41">
        <f t="shared" si="48"/>
        <v>0</v>
      </c>
      <c r="CX41">
        <f t="shared" si="49"/>
        <v>0</v>
      </c>
      <c r="CY41">
        <f t="shared" si="50"/>
        <v>171.255</v>
      </c>
      <c r="CZ41">
        <f t="shared" si="51"/>
        <v>24.465</v>
      </c>
      <c r="DC41" t="s">
        <v>3</v>
      </c>
      <c r="DD41" t="s">
        <v>21</v>
      </c>
      <c r="DE41" t="s">
        <v>67</v>
      </c>
      <c r="DF41" t="s">
        <v>67</v>
      </c>
      <c r="DG41" t="s">
        <v>67</v>
      </c>
      <c r="DH41" t="s">
        <v>3</v>
      </c>
      <c r="DI41" t="s">
        <v>67</v>
      </c>
      <c r="DJ41" t="s">
        <v>67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19</v>
      </c>
      <c r="DW41" t="s">
        <v>19</v>
      </c>
      <c r="DX41">
        <v>1</v>
      </c>
      <c r="DZ41" t="s">
        <v>3</v>
      </c>
      <c r="EA41" t="s">
        <v>3</v>
      </c>
      <c r="EB41" t="s">
        <v>3</v>
      </c>
      <c r="EC41" t="s">
        <v>3</v>
      </c>
      <c r="EE41">
        <v>113434998</v>
      </c>
      <c r="EF41">
        <v>1</v>
      </c>
      <c r="EG41" t="s">
        <v>23</v>
      </c>
      <c r="EH41">
        <v>0</v>
      </c>
      <c r="EI41" t="s">
        <v>3</v>
      </c>
      <c r="EJ41">
        <v>4</v>
      </c>
      <c r="EK41">
        <v>0</v>
      </c>
      <c r="EL41" t="s">
        <v>24</v>
      </c>
      <c r="EM41" t="s">
        <v>25</v>
      </c>
      <c r="EO41" t="s">
        <v>34</v>
      </c>
      <c r="EQ41">
        <v>131072</v>
      </c>
      <c r="ER41">
        <v>25.67</v>
      </c>
      <c r="ES41">
        <v>0</v>
      </c>
      <c r="ET41">
        <v>2.37</v>
      </c>
      <c r="EU41">
        <v>1.55</v>
      </c>
      <c r="EV41">
        <v>23.3</v>
      </c>
      <c r="EW41">
        <v>0.06</v>
      </c>
      <c r="EX41">
        <v>0</v>
      </c>
      <c r="EY41">
        <v>0</v>
      </c>
      <c r="FQ41">
        <v>0</v>
      </c>
      <c r="FR41">
        <f t="shared" si="52"/>
        <v>0</v>
      </c>
      <c r="FS41">
        <v>0</v>
      </c>
      <c r="FX41">
        <v>70</v>
      </c>
      <c r="FY41">
        <v>10</v>
      </c>
      <c r="GA41" t="s">
        <v>3</v>
      </c>
      <c r="GD41">
        <v>0</v>
      </c>
      <c r="GF41">
        <v>92214219</v>
      </c>
      <c r="GG41">
        <v>2</v>
      </c>
      <c r="GH41">
        <v>1</v>
      </c>
      <c r="GI41">
        <v>-2</v>
      </c>
      <c r="GJ41">
        <v>0</v>
      </c>
      <c r="GK41">
        <f>ROUND(R41*(R12)/100,2)</f>
        <v>17.579999999999998</v>
      </c>
      <c r="GL41">
        <f t="shared" si="53"/>
        <v>0</v>
      </c>
      <c r="GM41">
        <f t="shared" si="54"/>
        <v>482.85</v>
      </c>
      <c r="GN41">
        <f t="shared" si="55"/>
        <v>0</v>
      </c>
      <c r="GO41">
        <f t="shared" si="56"/>
        <v>0</v>
      </c>
      <c r="GP41">
        <f t="shared" si="57"/>
        <v>482.85</v>
      </c>
      <c r="GR41">
        <v>0</v>
      </c>
      <c r="GS41">
        <v>0</v>
      </c>
      <c r="GT41">
        <v>0</v>
      </c>
      <c r="GU41" t="s">
        <v>3</v>
      </c>
      <c r="GV41">
        <f>ROUND((GT41),6)</f>
        <v>0</v>
      </c>
      <c r="GW41">
        <v>1</v>
      </c>
      <c r="GX41">
        <f t="shared" si="58"/>
        <v>0</v>
      </c>
      <c r="HA41">
        <v>0</v>
      </c>
      <c r="HB41">
        <v>0</v>
      </c>
      <c r="HC41">
        <f t="shared" si="59"/>
        <v>0</v>
      </c>
      <c r="HE41" t="s">
        <v>3</v>
      </c>
      <c r="HF41" t="s">
        <v>3</v>
      </c>
      <c r="HM41" t="s">
        <v>3</v>
      </c>
      <c r="HN41" t="s">
        <v>3</v>
      </c>
      <c r="HO41" t="s">
        <v>3</v>
      </c>
      <c r="HP41" t="s">
        <v>3</v>
      </c>
      <c r="HQ41" t="s">
        <v>3</v>
      </c>
      <c r="IK41">
        <v>0</v>
      </c>
    </row>
    <row r="42" spans="1:245" x14ac:dyDescent="0.2">
      <c r="A42">
        <v>17</v>
      </c>
      <c r="B42">
        <v>1</v>
      </c>
      <c r="C42">
        <f>ROW(SmtRes!A49)</f>
        <v>49</v>
      </c>
      <c r="D42">
        <f>ROW(EtalonRes!A49)</f>
        <v>49</v>
      </c>
      <c r="E42" t="s">
        <v>68</v>
      </c>
      <c r="F42" t="s">
        <v>69</v>
      </c>
      <c r="G42" t="s">
        <v>70</v>
      </c>
      <c r="H42" t="s">
        <v>19</v>
      </c>
      <c r="I42">
        <v>40</v>
      </c>
      <c r="J42">
        <v>0</v>
      </c>
      <c r="K42">
        <v>40</v>
      </c>
      <c r="O42">
        <f t="shared" si="28"/>
        <v>11200.4</v>
      </c>
      <c r="P42">
        <f t="shared" si="29"/>
        <v>162.80000000000001</v>
      </c>
      <c r="Q42">
        <f t="shared" si="30"/>
        <v>0</v>
      </c>
      <c r="R42">
        <f t="shared" si="31"/>
        <v>0</v>
      </c>
      <c r="S42">
        <f t="shared" si="32"/>
        <v>11037.6</v>
      </c>
      <c r="T42">
        <f t="shared" si="33"/>
        <v>0</v>
      </c>
      <c r="U42">
        <f t="shared" si="34"/>
        <v>30.4</v>
      </c>
      <c r="V42">
        <f t="shared" si="35"/>
        <v>0</v>
      </c>
      <c r="W42">
        <f t="shared" si="36"/>
        <v>0</v>
      </c>
      <c r="X42">
        <f t="shared" si="37"/>
        <v>7726.32</v>
      </c>
      <c r="Y42">
        <f t="shared" si="38"/>
        <v>1103.76</v>
      </c>
      <c r="AA42">
        <v>150194011</v>
      </c>
      <c r="AB42">
        <f t="shared" si="39"/>
        <v>280.01</v>
      </c>
      <c r="AC42">
        <f>ROUND((ES42),6)</f>
        <v>4.07</v>
      </c>
      <c r="AD42">
        <f>ROUND((((ET42)-(EU42))+AE42),6)</f>
        <v>0</v>
      </c>
      <c r="AE42">
        <f>ROUND((EU42),6)</f>
        <v>0</v>
      </c>
      <c r="AF42">
        <f>ROUND((EV42),6)</f>
        <v>275.94</v>
      </c>
      <c r="AG42">
        <f t="shared" si="40"/>
        <v>0</v>
      </c>
      <c r="AH42">
        <f>(EW42)</f>
        <v>0.76</v>
      </c>
      <c r="AI42">
        <f>(EX42)</f>
        <v>0</v>
      </c>
      <c r="AJ42">
        <f t="shared" si="41"/>
        <v>0</v>
      </c>
      <c r="AK42">
        <v>280.01</v>
      </c>
      <c r="AL42">
        <v>4.07</v>
      </c>
      <c r="AM42">
        <v>0</v>
      </c>
      <c r="AN42">
        <v>0</v>
      </c>
      <c r="AO42">
        <v>275.94</v>
      </c>
      <c r="AP42">
        <v>0</v>
      </c>
      <c r="AQ42">
        <v>0.76</v>
      </c>
      <c r="AR42">
        <v>0</v>
      </c>
      <c r="AS42">
        <v>0</v>
      </c>
      <c r="AT42">
        <v>70</v>
      </c>
      <c r="AU42">
        <v>10</v>
      </c>
      <c r="AV42">
        <v>1</v>
      </c>
      <c r="AW42">
        <v>1</v>
      </c>
      <c r="AZ42">
        <v>1</v>
      </c>
      <c r="BA42">
        <v>1</v>
      </c>
      <c r="BB42">
        <v>1</v>
      </c>
      <c r="BC42">
        <v>1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4</v>
      </c>
      <c r="BJ42" t="s">
        <v>71</v>
      </c>
      <c r="BM42">
        <v>0</v>
      </c>
      <c r="BN42">
        <v>0</v>
      </c>
      <c r="BO42" t="s">
        <v>3</v>
      </c>
      <c r="BP42">
        <v>0</v>
      </c>
      <c r="BQ42">
        <v>1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70</v>
      </c>
      <c r="CA42">
        <v>10</v>
      </c>
      <c r="CB42" t="s">
        <v>3</v>
      </c>
      <c r="CE42">
        <v>0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42"/>
        <v>11200.4</v>
      </c>
      <c r="CQ42">
        <f t="shared" si="43"/>
        <v>4.07</v>
      </c>
      <c r="CR42">
        <f>((((ET42)*BB42-(EU42)*BS42)+AE42*BS42)*AV42)</f>
        <v>0</v>
      </c>
      <c r="CS42">
        <f t="shared" si="44"/>
        <v>0</v>
      </c>
      <c r="CT42">
        <f t="shared" si="45"/>
        <v>275.94</v>
      </c>
      <c r="CU42">
        <f t="shared" si="46"/>
        <v>0</v>
      </c>
      <c r="CV42">
        <f t="shared" si="47"/>
        <v>0.76</v>
      </c>
      <c r="CW42">
        <f t="shared" si="48"/>
        <v>0</v>
      </c>
      <c r="CX42">
        <f t="shared" si="49"/>
        <v>0</v>
      </c>
      <c r="CY42">
        <f t="shared" si="50"/>
        <v>7726.32</v>
      </c>
      <c r="CZ42">
        <f t="shared" si="51"/>
        <v>1103.76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19</v>
      </c>
      <c r="DW42" t="s">
        <v>19</v>
      </c>
      <c r="DX42">
        <v>1</v>
      </c>
      <c r="DZ42" t="s">
        <v>3</v>
      </c>
      <c r="EA42" t="s">
        <v>3</v>
      </c>
      <c r="EB42" t="s">
        <v>3</v>
      </c>
      <c r="EC42" t="s">
        <v>3</v>
      </c>
      <c r="EE42">
        <v>113434998</v>
      </c>
      <c r="EF42">
        <v>1</v>
      </c>
      <c r="EG42" t="s">
        <v>23</v>
      </c>
      <c r="EH42">
        <v>0</v>
      </c>
      <c r="EI42" t="s">
        <v>3</v>
      </c>
      <c r="EJ42">
        <v>4</v>
      </c>
      <c r="EK42">
        <v>0</v>
      </c>
      <c r="EL42" t="s">
        <v>24</v>
      </c>
      <c r="EM42" t="s">
        <v>25</v>
      </c>
      <c r="EO42" t="s">
        <v>3</v>
      </c>
      <c r="EQ42">
        <v>131072</v>
      </c>
      <c r="ER42">
        <v>280.01</v>
      </c>
      <c r="ES42">
        <v>4.07</v>
      </c>
      <c r="ET42">
        <v>0</v>
      </c>
      <c r="EU42">
        <v>0</v>
      </c>
      <c r="EV42">
        <v>275.94</v>
      </c>
      <c r="EW42">
        <v>0.76</v>
      </c>
      <c r="EX42">
        <v>0</v>
      </c>
      <c r="EY42">
        <v>0</v>
      </c>
      <c r="FQ42">
        <v>0</v>
      </c>
      <c r="FR42">
        <f t="shared" si="52"/>
        <v>0</v>
      </c>
      <c r="FS42">
        <v>0</v>
      </c>
      <c r="FX42">
        <v>70</v>
      </c>
      <c r="FY42">
        <v>10</v>
      </c>
      <c r="GA42" t="s">
        <v>3</v>
      </c>
      <c r="GD42">
        <v>0</v>
      </c>
      <c r="GF42">
        <v>533043024</v>
      </c>
      <c r="GG42">
        <v>2</v>
      </c>
      <c r="GH42">
        <v>1</v>
      </c>
      <c r="GI42">
        <v>-2</v>
      </c>
      <c r="GJ42">
        <v>0</v>
      </c>
      <c r="GK42">
        <f>ROUND(R42*(R12)/100,2)</f>
        <v>0</v>
      </c>
      <c r="GL42">
        <f t="shared" si="53"/>
        <v>0</v>
      </c>
      <c r="GM42">
        <f t="shared" si="54"/>
        <v>20030.48</v>
      </c>
      <c r="GN42">
        <f t="shared" si="55"/>
        <v>0</v>
      </c>
      <c r="GO42">
        <f t="shared" si="56"/>
        <v>0</v>
      </c>
      <c r="GP42">
        <f t="shared" si="57"/>
        <v>20030.48</v>
      </c>
      <c r="GR42">
        <v>0</v>
      </c>
      <c r="GS42">
        <v>0</v>
      </c>
      <c r="GT42">
        <v>0</v>
      </c>
      <c r="GU42" t="s">
        <v>3</v>
      </c>
      <c r="GV42">
        <f>ROUND((GT42),6)</f>
        <v>0</v>
      </c>
      <c r="GW42">
        <v>1</v>
      </c>
      <c r="GX42">
        <f t="shared" si="58"/>
        <v>0</v>
      </c>
      <c r="HA42">
        <v>0</v>
      </c>
      <c r="HB42">
        <v>0</v>
      </c>
      <c r="HC42">
        <f t="shared" si="59"/>
        <v>0</v>
      </c>
      <c r="HE42" t="s">
        <v>3</v>
      </c>
      <c r="HF42" t="s">
        <v>3</v>
      </c>
      <c r="HM42" t="s">
        <v>3</v>
      </c>
      <c r="HN42" t="s">
        <v>3</v>
      </c>
      <c r="HO42" t="s">
        <v>3</v>
      </c>
      <c r="HP42" t="s">
        <v>3</v>
      </c>
      <c r="HQ42" t="s">
        <v>3</v>
      </c>
      <c r="IK42">
        <v>0</v>
      </c>
    </row>
    <row r="43" spans="1:245" x14ac:dyDescent="0.2">
      <c r="A43">
        <v>17</v>
      </c>
      <c r="B43">
        <v>1</v>
      </c>
      <c r="C43">
        <f>ROW(SmtRes!A52)</f>
        <v>52</v>
      </c>
      <c r="D43">
        <f>ROW(EtalonRes!A52)</f>
        <v>52</v>
      </c>
      <c r="E43" t="s">
        <v>72</v>
      </c>
      <c r="F43" t="s">
        <v>73</v>
      </c>
      <c r="G43" t="s">
        <v>74</v>
      </c>
      <c r="H43" t="s">
        <v>19</v>
      </c>
      <c r="I43">
        <v>40</v>
      </c>
      <c r="J43">
        <v>0</v>
      </c>
      <c r="K43">
        <v>40</v>
      </c>
      <c r="O43">
        <f t="shared" si="28"/>
        <v>32164</v>
      </c>
      <c r="P43">
        <f t="shared" si="29"/>
        <v>3405.6</v>
      </c>
      <c r="Q43">
        <f t="shared" si="30"/>
        <v>0</v>
      </c>
      <c r="R43">
        <f t="shared" si="31"/>
        <v>0</v>
      </c>
      <c r="S43">
        <f t="shared" si="32"/>
        <v>28758.400000000001</v>
      </c>
      <c r="T43">
        <f t="shared" si="33"/>
        <v>0</v>
      </c>
      <c r="U43">
        <f t="shared" si="34"/>
        <v>79.2</v>
      </c>
      <c r="V43">
        <f t="shared" si="35"/>
        <v>0</v>
      </c>
      <c r="W43">
        <f t="shared" si="36"/>
        <v>0</v>
      </c>
      <c r="X43">
        <f t="shared" si="37"/>
        <v>20130.88</v>
      </c>
      <c r="Y43">
        <f t="shared" si="38"/>
        <v>2875.84</v>
      </c>
      <c r="AA43">
        <v>150194011</v>
      </c>
      <c r="AB43">
        <f t="shared" si="39"/>
        <v>804.1</v>
      </c>
      <c r="AC43">
        <f>ROUND(((ES43*11)),6)</f>
        <v>85.14</v>
      </c>
      <c r="AD43">
        <f>ROUND(((((ET43*11))-((EU43*11)))+AE43),6)</f>
        <v>0</v>
      </c>
      <c r="AE43">
        <f>ROUND(((EU43*11)),6)</f>
        <v>0</v>
      </c>
      <c r="AF43">
        <f>ROUND(((EV43*11)),6)</f>
        <v>718.96</v>
      </c>
      <c r="AG43">
        <f t="shared" si="40"/>
        <v>0</v>
      </c>
      <c r="AH43">
        <f>((EW43*11))</f>
        <v>1.98</v>
      </c>
      <c r="AI43">
        <f>((EX43*11))</f>
        <v>0</v>
      </c>
      <c r="AJ43">
        <f t="shared" si="41"/>
        <v>0</v>
      </c>
      <c r="AK43">
        <v>73.099999999999994</v>
      </c>
      <c r="AL43">
        <v>7.74</v>
      </c>
      <c r="AM43">
        <v>0</v>
      </c>
      <c r="AN43">
        <v>0</v>
      </c>
      <c r="AO43">
        <v>65.36</v>
      </c>
      <c r="AP43">
        <v>0</v>
      </c>
      <c r="AQ43">
        <v>0.18</v>
      </c>
      <c r="AR43">
        <v>0</v>
      </c>
      <c r="AS43">
        <v>0</v>
      </c>
      <c r="AT43">
        <v>70</v>
      </c>
      <c r="AU43">
        <v>10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4</v>
      </c>
      <c r="BJ43" t="s">
        <v>75</v>
      </c>
      <c r="BM43">
        <v>0</v>
      </c>
      <c r="BN43">
        <v>0</v>
      </c>
      <c r="BO43" t="s">
        <v>3</v>
      </c>
      <c r="BP43">
        <v>0</v>
      </c>
      <c r="BQ43">
        <v>1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70</v>
      </c>
      <c r="CA43">
        <v>10</v>
      </c>
      <c r="CB43" t="s">
        <v>3</v>
      </c>
      <c r="CE43">
        <v>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42"/>
        <v>32164</v>
      </c>
      <c r="CQ43">
        <f t="shared" si="43"/>
        <v>85.14</v>
      </c>
      <c r="CR43">
        <f>(((((ET43*11))*BB43-((EU43*11))*BS43)+AE43*BS43)*AV43)</f>
        <v>0</v>
      </c>
      <c r="CS43">
        <f t="shared" si="44"/>
        <v>0</v>
      </c>
      <c r="CT43">
        <f t="shared" si="45"/>
        <v>718.96</v>
      </c>
      <c r="CU43">
        <f t="shared" si="46"/>
        <v>0</v>
      </c>
      <c r="CV43">
        <f t="shared" si="47"/>
        <v>1.98</v>
      </c>
      <c r="CW43">
        <f t="shared" si="48"/>
        <v>0</v>
      </c>
      <c r="CX43">
        <f t="shared" si="49"/>
        <v>0</v>
      </c>
      <c r="CY43">
        <f t="shared" si="50"/>
        <v>20130.88</v>
      </c>
      <c r="CZ43">
        <f t="shared" si="51"/>
        <v>2875.84</v>
      </c>
      <c r="DC43" t="s">
        <v>3</v>
      </c>
      <c r="DD43" t="s">
        <v>33</v>
      </c>
      <c r="DE43" t="s">
        <v>33</v>
      </c>
      <c r="DF43" t="s">
        <v>33</v>
      </c>
      <c r="DG43" t="s">
        <v>33</v>
      </c>
      <c r="DH43" t="s">
        <v>3</v>
      </c>
      <c r="DI43" t="s">
        <v>33</v>
      </c>
      <c r="DJ43" t="s">
        <v>33</v>
      </c>
      <c r="DK43" t="s">
        <v>3</v>
      </c>
      <c r="DL43" t="s">
        <v>33</v>
      </c>
      <c r="DM43" t="s">
        <v>33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19</v>
      </c>
      <c r="DW43" t="s">
        <v>19</v>
      </c>
      <c r="DX43">
        <v>1</v>
      </c>
      <c r="DZ43" t="s">
        <v>3</v>
      </c>
      <c r="EA43" t="s">
        <v>3</v>
      </c>
      <c r="EB43" t="s">
        <v>3</v>
      </c>
      <c r="EC43" t="s">
        <v>3</v>
      </c>
      <c r="EE43">
        <v>113434998</v>
      </c>
      <c r="EF43">
        <v>1</v>
      </c>
      <c r="EG43" t="s">
        <v>23</v>
      </c>
      <c r="EH43">
        <v>0</v>
      </c>
      <c r="EI43" t="s">
        <v>3</v>
      </c>
      <c r="EJ43">
        <v>4</v>
      </c>
      <c r="EK43">
        <v>0</v>
      </c>
      <c r="EL43" t="s">
        <v>24</v>
      </c>
      <c r="EM43" t="s">
        <v>25</v>
      </c>
      <c r="EO43" t="s">
        <v>3</v>
      </c>
      <c r="EQ43">
        <v>131072</v>
      </c>
      <c r="ER43">
        <v>73.099999999999994</v>
      </c>
      <c r="ES43">
        <v>7.74</v>
      </c>
      <c r="ET43">
        <v>0</v>
      </c>
      <c r="EU43">
        <v>0</v>
      </c>
      <c r="EV43">
        <v>65.36</v>
      </c>
      <c r="EW43">
        <v>0.18</v>
      </c>
      <c r="EX43">
        <v>0</v>
      </c>
      <c r="EY43">
        <v>0</v>
      </c>
      <c r="FQ43">
        <v>0</v>
      </c>
      <c r="FR43">
        <f t="shared" si="52"/>
        <v>0</v>
      </c>
      <c r="FS43">
        <v>0</v>
      </c>
      <c r="FX43">
        <v>770</v>
      </c>
      <c r="FY43">
        <v>110</v>
      </c>
      <c r="GA43" t="s">
        <v>3</v>
      </c>
      <c r="GD43">
        <v>0</v>
      </c>
      <c r="GF43">
        <v>1200373309</v>
      </c>
      <c r="GG43">
        <v>2</v>
      </c>
      <c r="GH43">
        <v>1</v>
      </c>
      <c r="GI43">
        <v>-2</v>
      </c>
      <c r="GJ43">
        <v>0</v>
      </c>
      <c r="GK43">
        <f>ROUND(R43*(R12)/100,2)</f>
        <v>0</v>
      </c>
      <c r="GL43">
        <f t="shared" si="53"/>
        <v>0</v>
      </c>
      <c r="GM43">
        <f t="shared" si="54"/>
        <v>55170.720000000001</v>
      </c>
      <c r="GN43">
        <f t="shared" si="55"/>
        <v>0</v>
      </c>
      <c r="GO43">
        <f t="shared" si="56"/>
        <v>0</v>
      </c>
      <c r="GP43">
        <f t="shared" si="57"/>
        <v>55170.720000000001</v>
      </c>
      <c r="GR43">
        <v>0</v>
      </c>
      <c r="GS43">
        <v>0</v>
      </c>
      <c r="GT43">
        <v>0</v>
      </c>
      <c r="GU43" t="s">
        <v>33</v>
      </c>
      <c r="GV43">
        <f>ROUND(((GT43*11)),6)</f>
        <v>0</v>
      </c>
      <c r="GW43">
        <v>1</v>
      </c>
      <c r="GX43">
        <f t="shared" si="58"/>
        <v>0</v>
      </c>
      <c r="HA43">
        <v>0</v>
      </c>
      <c r="HB43">
        <v>0</v>
      </c>
      <c r="HC43">
        <f t="shared" si="59"/>
        <v>0</v>
      </c>
      <c r="HE43" t="s">
        <v>3</v>
      </c>
      <c r="HF43" t="s">
        <v>3</v>
      </c>
      <c r="HM43" t="s">
        <v>3</v>
      </c>
      <c r="HN43" t="s">
        <v>3</v>
      </c>
      <c r="HO43" t="s">
        <v>3</v>
      </c>
      <c r="HP43" t="s">
        <v>3</v>
      </c>
      <c r="HQ43" t="s">
        <v>3</v>
      </c>
      <c r="IK43">
        <v>0</v>
      </c>
    </row>
    <row r="44" spans="1:245" x14ac:dyDescent="0.2">
      <c r="A44">
        <v>17</v>
      </c>
      <c r="B44">
        <v>1</v>
      </c>
      <c r="C44">
        <f>ROW(SmtRes!A59)</f>
        <v>59</v>
      </c>
      <c r="D44">
        <f>ROW(EtalonRes!A59)</f>
        <v>59</v>
      </c>
      <c r="E44" t="s">
        <v>76</v>
      </c>
      <c r="F44" t="s">
        <v>77</v>
      </c>
      <c r="G44" t="s">
        <v>78</v>
      </c>
      <c r="H44" t="s">
        <v>19</v>
      </c>
      <c r="I44">
        <v>1</v>
      </c>
      <c r="J44">
        <v>0</v>
      </c>
      <c r="K44">
        <v>1</v>
      </c>
      <c r="O44">
        <f t="shared" si="28"/>
        <v>125.7</v>
      </c>
      <c r="P44">
        <f t="shared" si="29"/>
        <v>8.4600000000000009</v>
      </c>
      <c r="Q44">
        <f t="shared" si="30"/>
        <v>22.11</v>
      </c>
      <c r="R44">
        <f t="shared" si="31"/>
        <v>14.43</v>
      </c>
      <c r="S44">
        <f t="shared" si="32"/>
        <v>95.13</v>
      </c>
      <c r="T44">
        <f t="shared" si="33"/>
        <v>0</v>
      </c>
      <c r="U44">
        <f t="shared" si="34"/>
        <v>0.24499999999999997</v>
      </c>
      <c r="V44">
        <f t="shared" si="35"/>
        <v>0</v>
      </c>
      <c r="W44">
        <f t="shared" si="36"/>
        <v>0</v>
      </c>
      <c r="X44">
        <f t="shared" si="37"/>
        <v>66.59</v>
      </c>
      <c r="Y44">
        <f t="shared" si="38"/>
        <v>9.51</v>
      </c>
      <c r="AA44">
        <v>150194011</v>
      </c>
      <c r="AB44">
        <f t="shared" si="39"/>
        <v>125.703</v>
      </c>
      <c r="AC44">
        <f>ROUND(((ES44*1)),6)</f>
        <v>8.4600000000000009</v>
      </c>
      <c r="AD44">
        <f>ROUND(((((ET44*0.7))-((EU44*0.7)))+AE44),6)</f>
        <v>22.113</v>
      </c>
      <c r="AE44">
        <f>ROUND(((EU44*0.7)),6)</f>
        <v>14.433999999999999</v>
      </c>
      <c r="AF44">
        <f>ROUND(((EV44*0.7)),6)</f>
        <v>95.13</v>
      </c>
      <c r="AG44">
        <f t="shared" si="40"/>
        <v>0</v>
      </c>
      <c r="AH44">
        <f>((EW44*0.7))</f>
        <v>0.24499999999999997</v>
      </c>
      <c r="AI44">
        <f>((EX44*0.7))</f>
        <v>0</v>
      </c>
      <c r="AJ44">
        <f t="shared" si="41"/>
        <v>0</v>
      </c>
      <c r="AK44">
        <v>175.95</v>
      </c>
      <c r="AL44">
        <v>8.4600000000000009</v>
      </c>
      <c r="AM44">
        <v>31.59</v>
      </c>
      <c r="AN44">
        <v>20.62</v>
      </c>
      <c r="AO44">
        <v>135.9</v>
      </c>
      <c r="AP44">
        <v>0</v>
      </c>
      <c r="AQ44">
        <v>0.35</v>
      </c>
      <c r="AR44">
        <v>0</v>
      </c>
      <c r="AS44">
        <v>0</v>
      </c>
      <c r="AT44">
        <v>70</v>
      </c>
      <c r="AU44">
        <v>10</v>
      </c>
      <c r="AV44">
        <v>1</v>
      </c>
      <c r="AW44">
        <v>1</v>
      </c>
      <c r="AZ44">
        <v>1</v>
      </c>
      <c r="BA44">
        <v>1</v>
      </c>
      <c r="BB44">
        <v>1</v>
      </c>
      <c r="BC44">
        <v>1</v>
      </c>
      <c r="BD44" t="s">
        <v>3</v>
      </c>
      <c r="BE44" t="s">
        <v>3</v>
      </c>
      <c r="BF44" t="s">
        <v>3</v>
      </c>
      <c r="BG44" t="s">
        <v>3</v>
      </c>
      <c r="BH44">
        <v>0</v>
      </c>
      <c r="BI44">
        <v>4</v>
      </c>
      <c r="BJ44" t="s">
        <v>79</v>
      </c>
      <c r="BM44">
        <v>0</v>
      </c>
      <c r="BN44">
        <v>0</v>
      </c>
      <c r="BO44" t="s">
        <v>3</v>
      </c>
      <c r="BP44">
        <v>0</v>
      </c>
      <c r="BQ44">
        <v>1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70</v>
      </c>
      <c r="CA44">
        <v>10</v>
      </c>
      <c r="CB44" t="s">
        <v>3</v>
      </c>
      <c r="CE44">
        <v>0</v>
      </c>
      <c r="CF44">
        <v>0</v>
      </c>
      <c r="CG44">
        <v>0</v>
      </c>
      <c r="CM44">
        <v>0</v>
      </c>
      <c r="CN44" t="s">
        <v>850</v>
      </c>
      <c r="CO44">
        <v>0</v>
      </c>
      <c r="CP44">
        <f t="shared" si="42"/>
        <v>125.69999999999999</v>
      </c>
      <c r="CQ44">
        <f t="shared" si="43"/>
        <v>8.4600000000000009</v>
      </c>
      <c r="CR44">
        <f>(((((ET44*0.7))*BB44-((EU44*0.7))*BS44)+AE44*BS44)*AV44)</f>
        <v>22.113</v>
      </c>
      <c r="CS44">
        <f t="shared" si="44"/>
        <v>14.433999999999999</v>
      </c>
      <c r="CT44">
        <f t="shared" si="45"/>
        <v>95.13</v>
      </c>
      <c r="CU44">
        <f t="shared" si="46"/>
        <v>0</v>
      </c>
      <c r="CV44">
        <f t="shared" si="47"/>
        <v>0.24499999999999997</v>
      </c>
      <c r="CW44">
        <f t="shared" si="48"/>
        <v>0</v>
      </c>
      <c r="CX44">
        <f t="shared" si="49"/>
        <v>0</v>
      </c>
      <c r="CY44">
        <f t="shared" si="50"/>
        <v>66.590999999999994</v>
      </c>
      <c r="CZ44">
        <f t="shared" si="51"/>
        <v>9.5129999999999999</v>
      </c>
      <c r="DC44" t="s">
        <v>3</v>
      </c>
      <c r="DD44" t="s">
        <v>21</v>
      </c>
      <c r="DE44" t="s">
        <v>22</v>
      </c>
      <c r="DF44" t="s">
        <v>22</v>
      </c>
      <c r="DG44" t="s">
        <v>22</v>
      </c>
      <c r="DH44" t="s">
        <v>3</v>
      </c>
      <c r="DI44" t="s">
        <v>22</v>
      </c>
      <c r="DJ44" t="s">
        <v>22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19</v>
      </c>
      <c r="DW44" t="s">
        <v>19</v>
      </c>
      <c r="DX44">
        <v>1</v>
      </c>
      <c r="DZ44" t="s">
        <v>3</v>
      </c>
      <c r="EA44" t="s">
        <v>3</v>
      </c>
      <c r="EB44" t="s">
        <v>3</v>
      </c>
      <c r="EC44" t="s">
        <v>3</v>
      </c>
      <c r="EE44">
        <v>113434998</v>
      </c>
      <c r="EF44">
        <v>1</v>
      </c>
      <c r="EG44" t="s">
        <v>23</v>
      </c>
      <c r="EH44">
        <v>0</v>
      </c>
      <c r="EI44" t="s">
        <v>3</v>
      </c>
      <c r="EJ44">
        <v>4</v>
      </c>
      <c r="EK44">
        <v>0</v>
      </c>
      <c r="EL44" t="s">
        <v>24</v>
      </c>
      <c r="EM44" t="s">
        <v>25</v>
      </c>
      <c r="EO44" t="s">
        <v>26</v>
      </c>
      <c r="EQ44">
        <v>131072</v>
      </c>
      <c r="ER44">
        <v>175.95</v>
      </c>
      <c r="ES44">
        <v>8.4600000000000009</v>
      </c>
      <c r="ET44">
        <v>31.59</v>
      </c>
      <c r="EU44">
        <v>20.62</v>
      </c>
      <c r="EV44">
        <v>135.9</v>
      </c>
      <c r="EW44">
        <v>0.35</v>
      </c>
      <c r="EX44">
        <v>0</v>
      </c>
      <c r="EY44">
        <v>0</v>
      </c>
      <c r="FQ44">
        <v>0</v>
      </c>
      <c r="FR44">
        <f t="shared" si="52"/>
        <v>0</v>
      </c>
      <c r="FS44">
        <v>0</v>
      </c>
      <c r="FX44">
        <v>70</v>
      </c>
      <c r="FY44">
        <v>10</v>
      </c>
      <c r="GA44" t="s">
        <v>3</v>
      </c>
      <c r="GD44">
        <v>0</v>
      </c>
      <c r="GF44">
        <v>-1682108898</v>
      </c>
      <c r="GG44">
        <v>2</v>
      </c>
      <c r="GH44">
        <v>1</v>
      </c>
      <c r="GI44">
        <v>-2</v>
      </c>
      <c r="GJ44">
        <v>0</v>
      </c>
      <c r="GK44">
        <f>ROUND(R44*(R12)/100,2)</f>
        <v>15.58</v>
      </c>
      <c r="GL44">
        <f t="shared" si="53"/>
        <v>0</v>
      </c>
      <c r="GM44">
        <f t="shared" si="54"/>
        <v>217.38</v>
      </c>
      <c r="GN44">
        <f t="shared" si="55"/>
        <v>0</v>
      </c>
      <c r="GO44">
        <f t="shared" si="56"/>
        <v>0</v>
      </c>
      <c r="GP44">
        <f t="shared" si="57"/>
        <v>217.38</v>
      </c>
      <c r="GR44">
        <v>0</v>
      </c>
      <c r="GS44">
        <v>0</v>
      </c>
      <c r="GT44">
        <v>0</v>
      </c>
      <c r="GU44" t="s">
        <v>3</v>
      </c>
      <c r="GV44">
        <f>ROUND((GT44),6)</f>
        <v>0</v>
      </c>
      <c r="GW44">
        <v>1</v>
      </c>
      <c r="GX44">
        <f t="shared" si="58"/>
        <v>0</v>
      </c>
      <c r="HA44">
        <v>0</v>
      </c>
      <c r="HB44">
        <v>0</v>
      </c>
      <c r="HC44">
        <f t="shared" si="59"/>
        <v>0</v>
      </c>
      <c r="HE44" t="s">
        <v>3</v>
      </c>
      <c r="HF44" t="s">
        <v>3</v>
      </c>
      <c r="HM44" t="s">
        <v>3</v>
      </c>
      <c r="HN44" t="s">
        <v>3</v>
      </c>
      <c r="HO44" t="s">
        <v>3</v>
      </c>
      <c r="HP44" t="s">
        <v>3</v>
      </c>
      <c r="HQ44" t="s">
        <v>3</v>
      </c>
      <c r="IK44">
        <v>0</v>
      </c>
    </row>
    <row r="45" spans="1:245" x14ac:dyDescent="0.2">
      <c r="A45">
        <v>17</v>
      </c>
      <c r="B45">
        <v>1</v>
      </c>
      <c r="C45">
        <f>ROW(SmtRes!A64)</f>
        <v>64</v>
      </c>
      <c r="D45">
        <f>ROW(EtalonRes!A64)</f>
        <v>64</v>
      </c>
      <c r="E45" t="s">
        <v>80</v>
      </c>
      <c r="F45" t="s">
        <v>81</v>
      </c>
      <c r="G45" t="s">
        <v>82</v>
      </c>
      <c r="H45" t="s">
        <v>19</v>
      </c>
      <c r="I45">
        <v>1</v>
      </c>
      <c r="J45">
        <v>0</v>
      </c>
      <c r="K45">
        <v>1</v>
      </c>
      <c r="O45">
        <f t="shared" si="28"/>
        <v>280.07</v>
      </c>
      <c r="P45">
        <f t="shared" si="29"/>
        <v>22.66</v>
      </c>
      <c r="Q45">
        <f t="shared" si="30"/>
        <v>65.180000000000007</v>
      </c>
      <c r="R45">
        <f t="shared" si="31"/>
        <v>42.57</v>
      </c>
      <c r="S45">
        <f t="shared" si="32"/>
        <v>192.23</v>
      </c>
      <c r="T45">
        <f t="shared" si="33"/>
        <v>0</v>
      </c>
      <c r="U45">
        <f t="shared" si="34"/>
        <v>0.495</v>
      </c>
      <c r="V45">
        <f t="shared" si="35"/>
        <v>0</v>
      </c>
      <c r="W45">
        <f t="shared" si="36"/>
        <v>0</v>
      </c>
      <c r="X45">
        <f t="shared" si="37"/>
        <v>134.56</v>
      </c>
      <c r="Y45">
        <f t="shared" si="38"/>
        <v>19.22</v>
      </c>
      <c r="AA45">
        <v>150194011</v>
      </c>
      <c r="AB45">
        <f t="shared" si="39"/>
        <v>280.06</v>
      </c>
      <c r="AC45">
        <f>ROUND((((ES45*1)*11)),6)</f>
        <v>22.66</v>
      </c>
      <c r="AD45">
        <f>ROUND((((((ET45*0.75)*11))-(((EU45*0.75)*11)))+AE45),6)</f>
        <v>65.174999999999997</v>
      </c>
      <c r="AE45">
        <f>ROUND((((EU45*0.75)*11)),6)</f>
        <v>42.57</v>
      </c>
      <c r="AF45">
        <f>ROUND((((EV45*0.75)*11)),6)</f>
        <v>192.22499999999999</v>
      </c>
      <c r="AG45">
        <f t="shared" si="40"/>
        <v>0</v>
      </c>
      <c r="AH45">
        <f>(((EW45*0.75)*11))</f>
        <v>0.495</v>
      </c>
      <c r="AI45">
        <f>(((EX45*0.75)*11))</f>
        <v>0</v>
      </c>
      <c r="AJ45">
        <f t="shared" si="41"/>
        <v>0</v>
      </c>
      <c r="AK45">
        <v>33.26</v>
      </c>
      <c r="AL45">
        <v>2.06</v>
      </c>
      <c r="AM45">
        <v>7.9</v>
      </c>
      <c r="AN45">
        <v>5.16</v>
      </c>
      <c r="AO45">
        <v>23.3</v>
      </c>
      <c r="AP45">
        <v>0</v>
      </c>
      <c r="AQ45">
        <v>0.06</v>
      </c>
      <c r="AR45">
        <v>0</v>
      </c>
      <c r="AS45">
        <v>0</v>
      </c>
      <c r="AT45">
        <v>70</v>
      </c>
      <c r="AU45">
        <v>10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1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4</v>
      </c>
      <c r="BJ45" t="s">
        <v>83</v>
      </c>
      <c r="BM45">
        <v>0</v>
      </c>
      <c r="BN45">
        <v>0</v>
      </c>
      <c r="BO45" t="s">
        <v>3</v>
      </c>
      <c r="BP45">
        <v>0</v>
      </c>
      <c r="BQ45">
        <v>1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70</v>
      </c>
      <c r="CA45">
        <v>10</v>
      </c>
      <c r="CB45" t="s">
        <v>3</v>
      </c>
      <c r="CE45">
        <v>0</v>
      </c>
      <c r="CF45">
        <v>0</v>
      </c>
      <c r="CG45">
        <v>0</v>
      </c>
      <c r="CM45">
        <v>0</v>
      </c>
      <c r="CN45" t="s">
        <v>851</v>
      </c>
      <c r="CO45">
        <v>0</v>
      </c>
      <c r="CP45">
        <f t="shared" si="42"/>
        <v>280.07</v>
      </c>
      <c r="CQ45">
        <f t="shared" si="43"/>
        <v>22.66</v>
      </c>
      <c r="CR45">
        <f>((((((ET45*0.75)*11))*BB45-(((EU45*0.75)*11))*BS45)+AE45*BS45)*AV45)</f>
        <v>65.175000000000011</v>
      </c>
      <c r="CS45">
        <f t="shared" si="44"/>
        <v>42.57</v>
      </c>
      <c r="CT45">
        <f t="shared" si="45"/>
        <v>192.22499999999999</v>
      </c>
      <c r="CU45">
        <f t="shared" si="46"/>
        <v>0</v>
      </c>
      <c r="CV45">
        <f t="shared" si="47"/>
        <v>0.495</v>
      </c>
      <c r="CW45">
        <f t="shared" si="48"/>
        <v>0</v>
      </c>
      <c r="CX45">
        <f t="shared" si="49"/>
        <v>0</v>
      </c>
      <c r="CY45">
        <f t="shared" si="50"/>
        <v>134.56099999999998</v>
      </c>
      <c r="CZ45">
        <f t="shared" si="51"/>
        <v>19.222999999999999</v>
      </c>
      <c r="DC45" t="s">
        <v>3</v>
      </c>
      <c r="DD45" t="s">
        <v>31</v>
      </c>
      <c r="DE45" t="s">
        <v>32</v>
      </c>
      <c r="DF45" t="s">
        <v>32</v>
      </c>
      <c r="DG45" t="s">
        <v>32</v>
      </c>
      <c r="DH45" t="s">
        <v>3</v>
      </c>
      <c r="DI45" t="s">
        <v>32</v>
      </c>
      <c r="DJ45" t="s">
        <v>32</v>
      </c>
      <c r="DK45" t="s">
        <v>3</v>
      </c>
      <c r="DL45" t="s">
        <v>33</v>
      </c>
      <c r="DM45" t="s">
        <v>33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19</v>
      </c>
      <c r="DW45" t="s">
        <v>19</v>
      </c>
      <c r="DX45">
        <v>1</v>
      </c>
      <c r="DZ45" t="s">
        <v>3</v>
      </c>
      <c r="EA45" t="s">
        <v>3</v>
      </c>
      <c r="EB45" t="s">
        <v>3</v>
      </c>
      <c r="EC45" t="s">
        <v>3</v>
      </c>
      <c r="EE45">
        <v>113434998</v>
      </c>
      <c r="EF45">
        <v>1</v>
      </c>
      <c r="EG45" t="s">
        <v>23</v>
      </c>
      <c r="EH45">
        <v>0</v>
      </c>
      <c r="EI45" t="s">
        <v>3</v>
      </c>
      <c r="EJ45">
        <v>4</v>
      </c>
      <c r="EK45">
        <v>0</v>
      </c>
      <c r="EL45" t="s">
        <v>24</v>
      </c>
      <c r="EM45" t="s">
        <v>25</v>
      </c>
      <c r="EO45" t="s">
        <v>34</v>
      </c>
      <c r="EQ45">
        <v>131072</v>
      </c>
      <c r="ER45">
        <v>33.26</v>
      </c>
      <c r="ES45">
        <v>2.06</v>
      </c>
      <c r="ET45">
        <v>7.9</v>
      </c>
      <c r="EU45">
        <v>5.16</v>
      </c>
      <c r="EV45">
        <v>23.3</v>
      </c>
      <c r="EW45">
        <v>0.06</v>
      </c>
      <c r="EX45">
        <v>0</v>
      </c>
      <c r="EY45">
        <v>0</v>
      </c>
      <c r="FQ45">
        <v>0</v>
      </c>
      <c r="FR45">
        <f t="shared" si="52"/>
        <v>0</v>
      </c>
      <c r="FS45">
        <v>0</v>
      </c>
      <c r="FX45">
        <v>770</v>
      </c>
      <c r="FY45">
        <v>110</v>
      </c>
      <c r="GA45" t="s">
        <v>3</v>
      </c>
      <c r="GD45">
        <v>0</v>
      </c>
      <c r="GF45">
        <v>457903881</v>
      </c>
      <c r="GG45">
        <v>2</v>
      </c>
      <c r="GH45">
        <v>1</v>
      </c>
      <c r="GI45">
        <v>-2</v>
      </c>
      <c r="GJ45">
        <v>0</v>
      </c>
      <c r="GK45">
        <f>ROUND(R45*(R12)/100,2)</f>
        <v>45.98</v>
      </c>
      <c r="GL45">
        <f t="shared" si="53"/>
        <v>0</v>
      </c>
      <c r="GM45">
        <f t="shared" si="54"/>
        <v>479.83</v>
      </c>
      <c r="GN45">
        <f t="shared" si="55"/>
        <v>0</v>
      </c>
      <c r="GO45">
        <f t="shared" si="56"/>
        <v>0</v>
      </c>
      <c r="GP45">
        <f t="shared" si="57"/>
        <v>479.83</v>
      </c>
      <c r="GR45">
        <v>0</v>
      </c>
      <c r="GS45">
        <v>0</v>
      </c>
      <c r="GT45">
        <v>0</v>
      </c>
      <c r="GU45" t="s">
        <v>33</v>
      </c>
      <c r="GV45">
        <f>ROUND(((GT45*11)),6)</f>
        <v>0</v>
      </c>
      <c r="GW45">
        <v>1</v>
      </c>
      <c r="GX45">
        <f t="shared" si="58"/>
        <v>0</v>
      </c>
      <c r="HA45">
        <v>0</v>
      </c>
      <c r="HB45">
        <v>0</v>
      </c>
      <c r="HC45">
        <f t="shared" si="59"/>
        <v>0</v>
      </c>
      <c r="HE45" t="s">
        <v>3</v>
      </c>
      <c r="HF45" t="s">
        <v>3</v>
      </c>
      <c r="HM45" t="s">
        <v>3</v>
      </c>
      <c r="HN45" t="s">
        <v>3</v>
      </c>
      <c r="HO45" t="s">
        <v>3</v>
      </c>
      <c r="HP45" t="s">
        <v>3</v>
      </c>
      <c r="HQ45" t="s">
        <v>3</v>
      </c>
      <c r="IK45">
        <v>0</v>
      </c>
    </row>
    <row r="46" spans="1:245" x14ac:dyDescent="0.2">
      <c r="A46">
        <v>17</v>
      </c>
      <c r="B46">
        <v>1</v>
      </c>
      <c r="C46">
        <f>ROW(SmtRes!A68)</f>
        <v>68</v>
      </c>
      <c r="D46">
        <f>ROW(EtalonRes!A68)</f>
        <v>68</v>
      </c>
      <c r="E46" t="s">
        <v>84</v>
      </c>
      <c r="F46" t="s">
        <v>85</v>
      </c>
      <c r="G46" t="s">
        <v>86</v>
      </c>
      <c r="H46" t="s">
        <v>19</v>
      </c>
      <c r="I46">
        <f>ROUND(34+3+1,9)</f>
        <v>38</v>
      </c>
      <c r="J46">
        <v>0</v>
      </c>
      <c r="K46">
        <f>ROUND(34+3+1,9)</f>
        <v>38</v>
      </c>
      <c r="O46">
        <f t="shared" si="28"/>
        <v>2091.56</v>
      </c>
      <c r="P46">
        <f t="shared" si="29"/>
        <v>18.62</v>
      </c>
      <c r="Q46">
        <f t="shared" si="30"/>
        <v>420.28</v>
      </c>
      <c r="R46">
        <f t="shared" si="31"/>
        <v>274.25</v>
      </c>
      <c r="S46">
        <f t="shared" si="32"/>
        <v>1652.66</v>
      </c>
      <c r="T46">
        <f t="shared" si="33"/>
        <v>0</v>
      </c>
      <c r="U46">
        <f t="shared" si="34"/>
        <v>4.2559999999999993</v>
      </c>
      <c r="V46">
        <f t="shared" si="35"/>
        <v>0</v>
      </c>
      <c r="W46">
        <f t="shared" si="36"/>
        <v>0</v>
      </c>
      <c r="X46">
        <f t="shared" si="37"/>
        <v>1156.8599999999999</v>
      </c>
      <c r="Y46">
        <f t="shared" si="38"/>
        <v>165.27</v>
      </c>
      <c r="AA46">
        <v>150194011</v>
      </c>
      <c r="AB46">
        <f t="shared" si="39"/>
        <v>55.040999999999997</v>
      </c>
      <c r="AC46">
        <f>ROUND(((ES46*1)),6)</f>
        <v>0.49</v>
      </c>
      <c r="AD46">
        <f>ROUND(((((ET46*0.7))-((EU46*0.7)))+AE46),6)</f>
        <v>11.06</v>
      </c>
      <c r="AE46">
        <f>ROUND(((EU46*0.7)),6)</f>
        <v>7.2169999999999996</v>
      </c>
      <c r="AF46">
        <f>ROUND(((EV46*0.7)),6)</f>
        <v>43.491</v>
      </c>
      <c r="AG46">
        <f t="shared" si="40"/>
        <v>0</v>
      </c>
      <c r="AH46">
        <f>((EW46*0.7))</f>
        <v>0.11199999999999999</v>
      </c>
      <c r="AI46">
        <f>((EX46*0.7))</f>
        <v>0</v>
      </c>
      <c r="AJ46">
        <f t="shared" si="41"/>
        <v>0</v>
      </c>
      <c r="AK46">
        <v>78.42</v>
      </c>
      <c r="AL46">
        <v>0.49</v>
      </c>
      <c r="AM46">
        <v>15.8</v>
      </c>
      <c r="AN46">
        <v>10.31</v>
      </c>
      <c r="AO46">
        <v>62.13</v>
      </c>
      <c r="AP46">
        <v>0</v>
      </c>
      <c r="AQ46">
        <v>0.16</v>
      </c>
      <c r="AR46">
        <v>0</v>
      </c>
      <c r="AS46">
        <v>0</v>
      </c>
      <c r="AT46">
        <v>70</v>
      </c>
      <c r="AU46">
        <v>10</v>
      </c>
      <c r="AV46">
        <v>1</v>
      </c>
      <c r="AW46">
        <v>1</v>
      </c>
      <c r="AZ46">
        <v>1</v>
      </c>
      <c r="BA46">
        <v>1</v>
      </c>
      <c r="BB46">
        <v>1</v>
      </c>
      <c r="BC46">
        <v>1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4</v>
      </c>
      <c r="BJ46" t="s">
        <v>87</v>
      </c>
      <c r="BM46">
        <v>0</v>
      </c>
      <c r="BN46">
        <v>0</v>
      </c>
      <c r="BO46" t="s">
        <v>3</v>
      </c>
      <c r="BP46">
        <v>0</v>
      </c>
      <c r="BQ46">
        <v>1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70</v>
      </c>
      <c r="CA46">
        <v>10</v>
      </c>
      <c r="CB46" t="s">
        <v>3</v>
      </c>
      <c r="CE46">
        <v>0</v>
      </c>
      <c r="CF46">
        <v>0</v>
      </c>
      <c r="CG46">
        <v>0</v>
      </c>
      <c r="CM46">
        <v>0</v>
      </c>
      <c r="CN46" t="s">
        <v>850</v>
      </c>
      <c r="CO46">
        <v>0</v>
      </c>
      <c r="CP46">
        <f t="shared" si="42"/>
        <v>2091.56</v>
      </c>
      <c r="CQ46">
        <f t="shared" si="43"/>
        <v>0.49</v>
      </c>
      <c r="CR46">
        <f>(((((ET46*0.7))*BB46-((EU46*0.7))*BS46)+AE46*BS46)*AV46)</f>
        <v>11.06</v>
      </c>
      <c r="CS46">
        <f t="shared" si="44"/>
        <v>7.2169999999999996</v>
      </c>
      <c r="CT46">
        <f t="shared" si="45"/>
        <v>43.491</v>
      </c>
      <c r="CU46">
        <f t="shared" si="46"/>
        <v>0</v>
      </c>
      <c r="CV46">
        <f t="shared" si="47"/>
        <v>0.11199999999999999</v>
      </c>
      <c r="CW46">
        <f t="shared" si="48"/>
        <v>0</v>
      </c>
      <c r="CX46">
        <f t="shared" si="49"/>
        <v>0</v>
      </c>
      <c r="CY46">
        <f t="shared" si="50"/>
        <v>1156.8620000000001</v>
      </c>
      <c r="CZ46">
        <f t="shared" si="51"/>
        <v>165.26600000000002</v>
      </c>
      <c r="DC46" t="s">
        <v>3</v>
      </c>
      <c r="DD46" t="s">
        <v>21</v>
      </c>
      <c r="DE46" t="s">
        <v>22</v>
      </c>
      <c r="DF46" t="s">
        <v>22</v>
      </c>
      <c r="DG46" t="s">
        <v>22</v>
      </c>
      <c r="DH46" t="s">
        <v>3</v>
      </c>
      <c r="DI46" t="s">
        <v>22</v>
      </c>
      <c r="DJ46" t="s">
        <v>22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1010</v>
      </c>
      <c r="DV46" t="s">
        <v>19</v>
      </c>
      <c r="DW46" t="s">
        <v>19</v>
      </c>
      <c r="DX46">
        <v>1</v>
      </c>
      <c r="DZ46" t="s">
        <v>3</v>
      </c>
      <c r="EA46" t="s">
        <v>3</v>
      </c>
      <c r="EB46" t="s">
        <v>3</v>
      </c>
      <c r="EC46" t="s">
        <v>3</v>
      </c>
      <c r="EE46">
        <v>113434998</v>
      </c>
      <c r="EF46">
        <v>1</v>
      </c>
      <c r="EG46" t="s">
        <v>23</v>
      </c>
      <c r="EH46">
        <v>0</v>
      </c>
      <c r="EI46" t="s">
        <v>3</v>
      </c>
      <c r="EJ46">
        <v>4</v>
      </c>
      <c r="EK46">
        <v>0</v>
      </c>
      <c r="EL46" t="s">
        <v>24</v>
      </c>
      <c r="EM46" t="s">
        <v>25</v>
      </c>
      <c r="EO46" t="s">
        <v>26</v>
      </c>
      <c r="EQ46">
        <v>131072</v>
      </c>
      <c r="ER46">
        <v>78.42</v>
      </c>
      <c r="ES46">
        <v>0.49</v>
      </c>
      <c r="ET46">
        <v>15.8</v>
      </c>
      <c r="EU46">
        <v>10.31</v>
      </c>
      <c r="EV46">
        <v>62.13</v>
      </c>
      <c r="EW46">
        <v>0.16</v>
      </c>
      <c r="EX46">
        <v>0</v>
      </c>
      <c r="EY46">
        <v>0</v>
      </c>
      <c r="FQ46">
        <v>0</v>
      </c>
      <c r="FR46">
        <f t="shared" si="52"/>
        <v>0</v>
      </c>
      <c r="FS46">
        <v>0</v>
      </c>
      <c r="FX46">
        <v>70</v>
      </c>
      <c r="FY46">
        <v>10</v>
      </c>
      <c r="GA46" t="s">
        <v>3</v>
      </c>
      <c r="GD46">
        <v>0</v>
      </c>
      <c r="GF46">
        <v>-1330328709</v>
      </c>
      <c r="GG46">
        <v>2</v>
      </c>
      <c r="GH46">
        <v>1</v>
      </c>
      <c r="GI46">
        <v>-2</v>
      </c>
      <c r="GJ46">
        <v>0</v>
      </c>
      <c r="GK46">
        <f>ROUND(R46*(R12)/100,2)</f>
        <v>296.19</v>
      </c>
      <c r="GL46">
        <f t="shared" si="53"/>
        <v>0</v>
      </c>
      <c r="GM46">
        <f t="shared" si="54"/>
        <v>3709.88</v>
      </c>
      <c r="GN46">
        <f t="shared" si="55"/>
        <v>0</v>
      </c>
      <c r="GO46">
        <f t="shared" si="56"/>
        <v>0</v>
      </c>
      <c r="GP46">
        <f t="shared" si="57"/>
        <v>3709.88</v>
      </c>
      <c r="GR46">
        <v>0</v>
      </c>
      <c r="GS46">
        <v>0</v>
      </c>
      <c r="GT46">
        <v>0</v>
      </c>
      <c r="GU46" t="s">
        <v>3</v>
      </c>
      <c r="GV46">
        <f>ROUND((GT46),6)</f>
        <v>0</v>
      </c>
      <c r="GW46">
        <v>1</v>
      </c>
      <c r="GX46">
        <f t="shared" si="58"/>
        <v>0</v>
      </c>
      <c r="HA46">
        <v>0</v>
      </c>
      <c r="HB46">
        <v>0</v>
      </c>
      <c r="HC46">
        <f t="shared" si="59"/>
        <v>0</v>
      </c>
      <c r="HE46" t="s">
        <v>3</v>
      </c>
      <c r="HF46" t="s">
        <v>3</v>
      </c>
      <c r="HM46" t="s">
        <v>3</v>
      </c>
      <c r="HN46" t="s">
        <v>3</v>
      </c>
      <c r="HO46" t="s">
        <v>3</v>
      </c>
      <c r="HP46" t="s">
        <v>3</v>
      </c>
      <c r="HQ46" t="s">
        <v>3</v>
      </c>
      <c r="IK46">
        <v>0</v>
      </c>
    </row>
    <row r="47" spans="1:245" x14ac:dyDescent="0.2">
      <c r="A47">
        <v>17</v>
      </c>
      <c r="B47">
        <v>1</v>
      </c>
      <c r="C47">
        <f>ROW(SmtRes!A72)</f>
        <v>72</v>
      </c>
      <c r="D47">
        <f>ROW(EtalonRes!A72)</f>
        <v>72</v>
      </c>
      <c r="E47" t="s">
        <v>88</v>
      </c>
      <c r="F47" t="s">
        <v>89</v>
      </c>
      <c r="G47" t="s">
        <v>90</v>
      </c>
      <c r="H47" t="s">
        <v>19</v>
      </c>
      <c r="I47">
        <f>ROUND(34+3+1,9)</f>
        <v>38</v>
      </c>
      <c r="J47">
        <v>0</v>
      </c>
      <c r="K47">
        <f>ROUND(34+3+1,9)</f>
        <v>38</v>
      </c>
      <c r="O47">
        <f t="shared" si="28"/>
        <v>6311.81</v>
      </c>
      <c r="P47">
        <f t="shared" si="29"/>
        <v>204.82</v>
      </c>
      <c r="Q47">
        <f t="shared" si="30"/>
        <v>1238.33</v>
      </c>
      <c r="R47">
        <f t="shared" si="31"/>
        <v>808.83</v>
      </c>
      <c r="S47">
        <f t="shared" si="32"/>
        <v>4868.66</v>
      </c>
      <c r="T47">
        <f t="shared" si="33"/>
        <v>0</v>
      </c>
      <c r="U47">
        <f t="shared" si="34"/>
        <v>12.54</v>
      </c>
      <c r="V47">
        <f t="shared" si="35"/>
        <v>0</v>
      </c>
      <c r="W47">
        <f t="shared" si="36"/>
        <v>0</v>
      </c>
      <c r="X47">
        <f t="shared" si="37"/>
        <v>3408.06</v>
      </c>
      <c r="Y47">
        <f t="shared" si="38"/>
        <v>486.87</v>
      </c>
      <c r="AA47">
        <v>150194011</v>
      </c>
      <c r="AB47">
        <f t="shared" si="39"/>
        <v>166.1</v>
      </c>
      <c r="AC47">
        <f>ROUND((((ES47*1)*11)),6)</f>
        <v>5.39</v>
      </c>
      <c r="AD47">
        <f>ROUND((((((ET47*0.75)*11))-(((EU47*0.75)*11)))+AE47),6)</f>
        <v>32.587499999999999</v>
      </c>
      <c r="AE47">
        <f>ROUND((((EU47*0.75)*11)),6)</f>
        <v>21.285</v>
      </c>
      <c r="AF47">
        <f>ROUND((((EV47*0.75)*11)),6)</f>
        <v>128.1225</v>
      </c>
      <c r="AG47">
        <f t="shared" si="40"/>
        <v>0</v>
      </c>
      <c r="AH47">
        <f>(((EW47*0.75)*11))</f>
        <v>0.32999999999999996</v>
      </c>
      <c r="AI47">
        <f>(((EX47*0.75)*11))</f>
        <v>0</v>
      </c>
      <c r="AJ47">
        <f t="shared" si="41"/>
        <v>0</v>
      </c>
      <c r="AK47">
        <v>19.97</v>
      </c>
      <c r="AL47">
        <v>0.49</v>
      </c>
      <c r="AM47">
        <v>3.95</v>
      </c>
      <c r="AN47">
        <v>2.58</v>
      </c>
      <c r="AO47">
        <v>15.53</v>
      </c>
      <c r="AP47">
        <v>0</v>
      </c>
      <c r="AQ47">
        <v>0.04</v>
      </c>
      <c r="AR47">
        <v>0</v>
      </c>
      <c r="AS47">
        <v>0</v>
      </c>
      <c r="AT47">
        <v>70</v>
      </c>
      <c r="AU47">
        <v>10</v>
      </c>
      <c r="AV47">
        <v>1</v>
      </c>
      <c r="AW47">
        <v>1</v>
      </c>
      <c r="AZ47">
        <v>1</v>
      </c>
      <c r="BA47">
        <v>1</v>
      </c>
      <c r="BB47">
        <v>1</v>
      </c>
      <c r="BC47">
        <v>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4</v>
      </c>
      <c r="BJ47" t="s">
        <v>91</v>
      </c>
      <c r="BM47">
        <v>0</v>
      </c>
      <c r="BN47">
        <v>0</v>
      </c>
      <c r="BO47" t="s">
        <v>3</v>
      </c>
      <c r="BP47">
        <v>0</v>
      </c>
      <c r="BQ47">
        <v>1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70</v>
      </c>
      <c r="CA47">
        <v>10</v>
      </c>
      <c r="CB47" t="s">
        <v>3</v>
      </c>
      <c r="CE47">
        <v>0</v>
      </c>
      <c r="CF47">
        <v>0</v>
      </c>
      <c r="CG47">
        <v>0</v>
      </c>
      <c r="CM47">
        <v>0</v>
      </c>
      <c r="CN47" t="s">
        <v>851</v>
      </c>
      <c r="CO47">
        <v>0</v>
      </c>
      <c r="CP47">
        <f t="shared" si="42"/>
        <v>6311.8099999999995</v>
      </c>
      <c r="CQ47">
        <f t="shared" si="43"/>
        <v>5.39</v>
      </c>
      <c r="CR47">
        <f>((((((ET47*0.75)*11))*BB47-(((EU47*0.75)*11))*BS47)+AE47*BS47)*AV47)</f>
        <v>32.587500000000006</v>
      </c>
      <c r="CS47">
        <f t="shared" si="44"/>
        <v>21.285</v>
      </c>
      <c r="CT47">
        <f t="shared" si="45"/>
        <v>128.1225</v>
      </c>
      <c r="CU47">
        <f t="shared" si="46"/>
        <v>0</v>
      </c>
      <c r="CV47">
        <f t="shared" si="47"/>
        <v>0.32999999999999996</v>
      </c>
      <c r="CW47">
        <f t="shared" si="48"/>
        <v>0</v>
      </c>
      <c r="CX47">
        <f t="shared" si="49"/>
        <v>0</v>
      </c>
      <c r="CY47">
        <f t="shared" si="50"/>
        <v>3408.0619999999999</v>
      </c>
      <c r="CZ47">
        <f t="shared" si="51"/>
        <v>486.86599999999999</v>
      </c>
      <c r="DC47" t="s">
        <v>3</v>
      </c>
      <c r="DD47" t="s">
        <v>31</v>
      </c>
      <c r="DE47" t="s">
        <v>32</v>
      </c>
      <c r="DF47" t="s">
        <v>32</v>
      </c>
      <c r="DG47" t="s">
        <v>32</v>
      </c>
      <c r="DH47" t="s">
        <v>3</v>
      </c>
      <c r="DI47" t="s">
        <v>32</v>
      </c>
      <c r="DJ47" t="s">
        <v>32</v>
      </c>
      <c r="DK47" t="s">
        <v>3</v>
      </c>
      <c r="DL47" t="s">
        <v>33</v>
      </c>
      <c r="DM47" t="s">
        <v>33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19</v>
      </c>
      <c r="DW47" t="s">
        <v>19</v>
      </c>
      <c r="DX47">
        <v>1</v>
      </c>
      <c r="DZ47" t="s">
        <v>3</v>
      </c>
      <c r="EA47" t="s">
        <v>3</v>
      </c>
      <c r="EB47" t="s">
        <v>3</v>
      </c>
      <c r="EC47" t="s">
        <v>3</v>
      </c>
      <c r="EE47">
        <v>113434998</v>
      </c>
      <c r="EF47">
        <v>1</v>
      </c>
      <c r="EG47" t="s">
        <v>23</v>
      </c>
      <c r="EH47">
        <v>0</v>
      </c>
      <c r="EI47" t="s">
        <v>3</v>
      </c>
      <c r="EJ47">
        <v>4</v>
      </c>
      <c r="EK47">
        <v>0</v>
      </c>
      <c r="EL47" t="s">
        <v>24</v>
      </c>
      <c r="EM47" t="s">
        <v>25</v>
      </c>
      <c r="EO47" t="s">
        <v>34</v>
      </c>
      <c r="EQ47">
        <v>131072</v>
      </c>
      <c r="ER47">
        <v>19.97</v>
      </c>
      <c r="ES47">
        <v>0.49</v>
      </c>
      <c r="ET47">
        <v>3.95</v>
      </c>
      <c r="EU47">
        <v>2.58</v>
      </c>
      <c r="EV47">
        <v>15.53</v>
      </c>
      <c r="EW47">
        <v>0.04</v>
      </c>
      <c r="EX47">
        <v>0</v>
      </c>
      <c r="EY47">
        <v>0</v>
      </c>
      <c r="FQ47">
        <v>0</v>
      </c>
      <c r="FR47">
        <f t="shared" si="52"/>
        <v>0</v>
      </c>
      <c r="FS47">
        <v>0</v>
      </c>
      <c r="FX47">
        <v>770</v>
      </c>
      <c r="FY47">
        <v>110</v>
      </c>
      <c r="GA47" t="s">
        <v>3</v>
      </c>
      <c r="GD47">
        <v>0</v>
      </c>
      <c r="GF47">
        <v>-377869443</v>
      </c>
      <c r="GG47">
        <v>2</v>
      </c>
      <c r="GH47">
        <v>1</v>
      </c>
      <c r="GI47">
        <v>-2</v>
      </c>
      <c r="GJ47">
        <v>0</v>
      </c>
      <c r="GK47">
        <f>ROUND(R47*(R12)/100,2)</f>
        <v>873.54</v>
      </c>
      <c r="GL47">
        <f t="shared" si="53"/>
        <v>0</v>
      </c>
      <c r="GM47">
        <f t="shared" si="54"/>
        <v>11080.28</v>
      </c>
      <c r="GN47">
        <f t="shared" si="55"/>
        <v>0</v>
      </c>
      <c r="GO47">
        <f t="shared" si="56"/>
        <v>0</v>
      </c>
      <c r="GP47">
        <f t="shared" si="57"/>
        <v>11080.28</v>
      </c>
      <c r="GR47">
        <v>0</v>
      </c>
      <c r="GS47">
        <v>0</v>
      </c>
      <c r="GT47">
        <v>0</v>
      </c>
      <c r="GU47" t="s">
        <v>33</v>
      </c>
      <c r="GV47">
        <f>ROUND(((GT47*11)),6)</f>
        <v>0</v>
      </c>
      <c r="GW47">
        <v>1</v>
      </c>
      <c r="GX47">
        <f t="shared" si="58"/>
        <v>0</v>
      </c>
      <c r="HA47">
        <v>0</v>
      </c>
      <c r="HB47">
        <v>0</v>
      </c>
      <c r="HC47">
        <f t="shared" si="59"/>
        <v>0</v>
      </c>
      <c r="HE47" t="s">
        <v>3</v>
      </c>
      <c r="HF47" t="s">
        <v>3</v>
      </c>
      <c r="HM47" t="s">
        <v>3</v>
      </c>
      <c r="HN47" t="s">
        <v>3</v>
      </c>
      <c r="HO47" t="s">
        <v>3</v>
      </c>
      <c r="HP47" t="s">
        <v>3</v>
      </c>
      <c r="HQ47" t="s">
        <v>3</v>
      </c>
      <c r="IK47">
        <v>0</v>
      </c>
    </row>
    <row r="48" spans="1:245" x14ac:dyDescent="0.2">
      <c r="A48">
        <v>17</v>
      </c>
      <c r="B48">
        <v>1</v>
      </c>
      <c r="C48">
        <f>ROW(SmtRes!A75)</f>
        <v>75</v>
      </c>
      <c r="D48">
        <f>ROW(EtalonRes!A75)</f>
        <v>75</v>
      </c>
      <c r="E48" t="s">
        <v>92</v>
      </c>
      <c r="F48" t="s">
        <v>93</v>
      </c>
      <c r="G48" t="s">
        <v>94</v>
      </c>
      <c r="H48" t="s">
        <v>19</v>
      </c>
      <c r="I48">
        <v>1</v>
      </c>
      <c r="J48">
        <v>0</v>
      </c>
      <c r="K48">
        <v>1</v>
      </c>
      <c r="O48">
        <f t="shared" si="28"/>
        <v>157.79</v>
      </c>
      <c r="P48">
        <f t="shared" si="29"/>
        <v>41.6</v>
      </c>
      <c r="Q48">
        <f t="shared" si="30"/>
        <v>0</v>
      </c>
      <c r="R48">
        <f t="shared" si="31"/>
        <v>0</v>
      </c>
      <c r="S48">
        <f t="shared" si="32"/>
        <v>116.19</v>
      </c>
      <c r="T48">
        <f t="shared" si="33"/>
        <v>0</v>
      </c>
      <c r="U48">
        <f t="shared" si="34"/>
        <v>0.32</v>
      </c>
      <c r="V48">
        <f t="shared" si="35"/>
        <v>0</v>
      </c>
      <c r="W48">
        <f t="shared" si="36"/>
        <v>0</v>
      </c>
      <c r="X48">
        <f t="shared" si="37"/>
        <v>81.33</v>
      </c>
      <c r="Y48">
        <f t="shared" si="38"/>
        <v>11.62</v>
      </c>
      <c r="AA48">
        <v>150194011</v>
      </c>
      <c r="AB48">
        <f t="shared" si="39"/>
        <v>157.79</v>
      </c>
      <c r="AC48">
        <f>ROUND((ES48),6)</f>
        <v>41.6</v>
      </c>
      <c r="AD48">
        <f>ROUND((((ET48)-(EU48))+AE48),6)</f>
        <v>0</v>
      </c>
      <c r="AE48">
        <f>ROUND((EU48),6)</f>
        <v>0</v>
      </c>
      <c r="AF48">
        <f>ROUND((EV48),6)</f>
        <v>116.19</v>
      </c>
      <c r="AG48">
        <f t="shared" si="40"/>
        <v>0</v>
      </c>
      <c r="AH48">
        <f>(EW48)</f>
        <v>0.32</v>
      </c>
      <c r="AI48">
        <f>(EX48)</f>
        <v>0</v>
      </c>
      <c r="AJ48">
        <f t="shared" si="41"/>
        <v>0</v>
      </c>
      <c r="AK48">
        <v>157.79</v>
      </c>
      <c r="AL48">
        <v>41.6</v>
      </c>
      <c r="AM48">
        <v>0</v>
      </c>
      <c r="AN48">
        <v>0</v>
      </c>
      <c r="AO48">
        <v>116.19</v>
      </c>
      <c r="AP48">
        <v>0</v>
      </c>
      <c r="AQ48">
        <v>0.32</v>
      </c>
      <c r="AR48">
        <v>0</v>
      </c>
      <c r="AS48">
        <v>0</v>
      </c>
      <c r="AT48">
        <v>70</v>
      </c>
      <c r="AU48">
        <v>10</v>
      </c>
      <c r="AV48">
        <v>1</v>
      </c>
      <c r="AW48">
        <v>1</v>
      </c>
      <c r="AZ48">
        <v>1</v>
      </c>
      <c r="BA48">
        <v>1</v>
      </c>
      <c r="BB48">
        <v>1</v>
      </c>
      <c r="BC48">
        <v>1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4</v>
      </c>
      <c r="BJ48" t="s">
        <v>95</v>
      </c>
      <c r="BM48">
        <v>0</v>
      </c>
      <c r="BN48">
        <v>0</v>
      </c>
      <c r="BO48" t="s">
        <v>3</v>
      </c>
      <c r="BP48">
        <v>0</v>
      </c>
      <c r="BQ48">
        <v>1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70</v>
      </c>
      <c r="CA48">
        <v>10</v>
      </c>
      <c r="CB48" t="s">
        <v>3</v>
      </c>
      <c r="CE48">
        <v>0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42"/>
        <v>157.79</v>
      </c>
      <c r="CQ48">
        <f t="shared" si="43"/>
        <v>41.6</v>
      </c>
      <c r="CR48">
        <f>((((ET48)*BB48-(EU48)*BS48)+AE48*BS48)*AV48)</f>
        <v>0</v>
      </c>
      <c r="CS48">
        <f t="shared" si="44"/>
        <v>0</v>
      </c>
      <c r="CT48">
        <f t="shared" si="45"/>
        <v>116.19</v>
      </c>
      <c r="CU48">
        <f t="shared" si="46"/>
        <v>0</v>
      </c>
      <c r="CV48">
        <f t="shared" si="47"/>
        <v>0.32</v>
      </c>
      <c r="CW48">
        <f t="shared" si="48"/>
        <v>0</v>
      </c>
      <c r="CX48">
        <f t="shared" si="49"/>
        <v>0</v>
      </c>
      <c r="CY48">
        <f t="shared" si="50"/>
        <v>81.332999999999998</v>
      </c>
      <c r="CZ48">
        <f t="shared" si="51"/>
        <v>11.619000000000002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19</v>
      </c>
      <c r="DW48" t="s">
        <v>19</v>
      </c>
      <c r="DX48">
        <v>1</v>
      </c>
      <c r="DZ48" t="s">
        <v>3</v>
      </c>
      <c r="EA48" t="s">
        <v>3</v>
      </c>
      <c r="EB48" t="s">
        <v>3</v>
      </c>
      <c r="EC48" t="s">
        <v>3</v>
      </c>
      <c r="EE48">
        <v>113434998</v>
      </c>
      <c r="EF48">
        <v>1</v>
      </c>
      <c r="EG48" t="s">
        <v>23</v>
      </c>
      <c r="EH48">
        <v>0</v>
      </c>
      <c r="EI48" t="s">
        <v>3</v>
      </c>
      <c r="EJ48">
        <v>4</v>
      </c>
      <c r="EK48">
        <v>0</v>
      </c>
      <c r="EL48" t="s">
        <v>24</v>
      </c>
      <c r="EM48" t="s">
        <v>25</v>
      </c>
      <c r="EO48" t="s">
        <v>3</v>
      </c>
      <c r="EQ48">
        <v>131072</v>
      </c>
      <c r="ER48">
        <v>157.79</v>
      </c>
      <c r="ES48">
        <v>41.6</v>
      </c>
      <c r="ET48">
        <v>0</v>
      </c>
      <c r="EU48">
        <v>0</v>
      </c>
      <c r="EV48">
        <v>116.19</v>
      </c>
      <c r="EW48">
        <v>0.32</v>
      </c>
      <c r="EX48">
        <v>0</v>
      </c>
      <c r="EY48">
        <v>0</v>
      </c>
      <c r="FQ48">
        <v>0</v>
      </c>
      <c r="FR48">
        <f t="shared" si="52"/>
        <v>0</v>
      </c>
      <c r="FS48">
        <v>0</v>
      </c>
      <c r="FX48">
        <v>70</v>
      </c>
      <c r="FY48">
        <v>10</v>
      </c>
      <c r="GA48" t="s">
        <v>3</v>
      </c>
      <c r="GD48">
        <v>0</v>
      </c>
      <c r="GF48">
        <v>1712599953</v>
      </c>
      <c r="GG48">
        <v>2</v>
      </c>
      <c r="GH48">
        <v>1</v>
      </c>
      <c r="GI48">
        <v>-2</v>
      </c>
      <c r="GJ48">
        <v>0</v>
      </c>
      <c r="GK48">
        <f>ROUND(R48*(R12)/100,2)</f>
        <v>0</v>
      </c>
      <c r="GL48">
        <f t="shared" si="53"/>
        <v>0</v>
      </c>
      <c r="GM48">
        <f t="shared" si="54"/>
        <v>250.74</v>
      </c>
      <c r="GN48">
        <f t="shared" si="55"/>
        <v>0</v>
      </c>
      <c r="GO48">
        <f t="shared" si="56"/>
        <v>0</v>
      </c>
      <c r="GP48">
        <f t="shared" si="57"/>
        <v>250.74</v>
      </c>
      <c r="GR48">
        <v>0</v>
      </c>
      <c r="GS48">
        <v>0</v>
      </c>
      <c r="GT48">
        <v>0</v>
      </c>
      <c r="GU48" t="s">
        <v>3</v>
      </c>
      <c r="GV48">
        <f>ROUND((GT48),6)</f>
        <v>0</v>
      </c>
      <c r="GW48">
        <v>1</v>
      </c>
      <c r="GX48">
        <f t="shared" si="58"/>
        <v>0</v>
      </c>
      <c r="HA48">
        <v>0</v>
      </c>
      <c r="HB48">
        <v>0</v>
      </c>
      <c r="HC48">
        <f t="shared" si="59"/>
        <v>0</v>
      </c>
      <c r="HE48" t="s">
        <v>3</v>
      </c>
      <c r="HF48" t="s">
        <v>3</v>
      </c>
      <c r="HM48" t="s">
        <v>3</v>
      </c>
      <c r="HN48" t="s">
        <v>3</v>
      </c>
      <c r="HO48" t="s">
        <v>3</v>
      </c>
      <c r="HP48" t="s">
        <v>3</v>
      </c>
      <c r="HQ48" t="s">
        <v>3</v>
      </c>
      <c r="IK48">
        <v>0</v>
      </c>
    </row>
    <row r="50" spans="1:206" x14ac:dyDescent="0.2">
      <c r="A50" s="2">
        <v>51</v>
      </c>
      <c r="B50" s="2">
        <f>B28</f>
        <v>1</v>
      </c>
      <c r="C50" s="2">
        <f>A28</f>
        <v>5</v>
      </c>
      <c r="D50" s="2">
        <f>ROW(A28)</f>
        <v>28</v>
      </c>
      <c r="E50" s="2"/>
      <c r="F50" s="2" t="str">
        <f>IF(F28&lt;&gt;"",F28,"")</f>
        <v>Новый подраздел</v>
      </c>
      <c r="G50" s="2" t="str">
        <f>IF(G28&lt;&gt;"",G28,"")</f>
        <v>АПС</v>
      </c>
      <c r="H50" s="2">
        <v>0</v>
      </c>
      <c r="I50" s="2"/>
      <c r="J50" s="2"/>
      <c r="K50" s="2"/>
      <c r="L50" s="2"/>
      <c r="M50" s="2"/>
      <c r="N50" s="2"/>
      <c r="O50" s="2">
        <f t="shared" ref="O50:T50" si="60">ROUND(AB50,2)</f>
        <v>145606.84</v>
      </c>
      <c r="P50" s="2">
        <f t="shared" si="60"/>
        <v>5548.53</v>
      </c>
      <c r="Q50" s="2">
        <f t="shared" si="60"/>
        <v>13096.05</v>
      </c>
      <c r="R50" s="2">
        <f t="shared" si="60"/>
        <v>8549.6200000000008</v>
      </c>
      <c r="S50" s="2">
        <f t="shared" si="60"/>
        <v>126962.26</v>
      </c>
      <c r="T50" s="2">
        <f t="shared" si="60"/>
        <v>0</v>
      </c>
      <c r="U50" s="2">
        <f>AH50</f>
        <v>339.983</v>
      </c>
      <c r="V50" s="2">
        <f>AI50</f>
        <v>0</v>
      </c>
      <c r="W50" s="2">
        <f>ROUND(AJ50,2)</f>
        <v>0</v>
      </c>
      <c r="X50" s="2">
        <f>ROUND(AK50,2)</f>
        <v>88873.58</v>
      </c>
      <c r="Y50" s="2">
        <f>ROUND(AL50,2)</f>
        <v>12696.23</v>
      </c>
      <c r="Z50" s="2"/>
      <c r="AA50" s="2"/>
      <c r="AB50" s="2">
        <f>ROUND(SUMIF(AA32:AA48,"=150194011",O32:O48),2)</f>
        <v>145606.84</v>
      </c>
      <c r="AC50" s="2">
        <f>ROUND(SUMIF(AA32:AA48,"=150194011",P32:P48),2)</f>
        <v>5548.53</v>
      </c>
      <c r="AD50" s="2">
        <f>ROUND(SUMIF(AA32:AA48,"=150194011",Q32:Q48),2)</f>
        <v>13096.05</v>
      </c>
      <c r="AE50" s="2">
        <f>ROUND(SUMIF(AA32:AA48,"=150194011",R32:R48),2)</f>
        <v>8549.6200000000008</v>
      </c>
      <c r="AF50" s="2">
        <f>ROUND(SUMIF(AA32:AA48,"=150194011",S32:S48),2)</f>
        <v>126962.26</v>
      </c>
      <c r="AG50" s="2">
        <f>ROUND(SUMIF(AA32:AA48,"=150194011",T32:T48),2)</f>
        <v>0</v>
      </c>
      <c r="AH50" s="2">
        <f>SUMIF(AA32:AA48,"=150194011",U32:U48)</f>
        <v>339.983</v>
      </c>
      <c r="AI50" s="2">
        <f>SUMIF(AA32:AA48,"=150194011",V32:V48)</f>
        <v>0</v>
      </c>
      <c r="AJ50" s="2">
        <f>ROUND(SUMIF(AA32:AA48,"=150194011",W32:W48),2)</f>
        <v>0</v>
      </c>
      <c r="AK50" s="2">
        <f>ROUND(SUMIF(AA32:AA48,"=150194011",X32:X48),2)</f>
        <v>88873.58</v>
      </c>
      <c r="AL50" s="2">
        <f>ROUND(SUMIF(AA32:AA48,"=150194011",Y32:Y48),2)</f>
        <v>12696.23</v>
      </c>
      <c r="AM50" s="2"/>
      <c r="AN50" s="2"/>
      <c r="AO50" s="2">
        <f t="shared" ref="AO50:BD50" si="61">ROUND(BX50,2)</f>
        <v>0</v>
      </c>
      <c r="AP50" s="2">
        <f t="shared" si="61"/>
        <v>0</v>
      </c>
      <c r="AQ50" s="2">
        <f t="shared" si="61"/>
        <v>0</v>
      </c>
      <c r="AR50" s="2">
        <f t="shared" si="61"/>
        <v>256410.23</v>
      </c>
      <c r="AS50" s="2">
        <f t="shared" si="61"/>
        <v>0</v>
      </c>
      <c r="AT50" s="2">
        <f t="shared" si="61"/>
        <v>0</v>
      </c>
      <c r="AU50" s="2">
        <f t="shared" si="61"/>
        <v>256410.23</v>
      </c>
      <c r="AV50" s="2">
        <f t="shared" si="61"/>
        <v>5548.53</v>
      </c>
      <c r="AW50" s="2">
        <f t="shared" si="61"/>
        <v>5548.53</v>
      </c>
      <c r="AX50" s="2">
        <f t="shared" si="61"/>
        <v>0</v>
      </c>
      <c r="AY50" s="2">
        <f t="shared" si="61"/>
        <v>5548.53</v>
      </c>
      <c r="AZ50" s="2">
        <f t="shared" si="61"/>
        <v>0</v>
      </c>
      <c r="BA50" s="2">
        <f t="shared" si="61"/>
        <v>0</v>
      </c>
      <c r="BB50" s="2">
        <f t="shared" si="61"/>
        <v>0</v>
      </c>
      <c r="BC50" s="2">
        <f t="shared" si="61"/>
        <v>0</v>
      </c>
      <c r="BD50" s="2">
        <f t="shared" si="61"/>
        <v>0</v>
      </c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>
        <f>ROUND(SUMIF(AA32:AA48,"=150194011",FQ32:FQ48),2)</f>
        <v>0</v>
      </c>
      <c r="BY50" s="2">
        <f>ROUND(SUMIF(AA32:AA48,"=150194011",FR32:FR48),2)</f>
        <v>0</v>
      </c>
      <c r="BZ50" s="2">
        <f>ROUND(SUMIF(AA32:AA48,"=150194011",GL32:GL48),2)</f>
        <v>0</v>
      </c>
      <c r="CA50" s="2">
        <f>ROUND(SUMIF(AA32:AA48,"=150194011",GM32:GM48),2)</f>
        <v>256410.23</v>
      </c>
      <c r="CB50" s="2">
        <f>ROUND(SUMIF(AA32:AA48,"=150194011",GN32:GN48),2)</f>
        <v>0</v>
      </c>
      <c r="CC50" s="2">
        <f>ROUND(SUMIF(AA32:AA48,"=150194011",GO32:GO48),2)</f>
        <v>0</v>
      </c>
      <c r="CD50" s="2">
        <f>ROUND(SUMIF(AA32:AA48,"=150194011",GP32:GP48),2)</f>
        <v>256410.23</v>
      </c>
      <c r="CE50" s="2">
        <f>AC50-BX50</f>
        <v>5548.53</v>
      </c>
      <c r="CF50" s="2">
        <f>AC50-BY50</f>
        <v>5548.53</v>
      </c>
      <c r="CG50" s="2">
        <f>BX50-BZ50</f>
        <v>0</v>
      </c>
      <c r="CH50" s="2">
        <f>AC50-BX50-BY50+BZ50</f>
        <v>5548.53</v>
      </c>
      <c r="CI50" s="2">
        <f>BY50-BZ50</f>
        <v>0</v>
      </c>
      <c r="CJ50" s="2">
        <f>ROUND(SUMIF(AA32:AA48,"=150194011",GX32:GX48),2)</f>
        <v>0</v>
      </c>
      <c r="CK50" s="2">
        <f>ROUND(SUMIF(AA32:AA48,"=150194011",GY32:GY48),2)</f>
        <v>0</v>
      </c>
      <c r="CL50" s="2">
        <f>ROUND(SUMIF(AA32:AA48,"=150194011",GZ32:GZ48),2)</f>
        <v>0</v>
      </c>
      <c r="CM50" s="2">
        <f>ROUND(SUMIF(AA32:AA48,"=150194011",HD32:HD48),2)</f>
        <v>0</v>
      </c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>
        <v>0</v>
      </c>
    </row>
    <row r="52" spans="1:206" x14ac:dyDescent="0.2">
      <c r="A52" s="4">
        <v>50</v>
      </c>
      <c r="B52" s="4">
        <v>0</v>
      </c>
      <c r="C52" s="4">
        <v>0</v>
      </c>
      <c r="D52" s="4">
        <v>1</v>
      </c>
      <c r="E52" s="4">
        <v>201</v>
      </c>
      <c r="F52" s="4">
        <f>ROUND(Source!O50,O52)</f>
        <v>145606.84</v>
      </c>
      <c r="G52" s="4" t="s">
        <v>96</v>
      </c>
      <c r="H52" s="4" t="s">
        <v>97</v>
      </c>
      <c r="I52" s="4"/>
      <c r="J52" s="4"/>
      <c r="K52" s="4">
        <v>201</v>
      </c>
      <c r="L52" s="4">
        <v>1</v>
      </c>
      <c r="M52" s="4">
        <v>3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>
        <v>145606.84</v>
      </c>
      <c r="X52" s="4">
        <v>1</v>
      </c>
      <c r="Y52" s="4">
        <v>145606.84</v>
      </c>
      <c r="Z52" s="4"/>
      <c r="AA52" s="4"/>
      <c r="AB52" s="4"/>
    </row>
    <row r="53" spans="1:206" x14ac:dyDescent="0.2">
      <c r="A53" s="4">
        <v>50</v>
      </c>
      <c r="B53" s="4">
        <v>0</v>
      </c>
      <c r="C53" s="4">
        <v>0</v>
      </c>
      <c r="D53" s="4">
        <v>1</v>
      </c>
      <c r="E53" s="4">
        <v>202</v>
      </c>
      <c r="F53" s="4">
        <f>ROUND(Source!P50,O53)</f>
        <v>5548.53</v>
      </c>
      <c r="G53" s="4" t="s">
        <v>98</v>
      </c>
      <c r="H53" s="4" t="s">
        <v>99</v>
      </c>
      <c r="I53" s="4"/>
      <c r="J53" s="4"/>
      <c r="K53" s="4">
        <v>202</v>
      </c>
      <c r="L53" s="4">
        <v>2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>
        <v>5548.53</v>
      </c>
      <c r="X53" s="4">
        <v>1</v>
      </c>
      <c r="Y53" s="4">
        <v>5548.53</v>
      </c>
      <c r="Z53" s="4"/>
      <c r="AA53" s="4"/>
      <c r="AB53" s="4"/>
    </row>
    <row r="54" spans="1:206" x14ac:dyDescent="0.2">
      <c r="A54" s="4">
        <v>50</v>
      </c>
      <c r="B54" s="4">
        <v>0</v>
      </c>
      <c r="C54" s="4">
        <v>0</v>
      </c>
      <c r="D54" s="4">
        <v>1</v>
      </c>
      <c r="E54" s="4">
        <v>222</v>
      </c>
      <c r="F54" s="4">
        <f>ROUND(Source!AO50,O54)</f>
        <v>0</v>
      </c>
      <c r="G54" s="4" t="s">
        <v>100</v>
      </c>
      <c r="H54" s="4" t="s">
        <v>101</v>
      </c>
      <c r="I54" s="4"/>
      <c r="J54" s="4"/>
      <c r="K54" s="4">
        <v>222</v>
      </c>
      <c r="L54" s="4">
        <v>3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>
        <v>0</v>
      </c>
      <c r="X54" s="4">
        <v>1</v>
      </c>
      <c r="Y54" s="4">
        <v>0</v>
      </c>
      <c r="Z54" s="4"/>
      <c r="AA54" s="4"/>
      <c r="AB54" s="4"/>
    </row>
    <row r="55" spans="1:206" x14ac:dyDescent="0.2">
      <c r="A55" s="4">
        <v>50</v>
      </c>
      <c r="B55" s="4">
        <v>0</v>
      </c>
      <c r="C55" s="4">
        <v>0</v>
      </c>
      <c r="D55" s="4">
        <v>1</v>
      </c>
      <c r="E55" s="4">
        <v>225</v>
      </c>
      <c r="F55" s="4">
        <f>ROUND(Source!AV50,O55)</f>
        <v>5548.53</v>
      </c>
      <c r="G55" s="4" t="s">
        <v>102</v>
      </c>
      <c r="H55" s="4" t="s">
        <v>103</v>
      </c>
      <c r="I55" s="4"/>
      <c r="J55" s="4"/>
      <c r="K55" s="4">
        <v>225</v>
      </c>
      <c r="L55" s="4">
        <v>4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>
        <v>5548.53</v>
      </c>
      <c r="X55" s="4">
        <v>1</v>
      </c>
      <c r="Y55" s="4">
        <v>5548.53</v>
      </c>
      <c r="Z55" s="4"/>
      <c r="AA55" s="4"/>
      <c r="AB55" s="4"/>
    </row>
    <row r="56" spans="1:206" x14ac:dyDescent="0.2">
      <c r="A56" s="4">
        <v>50</v>
      </c>
      <c r="B56" s="4">
        <v>0</v>
      </c>
      <c r="C56" s="4">
        <v>0</v>
      </c>
      <c r="D56" s="4">
        <v>1</v>
      </c>
      <c r="E56" s="4">
        <v>226</v>
      </c>
      <c r="F56" s="4">
        <f>ROUND(Source!AW50,O56)</f>
        <v>5548.53</v>
      </c>
      <c r="G56" s="4" t="s">
        <v>104</v>
      </c>
      <c r="H56" s="4" t="s">
        <v>105</v>
      </c>
      <c r="I56" s="4"/>
      <c r="J56" s="4"/>
      <c r="K56" s="4">
        <v>226</v>
      </c>
      <c r="L56" s="4">
        <v>5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>
        <v>5548.53</v>
      </c>
      <c r="X56" s="4">
        <v>1</v>
      </c>
      <c r="Y56" s="4">
        <v>5548.53</v>
      </c>
      <c r="Z56" s="4"/>
      <c r="AA56" s="4"/>
      <c r="AB56" s="4"/>
    </row>
    <row r="57" spans="1:206" x14ac:dyDescent="0.2">
      <c r="A57" s="4">
        <v>50</v>
      </c>
      <c r="B57" s="4">
        <v>0</v>
      </c>
      <c r="C57" s="4">
        <v>0</v>
      </c>
      <c r="D57" s="4">
        <v>1</v>
      </c>
      <c r="E57" s="4">
        <v>227</v>
      </c>
      <c r="F57" s="4">
        <f>ROUND(Source!AX50,O57)</f>
        <v>0</v>
      </c>
      <c r="G57" s="4" t="s">
        <v>106</v>
      </c>
      <c r="H57" s="4" t="s">
        <v>107</v>
      </c>
      <c r="I57" s="4"/>
      <c r="J57" s="4"/>
      <c r="K57" s="4">
        <v>227</v>
      </c>
      <c r="L57" s="4">
        <v>6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>
        <v>0</v>
      </c>
      <c r="X57" s="4">
        <v>1</v>
      </c>
      <c r="Y57" s="4">
        <v>0</v>
      </c>
      <c r="Z57" s="4"/>
      <c r="AA57" s="4"/>
      <c r="AB57" s="4"/>
    </row>
    <row r="58" spans="1:206" x14ac:dyDescent="0.2">
      <c r="A58" s="4">
        <v>50</v>
      </c>
      <c r="B58" s="4">
        <v>0</v>
      </c>
      <c r="C58" s="4">
        <v>0</v>
      </c>
      <c r="D58" s="4">
        <v>1</v>
      </c>
      <c r="E58" s="4">
        <v>228</v>
      </c>
      <c r="F58" s="4">
        <f>ROUND(Source!AY50,O58)</f>
        <v>5548.53</v>
      </c>
      <c r="G58" s="4" t="s">
        <v>108</v>
      </c>
      <c r="H58" s="4" t="s">
        <v>109</v>
      </c>
      <c r="I58" s="4"/>
      <c r="J58" s="4"/>
      <c r="K58" s="4">
        <v>228</v>
      </c>
      <c r="L58" s="4">
        <v>7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>
        <v>5548.53</v>
      </c>
      <c r="X58" s="4">
        <v>1</v>
      </c>
      <c r="Y58" s="4">
        <v>5548.53</v>
      </c>
      <c r="Z58" s="4"/>
      <c r="AA58" s="4"/>
      <c r="AB58" s="4"/>
    </row>
    <row r="59" spans="1:206" x14ac:dyDescent="0.2">
      <c r="A59" s="4">
        <v>50</v>
      </c>
      <c r="B59" s="4">
        <v>0</v>
      </c>
      <c r="C59" s="4">
        <v>0</v>
      </c>
      <c r="D59" s="4">
        <v>1</v>
      </c>
      <c r="E59" s="4">
        <v>216</v>
      </c>
      <c r="F59" s="4">
        <f>ROUND(Source!AP50,O59)</f>
        <v>0</v>
      </c>
      <c r="G59" s="4" t="s">
        <v>110</v>
      </c>
      <c r="H59" s="4" t="s">
        <v>111</v>
      </c>
      <c r="I59" s="4"/>
      <c r="J59" s="4"/>
      <c r="K59" s="4">
        <v>216</v>
      </c>
      <c r="L59" s="4">
        <v>8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>
        <v>0</v>
      </c>
      <c r="X59" s="4">
        <v>1</v>
      </c>
      <c r="Y59" s="4">
        <v>0</v>
      </c>
      <c r="Z59" s="4"/>
      <c r="AA59" s="4"/>
      <c r="AB59" s="4"/>
    </row>
    <row r="60" spans="1:206" x14ac:dyDescent="0.2">
      <c r="A60" s="4">
        <v>50</v>
      </c>
      <c r="B60" s="4">
        <v>0</v>
      </c>
      <c r="C60" s="4">
        <v>0</v>
      </c>
      <c r="D60" s="4">
        <v>1</v>
      </c>
      <c r="E60" s="4">
        <v>223</v>
      </c>
      <c r="F60" s="4">
        <f>ROUND(Source!AQ50,O60)</f>
        <v>0</v>
      </c>
      <c r="G60" s="4" t="s">
        <v>112</v>
      </c>
      <c r="H60" s="4" t="s">
        <v>113</v>
      </c>
      <c r="I60" s="4"/>
      <c r="J60" s="4"/>
      <c r="K60" s="4">
        <v>223</v>
      </c>
      <c r="L60" s="4">
        <v>9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>
        <v>0</v>
      </c>
      <c r="X60" s="4">
        <v>1</v>
      </c>
      <c r="Y60" s="4">
        <v>0</v>
      </c>
      <c r="Z60" s="4"/>
      <c r="AA60" s="4"/>
      <c r="AB60" s="4"/>
    </row>
    <row r="61" spans="1:206" x14ac:dyDescent="0.2">
      <c r="A61" s="4">
        <v>50</v>
      </c>
      <c r="B61" s="4">
        <v>0</v>
      </c>
      <c r="C61" s="4">
        <v>0</v>
      </c>
      <c r="D61" s="4">
        <v>1</v>
      </c>
      <c r="E61" s="4">
        <v>229</v>
      </c>
      <c r="F61" s="4">
        <f>ROUND(Source!AZ50,O61)</f>
        <v>0</v>
      </c>
      <c r="G61" s="4" t="s">
        <v>114</v>
      </c>
      <c r="H61" s="4" t="s">
        <v>115</v>
      </c>
      <c r="I61" s="4"/>
      <c r="J61" s="4"/>
      <c r="K61" s="4">
        <v>229</v>
      </c>
      <c r="L61" s="4">
        <v>10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>
        <v>0</v>
      </c>
      <c r="X61" s="4">
        <v>1</v>
      </c>
      <c r="Y61" s="4">
        <v>0</v>
      </c>
      <c r="Z61" s="4"/>
      <c r="AA61" s="4"/>
      <c r="AB61" s="4"/>
    </row>
    <row r="62" spans="1:206" x14ac:dyDescent="0.2">
      <c r="A62" s="4">
        <v>50</v>
      </c>
      <c r="B62" s="4">
        <v>0</v>
      </c>
      <c r="C62" s="4">
        <v>0</v>
      </c>
      <c r="D62" s="4">
        <v>1</v>
      </c>
      <c r="E62" s="4">
        <v>203</v>
      </c>
      <c r="F62" s="4">
        <f>ROUND(Source!Q50,O62)</f>
        <v>13096.05</v>
      </c>
      <c r="G62" s="4" t="s">
        <v>116</v>
      </c>
      <c r="H62" s="4" t="s">
        <v>117</v>
      </c>
      <c r="I62" s="4"/>
      <c r="J62" s="4"/>
      <c r="K62" s="4">
        <v>203</v>
      </c>
      <c r="L62" s="4">
        <v>11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>
        <v>13096.05</v>
      </c>
      <c r="X62" s="4">
        <v>1</v>
      </c>
      <c r="Y62" s="4">
        <v>13096.05</v>
      </c>
      <c r="Z62" s="4"/>
      <c r="AA62" s="4"/>
      <c r="AB62" s="4"/>
    </row>
    <row r="63" spans="1:206" x14ac:dyDescent="0.2">
      <c r="A63" s="4">
        <v>50</v>
      </c>
      <c r="B63" s="4">
        <v>0</v>
      </c>
      <c r="C63" s="4">
        <v>0</v>
      </c>
      <c r="D63" s="4">
        <v>1</v>
      </c>
      <c r="E63" s="4">
        <v>231</v>
      </c>
      <c r="F63" s="4">
        <f>ROUND(Source!BB50,O63)</f>
        <v>0</v>
      </c>
      <c r="G63" s="4" t="s">
        <v>118</v>
      </c>
      <c r="H63" s="4" t="s">
        <v>119</v>
      </c>
      <c r="I63" s="4"/>
      <c r="J63" s="4"/>
      <c r="K63" s="4">
        <v>231</v>
      </c>
      <c r="L63" s="4">
        <v>12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>
        <v>0</v>
      </c>
      <c r="X63" s="4">
        <v>1</v>
      </c>
      <c r="Y63" s="4">
        <v>0</v>
      </c>
      <c r="Z63" s="4"/>
      <c r="AA63" s="4"/>
      <c r="AB63" s="4"/>
    </row>
    <row r="64" spans="1:206" x14ac:dyDescent="0.2">
      <c r="A64" s="4">
        <v>50</v>
      </c>
      <c r="B64" s="4">
        <v>0</v>
      </c>
      <c r="C64" s="4">
        <v>0</v>
      </c>
      <c r="D64" s="4">
        <v>1</v>
      </c>
      <c r="E64" s="4">
        <v>204</v>
      </c>
      <c r="F64" s="4">
        <f>ROUND(Source!R50,O64)</f>
        <v>8549.6200000000008</v>
      </c>
      <c r="G64" s="4" t="s">
        <v>120</v>
      </c>
      <c r="H64" s="4" t="s">
        <v>121</v>
      </c>
      <c r="I64" s="4"/>
      <c r="J64" s="4"/>
      <c r="K64" s="4">
        <v>204</v>
      </c>
      <c r="L64" s="4">
        <v>13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>
        <v>8549.6200000000008</v>
      </c>
      <c r="X64" s="4">
        <v>1</v>
      </c>
      <c r="Y64" s="4">
        <v>8549.6200000000008</v>
      </c>
      <c r="Z64" s="4"/>
      <c r="AA64" s="4"/>
      <c r="AB64" s="4"/>
    </row>
    <row r="65" spans="1:88" x14ac:dyDescent="0.2">
      <c r="A65" s="4">
        <v>50</v>
      </c>
      <c r="B65" s="4">
        <v>0</v>
      </c>
      <c r="C65" s="4">
        <v>0</v>
      </c>
      <c r="D65" s="4">
        <v>1</v>
      </c>
      <c r="E65" s="4">
        <v>205</v>
      </c>
      <c r="F65" s="4">
        <f>ROUND(Source!S50,O65)</f>
        <v>126962.26</v>
      </c>
      <c r="G65" s="4" t="s">
        <v>122</v>
      </c>
      <c r="H65" s="4" t="s">
        <v>123</v>
      </c>
      <c r="I65" s="4"/>
      <c r="J65" s="4"/>
      <c r="K65" s="4">
        <v>205</v>
      </c>
      <c r="L65" s="4">
        <v>14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>
        <v>126962.26</v>
      </c>
      <c r="X65" s="4">
        <v>1</v>
      </c>
      <c r="Y65" s="4">
        <v>126962.26</v>
      </c>
      <c r="Z65" s="4"/>
      <c r="AA65" s="4"/>
      <c r="AB65" s="4"/>
    </row>
    <row r="66" spans="1:88" x14ac:dyDescent="0.2">
      <c r="A66" s="4">
        <v>50</v>
      </c>
      <c r="B66" s="4">
        <v>0</v>
      </c>
      <c r="C66" s="4">
        <v>0</v>
      </c>
      <c r="D66" s="4">
        <v>1</v>
      </c>
      <c r="E66" s="4">
        <v>232</v>
      </c>
      <c r="F66" s="4">
        <f>ROUND(Source!BC50,O66)</f>
        <v>0</v>
      </c>
      <c r="G66" s="4" t="s">
        <v>124</v>
      </c>
      <c r="H66" s="4" t="s">
        <v>125</v>
      </c>
      <c r="I66" s="4"/>
      <c r="J66" s="4"/>
      <c r="K66" s="4">
        <v>232</v>
      </c>
      <c r="L66" s="4">
        <v>15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>
        <v>0</v>
      </c>
      <c r="X66" s="4">
        <v>1</v>
      </c>
      <c r="Y66" s="4">
        <v>0</v>
      </c>
      <c r="Z66" s="4"/>
      <c r="AA66" s="4"/>
      <c r="AB66" s="4"/>
    </row>
    <row r="67" spans="1:88" x14ac:dyDescent="0.2">
      <c r="A67" s="4">
        <v>50</v>
      </c>
      <c r="B67" s="4">
        <v>0</v>
      </c>
      <c r="C67" s="4">
        <v>0</v>
      </c>
      <c r="D67" s="4">
        <v>1</v>
      </c>
      <c r="E67" s="4">
        <v>214</v>
      </c>
      <c r="F67" s="4">
        <f>ROUND(Source!AS50,O67)</f>
        <v>0</v>
      </c>
      <c r="G67" s="4" t="s">
        <v>126</v>
      </c>
      <c r="H67" s="4" t="s">
        <v>127</v>
      </c>
      <c r="I67" s="4"/>
      <c r="J67" s="4"/>
      <c r="K67" s="4">
        <v>214</v>
      </c>
      <c r="L67" s="4">
        <v>16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>
        <v>0</v>
      </c>
      <c r="X67" s="4">
        <v>1</v>
      </c>
      <c r="Y67" s="4">
        <v>0</v>
      </c>
      <c r="Z67" s="4"/>
      <c r="AA67" s="4"/>
      <c r="AB67" s="4"/>
    </row>
    <row r="68" spans="1:88" x14ac:dyDescent="0.2">
      <c r="A68" s="4">
        <v>50</v>
      </c>
      <c r="B68" s="4">
        <v>0</v>
      </c>
      <c r="C68" s="4">
        <v>0</v>
      </c>
      <c r="D68" s="4">
        <v>1</v>
      </c>
      <c r="E68" s="4">
        <v>215</v>
      </c>
      <c r="F68" s="4">
        <f>ROUND(Source!AT50,O68)</f>
        <v>0</v>
      </c>
      <c r="G68" s="4" t="s">
        <v>128</v>
      </c>
      <c r="H68" s="4" t="s">
        <v>129</v>
      </c>
      <c r="I68" s="4"/>
      <c r="J68" s="4"/>
      <c r="K68" s="4">
        <v>215</v>
      </c>
      <c r="L68" s="4">
        <v>17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>
        <v>0</v>
      </c>
      <c r="X68" s="4">
        <v>1</v>
      </c>
      <c r="Y68" s="4">
        <v>0</v>
      </c>
      <c r="Z68" s="4"/>
      <c r="AA68" s="4"/>
      <c r="AB68" s="4"/>
    </row>
    <row r="69" spans="1:88" x14ac:dyDescent="0.2">
      <c r="A69" s="4">
        <v>50</v>
      </c>
      <c r="B69" s="4">
        <v>0</v>
      </c>
      <c r="C69" s="4">
        <v>0</v>
      </c>
      <c r="D69" s="4">
        <v>1</v>
      </c>
      <c r="E69" s="4">
        <v>217</v>
      </c>
      <c r="F69" s="4">
        <f>ROUND(Source!AU50,O69)</f>
        <v>256410.23</v>
      </c>
      <c r="G69" s="4" t="s">
        <v>130</v>
      </c>
      <c r="H69" s="4" t="s">
        <v>131</v>
      </c>
      <c r="I69" s="4"/>
      <c r="J69" s="4"/>
      <c r="K69" s="4">
        <v>217</v>
      </c>
      <c r="L69" s="4">
        <v>18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>
        <v>256410.23</v>
      </c>
      <c r="X69" s="4">
        <v>1</v>
      </c>
      <c r="Y69" s="4">
        <v>256410.23</v>
      </c>
      <c r="Z69" s="4"/>
      <c r="AA69" s="4"/>
      <c r="AB69" s="4"/>
    </row>
    <row r="70" spans="1:88" x14ac:dyDescent="0.2">
      <c r="A70" s="4">
        <v>50</v>
      </c>
      <c r="B70" s="4">
        <v>0</v>
      </c>
      <c r="C70" s="4">
        <v>0</v>
      </c>
      <c r="D70" s="4">
        <v>1</v>
      </c>
      <c r="E70" s="4">
        <v>230</v>
      </c>
      <c r="F70" s="4">
        <f>ROUND(Source!BA50,O70)</f>
        <v>0</v>
      </c>
      <c r="G70" s="4" t="s">
        <v>132</v>
      </c>
      <c r="H70" s="4" t="s">
        <v>133</v>
      </c>
      <c r="I70" s="4"/>
      <c r="J70" s="4"/>
      <c r="K70" s="4">
        <v>230</v>
      </c>
      <c r="L70" s="4">
        <v>19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>
        <v>0</v>
      </c>
      <c r="X70" s="4">
        <v>1</v>
      </c>
      <c r="Y70" s="4">
        <v>0</v>
      </c>
      <c r="Z70" s="4"/>
      <c r="AA70" s="4"/>
      <c r="AB70" s="4"/>
    </row>
    <row r="71" spans="1:88" x14ac:dyDescent="0.2">
      <c r="A71" s="4">
        <v>50</v>
      </c>
      <c r="B71" s="4">
        <v>0</v>
      </c>
      <c r="C71" s="4">
        <v>0</v>
      </c>
      <c r="D71" s="4">
        <v>1</v>
      </c>
      <c r="E71" s="4">
        <v>206</v>
      </c>
      <c r="F71" s="4">
        <f>ROUND(Source!T50,O71)</f>
        <v>0</v>
      </c>
      <c r="G71" s="4" t="s">
        <v>134</v>
      </c>
      <c r="H71" s="4" t="s">
        <v>135</v>
      </c>
      <c r="I71" s="4"/>
      <c r="J71" s="4"/>
      <c r="K71" s="4">
        <v>206</v>
      </c>
      <c r="L71" s="4">
        <v>20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>
        <v>0</v>
      </c>
      <c r="X71" s="4">
        <v>1</v>
      </c>
      <c r="Y71" s="4">
        <v>0</v>
      </c>
      <c r="Z71" s="4"/>
      <c r="AA71" s="4"/>
      <c r="AB71" s="4"/>
    </row>
    <row r="72" spans="1:88" x14ac:dyDescent="0.2">
      <c r="A72" s="4">
        <v>50</v>
      </c>
      <c r="B72" s="4">
        <v>0</v>
      </c>
      <c r="C72" s="4">
        <v>0</v>
      </c>
      <c r="D72" s="4">
        <v>1</v>
      </c>
      <c r="E72" s="4">
        <v>207</v>
      </c>
      <c r="F72" s="4">
        <f>Source!U50</f>
        <v>339.983</v>
      </c>
      <c r="G72" s="4" t="s">
        <v>136</v>
      </c>
      <c r="H72" s="4" t="s">
        <v>137</v>
      </c>
      <c r="I72" s="4"/>
      <c r="J72" s="4"/>
      <c r="K72" s="4">
        <v>207</v>
      </c>
      <c r="L72" s="4">
        <v>21</v>
      </c>
      <c r="M72" s="4">
        <v>3</v>
      </c>
      <c r="N72" s="4" t="s">
        <v>3</v>
      </c>
      <c r="O72" s="4">
        <v>-1</v>
      </c>
      <c r="P72" s="4"/>
      <c r="Q72" s="4"/>
      <c r="R72" s="4"/>
      <c r="S72" s="4"/>
      <c r="T72" s="4"/>
      <c r="U72" s="4"/>
      <c r="V72" s="4"/>
      <c r="W72" s="4">
        <v>339.98300000000006</v>
      </c>
      <c r="X72" s="4">
        <v>1</v>
      </c>
      <c r="Y72" s="4">
        <v>339.98300000000006</v>
      </c>
      <c r="Z72" s="4"/>
      <c r="AA72" s="4"/>
      <c r="AB72" s="4"/>
    </row>
    <row r="73" spans="1:88" x14ac:dyDescent="0.2">
      <c r="A73" s="4">
        <v>50</v>
      </c>
      <c r="B73" s="4">
        <v>0</v>
      </c>
      <c r="C73" s="4">
        <v>0</v>
      </c>
      <c r="D73" s="4">
        <v>1</v>
      </c>
      <c r="E73" s="4">
        <v>208</v>
      </c>
      <c r="F73" s="4">
        <f>Source!V50</f>
        <v>0</v>
      </c>
      <c r="G73" s="4" t="s">
        <v>138</v>
      </c>
      <c r="H73" s="4" t="s">
        <v>139</v>
      </c>
      <c r="I73" s="4"/>
      <c r="J73" s="4"/>
      <c r="K73" s="4">
        <v>208</v>
      </c>
      <c r="L73" s="4">
        <v>22</v>
      </c>
      <c r="M73" s="4">
        <v>3</v>
      </c>
      <c r="N73" s="4" t="s">
        <v>3</v>
      </c>
      <c r="O73" s="4">
        <v>-1</v>
      </c>
      <c r="P73" s="4"/>
      <c r="Q73" s="4"/>
      <c r="R73" s="4"/>
      <c r="S73" s="4"/>
      <c r="T73" s="4"/>
      <c r="U73" s="4"/>
      <c r="V73" s="4"/>
      <c r="W73" s="4">
        <v>0</v>
      </c>
      <c r="X73" s="4">
        <v>1</v>
      </c>
      <c r="Y73" s="4">
        <v>0</v>
      </c>
      <c r="Z73" s="4"/>
      <c r="AA73" s="4"/>
      <c r="AB73" s="4"/>
    </row>
    <row r="74" spans="1:88" x14ac:dyDescent="0.2">
      <c r="A74" s="4">
        <v>50</v>
      </c>
      <c r="B74" s="4">
        <v>0</v>
      </c>
      <c r="C74" s="4">
        <v>0</v>
      </c>
      <c r="D74" s="4">
        <v>1</v>
      </c>
      <c r="E74" s="4">
        <v>209</v>
      </c>
      <c r="F74" s="4">
        <f>ROUND(Source!W50,O74)</f>
        <v>0</v>
      </c>
      <c r="G74" s="4" t="s">
        <v>140</v>
      </c>
      <c r="H74" s="4" t="s">
        <v>141</v>
      </c>
      <c r="I74" s="4"/>
      <c r="J74" s="4"/>
      <c r="K74" s="4">
        <v>209</v>
      </c>
      <c r="L74" s="4">
        <v>23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>
        <v>0</v>
      </c>
      <c r="X74" s="4">
        <v>1</v>
      </c>
      <c r="Y74" s="4">
        <v>0</v>
      </c>
      <c r="Z74" s="4"/>
      <c r="AA74" s="4"/>
      <c r="AB74" s="4"/>
    </row>
    <row r="75" spans="1:88" x14ac:dyDescent="0.2">
      <c r="A75" s="4">
        <v>50</v>
      </c>
      <c r="B75" s="4">
        <v>0</v>
      </c>
      <c r="C75" s="4">
        <v>0</v>
      </c>
      <c r="D75" s="4">
        <v>1</v>
      </c>
      <c r="E75" s="4">
        <v>233</v>
      </c>
      <c r="F75" s="4">
        <f>ROUND(Source!BD50,O75)</f>
        <v>0</v>
      </c>
      <c r="G75" s="4" t="s">
        <v>142</v>
      </c>
      <c r="H75" s="4" t="s">
        <v>143</v>
      </c>
      <c r="I75" s="4"/>
      <c r="J75" s="4"/>
      <c r="K75" s="4">
        <v>233</v>
      </c>
      <c r="L75" s="4">
        <v>24</v>
      </c>
      <c r="M75" s="4">
        <v>3</v>
      </c>
      <c r="N75" s="4" t="s">
        <v>3</v>
      </c>
      <c r="O75" s="4">
        <v>2</v>
      </c>
      <c r="P75" s="4"/>
      <c r="Q75" s="4"/>
      <c r="R75" s="4"/>
      <c r="S75" s="4"/>
      <c r="T75" s="4"/>
      <c r="U75" s="4"/>
      <c r="V75" s="4"/>
      <c r="W75" s="4">
        <v>0</v>
      </c>
      <c r="X75" s="4">
        <v>1</v>
      </c>
      <c r="Y75" s="4">
        <v>0</v>
      </c>
      <c r="Z75" s="4"/>
      <c r="AA75" s="4"/>
      <c r="AB75" s="4"/>
    </row>
    <row r="76" spans="1:88" x14ac:dyDescent="0.2">
      <c r="A76" s="4">
        <v>50</v>
      </c>
      <c r="B76" s="4">
        <v>0</v>
      </c>
      <c r="C76" s="4">
        <v>0</v>
      </c>
      <c r="D76" s="4">
        <v>1</v>
      </c>
      <c r="E76" s="4">
        <v>210</v>
      </c>
      <c r="F76" s="4">
        <f>ROUND(Source!X50,O76)</f>
        <v>88873.58</v>
      </c>
      <c r="G76" s="4" t="s">
        <v>144</v>
      </c>
      <c r="H76" s="4" t="s">
        <v>145</v>
      </c>
      <c r="I76" s="4"/>
      <c r="J76" s="4"/>
      <c r="K76" s="4">
        <v>210</v>
      </c>
      <c r="L76" s="4">
        <v>25</v>
      </c>
      <c r="M76" s="4">
        <v>3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>
        <v>88873.58</v>
      </c>
      <c r="X76" s="4">
        <v>1</v>
      </c>
      <c r="Y76" s="4">
        <v>88873.58</v>
      </c>
      <c r="Z76" s="4"/>
      <c r="AA76" s="4"/>
      <c r="AB76" s="4"/>
    </row>
    <row r="77" spans="1:88" x14ac:dyDescent="0.2">
      <c r="A77" s="4">
        <v>50</v>
      </c>
      <c r="B77" s="4">
        <v>0</v>
      </c>
      <c r="C77" s="4">
        <v>0</v>
      </c>
      <c r="D77" s="4">
        <v>1</v>
      </c>
      <c r="E77" s="4">
        <v>211</v>
      </c>
      <c r="F77" s="4">
        <f>ROUND(Source!Y50,O77)</f>
        <v>12696.23</v>
      </c>
      <c r="G77" s="4" t="s">
        <v>146</v>
      </c>
      <c r="H77" s="4" t="s">
        <v>147</v>
      </c>
      <c r="I77" s="4"/>
      <c r="J77" s="4"/>
      <c r="K77" s="4">
        <v>211</v>
      </c>
      <c r="L77" s="4">
        <v>26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>
        <v>12696.23</v>
      </c>
      <c r="X77" s="4">
        <v>1</v>
      </c>
      <c r="Y77" s="4">
        <v>12696.23</v>
      </c>
      <c r="Z77" s="4"/>
      <c r="AA77" s="4"/>
      <c r="AB77" s="4"/>
    </row>
    <row r="78" spans="1:88" x14ac:dyDescent="0.2">
      <c r="A78" s="4">
        <v>50</v>
      </c>
      <c r="B78" s="4">
        <v>0</v>
      </c>
      <c r="C78" s="4">
        <v>0</v>
      </c>
      <c r="D78" s="4">
        <v>1</v>
      </c>
      <c r="E78" s="4">
        <v>224</v>
      </c>
      <c r="F78" s="4">
        <f>ROUND(Source!AR50,O78)</f>
        <v>256410.23</v>
      </c>
      <c r="G78" s="4" t="s">
        <v>148</v>
      </c>
      <c r="H78" s="4" t="s">
        <v>149</v>
      </c>
      <c r="I78" s="4"/>
      <c r="J78" s="4"/>
      <c r="K78" s="4">
        <v>224</v>
      </c>
      <c r="L78" s="4">
        <v>27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>
        <v>256410.23</v>
      </c>
      <c r="X78" s="4">
        <v>1</v>
      </c>
      <c r="Y78" s="4">
        <v>256410.23</v>
      </c>
      <c r="Z78" s="4"/>
      <c r="AA78" s="4"/>
      <c r="AB78" s="4"/>
    </row>
    <row r="80" spans="1:88" x14ac:dyDescent="0.2">
      <c r="A80" s="1">
        <v>5</v>
      </c>
      <c r="B80" s="1">
        <v>1</v>
      </c>
      <c r="C80" s="1"/>
      <c r="D80" s="1">
        <f>ROW(A96)</f>
        <v>96</v>
      </c>
      <c r="E80" s="1"/>
      <c r="F80" s="1" t="s">
        <v>14</v>
      </c>
      <c r="G80" s="1" t="s">
        <v>150</v>
      </c>
      <c r="H80" s="1" t="s">
        <v>3</v>
      </c>
      <c r="I80" s="1">
        <v>0</v>
      </c>
      <c r="J80" s="1"/>
      <c r="K80" s="1">
        <v>0</v>
      </c>
      <c r="L80" s="1"/>
      <c r="M80" s="1" t="s">
        <v>3</v>
      </c>
      <c r="N80" s="1"/>
      <c r="O80" s="1"/>
      <c r="P80" s="1"/>
      <c r="Q80" s="1"/>
      <c r="R80" s="1"/>
      <c r="S80" s="1">
        <v>0</v>
      </c>
      <c r="T80" s="1"/>
      <c r="U80" s="1" t="s">
        <v>3</v>
      </c>
      <c r="V80" s="1">
        <v>0</v>
      </c>
      <c r="W80" s="1"/>
      <c r="X80" s="1"/>
      <c r="Y80" s="1"/>
      <c r="Z80" s="1"/>
      <c r="AA80" s="1"/>
      <c r="AB80" s="1" t="s">
        <v>3</v>
      </c>
      <c r="AC80" s="1" t="s">
        <v>3</v>
      </c>
      <c r="AD80" s="1" t="s">
        <v>3</v>
      </c>
      <c r="AE80" s="1" t="s">
        <v>3</v>
      </c>
      <c r="AF80" s="1" t="s">
        <v>3</v>
      </c>
      <c r="AG80" s="1" t="s">
        <v>3</v>
      </c>
      <c r="AH80" s="1"/>
      <c r="AI80" s="1"/>
      <c r="AJ80" s="1"/>
      <c r="AK80" s="1"/>
      <c r="AL80" s="1"/>
      <c r="AM80" s="1"/>
      <c r="AN80" s="1"/>
      <c r="AO80" s="1"/>
      <c r="AP80" s="1" t="s">
        <v>3</v>
      </c>
      <c r="AQ80" s="1" t="s">
        <v>3</v>
      </c>
      <c r="AR80" s="1" t="s">
        <v>3</v>
      </c>
      <c r="AS80" s="1"/>
      <c r="AT80" s="1"/>
      <c r="AU80" s="1"/>
      <c r="AV80" s="1"/>
      <c r="AW80" s="1"/>
      <c r="AX80" s="1"/>
      <c r="AY80" s="1"/>
      <c r="AZ80" s="1" t="s">
        <v>3</v>
      </c>
      <c r="BA80" s="1"/>
      <c r="BB80" s="1" t="s">
        <v>3</v>
      </c>
      <c r="BC80" s="1" t="s">
        <v>3</v>
      </c>
      <c r="BD80" s="1" t="s">
        <v>3</v>
      </c>
      <c r="BE80" s="1" t="s">
        <v>3</v>
      </c>
      <c r="BF80" s="1" t="s">
        <v>3</v>
      </c>
      <c r="BG80" s="1" t="s">
        <v>3</v>
      </c>
      <c r="BH80" s="1" t="s">
        <v>3</v>
      </c>
      <c r="BI80" s="1" t="s">
        <v>3</v>
      </c>
      <c r="BJ80" s="1" t="s">
        <v>3</v>
      </c>
      <c r="BK80" s="1" t="s">
        <v>3</v>
      </c>
      <c r="BL80" s="1" t="s">
        <v>3</v>
      </c>
      <c r="BM80" s="1" t="s">
        <v>3</v>
      </c>
      <c r="BN80" s="1" t="s">
        <v>3</v>
      </c>
      <c r="BO80" s="1" t="s">
        <v>3</v>
      </c>
      <c r="BP80" s="1" t="s">
        <v>3</v>
      </c>
      <c r="BQ80" s="1"/>
      <c r="BR80" s="1"/>
      <c r="BS80" s="1"/>
      <c r="BT80" s="1"/>
      <c r="BU80" s="1"/>
      <c r="BV80" s="1"/>
      <c r="BW80" s="1"/>
      <c r="BX80" s="1">
        <v>0</v>
      </c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>
        <v>0</v>
      </c>
    </row>
    <row r="82" spans="1:245" x14ac:dyDescent="0.2">
      <c r="A82" s="2">
        <v>52</v>
      </c>
      <c r="B82" s="2">
        <f t="shared" ref="B82:G82" si="62">B96</f>
        <v>1</v>
      </c>
      <c r="C82" s="2">
        <f t="shared" si="62"/>
        <v>5</v>
      </c>
      <c r="D82" s="2">
        <f t="shared" si="62"/>
        <v>80</v>
      </c>
      <c r="E82" s="2">
        <f t="shared" si="62"/>
        <v>0</v>
      </c>
      <c r="F82" s="2" t="str">
        <f t="shared" si="62"/>
        <v>Новый подраздел</v>
      </c>
      <c r="G82" s="2" t="str">
        <f t="shared" si="62"/>
        <v>Система оповещения</v>
      </c>
      <c r="H82" s="2"/>
      <c r="I82" s="2"/>
      <c r="J82" s="2"/>
      <c r="K82" s="2"/>
      <c r="L82" s="2"/>
      <c r="M82" s="2"/>
      <c r="N82" s="2"/>
      <c r="O82" s="2">
        <f t="shared" ref="O82:AT82" si="63">O96</f>
        <v>222400.48</v>
      </c>
      <c r="P82" s="2">
        <f t="shared" si="63"/>
        <v>14514.92</v>
      </c>
      <c r="Q82" s="2">
        <f t="shared" si="63"/>
        <v>181.7</v>
      </c>
      <c r="R82" s="2">
        <f t="shared" si="63"/>
        <v>118.61</v>
      </c>
      <c r="S82" s="2">
        <f t="shared" si="63"/>
        <v>207703.86</v>
      </c>
      <c r="T82" s="2">
        <f t="shared" si="63"/>
        <v>0</v>
      </c>
      <c r="U82" s="2">
        <f t="shared" si="63"/>
        <v>562.28800000000001</v>
      </c>
      <c r="V82" s="2">
        <f t="shared" si="63"/>
        <v>0</v>
      </c>
      <c r="W82" s="2">
        <f t="shared" si="63"/>
        <v>0</v>
      </c>
      <c r="X82" s="2">
        <f t="shared" si="63"/>
        <v>145392.71</v>
      </c>
      <c r="Y82" s="2">
        <f t="shared" si="63"/>
        <v>20770.39</v>
      </c>
      <c r="Z82" s="2">
        <f t="shared" si="63"/>
        <v>0</v>
      </c>
      <c r="AA82" s="2">
        <f t="shared" si="63"/>
        <v>0</v>
      </c>
      <c r="AB82" s="2">
        <f t="shared" si="63"/>
        <v>222400.48</v>
      </c>
      <c r="AC82" s="2">
        <f t="shared" si="63"/>
        <v>14514.92</v>
      </c>
      <c r="AD82" s="2">
        <f t="shared" si="63"/>
        <v>181.7</v>
      </c>
      <c r="AE82" s="2">
        <f t="shared" si="63"/>
        <v>118.61</v>
      </c>
      <c r="AF82" s="2">
        <f t="shared" si="63"/>
        <v>207703.86</v>
      </c>
      <c r="AG82" s="2">
        <f t="shared" si="63"/>
        <v>0</v>
      </c>
      <c r="AH82" s="2">
        <f t="shared" si="63"/>
        <v>562.28800000000001</v>
      </c>
      <c r="AI82" s="2">
        <f t="shared" si="63"/>
        <v>0</v>
      </c>
      <c r="AJ82" s="2">
        <f t="shared" si="63"/>
        <v>0</v>
      </c>
      <c r="AK82" s="2">
        <f t="shared" si="63"/>
        <v>145392.71</v>
      </c>
      <c r="AL82" s="2">
        <f t="shared" si="63"/>
        <v>20770.39</v>
      </c>
      <c r="AM82" s="2">
        <f t="shared" si="63"/>
        <v>0</v>
      </c>
      <c r="AN82" s="2">
        <f t="shared" si="63"/>
        <v>0</v>
      </c>
      <c r="AO82" s="2">
        <f t="shared" si="63"/>
        <v>0</v>
      </c>
      <c r="AP82" s="2">
        <f t="shared" si="63"/>
        <v>0</v>
      </c>
      <c r="AQ82" s="2">
        <f t="shared" si="63"/>
        <v>0</v>
      </c>
      <c r="AR82" s="2">
        <f t="shared" si="63"/>
        <v>388691.68</v>
      </c>
      <c r="AS82" s="2">
        <f t="shared" si="63"/>
        <v>0</v>
      </c>
      <c r="AT82" s="2">
        <f t="shared" si="63"/>
        <v>0</v>
      </c>
      <c r="AU82" s="2">
        <f t="shared" ref="AU82:BZ82" si="64">AU96</f>
        <v>388691.68</v>
      </c>
      <c r="AV82" s="2">
        <f t="shared" si="64"/>
        <v>14514.92</v>
      </c>
      <c r="AW82" s="2">
        <f t="shared" si="64"/>
        <v>14514.92</v>
      </c>
      <c r="AX82" s="2">
        <f t="shared" si="64"/>
        <v>0</v>
      </c>
      <c r="AY82" s="2">
        <f t="shared" si="64"/>
        <v>14514.92</v>
      </c>
      <c r="AZ82" s="2">
        <f t="shared" si="64"/>
        <v>0</v>
      </c>
      <c r="BA82" s="2">
        <f t="shared" si="64"/>
        <v>0</v>
      </c>
      <c r="BB82" s="2">
        <f t="shared" si="64"/>
        <v>0</v>
      </c>
      <c r="BC82" s="2">
        <f t="shared" si="64"/>
        <v>0</v>
      </c>
      <c r="BD82" s="2">
        <f t="shared" si="64"/>
        <v>0</v>
      </c>
      <c r="BE82" s="2">
        <f t="shared" si="64"/>
        <v>0</v>
      </c>
      <c r="BF82" s="2">
        <f t="shared" si="64"/>
        <v>0</v>
      </c>
      <c r="BG82" s="2">
        <f t="shared" si="64"/>
        <v>0</v>
      </c>
      <c r="BH82" s="2">
        <f t="shared" si="64"/>
        <v>0</v>
      </c>
      <c r="BI82" s="2">
        <f t="shared" si="64"/>
        <v>0</v>
      </c>
      <c r="BJ82" s="2">
        <f t="shared" si="64"/>
        <v>0</v>
      </c>
      <c r="BK82" s="2">
        <f t="shared" si="64"/>
        <v>0</v>
      </c>
      <c r="BL82" s="2">
        <f t="shared" si="64"/>
        <v>0</v>
      </c>
      <c r="BM82" s="2">
        <f t="shared" si="64"/>
        <v>0</v>
      </c>
      <c r="BN82" s="2">
        <f t="shared" si="64"/>
        <v>0</v>
      </c>
      <c r="BO82" s="2">
        <f t="shared" si="64"/>
        <v>0</v>
      </c>
      <c r="BP82" s="2">
        <f t="shared" si="64"/>
        <v>0</v>
      </c>
      <c r="BQ82" s="2">
        <f t="shared" si="64"/>
        <v>0</v>
      </c>
      <c r="BR82" s="2">
        <f t="shared" si="64"/>
        <v>0</v>
      </c>
      <c r="BS82" s="2">
        <f t="shared" si="64"/>
        <v>0</v>
      </c>
      <c r="BT82" s="2">
        <f t="shared" si="64"/>
        <v>0</v>
      </c>
      <c r="BU82" s="2">
        <f t="shared" si="64"/>
        <v>0</v>
      </c>
      <c r="BV82" s="2">
        <f t="shared" si="64"/>
        <v>0</v>
      </c>
      <c r="BW82" s="2">
        <f t="shared" si="64"/>
        <v>0</v>
      </c>
      <c r="BX82" s="2">
        <f t="shared" si="64"/>
        <v>0</v>
      </c>
      <c r="BY82" s="2">
        <f t="shared" si="64"/>
        <v>0</v>
      </c>
      <c r="BZ82" s="2">
        <f t="shared" si="64"/>
        <v>0</v>
      </c>
      <c r="CA82" s="2">
        <f t="shared" ref="CA82:DF82" si="65">CA96</f>
        <v>388691.68</v>
      </c>
      <c r="CB82" s="2">
        <f t="shared" si="65"/>
        <v>0</v>
      </c>
      <c r="CC82" s="2">
        <f t="shared" si="65"/>
        <v>0</v>
      </c>
      <c r="CD82" s="2">
        <f t="shared" si="65"/>
        <v>388691.68</v>
      </c>
      <c r="CE82" s="2">
        <f t="shared" si="65"/>
        <v>14514.92</v>
      </c>
      <c r="CF82" s="2">
        <f t="shared" si="65"/>
        <v>14514.92</v>
      </c>
      <c r="CG82" s="2">
        <f t="shared" si="65"/>
        <v>0</v>
      </c>
      <c r="CH82" s="2">
        <f t="shared" si="65"/>
        <v>14514.92</v>
      </c>
      <c r="CI82" s="2">
        <f t="shared" si="65"/>
        <v>0</v>
      </c>
      <c r="CJ82" s="2">
        <f t="shared" si="65"/>
        <v>0</v>
      </c>
      <c r="CK82" s="2">
        <f t="shared" si="65"/>
        <v>0</v>
      </c>
      <c r="CL82" s="2">
        <f t="shared" si="65"/>
        <v>0</v>
      </c>
      <c r="CM82" s="2">
        <f t="shared" si="65"/>
        <v>0</v>
      </c>
      <c r="CN82" s="2">
        <f t="shared" si="65"/>
        <v>0</v>
      </c>
      <c r="CO82" s="2">
        <f t="shared" si="65"/>
        <v>0</v>
      </c>
      <c r="CP82" s="2">
        <f t="shared" si="65"/>
        <v>0</v>
      </c>
      <c r="CQ82" s="2">
        <f t="shared" si="65"/>
        <v>0</v>
      </c>
      <c r="CR82" s="2">
        <f t="shared" si="65"/>
        <v>0</v>
      </c>
      <c r="CS82" s="2">
        <f t="shared" si="65"/>
        <v>0</v>
      </c>
      <c r="CT82" s="2">
        <f t="shared" si="65"/>
        <v>0</v>
      </c>
      <c r="CU82" s="2">
        <f t="shared" si="65"/>
        <v>0</v>
      </c>
      <c r="CV82" s="2">
        <f t="shared" si="65"/>
        <v>0</v>
      </c>
      <c r="CW82" s="2">
        <f t="shared" si="65"/>
        <v>0</v>
      </c>
      <c r="CX82" s="2">
        <f t="shared" si="65"/>
        <v>0</v>
      </c>
      <c r="CY82" s="2">
        <f t="shared" si="65"/>
        <v>0</v>
      </c>
      <c r="CZ82" s="2">
        <f t="shared" si="65"/>
        <v>0</v>
      </c>
      <c r="DA82" s="2">
        <f t="shared" si="65"/>
        <v>0</v>
      </c>
      <c r="DB82" s="2">
        <f t="shared" si="65"/>
        <v>0</v>
      </c>
      <c r="DC82" s="2">
        <f t="shared" si="65"/>
        <v>0</v>
      </c>
      <c r="DD82" s="2">
        <f t="shared" si="65"/>
        <v>0</v>
      </c>
      <c r="DE82" s="2">
        <f t="shared" si="65"/>
        <v>0</v>
      </c>
      <c r="DF82" s="2">
        <f t="shared" si="65"/>
        <v>0</v>
      </c>
      <c r="DG82" s="3">
        <f t="shared" ref="DG82:EL82" si="66">DG96</f>
        <v>0</v>
      </c>
      <c r="DH82" s="3">
        <f t="shared" si="66"/>
        <v>0</v>
      </c>
      <c r="DI82" s="3">
        <f t="shared" si="66"/>
        <v>0</v>
      </c>
      <c r="DJ82" s="3">
        <f t="shared" si="66"/>
        <v>0</v>
      </c>
      <c r="DK82" s="3">
        <f t="shared" si="66"/>
        <v>0</v>
      </c>
      <c r="DL82" s="3">
        <f t="shared" si="66"/>
        <v>0</v>
      </c>
      <c r="DM82" s="3">
        <f t="shared" si="66"/>
        <v>0</v>
      </c>
      <c r="DN82" s="3">
        <f t="shared" si="66"/>
        <v>0</v>
      </c>
      <c r="DO82" s="3">
        <f t="shared" si="66"/>
        <v>0</v>
      </c>
      <c r="DP82" s="3">
        <f t="shared" si="66"/>
        <v>0</v>
      </c>
      <c r="DQ82" s="3">
        <f t="shared" si="66"/>
        <v>0</v>
      </c>
      <c r="DR82" s="3">
        <f t="shared" si="66"/>
        <v>0</v>
      </c>
      <c r="DS82" s="3">
        <f t="shared" si="66"/>
        <v>0</v>
      </c>
      <c r="DT82" s="3">
        <f t="shared" si="66"/>
        <v>0</v>
      </c>
      <c r="DU82" s="3">
        <f t="shared" si="66"/>
        <v>0</v>
      </c>
      <c r="DV82" s="3">
        <f t="shared" si="66"/>
        <v>0</v>
      </c>
      <c r="DW82" s="3">
        <f t="shared" si="66"/>
        <v>0</v>
      </c>
      <c r="DX82" s="3">
        <f t="shared" si="66"/>
        <v>0</v>
      </c>
      <c r="DY82" s="3">
        <f t="shared" si="66"/>
        <v>0</v>
      </c>
      <c r="DZ82" s="3">
        <f t="shared" si="66"/>
        <v>0</v>
      </c>
      <c r="EA82" s="3">
        <f t="shared" si="66"/>
        <v>0</v>
      </c>
      <c r="EB82" s="3">
        <f t="shared" si="66"/>
        <v>0</v>
      </c>
      <c r="EC82" s="3">
        <f t="shared" si="66"/>
        <v>0</v>
      </c>
      <c r="ED82" s="3">
        <f t="shared" si="66"/>
        <v>0</v>
      </c>
      <c r="EE82" s="3">
        <f t="shared" si="66"/>
        <v>0</v>
      </c>
      <c r="EF82" s="3">
        <f t="shared" si="66"/>
        <v>0</v>
      </c>
      <c r="EG82" s="3">
        <f t="shared" si="66"/>
        <v>0</v>
      </c>
      <c r="EH82" s="3">
        <f t="shared" si="66"/>
        <v>0</v>
      </c>
      <c r="EI82" s="3">
        <f t="shared" si="66"/>
        <v>0</v>
      </c>
      <c r="EJ82" s="3">
        <f t="shared" si="66"/>
        <v>0</v>
      </c>
      <c r="EK82" s="3">
        <f t="shared" si="66"/>
        <v>0</v>
      </c>
      <c r="EL82" s="3">
        <f t="shared" si="66"/>
        <v>0</v>
      </c>
      <c r="EM82" s="3">
        <f t="shared" ref="EM82:FR82" si="67">EM96</f>
        <v>0</v>
      </c>
      <c r="EN82" s="3">
        <f t="shared" si="67"/>
        <v>0</v>
      </c>
      <c r="EO82" s="3">
        <f t="shared" si="67"/>
        <v>0</v>
      </c>
      <c r="EP82" s="3">
        <f t="shared" si="67"/>
        <v>0</v>
      </c>
      <c r="EQ82" s="3">
        <f t="shared" si="67"/>
        <v>0</v>
      </c>
      <c r="ER82" s="3">
        <f t="shared" si="67"/>
        <v>0</v>
      </c>
      <c r="ES82" s="3">
        <f t="shared" si="67"/>
        <v>0</v>
      </c>
      <c r="ET82" s="3">
        <f t="shared" si="67"/>
        <v>0</v>
      </c>
      <c r="EU82" s="3">
        <f t="shared" si="67"/>
        <v>0</v>
      </c>
      <c r="EV82" s="3">
        <f t="shared" si="67"/>
        <v>0</v>
      </c>
      <c r="EW82" s="3">
        <f t="shared" si="67"/>
        <v>0</v>
      </c>
      <c r="EX82" s="3">
        <f t="shared" si="67"/>
        <v>0</v>
      </c>
      <c r="EY82" s="3">
        <f t="shared" si="67"/>
        <v>0</v>
      </c>
      <c r="EZ82" s="3">
        <f t="shared" si="67"/>
        <v>0</v>
      </c>
      <c r="FA82" s="3">
        <f t="shared" si="67"/>
        <v>0</v>
      </c>
      <c r="FB82" s="3">
        <f t="shared" si="67"/>
        <v>0</v>
      </c>
      <c r="FC82" s="3">
        <f t="shared" si="67"/>
        <v>0</v>
      </c>
      <c r="FD82" s="3">
        <f t="shared" si="67"/>
        <v>0</v>
      </c>
      <c r="FE82" s="3">
        <f t="shared" si="67"/>
        <v>0</v>
      </c>
      <c r="FF82" s="3">
        <f t="shared" si="67"/>
        <v>0</v>
      </c>
      <c r="FG82" s="3">
        <f t="shared" si="67"/>
        <v>0</v>
      </c>
      <c r="FH82" s="3">
        <f t="shared" si="67"/>
        <v>0</v>
      </c>
      <c r="FI82" s="3">
        <f t="shared" si="67"/>
        <v>0</v>
      </c>
      <c r="FJ82" s="3">
        <f t="shared" si="67"/>
        <v>0</v>
      </c>
      <c r="FK82" s="3">
        <f t="shared" si="67"/>
        <v>0</v>
      </c>
      <c r="FL82" s="3">
        <f t="shared" si="67"/>
        <v>0</v>
      </c>
      <c r="FM82" s="3">
        <f t="shared" si="67"/>
        <v>0</v>
      </c>
      <c r="FN82" s="3">
        <f t="shared" si="67"/>
        <v>0</v>
      </c>
      <c r="FO82" s="3">
        <f t="shared" si="67"/>
        <v>0</v>
      </c>
      <c r="FP82" s="3">
        <f t="shared" si="67"/>
        <v>0</v>
      </c>
      <c r="FQ82" s="3">
        <f t="shared" si="67"/>
        <v>0</v>
      </c>
      <c r="FR82" s="3">
        <f t="shared" si="67"/>
        <v>0</v>
      </c>
      <c r="FS82" s="3">
        <f t="shared" ref="FS82:GX82" si="68">FS96</f>
        <v>0</v>
      </c>
      <c r="FT82" s="3">
        <f t="shared" si="68"/>
        <v>0</v>
      </c>
      <c r="FU82" s="3">
        <f t="shared" si="68"/>
        <v>0</v>
      </c>
      <c r="FV82" s="3">
        <f t="shared" si="68"/>
        <v>0</v>
      </c>
      <c r="FW82" s="3">
        <f t="shared" si="68"/>
        <v>0</v>
      </c>
      <c r="FX82" s="3">
        <f t="shared" si="68"/>
        <v>0</v>
      </c>
      <c r="FY82" s="3">
        <f t="shared" si="68"/>
        <v>0</v>
      </c>
      <c r="FZ82" s="3">
        <f t="shared" si="68"/>
        <v>0</v>
      </c>
      <c r="GA82" s="3">
        <f t="shared" si="68"/>
        <v>0</v>
      </c>
      <c r="GB82" s="3">
        <f t="shared" si="68"/>
        <v>0</v>
      </c>
      <c r="GC82" s="3">
        <f t="shared" si="68"/>
        <v>0</v>
      </c>
      <c r="GD82" s="3">
        <f t="shared" si="68"/>
        <v>0</v>
      </c>
      <c r="GE82" s="3">
        <f t="shared" si="68"/>
        <v>0</v>
      </c>
      <c r="GF82" s="3">
        <f t="shared" si="68"/>
        <v>0</v>
      </c>
      <c r="GG82" s="3">
        <f t="shared" si="68"/>
        <v>0</v>
      </c>
      <c r="GH82" s="3">
        <f t="shared" si="68"/>
        <v>0</v>
      </c>
      <c r="GI82" s="3">
        <f t="shared" si="68"/>
        <v>0</v>
      </c>
      <c r="GJ82" s="3">
        <f t="shared" si="68"/>
        <v>0</v>
      </c>
      <c r="GK82" s="3">
        <f t="shared" si="68"/>
        <v>0</v>
      </c>
      <c r="GL82" s="3">
        <f t="shared" si="68"/>
        <v>0</v>
      </c>
      <c r="GM82" s="3">
        <f t="shared" si="68"/>
        <v>0</v>
      </c>
      <c r="GN82" s="3">
        <f t="shared" si="68"/>
        <v>0</v>
      </c>
      <c r="GO82" s="3">
        <f t="shared" si="68"/>
        <v>0</v>
      </c>
      <c r="GP82" s="3">
        <f t="shared" si="68"/>
        <v>0</v>
      </c>
      <c r="GQ82" s="3">
        <f t="shared" si="68"/>
        <v>0</v>
      </c>
      <c r="GR82" s="3">
        <f t="shared" si="68"/>
        <v>0</v>
      </c>
      <c r="GS82" s="3">
        <f t="shared" si="68"/>
        <v>0</v>
      </c>
      <c r="GT82" s="3">
        <f t="shared" si="68"/>
        <v>0</v>
      </c>
      <c r="GU82" s="3">
        <f t="shared" si="68"/>
        <v>0</v>
      </c>
      <c r="GV82" s="3">
        <f t="shared" si="68"/>
        <v>0</v>
      </c>
      <c r="GW82" s="3">
        <f t="shared" si="68"/>
        <v>0</v>
      </c>
      <c r="GX82" s="3">
        <f t="shared" si="68"/>
        <v>0</v>
      </c>
    </row>
    <row r="84" spans="1:245" x14ac:dyDescent="0.2">
      <c r="A84">
        <v>17</v>
      </c>
      <c r="B84">
        <v>1</v>
      </c>
      <c r="C84">
        <f>ROW(SmtRes!A82)</f>
        <v>82</v>
      </c>
      <c r="D84">
        <f>ROW(EtalonRes!A82)</f>
        <v>82</v>
      </c>
      <c r="E84" t="s">
        <v>151</v>
      </c>
      <c r="F84" t="s">
        <v>17</v>
      </c>
      <c r="G84" t="s">
        <v>152</v>
      </c>
      <c r="H84" t="s">
        <v>19</v>
      </c>
      <c r="I84">
        <v>1</v>
      </c>
      <c r="J84">
        <v>0</v>
      </c>
      <c r="K84">
        <v>1</v>
      </c>
      <c r="O84">
        <f t="shared" ref="O84:O94" si="69">ROUND(CP84,2)</f>
        <v>469.3</v>
      </c>
      <c r="P84">
        <f t="shared" ref="P84:P94" si="70">ROUND(CQ84*I84,2)</f>
        <v>8.4600000000000009</v>
      </c>
      <c r="Q84">
        <f t="shared" ref="Q84:Q94" si="71">ROUND(CR84*I84,2)</f>
        <v>88.47</v>
      </c>
      <c r="R84">
        <f t="shared" ref="R84:R94" si="72">ROUND(CS84*I84,2)</f>
        <v>57.74</v>
      </c>
      <c r="S84">
        <f t="shared" ref="S84:S94" si="73">ROUND(CT84*I84,2)</f>
        <v>372.37</v>
      </c>
      <c r="T84">
        <f t="shared" ref="T84:T94" si="74">ROUND(CU84*I84,2)</f>
        <v>0</v>
      </c>
      <c r="U84">
        <f t="shared" ref="U84:U94" si="75">CV84*I84</f>
        <v>0.95899999999999996</v>
      </c>
      <c r="V84">
        <f t="shared" ref="V84:V94" si="76">CW84*I84</f>
        <v>0</v>
      </c>
      <c r="W84">
        <f t="shared" ref="W84:W94" si="77">ROUND(CX84*I84,2)</f>
        <v>0</v>
      </c>
      <c r="X84">
        <f t="shared" ref="X84:X94" si="78">ROUND(CY84,2)</f>
        <v>260.66000000000003</v>
      </c>
      <c r="Y84">
        <f t="shared" ref="Y84:Y94" si="79">ROUND(CZ84,2)</f>
        <v>37.24</v>
      </c>
      <c r="AA84">
        <v>150194011</v>
      </c>
      <c r="AB84">
        <f t="shared" ref="AB84:AB94" si="80">ROUND((AC84+AD84+AF84),6)</f>
        <v>469.298</v>
      </c>
      <c r="AC84">
        <f>ROUND(((ES84*1)),6)</f>
        <v>8.4600000000000009</v>
      </c>
      <c r="AD84">
        <f>ROUND(((((ET84*0.7))-((EU84*0.7)))+AE84),6)</f>
        <v>88.465999999999994</v>
      </c>
      <c r="AE84">
        <f>ROUND(((EU84*0.7)),6)</f>
        <v>57.735999999999997</v>
      </c>
      <c r="AF84">
        <f>ROUND(((EV84*0.7)),6)</f>
        <v>372.37200000000001</v>
      </c>
      <c r="AG84">
        <f t="shared" ref="AG84:AG94" si="81">ROUND((AP84),6)</f>
        <v>0</v>
      </c>
      <c r="AH84">
        <f>((EW84*0.7))</f>
        <v>0.95899999999999996</v>
      </c>
      <c r="AI84">
        <f>((EX84*0.7))</f>
        <v>0</v>
      </c>
      <c r="AJ84">
        <f t="shared" ref="AJ84:AJ94" si="82">(AS84)</f>
        <v>0</v>
      </c>
      <c r="AK84">
        <v>666.8</v>
      </c>
      <c r="AL84">
        <v>8.4600000000000009</v>
      </c>
      <c r="AM84">
        <v>126.38</v>
      </c>
      <c r="AN84">
        <v>82.48</v>
      </c>
      <c r="AO84">
        <v>531.96</v>
      </c>
      <c r="AP84">
        <v>0</v>
      </c>
      <c r="AQ84">
        <v>1.37</v>
      </c>
      <c r="AR84">
        <v>0</v>
      </c>
      <c r="AS84">
        <v>0</v>
      </c>
      <c r="AT84">
        <v>70</v>
      </c>
      <c r="AU84">
        <v>10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1</v>
      </c>
      <c r="BD84" t="s">
        <v>3</v>
      </c>
      <c r="BE84" t="s">
        <v>3</v>
      </c>
      <c r="BF84" t="s">
        <v>3</v>
      </c>
      <c r="BG84" t="s">
        <v>3</v>
      </c>
      <c r="BH84">
        <v>0</v>
      </c>
      <c r="BI84">
        <v>4</v>
      </c>
      <c r="BJ84" t="s">
        <v>20</v>
      </c>
      <c r="BM84">
        <v>0</v>
      </c>
      <c r="BN84">
        <v>0</v>
      </c>
      <c r="BO84" t="s">
        <v>3</v>
      </c>
      <c r="BP84">
        <v>0</v>
      </c>
      <c r="BQ84">
        <v>1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70</v>
      </c>
      <c r="CA84">
        <v>10</v>
      </c>
      <c r="CB84" t="s">
        <v>3</v>
      </c>
      <c r="CE84">
        <v>0</v>
      </c>
      <c r="CF84">
        <v>0</v>
      </c>
      <c r="CG84">
        <v>0</v>
      </c>
      <c r="CM84">
        <v>0</v>
      </c>
      <c r="CN84" t="s">
        <v>850</v>
      </c>
      <c r="CO84">
        <v>0</v>
      </c>
      <c r="CP84">
        <f t="shared" ref="CP84:CP94" si="83">(P84+Q84+S84)</f>
        <v>469.3</v>
      </c>
      <c r="CQ84">
        <f t="shared" ref="CQ84:CQ94" si="84">(AC84*BC84*AW84)</f>
        <v>8.4600000000000009</v>
      </c>
      <c r="CR84">
        <f>(((((ET84*0.7))*BB84-((EU84*0.7))*BS84)+AE84*BS84)*AV84)</f>
        <v>88.465999999999994</v>
      </c>
      <c r="CS84">
        <f t="shared" ref="CS84:CS94" si="85">(AE84*BS84*AV84)</f>
        <v>57.735999999999997</v>
      </c>
      <c r="CT84">
        <f t="shared" ref="CT84:CT94" si="86">(AF84*BA84*AV84)</f>
        <v>372.37200000000001</v>
      </c>
      <c r="CU84">
        <f t="shared" ref="CU84:CU94" si="87">AG84</f>
        <v>0</v>
      </c>
      <c r="CV84">
        <f t="shared" ref="CV84:CV94" si="88">(AH84*AV84)</f>
        <v>0.95899999999999996</v>
      </c>
      <c r="CW84">
        <f t="shared" ref="CW84:CW94" si="89">AI84</f>
        <v>0</v>
      </c>
      <c r="CX84">
        <f t="shared" ref="CX84:CX94" si="90">AJ84</f>
        <v>0</v>
      </c>
      <c r="CY84">
        <f t="shared" ref="CY84:CY94" si="91">((S84*BZ84)/100)</f>
        <v>260.65899999999999</v>
      </c>
      <c r="CZ84">
        <f t="shared" ref="CZ84:CZ94" si="92">((S84*CA84)/100)</f>
        <v>37.236999999999995</v>
      </c>
      <c r="DC84" t="s">
        <v>3</v>
      </c>
      <c r="DD84" t="s">
        <v>21</v>
      </c>
      <c r="DE84" t="s">
        <v>22</v>
      </c>
      <c r="DF84" t="s">
        <v>22</v>
      </c>
      <c r="DG84" t="s">
        <v>22</v>
      </c>
      <c r="DH84" t="s">
        <v>3</v>
      </c>
      <c r="DI84" t="s">
        <v>22</v>
      </c>
      <c r="DJ84" t="s">
        <v>22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1010</v>
      </c>
      <c r="DV84" t="s">
        <v>19</v>
      </c>
      <c r="DW84" t="s">
        <v>19</v>
      </c>
      <c r="DX84">
        <v>1</v>
      </c>
      <c r="DZ84" t="s">
        <v>3</v>
      </c>
      <c r="EA84" t="s">
        <v>3</v>
      </c>
      <c r="EB84" t="s">
        <v>3</v>
      </c>
      <c r="EC84" t="s">
        <v>3</v>
      </c>
      <c r="EE84">
        <v>113434998</v>
      </c>
      <c r="EF84">
        <v>1</v>
      </c>
      <c r="EG84" t="s">
        <v>23</v>
      </c>
      <c r="EH84">
        <v>0</v>
      </c>
      <c r="EI84" t="s">
        <v>3</v>
      </c>
      <c r="EJ84">
        <v>4</v>
      </c>
      <c r="EK84">
        <v>0</v>
      </c>
      <c r="EL84" t="s">
        <v>24</v>
      </c>
      <c r="EM84" t="s">
        <v>25</v>
      </c>
      <c r="EO84" t="s">
        <v>26</v>
      </c>
      <c r="EQ84">
        <v>131072</v>
      </c>
      <c r="ER84">
        <v>666.8</v>
      </c>
      <c r="ES84">
        <v>8.4600000000000009</v>
      </c>
      <c r="ET84">
        <v>126.38</v>
      </c>
      <c r="EU84">
        <v>82.48</v>
      </c>
      <c r="EV84">
        <v>531.96</v>
      </c>
      <c r="EW84">
        <v>1.37</v>
      </c>
      <c r="EX84">
        <v>0</v>
      </c>
      <c r="EY84">
        <v>0</v>
      </c>
      <c r="FQ84">
        <v>0</v>
      </c>
      <c r="FR84">
        <f t="shared" ref="FR84:FR94" si="93">ROUND(IF(BI84=3,GM84,0),2)</f>
        <v>0</v>
      </c>
      <c r="FS84">
        <v>0</v>
      </c>
      <c r="FX84">
        <v>70</v>
      </c>
      <c r="FY84">
        <v>10</v>
      </c>
      <c r="GA84" t="s">
        <v>3</v>
      </c>
      <c r="GD84">
        <v>0</v>
      </c>
      <c r="GF84">
        <v>-1067884061</v>
      </c>
      <c r="GG84">
        <v>2</v>
      </c>
      <c r="GH84">
        <v>1</v>
      </c>
      <c r="GI84">
        <v>-2</v>
      </c>
      <c r="GJ84">
        <v>0</v>
      </c>
      <c r="GK84">
        <f>ROUND(R84*(R12)/100,2)</f>
        <v>62.36</v>
      </c>
      <c r="GL84">
        <f t="shared" ref="GL84:GL94" si="94">ROUND(IF(AND(BH84=3,BI84=3,FS84&lt;&gt;0),P84,0),2)</f>
        <v>0</v>
      </c>
      <c r="GM84">
        <f t="shared" ref="GM84:GM94" si="95">ROUND(O84+X84+Y84+GK84,2)+GX84</f>
        <v>829.56</v>
      </c>
      <c r="GN84">
        <f t="shared" ref="GN84:GN94" si="96">IF(OR(BI84=0,BI84=1),GM84,0)</f>
        <v>0</v>
      </c>
      <c r="GO84">
        <f t="shared" ref="GO84:GO94" si="97">IF(BI84=2,GM84,0)</f>
        <v>0</v>
      </c>
      <c r="GP84">
        <f t="shared" ref="GP84:GP94" si="98">IF(BI84=4,GM84+GX84,0)</f>
        <v>829.56</v>
      </c>
      <c r="GR84">
        <v>0</v>
      </c>
      <c r="GS84">
        <v>0</v>
      </c>
      <c r="GT84">
        <v>0</v>
      </c>
      <c r="GU84" t="s">
        <v>3</v>
      </c>
      <c r="GV84">
        <f>ROUND((GT84),6)</f>
        <v>0</v>
      </c>
      <c r="GW84">
        <v>1</v>
      </c>
      <c r="GX84">
        <f t="shared" ref="GX84:GX94" si="99">ROUND(HC84*I84,2)</f>
        <v>0</v>
      </c>
      <c r="HA84">
        <v>0</v>
      </c>
      <c r="HB84">
        <v>0</v>
      </c>
      <c r="HC84">
        <f t="shared" ref="HC84:HC94" si="100">GV84*GW84</f>
        <v>0</v>
      </c>
      <c r="HE84" t="s">
        <v>3</v>
      </c>
      <c r="HF84" t="s">
        <v>3</v>
      </c>
      <c r="HM84" t="s">
        <v>3</v>
      </c>
      <c r="HN84" t="s">
        <v>3</v>
      </c>
      <c r="HO84" t="s">
        <v>3</v>
      </c>
      <c r="HP84" t="s">
        <v>3</v>
      </c>
      <c r="HQ84" t="s">
        <v>3</v>
      </c>
      <c r="IK84">
        <v>0</v>
      </c>
    </row>
    <row r="85" spans="1:245" x14ac:dyDescent="0.2">
      <c r="A85">
        <v>17</v>
      </c>
      <c r="B85">
        <v>1</v>
      </c>
      <c r="C85">
        <f>ROW(SmtRes!A86)</f>
        <v>86</v>
      </c>
      <c r="D85">
        <f>ROW(EtalonRes!A86)</f>
        <v>86</v>
      </c>
      <c r="E85" t="s">
        <v>153</v>
      </c>
      <c r="F85" t="s">
        <v>28</v>
      </c>
      <c r="G85" t="s">
        <v>154</v>
      </c>
      <c r="H85" t="s">
        <v>19</v>
      </c>
      <c r="I85">
        <v>1</v>
      </c>
      <c r="J85">
        <v>0</v>
      </c>
      <c r="K85">
        <v>1</v>
      </c>
      <c r="O85">
        <f t="shared" si="69"/>
        <v>31.02</v>
      </c>
      <c r="P85">
        <f t="shared" si="70"/>
        <v>1.79</v>
      </c>
      <c r="Q85">
        <f t="shared" si="71"/>
        <v>5.93</v>
      </c>
      <c r="R85">
        <f t="shared" si="72"/>
        <v>3.87</v>
      </c>
      <c r="S85">
        <f t="shared" si="73"/>
        <v>23.3</v>
      </c>
      <c r="T85">
        <f t="shared" si="74"/>
        <v>0</v>
      </c>
      <c r="U85">
        <f t="shared" si="75"/>
        <v>0.06</v>
      </c>
      <c r="V85">
        <f t="shared" si="76"/>
        <v>0</v>
      </c>
      <c r="W85">
        <f t="shared" si="77"/>
        <v>0</v>
      </c>
      <c r="X85">
        <f t="shared" si="78"/>
        <v>16.309999999999999</v>
      </c>
      <c r="Y85">
        <f t="shared" si="79"/>
        <v>2.33</v>
      </c>
      <c r="AA85">
        <v>150194011</v>
      </c>
      <c r="AB85">
        <f t="shared" si="80"/>
        <v>31.01</v>
      </c>
      <c r="AC85">
        <f>ROUND(((ES85*1)),6)</f>
        <v>1.79</v>
      </c>
      <c r="AD85">
        <f>ROUND(((((ET85*0.75))-((EU85*0.75)))+AE85),6)</f>
        <v>5.9249999999999998</v>
      </c>
      <c r="AE85">
        <f>ROUND(((EU85*0.75)),6)</f>
        <v>3.87</v>
      </c>
      <c r="AF85">
        <f>ROUND(((EV85*0.75)),6)</f>
        <v>23.295000000000002</v>
      </c>
      <c r="AG85">
        <f t="shared" si="81"/>
        <v>0</v>
      </c>
      <c r="AH85">
        <f>((EW85*0.75))</f>
        <v>0.06</v>
      </c>
      <c r="AI85">
        <f>((EX85*0.75))</f>
        <v>0</v>
      </c>
      <c r="AJ85">
        <f t="shared" si="82"/>
        <v>0</v>
      </c>
      <c r="AK85">
        <v>40.75</v>
      </c>
      <c r="AL85">
        <v>1.79</v>
      </c>
      <c r="AM85">
        <v>7.9</v>
      </c>
      <c r="AN85">
        <v>5.16</v>
      </c>
      <c r="AO85">
        <v>31.06</v>
      </c>
      <c r="AP85">
        <v>0</v>
      </c>
      <c r="AQ85">
        <v>0.08</v>
      </c>
      <c r="AR85">
        <v>0</v>
      </c>
      <c r="AS85">
        <v>0</v>
      </c>
      <c r="AT85">
        <v>70</v>
      </c>
      <c r="AU85">
        <v>10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4</v>
      </c>
      <c r="BJ85" t="s">
        <v>30</v>
      </c>
      <c r="BM85">
        <v>0</v>
      </c>
      <c r="BN85">
        <v>0</v>
      </c>
      <c r="BO85" t="s">
        <v>3</v>
      </c>
      <c r="BP85">
        <v>0</v>
      </c>
      <c r="BQ85">
        <v>1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70</v>
      </c>
      <c r="CA85">
        <v>10</v>
      </c>
      <c r="CB85" t="s">
        <v>3</v>
      </c>
      <c r="CE85">
        <v>0</v>
      </c>
      <c r="CF85">
        <v>0</v>
      </c>
      <c r="CG85">
        <v>0</v>
      </c>
      <c r="CM85">
        <v>0</v>
      </c>
      <c r="CN85" t="s">
        <v>851</v>
      </c>
      <c r="CO85">
        <v>0</v>
      </c>
      <c r="CP85">
        <f t="shared" si="83"/>
        <v>31.02</v>
      </c>
      <c r="CQ85">
        <f t="shared" si="84"/>
        <v>1.79</v>
      </c>
      <c r="CR85">
        <f>(((((ET85*0.75))*BB85-((EU85*0.75))*BS85)+AE85*BS85)*AV85)</f>
        <v>5.9250000000000007</v>
      </c>
      <c r="CS85">
        <f t="shared" si="85"/>
        <v>3.87</v>
      </c>
      <c r="CT85">
        <f t="shared" si="86"/>
        <v>23.295000000000002</v>
      </c>
      <c r="CU85">
        <f t="shared" si="87"/>
        <v>0</v>
      </c>
      <c r="CV85">
        <f t="shared" si="88"/>
        <v>0.06</v>
      </c>
      <c r="CW85">
        <f t="shared" si="89"/>
        <v>0</v>
      </c>
      <c r="CX85">
        <f t="shared" si="90"/>
        <v>0</v>
      </c>
      <c r="CY85">
        <f t="shared" si="91"/>
        <v>16.309999999999999</v>
      </c>
      <c r="CZ85">
        <f t="shared" si="92"/>
        <v>2.33</v>
      </c>
      <c r="DC85" t="s">
        <v>3</v>
      </c>
      <c r="DD85" t="s">
        <v>21</v>
      </c>
      <c r="DE85" t="s">
        <v>67</v>
      </c>
      <c r="DF85" t="s">
        <v>67</v>
      </c>
      <c r="DG85" t="s">
        <v>67</v>
      </c>
      <c r="DH85" t="s">
        <v>3</v>
      </c>
      <c r="DI85" t="s">
        <v>67</v>
      </c>
      <c r="DJ85" t="s">
        <v>67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1010</v>
      </c>
      <c r="DV85" t="s">
        <v>19</v>
      </c>
      <c r="DW85" t="s">
        <v>19</v>
      </c>
      <c r="DX85">
        <v>1</v>
      </c>
      <c r="DZ85" t="s">
        <v>3</v>
      </c>
      <c r="EA85" t="s">
        <v>3</v>
      </c>
      <c r="EB85" t="s">
        <v>3</v>
      </c>
      <c r="EC85" t="s">
        <v>3</v>
      </c>
      <c r="EE85">
        <v>113434998</v>
      </c>
      <c r="EF85">
        <v>1</v>
      </c>
      <c r="EG85" t="s">
        <v>23</v>
      </c>
      <c r="EH85">
        <v>0</v>
      </c>
      <c r="EI85" t="s">
        <v>3</v>
      </c>
      <c r="EJ85">
        <v>4</v>
      </c>
      <c r="EK85">
        <v>0</v>
      </c>
      <c r="EL85" t="s">
        <v>24</v>
      </c>
      <c r="EM85" t="s">
        <v>25</v>
      </c>
      <c r="EO85" t="s">
        <v>34</v>
      </c>
      <c r="EQ85">
        <v>131072</v>
      </c>
      <c r="ER85">
        <v>40.75</v>
      </c>
      <c r="ES85">
        <v>1.79</v>
      </c>
      <c r="ET85">
        <v>7.9</v>
      </c>
      <c r="EU85">
        <v>5.16</v>
      </c>
      <c r="EV85">
        <v>31.06</v>
      </c>
      <c r="EW85">
        <v>0.08</v>
      </c>
      <c r="EX85">
        <v>0</v>
      </c>
      <c r="EY85">
        <v>0</v>
      </c>
      <c r="FQ85">
        <v>0</v>
      </c>
      <c r="FR85">
        <f t="shared" si="93"/>
        <v>0</v>
      </c>
      <c r="FS85">
        <v>0</v>
      </c>
      <c r="FX85">
        <v>70</v>
      </c>
      <c r="FY85">
        <v>10</v>
      </c>
      <c r="GA85" t="s">
        <v>3</v>
      </c>
      <c r="GD85">
        <v>0</v>
      </c>
      <c r="GF85">
        <v>-1489371602</v>
      </c>
      <c r="GG85">
        <v>2</v>
      </c>
      <c r="GH85">
        <v>1</v>
      </c>
      <c r="GI85">
        <v>-2</v>
      </c>
      <c r="GJ85">
        <v>0</v>
      </c>
      <c r="GK85">
        <f>ROUND(R85*(R12)/100,2)</f>
        <v>4.18</v>
      </c>
      <c r="GL85">
        <f t="shared" si="94"/>
        <v>0</v>
      </c>
      <c r="GM85">
        <f t="shared" si="95"/>
        <v>53.84</v>
      </c>
      <c r="GN85">
        <f t="shared" si="96"/>
        <v>0</v>
      </c>
      <c r="GO85">
        <f t="shared" si="97"/>
        <v>0</v>
      </c>
      <c r="GP85">
        <f t="shared" si="98"/>
        <v>53.84</v>
      </c>
      <c r="GR85">
        <v>0</v>
      </c>
      <c r="GS85">
        <v>0</v>
      </c>
      <c r="GT85">
        <v>0</v>
      </c>
      <c r="GU85" t="s">
        <v>3</v>
      </c>
      <c r="GV85">
        <f>ROUND((GT85),6)</f>
        <v>0</v>
      </c>
      <c r="GW85">
        <v>1</v>
      </c>
      <c r="GX85">
        <f t="shared" si="99"/>
        <v>0</v>
      </c>
      <c r="HA85">
        <v>0</v>
      </c>
      <c r="HB85">
        <v>0</v>
      </c>
      <c r="HC85">
        <f t="shared" si="100"/>
        <v>0</v>
      </c>
      <c r="HE85" t="s">
        <v>3</v>
      </c>
      <c r="HF85" t="s">
        <v>3</v>
      </c>
      <c r="HM85" t="s">
        <v>3</v>
      </c>
      <c r="HN85" t="s">
        <v>3</v>
      </c>
      <c r="HO85" t="s">
        <v>3</v>
      </c>
      <c r="HP85" t="s">
        <v>3</v>
      </c>
      <c r="HQ85" t="s">
        <v>3</v>
      </c>
      <c r="IK85">
        <v>0</v>
      </c>
    </row>
    <row r="86" spans="1:245" x14ac:dyDescent="0.2">
      <c r="A86">
        <v>17</v>
      </c>
      <c r="B86">
        <v>1</v>
      </c>
      <c r="C86">
        <f>ROW(SmtRes!A89)</f>
        <v>89</v>
      </c>
      <c r="D86">
        <f>ROW(EtalonRes!A89)</f>
        <v>89</v>
      </c>
      <c r="E86" t="s">
        <v>155</v>
      </c>
      <c r="F86" t="s">
        <v>156</v>
      </c>
      <c r="G86" t="s">
        <v>157</v>
      </c>
      <c r="H86" t="s">
        <v>19</v>
      </c>
      <c r="I86">
        <f>ROUND(111+12+26+131,9)</f>
        <v>280</v>
      </c>
      <c r="J86">
        <v>0</v>
      </c>
      <c r="K86">
        <f>ROUND(111+12+26+131,9)</f>
        <v>280</v>
      </c>
      <c r="O86">
        <f t="shared" si="69"/>
        <v>44363.199999999997</v>
      </c>
      <c r="P86">
        <f t="shared" si="70"/>
        <v>7767.2</v>
      </c>
      <c r="Q86">
        <f t="shared" si="71"/>
        <v>0</v>
      </c>
      <c r="R86">
        <f t="shared" si="72"/>
        <v>0</v>
      </c>
      <c r="S86">
        <f t="shared" si="73"/>
        <v>36596</v>
      </c>
      <c r="T86">
        <f t="shared" si="74"/>
        <v>0</v>
      </c>
      <c r="U86">
        <f t="shared" si="75"/>
        <v>100.8</v>
      </c>
      <c r="V86">
        <f t="shared" si="76"/>
        <v>0</v>
      </c>
      <c r="W86">
        <f t="shared" si="77"/>
        <v>0</v>
      </c>
      <c r="X86">
        <f t="shared" si="78"/>
        <v>25617.200000000001</v>
      </c>
      <c r="Y86">
        <f t="shared" si="79"/>
        <v>3659.6</v>
      </c>
      <c r="AA86">
        <v>150194011</v>
      </c>
      <c r="AB86">
        <f t="shared" si="80"/>
        <v>158.44</v>
      </c>
      <c r="AC86">
        <f>ROUND((ES86),6)</f>
        <v>27.74</v>
      </c>
      <c r="AD86">
        <f>ROUND((((ET86)-(EU86))+AE86),6)</f>
        <v>0</v>
      </c>
      <c r="AE86">
        <f>ROUND((EU86),6)</f>
        <v>0</v>
      </c>
      <c r="AF86">
        <f>ROUND((EV86),6)</f>
        <v>130.69999999999999</v>
      </c>
      <c r="AG86">
        <f t="shared" si="81"/>
        <v>0</v>
      </c>
      <c r="AH86">
        <f>(EW86)</f>
        <v>0.36</v>
      </c>
      <c r="AI86">
        <f>(EX86)</f>
        <v>0</v>
      </c>
      <c r="AJ86">
        <f t="shared" si="82"/>
        <v>0</v>
      </c>
      <c r="AK86">
        <v>158.44</v>
      </c>
      <c r="AL86">
        <v>27.74</v>
      </c>
      <c r="AM86">
        <v>0</v>
      </c>
      <c r="AN86">
        <v>0</v>
      </c>
      <c r="AO86">
        <v>130.69999999999999</v>
      </c>
      <c r="AP86">
        <v>0</v>
      </c>
      <c r="AQ86">
        <v>0.36</v>
      </c>
      <c r="AR86">
        <v>0</v>
      </c>
      <c r="AS86">
        <v>0</v>
      </c>
      <c r="AT86">
        <v>70</v>
      </c>
      <c r="AU86">
        <v>10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</v>
      </c>
      <c r="BD86" t="s">
        <v>3</v>
      </c>
      <c r="BE86" t="s">
        <v>3</v>
      </c>
      <c r="BF86" t="s">
        <v>3</v>
      </c>
      <c r="BG86" t="s">
        <v>3</v>
      </c>
      <c r="BH86">
        <v>0</v>
      </c>
      <c r="BI86">
        <v>4</v>
      </c>
      <c r="BJ86" t="s">
        <v>158</v>
      </c>
      <c r="BM86">
        <v>0</v>
      </c>
      <c r="BN86">
        <v>0</v>
      </c>
      <c r="BO86" t="s">
        <v>3</v>
      </c>
      <c r="BP86">
        <v>0</v>
      </c>
      <c r="BQ86">
        <v>1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70</v>
      </c>
      <c r="CA86">
        <v>10</v>
      </c>
      <c r="CB86" t="s">
        <v>3</v>
      </c>
      <c r="CE86">
        <v>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83"/>
        <v>44363.199999999997</v>
      </c>
      <c r="CQ86">
        <f t="shared" si="84"/>
        <v>27.74</v>
      </c>
      <c r="CR86">
        <f>((((ET86)*BB86-(EU86)*BS86)+AE86*BS86)*AV86)</f>
        <v>0</v>
      </c>
      <c r="CS86">
        <f t="shared" si="85"/>
        <v>0</v>
      </c>
      <c r="CT86">
        <f t="shared" si="86"/>
        <v>130.69999999999999</v>
      </c>
      <c r="CU86">
        <f t="shared" si="87"/>
        <v>0</v>
      </c>
      <c r="CV86">
        <f t="shared" si="88"/>
        <v>0.36</v>
      </c>
      <c r="CW86">
        <f t="shared" si="89"/>
        <v>0</v>
      </c>
      <c r="CX86">
        <f t="shared" si="90"/>
        <v>0</v>
      </c>
      <c r="CY86">
        <f t="shared" si="91"/>
        <v>25617.200000000001</v>
      </c>
      <c r="CZ86">
        <f t="shared" si="92"/>
        <v>3659.6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1010</v>
      </c>
      <c r="DV86" t="s">
        <v>19</v>
      </c>
      <c r="DW86" t="s">
        <v>19</v>
      </c>
      <c r="DX86">
        <v>1</v>
      </c>
      <c r="DZ86" t="s">
        <v>3</v>
      </c>
      <c r="EA86" t="s">
        <v>3</v>
      </c>
      <c r="EB86" t="s">
        <v>3</v>
      </c>
      <c r="EC86" t="s">
        <v>3</v>
      </c>
      <c r="EE86">
        <v>113434998</v>
      </c>
      <c r="EF86">
        <v>1</v>
      </c>
      <c r="EG86" t="s">
        <v>23</v>
      </c>
      <c r="EH86">
        <v>0</v>
      </c>
      <c r="EI86" t="s">
        <v>3</v>
      </c>
      <c r="EJ86">
        <v>4</v>
      </c>
      <c r="EK86">
        <v>0</v>
      </c>
      <c r="EL86" t="s">
        <v>24</v>
      </c>
      <c r="EM86" t="s">
        <v>25</v>
      </c>
      <c r="EO86" t="s">
        <v>3</v>
      </c>
      <c r="EQ86">
        <v>131072</v>
      </c>
      <c r="ER86">
        <v>158.44</v>
      </c>
      <c r="ES86">
        <v>27.74</v>
      </c>
      <c r="ET86">
        <v>0</v>
      </c>
      <c r="EU86">
        <v>0</v>
      </c>
      <c r="EV86">
        <v>130.69999999999999</v>
      </c>
      <c r="EW86">
        <v>0.36</v>
      </c>
      <c r="EX86">
        <v>0</v>
      </c>
      <c r="EY86">
        <v>0</v>
      </c>
      <c r="FQ86">
        <v>0</v>
      </c>
      <c r="FR86">
        <f t="shared" si="93"/>
        <v>0</v>
      </c>
      <c r="FS86">
        <v>0</v>
      </c>
      <c r="FX86">
        <v>70</v>
      </c>
      <c r="FY86">
        <v>10</v>
      </c>
      <c r="GA86" t="s">
        <v>3</v>
      </c>
      <c r="GD86">
        <v>0</v>
      </c>
      <c r="GF86">
        <v>561329842</v>
      </c>
      <c r="GG86">
        <v>2</v>
      </c>
      <c r="GH86">
        <v>1</v>
      </c>
      <c r="GI86">
        <v>-2</v>
      </c>
      <c r="GJ86">
        <v>0</v>
      </c>
      <c r="GK86">
        <f>ROUND(R86*(R12)/100,2)</f>
        <v>0</v>
      </c>
      <c r="GL86">
        <f t="shared" si="94"/>
        <v>0</v>
      </c>
      <c r="GM86">
        <f t="shared" si="95"/>
        <v>73640</v>
      </c>
      <c r="GN86">
        <f t="shared" si="96"/>
        <v>0</v>
      </c>
      <c r="GO86">
        <f t="shared" si="97"/>
        <v>0</v>
      </c>
      <c r="GP86">
        <f t="shared" si="98"/>
        <v>73640</v>
      </c>
      <c r="GR86">
        <v>0</v>
      </c>
      <c r="GS86">
        <v>0</v>
      </c>
      <c r="GT86">
        <v>0</v>
      </c>
      <c r="GU86" t="s">
        <v>3</v>
      </c>
      <c r="GV86">
        <f>ROUND((GT86),6)</f>
        <v>0</v>
      </c>
      <c r="GW86">
        <v>1</v>
      </c>
      <c r="GX86">
        <f t="shared" si="99"/>
        <v>0</v>
      </c>
      <c r="HA86">
        <v>0</v>
      </c>
      <c r="HB86">
        <v>0</v>
      </c>
      <c r="HC86">
        <f t="shared" si="100"/>
        <v>0</v>
      </c>
      <c r="HE86" t="s">
        <v>3</v>
      </c>
      <c r="HF86" t="s">
        <v>3</v>
      </c>
      <c r="HM86" t="s">
        <v>3</v>
      </c>
      <c r="HN86" t="s">
        <v>3</v>
      </c>
      <c r="HO86" t="s">
        <v>3</v>
      </c>
      <c r="HP86" t="s">
        <v>3</v>
      </c>
      <c r="HQ86" t="s">
        <v>3</v>
      </c>
      <c r="IK86">
        <v>0</v>
      </c>
    </row>
    <row r="87" spans="1:245" x14ac:dyDescent="0.2">
      <c r="A87">
        <v>17</v>
      </c>
      <c r="B87">
        <v>1</v>
      </c>
      <c r="C87">
        <f>ROW(SmtRes!A91)</f>
        <v>91</v>
      </c>
      <c r="D87">
        <f>ROW(EtalonRes!A91)</f>
        <v>91</v>
      </c>
      <c r="E87" t="s">
        <v>159</v>
      </c>
      <c r="F87" t="s">
        <v>160</v>
      </c>
      <c r="G87" t="s">
        <v>161</v>
      </c>
      <c r="H87" t="s">
        <v>19</v>
      </c>
      <c r="I87">
        <v>1</v>
      </c>
      <c r="J87">
        <v>0</v>
      </c>
      <c r="K87">
        <v>1</v>
      </c>
      <c r="O87">
        <f t="shared" si="69"/>
        <v>874.92</v>
      </c>
      <c r="P87">
        <f t="shared" si="70"/>
        <v>3.48</v>
      </c>
      <c r="Q87">
        <f t="shared" si="71"/>
        <v>0</v>
      </c>
      <c r="R87">
        <f t="shared" si="72"/>
        <v>0</v>
      </c>
      <c r="S87">
        <f t="shared" si="73"/>
        <v>871.44</v>
      </c>
      <c r="T87">
        <f t="shared" si="74"/>
        <v>0</v>
      </c>
      <c r="U87">
        <f t="shared" si="75"/>
        <v>2.4000000000000004</v>
      </c>
      <c r="V87">
        <f t="shared" si="76"/>
        <v>0</v>
      </c>
      <c r="W87">
        <f t="shared" si="77"/>
        <v>0</v>
      </c>
      <c r="X87">
        <f t="shared" si="78"/>
        <v>610.01</v>
      </c>
      <c r="Y87">
        <f t="shared" si="79"/>
        <v>87.14</v>
      </c>
      <c r="AA87">
        <v>150194011</v>
      </c>
      <c r="AB87">
        <f t="shared" si="80"/>
        <v>874.92</v>
      </c>
      <c r="AC87">
        <f>ROUND(((ES87*12)),6)</f>
        <v>3.48</v>
      </c>
      <c r="AD87">
        <f>ROUND(((((ET87*12))-((EU87*12)))+AE87),6)</f>
        <v>0</v>
      </c>
      <c r="AE87">
        <f>ROUND(((EU87*12)),6)</f>
        <v>0</v>
      </c>
      <c r="AF87">
        <f>ROUND(((EV87*12)),6)</f>
        <v>871.44</v>
      </c>
      <c r="AG87">
        <f t="shared" si="81"/>
        <v>0</v>
      </c>
      <c r="AH87">
        <f>((EW87*12))</f>
        <v>2.4000000000000004</v>
      </c>
      <c r="AI87">
        <f>((EX87*12))</f>
        <v>0</v>
      </c>
      <c r="AJ87">
        <f t="shared" si="82"/>
        <v>0</v>
      </c>
      <c r="AK87">
        <v>72.91</v>
      </c>
      <c r="AL87">
        <v>0.28999999999999998</v>
      </c>
      <c r="AM87">
        <v>0</v>
      </c>
      <c r="AN87">
        <v>0</v>
      </c>
      <c r="AO87">
        <v>72.62</v>
      </c>
      <c r="AP87">
        <v>0</v>
      </c>
      <c r="AQ87">
        <v>0.2</v>
      </c>
      <c r="AR87">
        <v>0</v>
      </c>
      <c r="AS87">
        <v>0</v>
      </c>
      <c r="AT87">
        <v>70</v>
      </c>
      <c r="AU87">
        <v>10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3</v>
      </c>
      <c r="BE87" t="s">
        <v>3</v>
      </c>
      <c r="BF87" t="s">
        <v>3</v>
      </c>
      <c r="BG87" t="s">
        <v>3</v>
      </c>
      <c r="BH87">
        <v>0</v>
      </c>
      <c r="BI87">
        <v>4</v>
      </c>
      <c r="BJ87" t="s">
        <v>162</v>
      </c>
      <c r="BM87">
        <v>0</v>
      </c>
      <c r="BN87">
        <v>0</v>
      </c>
      <c r="BO87" t="s">
        <v>3</v>
      </c>
      <c r="BP87">
        <v>0</v>
      </c>
      <c r="BQ87">
        <v>1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70</v>
      </c>
      <c r="CA87">
        <v>10</v>
      </c>
      <c r="CB87" t="s">
        <v>3</v>
      </c>
      <c r="CE87">
        <v>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3"/>
        <v>874.92000000000007</v>
      </c>
      <c r="CQ87">
        <f t="shared" si="84"/>
        <v>3.48</v>
      </c>
      <c r="CR87">
        <f>(((((ET87*12))*BB87-((EU87*12))*BS87)+AE87*BS87)*AV87)</f>
        <v>0</v>
      </c>
      <c r="CS87">
        <f t="shared" si="85"/>
        <v>0</v>
      </c>
      <c r="CT87">
        <f t="shared" si="86"/>
        <v>871.44</v>
      </c>
      <c r="CU87">
        <f t="shared" si="87"/>
        <v>0</v>
      </c>
      <c r="CV87">
        <f t="shared" si="88"/>
        <v>2.4000000000000004</v>
      </c>
      <c r="CW87">
        <f t="shared" si="89"/>
        <v>0</v>
      </c>
      <c r="CX87">
        <f t="shared" si="90"/>
        <v>0</v>
      </c>
      <c r="CY87">
        <f t="shared" si="91"/>
        <v>610.00800000000004</v>
      </c>
      <c r="CZ87">
        <f t="shared" si="92"/>
        <v>87.14400000000002</v>
      </c>
      <c r="DC87" t="s">
        <v>3</v>
      </c>
      <c r="DD87" t="s">
        <v>163</v>
      </c>
      <c r="DE87" t="s">
        <v>163</v>
      </c>
      <c r="DF87" t="s">
        <v>163</v>
      </c>
      <c r="DG87" t="s">
        <v>163</v>
      </c>
      <c r="DH87" t="s">
        <v>3</v>
      </c>
      <c r="DI87" t="s">
        <v>163</v>
      </c>
      <c r="DJ87" t="s">
        <v>163</v>
      </c>
      <c r="DK87" t="s">
        <v>3</v>
      </c>
      <c r="DL87" t="s">
        <v>163</v>
      </c>
      <c r="DM87" t="s">
        <v>163</v>
      </c>
      <c r="DN87">
        <v>0</v>
      </c>
      <c r="DO87">
        <v>0</v>
      </c>
      <c r="DP87">
        <v>1</v>
      </c>
      <c r="DQ87">
        <v>1</v>
      </c>
      <c r="DU87">
        <v>1010</v>
      </c>
      <c r="DV87" t="s">
        <v>19</v>
      </c>
      <c r="DW87" t="s">
        <v>19</v>
      </c>
      <c r="DX87">
        <v>1</v>
      </c>
      <c r="DZ87" t="s">
        <v>3</v>
      </c>
      <c r="EA87" t="s">
        <v>3</v>
      </c>
      <c r="EB87" t="s">
        <v>3</v>
      </c>
      <c r="EC87" t="s">
        <v>3</v>
      </c>
      <c r="EE87">
        <v>113434998</v>
      </c>
      <c r="EF87">
        <v>1</v>
      </c>
      <c r="EG87" t="s">
        <v>23</v>
      </c>
      <c r="EH87">
        <v>0</v>
      </c>
      <c r="EI87" t="s">
        <v>3</v>
      </c>
      <c r="EJ87">
        <v>4</v>
      </c>
      <c r="EK87">
        <v>0</v>
      </c>
      <c r="EL87" t="s">
        <v>24</v>
      </c>
      <c r="EM87" t="s">
        <v>25</v>
      </c>
      <c r="EO87" t="s">
        <v>3</v>
      </c>
      <c r="EQ87">
        <v>131072</v>
      </c>
      <c r="ER87">
        <v>72.91</v>
      </c>
      <c r="ES87">
        <v>0.28999999999999998</v>
      </c>
      <c r="ET87">
        <v>0</v>
      </c>
      <c r="EU87">
        <v>0</v>
      </c>
      <c r="EV87">
        <v>72.62</v>
      </c>
      <c r="EW87">
        <v>0.2</v>
      </c>
      <c r="EX87">
        <v>0</v>
      </c>
      <c r="EY87">
        <v>0</v>
      </c>
      <c r="FQ87">
        <v>0</v>
      </c>
      <c r="FR87">
        <f t="shared" si="93"/>
        <v>0</v>
      </c>
      <c r="FS87">
        <v>0</v>
      </c>
      <c r="FX87">
        <v>840</v>
      </c>
      <c r="FY87">
        <v>120</v>
      </c>
      <c r="GA87" t="s">
        <v>3</v>
      </c>
      <c r="GD87">
        <v>0</v>
      </c>
      <c r="GF87">
        <v>-653284887</v>
      </c>
      <c r="GG87">
        <v>2</v>
      </c>
      <c r="GH87">
        <v>1</v>
      </c>
      <c r="GI87">
        <v>-2</v>
      </c>
      <c r="GJ87">
        <v>0</v>
      </c>
      <c r="GK87">
        <f>ROUND(R87*(R12)/100,2)</f>
        <v>0</v>
      </c>
      <c r="GL87">
        <f t="shared" si="94"/>
        <v>0</v>
      </c>
      <c r="GM87">
        <f t="shared" si="95"/>
        <v>1572.07</v>
      </c>
      <c r="GN87">
        <f t="shared" si="96"/>
        <v>0</v>
      </c>
      <c r="GO87">
        <f t="shared" si="97"/>
        <v>0</v>
      </c>
      <c r="GP87">
        <f t="shared" si="98"/>
        <v>1572.07</v>
      </c>
      <c r="GR87">
        <v>0</v>
      </c>
      <c r="GS87">
        <v>0</v>
      </c>
      <c r="GT87">
        <v>0</v>
      </c>
      <c r="GU87" t="s">
        <v>163</v>
      </c>
      <c r="GV87">
        <f>ROUND(((GT87*12)),6)</f>
        <v>0</v>
      </c>
      <c r="GW87">
        <v>1</v>
      </c>
      <c r="GX87">
        <f t="shared" si="99"/>
        <v>0</v>
      </c>
      <c r="HA87">
        <v>0</v>
      </c>
      <c r="HB87">
        <v>0</v>
      </c>
      <c r="HC87">
        <f t="shared" si="100"/>
        <v>0</v>
      </c>
      <c r="HE87" t="s">
        <v>3</v>
      </c>
      <c r="HF87" t="s">
        <v>3</v>
      </c>
      <c r="HM87" t="s">
        <v>3</v>
      </c>
      <c r="HN87" t="s">
        <v>3</v>
      </c>
      <c r="HO87" t="s">
        <v>3</v>
      </c>
      <c r="HP87" t="s">
        <v>3</v>
      </c>
      <c r="HQ87" t="s">
        <v>3</v>
      </c>
      <c r="IK87">
        <v>0</v>
      </c>
    </row>
    <row r="88" spans="1:245" x14ac:dyDescent="0.2">
      <c r="A88">
        <v>17</v>
      </c>
      <c r="B88">
        <v>1</v>
      </c>
      <c r="C88">
        <f>ROW(SmtRes!A96)</f>
        <v>96</v>
      </c>
      <c r="D88">
        <f>ROW(EtalonRes!A96)</f>
        <v>96</v>
      </c>
      <c r="E88" t="s">
        <v>3</v>
      </c>
      <c r="F88" t="s">
        <v>164</v>
      </c>
      <c r="G88" t="s">
        <v>165</v>
      </c>
      <c r="H88" t="s">
        <v>166</v>
      </c>
      <c r="I88">
        <f>ROUND((103+3+3+38+3)/10,9)</f>
        <v>15</v>
      </c>
      <c r="J88">
        <v>0</v>
      </c>
      <c r="K88">
        <f>ROUND((103+3+3+38+3)/10,9)</f>
        <v>15</v>
      </c>
      <c r="O88">
        <f t="shared" si="69"/>
        <v>30496.799999999999</v>
      </c>
      <c r="P88">
        <f t="shared" si="70"/>
        <v>1472.7</v>
      </c>
      <c r="Q88">
        <f t="shared" si="71"/>
        <v>0</v>
      </c>
      <c r="R88">
        <f t="shared" si="72"/>
        <v>0</v>
      </c>
      <c r="S88">
        <f t="shared" si="73"/>
        <v>29024.1</v>
      </c>
      <c r="T88">
        <f t="shared" si="74"/>
        <v>0</v>
      </c>
      <c r="U88">
        <f t="shared" si="75"/>
        <v>79.95</v>
      </c>
      <c r="V88">
        <f t="shared" si="76"/>
        <v>0</v>
      </c>
      <c r="W88">
        <f t="shared" si="77"/>
        <v>0</v>
      </c>
      <c r="X88">
        <f t="shared" si="78"/>
        <v>20316.87</v>
      </c>
      <c r="Y88">
        <f t="shared" si="79"/>
        <v>2902.41</v>
      </c>
      <c r="AA88">
        <v>-1</v>
      </c>
      <c r="AB88">
        <f t="shared" si="80"/>
        <v>2033.12</v>
      </c>
      <c r="AC88">
        <f>ROUND((ES88),6)</f>
        <v>98.18</v>
      </c>
      <c r="AD88">
        <f>ROUND((((ET88)-(EU88))+AE88),6)</f>
        <v>0</v>
      </c>
      <c r="AE88">
        <f>ROUND((EU88),6)</f>
        <v>0</v>
      </c>
      <c r="AF88">
        <f>ROUND((EV88),6)</f>
        <v>1934.94</v>
      </c>
      <c r="AG88">
        <f t="shared" si="81"/>
        <v>0</v>
      </c>
      <c r="AH88">
        <f>(EW88)</f>
        <v>5.33</v>
      </c>
      <c r="AI88">
        <f>(EX88)</f>
        <v>0</v>
      </c>
      <c r="AJ88">
        <f t="shared" si="82"/>
        <v>0</v>
      </c>
      <c r="AK88">
        <v>2033.12</v>
      </c>
      <c r="AL88">
        <v>98.18</v>
      </c>
      <c r="AM88">
        <v>0</v>
      </c>
      <c r="AN88">
        <v>0</v>
      </c>
      <c r="AO88">
        <v>1934.94</v>
      </c>
      <c r="AP88">
        <v>0</v>
      </c>
      <c r="AQ88">
        <v>5.33</v>
      </c>
      <c r="AR88">
        <v>0</v>
      </c>
      <c r="AS88">
        <v>0</v>
      </c>
      <c r="AT88">
        <v>70</v>
      </c>
      <c r="AU88">
        <v>10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1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4</v>
      </c>
      <c r="BJ88" t="s">
        <v>167</v>
      </c>
      <c r="BM88">
        <v>0</v>
      </c>
      <c r="BN88">
        <v>0</v>
      </c>
      <c r="BO88" t="s">
        <v>3</v>
      </c>
      <c r="BP88">
        <v>0</v>
      </c>
      <c r="BQ88">
        <v>1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70</v>
      </c>
      <c r="CA88">
        <v>10</v>
      </c>
      <c r="CB88" t="s">
        <v>3</v>
      </c>
      <c r="CE88">
        <v>0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83"/>
        <v>30496.799999999999</v>
      </c>
      <c r="CQ88">
        <f t="shared" si="84"/>
        <v>98.18</v>
      </c>
      <c r="CR88">
        <f>((((ET88)*BB88-(EU88)*BS88)+AE88*BS88)*AV88)</f>
        <v>0</v>
      </c>
      <c r="CS88">
        <f t="shared" si="85"/>
        <v>0</v>
      </c>
      <c r="CT88">
        <f t="shared" si="86"/>
        <v>1934.94</v>
      </c>
      <c r="CU88">
        <f t="shared" si="87"/>
        <v>0</v>
      </c>
      <c r="CV88">
        <f t="shared" si="88"/>
        <v>5.33</v>
      </c>
      <c r="CW88">
        <f t="shared" si="89"/>
        <v>0</v>
      </c>
      <c r="CX88">
        <f t="shared" si="90"/>
        <v>0</v>
      </c>
      <c r="CY88">
        <f t="shared" si="91"/>
        <v>20316.87</v>
      </c>
      <c r="CZ88">
        <f t="shared" si="92"/>
        <v>2902.41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1010</v>
      </c>
      <c r="DV88" t="s">
        <v>166</v>
      </c>
      <c r="DW88" t="s">
        <v>166</v>
      </c>
      <c r="DX88">
        <v>10</v>
      </c>
      <c r="DZ88" t="s">
        <v>3</v>
      </c>
      <c r="EA88" t="s">
        <v>3</v>
      </c>
      <c r="EB88" t="s">
        <v>3</v>
      </c>
      <c r="EC88" t="s">
        <v>3</v>
      </c>
      <c r="EE88">
        <v>113434998</v>
      </c>
      <c r="EF88">
        <v>1</v>
      </c>
      <c r="EG88" t="s">
        <v>23</v>
      </c>
      <c r="EH88">
        <v>0</v>
      </c>
      <c r="EI88" t="s">
        <v>3</v>
      </c>
      <c r="EJ88">
        <v>4</v>
      </c>
      <c r="EK88">
        <v>0</v>
      </c>
      <c r="EL88" t="s">
        <v>24</v>
      </c>
      <c r="EM88" t="s">
        <v>25</v>
      </c>
      <c r="EO88" t="s">
        <v>3</v>
      </c>
      <c r="EQ88">
        <v>132096</v>
      </c>
      <c r="ER88">
        <v>2033.12</v>
      </c>
      <c r="ES88">
        <v>98.18</v>
      </c>
      <c r="ET88">
        <v>0</v>
      </c>
      <c r="EU88">
        <v>0</v>
      </c>
      <c r="EV88">
        <v>1934.94</v>
      </c>
      <c r="EW88">
        <v>5.33</v>
      </c>
      <c r="EX88">
        <v>0</v>
      </c>
      <c r="EY88">
        <v>0</v>
      </c>
      <c r="FQ88">
        <v>0</v>
      </c>
      <c r="FR88">
        <f t="shared" si="93"/>
        <v>0</v>
      </c>
      <c r="FS88">
        <v>0</v>
      </c>
      <c r="FX88">
        <v>70</v>
      </c>
      <c r="FY88">
        <v>10</v>
      </c>
      <c r="GA88" t="s">
        <v>3</v>
      </c>
      <c r="GD88">
        <v>0</v>
      </c>
      <c r="GF88">
        <v>-217983312</v>
      </c>
      <c r="GG88">
        <v>2</v>
      </c>
      <c r="GH88">
        <v>1</v>
      </c>
      <c r="GI88">
        <v>-2</v>
      </c>
      <c r="GJ88">
        <v>0</v>
      </c>
      <c r="GK88">
        <f>ROUND(R88*(R12)/100,2)</f>
        <v>0</v>
      </c>
      <c r="GL88">
        <f t="shared" si="94"/>
        <v>0</v>
      </c>
      <c r="GM88">
        <f t="shared" si="95"/>
        <v>53716.08</v>
      </c>
      <c r="GN88">
        <f t="shared" si="96"/>
        <v>0</v>
      </c>
      <c r="GO88">
        <f t="shared" si="97"/>
        <v>0</v>
      </c>
      <c r="GP88">
        <f t="shared" si="98"/>
        <v>53716.08</v>
      </c>
      <c r="GR88">
        <v>0</v>
      </c>
      <c r="GS88">
        <v>0</v>
      </c>
      <c r="GT88">
        <v>0</v>
      </c>
      <c r="GU88" t="s">
        <v>3</v>
      </c>
      <c r="GV88">
        <f>ROUND((GT88),6)</f>
        <v>0</v>
      </c>
      <c r="GW88">
        <v>1</v>
      </c>
      <c r="GX88">
        <f t="shared" si="99"/>
        <v>0</v>
      </c>
      <c r="HA88">
        <v>0</v>
      </c>
      <c r="HB88">
        <v>0</v>
      </c>
      <c r="HC88">
        <f t="shared" si="100"/>
        <v>0</v>
      </c>
      <c r="HE88" t="s">
        <v>3</v>
      </c>
      <c r="HF88" t="s">
        <v>3</v>
      </c>
      <c r="HM88" t="s">
        <v>3</v>
      </c>
      <c r="HN88" t="s">
        <v>3</v>
      </c>
      <c r="HO88" t="s">
        <v>3</v>
      </c>
      <c r="HP88" t="s">
        <v>3</v>
      </c>
      <c r="HQ88" t="s">
        <v>3</v>
      </c>
      <c r="IK88">
        <v>0</v>
      </c>
    </row>
    <row r="89" spans="1:245" x14ac:dyDescent="0.2">
      <c r="A89">
        <v>17</v>
      </c>
      <c r="B89">
        <v>1</v>
      </c>
      <c r="C89">
        <f>ROW(SmtRes!A98)</f>
        <v>98</v>
      </c>
      <c r="D89">
        <f>ROW(EtalonRes!A98)</f>
        <v>98</v>
      </c>
      <c r="E89" t="s">
        <v>168</v>
      </c>
      <c r="F89" t="s">
        <v>169</v>
      </c>
      <c r="G89" t="s">
        <v>170</v>
      </c>
      <c r="H89" t="s">
        <v>166</v>
      </c>
      <c r="I89">
        <f>ROUND(47/10,9)</f>
        <v>4.7</v>
      </c>
      <c r="J89">
        <v>0</v>
      </c>
      <c r="K89">
        <f>ROUND(47/10,9)</f>
        <v>4.7</v>
      </c>
      <c r="O89">
        <f t="shared" si="69"/>
        <v>18697.16</v>
      </c>
      <c r="P89">
        <f t="shared" si="70"/>
        <v>82.34</v>
      </c>
      <c r="Q89">
        <f t="shared" si="71"/>
        <v>0</v>
      </c>
      <c r="R89">
        <f t="shared" si="72"/>
        <v>0</v>
      </c>
      <c r="S89">
        <f t="shared" si="73"/>
        <v>18614.82</v>
      </c>
      <c r="T89">
        <f t="shared" si="74"/>
        <v>0</v>
      </c>
      <c r="U89">
        <f t="shared" si="75"/>
        <v>47.94</v>
      </c>
      <c r="V89">
        <f t="shared" si="76"/>
        <v>0</v>
      </c>
      <c r="W89">
        <f t="shared" si="77"/>
        <v>0</v>
      </c>
      <c r="X89">
        <f t="shared" si="78"/>
        <v>13030.37</v>
      </c>
      <c r="Y89">
        <f t="shared" si="79"/>
        <v>1861.48</v>
      </c>
      <c r="AA89">
        <v>150194011</v>
      </c>
      <c r="AB89">
        <f t="shared" si="80"/>
        <v>3978.12</v>
      </c>
      <c r="AC89">
        <f>ROUND(((ES89*12)),6)</f>
        <v>17.52</v>
      </c>
      <c r="AD89">
        <f>ROUND(((((ET89*12))-((EU89*12)))+AE89),6)</f>
        <v>0</v>
      </c>
      <c r="AE89">
        <f>ROUND(((EU89*12)),6)</f>
        <v>0</v>
      </c>
      <c r="AF89">
        <f>ROUND(((EV89*12)),6)</f>
        <v>3960.6</v>
      </c>
      <c r="AG89">
        <f t="shared" si="81"/>
        <v>0</v>
      </c>
      <c r="AH89">
        <f>((EW89*12))</f>
        <v>10.199999999999999</v>
      </c>
      <c r="AI89">
        <f>((EX89*12))</f>
        <v>0</v>
      </c>
      <c r="AJ89">
        <f t="shared" si="82"/>
        <v>0</v>
      </c>
      <c r="AK89">
        <v>331.51</v>
      </c>
      <c r="AL89">
        <v>1.46</v>
      </c>
      <c r="AM89">
        <v>0</v>
      </c>
      <c r="AN89">
        <v>0</v>
      </c>
      <c r="AO89">
        <v>330.05</v>
      </c>
      <c r="AP89">
        <v>0</v>
      </c>
      <c r="AQ89">
        <v>0.85</v>
      </c>
      <c r="AR89">
        <v>0</v>
      </c>
      <c r="AS89">
        <v>0</v>
      </c>
      <c r="AT89">
        <v>70</v>
      </c>
      <c r="AU89">
        <v>10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1</v>
      </c>
      <c r="BD89" t="s">
        <v>3</v>
      </c>
      <c r="BE89" t="s">
        <v>3</v>
      </c>
      <c r="BF89" t="s">
        <v>3</v>
      </c>
      <c r="BG89" t="s">
        <v>3</v>
      </c>
      <c r="BH89">
        <v>0</v>
      </c>
      <c r="BI89">
        <v>4</v>
      </c>
      <c r="BJ89" t="s">
        <v>171</v>
      </c>
      <c r="BM89">
        <v>0</v>
      </c>
      <c r="BN89">
        <v>0</v>
      </c>
      <c r="BO89" t="s">
        <v>3</v>
      </c>
      <c r="BP89">
        <v>0</v>
      </c>
      <c r="BQ89">
        <v>1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70</v>
      </c>
      <c r="CA89">
        <v>10</v>
      </c>
      <c r="CB89" t="s">
        <v>3</v>
      </c>
      <c r="CE89">
        <v>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83"/>
        <v>18697.16</v>
      </c>
      <c r="CQ89">
        <f t="shared" si="84"/>
        <v>17.52</v>
      </c>
      <c r="CR89">
        <f>(((((ET89*12))*BB89-((EU89*12))*BS89)+AE89*BS89)*AV89)</f>
        <v>0</v>
      </c>
      <c r="CS89">
        <f t="shared" si="85"/>
        <v>0</v>
      </c>
      <c r="CT89">
        <f t="shared" si="86"/>
        <v>3960.6</v>
      </c>
      <c r="CU89">
        <f t="shared" si="87"/>
        <v>0</v>
      </c>
      <c r="CV89">
        <f t="shared" si="88"/>
        <v>10.199999999999999</v>
      </c>
      <c r="CW89">
        <f t="shared" si="89"/>
        <v>0</v>
      </c>
      <c r="CX89">
        <f t="shared" si="90"/>
        <v>0</v>
      </c>
      <c r="CY89">
        <f t="shared" si="91"/>
        <v>13030.374</v>
      </c>
      <c r="CZ89">
        <f t="shared" si="92"/>
        <v>1861.4820000000002</v>
      </c>
      <c r="DC89" t="s">
        <v>3</v>
      </c>
      <c r="DD89" t="s">
        <v>163</v>
      </c>
      <c r="DE89" t="s">
        <v>163</v>
      </c>
      <c r="DF89" t="s">
        <v>163</v>
      </c>
      <c r="DG89" t="s">
        <v>163</v>
      </c>
      <c r="DH89" t="s">
        <v>3</v>
      </c>
      <c r="DI89" t="s">
        <v>163</v>
      </c>
      <c r="DJ89" t="s">
        <v>163</v>
      </c>
      <c r="DK89" t="s">
        <v>3</v>
      </c>
      <c r="DL89" t="s">
        <v>163</v>
      </c>
      <c r="DM89" t="s">
        <v>163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166</v>
      </c>
      <c r="DW89" t="s">
        <v>166</v>
      </c>
      <c r="DX89">
        <v>10</v>
      </c>
      <c r="DZ89" t="s">
        <v>3</v>
      </c>
      <c r="EA89" t="s">
        <v>3</v>
      </c>
      <c r="EB89" t="s">
        <v>3</v>
      </c>
      <c r="EC89" t="s">
        <v>3</v>
      </c>
      <c r="EE89">
        <v>113434998</v>
      </c>
      <c r="EF89">
        <v>1</v>
      </c>
      <c r="EG89" t="s">
        <v>23</v>
      </c>
      <c r="EH89">
        <v>0</v>
      </c>
      <c r="EI89" t="s">
        <v>3</v>
      </c>
      <c r="EJ89">
        <v>4</v>
      </c>
      <c r="EK89">
        <v>0</v>
      </c>
      <c r="EL89" t="s">
        <v>24</v>
      </c>
      <c r="EM89" t="s">
        <v>25</v>
      </c>
      <c r="EO89" t="s">
        <v>3</v>
      </c>
      <c r="EQ89">
        <v>131072</v>
      </c>
      <c r="ER89">
        <v>331.51</v>
      </c>
      <c r="ES89">
        <v>1.46</v>
      </c>
      <c r="ET89">
        <v>0</v>
      </c>
      <c r="EU89">
        <v>0</v>
      </c>
      <c r="EV89">
        <v>330.05</v>
      </c>
      <c r="EW89">
        <v>0.85</v>
      </c>
      <c r="EX89">
        <v>0</v>
      </c>
      <c r="EY89">
        <v>0</v>
      </c>
      <c r="FQ89">
        <v>0</v>
      </c>
      <c r="FR89">
        <f t="shared" si="93"/>
        <v>0</v>
      </c>
      <c r="FS89">
        <v>0</v>
      </c>
      <c r="FX89">
        <v>840</v>
      </c>
      <c r="FY89">
        <v>120</v>
      </c>
      <c r="GA89" t="s">
        <v>3</v>
      </c>
      <c r="GD89">
        <v>0</v>
      </c>
      <c r="GF89">
        <v>-1361857297</v>
      </c>
      <c r="GG89">
        <v>2</v>
      </c>
      <c r="GH89">
        <v>1</v>
      </c>
      <c r="GI89">
        <v>-2</v>
      </c>
      <c r="GJ89">
        <v>0</v>
      </c>
      <c r="GK89">
        <f>ROUND(R89*(R12)/100,2)</f>
        <v>0</v>
      </c>
      <c r="GL89">
        <f t="shared" si="94"/>
        <v>0</v>
      </c>
      <c r="GM89">
        <f t="shared" si="95"/>
        <v>33589.01</v>
      </c>
      <c r="GN89">
        <f t="shared" si="96"/>
        <v>0</v>
      </c>
      <c r="GO89">
        <f t="shared" si="97"/>
        <v>0</v>
      </c>
      <c r="GP89">
        <f t="shared" si="98"/>
        <v>33589.01</v>
      </c>
      <c r="GR89">
        <v>0</v>
      </c>
      <c r="GS89">
        <v>0</v>
      </c>
      <c r="GT89">
        <v>0</v>
      </c>
      <c r="GU89" t="s">
        <v>163</v>
      </c>
      <c r="GV89">
        <f>ROUND(((GT89*12)),6)</f>
        <v>0</v>
      </c>
      <c r="GW89">
        <v>1</v>
      </c>
      <c r="GX89">
        <f t="shared" si="99"/>
        <v>0</v>
      </c>
      <c r="HA89">
        <v>0</v>
      </c>
      <c r="HB89">
        <v>0</v>
      </c>
      <c r="HC89">
        <f t="shared" si="100"/>
        <v>0</v>
      </c>
      <c r="HE89" t="s">
        <v>3</v>
      </c>
      <c r="HF89" t="s">
        <v>3</v>
      </c>
      <c r="HM89" t="s">
        <v>3</v>
      </c>
      <c r="HN89" t="s">
        <v>3</v>
      </c>
      <c r="HO89" t="s">
        <v>3</v>
      </c>
      <c r="HP89" t="s">
        <v>3</v>
      </c>
      <c r="HQ89" t="s">
        <v>3</v>
      </c>
      <c r="IK89">
        <v>0</v>
      </c>
    </row>
    <row r="90" spans="1:245" x14ac:dyDescent="0.2">
      <c r="A90">
        <v>17</v>
      </c>
      <c r="B90">
        <v>1</v>
      </c>
      <c r="C90">
        <f>ROW(SmtRes!A100)</f>
        <v>100</v>
      </c>
      <c r="D90">
        <f>ROW(EtalonRes!A100)</f>
        <v>100</v>
      </c>
      <c r="E90" t="s">
        <v>172</v>
      </c>
      <c r="F90" t="s">
        <v>173</v>
      </c>
      <c r="G90" t="s">
        <v>174</v>
      </c>
      <c r="H90" t="s">
        <v>166</v>
      </c>
      <c r="I90">
        <f>ROUND(103/10,9)</f>
        <v>10.3</v>
      </c>
      <c r="J90">
        <v>0</v>
      </c>
      <c r="K90">
        <f>ROUND(103/10,9)</f>
        <v>10.3</v>
      </c>
      <c r="O90">
        <f t="shared" si="69"/>
        <v>36103.56</v>
      </c>
      <c r="P90">
        <f t="shared" si="70"/>
        <v>108.77</v>
      </c>
      <c r="Q90">
        <f t="shared" si="71"/>
        <v>0</v>
      </c>
      <c r="R90">
        <f t="shared" si="72"/>
        <v>0</v>
      </c>
      <c r="S90">
        <f t="shared" si="73"/>
        <v>35994.79</v>
      </c>
      <c r="T90">
        <f t="shared" si="74"/>
        <v>0</v>
      </c>
      <c r="U90">
        <f t="shared" si="75"/>
        <v>92.7</v>
      </c>
      <c r="V90">
        <f t="shared" si="76"/>
        <v>0</v>
      </c>
      <c r="W90">
        <f t="shared" si="77"/>
        <v>0</v>
      </c>
      <c r="X90">
        <f t="shared" si="78"/>
        <v>25196.35</v>
      </c>
      <c r="Y90">
        <f t="shared" si="79"/>
        <v>3599.48</v>
      </c>
      <c r="AA90">
        <v>150194011</v>
      </c>
      <c r="AB90">
        <f t="shared" si="80"/>
        <v>3505.2</v>
      </c>
      <c r="AC90">
        <f>ROUND(((ES90*12)),6)</f>
        <v>10.56</v>
      </c>
      <c r="AD90">
        <f>ROUND(((((ET90*12))-((EU90*12)))+AE90),6)</f>
        <v>0</v>
      </c>
      <c r="AE90">
        <f>ROUND(((EU90*12)),6)</f>
        <v>0</v>
      </c>
      <c r="AF90">
        <f>ROUND(((EV90*12)),6)</f>
        <v>3494.64</v>
      </c>
      <c r="AG90">
        <f t="shared" si="81"/>
        <v>0</v>
      </c>
      <c r="AH90">
        <f>((EW90*12))</f>
        <v>9</v>
      </c>
      <c r="AI90">
        <f>((EX90*12))</f>
        <v>0</v>
      </c>
      <c r="AJ90">
        <f t="shared" si="82"/>
        <v>0</v>
      </c>
      <c r="AK90">
        <v>292.10000000000002</v>
      </c>
      <c r="AL90">
        <v>0.88</v>
      </c>
      <c r="AM90">
        <v>0</v>
      </c>
      <c r="AN90">
        <v>0</v>
      </c>
      <c r="AO90">
        <v>291.22000000000003</v>
      </c>
      <c r="AP90">
        <v>0</v>
      </c>
      <c r="AQ90">
        <v>0.75</v>
      </c>
      <c r="AR90">
        <v>0</v>
      </c>
      <c r="AS90">
        <v>0</v>
      </c>
      <c r="AT90">
        <v>70</v>
      </c>
      <c r="AU90">
        <v>10</v>
      </c>
      <c r="AV90">
        <v>1</v>
      </c>
      <c r="AW90">
        <v>1</v>
      </c>
      <c r="AZ90">
        <v>1</v>
      </c>
      <c r="BA90">
        <v>1</v>
      </c>
      <c r="BB90">
        <v>1</v>
      </c>
      <c r="BC90">
        <v>1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4</v>
      </c>
      <c r="BJ90" t="s">
        <v>175</v>
      </c>
      <c r="BM90">
        <v>0</v>
      </c>
      <c r="BN90">
        <v>0</v>
      </c>
      <c r="BO90" t="s">
        <v>3</v>
      </c>
      <c r="BP90">
        <v>0</v>
      </c>
      <c r="BQ90">
        <v>1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70</v>
      </c>
      <c r="CA90">
        <v>10</v>
      </c>
      <c r="CB90" t="s">
        <v>3</v>
      </c>
      <c r="CE90">
        <v>0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83"/>
        <v>36103.56</v>
      </c>
      <c r="CQ90">
        <f t="shared" si="84"/>
        <v>10.56</v>
      </c>
      <c r="CR90">
        <f>(((((ET90*12))*BB90-((EU90*12))*BS90)+AE90*BS90)*AV90)</f>
        <v>0</v>
      </c>
      <c r="CS90">
        <f t="shared" si="85"/>
        <v>0</v>
      </c>
      <c r="CT90">
        <f t="shared" si="86"/>
        <v>3494.64</v>
      </c>
      <c r="CU90">
        <f t="shared" si="87"/>
        <v>0</v>
      </c>
      <c r="CV90">
        <f t="shared" si="88"/>
        <v>9</v>
      </c>
      <c r="CW90">
        <f t="shared" si="89"/>
        <v>0</v>
      </c>
      <c r="CX90">
        <f t="shared" si="90"/>
        <v>0</v>
      </c>
      <c r="CY90">
        <f t="shared" si="91"/>
        <v>25196.353000000003</v>
      </c>
      <c r="CZ90">
        <f t="shared" si="92"/>
        <v>3599.4790000000003</v>
      </c>
      <c r="DC90" t="s">
        <v>3</v>
      </c>
      <c r="DD90" t="s">
        <v>163</v>
      </c>
      <c r="DE90" t="s">
        <v>163</v>
      </c>
      <c r="DF90" t="s">
        <v>163</v>
      </c>
      <c r="DG90" t="s">
        <v>163</v>
      </c>
      <c r="DH90" t="s">
        <v>3</v>
      </c>
      <c r="DI90" t="s">
        <v>163</v>
      </c>
      <c r="DJ90" t="s">
        <v>163</v>
      </c>
      <c r="DK90" t="s">
        <v>3</v>
      </c>
      <c r="DL90" t="s">
        <v>163</v>
      </c>
      <c r="DM90" t="s">
        <v>163</v>
      </c>
      <c r="DN90">
        <v>0</v>
      </c>
      <c r="DO90">
        <v>0</v>
      </c>
      <c r="DP90">
        <v>1</v>
      </c>
      <c r="DQ90">
        <v>1</v>
      </c>
      <c r="DU90">
        <v>1010</v>
      </c>
      <c r="DV90" t="s">
        <v>166</v>
      </c>
      <c r="DW90" t="s">
        <v>166</v>
      </c>
      <c r="DX90">
        <v>10</v>
      </c>
      <c r="DZ90" t="s">
        <v>3</v>
      </c>
      <c r="EA90" t="s">
        <v>3</v>
      </c>
      <c r="EB90" t="s">
        <v>3</v>
      </c>
      <c r="EC90" t="s">
        <v>3</v>
      </c>
      <c r="EE90">
        <v>113434998</v>
      </c>
      <c r="EF90">
        <v>1</v>
      </c>
      <c r="EG90" t="s">
        <v>23</v>
      </c>
      <c r="EH90">
        <v>0</v>
      </c>
      <c r="EI90" t="s">
        <v>3</v>
      </c>
      <c r="EJ90">
        <v>4</v>
      </c>
      <c r="EK90">
        <v>0</v>
      </c>
      <c r="EL90" t="s">
        <v>24</v>
      </c>
      <c r="EM90" t="s">
        <v>25</v>
      </c>
      <c r="EO90" t="s">
        <v>3</v>
      </c>
      <c r="EQ90">
        <v>131072</v>
      </c>
      <c r="ER90">
        <v>292.10000000000002</v>
      </c>
      <c r="ES90">
        <v>0.88</v>
      </c>
      <c r="ET90">
        <v>0</v>
      </c>
      <c r="EU90">
        <v>0</v>
      </c>
      <c r="EV90">
        <v>291.22000000000003</v>
      </c>
      <c r="EW90">
        <v>0.75</v>
      </c>
      <c r="EX90">
        <v>0</v>
      </c>
      <c r="EY90">
        <v>0</v>
      </c>
      <c r="FQ90">
        <v>0</v>
      </c>
      <c r="FR90">
        <f t="shared" si="93"/>
        <v>0</v>
      </c>
      <c r="FS90">
        <v>0</v>
      </c>
      <c r="FX90">
        <v>840</v>
      </c>
      <c r="FY90">
        <v>120</v>
      </c>
      <c r="GA90" t="s">
        <v>3</v>
      </c>
      <c r="GD90">
        <v>0</v>
      </c>
      <c r="GF90">
        <v>-1398076216</v>
      </c>
      <c r="GG90">
        <v>2</v>
      </c>
      <c r="GH90">
        <v>1</v>
      </c>
      <c r="GI90">
        <v>-2</v>
      </c>
      <c r="GJ90">
        <v>0</v>
      </c>
      <c r="GK90">
        <f>ROUND(R90*(R12)/100,2)</f>
        <v>0</v>
      </c>
      <c r="GL90">
        <f t="shared" si="94"/>
        <v>0</v>
      </c>
      <c r="GM90">
        <f t="shared" si="95"/>
        <v>64899.39</v>
      </c>
      <c r="GN90">
        <f t="shared" si="96"/>
        <v>0</v>
      </c>
      <c r="GO90">
        <f t="shared" si="97"/>
        <v>0</v>
      </c>
      <c r="GP90">
        <f t="shared" si="98"/>
        <v>64899.39</v>
      </c>
      <c r="GR90">
        <v>0</v>
      </c>
      <c r="GS90">
        <v>0</v>
      </c>
      <c r="GT90">
        <v>0</v>
      </c>
      <c r="GU90" t="s">
        <v>163</v>
      </c>
      <c r="GV90">
        <f>ROUND(((GT90*12)),6)</f>
        <v>0</v>
      </c>
      <c r="GW90">
        <v>1</v>
      </c>
      <c r="GX90">
        <f t="shared" si="99"/>
        <v>0</v>
      </c>
      <c r="HA90">
        <v>0</v>
      </c>
      <c r="HB90">
        <v>0</v>
      </c>
      <c r="HC90">
        <f t="shared" si="100"/>
        <v>0</v>
      </c>
      <c r="HE90" t="s">
        <v>3</v>
      </c>
      <c r="HF90" t="s">
        <v>3</v>
      </c>
      <c r="HM90" t="s">
        <v>3</v>
      </c>
      <c r="HN90" t="s">
        <v>3</v>
      </c>
      <c r="HO90" t="s">
        <v>3</v>
      </c>
      <c r="HP90" t="s">
        <v>3</v>
      </c>
      <c r="HQ90" t="s">
        <v>3</v>
      </c>
      <c r="IK90">
        <v>0</v>
      </c>
    </row>
    <row r="91" spans="1:245" x14ac:dyDescent="0.2">
      <c r="A91">
        <v>17</v>
      </c>
      <c r="B91">
        <v>1</v>
      </c>
      <c r="C91">
        <f>ROW(SmtRes!A105)</f>
        <v>105</v>
      </c>
      <c r="D91">
        <f>ROW(EtalonRes!A105)</f>
        <v>105</v>
      </c>
      <c r="E91" t="s">
        <v>176</v>
      </c>
      <c r="F91" t="s">
        <v>164</v>
      </c>
      <c r="G91" t="s">
        <v>165</v>
      </c>
      <c r="H91" t="s">
        <v>166</v>
      </c>
      <c r="I91">
        <f>ROUND(150/100,9)</f>
        <v>1.5</v>
      </c>
      <c r="J91">
        <v>0</v>
      </c>
      <c r="K91">
        <f>ROUND(150/100,9)</f>
        <v>1.5</v>
      </c>
      <c r="O91">
        <f t="shared" si="69"/>
        <v>3049.68</v>
      </c>
      <c r="P91">
        <f t="shared" si="70"/>
        <v>147.27000000000001</v>
      </c>
      <c r="Q91">
        <f t="shared" si="71"/>
        <v>0</v>
      </c>
      <c r="R91">
        <f t="shared" si="72"/>
        <v>0</v>
      </c>
      <c r="S91">
        <f t="shared" si="73"/>
        <v>2902.41</v>
      </c>
      <c r="T91">
        <f t="shared" si="74"/>
        <v>0</v>
      </c>
      <c r="U91">
        <f t="shared" si="75"/>
        <v>7.9950000000000001</v>
      </c>
      <c r="V91">
        <f t="shared" si="76"/>
        <v>0</v>
      </c>
      <c r="W91">
        <f t="shared" si="77"/>
        <v>0</v>
      </c>
      <c r="X91">
        <f t="shared" si="78"/>
        <v>2031.69</v>
      </c>
      <c r="Y91">
        <f t="shared" si="79"/>
        <v>290.24</v>
      </c>
      <c r="AA91">
        <v>150194011</v>
      </c>
      <c r="AB91">
        <f t="shared" si="80"/>
        <v>2033.12</v>
      </c>
      <c r="AC91">
        <f>ROUND((ES91),6)</f>
        <v>98.18</v>
      </c>
      <c r="AD91">
        <f>ROUND((((ET91)-(EU91))+AE91),6)</f>
        <v>0</v>
      </c>
      <c r="AE91">
        <f>ROUND((EU91),6)</f>
        <v>0</v>
      </c>
      <c r="AF91">
        <f>ROUND((EV91),6)</f>
        <v>1934.94</v>
      </c>
      <c r="AG91">
        <f t="shared" si="81"/>
        <v>0</v>
      </c>
      <c r="AH91">
        <f>(EW91)</f>
        <v>5.33</v>
      </c>
      <c r="AI91">
        <f>(EX91)</f>
        <v>0</v>
      </c>
      <c r="AJ91">
        <f t="shared" si="82"/>
        <v>0</v>
      </c>
      <c r="AK91">
        <v>2033.12</v>
      </c>
      <c r="AL91">
        <v>98.18</v>
      </c>
      <c r="AM91">
        <v>0</v>
      </c>
      <c r="AN91">
        <v>0</v>
      </c>
      <c r="AO91">
        <v>1934.94</v>
      </c>
      <c r="AP91">
        <v>0</v>
      </c>
      <c r="AQ91">
        <v>5.33</v>
      </c>
      <c r="AR91">
        <v>0</v>
      </c>
      <c r="AS91">
        <v>0</v>
      </c>
      <c r="AT91">
        <v>70</v>
      </c>
      <c r="AU91">
        <v>10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1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4</v>
      </c>
      <c r="BJ91" t="s">
        <v>167</v>
      </c>
      <c r="BM91">
        <v>0</v>
      </c>
      <c r="BN91">
        <v>0</v>
      </c>
      <c r="BO91" t="s">
        <v>3</v>
      </c>
      <c r="BP91">
        <v>0</v>
      </c>
      <c r="BQ91">
        <v>1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70</v>
      </c>
      <c r="CA91">
        <v>10</v>
      </c>
      <c r="CB91" t="s">
        <v>3</v>
      </c>
      <c r="CE91">
        <v>0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3"/>
        <v>3049.68</v>
      </c>
      <c r="CQ91">
        <f t="shared" si="84"/>
        <v>98.18</v>
      </c>
      <c r="CR91">
        <f>((((ET91)*BB91-(EU91)*BS91)+AE91*BS91)*AV91)</f>
        <v>0</v>
      </c>
      <c r="CS91">
        <f t="shared" si="85"/>
        <v>0</v>
      </c>
      <c r="CT91">
        <f t="shared" si="86"/>
        <v>1934.94</v>
      </c>
      <c r="CU91">
        <f t="shared" si="87"/>
        <v>0</v>
      </c>
      <c r="CV91">
        <f t="shared" si="88"/>
        <v>5.33</v>
      </c>
      <c r="CW91">
        <f t="shared" si="89"/>
        <v>0</v>
      </c>
      <c r="CX91">
        <f t="shared" si="90"/>
        <v>0</v>
      </c>
      <c r="CY91">
        <f t="shared" si="91"/>
        <v>2031.6869999999999</v>
      </c>
      <c r="CZ91">
        <f t="shared" si="92"/>
        <v>290.24099999999999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1010</v>
      </c>
      <c r="DV91" t="s">
        <v>166</v>
      </c>
      <c r="DW91" t="s">
        <v>166</v>
      </c>
      <c r="DX91">
        <v>10</v>
      </c>
      <c r="DZ91" t="s">
        <v>3</v>
      </c>
      <c r="EA91" t="s">
        <v>3</v>
      </c>
      <c r="EB91" t="s">
        <v>3</v>
      </c>
      <c r="EC91" t="s">
        <v>3</v>
      </c>
      <c r="EE91">
        <v>113434998</v>
      </c>
      <c r="EF91">
        <v>1</v>
      </c>
      <c r="EG91" t="s">
        <v>23</v>
      </c>
      <c r="EH91">
        <v>0</v>
      </c>
      <c r="EI91" t="s">
        <v>3</v>
      </c>
      <c r="EJ91">
        <v>4</v>
      </c>
      <c r="EK91">
        <v>0</v>
      </c>
      <c r="EL91" t="s">
        <v>24</v>
      </c>
      <c r="EM91" t="s">
        <v>25</v>
      </c>
      <c r="EO91" t="s">
        <v>3</v>
      </c>
      <c r="EQ91">
        <v>131072</v>
      </c>
      <c r="ER91">
        <v>2033.12</v>
      </c>
      <c r="ES91">
        <v>98.18</v>
      </c>
      <c r="ET91">
        <v>0</v>
      </c>
      <c r="EU91">
        <v>0</v>
      </c>
      <c r="EV91">
        <v>1934.94</v>
      </c>
      <c r="EW91">
        <v>5.33</v>
      </c>
      <c r="EX91">
        <v>0</v>
      </c>
      <c r="EY91">
        <v>0</v>
      </c>
      <c r="FQ91">
        <v>0</v>
      </c>
      <c r="FR91">
        <f t="shared" si="93"/>
        <v>0</v>
      </c>
      <c r="FS91">
        <v>0</v>
      </c>
      <c r="FX91">
        <v>70</v>
      </c>
      <c r="FY91">
        <v>10</v>
      </c>
      <c r="GA91" t="s">
        <v>3</v>
      </c>
      <c r="GD91">
        <v>0</v>
      </c>
      <c r="GF91">
        <v>-217983312</v>
      </c>
      <c r="GG91">
        <v>2</v>
      </c>
      <c r="GH91">
        <v>1</v>
      </c>
      <c r="GI91">
        <v>-2</v>
      </c>
      <c r="GJ91">
        <v>0</v>
      </c>
      <c r="GK91">
        <f>ROUND(R91*(R12)/100,2)</f>
        <v>0</v>
      </c>
      <c r="GL91">
        <f t="shared" si="94"/>
        <v>0</v>
      </c>
      <c r="GM91">
        <f t="shared" si="95"/>
        <v>5371.61</v>
      </c>
      <c r="GN91">
        <f t="shared" si="96"/>
        <v>0</v>
      </c>
      <c r="GO91">
        <f t="shared" si="97"/>
        <v>0</v>
      </c>
      <c r="GP91">
        <f t="shared" si="98"/>
        <v>5371.61</v>
      </c>
      <c r="GR91">
        <v>0</v>
      </c>
      <c r="GS91">
        <v>0</v>
      </c>
      <c r="GT91">
        <v>0</v>
      </c>
      <c r="GU91" t="s">
        <v>3</v>
      </c>
      <c r="GV91">
        <f>ROUND((GT91),6)</f>
        <v>0</v>
      </c>
      <c r="GW91">
        <v>1</v>
      </c>
      <c r="GX91">
        <f t="shared" si="99"/>
        <v>0</v>
      </c>
      <c r="HA91">
        <v>0</v>
      </c>
      <c r="HB91">
        <v>0</v>
      </c>
      <c r="HC91">
        <f t="shared" si="100"/>
        <v>0</v>
      </c>
      <c r="HE91" t="s">
        <v>3</v>
      </c>
      <c r="HF91" t="s">
        <v>3</v>
      </c>
      <c r="HM91" t="s">
        <v>3</v>
      </c>
      <c r="HN91" t="s">
        <v>3</v>
      </c>
      <c r="HO91" t="s">
        <v>3</v>
      </c>
      <c r="HP91" t="s">
        <v>3</v>
      </c>
      <c r="HQ91" t="s">
        <v>3</v>
      </c>
      <c r="IK91">
        <v>0</v>
      </c>
    </row>
    <row r="92" spans="1:245" x14ac:dyDescent="0.2">
      <c r="A92">
        <v>17</v>
      </c>
      <c r="B92">
        <v>1</v>
      </c>
      <c r="C92">
        <f>ROW(SmtRes!A108)</f>
        <v>108</v>
      </c>
      <c r="D92">
        <f>ROW(EtalonRes!A108)</f>
        <v>108</v>
      </c>
      <c r="E92" t="s">
        <v>177</v>
      </c>
      <c r="F92" t="s">
        <v>178</v>
      </c>
      <c r="G92" t="s">
        <v>179</v>
      </c>
      <c r="H92" t="s">
        <v>166</v>
      </c>
      <c r="I92">
        <f>ROUND((103+3+3+38+3)/10,9)</f>
        <v>15</v>
      </c>
      <c r="J92">
        <v>0</v>
      </c>
      <c r="K92">
        <f>ROUND((103+3+3+38+3)/10,9)</f>
        <v>15</v>
      </c>
      <c r="O92">
        <f t="shared" si="69"/>
        <v>118369.35</v>
      </c>
      <c r="P92">
        <f t="shared" si="70"/>
        <v>6383.85</v>
      </c>
      <c r="Q92">
        <f t="shared" si="71"/>
        <v>0</v>
      </c>
      <c r="R92">
        <f t="shared" si="72"/>
        <v>0</v>
      </c>
      <c r="S92">
        <f t="shared" si="73"/>
        <v>111985.5</v>
      </c>
      <c r="T92">
        <f t="shared" si="74"/>
        <v>0</v>
      </c>
      <c r="U92">
        <f t="shared" si="75"/>
        <v>308.55</v>
      </c>
      <c r="V92">
        <f t="shared" si="76"/>
        <v>0</v>
      </c>
      <c r="W92">
        <f t="shared" si="77"/>
        <v>0</v>
      </c>
      <c r="X92">
        <f t="shared" si="78"/>
        <v>78389.850000000006</v>
      </c>
      <c r="Y92">
        <f t="shared" si="79"/>
        <v>11198.55</v>
      </c>
      <c r="AA92">
        <v>150194011</v>
      </c>
      <c r="AB92">
        <f t="shared" si="80"/>
        <v>7891.29</v>
      </c>
      <c r="AC92">
        <f>ROUND(((ES92*11)),6)</f>
        <v>425.59</v>
      </c>
      <c r="AD92">
        <f>ROUND(((((ET92*11))-((EU92*11)))+AE92),6)</f>
        <v>0</v>
      </c>
      <c r="AE92">
        <f>ROUND(((EU92*11)),6)</f>
        <v>0</v>
      </c>
      <c r="AF92">
        <f>ROUND(((EV92*11)),6)</f>
        <v>7465.7</v>
      </c>
      <c r="AG92">
        <f t="shared" si="81"/>
        <v>0</v>
      </c>
      <c r="AH92">
        <f>((EW92*11))</f>
        <v>20.57</v>
      </c>
      <c r="AI92">
        <f>((EX92*11))</f>
        <v>0</v>
      </c>
      <c r="AJ92">
        <f t="shared" si="82"/>
        <v>0</v>
      </c>
      <c r="AK92">
        <v>717.39</v>
      </c>
      <c r="AL92">
        <v>38.69</v>
      </c>
      <c r="AM92">
        <v>0</v>
      </c>
      <c r="AN92">
        <v>0</v>
      </c>
      <c r="AO92">
        <v>678.7</v>
      </c>
      <c r="AP92">
        <v>0</v>
      </c>
      <c r="AQ92">
        <v>1.87</v>
      </c>
      <c r="AR92">
        <v>0</v>
      </c>
      <c r="AS92">
        <v>0</v>
      </c>
      <c r="AT92">
        <v>70</v>
      </c>
      <c r="AU92">
        <v>10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4</v>
      </c>
      <c r="BJ92" t="s">
        <v>180</v>
      </c>
      <c r="BM92">
        <v>0</v>
      </c>
      <c r="BN92">
        <v>0</v>
      </c>
      <c r="BO92" t="s">
        <v>3</v>
      </c>
      <c r="BP92">
        <v>0</v>
      </c>
      <c r="BQ92">
        <v>1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70</v>
      </c>
      <c r="CA92">
        <v>10</v>
      </c>
      <c r="CB92" t="s">
        <v>3</v>
      </c>
      <c r="CE92">
        <v>0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83"/>
        <v>118369.35</v>
      </c>
      <c r="CQ92">
        <f t="shared" si="84"/>
        <v>425.59</v>
      </c>
      <c r="CR92">
        <f>(((((ET92*11))*BB92-((EU92*11))*BS92)+AE92*BS92)*AV92)</f>
        <v>0</v>
      </c>
      <c r="CS92">
        <f t="shared" si="85"/>
        <v>0</v>
      </c>
      <c r="CT92">
        <f t="shared" si="86"/>
        <v>7465.7</v>
      </c>
      <c r="CU92">
        <f t="shared" si="87"/>
        <v>0</v>
      </c>
      <c r="CV92">
        <f t="shared" si="88"/>
        <v>20.57</v>
      </c>
      <c r="CW92">
        <f t="shared" si="89"/>
        <v>0</v>
      </c>
      <c r="CX92">
        <f t="shared" si="90"/>
        <v>0</v>
      </c>
      <c r="CY92">
        <f t="shared" si="91"/>
        <v>78389.850000000006</v>
      </c>
      <c r="CZ92">
        <f t="shared" si="92"/>
        <v>11198.55</v>
      </c>
      <c r="DC92" t="s">
        <v>3</v>
      </c>
      <c r="DD92" t="s">
        <v>33</v>
      </c>
      <c r="DE92" t="s">
        <v>33</v>
      </c>
      <c r="DF92" t="s">
        <v>33</v>
      </c>
      <c r="DG92" t="s">
        <v>33</v>
      </c>
      <c r="DH92" t="s">
        <v>3</v>
      </c>
      <c r="DI92" t="s">
        <v>33</v>
      </c>
      <c r="DJ92" t="s">
        <v>33</v>
      </c>
      <c r="DK92" t="s">
        <v>3</v>
      </c>
      <c r="DL92" t="s">
        <v>33</v>
      </c>
      <c r="DM92" t="s">
        <v>33</v>
      </c>
      <c r="DN92">
        <v>0</v>
      </c>
      <c r="DO92">
        <v>0</v>
      </c>
      <c r="DP92">
        <v>1</v>
      </c>
      <c r="DQ92">
        <v>1</v>
      </c>
      <c r="DU92">
        <v>1010</v>
      </c>
      <c r="DV92" t="s">
        <v>166</v>
      </c>
      <c r="DW92" t="s">
        <v>166</v>
      </c>
      <c r="DX92">
        <v>10</v>
      </c>
      <c r="DZ92" t="s">
        <v>3</v>
      </c>
      <c r="EA92" t="s">
        <v>3</v>
      </c>
      <c r="EB92" t="s">
        <v>3</v>
      </c>
      <c r="EC92" t="s">
        <v>3</v>
      </c>
      <c r="EE92">
        <v>113434998</v>
      </c>
      <c r="EF92">
        <v>1</v>
      </c>
      <c r="EG92" t="s">
        <v>23</v>
      </c>
      <c r="EH92">
        <v>0</v>
      </c>
      <c r="EI92" t="s">
        <v>3</v>
      </c>
      <c r="EJ92">
        <v>4</v>
      </c>
      <c r="EK92">
        <v>0</v>
      </c>
      <c r="EL92" t="s">
        <v>24</v>
      </c>
      <c r="EM92" t="s">
        <v>25</v>
      </c>
      <c r="EO92" t="s">
        <v>3</v>
      </c>
      <c r="EQ92">
        <v>131072</v>
      </c>
      <c r="ER92">
        <v>717.39</v>
      </c>
      <c r="ES92">
        <v>38.69</v>
      </c>
      <c r="ET92">
        <v>0</v>
      </c>
      <c r="EU92">
        <v>0</v>
      </c>
      <c r="EV92">
        <v>678.7</v>
      </c>
      <c r="EW92">
        <v>1.87</v>
      </c>
      <c r="EX92">
        <v>0</v>
      </c>
      <c r="EY92">
        <v>0</v>
      </c>
      <c r="FQ92">
        <v>0</v>
      </c>
      <c r="FR92">
        <f t="shared" si="93"/>
        <v>0</v>
      </c>
      <c r="FS92">
        <v>0</v>
      </c>
      <c r="FX92">
        <v>770</v>
      </c>
      <c r="FY92">
        <v>110</v>
      </c>
      <c r="GA92" t="s">
        <v>3</v>
      </c>
      <c r="GD92">
        <v>0</v>
      </c>
      <c r="GF92">
        <v>2050988205</v>
      </c>
      <c r="GG92">
        <v>2</v>
      </c>
      <c r="GH92">
        <v>1</v>
      </c>
      <c r="GI92">
        <v>-2</v>
      </c>
      <c r="GJ92">
        <v>0</v>
      </c>
      <c r="GK92">
        <f>ROUND(R92*(R12)/100,2)</f>
        <v>0</v>
      </c>
      <c r="GL92">
        <f t="shared" si="94"/>
        <v>0</v>
      </c>
      <c r="GM92">
        <f t="shared" si="95"/>
        <v>207957.75</v>
      </c>
      <c r="GN92">
        <f t="shared" si="96"/>
        <v>0</v>
      </c>
      <c r="GO92">
        <f t="shared" si="97"/>
        <v>0</v>
      </c>
      <c r="GP92">
        <f t="shared" si="98"/>
        <v>207957.75</v>
      </c>
      <c r="GR92">
        <v>0</v>
      </c>
      <c r="GS92">
        <v>0</v>
      </c>
      <c r="GT92">
        <v>0</v>
      </c>
      <c r="GU92" t="s">
        <v>33</v>
      </c>
      <c r="GV92">
        <f>ROUND(((GT92*11)),6)</f>
        <v>0</v>
      </c>
      <c r="GW92">
        <v>1</v>
      </c>
      <c r="GX92">
        <f t="shared" si="99"/>
        <v>0</v>
      </c>
      <c r="HA92">
        <v>0</v>
      </c>
      <c r="HB92">
        <v>0</v>
      </c>
      <c r="HC92">
        <f t="shared" si="100"/>
        <v>0</v>
      </c>
      <c r="HE92" t="s">
        <v>3</v>
      </c>
      <c r="HF92" t="s">
        <v>3</v>
      </c>
      <c r="HM92" t="s">
        <v>3</v>
      </c>
      <c r="HN92" t="s">
        <v>3</v>
      </c>
      <c r="HO92" t="s">
        <v>3</v>
      </c>
      <c r="HP92" t="s">
        <v>3</v>
      </c>
      <c r="HQ92" t="s">
        <v>3</v>
      </c>
      <c r="IK92">
        <v>0</v>
      </c>
    </row>
    <row r="93" spans="1:245" x14ac:dyDescent="0.2">
      <c r="A93">
        <v>17</v>
      </c>
      <c r="B93">
        <v>1</v>
      </c>
      <c r="C93">
        <f>ROW(SmtRes!A112)</f>
        <v>112</v>
      </c>
      <c r="D93">
        <f>ROW(EtalonRes!A112)</f>
        <v>112</v>
      </c>
      <c r="E93" t="s">
        <v>181</v>
      </c>
      <c r="F93" t="s">
        <v>85</v>
      </c>
      <c r="G93" t="s">
        <v>86</v>
      </c>
      <c r="H93" t="s">
        <v>19</v>
      </c>
      <c r="I93">
        <v>2</v>
      </c>
      <c r="J93">
        <v>0</v>
      </c>
      <c r="K93">
        <v>2</v>
      </c>
      <c r="O93">
        <f t="shared" si="69"/>
        <v>110.08</v>
      </c>
      <c r="P93">
        <f t="shared" si="70"/>
        <v>0.98</v>
      </c>
      <c r="Q93">
        <f t="shared" si="71"/>
        <v>22.12</v>
      </c>
      <c r="R93">
        <f t="shared" si="72"/>
        <v>14.43</v>
      </c>
      <c r="S93">
        <f t="shared" si="73"/>
        <v>86.98</v>
      </c>
      <c r="T93">
        <f t="shared" si="74"/>
        <v>0</v>
      </c>
      <c r="U93">
        <f t="shared" si="75"/>
        <v>0.22399999999999998</v>
      </c>
      <c r="V93">
        <f t="shared" si="76"/>
        <v>0</v>
      </c>
      <c r="W93">
        <f t="shared" si="77"/>
        <v>0</v>
      </c>
      <c r="X93">
        <f t="shared" si="78"/>
        <v>60.89</v>
      </c>
      <c r="Y93">
        <f t="shared" si="79"/>
        <v>8.6999999999999993</v>
      </c>
      <c r="AA93">
        <v>150194011</v>
      </c>
      <c r="AB93">
        <f t="shared" si="80"/>
        <v>55.040999999999997</v>
      </c>
      <c r="AC93">
        <f>ROUND(((ES93*1)),6)</f>
        <v>0.49</v>
      </c>
      <c r="AD93">
        <f>ROUND(((((ET93*0.7))-((EU93*0.7)))+AE93),6)</f>
        <v>11.06</v>
      </c>
      <c r="AE93">
        <f>ROUND(((EU93*0.7)),6)</f>
        <v>7.2169999999999996</v>
      </c>
      <c r="AF93">
        <f>ROUND(((EV93*0.7)),6)</f>
        <v>43.491</v>
      </c>
      <c r="AG93">
        <f t="shared" si="81"/>
        <v>0</v>
      </c>
      <c r="AH93">
        <f>((EW93*0.7))</f>
        <v>0.11199999999999999</v>
      </c>
      <c r="AI93">
        <f>((EX93*0.7))</f>
        <v>0</v>
      </c>
      <c r="AJ93">
        <f t="shared" si="82"/>
        <v>0</v>
      </c>
      <c r="AK93">
        <v>78.42</v>
      </c>
      <c r="AL93">
        <v>0.49</v>
      </c>
      <c r="AM93">
        <v>15.8</v>
      </c>
      <c r="AN93">
        <v>10.31</v>
      </c>
      <c r="AO93">
        <v>62.13</v>
      </c>
      <c r="AP93">
        <v>0</v>
      </c>
      <c r="AQ93">
        <v>0.16</v>
      </c>
      <c r="AR93">
        <v>0</v>
      </c>
      <c r="AS93">
        <v>0</v>
      </c>
      <c r="AT93">
        <v>70</v>
      </c>
      <c r="AU93">
        <v>10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</v>
      </c>
      <c r="BD93" t="s">
        <v>3</v>
      </c>
      <c r="BE93" t="s">
        <v>3</v>
      </c>
      <c r="BF93" t="s">
        <v>3</v>
      </c>
      <c r="BG93" t="s">
        <v>3</v>
      </c>
      <c r="BH93">
        <v>0</v>
      </c>
      <c r="BI93">
        <v>4</v>
      </c>
      <c r="BJ93" t="s">
        <v>87</v>
      </c>
      <c r="BM93">
        <v>0</v>
      </c>
      <c r="BN93">
        <v>0</v>
      </c>
      <c r="BO93" t="s">
        <v>3</v>
      </c>
      <c r="BP93">
        <v>0</v>
      </c>
      <c r="BQ93">
        <v>1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70</v>
      </c>
      <c r="CA93">
        <v>10</v>
      </c>
      <c r="CB93" t="s">
        <v>3</v>
      </c>
      <c r="CE93">
        <v>0</v>
      </c>
      <c r="CF93">
        <v>0</v>
      </c>
      <c r="CG93">
        <v>0</v>
      </c>
      <c r="CM93">
        <v>0</v>
      </c>
      <c r="CN93" t="s">
        <v>850</v>
      </c>
      <c r="CO93">
        <v>0</v>
      </c>
      <c r="CP93">
        <f t="shared" si="83"/>
        <v>110.08000000000001</v>
      </c>
      <c r="CQ93">
        <f t="shared" si="84"/>
        <v>0.49</v>
      </c>
      <c r="CR93">
        <f>(((((ET93*0.7))*BB93-((EU93*0.7))*BS93)+AE93*BS93)*AV93)</f>
        <v>11.06</v>
      </c>
      <c r="CS93">
        <f t="shared" si="85"/>
        <v>7.2169999999999996</v>
      </c>
      <c r="CT93">
        <f t="shared" si="86"/>
        <v>43.491</v>
      </c>
      <c r="CU93">
        <f t="shared" si="87"/>
        <v>0</v>
      </c>
      <c r="CV93">
        <f t="shared" si="88"/>
        <v>0.11199999999999999</v>
      </c>
      <c r="CW93">
        <f t="shared" si="89"/>
        <v>0</v>
      </c>
      <c r="CX93">
        <f t="shared" si="90"/>
        <v>0</v>
      </c>
      <c r="CY93">
        <f t="shared" si="91"/>
        <v>60.886000000000003</v>
      </c>
      <c r="CZ93">
        <f t="shared" si="92"/>
        <v>8.6980000000000004</v>
      </c>
      <c r="DC93" t="s">
        <v>3</v>
      </c>
      <c r="DD93" t="s">
        <v>21</v>
      </c>
      <c r="DE93" t="s">
        <v>22</v>
      </c>
      <c r="DF93" t="s">
        <v>22</v>
      </c>
      <c r="DG93" t="s">
        <v>22</v>
      </c>
      <c r="DH93" t="s">
        <v>3</v>
      </c>
      <c r="DI93" t="s">
        <v>22</v>
      </c>
      <c r="DJ93" t="s">
        <v>22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19</v>
      </c>
      <c r="DW93" t="s">
        <v>19</v>
      </c>
      <c r="DX93">
        <v>1</v>
      </c>
      <c r="DZ93" t="s">
        <v>3</v>
      </c>
      <c r="EA93" t="s">
        <v>3</v>
      </c>
      <c r="EB93" t="s">
        <v>3</v>
      </c>
      <c r="EC93" t="s">
        <v>3</v>
      </c>
      <c r="EE93">
        <v>113434998</v>
      </c>
      <c r="EF93">
        <v>1</v>
      </c>
      <c r="EG93" t="s">
        <v>23</v>
      </c>
      <c r="EH93">
        <v>0</v>
      </c>
      <c r="EI93" t="s">
        <v>3</v>
      </c>
      <c r="EJ93">
        <v>4</v>
      </c>
      <c r="EK93">
        <v>0</v>
      </c>
      <c r="EL93" t="s">
        <v>24</v>
      </c>
      <c r="EM93" t="s">
        <v>25</v>
      </c>
      <c r="EO93" t="s">
        <v>26</v>
      </c>
      <c r="EQ93">
        <v>131072</v>
      </c>
      <c r="ER93">
        <v>78.42</v>
      </c>
      <c r="ES93">
        <v>0.49</v>
      </c>
      <c r="ET93">
        <v>15.8</v>
      </c>
      <c r="EU93">
        <v>10.31</v>
      </c>
      <c r="EV93">
        <v>62.13</v>
      </c>
      <c r="EW93">
        <v>0.16</v>
      </c>
      <c r="EX93">
        <v>0</v>
      </c>
      <c r="EY93">
        <v>0</v>
      </c>
      <c r="FQ93">
        <v>0</v>
      </c>
      <c r="FR93">
        <f t="shared" si="93"/>
        <v>0</v>
      </c>
      <c r="FS93">
        <v>0</v>
      </c>
      <c r="FX93">
        <v>70</v>
      </c>
      <c r="FY93">
        <v>10</v>
      </c>
      <c r="GA93" t="s">
        <v>3</v>
      </c>
      <c r="GD93">
        <v>0</v>
      </c>
      <c r="GF93">
        <v>-1330328709</v>
      </c>
      <c r="GG93">
        <v>2</v>
      </c>
      <c r="GH93">
        <v>1</v>
      </c>
      <c r="GI93">
        <v>-2</v>
      </c>
      <c r="GJ93">
        <v>0</v>
      </c>
      <c r="GK93">
        <f>ROUND(R93*(R12)/100,2)</f>
        <v>15.58</v>
      </c>
      <c r="GL93">
        <f t="shared" si="94"/>
        <v>0</v>
      </c>
      <c r="GM93">
        <f t="shared" si="95"/>
        <v>195.25</v>
      </c>
      <c r="GN93">
        <f t="shared" si="96"/>
        <v>0</v>
      </c>
      <c r="GO93">
        <f t="shared" si="97"/>
        <v>0</v>
      </c>
      <c r="GP93">
        <f t="shared" si="98"/>
        <v>195.25</v>
      </c>
      <c r="GR93">
        <v>0</v>
      </c>
      <c r="GS93">
        <v>0</v>
      </c>
      <c r="GT93">
        <v>0</v>
      </c>
      <c r="GU93" t="s">
        <v>3</v>
      </c>
      <c r="GV93">
        <f>ROUND((GT93),6)</f>
        <v>0</v>
      </c>
      <c r="GW93">
        <v>1</v>
      </c>
      <c r="GX93">
        <f t="shared" si="99"/>
        <v>0</v>
      </c>
      <c r="HA93">
        <v>0</v>
      </c>
      <c r="HB93">
        <v>0</v>
      </c>
      <c r="HC93">
        <f t="shared" si="100"/>
        <v>0</v>
      </c>
      <c r="HE93" t="s">
        <v>3</v>
      </c>
      <c r="HF93" t="s">
        <v>3</v>
      </c>
      <c r="HM93" t="s">
        <v>3</v>
      </c>
      <c r="HN93" t="s">
        <v>3</v>
      </c>
      <c r="HO93" t="s">
        <v>3</v>
      </c>
      <c r="HP93" t="s">
        <v>3</v>
      </c>
      <c r="HQ93" t="s">
        <v>3</v>
      </c>
      <c r="IK93">
        <v>0</v>
      </c>
    </row>
    <row r="94" spans="1:245" x14ac:dyDescent="0.2">
      <c r="A94">
        <v>17</v>
      </c>
      <c r="B94">
        <v>1</v>
      </c>
      <c r="C94">
        <f>ROW(SmtRes!A116)</f>
        <v>116</v>
      </c>
      <c r="D94">
        <f>ROW(EtalonRes!A116)</f>
        <v>116</v>
      </c>
      <c r="E94" t="s">
        <v>182</v>
      </c>
      <c r="F94" t="s">
        <v>89</v>
      </c>
      <c r="G94" t="s">
        <v>90</v>
      </c>
      <c r="H94" t="s">
        <v>19</v>
      </c>
      <c r="I94">
        <v>2</v>
      </c>
      <c r="J94">
        <v>0</v>
      </c>
      <c r="K94">
        <v>2</v>
      </c>
      <c r="O94">
        <f t="shared" si="69"/>
        <v>332.21</v>
      </c>
      <c r="P94">
        <f t="shared" si="70"/>
        <v>10.78</v>
      </c>
      <c r="Q94">
        <f t="shared" si="71"/>
        <v>65.180000000000007</v>
      </c>
      <c r="R94">
        <f t="shared" si="72"/>
        <v>42.57</v>
      </c>
      <c r="S94">
        <f t="shared" si="73"/>
        <v>256.25</v>
      </c>
      <c r="T94">
        <f t="shared" si="74"/>
        <v>0</v>
      </c>
      <c r="U94">
        <f t="shared" si="75"/>
        <v>0.65999999999999992</v>
      </c>
      <c r="V94">
        <f t="shared" si="76"/>
        <v>0</v>
      </c>
      <c r="W94">
        <f t="shared" si="77"/>
        <v>0</v>
      </c>
      <c r="X94">
        <f t="shared" si="78"/>
        <v>179.38</v>
      </c>
      <c r="Y94">
        <f t="shared" si="79"/>
        <v>25.63</v>
      </c>
      <c r="AA94">
        <v>150194011</v>
      </c>
      <c r="AB94">
        <f t="shared" si="80"/>
        <v>166.1</v>
      </c>
      <c r="AC94">
        <f>ROUND((((ES94*1)*11)),6)</f>
        <v>5.39</v>
      </c>
      <c r="AD94">
        <f>ROUND((((((ET94*0.75)*11))-(((EU94*0.75)*11)))+AE94),6)</f>
        <v>32.587499999999999</v>
      </c>
      <c r="AE94">
        <f>ROUND((((EU94*0.75)*11)),6)</f>
        <v>21.285</v>
      </c>
      <c r="AF94">
        <f>ROUND((((EV94*0.75)*11)),6)</f>
        <v>128.1225</v>
      </c>
      <c r="AG94">
        <f t="shared" si="81"/>
        <v>0</v>
      </c>
      <c r="AH94">
        <f>(((EW94*0.75)*11))</f>
        <v>0.32999999999999996</v>
      </c>
      <c r="AI94">
        <f>(((EX94*0.75)*11))</f>
        <v>0</v>
      </c>
      <c r="AJ94">
        <f t="shared" si="82"/>
        <v>0</v>
      </c>
      <c r="AK94">
        <v>19.97</v>
      </c>
      <c r="AL94">
        <v>0.49</v>
      </c>
      <c r="AM94">
        <v>3.95</v>
      </c>
      <c r="AN94">
        <v>2.58</v>
      </c>
      <c r="AO94">
        <v>15.53</v>
      </c>
      <c r="AP94">
        <v>0</v>
      </c>
      <c r="AQ94">
        <v>0.04</v>
      </c>
      <c r="AR94">
        <v>0</v>
      </c>
      <c r="AS94">
        <v>0</v>
      </c>
      <c r="AT94">
        <v>70</v>
      </c>
      <c r="AU94">
        <v>10</v>
      </c>
      <c r="AV94">
        <v>1</v>
      </c>
      <c r="AW94">
        <v>1</v>
      </c>
      <c r="AZ94">
        <v>1</v>
      </c>
      <c r="BA94">
        <v>1</v>
      </c>
      <c r="BB94">
        <v>1</v>
      </c>
      <c r="BC94">
        <v>1</v>
      </c>
      <c r="BD94" t="s">
        <v>3</v>
      </c>
      <c r="BE94" t="s">
        <v>3</v>
      </c>
      <c r="BF94" t="s">
        <v>3</v>
      </c>
      <c r="BG94" t="s">
        <v>3</v>
      </c>
      <c r="BH94">
        <v>0</v>
      </c>
      <c r="BI94">
        <v>4</v>
      </c>
      <c r="BJ94" t="s">
        <v>91</v>
      </c>
      <c r="BM94">
        <v>0</v>
      </c>
      <c r="BN94">
        <v>0</v>
      </c>
      <c r="BO94" t="s">
        <v>3</v>
      </c>
      <c r="BP94">
        <v>0</v>
      </c>
      <c r="BQ94">
        <v>1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70</v>
      </c>
      <c r="CA94">
        <v>10</v>
      </c>
      <c r="CB94" t="s">
        <v>3</v>
      </c>
      <c r="CE94">
        <v>0</v>
      </c>
      <c r="CF94">
        <v>0</v>
      </c>
      <c r="CG94">
        <v>0</v>
      </c>
      <c r="CM94">
        <v>0</v>
      </c>
      <c r="CN94" t="s">
        <v>851</v>
      </c>
      <c r="CO94">
        <v>0</v>
      </c>
      <c r="CP94">
        <f t="shared" si="83"/>
        <v>332.21000000000004</v>
      </c>
      <c r="CQ94">
        <f t="shared" si="84"/>
        <v>5.39</v>
      </c>
      <c r="CR94">
        <f>((((((ET94*0.75)*11))*BB94-(((EU94*0.75)*11))*BS94)+AE94*BS94)*AV94)</f>
        <v>32.587500000000006</v>
      </c>
      <c r="CS94">
        <f t="shared" si="85"/>
        <v>21.285</v>
      </c>
      <c r="CT94">
        <f t="shared" si="86"/>
        <v>128.1225</v>
      </c>
      <c r="CU94">
        <f t="shared" si="87"/>
        <v>0</v>
      </c>
      <c r="CV94">
        <f t="shared" si="88"/>
        <v>0.32999999999999996</v>
      </c>
      <c r="CW94">
        <f t="shared" si="89"/>
        <v>0</v>
      </c>
      <c r="CX94">
        <f t="shared" si="90"/>
        <v>0</v>
      </c>
      <c r="CY94">
        <f t="shared" si="91"/>
        <v>179.375</v>
      </c>
      <c r="CZ94">
        <f t="shared" si="92"/>
        <v>25.625</v>
      </c>
      <c r="DC94" t="s">
        <v>3</v>
      </c>
      <c r="DD94" t="s">
        <v>31</v>
      </c>
      <c r="DE94" t="s">
        <v>32</v>
      </c>
      <c r="DF94" t="s">
        <v>32</v>
      </c>
      <c r="DG94" t="s">
        <v>32</v>
      </c>
      <c r="DH94" t="s">
        <v>3</v>
      </c>
      <c r="DI94" t="s">
        <v>32</v>
      </c>
      <c r="DJ94" t="s">
        <v>32</v>
      </c>
      <c r="DK94" t="s">
        <v>3</v>
      </c>
      <c r="DL94" t="s">
        <v>33</v>
      </c>
      <c r="DM94" t="s">
        <v>33</v>
      </c>
      <c r="DN94">
        <v>0</v>
      </c>
      <c r="DO94">
        <v>0</v>
      </c>
      <c r="DP94">
        <v>1</v>
      </c>
      <c r="DQ94">
        <v>1</v>
      </c>
      <c r="DU94">
        <v>1010</v>
      </c>
      <c r="DV94" t="s">
        <v>19</v>
      </c>
      <c r="DW94" t="s">
        <v>19</v>
      </c>
      <c r="DX94">
        <v>1</v>
      </c>
      <c r="DZ94" t="s">
        <v>3</v>
      </c>
      <c r="EA94" t="s">
        <v>3</v>
      </c>
      <c r="EB94" t="s">
        <v>3</v>
      </c>
      <c r="EC94" t="s">
        <v>3</v>
      </c>
      <c r="EE94">
        <v>113434998</v>
      </c>
      <c r="EF94">
        <v>1</v>
      </c>
      <c r="EG94" t="s">
        <v>23</v>
      </c>
      <c r="EH94">
        <v>0</v>
      </c>
      <c r="EI94" t="s">
        <v>3</v>
      </c>
      <c r="EJ94">
        <v>4</v>
      </c>
      <c r="EK94">
        <v>0</v>
      </c>
      <c r="EL94" t="s">
        <v>24</v>
      </c>
      <c r="EM94" t="s">
        <v>25</v>
      </c>
      <c r="EO94" t="s">
        <v>34</v>
      </c>
      <c r="EQ94">
        <v>131072</v>
      </c>
      <c r="ER94">
        <v>19.97</v>
      </c>
      <c r="ES94">
        <v>0.49</v>
      </c>
      <c r="ET94">
        <v>3.95</v>
      </c>
      <c r="EU94">
        <v>2.58</v>
      </c>
      <c r="EV94">
        <v>15.53</v>
      </c>
      <c r="EW94">
        <v>0.04</v>
      </c>
      <c r="EX94">
        <v>0</v>
      </c>
      <c r="EY94">
        <v>0</v>
      </c>
      <c r="FQ94">
        <v>0</v>
      </c>
      <c r="FR94">
        <f t="shared" si="93"/>
        <v>0</v>
      </c>
      <c r="FS94">
        <v>0</v>
      </c>
      <c r="FX94">
        <v>770</v>
      </c>
      <c r="FY94">
        <v>110</v>
      </c>
      <c r="GA94" t="s">
        <v>3</v>
      </c>
      <c r="GD94">
        <v>0</v>
      </c>
      <c r="GF94">
        <v>-377869443</v>
      </c>
      <c r="GG94">
        <v>2</v>
      </c>
      <c r="GH94">
        <v>1</v>
      </c>
      <c r="GI94">
        <v>-2</v>
      </c>
      <c r="GJ94">
        <v>0</v>
      </c>
      <c r="GK94">
        <f>ROUND(R94*(R12)/100,2)</f>
        <v>45.98</v>
      </c>
      <c r="GL94">
        <f t="shared" si="94"/>
        <v>0</v>
      </c>
      <c r="GM94">
        <f t="shared" si="95"/>
        <v>583.20000000000005</v>
      </c>
      <c r="GN94">
        <f t="shared" si="96"/>
        <v>0</v>
      </c>
      <c r="GO94">
        <f t="shared" si="97"/>
        <v>0</v>
      </c>
      <c r="GP94">
        <f t="shared" si="98"/>
        <v>583.20000000000005</v>
      </c>
      <c r="GR94">
        <v>0</v>
      </c>
      <c r="GS94">
        <v>0</v>
      </c>
      <c r="GT94">
        <v>0</v>
      </c>
      <c r="GU94" t="s">
        <v>33</v>
      </c>
      <c r="GV94">
        <f>ROUND(((GT94*11)),6)</f>
        <v>0</v>
      </c>
      <c r="GW94">
        <v>1</v>
      </c>
      <c r="GX94">
        <f t="shared" si="99"/>
        <v>0</v>
      </c>
      <c r="HA94">
        <v>0</v>
      </c>
      <c r="HB94">
        <v>0</v>
      </c>
      <c r="HC94">
        <f t="shared" si="100"/>
        <v>0</v>
      </c>
      <c r="HE94" t="s">
        <v>3</v>
      </c>
      <c r="HF94" t="s">
        <v>3</v>
      </c>
      <c r="HM94" t="s">
        <v>3</v>
      </c>
      <c r="HN94" t="s">
        <v>3</v>
      </c>
      <c r="HO94" t="s">
        <v>3</v>
      </c>
      <c r="HP94" t="s">
        <v>3</v>
      </c>
      <c r="HQ94" t="s">
        <v>3</v>
      </c>
      <c r="IK94">
        <v>0</v>
      </c>
    </row>
    <row r="96" spans="1:245" x14ac:dyDescent="0.2">
      <c r="A96" s="2">
        <v>51</v>
      </c>
      <c r="B96" s="2">
        <f>B80</f>
        <v>1</v>
      </c>
      <c r="C96" s="2">
        <f>A80</f>
        <v>5</v>
      </c>
      <c r="D96" s="2">
        <f>ROW(A80)</f>
        <v>80</v>
      </c>
      <c r="E96" s="2"/>
      <c r="F96" s="2" t="str">
        <f>IF(F80&lt;&gt;"",F80,"")</f>
        <v>Новый подраздел</v>
      </c>
      <c r="G96" s="2" t="str">
        <f>IF(G80&lt;&gt;"",G80,"")</f>
        <v>Система оповещения</v>
      </c>
      <c r="H96" s="2">
        <v>0</v>
      </c>
      <c r="I96" s="2"/>
      <c r="J96" s="2"/>
      <c r="K96" s="2"/>
      <c r="L96" s="2"/>
      <c r="M96" s="2"/>
      <c r="N96" s="2"/>
      <c r="O96" s="2">
        <f t="shared" ref="O96:T96" si="101">ROUND(AB96,2)</f>
        <v>222400.48</v>
      </c>
      <c r="P96" s="2">
        <f t="shared" si="101"/>
        <v>14514.92</v>
      </c>
      <c r="Q96" s="2">
        <f t="shared" si="101"/>
        <v>181.7</v>
      </c>
      <c r="R96" s="2">
        <f t="shared" si="101"/>
        <v>118.61</v>
      </c>
      <c r="S96" s="2">
        <f t="shared" si="101"/>
        <v>207703.86</v>
      </c>
      <c r="T96" s="2">
        <f t="shared" si="101"/>
        <v>0</v>
      </c>
      <c r="U96" s="2">
        <f>AH96</f>
        <v>562.28800000000001</v>
      </c>
      <c r="V96" s="2">
        <f>AI96</f>
        <v>0</v>
      </c>
      <c r="W96" s="2">
        <f>ROUND(AJ96,2)</f>
        <v>0</v>
      </c>
      <c r="X96" s="2">
        <f>ROUND(AK96,2)</f>
        <v>145392.71</v>
      </c>
      <c r="Y96" s="2">
        <f>ROUND(AL96,2)</f>
        <v>20770.39</v>
      </c>
      <c r="Z96" s="2"/>
      <c r="AA96" s="2"/>
      <c r="AB96" s="2">
        <f>ROUND(SUMIF(AA84:AA94,"=150194011",O84:O94),2)</f>
        <v>222400.48</v>
      </c>
      <c r="AC96" s="2">
        <f>ROUND(SUMIF(AA84:AA94,"=150194011",P84:P94),2)</f>
        <v>14514.92</v>
      </c>
      <c r="AD96" s="2">
        <f>ROUND(SUMIF(AA84:AA94,"=150194011",Q84:Q94),2)</f>
        <v>181.7</v>
      </c>
      <c r="AE96" s="2">
        <f>ROUND(SUMIF(AA84:AA94,"=150194011",R84:R94),2)</f>
        <v>118.61</v>
      </c>
      <c r="AF96" s="2">
        <f>ROUND(SUMIF(AA84:AA94,"=150194011",S84:S94),2)</f>
        <v>207703.86</v>
      </c>
      <c r="AG96" s="2">
        <f>ROUND(SUMIF(AA84:AA94,"=150194011",T84:T94),2)</f>
        <v>0</v>
      </c>
      <c r="AH96" s="2">
        <f>SUMIF(AA84:AA94,"=150194011",U84:U94)</f>
        <v>562.28800000000001</v>
      </c>
      <c r="AI96" s="2">
        <f>SUMIF(AA84:AA94,"=150194011",V84:V94)</f>
        <v>0</v>
      </c>
      <c r="AJ96" s="2">
        <f>ROUND(SUMIF(AA84:AA94,"=150194011",W84:W94),2)</f>
        <v>0</v>
      </c>
      <c r="AK96" s="2">
        <f>ROUND(SUMIF(AA84:AA94,"=150194011",X84:X94),2)</f>
        <v>145392.71</v>
      </c>
      <c r="AL96" s="2">
        <f>ROUND(SUMIF(AA84:AA94,"=150194011",Y84:Y94),2)</f>
        <v>20770.39</v>
      </c>
      <c r="AM96" s="2"/>
      <c r="AN96" s="2"/>
      <c r="AO96" s="2">
        <f t="shared" ref="AO96:BD96" si="102">ROUND(BX96,2)</f>
        <v>0</v>
      </c>
      <c r="AP96" s="2">
        <f t="shared" si="102"/>
        <v>0</v>
      </c>
      <c r="AQ96" s="2">
        <f t="shared" si="102"/>
        <v>0</v>
      </c>
      <c r="AR96" s="2">
        <f t="shared" si="102"/>
        <v>388691.68</v>
      </c>
      <c r="AS96" s="2">
        <f t="shared" si="102"/>
        <v>0</v>
      </c>
      <c r="AT96" s="2">
        <f t="shared" si="102"/>
        <v>0</v>
      </c>
      <c r="AU96" s="2">
        <f t="shared" si="102"/>
        <v>388691.68</v>
      </c>
      <c r="AV96" s="2">
        <f t="shared" si="102"/>
        <v>14514.92</v>
      </c>
      <c r="AW96" s="2">
        <f t="shared" si="102"/>
        <v>14514.92</v>
      </c>
      <c r="AX96" s="2">
        <f t="shared" si="102"/>
        <v>0</v>
      </c>
      <c r="AY96" s="2">
        <f t="shared" si="102"/>
        <v>14514.92</v>
      </c>
      <c r="AZ96" s="2">
        <f t="shared" si="102"/>
        <v>0</v>
      </c>
      <c r="BA96" s="2">
        <f t="shared" si="102"/>
        <v>0</v>
      </c>
      <c r="BB96" s="2">
        <f t="shared" si="102"/>
        <v>0</v>
      </c>
      <c r="BC96" s="2">
        <f t="shared" si="102"/>
        <v>0</v>
      </c>
      <c r="BD96" s="2">
        <f t="shared" si="102"/>
        <v>0</v>
      </c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>
        <f>ROUND(SUMIF(AA84:AA94,"=150194011",FQ84:FQ94),2)</f>
        <v>0</v>
      </c>
      <c r="BY96" s="2">
        <f>ROUND(SUMIF(AA84:AA94,"=150194011",FR84:FR94),2)</f>
        <v>0</v>
      </c>
      <c r="BZ96" s="2">
        <f>ROUND(SUMIF(AA84:AA94,"=150194011",GL84:GL94),2)</f>
        <v>0</v>
      </c>
      <c r="CA96" s="2">
        <f>ROUND(SUMIF(AA84:AA94,"=150194011",GM84:GM94),2)</f>
        <v>388691.68</v>
      </c>
      <c r="CB96" s="2">
        <f>ROUND(SUMIF(AA84:AA94,"=150194011",GN84:GN94),2)</f>
        <v>0</v>
      </c>
      <c r="CC96" s="2">
        <f>ROUND(SUMIF(AA84:AA94,"=150194011",GO84:GO94),2)</f>
        <v>0</v>
      </c>
      <c r="CD96" s="2">
        <f>ROUND(SUMIF(AA84:AA94,"=150194011",GP84:GP94),2)</f>
        <v>388691.68</v>
      </c>
      <c r="CE96" s="2">
        <f>AC96-BX96</f>
        <v>14514.92</v>
      </c>
      <c r="CF96" s="2">
        <f>AC96-BY96</f>
        <v>14514.92</v>
      </c>
      <c r="CG96" s="2">
        <f>BX96-BZ96</f>
        <v>0</v>
      </c>
      <c r="CH96" s="2">
        <f>AC96-BX96-BY96+BZ96</f>
        <v>14514.92</v>
      </c>
      <c r="CI96" s="2">
        <f>BY96-BZ96</f>
        <v>0</v>
      </c>
      <c r="CJ96" s="2">
        <f>ROUND(SUMIF(AA84:AA94,"=150194011",GX84:GX94),2)</f>
        <v>0</v>
      </c>
      <c r="CK96" s="2">
        <f>ROUND(SUMIF(AA84:AA94,"=150194011",GY84:GY94),2)</f>
        <v>0</v>
      </c>
      <c r="CL96" s="2">
        <f>ROUND(SUMIF(AA84:AA94,"=150194011",GZ84:GZ94),2)</f>
        <v>0</v>
      </c>
      <c r="CM96" s="2">
        <f>ROUND(SUMIF(AA84:AA94,"=150194011",HD84:HD94),2)</f>
        <v>0</v>
      </c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>
        <v>0</v>
      </c>
    </row>
    <row r="98" spans="1:28" x14ac:dyDescent="0.2">
      <c r="A98" s="4">
        <v>50</v>
      </c>
      <c r="B98" s="4">
        <v>0</v>
      </c>
      <c r="C98" s="4">
        <v>0</v>
      </c>
      <c r="D98" s="4">
        <v>1</v>
      </c>
      <c r="E98" s="4">
        <v>201</v>
      </c>
      <c r="F98" s="4">
        <f>ROUND(Source!O96,O98)</f>
        <v>222400.48</v>
      </c>
      <c r="G98" s="4" t="s">
        <v>96</v>
      </c>
      <c r="H98" s="4" t="s">
        <v>97</v>
      </c>
      <c r="I98" s="4"/>
      <c r="J98" s="4"/>
      <c r="K98" s="4">
        <v>201</v>
      </c>
      <c r="L98" s="4">
        <v>1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>
        <v>222400.48</v>
      </c>
      <c r="X98" s="4">
        <v>1</v>
      </c>
      <c r="Y98" s="4">
        <v>222400.48</v>
      </c>
      <c r="Z98" s="4"/>
      <c r="AA98" s="4"/>
      <c r="AB98" s="4"/>
    </row>
    <row r="99" spans="1:28" x14ac:dyDescent="0.2">
      <c r="A99" s="4">
        <v>50</v>
      </c>
      <c r="B99" s="4">
        <v>0</v>
      </c>
      <c r="C99" s="4">
        <v>0</v>
      </c>
      <c r="D99" s="4">
        <v>1</v>
      </c>
      <c r="E99" s="4">
        <v>202</v>
      </c>
      <c r="F99" s="4">
        <f>ROUND(Source!P96,O99)</f>
        <v>14514.92</v>
      </c>
      <c r="G99" s="4" t="s">
        <v>98</v>
      </c>
      <c r="H99" s="4" t="s">
        <v>99</v>
      </c>
      <c r="I99" s="4"/>
      <c r="J99" s="4"/>
      <c r="K99" s="4">
        <v>202</v>
      </c>
      <c r="L99" s="4">
        <v>2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>
        <v>14514.92</v>
      </c>
      <c r="X99" s="4">
        <v>1</v>
      </c>
      <c r="Y99" s="4">
        <v>14514.92</v>
      </c>
      <c r="Z99" s="4"/>
      <c r="AA99" s="4"/>
      <c r="AB99" s="4"/>
    </row>
    <row r="100" spans="1:28" x14ac:dyDescent="0.2">
      <c r="A100" s="4">
        <v>50</v>
      </c>
      <c r="B100" s="4">
        <v>0</v>
      </c>
      <c r="C100" s="4">
        <v>0</v>
      </c>
      <c r="D100" s="4">
        <v>1</v>
      </c>
      <c r="E100" s="4">
        <v>222</v>
      </c>
      <c r="F100" s="4">
        <f>ROUND(Source!AO96,O100)</f>
        <v>0</v>
      </c>
      <c r="G100" s="4" t="s">
        <v>100</v>
      </c>
      <c r="H100" s="4" t="s">
        <v>101</v>
      </c>
      <c r="I100" s="4"/>
      <c r="J100" s="4"/>
      <c r="K100" s="4">
        <v>222</v>
      </c>
      <c r="L100" s="4">
        <v>3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>
        <v>0</v>
      </c>
      <c r="X100" s="4">
        <v>1</v>
      </c>
      <c r="Y100" s="4">
        <v>0</v>
      </c>
      <c r="Z100" s="4"/>
      <c r="AA100" s="4"/>
      <c r="AB100" s="4"/>
    </row>
    <row r="101" spans="1:28" x14ac:dyDescent="0.2">
      <c r="A101" s="4">
        <v>50</v>
      </c>
      <c r="B101" s="4">
        <v>0</v>
      </c>
      <c r="C101" s="4">
        <v>0</v>
      </c>
      <c r="D101" s="4">
        <v>1</v>
      </c>
      <c r="E101" s="4">
        <v>225</v>
      </c>
      <c r="F101" s="4">
        <f>ROUND(Source!AV96,O101)</f>
        <v>14514.92</v>
      </c>
      <c r="G101" s="4" t="s">
        <v>102</v>
      </c>
      <c r="H101" s="4" t="s">
        <v>103</v>
      </c>
      <c r="I101" s="4"/>
      <c r="J101" s="4"/>
      <c r="K101" s="4">
        <v>225</v>
      </c>
      <c r="L101" s="4">
        <v>4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>
        <v>14514.92</v>
      </c>
      <c r="X101" s="4">
        <v>1</v>
      </c>
      <c r="Y101" s="4">
        <v>14514.92</v>
      </c>
      <c r="Z101" s="4"/>
      <c r="AA101" s="4"/>
      <c r="AB101" s="4"/>
    </row>
    <row r="102" spans="1:28" x14ac:dyDescent="0.2">
      <c r="A102" s="4">
        <v>50</v>
      </c>
      <c r="B102" s="4">
        <v>0</v>
      </c>
      <c r="C102" s="4">
        <v>0</v>
      </c>
      <c r="D102" s="4">
        <v>1</v>
      </c>
      <c r="E102" s="4">
        <v>226</v>
      </c>
      <c r="F102" s="4">
        <f>ROUND(Source!AW96,O102)</f>
        <v>14514.92</v>
      </c>
      <c r="G102" s="4" t="s">
        <v>104</v>
      </c>
      <c r="H102" s="4" t="s">
        <v>105</v>
      </c>
      <c r="I102" s="4"/>
      <c r="J102" s="4"/>
      <c r="K102" s="4">
        <v>226</v>
      </c>
      <c r="L102" s="4">
        <v>5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>
        <v>14514.92</v>
      </c>
      <c r="X102" s="4">
        <v>1</v>
      </c>
      <c r="Y102" s="4">
        <v>14514.92</v>
      </c>
      <c r="Z102" s="4"/>
      <c r="AA102" s="4"/>
      <c r="AB102" s="4"/>
    </row>
    <row r="103" spans="1:28" x14ac:dyDescent="0.2">
      <c r="A103" s="4">
        <v>50</v>
      </c>
      <c r="B103" s="4">
        <v>0</v>
      </c>
      <c r="C103" s="4">
        <v>0</v>
      </c>
      <c r="D103" s="4">
        <v>1</v>
      </c>
      <c r="E103" s="4">
        <v>227</v>
      </c>
      <c r="F103" s="4">
        <f>ROUND(Source!AX96,O103)</f>
        <v>0</v>
      </c>
      <c r="G103" s="4" t="s">
        <v>106</v>
      </c>
      <c r="H103" s="4" t="s">
        <v>107</v>
      </c>
      <c r="I103" s="4"/>
      <c r="J103" s="4"/>
      <c r="K103" s="4">
        <v>227</v>
      </c>
      <c r="L103" s="4">
        <v>6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>
        <v>0</v>
      </c>
      <c r="X103" s="4">
        <v>1</v>
      </c>
      <c r="Y103" s="4">
        <v>0</v>
      </c>
      <c r="Z103" s="4"/>
      <c r="AA103" s="4"/>
      <c r="AB103" s="4"/>
    </row>
    <row r="104" spans="1:28" x14ac:dyDescent="0.2">
      <c r="A104" s="4">
        <v>50</v>
      </c>
      <c r="B104" s="4">
        <v>0</v>
      </c>
      <c r="C104" s="4">
        <v>0</v>
      </c>
      <c r="D104" s="4">
        <v>1</v>
      </c>
      <c r="E104" s="4">
        <v>228</v>
      </c>
      <c r="F104" s="4">
        <f>ROUND(Source!AY96,O104)</f>
        <v>14514.92</v>
      </c>
      <c r="G104" s="4" t="s">
        <v>108</v>
      </c>
      <c r="H104" s="4" t="s">
        <v>109</v>
      </c>
      <c r="I104" s="4"/>
      <c r="J104" s="4"/>
      <c r="K104" s="4">
        <v>228</v>
      </c>
      <c r="L104" s="4">
        <v>7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>
        <v>14514.92</v>
      </c>
      <c r="X104" s="4">
        <v>1</v>
      </c>
      <c r="Y104" s="4">
        <v>14514.92</v>
      </c>
      <c r="Z104" s="4"/>
      <c r="AA104" s="4"/>
      <c r="AB104" s="4"/>
    </row>
    <row r="105" spans="1:28" x14ac:dyDescent="0.2">
      <c r="A105" s="4">
        <v>50</v>
      </c>
      <c r="B105" s="4">
        <v>0</v>
      </c>
      <c r="C105" s="4">
        <v>0</v>
      </c>
      <c r="D105" s="4">
        <v>1</v>
      </c>
      <c r="E105" s="4">
        <v>216</v>
      </c>
      <c r="F105" s="4">
        <f>ROUND(Source!AP96,O105)</f>
        <v>0</v>
      </c>
      <c r="G105" s="4" t="s">
        <v>110</v>
      </c>
      <c r="H105" s="4" t="s">
        <v>111</v>
      </c>
      <c r="I105" s="4"/>
      <c r="J105" s="4"/>
      <c r="K105" s="4">
        <v>216</v>
      </c>
      <c r="L105" s="4">
        <v>8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>
        <v>0</v>
      </c>
      <c r="X105" s="4">
        <v>1</v>
      </c>
      <c r="Y105" s="4">
        <v>0</v>
      </c>
      <c r="Z105" s="4"/>
      <c r="AA105" s="4"/>
      <c r="AB105" s="4"/>
    </row>
    <row r="106" spans="1:28" x14ac:dyDescent="0.2">
      <c r="A106" s="4">
        <v>50</v>
      </c>
      <c r="B106" s="4">
        <v>0</v>
      </c>
      <c r="C106" s="4">
        <v>0</v>
      </c>
      <c r="D106" s="4">
        <v>1</v>
      </c>
      <c r="E106" s="4">
        <v>223</v>
      </c>
      <c r="F106" s="4">
        <f>ROUND(Source!AQ96,O106)</f>
        <v>0</v>
      </c>
      <c r="G106" s="4" t="s">
        <v>112</v>
      </c>
      <c r="H106" s="4" t="s">
        <v>113</v>
      </c>
      <c r="I106" s="4"/>
      <c r="J106" s="4"/>
      <c r="K106" s="4">
        <v>223</v>
      </c>
      <c r="L106" s="4">
        <v>9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>
        <v>0</v>
      </c>
      <c r="X106" s="4">
        <v>1</v>
      </c>
      <c r="Y106" s="4">
        <v>0</v>
      </c>
      <c r="Z106" s="4"/>
      <c r="AA106" s="4"/>
      <c r="AB106" s="4"/>
    </row>
    <row r="107" spans="1:28" x14ac:dyDescent="0.2">
      <c r="A107" s="4">
        <v>50</v>
      </c>
      <c r="B107" s="4">
        <v>0</v>
      </c>
      <c r="C107" s="4">
        <v>0</v>
      </c>
      <c r="D107" s="4">
        <v>1</v>
      </c>
      <c r="E107" s="4">
        <v>229</v>
      </c>
      <c r="F107" s="4">
        <f>ROUND(Source!AZ96,O107)</f>
        <v>0</v>
      </c>
      <c r="G107" s="4" t="s">
        <v>114</v>
      </c>
      <c r="H107" s="4" t="s">
        <v>115</v>
      </c>
      <c r="I107" s="4"/>
      <c r="J107" s="4"/>
      <c r="K107" s="4">
        <v>229</v>
      </c>
      <c r="L107" s="4">
        <v>10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>
        <v>0</v>
      </c>
      <c r="X107" s="4">
        <v>1</v>
      </c>
      <c r="Y107" s="4">
        <v>0</v>
      </c>
      <c r="Z107" s="4"/>
      <c r="AA107" s="4"/>
      <c r="AB107" s="4"/>
    </row>
    <row r="108" spans="1:28" x14ac:dyDescent="0.2">
      <c r="A108" s="4">
        <v>50</v>
      </c>
      <c r="B108" s="4">
        <v>0</v>
      </c>
      <c r="C108" s="4">
        <v>0</v>
      </c>
      <c r="D108" s="4">
        <v>1</v>
      </c>
      <c r="E108" s="4">
        <v>203</v>
      </c>
      <c r="F108" s="4">
        <f>ROUND(Source!Q96,O108)</f>
        <v>181.7</v>
      </c>
      <c r="G108" s="4" t="s">
        <v>116</v>
      </c>
      <c r="H108" s="4" t="s">
        <v>117</v>
      </c>
      <c r="I108" s="4"/>
      <c r="J108" s="4"/>
      <c r="K108" s="4">
        <v>203</v>
      </c>
      <c r="L108" s="4">
        <v>11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>
        <v>181.7</v>
      </c>
      <c r="X108" s="4">
        <v>1</v>
      </c>
      <c r="Y108" s="4">
        <v>181.7</v>
      </c>
      <c r="Z108" s="4"/>
      <c r="AA108" s="4"/>
      <c r="AB108" s="4"/>
    </row>
    <row r="109" spans="1:28" x14ac:dyDescent="0.2">
      <c r="A109" s="4">
        <v>50</v>
      </c>
      <c r="B109" s="4">
        <v>0</v>
      </c>
      <c r="C109" s="4">
        <v>0</v>
      </c>
      <c r="D109" s="4">
        <v>1</v>
      </c>
      <c r="E109" s="4">
        <v>231</v>
      </c>
      <c r="F109" s="4">
        <f>ROUND(Source!BB96,O109)</f>
        <v>0</v>
      </c>
      <c r="G109" s="4" t="s">
        <v>118</v>
      </c>
      <c r="H109" s="4" t="s">
        <v>119</v>
      </c>
      <c r="I109" s="4"/>
      <c r="J109" s="4"/>
      <c r="K109" s="4">
        <v>231</v>
      </c>
      <c r="L109" s="4">
        <v>12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>
        <v>0</v>
      </c>
      <c r="X109" s="4">
        <v>1</v>
      </c>
      <c r="Y109" s="4">
        <v>0</v>
      </c>
      <c r="Z109" s="4"/>
      <c r="AA109" s="4"/>
      <c r="AB109" s="4"/>
    </row>
    <row r="110" spans="1:28" x14ac:dyDescent="0.2">
      <c r="A110" s="4">
        <v>50</v>
      </c>
      <c r="B110" s="4">
        <v>0</v>
      </c>
      <c r="C110" s="4">
        <v>0</v>
      </c>
      <c r="D110" s="4">
        <v>1</v>
      </c>
      <c r="E110" s="4">
        <v>204</v>
      </c>
      <c r="F110" s="4">
        <f>ROUND(Source!R96,O110)</f>
        <v>118.61</v>
      </c>
      <c r="G110" s="4" t="s">
        <v>120</v>
      </c>
      <c r="H110" s="4" t="s">
        <v>121</v>
      </c>
      <c r="I110" s="4"/>
      <c r="J110" s="4"/>
      <c r="K110" s="4">
        <v>204</v>
      </c>
      <c r="L110" s="4">
        <v>13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>
        <v>118.61</v>
      </c>
      <c r="X110" s="4">
        <v>1</v>
      </c>
      <c r="Y110" s="4">
        <v>118.61</v>
      </c>
      <c r="Z110" s="4"/>
      <c r="AA110" s="4"/>
      <c r="AB110" s="4"/>
    </row>
    <row r="111" spans="1:28" x14ac:dyDescent="0.2">
      <c r="A111" s="4">
        <v>50</v>
      </c>
      <c r="B111" s="4">
        <v>0</v>
      </c>
      <c r="C111" s="4">
        <v>0</v>
      </c>
      <c r="D111" s="4">
        <v>1</v>
      </c>
      <c r="E111" s="4">
        <v>205</v>
      </c>
      <c r="F111" s="4">
        <f>ROUND(Source!S96,O111)</f>
        <v>207703.86</v>
      </c>
      <c r="G111" s="4" t="s">
        <v>122</v>
      </c>
      <c r="H111" s="4" t="s">
        <v>123</v>
      </c>
      <c r="I111" s="4"/>
      <c r="J111" s="4"/>
      <c r="K111" s="4">
        <v>205</v>
      </c>
      <c r="L111" s="4">
        <v>14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>
        <v>207703.86</v>
      </c>
      <c r="X111" s="4">
        <v>1</v>
      </c>
      <c r="Y111" s="4">
        <v>207703.86</v>
      </c>
      <c r="Z111" s="4"/>
      <c r="AA111" s="4"/>
      <c r="AB111" s="4"/>
    </row>
    <row r="112" spans="1:28" x14ac:dyDescent="0.2">
      <c r="A112" s="4">
        <v>50</v>
      </c>
      <c r="B112" s="4">
        <v>0</v>
      </c>
      <c r="C112" s="4">
        <v>0</v>
      </c>
      <c r="D112" s="4">
        <v>1</v>
      </c>
      <c r="E112" s="4">
        <v>232</v>
      </c>
      <c r="F112" s="4">
        <f>ROUND(Source!BC96,O112)</f>
        <v>0</v>
      </c>
      <c r="G112" s="4" t="s">
        <v>124</v>
      </c>
      <c r="H112" s="4" t="s">
        <v>125</v>
      </c>
      <c r="I112" s="4"/>
      <c r="J112" s="4"/>
      <c r="K112" s="4">
        <v>232</v>
      </c>
      <c r="L112" s="4">
        <v>15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>
        <v>0</v>
      </c>
      <c r="X112" s="4">
        <v>1</v>
      </c>
      <c r="Y112" s="4">
        <v>0</v>
      </c>
      <c r="Z112" s="4"/>
      <c r="AA112" s="4"/>
      <c r="AB112" s="4"/>
    </row>
    <row r="113" spans="1:206" x14ac:dyDescent="0.2">
      <c r="A113" s="4">
        <v>50</v>
      </c>
      <c r="B113" s="4">
        <v>0</v>
      </c>
      <c r="C113" s="4">
        <v>0</v>
      </c>
      <c r="D113" s="4">
        <v>1</v>
      </c>
      <c r="E113" s="4">
        <v>214</v>
      </c>
      <c r="F113" s="4">
        <f>ROUND(Source!AS96,O113)</f>
        <v>0</v>
      </c>
      <c r="G113" s="4" t="s">
        <v>126</v>
      </c>
      <c r="H113" s="4" t="s">
        <v>127</v>
      </c>
      <c r="I113" s="4"/>
      <c r="J113" s="4"/>
      <c r="K113" s="4">
        <v>214</v>
      </c>
      <c r="L113" s="4">
        <v>16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>
        <v>0</v>
      </c>
      <c r="X113" s="4">
        <v>1</v>
      </c>
      <c r="Y113" s="4">
        <v>0</v>
      </c>
      <c r="Z113" s="4"/>
      <c r="AA113" s="4"/>
      <c r="AB113" s="4"/>
    </row>
    <row r="114" spans="1:206" x14ac:dyDescent="0.2">
      <c r="A114" s="4">
        <v>50</v>
      </c>
      <c r="B114" s="4">
        <v>0</v>
      </c>
      <c r="C114" s="4">
        <v>0</v>
      </c>
      <c r="D114" s="4">
        <v>1</v>
      </c>
      <c r="E114" s="4">
        <v>215</v>
      </c>
      <c r="F114" s="4">
        <f>ROUND(Source!AT96,O114)</f>
        <v>0</v>
      </c>
      <c r="G114" s="4" t="s">
        <v>128</v>
      </c>
      <c r="H114" s="4" t="s">
        <v>129</v>
      </c>
      <c r="I114" s="4"/>
      <c r="J114" s="4"/>
      <c r="K114" s="4">
        <v>215</v>
      </c>
      <c r="L114" s="4">
        <v>17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>
        <v>0</v>
      </c>
      <c r="X114" s="4">
        <v>1</v>
      </c>
      <c r="Y114" s="4">
        <v>0</v>
      </c>
      <c r="Z114" s="4"/>
      <c r="AA114" s="4"/>
      <c r="AB114" s="4"/>
    </row>
    <row r="115" spans="1:206" x14ac:dyDescent="0.2">
      <c r="A115" s="4">
        <v>50</v>
      </c>
      <c r="B115" s="4">
        <v>0</v>
      </c>
      <c r="C115" s="4">
        <v>0</v>
      </c>
      <c r="D115" s="4">
        <v>1</v>
      </c>
      <c r="E115" s="4">
        <v>217</v>
      </c>
      <c r="F115" s="4">
        <f>ROUND(Source!AU96,O115)</f>
        <v>388691.68</v>
      </c>
      <c r="G115" s="4" t="s">
        <v>130</v>
      </c>
      <c r="H115" s="4" t="s">
        <v>131</v>
      </c>
      <c r="I115" s="4"/>
      <c r="J115" s="4"/>
      <c r="K115" s="4">
        <v>217</v>
      </c>
      <c r="L115" s="4">
        <v>18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>
        <v>388691.68</v>
      </c>
      <c r="X115" s="4">
        <v>1</v>
      </c>
      <c r="Y115" s="4">
        <v>388691.68</v>
      </c>
      <c r="Z115" s="4"/>
      <c r="AA115" s="4"/>
      <c r="AB115" s="4"/>
    </row>
    <row r="116" spans="1:206" x14ac:dyDescent="0.2">
      <c r="A116" s="4">
        <v>50</v>
      </c>
      <c r="B116" s="4">
        <v>0</v>
      </c>
      <c r="C116" s="4">
        <v>0</v>
      </c>
      <c r="D116" s="4">
        <v>1</v>
      </c>
      <c r="E116" s="4">
        <v>230</v>
      </c>
      <c r="F116" s="4">
        <f>ROUND(Source!BA96,O116)</f>
        <v>0</v>
      </c>
      <c r="G116" s="4" t="s">
        <v>132</v>
      </c>
      <c r="H116" s="4" t="s">
        <v>133</v>
      </c>
      <c r="I116" s="4"/>
      <c r="J116" s="4"/>
      <c r="K116" s="4">
        <v>230</v>
      </c>
      <c r="L116" s="4">
        <v>19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>
        <v>0</v>
      </c>
      <c r="X116" s="4">
        <v>1</v>
      </c>
      <c r="Y116" s="4">
        <v>0</v>
      </c>
      <c r="Z116" s="4"/>
      <c r="AA116" s="4"/>
      <c r="AB116" s="4"/>
    </row>
    <row r="117" spans="1:206" x14ac:dyDescent="0.2">
      <c r="A117" s="4">
        <v>50</v>
      </c>
      <c r="B117" s="4">
        <v>0</v>
      </c>
      <c r="C117" s="4">
        <v>0</v>
      </c>
      <c r="D117" s="4">
        <v>1</v>
      </c>
      <c r="E117" s="4">
        <v>206</v>
      </c>
      <c r="F117" s="4">
        <f>ROUND(Source!T96,O117)</f>
        <v>0</v>
      </c>
      <c r="G117" s="4" t="s">
        <v>134</v>
      </c>
      <c r="H117" s="4" t="s">
        <v>135</v>
      </c>
      <c r="I117" s="4"/>
      <c r="J117" s="4"/>
      <c r="K117" s="4">
        <v>206</v>
      </c>
      <c r="L117" s="4">
        <v>20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>
        <v>0</v>
      </c>
      <c r="X117" s="4">
        <v>1</v>
      </c>
      <c r="Y117" s="4">
        <v>0</v>
      </c>
      <c r="Z117" s="4"/>
      <c r="AA117" s="4"/>
      <c r="AB117" s="4"/>
    </row>
    <row r="118" spans="1:206" x14ac:dyDescent="0.2">
      <c r="A118" s="4">
        <v>50</v>
      </c>
      <c r="B118" s="4">
        <v>0</v>
      </c>
      <c r="C118" s="4">
        <v>0</v>
      </c>
      <c r="D118" s="4">
        <v>1</v>
      </c>
      <c r="E118" s="4">
        <v>207</v>
      </c>
      <c r="F118" s="4">
        <f>Source!U96</f>
        <v>562.28800000000001</v>
      </c>
      <c r="G118" s="4" t="s">
        <v>136</v>
      </c>
      <c r="H118" s="4" t="s">
        <v>137</v>
      </c>
      <c r="I118" s="4"/>
      <c r="J118" s="4"/>
      <c r="K118" s="4">
        <v>207</v>
      </c>
      <c r="L118" s="4">
        <v>21</v>
      </c>
      <c r="M118" s="4">
        <v>3</v>
      </c>
      <c r="N118" s="4" t="s">
        <v>3</v>
      </c>
      <c r="O118" s="4">
        <v>-1</v>
      </c>
      <c r="P118" s="4"/>
      <c r="Q118" s="4"/>
      <c r="R118" s="4"/>
      <c r="S118" s="4"/>
      <c r="T118" s="4"/>
      <c r="U118" s="4"/>
      <c r="V118" s="4"/>
      <c r="W118" s="4">
        <v>562.28800000000001</v>
      </c>
      <c r="X118" s="4">
        <v>1</v>
      </c>
      <c r="Y118" s="4">
        <v>562.28800000000001</v>
      </c>
      <c r="Z118" s="4"/>
      <c r="AA118" s="4"/>
      <c r="AB118" s="4"/>
    </row>
    <row r="119" spans="1:206" x14ac:dyDescent="0.2">
      <c r="A119" s="4">
        <v>50</v>
      </c>
      <c r="B119" s="4">
        <v>0</v>
      </c>
      <c r="C119" s="4">
        <v>0</v>
      </c>
      <c r="D119" s="4">
        <v>1</v>
      </c>
      <c r="E119" s="4">
        <v>208</v>
      </c>
      <c r="F119" s="4">
        <f>Source!V96</f>
        <v>0</v>
      </c>
      <c r="G119" s="4" t="s">
        <v>138</v>
      </c>
      <c r="H119" s="4" t="s">
        <v>139</v>
      </c>
      <c r="I119" s="4"/>
      <c r="J119" s="4"/>
      <c r="K119" s="4">
        <v>208</v>
      </c>
      <c r="L119" s="4">
        <v>22</v>
      </c>
      <c r="M119" s="4">
        <v>3</v>
      </c>
      <c r="N119" s="4" t="s">
        <v>3</v>
      </c>
      <c r="O119" s="4">
        <v>-1</v>
      </c>
      <c r="P119" s="4"/>
      <c r="Q119" s="4"/>
      <c r="R119" s="4"/>
      <c r="S119" s="4"/>
      <c r="T119" s="4"/>
      <c r="U119" s="4"/>
      <c r="V119" s="4"/>
      <c r="W119" s="4">
        <v>0</v>
      </c>
      <c r="X119" s="4">
        <v>1</v>
      </c>
      <c r="Y119" s="4">
        <v>0</v>
      </c>
      <c r="Z119" s="4"/>
      <c r="AA119" s="4"/>
      <c r="AB119" s="4"/>
    </row>
    <row r="120" spans="1:206" x14ac:dyDescent="0.2">
      <c r="A120" s="4">
        <v>50</v>
      </c>
      <c r="B120" s="4">
        <v>0</v>
      </c>
      <c r="C120" s="4">
        <v>0</v>
      </c>
      <c r="D120" s="4">
        <v>1</v>
      </c>
      <c r="E120" s="4">
        <v>209</v>
      </c>
      <c r="F120" s="4">
        <f>ROUND(Source!W96,O120)</f>
        <v>0</v>
      </c>
      <c r="G120" s="4" t="s">
        <v>140</v>
      </c>
      <c r="H120" s="4" t="s">
        <v>141</v>
      </c>
      <c r="I120" s="4"/>
      <c r="J120" s="4"/>
      <c r="K120" s="4">
        <v>209</v>
      </c>
      <c r="L120" s="4">
        <v>23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>
        <v>0</v>
      </c>
      <c r="X120" s="4">
        <v>1</v>
      </c>
      <c r="Y120" s="4">
        <v>0</v>
      </c>
      <c r="Z120" s="4"/>
      <c r="AA120" s="4"/>
      <c r="AB120" s="4"/>
    </row>
    <row r="121" spans="1:206" x14ac:dyDescent="0.2">
      <c r="A121" s="4">
        <v>50</v>
      </c>
      <c r="B121" s="4">
        <v>0</v>
      </c>
      <c r="C121" s="4">
        <v>0</v>
      </c>
      <c r="D121" s="4">
        <v>1</v>
      </c>
      <c r="E121" s="4">
        <v>233</v>
      </c>
      <c r="F121" s="4">
        <f>ROUND(Source!BD96,O121)</f>
        <v>0</v>
      </c>
      <c r="G121" s="4" t="s">
        <v>142</v>
      </c>
      <c r="H121" s="4" t="s">
        <v>143</v>
      </c>
      <c r="I121" s="4"/>
      <c r="J121" s="4"/>
      <c r="K121" s="4">
        <v>233</v>
      </c>
      <c r="L121" s="4">
        <v>24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>
        <v>0</v>
      </c>
      <c r="X121" s="4">
        <v>1</v>
      </c>
      <c r="Y121" s="4">
        <v>0</v>
      </c>
      <c r="Z121" s="4"/>
      <c r="AA121" s="4"/>
      <c r="AB121" s="4"/>
    </row>
    <row r="122" spans="1:206" x14ac:dyDescent="0.2">
      <c r="A122" s="4">
        <v>50</v>
      </c>
      <c r="B122" s="4">
        <v>0</v>
      </c>
      <c r="C122" s="4">
        <v>0</v>
      </c>
      <c r="D122" s="4">
        <v>1</v>
      </c>
      <c r="E122" s="4">
        <v>210</v>
      </c>
      <c r="F122" s="4">
        <f>ROUND(Source!X96,O122)</f>
        <v>145392.71</v>
      </c>
      <c r="G122" s="4" t="s">
        <v>144</v>
      </c>
      <c r="H122" s="4" t="s">
        <v>145</v>
      </c>
      <c r="I122" s="4"/>
      <c r="J122" s="4"/>
      <c r="K122" s="4">
        <v>210</v>
      </c>
      <c r="L122" s="4">
        <v>25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>
        <v>145392.71</v>
      </c>
      <c r="X122" s="4">
        <v>1</v>
      </c>
      <c r="Y122" s="4">
        <v>145392.71</v>
      </c>
      <c r="Z122" s="4"/>
      <c r="AA122" s="4"/>
      <c r="AB122" s="4"/>
    </row>
    <row r="123" spans="1:206" x14ac:dyDescent="0.2">
      <c r="A123" s="4">
        <v>50</v>
      </c>
      <c r="B123" s="4">
        <v>0</v>
      </c>
      <c r="C123" s="4">
        <v>0</v>
      </c>
      <c r="D123" s="4">
        <v>1</v>
      </c>
      <c r="E123" s="4">
        <v>211</v>
      </c>
      <c r="F123" s="4">
        <f>ROUND(Source!Y96,O123)</f>
        <v>20770.39</v>
      </c>
      <c r="G123" s="4" t="s">
        <v>146</v>
      </c>
      <c r="H123" s="4" t="s">
        <v>147</v>
      </c>
      <c r="I123" s="4"/>
      <c r="J123" s="4"/>
      <c r="K123" s="4">
        <v>211</v>
      </c>
      <c r="L123" s="4">
        <v>26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>
        <v>20770.39</v>
      </c>
      <c r="X123" s="4">
        <v>1</v>
      </c>
      <c r="Y123" s="4">
        <v>20770.39</v>
      </c>
      <c r="Z123" s="4"/>
      <c r="AA123" s="4"/>
      <c r="AB123" s="4"/>
    </row>
    <row r="124" spans="1:206" x14ac:dyDescent="0.2">
      <c r="A124" s="4">
        <v>50</v>
      </c>
      <c r="B124" s="4">
        <v>0</v>
      </c>
      <c r="C124" s="4">
        <v>0</v>
      </c>
      <c r="D124" s="4">
        <v>1</v>
      </c>
      <c r="E124" s="4">
        <v>224</v>
      </c>
      <c r="F124" s="4">
        <f>ROUND(Source!AR96,O124)</f>
        <v>388691.68</v>
      </c>
      <c r="G124" s="4" t="s">
        <v>148</v>
      </c>
      <c r="H124" s="4" t="s">
        <v>149</v>
      </c>
      <c r="I124" s="4"/>
      <c r="J124" s="4"/>
      <c r="K124" s="4">
        <v>224</v>
      </c>
      <c r="L124" s="4">
        <v>27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>
        <v>388691.68</v>
      </c>
      <c r="X124" s="4">
        <v>1</v>
      </c>
      <c r="Y124" s="4">
        <v>388691.68</v>
      </c>
      <c r="Z124" s="4"/>
      <c r="AA124" s="4"/>
      <c r="AB124" s="4"/>
    </row>
    <row r="126" spans="1:206" x14ac:dyDescent="0.2">
      <c r="A126" s="1">
        <v>5</v>
      </c>
      <c r="B126" s="1">
        <v>1</v>
      </c>
      <c r="C126" s="1"/>
      <c r="D126" s="1">
        <f>ROW(A141)</f>
        <v>141</v>
      </c>
      <c r="E126" s="1"/>
      <c r="F126" s="1" t="s">
        <v>14</v>
      </c>
      <c r="G126" s="1" t="s">
        <v>183</v>
      </c>
      <c r="H126" s="1" t="s">
        <v>3</v>
      </c>
      <c r="I126" s="1">
        <v>0</v>
      </c>
      <c r="J126" s="1"/>
      <c r="K126" s="1">
        <v>0</v>
      </c>
      <c r="L126" s="1"/>
      <c r="M126" s="1" t="s">
        <v>3</v>
      </c>
      <c r="N126" s="1"/>
      <c r="O126" s="1"/>
      <c r="P126" s="1"/>
      <c r="Q126" s="1"/>
      <c r="R126" s="1"/>
      <c r="S126" s="1">
        <v>0</v>
      </c>
      <c r="T126" s="1"/>
      <c r="U126" s="1" t="s">
        <v>3</v>
      </c>
      <c r="V126" s="1">
        <v>0</v>
      </c>
      <c r="W126" s="1"/>
      <c r="X126" s="1"/>
      <c r="Y126" s="1"/>
      <c r="Z126" s="1"/>
      <c r="AA126" s="1"/>
      <c r="AB126" s="1" t="s">
        <v>3</v>
      </c>
      <c r="AC126" s="1" t="s">
        <v>3</v>
      </c>
      <c r="AD126" s="1" t="s">
        <v>3</v>
      </c>
      <c r="AE126" s="1" t="s">
        <v>3</v>
      </c>
      <c r="AF126" s="1" t="s">
        <v>3</v>
      </c>
      <c r="AG126" s="1" t="s">
        <v>3</v>
      </c>
      <c r="AH126" s="1"/>
      <c r="AI126" s="1"/>
      <c r="AJ126" s="1"/>
      <c r="AK126" s="1"/>
      <c r="AL126" s="1"/>
      <c r="AM126" s="1"/>
      <c r="AN126" s="1"/>
      <c r="AO126" s="1"/>
      <c r="AP126" s="1" t="s">
        <v>3</v>
      </c>
      <c r="AQ126" s="1" t="s">
        <v>3</v>
      </c>
      <c r="AR126" s="1" t="s">
        <v>3</v>
      </c>
      <c r="AS126" s="1"/>
      <c r="AT126" s="1"/>
      <c r="AU126" s="1"/>
      <c r="AV126" s="1"/>
      <c r="AW126" s="1"/>
      <c r="AX126" s="1"/>
      <c r="AY126" s="1"/>
      <c r="AZ126" s="1" t="s">
        <v>3</v>
      </c>
      <c r="BA126" s="1"/>
      <c r="BB126" s="1" t="s">
        <v>3</v>
      </c>
      <c r="BC126" s="1" t="s">
        <v>3</v>
      </c>
      <c r="BD126" s="1" t="s">
        <v>3</v>
      </c>
      <c r="BE126" s="1" t="s">
        <v>3</v>
      </c>
      <c r="BF126" s="1" t="s">
        <v>3</v>
      </c>
      <c r="BG126" s="1" t="s">
        <v>3</v>
      </c>
      <c r="BH126" s="1" t="s">
        <v>3</v>
      </c>
      <c r="BI126" s="1" t="s">
        <v>3</v>
      </c>
      <c r="BJ126" s="1" t="s">
        <v>3</v>
      </c>
      <c r="BK126" s="1" t="s">
        <v>3</v>
      </c>
      <c r="BL126" s="1" t="s">
        <v>3</v>
      </c>
      <c r="BM126" s="1" t="s">
        <v>3</v>
      </c>
      <c r="BN126" s="1" t="s">
        <v>3</v>
      </c>
      <c r="BO126" s="1" t="s">
        <v>3</v>
      </c>
      <c r="BP126" s="1" t="s">
        <v>3</v>
      </c>
      <c r="BQ126" s="1"/>
      <c r="BR126" s="1"/>
      <c r="BS126" s="1"/>
      <c r="BT126" s="1"/>
      <c r="BU126" s="1"/>
      <c r="BV126" s="1"/>
      <c r="BW126" s="1"/>
      <c r="BX126" s="1">
        <v>0</v>
      </c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>
        <v>0</v>
      </c>
    </row>
    <row r="128" spans="1:206" x14ac:dyDescent="0.2">
      <c r="A128" s="2">
        <v>52</v>
      </c>
      <c r="B128" s="2">
        <f t="shared" ref="B128:G128" si="103">B141</f>
        <v>1</v>
      </c>
      <c r="C128" s="2">
        <f t="shared" si="103"/>
        <v>5</v>
      </c>
      <c r="D128" s="2">
        <f t="shared" si="103"/>
        <v>126</v>
      </c>
      <c r="E128" s="2">
        <f t="shared" si="103"/>
        <v>0</v>
      </c>
      <c r="F128" s="2" t="str">
        <f t="shared" si="103"/>
        <v>Новый подраздел</v>
      </c>
      <c r="G128" s="2" t="str">
        <f t="shared" si="103"/>
        <v>Система пожаротушения</v>
      </c>
      <c r="H128" s="2"/>
      <c r="I128" s="2"/>
      <c r="J128" s="2"/>
      <c r="K128" s="2"/>
      <c r="L128" s="2"/>
      <c r="M128" s="2"/>
      <c r="N128" s="2"/>
      <c r="O128" s="2">
        <f t="shared" ref="O128:AT128" si="104">O141</f>
        <v>30221.06</v>
      </c>
      <c r="P128" s="2">
        <f t="shared" si="104"/>
        <v>1390.71</v>
      </c>
      <c r="Q128" s="2">
        <f t="shared" si="104"/>
        <v>4614.33</v>
      </c>
      <c r="R128" s="2">
        <f t="shared" si="104"/>
        <v>3011.89</v>
      </c>
      <c r="S128" s="2">
        <f t="shared" si="104"/>
        <v>24216.02</v>
      </c>
      <c r="T128" s="2">
        <f t="shared" si="104"/>
        <v>0</v>
      </c>
      <c r="U128" s="2">
        <f t="shared" si="104"/>
        <v>62.923999999999999</v>
      </c>
      <c r="V128" s="2">
        <f t="shared" si="104"/>
        <v>0</v>
      </c>
      <c r="W128" s="2">
        <f t="shared" si="104"/>
        <v>0</v>
      </c>
      <c r="X128" s="2">
        <f t="shared" si="104"/>
        <v>16951.22</v>
      </c>
      <c r="Y128" s="2">
        <f t="shared" si="104"/>
        <v>2421.61</v>
      </c>
      <c r="Z128" s="2">
        <f t="shared" si="104"/>
        <v>0</v>
      </c>
      <c r="AA128" s="2">
        <f t="shared" si="104"/>
        <v>0</v>
      </c>
      <c r="AB128" s="2">
        <f t="shared" si="104"/>
        <v>30221.06</v>
      </c>
      <c r="AC128" s="2">
        <f t="shared" si="104"/>
        <v>1390.71</v>
      </c>
      <c r="AD128" s="2">
        <f t="shared" si="104"/>
        <v>4614.33</v>
      </c>
      <c r="AE128" s="2">
        <f t="shared" si="104"/>
        <v>3011.89</v>
      </c>
      <c r="AF128" s="2">
        <f t="shared" si="104"/>
        <v>24216.02</v>
      </c>
      <c r="AG128" s="2">
        <f t="shared" si="104"/>
        <v>0</v>
      </c>
      <c r="AH128" s="2">
        <f t="shared" si="104"/>
        <v>62.923999999999999</v>
      </c>
      <c r="AI128" s="2">
        <f t="shared" si="104"/>
        <v>0</v>
      </c>
      <c r="AJ128" s="2">
        <f t="shared" si="104"/>
        <v>0</v>
      </c>
      <c r="AK128" s="2">
        <f t="shared" si="104"/>
        <v>16951.22</v>
      </c>
      <c r="AL128" s="2">
        <f t="shared" si="104"/>
        <v>2421.61</v>
      </c>
      <c r="AM128" s="2">
        <f t="shared" si="104"/>
        <v>0</v>
      </c>
      <c r="AN128" s="2">
        <f t="shared" si="104"/>
        <v>0</v>
      </c>
      <c r="AO128" s="2">
        <f t="shared" si="104"/>
        <v>0</v>
      </c>
      <c r="AP128" s="2">
        <f t="shared" si="104"/>
        <v>0</v>
      </c>
      <c r="AQ128" s="2">
        <f t="shared" si="104"/>
        <v>0</v>
      </c>
      <c r="AR128" s="2">
        <f t="shared" si="104"/>
        <v>52846.73</v>
      </c>
      <c r="AS128" s="2">
        <f t="shared" si="104"/>
        <v>0</v>
      </c>
      <c r="AT128" s="2">
        <f t="shared" si="104"/>
        <v>0</v>
      </c>
      <c r="AU128" s="2">
        <f t="shared" ref="AU128:BZ128" si="105">AU141</f>
        <v>52846.73</v>
      </c>
      <c r="AV128" s="2">
        <f t="shared" si="105"/>
        <v>1390.71</v>
      </c>
      <c r="AW128" s="2">
        <f t="shared" si="105"/>
        <v>1390.71</v>
      </c>
      <c r="AX128" s="2">
        <f t="shared" si="105"/>
        <v>0</v>
      </c>
      <c r="AY128" s="2">
        <f t="shared" si="105"/>
        <v>1390.71</v>
      </c>
      <c r="AZ128" s="2">
        <f t="shared" si="105"/>
        <v>0</v>
      </c>
      <c r="BA128" s="2">
        <f t="shared" si="105"/>
        <v>0</v>
      </c>
      <c r="BB128" s="2">
        <f t="shared" si="105"/>
        <v>0</v>
      </c>
      <c r="BC128" s="2">
        <f t="shared" si="105"/>
        <v>0</v>
      </c>
      <c r="BD128" s="2">
        <f t="shared" si="105"/>
        <v>0</v>
      </c>
      <c r="BE128" s="2">
        <f t="shared" si="105"/>
        <v>0</v>
      </c>
      <c r="BF128" s="2">
        <f t="shared" si="105"/>
        <v>0</v>
      </c>
      <c r="BG128" s="2">
        <f t="shared" si="105"/>
        <v>0</v>
      </c>
      <c r="BH128" s="2">
        <f t="shared" si="105"/>
        <v>0</v>
      </c>
      <c r="BI128" s="2">
        <f t="shared" si="105"/>
        <v>0</v>
      </c>
      <c r="BJ128" s="2">
        <f t="shared" si="105"/>
        <v>0</v>
      </c>
      <c r="BK128" s="2">
        <f t="shared" si="105"/>
        <v>0</v>
      </c>
      <c r="BL128" s="2">
        <f t="shared" si="105"/>
        <v>0</v>
      </c>
      <c r="BM128" s="2">
        <f t="shared" si="105"/>
        <v>0</v>
      </c>
      <c r="BN128" s="2">
        <f t="shared" si="105"/>
        <v>0</v>
      </c>
      <c r="BO128" s="2">
        <f t="shared" si="105"/>
        <v>0</v>
      </c>
      <c r="BP128" s="2">
        <f t="shared" si="105"/>
        <v>0</v>
      </c>
      <c r="BQ128" s="2">
        <f t="shared" si="105"/>
        <v>0</v>
      </c>
      <c r="BR128" s="2">
        <f t="shared" si="105"/>
        <v>0</v>
      </c>
      <c r="BS128" s="2">
        <f t="shared" si="105"/>
        <v>0</v>
      </c>
      <c r="BT128" s="2">
        <f t="shared" si="105"/>
        <v>0</v>
      </c>
      <c r="BU128" s="2">
        <f t="shared" si="105"/>
        <v>0</v>
      </c>
      <c r="BV128" s="2">
        <f t="shared" si="105"/>
        <v>0</v>
      </c>
      <c r="BW128" s="2">
        <f t="shared" si="105"/>
        <v>0</v>
      </c>
      <c r="BX128" s="2">
        <f t="shared" si="105"/>
        <v>0</v>
      </c>
      <c r="BY128" s="2">
        <f t="shared" si="105"/>
        <v>0</v>
      </c>
      <c r="BZ128" s="2">
        <f t="shared" si="105"/>
        <v>0</v>
      </c>
      <c r="CA128" s="2">
        <f t="shared" ref="CA128:DF128" si="106">CA141</f>
        <v>52846.73</v>
      </c>
      <c r="CB128" s="2">
        <f t="shared" si="106"/>
        <v>0</v>
      </c>
      <c r="CC128" s="2">
        <f t="shared" si="106"/>
        <v>0</v>
      </c>
      <c r="CD128" s="2">
        <f t="shared" si="106"/>
        <v>52846.73</v>
      </c>
      <c r="CE128" s="2">
        <f t="shared" si="106"/>
        <v>1390.71</v>
      </c>
      <c r="CF128" s="2">
        <f t="shared" si="106"/>
        <v>1390.71</v>
      </c>
      <c r="CG128" s="2">
        <f t="shared" si="106"/>
        <v>0</v>
      </c>
      <c r="CH128" s="2">
        <f t="shared" si="106"/>
        <v>1390.71</v>
      </c>
      <c r="CI128" s="2">
        <f t="shared" si="106"/>
        <v>0</v>
      </c>
      <c r="CJ128" s="2">
        <f t="shared" si="106"/>
        <v>0</v>
      </c>
      <c r="CK128" s="2">
        <f t="shared" si="106"/>
        <v>0</v>
      </c>
      <c r="CL128" s="2">
        <f t="shared" si="106"/>
        <v>0</v>
      </c>
      <c r="CM128" s="2">
        <f t="shared" si="106"/>
        <v>0</v>
      </c>
      <c r="CN128" s="2">
        <f t="shared" si="106"/>
        <v>0</v>
      </c>
      <c r="CO128" s="2">
        <f t="shared" si="106"/>
        <v>0</v>
      </c>
      <c r="CP128" s="2">
        <f t="shared" si="106"/>
        <v>0</v>
      </c>
      <c r="CQ128" s="2">
        <f t="shared" si="106"/>
        <v>0</v>
      </c>
      <c r="CR128" s="2">
        <f t="shared" si="106"/>
        <v>0</v>
      </c>
      <c r="CS128" s="2">
        <f t="shared" si="106"/>
        <v>0</v>
      </c>
      <c r="CT128" s="2">
        <f t="shared" si="106"/>
        <v>0</v>
      </c>
      <c r="CU128" s="2">
        <f t="shared" si="106"/>
        <v>0</v>
      </c>
      <c r="CV128" s="2">
        <f t="shared" si="106"/>
        <v>0</v>
      </c>
      <c r="CW128" s="2">
        <f t="shared" si="106"/>
        <v>0</v>
      </c>
      <c r="CX128" s="2">
        <f t="shared" si="106"/>
        <v>0</v>
      </c>
      <c r="CY128" s="2">
        <f t="shared" si="106"/>
        <v>0</v>
      </c>
      <c r="CZ128" s="2">
        <f t="shared" si="106"/>
        <v>0</v>
      </c>
      <c r="DA128" s="2">
        <f t="shared" si="106"/>
        <v>0</v>
      </c>
      <c r="DB128" s="2">
        <f t="shared" si="106"/>
        <v>0</v>
      </c>
      <c r="DC128" s="2">
        <f t="shared" si="106"/>
        <v>0</v>
      </c>
      <c r="DD128" s="2">
        <f t="shared" si="106"/>
        <v>0</v>
      </c>
      <c r="DE128" s="2">
        <f t="shared" si="106"/>
        <v>0</v>
      </c>
      <c r="DF128" s="2">
        <f t="shared" si="106"/>
        <v>0</v>
      </c>
      <c r="DG128" s="3">
        <f t="shared" ref="DG128:EL128" si="107">DG141</f>
        <v>0</v>
      </c>
      <c r="DH128" s="3">
        <f t="shared" si="107"/>
        <v>0</v>
      </c>
      <c r="DI128" s="3">
        <f t="shared" si="107"/>
        <v>0</v>
      </c>
      <c r="DJ128" s="3">
        <f t="shared" si="107"/>
        <v>0</v>
      </c>
      <c r="DK128" s="3">
        <f t="shared" si="107"/>
        <v>0</v>
      </c>
      <c r="DL128" s="3">
        <f t="shared" si="107"/>
        <v>0</v>
      </c>
      <c r="DM128" s="3">
        <f t="shared" si="107"/>
        <v>0</v>
      </c>
      <c r="DN128" s="3">
        <f t="shared" si="107"/>
        <v>0</v>
      </c>
      <c r="DO128" s="3">
        <f t="shared" si="107"/>
        <v>0</v>
      </c>
      <c r="DP128" s="3">
        <f t="shared" si="107"/>
        <v>0</v>
      </c>
      <c r="DQ128" s="3">
        <f t="shared" si="107"/>
        <v>0</v>
      </c>
      <c r="DR128" s="3">
        <f t="shared" si="107"/>
        <v>0</v>
      </c>
      <c r="DS128" s="3">
        <f t="shared" si="107"/>
        <v>0</v>
      </c>
      <c r="DT128" s="3">
        <f t="shared" si="107"/>
        <v>0</v>
      </c>
      <c r="DU128" s="3">
        <f t="shared" si="107"/>
        <v>0</v>
      </c>
      <c r="DV128" s="3">
        <f t="shared" si="107"/>
        <v>0</v>
      </c>
      <c r="DW128" s="3">
        <f t="shared" si="107"/>
        <v>0</v>
      </c>
      <c r="DX128" s="3">
        <f t="shared" si="107"/>
        <v>0</v>
      </c>
      <c r="DY128" s="3">
        <f t="shared" si="107"/>
        <v>0</v>
      </c>
      <c r="DZ128" s="3">
        <f t="shared" si="107"/>
        <v>0</v>
      </c>
      <c r="EA128" s="3">
        <f t="shared" si="107"/>
        <v>0</v>
      </c>
      <c r="EB128" s="3">
        <f t="shared" si="107"/>
        <v>0</v>
      </c>
      <c r="EC128" s="3">
        <f t="shared" si="107"/>
        <v>0</v>
      </c>
      <c r="ED128" s="3">
        <f t="shared" si="107"/>
        <v>0</v>
      </c>
      <c r="EE128" s="3">
        <f t="shared" si="107"/>
        <v>0</v>
      </c>
      <c r="EF128" s="3">
        <f t="shared" si="107"/>
        <v>0</v>
      </c>
      <c r="EG128" s="3">
        <f t="shared" si="107"/>
        <v>0</v>
      </c>
      <c r="EH128" s="3">
        <f t="shared" si="107"/>
        <v>0</v>
      </c>
      <c r="EI128" s="3">
        <f t="shared" si="107"/>
        <v>0</v>
      </c>
      <c r="EJ128" s="3">
        <f t="shared" si="107"/>
        <v>0</v>
      </c>
      <c r="EK128" s="3">
        <f t="shared" si="107"/>
        <v>0</v>
      </c>
      <c r="EL128" s="3">
        <f t="shared" si="107"/>
        <v>0</v>
      </c>
      <c r="EM128" s="3">
        <f t="shared" ref="EM128:FR128" si="108">EM141</f>
        <v>0</v>
      </c>
      <c r="EN128" s="3">
        <f t="shared" si="108"/>
        <v>0</v>
      </c>
      <c r="EO128" s="3">
        <f t="shared" si="108"/>
        <v>0</v>
      </c>
      <c r="EP128" s="3">
        <f t="shared" si="108"/>
        <v>0</v>
      </c>
      <c r="EQ128" s="3">
        <f t="shared" si="108"/>
        <v>0</v>
      </c>
      <c r="ER128" s="3">
        <f t="shared" si="108"/>
        <v>0</v>
      </c>
      <c r="ES128" s="3">
        <f t="shared" si="108"/>
        <v>0</v>
      </c>
      <c r="ET128" s="3">
        <f t="shared" si="108"/>
        <v>0</v>
      </c>
      <c r="EU128" s="3">
        <f t="shared" si="108"/>
        <v>0</v>
      </c>
      <c r="EV128" s="3">
        <f t="shared" si="108"/>
        <v>0</v>
      </c>
      <c r="EW128" s="3">
        <f t="shared" si="108"/>
        <v>0</v>
      </c>
      <c r="EX128" s="3">
        <f t="shared" si="108"/>
        <v>0</v>
      </c>
      <c r="EY128" s="3">
        <f t="shared" si="108"/>
        <v>0</v>
      </c>
      <c r="EZ128" s="3">
        <f t="shared" si="108"/>
        <v>0</v>
      </c>
      <c r="FA128" s="3">
        <f t="shared" si="108"/>
        <v>0</v>
      </c>
      <c r="FB128" s="3">
        <f t="shared" si="108"/>
        <v>0</v>
      </c>
      <c r="FC128" s="3">
        <f t="shared" si="108"/>
        <v>0</v>
      </c>
      <c r="FD128" s="3">
        <f t="shared" si="108"/>
        <v>0</v>
      </c>
      <c r="FE128" s="3">
        <f t="shared" si="108"/>
        <v>0</v>
      </c>
      <c r="FF128" s="3">
        <f t="shared" si="108"/>
        <v>0</v>
      </c>
      <c r="FG128" s="3">
        <f t="shared" si="108"/>
        <v>0</v>
      </c>
      <c r="FH128" s="3">
        <f t="shared" si="108"/>
        <v>0</v>
      </c>
      <c r="FI128" s="3">
        <f t="shared" si="108"/>
        <v>0</v>
      </c>
      <c r="FJ128" s="3">
        <f t="shared" si="108"/>
        <v>0</v>
      </c>
      <c r="FK128" s="3">
        <f t="shared" si="108"/>
        <v>0</v>
      </c>
      <c r="FL128" s="3">
        <f t="shared" si="108"/>
        <v>0</v>
      </c>
      <c r="FM128" s="3">
        <f t="shared" si="108"/>
        <v>0</v>
      </c>
      <c r="FN128" s="3">
        <f t="shared" si="108"/>
        <v>0</v>
      </c>
      <c r="FO128" s="3">
        <f t="shared" si="108"/>
        <v>0</v>
      </c>
      <c r="FP128" s="3">
        <f t="shared" si="108"/>
        <v>0</v>
      </c>
      <c r="FQ128" s="3">
        <f t="shared" si="108"/>
        <v>0</v>
      </c>
      <c r="FR128" s="3">
        <f t="shared" si="108"/>
        <v>0</v>
      </c>
      <c r="FS128" s="3">
        <f t="shared" ref="FS128:GX128" si="109">FS141</f>
        <v>0</v>
      </c>
      <c r="FT128" s="3">
        <f t="shared" si="109"/>
        <v>0</v>
      </c>
      <c r="FU128" s="3">
        <f t="shared" si="109"/>
        <v>0</v>
      </c>
      <c r="FV128" s="3">
        <f t="shared" si="109"/>
        <v>0</v>
      </c>
      <c r="FW128" s="3">
        <f t="shared" si="109"/>
        <v>0</v>
      </c>
      <c r="FX128" s="3">
        <f t="shared" si="109"/>
        <v>0</v>
      </c>
      <c r="FY128" s="3">
        <f t="shared" si="109"/>
        <v>0</v>
      </c>
      <c r="FZ128" s="3">
        <f t="shared" si="109"/>
        <v>0</v>
      </c>
      <c r="GA128" s="3">
        <f t="shared" si="109"/>
        <v>0</v>
      </c>
      <c r="GB128" s="3">
        <f t="shared" si="109"/>
        <v>0</v>
      </c>
      <c r="GC128" s="3">
        <f t="shared" si="109"/>
        <v>0</v>
      </c>
      <c r="GD128" s="3">
        <f t="shared" si="109"/>
        <v>0</v>
      </c>
      <c r="GE128" s="3">
        <f t="shared" si="109"/>
        <v>0</v>
      </c>
      <c r="GF128" s="3">
        <f t="shared" si="109"/>
        <v>0</v>
      </c>
      <c r="GG128" s="3">
        <f t="shared" si="109"/>
        <v>0</v>
      </c>
      <c r="GH128" s="3">
        <f t="shared" si="109"/>
        <v>0</v>
      </c>
      <c r="GI128" s="3">
        <f t="shared" si="109"/>
        <v>0</v>
      </c>
      <c r="GJ128" s="3">
        <f t="shared" si="109"/>
        <v>0</v>
      </c>
      <c r="GK128" s="3">
        <f t="shared" si="109"/>
        <v>0</v>
      </c>
      <c r="GL128" s="3">
        <f t="shared" si="109"/>
        <v>0</v>
      </c>
      <c r="GM128" s="3">
        <f t="shared" si="109"/>
        <v>0</v>
      </c>
      <c r="GN128" s="3">
        <f t="shared" si="109"/>
        <v>0</v>
      </c>
      <c r="GO128" s="3">
        <f t="shared" si="109"/>
        <v>0</v>
      </c>
      <c r="GP128" s="3">
        <f t="shared" si="109"/>
        <v>0</v>
      </c>
      <c r="GQ128" s="3">
        <f t="shared" si="109"/>
        <v>0</v>
      </c>
      <c r="GR128" s="3">
        <f t="shared" si="109"/>
        <v>0</v>
      </c>
      <c r="GS128" s="3">
        <f t="shared" si="109"/>
        <v>0</v>
      </c>
      <c r="GT128" s="3">
        <f t="shared" si="109"/>
        <v>0</v>
      </c>
      <c r="GU128" s="3">
        <f t="shared" si="109"/>
        <v>0</v>
      </c>
      <c r="GV128" s="3">
        <f t="shared" si="109"/>
        <v>0</v>
      </c>
      <c r="GW128" s="3">
        <f t="shared" si="109"/>
        <v>0</v>
      </c>
      <c r="GX128" s="3">
        <f t="shared" si="109"/>
        <v>0</v>
      </c>
    </row>
    <row r="130" spans="1:245" x14ac:dyDescent="0.2">
      <c r="A130">
        <v>17</v>
      </c>
      <c r="B130">
        <v>1</v>
      </c>
      <c r="C130">
        <f>ROW(SmtRes!A123)</f>
        <v>123</v>
      </c>
      <c r="D130">
        <f>ROW(EtalonRes!A123)</f>
        <v>123</v>
      </c>
      <c r="E130" t="s">
        <v>184</v>
      </c>
      <c r="F130" t="s">
        <v>40</v>
      </c>
      <c r="G130" t="s">
        <v>41</v>
      </c>
      <c r="H130" t="s">
        <v>19</v>
      </c>
      <c r="I130">
        <v>3</v>
      </c>
      <c r="J130">
        <v>0</v>
      </c>
      <c r="K130">
        <v>3</v>
      </c>
      <c r="O130">
        <f t="shared" ref="O130:O139" si="110">ROUND(CP130,2)</f>
        <v>377.11</v>
      </c>
      <c r="P130">
        <f t="shared" ref="P130:P139" si="111">ROUND(CQ130*I130,2)</f>
        <v>25.38</v>
      </c>
      <c r="Q130">
        <f t="shared" ref="Q130:Q139" si="112">ROUND(CR130*I130,2)</f>
        <v>66.34</v>
      </c>
      <c r="R130">
        <f t="shared" ref="R130:R139" si="113">ROUND(CS130*I130,2)</f>
        <v>43.3</v>
      </c>
      <c r="S130">
        <f t="shared" ref="S130:S139" si="114">ROUND(CT130*I130,2)</f>
        <v>285.39</v>
      </c>
      <c r="T130">
        <f t="shared" ref="T130:T139" si="115">ROUND(CU130*I130,2)</f>
        <v>0</v>
      </c>
      <c r="U130">
        <f t="shared" ref="U130:U139" si="116">CV130*I130</f>
        <v>0.73499999999999988</v>
      </c>
      <c r="V130">
        <f t="shared" ref="V130:V139" si="117">CW130*I130</f>
        <v>0</v>
      </c>
      <c r="W130">
        <f t="shared" ref="W130:W139" si="118">ROUND(CX130*I130,2)</f>
        <v>0</v>
      </c>
      <c r="X130">
        <f t="shared" ref="X130:X139" si="119">ROUND(CY130,2)</f>
        <v>199.77</v>
      </c>
      <c r="Y130">
        <f t="shared" ref="Y130:Y139" si="120">ROUND(CZ130,2)</f>
        <v>28.54</v>
      </c>
      <c r="AA130">
        <v>150194011</v>
      </c>
      <c r="AB130">
        <f t="shared" ref="AB130:AB139" si="121">ROUND((AC130+AD130+AF130),6)</f>
        <v>125.703</v>
      </c>
      <c r="AC130">
        <f>ROUND(((ES130*1)),6)</f>
        <v>8.4600000000000009</v>
      </c>
      <c r="AD130">
        <f>ROUND(((((ET130*0.7))-((EU130*0.7)))+AE130),6)</f>
        <v>22.113</v>
      </c>
      <c r="AE130">
        <f>ROUND(((EU130*0.7)),6)</f>
        <v>14.433999999999999</v>
      </c>
      <c r="AF130">
        <f>ROUND(((EV130*0.7)),6)</f>
        <v>95.13</v>
      </c>
      <c r="AG130">
        <f t="shared" ref="AG130:AG139" si="122">ROUND((AP130),6)</f>
        <v>0</v>
      </c>
      <c r="AH130">
        <f>((EW130*0.7))</f>
        <v>0.24499999999999997</v>
      </c>
      <c r="AI130">
        <f>((EX130*0.7))</f>
        <v>0</v>
      </c>
      <c r="AJ130">
        <f t="shared" ref="AJ130:AJ139" si="123">(AS130)</f>
        <v>0</v>
      </c>
      <c r="AK130">
        <v>175.95</v>
      </c>
      <c r="AL130">
        <v>8.4600000000000009</v>
      </c>
      <c r="AM130">
        <v>31.59</v>
      </c>
      <c r="AN130">
        <v>20.62</v>
      </c>
      <c r="AO130">
        <v>135.9</v>
      </c>
      <c r="AP130">
        <v>0</v>
      </c>
      <c r="AQ130">
        <v>0.35</v>
      </c>
      <c r="AR130">
        <v>0</v>
      </c>
      <c r="AS130">
        <v>0</v>
      </c>
      <c r="AT130">
        <v>70</v>
      </c>
      <c r="AU130">
        <v>10</v>
      </c>
      <c r="AV130">
        <v>1</v>
      </c>
      <c r="AW130">
        <v>1</v>
      </c>
      <c r="AZ130">
        <v>1</v>
      </c>
      <c r="BA130">
        <v>1</v>
      </c>
      <c r="BB130">
        <v>1</v>
      </c>
      <c r="BC130">
        <v>1</v>
      </c>
      <c r="BD130" t="s">
        <v>3</v>
      </c>
      <c r="BE130" t="s">
        <v>3</v>
      </c>
      <c r="BF130" t="s">
        <v>3</v>
      </c>
      <c r="BG130" t="s">
        <v>3</v>
      </c>
      <c r="BH130">
        <v>0</v>
      </c>
      <c r="BI130">
        <v>4</v>
      </c>
      <c r="BJ130" t="s">
        <v>42</v>
      </c>
      <c r="BM130">
        <v>0</v>
      </c>
      <c r="BN130">
        <v>0</v>
      </c>
      <c r="BO130" t="s">
        <v>3</v>
      </c>
      <c r="BP130">
        <v>0</v>
      </c>
      <c r="BQ130">
        <v>1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70</v>
      </c>
      <c r="CA130">
        <v>10</v>
      </c>
      <c r="CB130" t="s">
        <v>3</v>
      </c>
      <c r="CE130">
        <v>0</v>
      </c>
      <c r="CF130">
        <v>0</v>
      </c>
      <c r="CG130">
        <v>0</v>
      </c>
      <c r="CM130">
        <v>0</v>
      </c>
      <c r="CN130" t="s">
        <v>850</v>
      </c>
      <c r="CO130">
        <v>0</v>
      </c>
      <c r="CP130">
        <f t="shared" ref="CP130:CP139" si="124">(P130+Q130+S130)</f>
        <v>377.11</v>
      </c>
      <c r="CQ130">
        <f t="shared" ref="CQ130:CQ139" si="125">(AC130*BC130*AW130)</f>
        <v>8.4600000000000009</v>
      </c>
      <c r="CR130">
        <f>(((((ET130*0.7))*BB130-((EU130*0.7))*BS130)+AE130*BS130)*AV130)</f>
        <v>22.113</v>
      </c>
      <c r="CS130">
        <f t="shared" ref="CS130:CS139" si="126">(AE130*BS130*AV130)</f>
        <v>14.433999999999999</v>
      </c>
      <c r="CT130">
        <f t="shared" ref="CT130:CT139" si="127">(AF130*BA130*AV130)</f>
        <v>95.13</v>
      </c>
      <c r="CU130">
        <f t="shared" ref="CU130:CU139" si="128">AG130</f>
        <v>0</v>
      </c>
      <c r="CV130">
        <f t="shared" ref="CV130:CV139" si="129">(AH130*AV130)</f>
        <v>0.24499999999999997</v>
      </c>
      <c r="CW130">
        <f t="shared" ref="CW130:CW139" si="130">AI130</f>
        <v>0</v>
      </c>
      <c r="CX130">
        <f t="shared" ref="CX130:CX139" si="131">AJ130</f>
        <v>0</v>
      </c>
      <c r="CY130">
        <f t="shared" ref="CY130:CY139" si="132">((S130*BZ130)/100)</f>
        <v>199.773</v>
      </c>
      <c r="CZ130">
        <f t="shared" ref="CZ130:CZ139" si="133">((S130*CA130)/100)</f>
        <v>28.538999999999998</v>
      </c>
      <c r="DC130" t="s">
        <v>3</v>
      </c>
      <c r="DD130" t="s">
        <v>21</v>
      </c>
      <c r="DE130" t="s">
        <v>22</v>
      </c>
      <c r="DF130" t="s">
        <v>22</v>
      </c>
      <c r="DG130" t="s">
        <v>22</v>
      </c>
      <c r="DH130" t="s">
        <v>3</v>
      </c>
      <c r="DI130" t="s">
        <v>22</v>
      </c>
      <c r="DJ130" t="s">
        <v>22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1010</v>
      </c>
      <c r="DV130" t="s">
        <v>19</v>
      </c>
      <c r="DW130" t="s">
        <v>19</v>
      </c>
      <c r="DX130">
        <v>1</v>
      </c>
      <c r="DZ130" t="s">
        <v>3</v>
      </c>
      <c r="EA130" t="s">
        <v>3</v>
      </c>
      <c r="EB130" t="s">
        <v>3</v>
      </c>
      <c r="EC130" t="s">
        <v>3</v>
      </c>
      <c r="EE130">
        <v>113434998</v>
      </c>
      <c r="EF130">
        <v>1</v>
      </c>
      <c r="EG130" t="s">
        <v>23</v>
      </c>
      <c r="EH130">
        <v>0</v>
      </c>
      <c r="EI130" t="s">
        <v>3</v>
      </c>
      <c r="EJ130">
        <v>4</v>
      </c>
      <c r="EK130">
        <v>0</v>
      </c>
      <c r="EL130" t="s">
        <v>24</v>
      </c>
      <c r="EM130" t="s">
        <v>25</v>
      </c>
      <c r="EO130" t="s">
        <v>26</v>
      </c>
      <c r="EQ130">
        <v>131072</v>
      </c>
      <c r="ER130">
        <v>175.95</v>
      </c>
      <c r="ES130">
        <v>8.4600000000000009</v>
      </c>
      <c r="ET130">
        <v>31.59</v>
      </c>
      <c r="EU130">
        <v>20.62</v>
      </c>
      <c r="EV130">
        <v>135.9</v>
      </c>
      <c r="EW130">
        <v>0.35</v>
      </c>
      <c r="EX130">
        <v>0</v>
      </c>
      <c r="EY130">
        <v>0</v>
      </c>
      <c r="FQ130">
        <v>0</v>
      </c>
      <c r="FR130">
        <f t="shared" ref="FR130:FR139" si="134">ROUND(IF(BI130=3,GM130,0),2)</f>
        <v>0</v>
      </c>
      <c r="FS130">
        <v>0</v>
      </c>
      <c r="FX130">
        <v>70</v>
      </c>
      <c r="FY130">
        <v>10</v>
      </c>
      <c r="GA130" t="s">
        <v>3</v>
      </c>
      <c r="GD130">
        <v>0</v>
      </c>
      <c r="GF130">
        <v>92308311</v>
      </c>
      <c r="GG130">
        <v>2</v>
      </c>
      <c r="GH130">
        <v>1</v>
      </c>
      <c r="GI130">
        <v>-2</v>
      </c>
      <c r="GJ130">
        <v>0</v>
      </c>
      <c r="GK130">
        <f>ROUND(R130*(R12)/100,2)</f>
        <v>46.76</v>
      </c>
      <c r="GL130">
        <f t="shared" ref="GL130:GL139" si="135">ROUND(IF(AND(BH130=3,BI130=3,FS130&lt;&gt;0),P130,0),2)</f>
        <v>0</v>
      </c>
      <c r="GM130">
        <f t="shared" ref="GM130:GM139" si="136">ROUND(O130+X130+Y130+GK130,2)+GX130</f>
        <v>652.17999999999995</v>
      </c>
      <c r="GN130">
        <f t="shared" ref="GN130:GN139" si="137">IF(OR(BI130=0,BI130=1),GM130,0)</f>
        <v>0</v>
      </c>
      <c r="GO130">
        <f t="shared" ref="GO130:GO139" si="138">IF(BI130=2,GM130,0)</f>
        <v>0</v>
      </c>
      <c r="GP130">
        <f t="shared" ref="GP130:GP139" si="139">IF(BI130=4,GM130+GX130,0)</f>
        <v>652.17999999999995</v>
      </c>
      <c r="GR130">
        <v>0</v>
      </c>
      <c r="GS130">
        <v>0</v>
      </c>
      <c r="GT130">
        <v>0</v>
      </c>
      <c r="GU130" t="s">
        <v>3</v>
      </c>
      <c r="GV130">
        <f>ROUND((GT130),6)</f>
        <v>0</v>
      </c>
      <c r="GW130">
        <v>1</v>
      </c>
      <c r="GX130">
        <f t="shared" ref="GX130:GX139" si="140">ROUND(HC130*I130,2)</f>
        <v>0</v>
      </c>
      <c r="HA130">
        <v>0</v>
      </c>
      <c r="HB130">
        <v>0</v>
      </c>
      <c r="HC130">
        <f t="shared" ref="HC130:HC139" si="141">GV130*GW130</f>
        <v>0</v>
      </c>
      <c r="HE130" t="s">
        <v>3</v>
      </c>
      <c r="HF130" t="s">
        <v>3</v>
      </c>
      <c r="HM130" t="s">
        <v>3</v>
      </c>
      <c r="HN130" t="s">
        <v>3</v>
      </c>
      <c r="HO130" t="s">
        <v>3</v>
      </c>
      <c r="HP130" t="s">
        <v>3</v>
      </c>
      <c r="HQ130" t="s">
        <v>3</v>
      </c>
      <c r="IK130">
        <v>0</v>
      </c>
    </row>
    <row r="131" spans="1:245" x14ac:dyDescent="0.2">
      <c r="A131">
        <v>17</v>
      </c>
      <c r="B131">
        <v>1</v>
      </c>
      <c r="C131">
        <f>ROW(SmtRes!A128)</f>
        <v>128</v>
      </c>
      <c r="D131">
        <f>ROW(EtalonRes!A128)</f>
        <v>128</v>
      </c>
      <c r="E131" t="s">
        <v>185</v>
      </c>
      <c r="F131" t="s">
        <v>44</v>
      </c>
      <c r="G131" t="s">
        <v>45</v>
      </c>
      <c r="H131" t="s">
        <v>19</v>
      </c>
      <c r="I131">
        <v>3</v>
      </c>
      <c r="J131">
        <v>0</v>
      </c>
      <c r="K131">
        <v>3</v>
      </c>
      <c r="O131">
        <f t="shared" si="110"/>
        <v>840.19</v>
      </c>
      <c r="P131">
        <f t="shared" si="111"/>
        <v>67.98</v>
      </c>
      <c r="Q131">
        <f t="shared" si="112"/>
        <v>195.53</v>
      </c>
      <c r="R131">
        <f t="shared" si="113"/>
        <v>127.71</v>
      </c>
      <c r="S131">
        <f t="shared" si="114"/>
        <v>576.67999999999995</v>
      </c>
      <c r="T131">
        <f t="shared" si="115"/>
        <v>0</v>
      </c>
      <c r="U131">
        <f t="shared" si="116"/>
        <v>1.4849999999999999</v>
      </c>
      <c r="V131">
        <f t="shared" si="117"/>
        <v>0</v>
      </c>
      <c r="W131">
        <f t="shared" si="118"/>
        <v>0</v>
      </c>
      <c r="X131">
        <f t="shared" si="119"/>
        <v>403.68</v>
      </c>
      <c r="Y131">
        <f t="shared" si="120"/>
        <v>57.67</v>
      </c>
      <c r="AA131">
        <v>150194011</v>
      </c>
      <c r="AB131">
        <f t="shared" si="121"/>
        <v>280.06</v>
      </c>
      <c r="AC131">
        <f>ROUND((((ES131*1)*11)),6)</f>
        <v>22.66</v>
      </c>
      <c r="AD131">
        <f>ROUND((((((ET131*0.75)*11))-(((EU131*0.75)*11)))+AE131),6)</f>
        <v>65.174999999999997</v>
      </c>
      <c r="AE131">
        <f>ROUND((((EU131*0.75)*11)),6)</f>
        <v>42.57</v>
      </c>
      <c r="AF131">
        <f>ROUND((((EV131*0.75)*11)),6)</f>
        <v>192.22499999999999</v>
      </c>
      <c r="AG131">
        <f t="shared" si="122"/>
        <v>0</v>
      </c>
      <c r="AH131">
        <f>(((EW131*0.75)*11))</f>
        <v>0.495</v>
      </c>
      <c r="AI131">
        <f>(((EX131*0.75)*11))</f>
        <v>0</v>
      </c>
      <c r="AJ131">
        <f t="shared" si="123"/>
        <v>0</v>
      </c>
      <c r="AK131">
        <v>33.26</v>
      </c>
      <c r="AL131">
        <v>2.06</v>
      </c>
      <c r="AM131">
        <v>7.9</v>
      </c>
      <c r="AN131">
        <v>5.16</v>
      </c>
      <c r="AO131">
        <v>23.3</v>
      </c>
      <c r="AP131">
        <v>0</v>
      </c>
      <c r="AQ131">
        <v>0.06</v>
      </c>
      <c r="AR131">
        <v>0</v>
      </c>
      <c r="AS131">
        <v>0</v>
      </c>
      <c r="AT131">
        <v>70</v>
      </c>
      <c r="AU131">
        <v>10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4</v>
      </c>
      <c r="BJ131" t="s">
        <v>46</v>
      </c>
      <c r="BM131">
        <v>0</v>
      </c>
      <c r="BN131">
        <v>0</v>
      </c>
      <c r="BO131" t="s">
        <v>3</v>
      </c>
      <c r="BP131">
        <v>0</v>
      </c>
      <c r="BQ131">
        <v>1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70</v>
      </c>
      <c r="CA131">
        <v>10</v>
      </c>
      <c r="CB131" t="s">
        <v>3</v>
      </c>
      <c r="CE131">
        <v>0</v>
      </c>
      <c r="CF131">
        <v>0</v>
      </c>
      <c r="CG131">
        <v>0</v>
      </c>
      <c r="CM131">
        <v>0</v>
      </c>
      <c r="CN131" t="s">
        <v>851</v>
      </c>
      <c r="CO131">
        <v>0</v>
      </c>
      <c r="CP131">
        <f t="shared" si="124"/>
        <v>840.18999999999994</v>
      </c>
      <c r="CQ131">
        <f t="shared" si="125"/>
        <v>22.66</v>
      </c>
      <c r="CR131">
        <f>((((((ET131*0.75)*11))*BB131-(((EU131*0.75)*11))*BS131)+AE131*BS131)*AV131)</f>
        <v>65.175000000000011</v>
      </c>
      <c r="CS131">
        <f t="shared" si="126"/>
        <v>42.57</v>
      </c>
      <c r="CT131">
        <f t="shared" si="127"/>
        <v>192.22499999999999</v>
      </c>
      <c r="CU131">
        <f t="shared" si="128"/>
        <v>0</v>
      </c>
      <c r="CV131">
        <f t="shared" si="129"/>
        <v>0.495</v>
      </c>
      <c r="CW131">
        <f t="shared" si="130"/>
        <v>0</v>
      </c>
      <c r="CX131">
        <f t="shared" si="131"/>
        <v>0</v>
      </c>
      <c r="CY131">
        <f t="shared" si="132"/>
        <v>403.67599999999999</v>
      </c>
      <c r="CZ131">
        <f t="shared" si="133"/>
        <v>57.667999999999992</v>
      </c>
      <c r="DC131" t="s">
        <v>3</v>
      </c>
      <c r="DD131" t="s">
        <v>31</v>
      </c>
      <c r="DE131" t="s">
        <v>32</v>
      </c>
      <c r="DF131" t="s">
        <v>32</v>
      </c>
      <c r="DG131" t="s">
        <v>32</v>
      </c>
      <c r="DH131" t="s">
        <v>3</v>
      </c>
      <c r="DI131" t="s">
        <v>32</v>
      </c>
      <c r="DJ131" t="s">
        <v>32</v>
      </c>
      <c r="DK131" t="s">
        <v>3</v>
      </c>
      <c r="DL131" t="s">
        <v>33</v>
      </c>
      <c r="DM131" t="s">
        <v>33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19</v>
      </c>
      <c r="DW131" t="s">
        <v>19</v>
      </c>
      <c r="DX131">
        <v>1</v>
      </c>
      <c r="DZ131" t="s">
        <v>3</v>
      </c>
      <c r="EA131" t="s">
        <v>3</v>
      </c>
      <c r="EB131" t="s">
        <v>3</v>
      </c>
      <c r="EC131" t="s">
        <v>3</v>
      </c>
      <c r="EE131">
        <v>113434998</v>
      </c>
      <c r="EF131">
        <v>1</v>
      </c>
      <c r="EG131" t="s">
        <v>23</v>
      </c>
      <c r="EH131">
        <v>0</v>
      </c>
      <c r="EI131" t="s">
        <v>3</v>
      </c>
      <c r="EJ131">
        <v>4</v>
      </c>
      <c r="EK131">
        <v>0</v>
      </c>
      <c r="EL131" t="s">
        <v>24</v>
      </c>
      <c r="EM131" t="s">
        <v>25</v>
      </c>
      <c r="EO131" t="s">
        <v>34</v>
      </c>
      <c r="EQ131">
        <v>131072</v>
      </c>
      <c r="ER131">
        <v>33.26</v>
      </c>
      <c r="ES131">
        <v>2.06</v>
      </c>
      <c r="ET131">
        <v>7.9</v>
      </c>
      <c r="EU131">
        <v>5.16</v>
      </c>
      <c r="EV131">
        <v>23.3</v>
      </c>
      <c r="EW131">
        <v>0.06</v>
      </c>
      <c r="EX131">
        <v>0</v>
      </c>
      <c r="EY131">
        <v>0</v>
      </c>
      <c r="FQ131">
        <v>0</v>
      </c>
      <c r="FR131">
        <f t="shared" si="134"/>
        <v>0</v>
      </c>
      <c r="FS131">
        <v>0</v>
      </c>
      <c r="FX131">
        <v>770</v>
      </c>
      <c r="FY131">
        <v>110</v>
      </c>
      <c r="GA131" t="s">
        <v>3</v>
      </c>
      <c r="GD131">
        <v>0</v>
      </c>
      <c r="GF131">
        <v>-553245749</v>
      </c>
      <c r="GG131">
        <v>2</v>
      </c>
      <c r="GH131">
        <v>1</v>
      </c>
      <c r="GI131">
        <v>-2</v>
      </c>
      <c r="GJ131">
        <v>0</v>
      </c>
      <c r="GK131">
        <f>ROUND(R131*(R12)/100,2)</f>
        <v>137.93</v>
      </c>
      <c r="GL131">
        <f t="shared" si="135"/>
        <v>0</v>
      </c>
      <c r="GM131">
        <f t="shared" si="136"/>
        <v>1439.47</v>
      </c>
      <c r="GN131">
        <f t="shared" si="137"/>
        <v>0</v>
      </c>
      <c r="GO131">
        <f t="shared" si="138"/>
        <v>0</v>
      </c>
      <c r="GP131">
        <f t="shared" si="139"/>
        <v>1439.47</v>
      </c>
      <c r="GR131">
        <v>0</v>
      </c>
      <c r="GS131">
        <v>0</v>
      </c>
      <c r="GT131">
        <v>0</v>
      </c>
      <c r="GU131" t="s">
        <v>33</v>
      </c>
      <c r="GV131">
        <f>ROUND(((GT131*11)),6)</f>
        <v>0</v>
      </c>
      <c r="GW131">
        <v>1</v>
      </c>
      <c r="GX131">
        <f t="shared" si="140"/>
        <v>0</v>
      </c>
      <c r="HA131">
        <v>0</v>
      </c>
      <c r="HB131">
        <v>0</v>
      </c>
      <c r="HC131">
        <f t="shared" si="141"/>
        <v>0</v>
      </c>
      <c r="HE131" t="s">
        <v>3</v>
      </c>
      <c r="HF131" t="s">
        <v>3</v>
      </c>
      <c r="HM131" t="s">
        <v>3</v>
      </c>
      <c r="HN131" t="s">
        <v>3</v>
      </c>
      <c r="HO131" t="s">
        <v>3</v>
      </c>
      <c r="HP131" t="s">
        <v>3</v>
      </c>
      <c r="HQ131" t="s">
        <v>3</v>
      </c>
      <c r="IK131">
        <v>0</v>
      </c>
    </row>
    <row r="132" spans="1:245" x14ac:dyDescent="0.2">
      <c r="A132">
        <v>17</v>
      </c>
      <c r="B132">
        <v>1</v>
      </c>
      <c r="C132">
        <f>ROW(SmtRes!A132)</f>
        <v>132</v>
      </c>
      <c r="D132">
        <f>ROW(EtalonRes!A132)</f>
        <v>132</v>
      </c>
      <c r="E132" t="s">
        <v>186</v>
      </c>
      <c r="F132" t="s">
        <v>85</v>
      </c>
      <c r="G132" t="s">
        <v>86</v>
      </c>
      <c r="H132" t="s">
        <v>19</v>
      </c>
      <c r="I132">
        <v>2</v>
      </c>
      <c r="J132">
        <v>0</v>
      </c>
      <c r="K132">
        <v>2</v>
      </c>
      <c r="O132">
        <f t="shared" si="110"/>
        <v>110.08</v>
      </c>
      <c r="P132">
        <f t="shared" si="111"/>
        <v>0.98</v>
      </c>
      <c r="Q132">
        <f t="shared" si="112"/>
        <v>22.12</v>
      </c>
      <c r="R132">
        <f t="shared" si="113"/>
        <v>14.43</v>
      </c>
      <c r="S132">
        <f t="shared" si="114"/>
        <v>86.98</v>
      </c>
      <c r="T132">
        <f t="shared" si="115"/>
        <v>0</v>
      </c>
      <c r="U132">
        <f t="shared" si="116"/>
        <v>0.22399999999999998</v>
      </c>
      <c r="V132">
        <f t="shared" si="117"/>
        <v>0</v>
      </c>
      <c r="W132">
        <f t="shared" si="118"/>
        <v>0</v>
      </c>
      <c r="X132">
        <f t="shared" si="119"/>
        <v>60.89</v>
      </c>
      <c r="Y132">
        <f t="shared" si="120"/>
        <v>8.6999999999999993</v>
      </c>
      <c r="AA132">
        <v>150194011</v>
      </c>
      <c r="AB132">
        <f t="shared" si="121"/>
        <v>55.040999999999997</v>
      </c>
      <c r="AC132">
        <f>ROUND(((ES132*1)),6)</f>
        <v>0.49</v>
      </c>
      <c r="AD132">
        <f>ROUND(((((ET132*0.7))-((EU132*0.7)))+AE132),6)</f>
        <v>11.06</v>
      </c>
      <c r="AE132">
        <f>ROUND(((EU132*0.7)),6)</f>
        <v>7.2169999999999996</v>
      </c>
      <c r="AF132">
        <f>ROUND(((EV132*0.7)),6)</f>
        <v>43.491</v>
      </c>
      <c r="AG132">
        <f t="shared" si="122"/>
        <v>0</v>
      </c>
      <c r="AH132">
        <f>((EW132*0.7))</f>
        <v>0.11199999999999999</v>
      </c>
      <c r="AI132">
        <f>((EX132*0.7))</f>
        <v>0</v>
      </c>
      <c r="AJ132">
        <f t="shared" si="123"/>
        <v>0</v>
      </c>
      <c r="AK132">
        <v>78.42</v>
      </c>
      <c r="AL132">
        <v>0.49</v>
      </c>
      <c r="AM132">
        <v>15.8</v>
      </c>
      <c r="AN132">
        <v>10.31</v>
      </c>
      <c r="AO132">
        <v>62.13</v>
      </c>
      <c r="AP132">
        <v>0</v>
      </c>
      <c r="AQ132">
        <v>0.16</v>
      </c>
      <c r="AR132">
        <v>0</v>
      </c>
      <c r="AS132">
        <v>0</v>
      </c>
      <c r="AT132">
        <v>70</v>
      </c>
      <c r="AU132">
        <v>10</v>
      </c>
      <c r="AV132">
        <v>1</v>
      </c>
      <c r="AW132">
        <v>1</v>
      </c>
      <c r="AZ132">
        <v>1</v>
      </c>
      <c r="BA132">
        <v>1</v>
      </c>
      <c r="BB132">
        <v>1</v>
      </c>
      <c r="BC132">
        <v>1</v>
      </c>
      <c r="BD132" t="s">
        <v>3</v>
      </c>
      <c r="BE132" t="s">
        <v>3</v>
      </c>
      <c r="BF132" t="s">
        <v>3</v>
      </c>
      <c r="BG132" t="s">
        <v>3</v>
      </c>
      <c r="BH132">
        <v>0</v>
      </c>
      <c r="BI132">
        <v>4</v>
      </c>
      <c r="BJ132" t="s">
        <v>87</v>
      </c>
      <c r="BM132">
        <v>0</v>
      </c>
      <c r="BN132">
        <v>0</v>
      </c>
      <c r="BO132" t="s">
        <v>3</v>
      </c>
      <c r="BP132">
        <v>0</v>
      </c>
      <c r="BQ132">
        <v>1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70</v>
      </c>
      <c r="CA132">
        <v>10</v>
      </c>
      <c r="CB132" t="s">
        <v>3</v>
      </c>
      <c r="CE132">
        <v>0</v>
      </c>
      <c r="CF132">
        <v>0</v>
      </c>
      <c r="CG132">
        <v>0</v>
      </c>
      <c r="CM132">
        <v>0</v>
      </c>
      <c r="CN132" t="s">
        <v>850</v>
      </c>
      <c r="CO132">
        <v>0</v>
      </c>
      <c r="CP132">
        <f t="shared" si="124"/>
        <v>110.08000000000001</v>
      </c>
      <c r="CQ132">
        <f t="shared" si="125"/>
        <v>0.49</v>
      </c>
      <c r="CR132">
        <f>(((((ET132*0.7))*BB132-((EU132*0.7))*BS132)+AE132*BS132)*AV132)</f>
        <v>11.06</v>
      </c>
      <c r="CS132">
        <f t="shared" si="126"/>
        <v>7.2169999999999996</v>
      </c>
      <c r="CT132">
        <f t="shared" si="127"/>
        <v>43.491</v>
      </c>
      <c r="CU132">
        <f t="shared" si="128"/>
        <v>0</v>
      </c>
      <c r="CV132">
        <f t="shared" si="129"/>
        <v>0.11199999999999999</v>
      </c>
      <c r="CW132">
        <f t="shared" si="130"/>
        <v>0</v>
      </c>
      <c r="CX132">
        <f t="shared" si="131"/>
        <v>0</v>
      </c>
      <c r="CY132">
        <f t="shared" si="132"/>
        <v>60.886000000000003</v>
      </c>
      <c r="CZ132">
        <f t="shared" si="133"/>
        <v>8.6980000000000004</v>
      </c>
      <c r="DC132" t="s">
        <v>3</v>
      </c>
      <c r="DD132" t="s">
        <v>21</v>
      </c>
      <c r="DE132" t="s">
        <v>22</v>
      </c>
      <c r="DF132" t="s">
        <v>22</v>
      </c>
      <c r="DG132" t="s">
        <v>22</v>
      </c>
      <c r="DH132" t="s">
        <v>3</v>
      </c>
      <c r="DI132" t="s">
        <v>22</v>
      </c>
      <c r="DJ132" t="s">
        <v>22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1010</v>
      </c>
      <c r="DV132" t="s">
        <v>19</v>
      </c>
      <c r="DW132" t="s">
        <v>19</v>
      </c>
      <c r="DX132">
        <v>1</v>
      </c>
      <c r="DZ132" t="s">
        <v>3</v>
      </c>
      <c r="EA132" t="s">
        <v>3</v>
      </c>
      <c r="EB132" t="s">
        <v>3</v>
      </c>
      <c r="EC132" t="s">
        <v>3</v>
      </c>
      <c r="EE132">
        <v>113434998</v>
      </c>
      <c r="EF132">
        <v>1</v>
      </c>
      <c r="EG132" t="s">
        <v>23</v>
      </c>
      <c r="EH132">
        <v>0</v>
      </c>
      <c r="EI132" t="s">
        <v>3</v>
      </c>
      <c r="EJ132">
        <v>4</v>
      </c>
      <c r="EK132">
        <v>0</v>
      </c>
      <c r="EL132" t="s">
        <v>24</v>
      </c>
      <c r="EM132" t="s">
        <v>25</v>
      </c>
      <c r="EO132" t="s">
        <v>26</v>
      </c>
      <c r="EQ132">
        <v>131072</v>
      </c>
      <c r="ER132">
        <v>78.42</v>
      </c>
      <c r="ES132">
        <v>0.49</v>
      </c>
      <c r="ET132">
        <v>15.8</v>
      </c>
      <c r="EU132">
        <v>10.31</v>
      </c>
      <c r="EV132">
        <v>62.13</v>
      </c>
      <c r="EW132">
        <v>0.16</v>
      </c>
      <c r="EX132">
        <v>0</v>
      </c>
      <c r="EY132">
        <v>0</v>
      </c>
      <c r="FQ132">
        <v>0</v>
      </c>
      <c r="FR132">
        <f t="shared" si="134"/>
        <v>0</v>
      </c>
      <c r="FS132">
        <v>0</v>
      </c>
      <c r="FX132">
        <v>70</v>
      </c>
      <c r="FY132">
        <v>10</v>
      </c>
      <c r="GA132" t="s">
        <v>3</v>
      </c>
      <c r="GD132">
        <v>0</v>
      </c>
      <c r="GF132">
        <v>-1330328709</v>
      </c>
      <c r="GG132">
        <v>2</v>
      </c>
      <c r="GH132">
        <v>1</v>
      </c>
      <c r="GI132">
        <v>-2</v>
      </c>
      <c r="GJ132">
        <v>0</v>
      </c>
      <c r="GK132">
        <f>ROUND(R132*(R12)/100,2)</f>
        <v>15.58</v>
      </c>
      <c r="GL132">
        <f t="shared" si="135"/>
        <v>0</v>
      </c>
      <c r="GM132">
        <f t="shared" si="136"/>
        <v>195.25</v>
      </c>
      <c r="GN132">
        <f t="shared" si="137"/>
        <v>0</v>
      </c>
      <c r="GO132">
        <f t="shared" si="138"/>
        <v>0</v>
      </c>
      <c r="GP132">
        <f t="shared" si="139"/>
        <v>195.25</v>
      </c>
      <c r="GR132">
        <v>0</v>
      </c>
      <c r="GS132">
        <v>0</v>
      </c>
      <c r="GT132">
        <v>0</v>
      </c>
      <c r="GU132" t="s">
        <v>3</v>
      </c>
      <c r="GV132">
        <f>ROUND((GT132),6)</f>
        <v>0</v>
      </c>
      <c r="GW132">
        <v>1</v>
      </c>
      <c r="GX132">
        <f t="shared" si="140"/>
        <v>0</v>
      </c>
      <c r="HA132">
        <v>0</v>
      </c>
      <c r="HB132">
        <v>0</v>
      </c>
      <c r="HC132">
        <f t="shared" si="141"/>
        <v>0</v>
      </c>
      <c r="HE132" t="s">
        <v>3</v>
      </c>
      <c r="HF132" t="s">
        <v>3</v>
      </c>
      <c r="HM132" t="s">
        <v>3</v>
      </c>
      <c r="HN132" t="s">
        <v>3</v>
      </c>
      <c r="HO132" t="s">
        <v>3</v>
      </c>
      <c r="HP132" t="s">
        <v>3</v>
      </c>
      <c r="HQ132" t="s">
        <v>3</v>
      </c>
      <c r="IK132">
        <v>0</v>
      </c>
    </row>
    <row r="133" spans="1:245" x14ac:dyDescent="0.2">
      <c r="A133">
        <v>17</v>
      </c>
      <c r="B133">
        <v>1</v>
      </c>
      <c r="C133">
        <f>ROW(SmtRes!A136)</f>
        <v>136</v>
      </c>
      <c r="D133">
        <f>ROW(EtalonRes!A136)</f>
        <v>136</v>
      </c>
      <c r="E133" t="s">
        <v>187</v>
      </c>
      <c r="F133" t="s">
        <v>89</v>
      </c>
      <c r="G133" t="s">
        <v>90</v>
      </c>
      <c r="H133" t="s">
        <v>19</v>
      </c>
      <c r="I133">
        <v>2</v>
      </c>
      <c r="J133">
        <v>0</v>
      </c>
      <c r="K133">
        <v>2</v>
      </c>
      <c r="O133">
        <f t="shared" si="110"/>
        <v>332.21</v>
      </c>
      <c r="P133">
        <f t="shared" si="111"/>
        <v>10.78</v>
      </c>
      <c r="Q133">
        <f t="shared" si="112"/>
        <v>65.180000000000007</v>
      </c>
      <c r="R133">
        <f t="shared" si="113"/>
        <v>42.57</v>
      </c>
      <c r="S133">
        <f t="shared" si="114"/>
        <v>256.25</v>
      </c>
      <c r="T133">
        <f t="shared" si="115"/>
        <v>0</v>
      </c>
      <c r="U133">
        <f t="shared" si="116"/>
        <v>0.65999999999999992</v>
      </c>
      <c r="V133">
        <f t="shared" si="117"/>
        <v>0</v>
      </c>
      <c r="W133">
        <f t="shared" si="118"/>
        <v>0</v>
      </c>
      <c r="X133">
        <f t="shared" si="119"/>
        <v>179.38</v>
      </c>
      <c r="Y133">
        <f t="shared" si="120"/>
        <v>25.63</v>
      </c>
      <c r="AA133">
        <v>150194011</v>
      </c>
      <c r="AB133">
        <f t="shared" si="121"/>
        <v>166.1</v>
      </c>
      <c r="AC133">
        <f>ROUND((((ES133*1)*11)),6)</f>
        <v>5.39</v>
      </c>
      <c r="AD133">
        <f>ROUND((((((ET133*0.75)*11))-(((EU133*0.75)*11)))+AE133),6)</f>
        <v>32.587499999999999</v>
      </c>
      <c r="AE133">
        <f>ROUND((((EU133*0.75)*11)),6)</f>
        <v>21.285</v>
      </c>
      <c r="AF133">
        <f>ROUND((((EV133*0.75)*11)),6)</f>
        <v>128.1225</v>
      </c>
      <c r="AG133">
        <f t="shared" si="122"/>
        <v>0</v>
      </c>
      <c r="AH133">
        <f>(((EW133*0.75)*11))</f>
        <v>0.32999999999999996</v>
      </c>
      <c r="AI133">
        <f>(((EX133*0.75)*11))</f>
        <v>0</v>
      </c>
      <c r="AJ133">
        <f t="shared" si="123"/>
        <v>0</v>
      </c>
      <c r="AK133">
        <v>19.97</v>
      </c>
      <c r="AL133">
        <v>0.49</v>
      </c>
      <c r="AM133">
        <v>3.95</v>
      </c>
      <c r="AN133">
        <v>2.58</v>
      </c>
      <c r="AO133">
        <v>15.53</v>
      </c>
      <c r="AP133">
        <v>0</v>
      </c>
      <c r="AQ133">
        <v>0.04</v>
      </c>
      <c r="AR133">
        <v>0</v>
      </c>
      <c r="AS133">
        <v>0</v>
      </c>
      <c r="AT133">
        <v>70</v>
      </c>
      <c r="AU133">
        <v>10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4</v>
      </c>
      <c r="BJ133" t="s">
        <v>91</v>
      </c>
      <c r="BM133">
        <v>0</v>
      </c>
      <c r="BN133">
        <v>0</v>
      </c>
      <c r="BO133" t="s">
        <v>3</v>
      </c>
      <c r="BP133">
        <v>0</v>
      </c>
      <c r="BQ133">
        <v>1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70</v>
      </c>
      <c r="CA133">
        <v>10</v>
      </c>
      <c r="CB133" t="s">
        <v>3</v>
      </c>
      <c r="CE133">
        <v>0</v>
      </c>
      <c r="CF133">
        <v>0</v>
      </c>
      <c r="CG133">
        <v>0</v>
      </c>
      <c r="CM133">
        <v>0</v>
      </c>
      <c r="CN133" t="s">
        <v>851</v>
      </c>
      <c r="CO133">
        <v>0</v>
      </c>
      <c r="CP133">
        <f t="shared" si="124"/>
        <v>332.21000000000004</v>
      </c>
      <c r="CQ133">
        <f t="shared" si="125"/>
        <v>5.39</v>
      </c>
      <c r="CR133">
        <f>((((((ET133*0.75)*11))*BB133-(((EU133*0.75)*11))*BS133)+AE133*BS133)*AV133)</f>
        <v>32.587500000000006</v>
      </c>
      <c r="CS133">
        <f t="shared" si="126"/>
        <v>21.285</v>
      </c>
      <c r="CT133">
        <f t="shared" si="127"/>
        <v>128.1225</v>
      </c>
      <c r="CU133">
        <f t="shared" si="128"/>
        <v>0</v>
      </c>
      <c r="CV133">
        <f t="shared" si="129"/>
        <v>0.32999999999999996</v>
      </c>
      <c r="CW133">
        <f t="shared" si="130"/>
        <v>0</v>
      </c>
      <c r="CX133">
        <f t="shared" si="131"/>
        <v>0</v>
      </c>
      <c r="CY133">
        <f t="shared" si="132"/>
        <v>179.375</v>
      </c>
      <c r="CZ133">
        <f t="shared" si="133"/>
        <v>25.625</v>
      </c>
      <c r="DC133" t="s">
        <v>3</v>
      </c>
      <c r="DD133" t="s">
        <v>31</v>
      </c>
      <c r="DE133" t="s">
        <v>32</v>
      </c>
      <c r="DF133" t="s">
        <v>32</v>
      </c>
      <c r="DG133" t="s">
        <v>32</v>
      </c>
      <c r="DH133" t="s">
        <v>3</v>
      </c>
      <c r="DI133" t="s">
        <v>32</v>
      </c>
      <c r="DJ133" t="s">
        <v>32</v>
      </c>
      <c r="DK133" t="s">
        <v>3</v>
      </c>
      <c r="DL133" t="s">
        <v>33</v>
      </c>
      <c r="DM133" t="s">
        <v>33</v>
      </c>
      <c r="DN133">
        <v>0</v>
      </c>
      <c r="DO133">
        <v>0</v>
      </c>
      <c r="DP133">
        <v>1</v>
      </c>
      <c r="DQ133">
        <v>1</v>
      </c>
      <c r="DU133">
        <v>1010</v>
      </c>
      <c r="DV133" t="s">
        <v>19</v>
      </c>
      <c r="DW133" t="s">
        <v>19</v>
      </c>
      <c r="DX133">
        <v>1</v>
      </c>
      <c r="DZ133" t="s">
        <v>3</v>
      </c>
      <c r="EA133" t="s">
        <v>3</v>
      </c>
      <c r="EB133" t="s">
        <v>3</v>
      </c>
      <c r="EC133" t="s">
        <v>3</v>
      </c>
      <c r="EE133">
        <v>113434998</v>
      </c>
      <c r="EF133">
        <v>1</v>
      </c>
      <c r="EG133" t="s">
        <v>23</v>
      </c>
      <c r="EH133">
        <v>0</v>
      </c>
      <c r="EI133" t="s">
        <v>3</v>
      </c>
      <c r="EJ133">
        <v>4</v>
      </c>
      <c r="EK133">
        <v>0</v>
      </c>
      <c r="EL133" t="s">
        <v>24</v>
      </c>
      <c r="EM133" t="s">
        <v>25</v>
      </c>
      <c r="EO133" t="s">
        <v>34</v>
      </c>
      <c r="EQ133">
        <v>131072</v>
      </c>
      <c r="ER133">
        <v>19.97</v>
      </c>
      <c r="ES133">
        <v>0.49</v>
      </c>
      <c r="ET133">
        <v>3.95</v>
      </c>
      <c r="EU133">
        <v>2.58</v>
      </c>
      <c r="EV133">
        <v>15.53</v>
      </c>
      <c r="EW133">
        <v>0.04</v>
      </c>
      <c r="EX133">
        <v>0</v>
      </c>
      <c r="EY133">
        <v>0</v>
      </c>
      <c r="FQ133">
        <v>0</v>
      </c>
      <c r="FR133">
        <f t="shared" si="134"/>
        <v>0</v>
      </c>
      <c r="FS133">
        <v>0</v>
      </c>
      <c r="FX133">
        <v>770</v>
      </c>
      <c r="FY133">
        <v>110</v>
      </c>
      <c r="GA133" t="s">
        <v>3</v>
      </c>
      <c r="GD133">
        <v>0</v>
      </c>
      <c r="GF133">
        <v>-377869443</v>
      </c>
      <c r="GG133">
        <v>2</v>
      </c>
      <c r="GH133">
        <v>1</v>
      </c>
      <c r="GI133">
        <v>-2</v>
      </c>
      <c r="GJ133">
        <v>0</v>
      </c>
      <c r="GK133">
        <f>ROUND(R133*(R12)/100,2)</f>
        <v>45.98</v>
      </c>
      <c r="GL133">
        <f t="shared" si="135"/>
        <v>0</v>
      </c>
      <c r="GM133">
        <f t="shared" si="136"/>
        <v>583.20000000000005</v>
      </c>
      <c r="GN133">
        <f t="shared" si="137"/>
        <v>0</v>
      </c>
      <c r="GO133">
        <f t="shared" si="138"/>
        <v>0</v>
      </c>
      <c r="GP133">
        <f t="shared" si="139"/>
        <v>583.20000000000005</v>
      </c>
      <c r="GR133">
        <v>0</v>
      </c>
      <c r="GS133">
        <v>0</v>
      </c>
      <c r="GT133">
        <v>0</v>
      </c>
      <c r="GU133" t="s">
        <v>33</v>
      </c>
      <c r="GV133">
        <f>ROUND(((GT133*11)),6)</f>
        <v>0</v>
      </c>
      <c r="GW133">
        <v>1</v>
      </c>
      <c r="GX133">
        <f t="shared" si="140"/>
        <v>0</v>
      </c>
      <c r="HA133">
        <v>0</v>
      </c>
      <c r="HB133">
        <v>0</v>
      </c>
      <c r="HC133">
        <f t="shared" si="141"/>
        <v>0</v>
      </c>
      <c r="HE133" t="s">
        <v>3</v>
      </c>
      <c r="HF133" t="s">
        <v>3</v>
      </c>
      <c r="HM133" t="s">
        <v>3</v>
      </c>
      <c r="HN133" t="s">
        <v>3</v>
      </c>
      <c r="HO133" t="s">
        <v>3</v>
      </c>
      <c r="HP133" t="s">
        <v>3</v>
      </c>
      <c r="HQ133" t="s">
        <v>3</v>
      </c>
      <c r="IK133">
        <v>0</v>
      </c>
    </row>
    <row r="134" spans="1:245" x14ac:dyDescent="0.2">
      <c r="A134">
        <v>17</v>
      </c>
      <c r="B134">
        <v>1</v>
      </c>
      <c r="C134">
        <f>ROW(SmtRes!A140)</f>
        <v>140</v>
      </c>
      <c r="D134">
        <f>ROW(EtalonRes!A140)</f>
        <v>140</v>
      </c>
      <c r="E134" t="s">
        <v>188</v>
      </c>
      <c r="F134" t="s">
        <v>69</v>
      </c>
      <c r="G134" t="s">
        <v>189</v>
      </c>
      <c r="H134" t="s">
        <v>19</v>
      </c>
      <c r="I134">
        <v>3</v>
      </c>
      <c r="J134">
        <v>0</v>
      </c>
      <c r="K134">
        <v>3</v>
      </c>
      <c r="O134">
        <f t="shared" si="110"/>
        <v>840.03</v>
      </c>
      <c r="P134">
        <f t="shared" si="111"/>
        <v>12.21</v>
      </c>
      <c r="Q134">
        <f t="shared" si="112"/>
        <v>0</v>
      </c>
      <c r="R134">
        <f t="shared" si="113"/>
        <v>0</v>
      </c>
      <c r="S134">
        <f t="shared" si="114"/>
        <v>827.82</v>
      </c>
      <c r="T134">
        <f t="shared" si="115"/>
        <v>0</v>
      </c>
      <c r="U134">
        <f t="shared" si="116"/>
        <v>2.2800000000000002</v>
      </c>
      <c r="V134">
        <f t="shared" si="117"/>
        <v>0</v>
      </c>
      <c r="W134">
        <f t="shared" si="118"/>
        <v>0</v>
      </c>
      <c r="X134">
        <f t="shared" si="119"/>
        <v>579.47</v>
      </c>
      <c r="Y134">
        <f t="shared" si="120"/>
        <v>82.78</v>
      </c>
      <c r="AA134">
        <v>150194011</v>
      </c>
      <c r="AB134">
        <f t="shared" si="121"/>
        <v>280.01</v>
      </c>
      <c r="AC134">
        <f>ROUND((ES134),6)</f>
        <v>4.07</v>
      </c>
      <c r="AD134">
        <f>ROUND((((ET134)-(EU134))+AE134),6)</f>
        <v>0</v>
      </c>
      <c r="AE134">
        <f>ROUND((EU134),6)</f>
        <v>0</v>
      </c>
      <c r="AF134">
        <f>ROUND((EV134),6)</f>
        <v>275.94</v>
      </c>
      <c r="AG134">
        <f t="shared" si="122"/>
        <v>0</v>
      </c>
      <c r="AH134">
        <f>(EW134)</f>
        <v>0.76</v>
      </c>
      <c r="AI134">
        <f>(EX134)</f>
        <v>0</v>
      </c>
      <c r="AJ134">
        <f t="shared" si="123"/>
        <v>0</v>
      </c>
      <c r="AK134">
        <v>280.01</v>
      </c>
      <c r="AL134">
        <v>4.07</v>
      </c>
      <c r="AM134">
        <v>0</v>
      </c>
      <c r="AN134">
        <v>0</v>
      </c>
      <c r="AO134">
        <v>275.94</v>
      </c>
      <c r="AP134">
        <v>0</v>
      </c>
      <c r="AQ134">
        <v>0.76</v>
      </c>
      <c r="AR134">
        <v>0</v>
      </c>
      <c r="AS134">
        <v>0</v>
      </c>
      <c r="AT134">
        <v>70</v>
      </c>
      <c r="AU134">
        <v>10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1</v>
      </c>
      <c r="BD134" t="s">
        <v>3</v>
      </c>
      <c r="BE134" t="s">
        <v>3</v>
      </c>
      <c r="BF134" t="s">
        <v>3</v>
      </c>
      <c r="BG134" t="s">
        <v>3</v>
      </c>
      <c r="BH134">
        <v>0</v>
      </c>
      <c r="BI134">
        <v>4</v>
      </c>
      <c r="BJ134" t="s">
        <v>71</v>
      </c>
      <c r="BM134">
        <v>0</v>
      </c>
      <c r="BN134">
        <v>0</v>
      </c>
      <c r="BO134" t="s">
        <v>3</v>
      </c>
      <c r="BP134">
        <v>0</v>
      </c>
      <c r="BQ134">
        <v>1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70</v>
      </c>
      <c r="CA134">
        <v>10</v>
      </c>
      <c r="CB134" t="s">
        <v>3</v>
      </c>
      <c r="CE134">
        <v>0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24"/>
        <v>840.03000000000009</v>
      </c>
      <c r="CQ134">
        <f t="shared" si="125"/>
        <v>4.07</v>
      </c>
      <c r="CR134">
        <f>((((ET134)*BB134-(EU134)*BS134)+AE134*BS134)*AV134)</f>
        <v>0</v>
      </c>
      <c r="CS134">
        <f t="shared" si="126"/>
        <v>0</v>
      </c>
      <c r="CT134">
        <f t="shared" si="127"/>
        <v>275.94</v>
      </c>
      <c r="CU134">
        <f t="shared" si="128"/>
        <v>0</v>
      </c>
      <c r="CV134">
        <f t="shared" si="129"/>
        <v>0.76</v>
      </c>
      <c r="CW134">
        <f t="shared" si="130"/>
        <v>0</v>
      </c>
      <c r="CX134">
        <f t="shared" si="131"/>
        <v>0</v>
      </c>
      <c r="CY134">
        <f t="shared" si="132"/>
        <v>579.47400000000005</v>
      </c>
      <c r="CZ134">
        <f t="shared" si="133"/>
        <v>82.782000000000011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1010</v>
      </c>
      <c r="DV134" t="s">
        <v>19</v>
      </c>
      <c r="DW134" t="s">
        <v>19</v>
      </c>
      <c r="DX134">
        <v>1</v>
      </c>
      <c r="DZ134" t="s">
        <v>3</v>
      </c>
      <c r="EA134" t="s">
        <v>3</v>
      </c>
      <c r="EB134" t="s">
        <v>3</v>
      </c>
      <c r="EC134" t="s">
        <v>3</v>
      </c>
      <c r="EE134">
        <v>113434998</v>
      </c>
      <c r="EF134">
        <v>1</v>
      </c>
      <c r="EG134" t="s">
        <v>23</v>
      </c>
      <c r="EH134">
        <v>0</v>
      </c>
      <c r="EI134" t="s">
        <v>3</v>
      </c>
      <c r="EJ134">
        <v>4</v>
      </c>
      <c r="EK134">
        <v>0</v>
      </c>
      <c r="EL134" t="s">
        <v>24</v>
      </c>
      <c r="EM134" t="s">
        <v>25</v>
      </c>
      <c r="EO134" t="s">
        <v>3</v>
      </c>
      <c r="EQ134">
        <v>131072</v>
      </c>
      <c r="ER134">
        <v>280.01</v>
      </c>
      <c r="ES134">
        <v>4.07</v>
      </c>
      <c r="ET134">
        <v>0</v>
      </c>
      <c r="EU134">
        <v>0</v>
      </c>
      <c r="EV134">
        <v>275.94</v>
      </c>
      <c r="EW134">
        <v>0.76</v>
      </c>
      <c r="EX134">
        <v>0</v>
      </c>
      <c r="EY134">
        <v>0</v>
      </c>
      <c r="FQ134">
        <v>0</v>
      </c>
      <c r="FR134">
        <f t="shared" si="134"/>
        <v>0</v>
      </c>
      <c r="FS134">
        <v>0</v>
      </c>
      <c r="FX134">
        <v>70</v>
      </c>
      <c r="FY134">
        <v>10</v>
      </c>
      <c r="GA134" t="s">
        <v>3</v>
      </c>
      <c r="GD134">
        <v>0</v>
      </c>
      <c r="GF134">
        <v>-1615224544</v>
      </c>
      <c r="GG134">
        <v>2</v>
      </c>
      <c r="GH134">
        <v>1</v>
      </c>
      <c r="GI134">
        <v>-2</v>
      </c>
      <c r="GJ134">
        <v>0</v>
      </c>
      <c r="GK134">
        <f>ROUND(R134*(R12)/100,2)</f>
        <v>0</v>
      </c>
      <c r="GL134">
        <f t="shared" si="135"/>
        <v>0</v>
      </c>
      <c r="GM134">
        <f t="shared" si="136"/>
        <v>1502.28</v>
      </c>
      <c r="GN134">
        <f t="shared" si="137"/>
        <v>0</v>
      </c>
      <c r="GO134">
        <f t="shared" si="138"/>
        <v>0</v>
      </c>
      <c r="GP134">
        <f t="shared" si="139"/>
        <v>1502.28</v>
      </c>
      <c r="GR134">
        <v>0</v>
      </c>
      <c r="GS134">
        <v>0</v>
      </c>
      <c r="GT134">
        <v>0</v>
      </c>
      <c r="GU134" t="s">
        <v>3</v>
      </c>
      <c r="GV134">
        <f>ROUND((GT134),6)</f>
        <v>0</v>
      </c>
      <c r="GW134">
        <v>1</v>
      </c>
      <c r="GX134">
        <f t="shared" si="140"/>
        <v>0</v>
      </c>
      <c r="HA134">
        <v>0</v>
      </c>
      <c r="HB134">
        <v>0</v>
      </c>
      <c r="HC134">
        <f t="shared" si="141"/>
        <v>0</v>
      </c>
      <c r="HE134" t="s">
        <v>3</v>
      </c>
      <c r="HF134" t="s">
        <v>3</v>
      </c>
      <c r="HM134" t="s">
        <v>3</v>
      </c>
      <c r="HN134" t="s">
        <v>3</v>
      </c>
      <c r="HO134" t="s">
        <v>3</v>
      </c>
      <c r="HP134" t="s">
        <v>3</v>
      </c>
      <c r="HQ134" t="s">
        <v>3</v>
      </c>
      <c r="IK134">
        <v>0</v>
      </c>
    </row>
    <row r="135" spans="1:245" x14ac:dyDescent="0.2">
      <c r="A135">
        <v>17</v>
      </c>
      <c r="B135">
        <v>1</v>
      </c>
      <c r="C135">
        <f>ROW(SmtRes!A143)</f>
        <v>143</v>
      </c>
      <c r="D135">
        <f>ROW(EtalonRes!A143)</f>
        <v>143</v>
      </c>
      <c r="E135" t="s">
        <v>190</v>
      </c>
      <c r="F135" t="s">
        <v>73</v>
      </c>
      <c r="G135" t="s">
        <v>191</v>
      </c>
      <c r="H135" t="s">
        <v>19</v>
      </c>
      <c r="I135">
        <v>3</v>
      </c>
      <c r="J135">
        <v>0</v>
      </c>
      <c r="K135">
        <v>3</v>
      </c>
      <c r="O135">
        <f t="shared" si="110"/>
        <v>2412.3000000000002</v>
      </c>
      <c r="P135">
        <f t="shared" si="111"/>
        <v>255.42</v>
      </c>
      <c r="Q135">
        <f t="shared" si="112"/>
        <v>0</v>
      </c>
      <c r="R135">
        <f t="shared" si="113"/>
        <v>0</v>
      </c>
      <c r="S135">
        <f t="shared" si="114"/>
        <v>2156.88</v>
      </c>
      <c r="T135">
        <f t="shared" si="115"/>
        <v>0</v>
      </c>
      <c r="U135">
        <f t="shared" si="116"/>
        <v>5.9399999999999995</v>
      </c>
      <c r="V135">
        <f t="shared" si="117"/>
        <v>0</v>
      </c>
      <c r="W135">
        <f t="shared" si="118"/>
        <v>0</v>
      </c>
      <c r="X135">
        <f t="shared" si="119"/>
        <v>1509.82</v>
      </c>
      <c r="Y135">
        <f t="shared" si="120"/>
        <v>215.69</v>
      </c>
      <c r="AA135">
        <v>150194011</v>
      </c>
      <c r="AB135">
        <f t="shared" si="121"/>
        <v>804.1</v>
      </c>
      <c r="AC135">
        <f>ROUND(((ES135*11)),6)</f>
        <v>85.14</v>
      </c>
      <c r="AD135">
        <f>ROUND(((((ET135*11))-((EU135*11)))+AE135),6)</f>
        <v>0</v>
      </c>
      <c r="AE135">
        <f>ROUND(((EU135*11)),6)</f>
        <v>0</v>
      </c>
      <c r="AF135">
        <f>ROUND(((EV135*11)),6)</f>
        <v>718.96</v>
      </c>
      <c r="AG135">
        <f t="shared" si="122"/>
        <v>0</v>
      </c>
      <c r="AH135">
        <f>((EW135*11))</f>
        <v>1.98</v>
      </c>
      <c r="AI135">
        <f>((EX135*11))</f>
        <v>0</v>
      </c>
      <c r="AJ135">
        <f t="shared" si="123"/>
        <v>0</v>
      </c>
      <c r="AK135">
        <v>73.099999999999994</v>
      </c>
      <c r="AL135">
        <v>7.74</v>
      </c>
      <c r="AM135">
        <v>0</v>
      </c>
      <c r="AN135">
        <v>0</v>
      </c>
      <c r="AO135">
        <v>65.36</v>
      </c>
      <c r="AP135">
        <v>0</v>
      </c>
      <c r="AQ135">
        <v>0.18</v>
      </c>
      <c r="AR135">
        <v>0</v>
      </c>
      <c r="AS135">
        <v>0</v>
      </c>
      <c r="AT135">
        <v>70</v>
      </c>
      <c r="AU135">
        <v>10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4</v>
      </c>
      <c r="BJ135" t="s">
        <v>75</v>
      </c>
      <c r="BM135">
        <v>0</v>
      </c>
      <c r="BN135">
        <v>0</v>
      </c>
      <c r="BO135" t="s">
        <v>3</v>
      </c>
      <c r="BP135">
        <v>0</v>
      </c>
      <c r="BQ135">
        <v>1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70</v>
      </c>
      <c r="CA135">
        <v>10</v>
      </c>
      <c r="CB135" t="s">
        <v>3</v>
      </c>
      <c r="CE135">
        <v>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24"/>
        <v>2412.3000000000002</v>
      </c>
      <c r="CQ135">
        <f t="shared" si="125"/>
        <v>85.14</v>
      </c>
      <c r="CR135">
        <f>(((((ET135*11))*BB135-((EU135*11))*BS135)+AE135*BS135)*AV135)</f>
        <v>0</v>
      </c>
      <c r="CS135">
        <f t="shared" si="126"/>
        <v>0</v>
      </c>
      <c r="CT135">
        <f t="shared" si="127"/>
        <v>718.96</v>
      </c>
      <c r="CU135">
        <f t="shared" si="128"/>
        <v>0</v>
      </c>
      <c r="CV135">
        <f t="shared" si="129"/>
        <v>1.98</v>
      </c>
      <c r="CW135">
        <f t="shared" si="130"/>
        <v>0</v>
      </c>
      <c r="CX135">
        <f t="shared" si="131"/>
        <v>0</v>
      </c>
      <c r="CY135">
        <f t="shared" si="132"/>
        <v>1509.816</v>
      </c>
      <c r="CZ135">
        <f t="shared" si="133"/>
        <v>215.68800000000002</v>
      </c>
      <c r="DC135" t="s">
        <v>3</v>
      </c>
      <c r="DD135" t="s">
        <v>33</v>
      </c>
      <c r="DE135" t="s">
        <v>33</v>
      </c>
      <c r="DF135" t="s">
        <v>33</v>
      </c>
      <c r="DG135" t="s">
        <v>33</v>
      </c>
      <c r="DH135" t="s">
        <v>3</v>
      </c>
      <c r="DI135" t="s">
        <v>33</v>
      </c>
      <c r="DJ135" t="s">
        <v>33</v>
      </c>
      <c r="DK135" t="s">
        <v>3</v>
      </c>
      <c r="DL135" t="s">
        <v>33</v>
      </c>
      <c r="DM135" t="s">
        <v>33</v>
      </c>
      <c r="DN135">
        <v>0</v>
      </c>
      <c r="DO135">
        <v>0</v>
      </c>
      <c r="DP135">
        <v>1</v>
      </c>
      <c r="DQ135">
        <v>1</v>
      </c>
      <c r="DU135">
        <v>1010</v>
      </c>
      <c r="DV135" t="s">
        <v>19</v>
      </c>
      <c r="DW135" t="s">
        <v>19</v>
      </c>
      <c r="DX135">
        <v>1</v>
      </c>
      <c r="DZ135" t="s">
        <v>3</v>
      </c>
      <c r="EA135" t="s">
        <v>3</v>
      </c>
      <c r="EB135" t="s">
        <v>3</v>
      </c>
      <c r="EC135" t="s">
        <v>3</v>
      </c>
      <c r="EE135">
        <v>113434998</v>
      </c>
      <c r="EF135">
        <v>1</v>
      </c>
      <c r="EG135" t="s">
        <v>23</v>
      </c>
      <c r="EH135">
        <v>0</v>
      </c>
      <c r="EI135" t="s">
        <v>3</v>
      </c>
      <c r="EJ135">
        <v>4</v>
      </c>
      <c r="EK135">
        <v>0</v>
      </c>
      <c r="EL135" t="s">
        <v>24</v>
      </c>
      <c r="EM135" t="s">
        <v>25</v>
      </c>
      <c r="EO135" t="s">
        <v>3</v>
      </c>
      <c r="EQ135">
        <v>131072</v>
      </c>
      <c r="ER135">
        <v>73.099999999999994</v>
      </c>
      <c r="ES135">
        <v>7.74</v>
      </c>
      <c r="ET135">
        <v>0</v>
      </c>
      <c r="EU135">
        <v>0</v>
      </c>
      <c r="EV135">
        <v>65.36</v>
      </c>
      <c r="EW135">
        <v>0.18</v>
      </c>
      <c r="EX135">
        <v>0</v>
      </c>
      <c r="EY135">
        <v>0</v>
      </c>
      <c r="FQ135">
        <v>0</v>
      </c>
      <c r="FR135">
        <f t="shared" si="134"/>
        <v>0</v>
      </c>
      <c r="FS135">
        <v>0</v>
      </c>
      <c r="FX135">
        <v>770</v>
      </c>
      <c r="FY135">
        <v>110</v>
      </c>
      <c r="GA135" t="s">
        <v>3</v>
      </c>
      <c r="GD135">
        <v>0</v>
      </c>
      <c r="GF135">
        <v>1764119469</v>
      </c>
      <c r="GG135">
        <v>2</v>
      </c>
      <c r="GH135">
        <v>1</v>
      </c>
      <c r="GI135">
        <v>-2</v>
      </c>
      <c r="GJ135">
        <v>0</v>
      </c>
      <c r="GK135">
        <f>ROUND(R135*(R12)/100,2)</f>
        <v>0</v>
      </c>
      <c r="GL135">
        <f t="shared" si="135"/>
        <v>0</v>
      </c>
      <c r="GM135">
        <f t="shared" si="136"/>
        <v>4137.8100000000004</v>
      </c>
      <c r="GN135">
        <f t="shared" si="137"/>
        <v>0</v>
      </c>
      <c r="GO135">
        <f t="shared" si="138"/>
        <v>0</v>
      </c>
      <c r="GP135">
        <f t="shared" si="139"/>
        <v>4137.8100000000004</v>
      </c>
      <c r="GR135">
        <v>0</v>
      </c>
      <c r="GS135">
        <v>0</v>
      </c>
      <c r="GT135">
        <v>0</v>
      </c>
      <c r="GU135" t="s">
        <v>33</v>
      </c>
      <c r="GV135">
        <f>ROUND(((GT135*11)),6)</f>
        <v>0</v>
      </c>
      <c r="GW135">
        <v>1</v>
      </c>
      <c r="GX135">
        <f t="shared" si="140"/>
        <v>0</v>
      </c>
      <c r="HA135">
        <v>0</v>
      </c>
      <c r="HB135">
        <v>0</v>
      </c>
      <c r="HC135">
        <f t="shared" si="141"/>
        <v>0</v>
      </c>
      <c r="HE135" t="s">
        <v>3</v>
      </c>
      <c r="HF135" t="s">
        <v>3</v>
      </c>
      <c r="HM135" t="s">
        <v>3</v>
      </c>
      <c r="HN135" t="s">
        <v>3</v>
      </c>
      <c r="HO135" t="s">
        <v>3</v>
      </c>
      <c r="HP135" t="s">
        <v>3</v>
      </c>
      <c r="HQ135" t="s">
        <v>3</v>
      </c>
      <c r="IK135">
        <v>0</v>
      </c>
    </row>
    <row r="136" spans="1:245" x14ac:dyDescent="0.2">
      <c r="A136">
        <v>17</v>
      </c>
      <c r="B136">
        <v>1</v>
      </c>
      <c r="C136">
        <f>ROW(SmtRes!A146)</f>
        <v>146</v>
      </c>
      <c r="D136">
        <f>ROW(EtalonRes!A146)</f>
        <v>146</v>
      </c>
      <c r="E136" t="s">
        <v>192</v>
      </c>
      <c r="F136" t="s">
        <v>193</v>
      </c>
      <c r="G136" t="s">
        <v>194</v>
      </c>
      <c r="H136" t="s">
        <v>19</v>
      </c>
      <c r="I136">
        <v>3</v>
      </c>
      <c r="J136">
        <v>0</v>
      </c>
      <c r="K136">
        <v>3</v>
      </c>
      <c r="O136">
        <f t="shared" si="110"/>
        <v>3311.16</v>
      </c>
      <c r="P136">
        <f t="shared" si="111"/>
        <v>46.44</v>
      </c>
      <c r="Q136">
        <f t="shared" si="112"/>
        <v>0</v>
      </c>
      <c r="R136">
        <f t="shared" si="113"/>
        <v>0</v>
      </c>
      <c r="S136">
        <f t="shared" si="114"/>
        <v>3264.72</v>
      </c>
      <c r="T136">
        <f t="shared" si="115"/>
        <v>0</v>
      </c>
      <c r="U136">
        <f t="shared" si="116"/>
        <v>9</v>
      </c>
      <c r="V136">
        <f t="shared" si="117"/>
        <v>0</v>
      </c>
      <c r="W136">
        <f t="shared" si="118"/>
        <v>0</v>
      </c>
      <c r="X136">
        <f t="shared" si="119"/>
        <v>2285.3000000000002</v>
      </c>
      <c r="Y136">
        <f t="shared" si="120"/>
        <v>326.47000000000003</v>
      </c>
      <c r="AA136">
        <v>150194011</v>
      </c>
      <c r="AB136">
        <f t="shared" si="121"/>
        <v>1103.72</v>
      </c>
      <c r="AC136">
        <f>ROUND(((ES136*4)),6)</f>
        <v>15.48</v>
      </c>
      <c r="AD136">
        <f>ROUND(((((ET136*4))-((EU136*4)))+AE136),6)</f>
        <v>0</v>
      </c>
      <c r="AE136">
        <f>ROUND(((EU136*4)),6)</f>
        <v>0</v>
      </c>
      <c r="AF136">
        <f>ROUND(((EV136*4)),6)</f>
        <v>1088.24</v>
      </c>
      <c r="AG136">
        <f t="shared" si="122"/>
        <v>0</v>
      </c>
      <c r="AH136">
        <f>((EW136*4))</f>
        <v>3</v>
      </c>
      <c r="AI136">
        <f>((EX136*4))</f>
        <v>0</v>
      </c>
      <c r="AJ136">
        <f t="shared" si="123"/>
        <v>0</v>
      </c>
      <c r="AK136">
        <v>275.93</v>
      </c>
      <c r="AL136">
        <v>3.87</v>
      </c>
      <c r="AM136">
        <v>0</v>
      </c>
      <c r="AN136">
        <v>0</v>
      </c>
      <c r="AO136">
        <v>272.06</v>
      </c>
      <c r="AP136">
        <v>0</v>
      </c>
      <c r="AQ136">
        <v>0.75</v>
      </c>
      <c r="AR136">
        <v>0</v>
      </c>
      <c r="AS136">
        <v>0</v>
      </c>
      <c r="AT136">
        <v>70</v>
      </c>
      <c r="AU136">
        <v>10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1</v>
      </c>
      <c r="BD136" t="s">
        <v>3</v>
      </c>
      <c r="BE136" t="s">
        <v>3</v>
      </c>
      <c r="BF136" t="s">
        <v>3</v>
      </c>
      <c r="BG136" t="s">
        <v>3</v>
      </c>
      <c r="BH136">
        <v>0</v>
      </c>
      <c r="BI136">
        <v>4</v>
      </c>
      <c r="BJ136" t="s">
        <v>195</v>
      </c>
      <c r="BM136">
        <v>0</v>
      </c>
      <c r="BN136">
        <v>0</v>
      </c>
      <c r="BO136" t="s">
        <v>3</v>
      </c>
      <c r="BP136">
        <v>0</v>
      </c>
      <c r="BQ136">
        <v>1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70</v>
      </c>
      <c r="CA136">
        <v>10</v>
      </c>
      <c r="CB136" t="s">
        <v>3</v>
      </c>
      <c r="CE136">
        <v>0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24"/>
        <v>3311.16</v>
      </c>
      <c r="CQ136">
        <f t="shared" si="125"/>
        <v>15.48</v>
      </c>
      <c r="CR136">
        <f>(((((ET136*4))*BB136-((EU136*4))*BS136)+AE136*BS136)*AV136)</f>
        <v>0</v>
      </c>
      <c r="CS136">
        <f t="shared" si="126"/>
        <v>0</v>
      </c>
      <c r="CT136">
        <f t="shared" si="127"/>
        <v>1088.24</v>
      </c>
      <c r="CU136">
        <f t="shared" si="128"/>
        <v>0</v>
      </c>
      <c r="CV136">
        <f t="shared" si="129"/>
        <v>3</v>
      </c>
      <c r="CW136">
        <f t="shared" si="130"/>
        <v>0</v>
      </c>
      <c r="CX136">
        <f t="shared" si="131"/>
        <v>0</v>
      </c>
      <c r="CY136">
        <f t="shared" si="132"/>
        <v>2285.3040000000001</v>
      </c>
      <c r="CZ136">
        <f t="shared" si="133"/>
        <v>326.47199999999998</v>
      </c>
      <c r="DC136" t="s">
        <v>3</v>
      </c>
      <c r="DD136" t="s">
        <v>196</v>
      </c>
      <c r="DE136" t="s">
        <v>196</v>
      </c>
      <c r="DF136" t="s">
        <v>196</v>
      </c>
      <c r="DG136" t="s">
        <v>196</v>
      </c>
      <c r="DH136" t="s">
        <v>3</v>
      </c>
      <c r="DI136" t="s">
        <v>196</v>
      </c>
      <c r="DJ136" t="s">
        <v>196</v>
      </c>
      <c r="DK136" t="s">
        <v>3</v>
      </c>
      <c r="DL136" t="s">
        <v>196</v>
      </c>
      <c r="DM136" t="s">
        <v>196</v>
      </c>
      <c r="DN136">
        <v>0</v>
      </c>
      <c r="DO136">
        <v>0</v>
      </c>
      <c r="DP136">
        <v>1</v>
      </c>
      <c r="DQ136">
        <v>1</v>
      </c>
      <c r="DU136">
        <v>1010</v>
      </c>
      <c r="DV136" t="s">
        <v>19</v>
      </c>
      <c r="DW136" t="s">
        <v>19</v>
      </c>
      <c r="DX136">
        <v>1</v>
      </c>
      <c r="DZ136" t="s">
        <v>3</v>
      </c>
      <c r="EA136" t="s">
        <v>3</v>
      </c>
      <c r="EB136" t="s">
        <v>3</v>
      </c>
      <c r="EC136" t="s">
        <v>3</v>
      </c>
      <c r="EE136">
        <v>113434998</v>
      </c>
      <c r="EF136">
        <v>1</v>
      </c>
      <c r="EG136" t="s">
        <v>23</v>
      </c>
      <c r="EH136">
        <v>0</v>
      </c>
      <c r="EI136" t="s">
        <v>3</v>
      </c>
      <c r="EJ136">
        <v>4</v>
      </c>
      <c r="EK136">
        <v>0</v>
      </c>
      <c r="EL136" t="s">
        <v>24</v>
      </c>
      <c r="EM136" t="s">
        <v>25</v>
      </c>
      <c r="EO136" t="s">
        <v>3</v>
      </c>
      <c r="EQ136">
        <v>131072</v>
      </c>
      <c r="ER136">
        <v>275.93</v>
      </c>
      <c r="ES136">
        <v>3.87</v>
      </c>
      <c r="ET136">
        <v>0</v>
      </c>
      <c r="EU136">
        <v>0</v>
      </c>
      <c r="EV136">
        <v>272.06</v>
      </c>
      <c r="EW136">
        <v>0.75</v>
      </c>
      <c r="EX136">
        <v>0</v>
      </c>
      <c r="EY136">
        <v>0</v>
      </c>
      <c r="FQ136">
        <v>0</v>
      </c>
      <c r="FR136">
        <f t="shared" si="134"/>
        <v>0</v>
      </c>
      <c r="FS136">
        <v>0</v>
      </c>
      <c r="FX136">
        <v>280</v>
      </c>
      <c r="FY136">
        <v>40</v>
      </c>
      <c r="GA136" t="s">
        <v>3</v>
      </c>
      <c r="GD136">
        <v>0</v>
      </c>
      <c r="GF136">
        <v>-1221617714</v>
      </c>
      <c r="GG136">
        <v>2</v>
      </c>
      <c r="GH136">
        <v>1</v>
      </c>
      <c r="GI136">
        <v>-2</v>
      </c>
      <c r="GJ136">
        <v>0</v>
      </c>
      <c r="GK136">
        <f>ROUND(R136*(R12)/100,2)</f>
        <v>0</v>
      </c>
      <c r="GL136">
        <f t="shared" si="135"/>
        <v>0</v>
      </c>
      <c r="GM136">
        <f t="shared" si="136"/>
        <v>5922.93</v>
      </c>
      <c r="GN136">
        <f t="shared" si="137"/>
        <v>0</v>
      </c>
      <c r="GO136">
        <f t="shared" si="138"/>
        <v>0</v>
      </c>
      <c r="GP136">
        <f t="shared" si="139"/>
        <v>5922.93</v>
      </c>
      <c r="GR136">
        <v>0</v>
      </c>
      <c r="GS136">
        <v>0</v>
      </c>
      <c r="GT136">
        <v>0</v>
      </c>
      <c r="GU136" t="s">
        <v>196</v>
      </c>
      <c r="GV136">
        <f>ROUND(((GT136*4)),6)</f>
        <v>0</v>
      </c>
      <c r="GW136">
        <v>1</v>
      </c>
      <c r="GX136">
        <f t="shared" si="140"/>
        <v>0</v>
      </c>
      <c r="HA136">
        <v>0</v>
      </c>
      <c r="HB136">
        <v>0</v>
      </c>
      <c r="HC136">
        <f t="shared" si="141"/>
        <v>0</v>
      </c>
      <c r="HE136" t="s">
        <v>3</v>
      </c>
      <c r="HF136" t="s">
        <v>3</v>
      </c>
      <c r="HM136" t="s">
        <v>3</v>
      </c>
      <c r="HN136" t="s">
        <v>3</v>
      </c>
      <c r="HO136" t="s">
        <v>3</v>
      </c>
      <c r="HP136" t="s">
        <v>3</v>
      </c>
      <c r="HQ136" t="s">
        <v>3</v>
      </c>
      <c r="IK136">
        <v>0</v>
      </c>
    </row>
    <row r="137" spans="1:245" x14ac:dyDescent="0.2">
      <c r="A137">
        <v>17</v>
      </c>
      <c r="B137">
        <v>1</v>
      </c>
      <c r="C137">
        <f>ROW(SmtRes!A154)</f>
        <v>154</v>
      </c>
      <c r="D137">
        <f>ROW(EtalonRes!A154)</f>
        <v>154</v>
      </c>
      <c r="E137" t="s">
        <v>197</v>
      </c>
      <c r="F137" t="s">
        <v>198</v>
      </c>
      <c r="G137" t="s">
        <v>199</v>
      </c>
      <c r="H137" t="s">
        <v>19</v>
      </c>
      <c r="I137">
        <v>9</v>
      </c>
      <c r="J137">
        <v>0</v>
      </c>
      <c r="K137">
        <v>9</v>
      </c>
      <c r="O137">
        <f t="shared" si="110"/>
        <v>9608.4</v>
      </c>
      <c r="P137">
        <f t="shared" si="111"/>
        <v>330.48</v>
      </c>
      <c r="Q137">
        <f t="shared" si="112"/>
        <v>3696.48</v>
      </c>
      <c r="R137">
        <f t="shared" si="113"/>
        <v>2412.7199999999998</v>
      </c>
      <c r="S137">
        <f t="shared" si="114"/>
        <v>5581.44</v>
      </c>
      <c r="T137">
        <f t="shared" si="115"/>
        <v>0</v>
      </c>
      <c r="U137">
        <f t="shared" si="116"/>
        <v>15.48</v>
      </c>
      <c r="V137">
        <f t="shared" si="117"/>
        <v>0</v>
      </c>
      <c r="W137">
        <f t="shared" si="118"/>
        <v>0</v>
      </c>
      <c r="X137">
        <f t="shared" si="119"/>
        <v>3907.01</v>
      </c>
      <c r="Y137">
        <f t="shared" si="120"/>
        <v>558.14</v>
      </c>
      <c r="AA137">
        <v>150194011</v>
      </c>
      <c r="AB137">
        <f t="shared" si="121"/>
        <v>1067.5999999999999</v>
      </c>
      <c r="AC137">
        <f>ROUND(((ES137*4)),6)</f>
        <v>36.72</v>
      </c>
      <c r="AD137">
        <f>ROUND(((((ET137*4))-((EU137*4)))+AE137),6)</f>
        <v>410.72</v>
      </c>
      <c r="AE137">
        <f>ROUND(((EU137*4)),6)</f>
        <v>268.08</v>
      </c>
      <c r="AF137">
        <f>ROUND(((EV137*4)),6)</f>
        <v>620.16</v>
      </c>
      <c r="AG137">
        <f t="shared" si="122"/>
        <v>0</v>
      </c>
      <c r="AH137">
        <f>((EW137*4))</f>
        <v>1.72</v>
      </c>
      <c r="AI137">
        <f>((EX137*4))</f>
        <v>0</v>
      </c>
      <c r="AJ137">
        <f t="shared" si="123"/>
        <v>0</v>
      </c>
      <c r="AK137">
        <v>266.89999999999998</v>
      </c>
      <c r="AL137">
        <v>9.18</v>
      </c>
      <c r="AM137">
        <v>102.68</v>
      </c>
      <c r="AN137">
        <v>67.02</v>
      </c>
      <c r="AO137">
        <v>155.04</v>
      </c>
      <c r="AP137">
        <v>0</v>
      </c>
      <c r="AQ137">
        <v>0.43</v>
      </c>
      <c r="AR137">
        <v>0</v>
      </c>
      <c r="AS137">
        <v>0</v>
      </c>
      <c r="AT137">
        <v>70</v>
      </c>
      <c r="AU137">
        <v>10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4</v>
      </c>
      <c r="BJ137" t="s">
        <v>200</v>
      </c>
      <c r="BM137">
        <v>0</v>
      </c>
      <c r="BN137">
        <v>0</v>
      </c>
      <c r="BO137" t="s">
        <v>3</v>
      </c>
      <c r="BP137">
        <v>0</v>
      </c>
      <c r="BQ137">
        <v>1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70</v>
      </c>
      <c r="CA137">
        <v>10</v>
      </c>
      <c r="CB137" t="s">
        <v>3</v>
      </c>
      <c r="CE137">
        <v>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24"/>
        <v>9608.4</v>
      </c>
      <c r="CQ137">
        <f t="shared" si="125"/>
        <v>36.72</v>
      </c>
      <c r="CR137">
        <f>(((((ET137*4))*BB137-((EU137*4))*BS137)+AE137*BS137)*AV137)</f>
        <v>410.72</v>
      </c>
      <c r="CS137">
        <f t="shared" si="126"/>
        <v>268.08</v>
      </c>
      <c r="CT137">
        <f t="shared" si="127"/>
        <v>620.16</v>
      </c>
      <c r="CU137">
        <f t="shared" si="128"/>
        <v>0</v>
      </c>
      <c r="CV137">
        <f t="shared" si="129"/>
        <v>1.72</v>
      </c>
      <c r="CW137">
        <f t="shared" si="130"/>
        <v>0</v>
      </c>
      <c r="CX137">
        <f t="shared" si="131"/>
        <v>0</v>
      </c>
      <c r="CY137">
        <f t="shared" si="132"/>
        <v>3907.0079999999998</v>
      </c>
      <c r="CZ137">
        <f t="shared" si="133"/>
        <v>558.14399999999989</v>
      </c>
      <c r="DC137" t="s">
        <v>3</v>
      </c>
      <c r="DD137" t="s">
        <v>196</v>
      </c>
      <c r="DE137" t="s">
        <v>196</v>
      </c>
      <c r="DF137" t="s">
        <v>196</v>
      </c>
      <c r="DG137" t="s">
        <v>196</v>
      </c>
      <c r="DH137" t="s">
        <v>3</v>
      </c>
      <c r="DI137" t="s">
        <v>196</v>
      </c>
      <c r="DJ137" t="s">
        <v>196</v>
      </c>
      <c r="DK137" t="s">
        <v>3</v>
      </c>
      <c r="DL137" t="s">
        <v>196</v>
      </c>
      <c r="DM137" t="s">
        <v>196</v>
      </c>
      <c r="DN137">
        <v>0</v>
      </c>
      <c r="DO137">
        <v>0</v>
      </c>
      <c r="DP137">
        <v>1</v>
      </c>
      <c r="DQ137">
        <v>1</v>
      </c>
      <c r="DU137">
        <v>1010</v>
      </c>
      <c r="DV137" t="s">
        <v>19</v>
      </c>
      <c r="DW137" t="s">
        <v>19</v>
      </c>
      <c r="DX137">
        <v>1</v>
      </c>
      <c r="DZ137" t="s">
        <v>3</v>
      </c>
      <c r="EA137" t="s">
        <v>3</v>
      </c>
      <c r="EB137" t="s">
        <v>3</v>
      </c>
      <c r="EC137" t="s">
        <v>3</v>
      </c>
      <c r="EE137">
        <v>113434998</v>
      </c>
      <c r="EF137">
        <v>1</v>
      </c>
      <c r="EG137" t="s">
        <v>23</v>
      </c>
      <c r="EH137">
        <v>0</v>
      </c>
      <c r="EI137" t="s">
        <v>3</v>
      </c>
      <c r="EJ137">
        <v>4</v>
      </c>
      <c r="EK137">
        <v>0</v>
      </c>
      <c r="EL137" t="s">
        <v>24</v>
      </c>
      <c r="EM137" t="s">
        <v>25</v>
      </c>
      <c r="EO137" t="s">
        <v>3</v>
      </c>
      <c r="EQ137">
        <v>131072</v>
      </c>
      <c r="ER137">
        <v>266.89999999999998</v>
      </c>
      <c r="ES137">
        <v>9.18</v>
      </c>
      <c r="ET137">
        <v>102.68</v>
      </c>
      <c r="EU137">
        <v>67.02</v>
      </c>
      <c r="EV137">
        <v>155.04</v>
      </c>
      <c r="EW137">
        <v>0.43</v>
      </c>
      <c r="EX137">
        <v>0</v>
      </c>
      <c r="EY137">
        <v>0</v>
      </c>
      <c r="FQ137">
        <v>0</v>
      </c>
      <c r="FR137">
        <f t="shared" si="134"/>
        <v>0</v>
      </c>
      <c r="FS137">
        <v>0</v>
      </c>
      <c r="FX137">
        <v>280</v>
      </c>
      <c r="FY137">
        <v>40</v>
      </c>
      <c r="GA137" t="s">
        <v>3</v>
      </c>
      <c r="GD137">
        <v>0</v>
      </c>
      <c r="GF137">
        <v>1904254704</v>
      </c>
      <c r="GG137">
        <v>2</v>
      </c>
      <c r="GH137">
        <v>1</v>
      </c>
      <c r="GI137">
        <v>-2</v>
      </c>
      <c r="GJ137">
        <v>0</v>
      </c>
      <c r="GK137">
        <f>ROUND(R137*(R12)/100,2)</f>
        <v>2605.7399999999998</v>
      </c>
      <c r="GL137">
        <f t="shared" si="135"/>
        <v>0</v>
      </c>
      <c r="GM137">
        <f t="shared" si="136"/>
        <v>16679.29</v>
      </c>
      <c r="GN137">
        <f t="shared" si="137"/>
        <v>0</v>
      </c>
      <c r="GO137">
        <f t="shared" si="138"/>
        <v>0</v>
      </c>
      <c r="GP137">
        <f t="shared" si="139"/>
        <v>16679.29</v>
      </c>
      <c r="GR137">
        <v>0</v>
      </c>
      <c r="GS137">
        <v>0</v>
      </c>
      <c r="GT137">
        <v>0</v>
      </c>
      <c r="GU137" t="s">
        <v>196</v>
      </c>
      <c r="GV137">
        <f>ROUND(((GT137*4)),6)</f>
        <v>0</v>
      </c>
      <c r="GW137">
        <v>1</v>
      </c>
      <c r="GX137">
        <f t="shared" si="140"/>
        <v>0</v>
      </c>
      <c r="HA137">
        <v>0</v>
      </c>
      <c r="HB137">
        <v>0</v>
      </c>
      <c r="HC137">
        <f t="shared" si="141"/>
        <v>0</v>
      </c>
      <c r="HE137" t="s">
        <v>3</v>
      </c>
      <c r="HF137" t="s">
        <v>3</v>
      </c>
      <c r="HM137" t="s">
        <v>3</v>
      </c>
      <c r="HN137" t="s">
        <v>3</v>
      </c>
      <c r="HO137" t="s">
        <v>3</v>
      </c>
      <c r="HP137" t="s">
        <v>3</v>
      </c>
      <c r="HQ137" t="s">
        <v>3</v>
      </c>
      <c r="IK137">
        <v>0</v>
      </c>
    </row>
    <row r="138" spans="1:245" x14ac:dyDescent="0.2">
      <c r="A138">
        <v>17</v>
      </c>
      <c r="B138">
        <v>1</v>
      </c>
      <c r="C138">
        <f>ROW(SmtRes!A162)</f>
        <v>162</v>
      </c>
      <c r="D138">
        <f>ROW(EtalonRes!A162)</f>
        <v>162</v>
      </c>
      <c r="E138" t="s">
        <v>201</v>
      </c>
      <c r="F138" t="s">
        <v>202</v>
      </c>
      <c r="G138" t="s">
        <v>203</v>
      </c>
      <c r="H138" t="s">
        <v>19</v>
      </c>
      <c r="I138">
        <v>3</v>
      </c>
      <c r="J138">
        <v>0</v>
      </c>
      <c r="K138">
        <v>3</v>
      </c>
      <c r="O138">
        <f t="shared" si="110"/>
        <v>1429.26</v>
      </c>
      <c r="P138">
        <f t="shared" si="111"/>
        <v>78.48</v>
      </c>
      <c r="Q138">
        <f t="shared" si="112"/>
        <v>568.67999999999995</v>
      </c>
      <c r="R138">
        <f t="shared" si="113"/>
        <v>371.16</v>
      </c>
      <c r="S138">
        <f t="shared" si="114"/>
        <v>782.1</v>
      </c>
      <c r="T138">
        <f t="shared" si="115"/>
        <v>0</v>
      </c>
      <c r="U138">
        <f t="shared" si="116"/>
        <v>2.16</v>
      </c>
      <c r="V138">
        <f t="shared" si="117"/>
        <v>0</v>
      </c>
      <c r="W138">
        <f t="shared" si="118"/>
        <v>0</v>
      </c>
      <c r="X138">
        <f t="shared" si="119"/>
        <v>547.47</v>
      </c>
      <c r="Y138">
        <f t="shared" si="120"/>
        <v>78.209999999999994</v>
      </c>
      <c r="AA138">
        <v>150194011</v>
      </c>
      <c r="AB138">
        <f t="shared" si="121"/>
        <v>476.42</v>
      </c>
      <c r="AC138">
        <f>ROUND(((ES138*2)),6)</f>
        <v>26.16</v>
      </c>
      <c r="AD138">
        <f>ROUND(((((ET138*2))-((EU138*2)))+AE138),6)</f>
        <v>189.56</v>
      </c>
      <c r="AE138">
        <f>ROUND(((EU138*2)),6)</f>
        <v>123.72</v>
      </c>
      <c r="AF138">
        <f>ROUND(((EV138*2)),6)</f>
        <v>260.7</v>
      </c>
      <c r="AG138">
        <f t="shared" si="122"/>
        <v>0</v>
      </c>
      <c r="AH138">
        <f>((EW138*2))</f>
        <v>0.72</v>
      </c>
      <c r="AI138">
        <f>((EX138*2))</f>
        <v>0</v>
      </c>
      <c r="AJ138">
        <f t="shared" si="123"/>
        <v>0</v>
      </c>
      <c r="AK138">
        <v>238.21</v>
      </c>
      <c r="AL138">
        <v>13.08</v>
      </c>
      <c r="AM138">
        <v>94.78</v>
      </c>
      <c r="AN138">
        <v>61.86</v>
      </c>
      <c r="AO138">
        <v>130.35</v>
      </c>
      <c r="AP138">
        <v>0</v>
      </c>
      <c r="AQ138">
        <v>0.36</v>
      </c>
      <c r="AR138">
        <v>0</v>
      </c>
      <c r="AS138">
        <v>0</v>
      </c>
      <c r="AT138">
        <v>70</v>
      </c>
      <c r="AU138">
        <v>10</v>
      </c>
      <c r="AV138">
        <v>1</v>
      </c>
      <c r="AW138">
        <v>1</v>
      </c>
      <c r="AZ138">
        <v>1</v>
      </c>
      <c r="BA138">
        <v>1</v>
      </c>
      <c r="BB138">
        <v>1</v>
      </c>
      <c r="BC138">
        <v>1</v>
      </c>
      <c r="BD138" t="s">
        <v>3</v>
      </c>
      <c r="BE138" t="s">
        <v>3</v>
      </c>
      <c r="BF138" t="s">
        <v>3</v>
      </c>
      <c r="BG138" t="s">
        <v>3</v>
      </c>
      <c r="BH138">
        <v>0</v>
      </c>
      <c r="BI138">
        <v>4</v>
      </c>
      <c r="BJ138" t="s">
        <v>204</v>
      </c>
      <c r="BM138">
        <v>0</v>
      </c>
      <c r="BN138">
        <v>0</v>
      </c>
      <c r="BO138" t="s">
        <v>3</v>
      </c>
      <c r="BP138">
        <v>0</v>
      </c>
      <c r="BQ138">
        <v>1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70</v>
      </c>
      <c r="CA138">
        <v>10</v>
      </c>
      <c r="CB138" t="s">
        <v>3</v>
      </c>
      <c r="CE138">
        <v>0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24"/>
        <v>1429.26</v>
      </c>
      <c r="CQ138">
        <f t="shared" si="125"/>
        <v>26.16</v>
      </c>
      <c r="CR138">
        <f>(((((ET138*2))*BB138-((EU138*2))*BS138)+AE138*BS138)*AV138)</f>
        <v>189.56</v>
      </c>
      <c r="CS138">
        <f t="shared" si="126"/>
        <v>123.72</v>
      </c>
      <c r="CT138">
        <f t="shared" si="127"/>
        <v>260.7</v>
      </c>
      <c r="CU138">
        <f t="shared" si="128"/>
        <v>0</v>
      </c>
      <c r="CV138">
        <f t="shared" si="129"/>
        <v>0.72</v>
      </c>
      <c r="CW138">
        <f t="shared" si="130"/>
        <v>0</v>
      </c>
      <c r="CX138">
        <f t="shared" si="131"/>
        <v>0</v>
      </c>
      <c r="CY138">
        <f t="shared" si="132"/>
        <v>547.47</v>
      </c>
      <c r="CZ138">
        <f t="shared" si="133"/>
        <v>78.209999999999994</v>
      </c>
      <c r="DC138" t="s">
        <v>3</v>
      </c>
      <c r="DD138" t="s">
        <v>205</v>
      </c>
      <c r="DE138" t="s">
        <v>205</v>
      </c>
      <c r="DF138" t="s">
        <v>205</v>
      </c>
      <c r="DG138" t="s">
        <v>205</v>
      </c>
      <c r="DH138" t="s">
        <v>3</v>
      </c>
      <c r="DI138" t="s">
        <v>205</v>
      </c>
      <c r="DJ138" t="s">
        <v>205</v>
      </c>
      <c r="DK138" t="s">
        <v>3</v>
      </c>
      <c r="DL138" t="s">
        <v>205</v>
      </c>
      <c r="DM138" t="s">
        <v>205</v>
      </c>
      <c r="DN138">
        <v>0</v>
      </c>
      <c r="DO138">
        <v>0</v>
      </c>
      <c r="DP138">
        <v>1</v>
      </c>
      <c r="DQ138">
        <v>1</v>
      </c>
      <c r="DU138">
        <v>1010</v>
      </c>
      <c r="DV138" t="s">
        <v>19</v>
      </c>
      <c r="DW138" t="s">
        <v>19</v>
      </c>
      <c r="DX138">
        <v>1</v>
      </c>
      <c r="DZ138" t="s">
        <v>3</v>
      </c>
      <c r="EA138" t="s">
        <v>3</v>
      </c>
      <c r="EB138" t="s">
        <v>3</v>
      </c>
      <c r="EC138" t="s">
        <v>3</v>
      </c>
      <c r="EE138">
        <v>113434998</v>
      </c>
      <c r="EF138">
        <v>1</v>
      </c>
      <c r="EG138" t="s">
        <v>23</v>
      </c>
      <c r="EH138">
        <v>0</v>
      </c>
      <c r="EI138" t="s">
        <v>3</v>
      </c>
      <c r="EJ138">
        <v>4</v>
      </c>
      <c r="EK138">
        <v>0</v>
      </c>
      <c r="EL138" t="s">
        <v>24</v>
      </c>
      <c r="EM138" t="s">
        <v>25</v>
      </c>
      <c r="EO138" t="s">
        <v>3</v>
      </c>
      <c r="EQ138">
        <v>131072</v>
      </c>
      <c r="ER138">
        <v>238.21</v>
      </c>
      <c r="ES138">
        <v>13.08</v>
      </c>
      <c r="ET138">
        <v>94.78</v>
      </c>
      <c r="EU138">
        <v>61.86</v>
      </c>
      <c r="EV138">
        <v>130.35</v>
      </c>
      <c r="EW138">
        <v>0.36</v>
      </c>
      <c r="EX138">
        <v>0</v>
      </c>
      <c r="EY138">
        <v>0</v>
      </c>
      <c r="FQ138">
        <v>0</v>
      </c>
      <c r="FR138">
        <f t="shared" si="134"/>
        <v>0</v>
      </c>
      <c r="FS138">
        <v>0</v>
      </c>
      <c r="FX138">
        <v>140</v>
      </c>
      <c r="FY138">
        <v>20</v>
      </c>
      <c r="GA138" t="s">
        <v>3</v>
      </c>
      <c r="GD138">
        <v>0</v>
      </c>
      <c r="GF138">
        <v>1392001889</v>
      </c>
      <c r="GG138">
        <v>2</v>
      </c>
      <c r="GH138">
        <v>1</v>
      </c>
      <c r="GI138">
        <v>-2</v>
      </c>
      <c r="GJ138">
        <v>0</v>
      </c>
      <c r="GK138">
        <f>ROUND(R138*(R12)/100,2)</f>
        <v>400.85</v>
      </c>
      <c r="GL138">
        <f t="shared" si="135"/>
        <v>0</v>
      </c>
      <c r="GM138">
        <f t="shared" si="136"/>
        <v>2455.79</v>
      </c>
      <c r="GN138">
        <f t="shared" si="137"/>
        <v>0</v>
      </c>
      <c r="GO138">
        <f t="shared" si="138"/>
        <v>0</v>
      </c>
      <c r="GP138">
        <f t="shared" si="139"/>
        <v>2455.79</v>
      </c>
      <c r="GR138">
        <v>0</v>
      </c>
      <c r="GS138">
        <v>0</v>
      </c>
      <c r="GT138">
        <v>0</v>
      </c>
      <c r="GU138" t="s">
        <v>205</v>
      </c>
      <c r="GV138">
        <f>ROUND(((GT138*2)),6)</f>
        <v>0</v>
      </c>
      <c r="GW138">
        <v>1</v>
      </c>
      <c r="GX138">
        <f t="shared" si="140"/>
        <v>0</v>
      </c>
      <c r="HA138">
        <v>0</v>
      </c>
      <c r="HB138">
        <v>0</v>
      </c>
      <c r="HC138">
        <f t="shared" si="141"/>
        <v>0</v>
      </c>
      <c r="HE138" t="s">
        <v>3</v>
      </c>
      <c r="HF138" t="s">
        <v>3</v>
      </c>
      <c r="HM138" t="s">
        <v>3</v>
      </c>
      <c r="HN138" t="s">
        <v>3</v>
      </c>
      <c r="HO138" t="s">
        <v>3</v>
      </c>
      <c r="HP138" t="s">
        <v>3</v>
      </c>
      <c r="HQ138" t="s">
        <v>3</v>
      </c>
      <c r="IK138">
        <v>0</v>
      </c>
    </row>
    <row r="139" spans="1:245" x14ac:dyDescent="0.2">
      <c r="A139">
        <v>17</v>
      </c>
      <c r="B139">
        <v>1</v>
      </c>
      <c r="C139">
        <f>ROW(SmtRes!A164)</f>
        <v>164</v>
      </c>
      <c r="D139">
        <f>ROW(EtalonRes!A164)</f>
        <v>164</v>
      </c>
      <c r="E139" t="s">
        <v>206</v>
      </c>
      <c r="F139" t="s">
        <v>207</v>
      </c>
      <c r="G139" t="s">
        <v>208</v>
      </c>
      <c r="H139" t="s">
        <v>209</v>
      </c>
      <c r="I139">
        <v>8</v>
      </c>
      <c r="J139">
        <v>0</v>
      </c>
      <c r="K139">
        <v>8</v>
      </c>
      <c r="O139">
        <f t="shared" si="110"/>
        <v>10960.32</v>
      </c>
      <c r="P139">
        <f t="shared" si="111"/>
        <v>562.55999999999995</v>
      </c>
      <c r="Q139">
        <f t="shared" si="112"/>
        <v>0</v>
      </c>
      <c r="R139">
        <f t="shared" si="113"/>
        <v>0</v>
      </c>
      <c r="S139">
        <f t="shared" si="114"/>
        <v>10397.76</v>
      </c>
      <c r="T139">
        <f t="shared" si="115"/>
        <v>0</v>
      </c>
      <c r="U139">
        <f t="shared" si="116"/>
        <v>24.96</v>
      </c>
      <c r="V139">
        <f t="shared" si="117"/>
        <v>0</v>
      </c>
      <c r="W139">
        <f t="shared" si="118"/>
        <v>0</v>
      </c>
      <c r="X139">
        <f t="shared" si="119"/>
        <v>7278.43</v>
      </c>
      <c r="Y139">
        <f t="shared" si="120"/>
        <v>1039.78</v>
      </c>
      <c r="AA139">
        <v>150194011</v>
      </c>
      <c r="AB139">
        <f t="shared" si="121"/>
        <v>1370.04</v>
      </c>
      <c r="AC139">
        <f>ROUND(((ES139*12)),6)</f>
        <v>70.319999999999993</v>
      </c>
      <c r="AD139">
        <f>ROUND(((((ET139*12))-((EU139*12)))+AE139),6)</f>
        <v>0</v>
      </c>
      <c r="AE139">
        <f>ROUND(((EU139*12)),6)</f>
        <v>0</v>
      </c>
      <c r="AF139">
        <f>ROUND(((EV139*12)),6)</f>
        <v>1299.72</v>
      </c>
      <c r="AG139">
        <f t="shared" si="122"/>
        <v>0</v>
      </c>
      <c r="AH139">
        <f>((EW139*12))</f>
        <v>3.12</v>
      </c>
      <c r="AI139">
        <f>((EX139*12))</f>
        <v>0</v>
      </c>
      <c r="AJ139">
        <f t="shared" si="123"/>
        <v>0</v>
      </c>
      <c r="AK139">
        <v>114.17</v>
      </c>
      <c r="AL139">
        <v>5.86</v>
      </c>
      <c r="AM139">
        <v>0</v>
      </c>
      <c r="AN139">
        <v>0</v>
      </c>
      <c r="AO139">
        <v>108.31</v>
      </c>
      <c r="AP139">
        <v>0</v>
      </c>
      <c r="AQ139">
        <v>0.26</v>
      </c>
      <c r="AR139">
        <v>0</v>
      </c>
      <c r="AS139">
        <v>0</v>
      </c>
      <c r="AT139">
        <v>70</v>
      </c>
      <c r="AU139">
        <v>10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4</v>
      </c>
      <c r="BJ139" t="s">
        <v>210</v>
      </c>
      <c r="BM139">
        <v>0</v>
      </c>
      <c r="BN139">
        <v>0</v>
      </c>
      <c r="BO139" t="s">
        <v>3</v>
      </c>
      <c r="BP139">
        <v>0</v>
      </c>
      <c r="BQ139">
        <v>1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70</v>
      </c>
      <c r="CA139">
        <v>10</v>
      </c>
      <c r="CB139" t="s">
        <v>3</v>
      </c>
      <c r="CE139">
        <v>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24"/>
        <v>10960.32</v>
      </c>
      <c r="CQ139">
        <f t="shared" si="125"/>
        <v>70.319999999999993</v>
      </c>
      <c r="CR139">
        <f>(((((ET139*12))*BB139-((EU139*12))*BS139)+AE139*BS139)*AV139)</f>
        <v>0</v>
      </c>
      <c r="CS139">
        <f t="shared" si="126"/>
        <v>0</v>
      </c>
      <c r="CT139">
        <f t="shared" si="127"/>
        <v>1299.72</v>
      </c>
      <c r="CU139">
        <f t="shared" si="128"/>
        <v>0</v>
      </c>
      <c r="CV139">
        <f t="shared" si="129"/>
        <v>3.12</v>
      </c>
      <c r="CW139">
        <f t="shared" si="130"/>
        <v>0</v>
      </c>
      <c r="CX139">
        <f t="shared" si="131"/>
        <v>0</v>
      </c>
      <c r="CY139">
        <f t="shared" si="132"/>
        <v>7278.4320000000007</v>
      </c>
      <c r="CZ139">
        <f t="shared" si="133"/>
        <v>1039.7760000000001</v>
      </c>
      <c r="DC139" t="s">
        <v>3</v>
      </c>
      <c r="DD139" t="s">
        <v>163</v>
      </c>
      <c r="DE139" t="s">
        <v>163</v>
      </c>
      <c r="DF139" t="s">
        <v>163</v>
      </c>
      <c r="DG139" t="s">
        <v>163</v>
      </c>
      <c r="DH139" t="s">
        <v>3</v>
      </c>
      <c r="DI139" t="s">
        <v>163</v>
      </c>
      <c r="DJ139" t="s">
        <v>163</v>
      </c>
      <c r="DK139" t="s">
        <v>3</v>
      </c>
      <c r="DL139" t="s">
        <v>163</v>
      </c>
      <c r="DM139" t="s">
        <v>163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209</v>
      </c>
      <c r="DW139" t="s">
        <v>209</v>
      </c>
      <c r="DX139">
        <v>1</v>
      </c>
      <c r="DZ139" t="s">
        <v>3</v>
      </c>
      <c r="EA139" t="s">
        <v>3</v>
      </c>
      <c r="EB139" t="s">
        <v>3</v>
      </c>
      <c r="EC139" t="s">
        <v>3</v>
      </c>
      <c r="EE139">
        <v>113434998</v>
      </c>
      <c r="EF139">
        <v>1</v>
      </c>
      <c r="EG139" t="s">
        <v>23</v>
      </c>
      <c r="EH139">
        <v>0</v>
      </c>
      <c r="EI139" t="s">
        <v>3</v>
      </c>
      <c r="EJ139">
        <v>4</v>
      </c>
      <c r="EK139">
        <v>0</v>
      </c>
      <c r="EL139" t="s">
        <v>24</v>
      </c>
      <c r="EM139" t="s">
        <v>25</v>
      </c>
      <c r="EO139" t="s">
        <v>3</v>
      </c>
      <c r="EQ139">
        <v>131072</v>
      </c>
      <c r="ER139">
        <v>114.17</v>
      </c>
      <c r="ES139">
        <v>5.86</v>
      </c>
      <c r="ET139">
        <v>0</v>
      </c>
      <c r="EU139">
        <v>0</v>
      </c>
      <c r="EV139">
        <v>108.31</v>
      </c>
      <c r="EW139">
        <v>0.26</v>
      </c>
      <c r="EX139">
        <v>0</v>
      </c>
      <c r="EY139">
        <v>0</v>
      </c>
      <c r="FQ139">
        <v>0</v>
      </c>
      <c r="FR139">
        <f t="shared" si="134"/>
        <v>0</v>
      </c>
      <c r="FS139">
        <v>0</v>
      </c>
      <c r="FX139">
        <v>840</v>
      </c>
      <c r="FY139">
        <v>120</v>
      </c>
      <c r="GA139" t="s">
        <v>3</v>
      </c>
      <c r="GD139">
        <v>0</v>
      </c>
      <c r="GF139">
        <v>1502763290</v>
      </c>
      <c r="GG139">
        <v>2</v>
      </c>
      <c r="GH139">
        <v>1</v>
      </c>
      <c r="GI139">
        <v>-2</v>
      </c>
      <c r="GJ139">
        <v>0</v>
      </c>
      <c r="GK139">
        <f>ROUND(R139*(R12)/100,2)</f>
        <v>0</v>
      </c>
      <c r="GL139">
        <f t="shared" si="135"/>
        <v>0</v>
      </c>
      <c r="GM139">
        <f t="shared" si="136"/>
        <v>19278.53</v>
      </c>
      <c r="GN139">
        <f t="shared" si="137"/>
        <v>0</v>
      </c>
      <c r="GO139">
        <f t="shared" si="138"/>
        <v>0</v>
      </c>
      <c r="GP139">
        <f t="shared" si="139"/>
        <v>19278.53</v>
      </c>
      <c r="GR139">
        <v>0</v>
      </c>
      <c r="GS139">
        <v>0</v>
      </c>
      <c r="GT139">
        <v>0</v>
      </c>
      <c r="GU139" t="s">
        <v>163</v>
      </c>
      <c r="GV139">
        <f>ROUND(((GT139*12)),6)</f>
        <v>0</v>
      </c>
      <c r="GW139">
        <v>1</v>
      </c>
      <c r="GX139">
        <f t="shared" si="140"/>
        <v>0</v>
      </c>
      <c r="HA139">
        <v>0</v>
      </c>
      <c r="HB139">
        <v>0</v>
      </c>
      <c r="HC139">
        <f t="shared" si="141"/>
        <v>0</v>
      </c>
      <c r="HE139" t="s">
        <v>3</v>
      </c>
      <c r="HF139" t="s">
        <v>3</v>
      </c>
      <c r="HM139" t="s">
        <v>3</v>
      </c>
      <c r="HN139" t="s">
        <v>3</v>
      </c>
      <c r="HO139" t="s">
        <v>3</v>
      </c>
      <c r="HP139" t="s">
        <v>3</v>
      </c>
      <c r="HQ139" t="s">
        <v>3</v>
      </c>
      <c r="IK139">
        <v>0</v>
      </c>
    </row>
    <row r="141" spans="1:245" x14ac:dyDescent="0.2">
      <c r="A141" s="2">
        <v>51</v>
      </c>
      <c r="B141" s="2">
        <f>B126</f>
        <v>1</v>
      </c>
      <c r="C141" s="2">
        <f>A126</f>
        <v>5</v>
      </c>
      <c r="D141" s="2">
        <f>ROW(A126)</f>
        <v>126</v>
      </c>
      <c r="E141" s="2"/>
      <c r="F141" s="2" t="str">
        <f>IF(F126&lt;&gt;"",F126,"")</f>
        <v>Новый подраздел</v>
      </c>
      <c r="G141" s="2" t="str">
        <f>IF(G126&lt;&gt;"",G126,"")</f>
        <v>Система пожаротушения</v>
      </c>
      <c r="H141" s="2">
        <v>0</v>
      </c>
      <c r="I141" s="2"/>
      <c r="J141" s="2"/>
      <c r="K141" s="2"/>
      <c r="L141" s="2"/>
      <c r="M141" s="2"/>
      <c r="N141" s="2"/>
      <c r="O141" s="2">
        <f t="shared" ref="O141:T141" si="142">ROUND(AB141,2)</f>
        <v>30221.06</v>
      </c>
      <c r="P141" s="2">
        <f t="shared" si="142"/>
        <v>1390.71</v>
      </c>
      <c r="Q141" s="2">
        <f t="shared" si="142"/>
        <v>4614.33</v>
      </c>
      <c r="R141" s="2">
        <f t="shared" si="142"/>
        <v>3011.89</v>
      </c>
      <c r="S141" s="2">
        <f t="shared" si="142"/>
        <v>24216.02</v>
      </c>
      <c r="T141" s="2">
        <f t="shared" si="142"/>
        <v>0</v>
      </c>
      <c r="U141" s="2">
        <f>AH141</f>
        <v>62.923999999999999</v>
      </c>
      <c r="V141" s="2">
        <f>AI141</f>
        <v>0</v>
      </c>
      <c r="W141" s="2">
        <f>ROUND(AJ141,2)</f>
        <v>0</v>
      </c>
      <c r="X141" s="2">
        <f>ROUND(AK141,2)</f>
        <v>16951.22</v>
      </c>
      <c r="Y141" s="2">
        <f>ROUND(AL141,2)</f>
        <v>2421.61</v>
      </c>
      <c r="Z141" s="2"/>
      <c r="AA141" s="2"/>
      <c r="AB141" s="2">
        <f>ROUND(SUMIF(AA130:AA139,"=150194011",O130:O139),2)</f>
        <v>30221.06</v>
      </c>
      <c r="AC141" s="2">
        <f>ROUND(SUMIF(AA130:AA139,"=150194011",P130:P139),2)</f>
        <v>1390.71</v>
      </c>
      <c r="AD141" s="2">
        <f>ROUND(SUMIF(AA130:AA139,"=150194011",Q130:Q139),2)</f>
        <v>4614.33</v>
      </c>
      <c r="AE141" s="2">
        <f>ROUND(SUMIF(AA130:AA139,"=150194011",R130:R139),2)</f>
        <v>3011.89</v>
      </c>
      <c r="AF141" s="2">
        <f>ROUND(SUMIF(AA130:AA139,"=150194011",S130:S139),2)</f>
        <v>24216.02</v>
      </c>
      <c r="AG141" s="2">
        <f>ROUND(SUMIF(AA130:AA139,"=150194011",T130:T139),2)</f>
        <v>0</v>
      </c>
      <c r="AH141" s="2">
        <f>SUMIF(AA130:AA139,"=150194011",U130:U139)</f>
        <v>62.923999999999999</v>
      </c>
      <c r="AI141" s="2">
        <f>SUMIF(AA130:AA139,"=150194011",V130:V139)</f>
        <v>0</v>
      </c>
      <c r="AJ141" s="2">
        <f>ROUND(SUMIF(AA130:AA139,"=150194011",W130:W139),2)</f>
        <v>0</v>
      </c>
      <c r="AK141" s="2">
        <f>ROUND(SUMIF(AA130:AA139,"=150194011",X130:X139),2)</f>
        <v>16951.22</v>
      </c>
      <c r="AL141" s="2">
        <f>ROUND(SUMIF(AA130:AA139,"=150194011",Y130:Y139),2)</f>
        <v>2421.61</v>
      </c>
      <c r="AM141" s="2"/>
      <c r="AN141" s="2"/>
      <c r="AO141" s="2">
        <f t="shared" ref="AO141:BD141" si="143">ROUND(BX141,2)</f>
        <v>0</v>
      </c>
      <c r="AP141" s="2">
        <f t="shared" si="143"/>
        <v>0</v>
      </c>
      <c r="AQ141" s="2">
        <f t="shared" si="143"/>
        <v>0</v>
      </c>
      <c r="AR141" s="2">
        <f t="shared" si="143"/>
        <v>52846.73</v>
      </c>
      <c r="AS141" s="2">
        <f t="shared" si="143"/>
        <v>0</v>
      </c>
      <c r="AT141" s="2">
        <f t="shared" si="143"/>
        <v>0</v>
      </c>
      <c r="AU141" s="2">
        <f t="shared" si="143"/>
        <v>52846.73</v>
      </c>
      <c r="AV141" s="2">
        <f t="shared" si="143"/>
        <v>1390.71</v>
      </c>
      <c r="AW141" s="2">
        <f t="shared" si="143"/>
        <v>1390.71</v>
      </c>
      <c r="AX141" s="2">
        <f t="shared" si="143"/>
        <v>0</v>
      </c>
      <c r="AY141" s="2">
        <f t="shared" si="143"/>
        <v>1390.71</v>
      </c>
      <c r="AZ141" s="2">
        <f t="shared" si="143"/>
        <v>0</v>
      </c>
      <c r="BA141" s="2">
        <f t="shared" si="143"/>
        <v>0</v>
      </c>
      <c r="BB141" s="2">
        <f t="shared" si="143"/>
        <v>0</v>
      </c>
      <c r="BC141" s="2">
        <f t="shared" si="143"/>
        <v>0</v>
      </c>
      <c r="BD141" s="2">
        <f t="shared" si="143"/>
        <v>0</v>
      </c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>
        <f>ROUND(SUMIF(AA130:AA139,"=150194011",FQ130:FQ139),2)</f>
        <v>0</v>
      </c>
      <c r="BY141" s="2">
        <f>ROUND(SUMIF(AA130:AA139,"=150194011",FR130:FR139),2)</f>
        <v>0</v>
      </c>
      <c r="BZ141" s="2">
        <f>ROUND(SUMIF(AA130:AA139,"=150194011",GL130:GL139),2)</f>
        <v>0</v>
      </c>
      <c r="CA141" s="2">
        <f>ROUND(SUMIF(AA130:AA139,"=150194011",GM130:GM139),2)</f>
        <v>52846.73</v>
      </c>
      <c r="CB141" s="2">
        <f>ROUND(SUMIF(AA130:AA139,"=150194011",GN130:GN139),2)</f>
        <v>0</v>
      </c>
      <c r="CC141" s="2">
        <f>ROUND(SUMIF(AA130:AA139,"=150194011",GO130:GO139),2)</f>
        <v>0</v>
      </c>
      <c r="CD141" s="2">
        <f>ROUND(SUMIF(AA130:AA139,"=150194011",GP130:GP139),2)</f>
        <v>52846.73</v>
      </c>
      <c r="CE141" s="2">
        <f>AC141-BX141</f>
        <v>1390.71</v>
      </c>
      <c r="CF141" s="2">
        <f>AC141-BY141</f>
        <v>1390.71</v>
      </c>
      <c r="CG141" s="2">
        <f>BX141-BZ141</f>
        <v>0</v>
      </c>
      <c r="CH141" s="2">
        <f>AC141-BX141-BY141+BZ141</f>
        <v>1390.71</v>
      </c>
      <c r="CI141" s="2">
        <f>BY141-BZ141</f>
        <v>0</v>
      </c>
      <c r="CJ141" s="2">
        <f>ROUND(SUMIF(AA130:AA139,"=150194011",GX130:GX139),2)</f>
        <v>0</v>
      </c>
      <c r="CK141" s="2">
        <f>ROUND(SUMIF(AA130:AA139,"=150194011",GY130:GY139),2)</f>
        <v>0</v>
      </c>
      <c r="CL141" s="2">
        <f>ROUND(SUMIF(AA130:AA139,"=150194011",GZ130:GZ139),2)</f>
        <v>0</v>
      </c>
      <c r="CM141" s="2">
        <f>ROUND(SUMIF(AA130:AA139,"=150194011",HD130:HD139),2)</f>
        <v>0</v>
      </c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>
        <v>0</v>
      </c>
    </row>
    <row r="143" spans="1:245" x14ac:dyDescent="0.2">
      <c r="A143" s="4">
        <v>50</v>
      </c>
      <c r="B143" s="4">
        <v>0</v>
      </c>
      <c r="C143" s="4">
        <v>0</v>
      </c>
      <c r="D143" s="4">
        <v>1</v>
      </c>
      <c r="E143" s="4">
        <v>201</v>
      </c>
      <c r="F143" s="4">
        <f>ROUND(Source!O141,O143)</f>
        <v>30221.06</v>
      </c>
      <c r="G143" s="4" t="s">
        <v>96</v>
      </c>
      <c r="H143" s="4" t="s">
        <v>97</v>
      </c>
      <c r="I143" s="4"/>
      <c r="J143" s="4"/>
      <c r="K143" s="4">
        <v>201</v>
      </c>
      <c r="L143" s="4">
        <v>1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>
        <v>30221.06</v>
      </c>
      <c r="X143" s="4">
        <v>1</v>
      </c>
      <c r="Y143" s="4">
        <v>30221.06</v>
      </c>
      <c r="Z143" s="4"/>
      <c r="AA143" s="4"/>
      <c r="AB143" s="4"/>
    </row>
    <row r="144" spans="1:245" x14ac:dyDescent="0.2">
      <c r="A144" s="4">
        <v>50</v>
      </c>
      <c r="B144" s="4">
        <v>0</v>
      </c>
      <c r="C144" s="4">
        <v>0</v>
      </c>
      <c r="D144" s="4">
        <v>1</v>
      </c>
      <c r="E144" s="4">
        <v>202</v>
      </c>
      <c r="F144" s="4">
        <f>ROUND(Source!P141,O144)</f>
        <v>1390.71</v>
      </c>
      <c r="G144" s="4" t="s">
        <v>98</v>
      </c>
      <c r="H144" s="4" t="s">
        <v>99</v>
      </c>
      <c r="I144" s="4"/>
      <c r="J144" s="4"/>
      <c r="K144" s="4">
        <v>202</v>
      </c>
      <c r="L144" s="4">
        <v>2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>
        <v>1390.71</v>
      </c>
      <c r="X144" s="4">
        <v>1</v>
      </c>
      <c r="Y144" s="4">
        <v>1390.71</v>
      </c>
      <c r="Z144" s="4"/>
      <c r="AA144" s="4"/>
      <c r="AB144" s="4"/>
    </row>
    <row r="145" spans="1:28" x14ac:dyDescent="0.2">
      <c r="A145" s="4">
        <v>50</v>
      </c>
      <c r="B145" s="4">
        <v>0</v>
      </c>
      <c r="C145" s="4">
        <v>0</v>
      </c>
      <c r="D145" s="4">
        <v>1</v>
      </c>
      <c r="E145" s="4">
        <v>222</v>
      </c>
      <c r="F145" s="4">
        <f>ROUND(Source!AO141,O145)</f>
        <v>0</v>
      </c>
      <c r="G145" s="4" t="s">
        <v>100</v>
      </c>
      <c r="H145" s="4" t="s">
        <v>101</v>
      </c>
      <c r="I145" s="4"/>
      <c r="J145" s="4"/>
      <c r="K145" s="4">
        <v>222</v>
      </c>
      <c r="L145" s="4">
        <v>3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>
        <v>0</v>
      </c>
      <c r="X145" s="4">
        <v>1</v>
      </c>
      <c r="Y145" s="4">
        <v>0</v>
      </c>
      <c r="Z145" s="4"/>
      <c r="AA145" s="4"/>
      <c r="AB145" s="4"/>
    </row>
    <row r="146" spans="1:28" x14ac:dyDescent="0.2">
      <c r="A146" s="4">
        <v>50</v>
      </c>
      <c r="B146" s="4">
        <v>0</v>
      </c>
      <c r="C146" s="4">
        <v>0</v>
      </c>
      <c r="D146" s="4">
        <v>1</v>
      </c>
      <c r="E146" s="4">
        <v>225</v>
      </c>
      <c r="F146" s="4">
        <f>ROUND(Source!AV141,O146)</f>
        <v>1390.71</v>
      </c>
      <c r="G146" s="4" t="s">
        <v>102</v>
      </c>
      <c r="H146" s="4" t="s">
        <v>103</v>
      </c>
      <c r="I146" s="4"/>
      <c r="J146" s="4"/>
      <c r="K146" s="4">
        <v>225</v>
      </c>
      <c r="L146" s="4">
        <v>4</v>
      </c>
      <c r="M146" s="4">
        <v>3</v>
      </c>
      <c r="N146" s="4" t="s">
        <v>3</v>
      </c>
      <c r="O146" s="4">
        <v>2</v>
      </c>
      <c r="P146" s="4"/>
      <c r="Q146" s="4"/>
      <c r="R146" s="4"/>
      <c r="S146" s="4"/>
      <c r="T146" s="4"/>
      <c r="U146" s="4"/>
      <c r="V146" s="4"/>
      <c r="W146" s="4">
        <v>1390.71</v>
      </c>
      <c r="X146" s="4">
        <v>1</v>
      </c>
      <c r="Y146" s="4">
        <v>1390.71</v>
      </c>
      <c r="Z146" s="4"/>
      <c r="AA146" s="4"/>
      <c r="AB146" s="4"/>
    </row>
    <row r="147" spans="1:28" x14ac:dyDescent="0.2">
      <c r="A147" s="4">
        <v>50</v>
      </c>
      <c r="B147" s="4">
        <v>0</v>
      </c>
      <c r="C147" s="4">
        <v>0</v>
      </c>
      <c r="D147" s="4">
        <v>1</v>
      </c>
      <c r="E147" s="4">
        <v>226</v>
      </c>
      <c r="F147" s="4">
        <f>ROUND(Source!AW141,O147)</f>
        <v>1390.71</v>
      </c>
      <c r="G147" s="4" t="s">
        <v>104</v>
      </c>
      <c r="H147" s="4" t="s">
        <v>105</v>
      </c>
      <c r="I147" s="4"/>
      <c r="J147" s="4"/>
      <c r="K147" s="4">
        <v>226</v>
      </c>
      <c r="L147" s="4">
        <v>5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>
        <v>1390.71</v>
      </c>
      <c r="X147" s="4">
        <v>1</v>
      </c>
      <c r="Y147" s="4">
        <v>1390.71</v>
      </c>
      <c r="Z147" s="4"/>
      <c r="AA147" s="4"/>
      <c r="AB147" s="4"/>
    </row>
    <row r="148" spans="1:28" x14ac:dyDescent="0.2">
      <c r="A148" s="4">
        <v>50</v>
      </c>
      <c r="B148" s="4">
        <v>0</v>
      </c>
      <c r="C148" s="4">
        <v>0</v>
      </c>
      <c r="D148" s="4">
        <v>1</v>
      </c>
      <c r="E148" s="4">
        <v>227</v>
      </c>
      <c r="F148" s="4">
        <f>ROUND(Source!AX141,O148)</f>
        <v>0</v>
      </c>
      <c r="G148" s="4" t="s">
        <v>106</v>
      </c>
      <c r="H148" s="4" t="s">
        <v>107</v>
      </c>
      <c r="I148" s="4"/>
      <c r="J148" s="4"/>
      <c r="K148" s="4">
        <v>227</v>
      </c>
      <c r="L148" s="4">
        <v>6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>
        <v>0</v>
      </c>
      <c r="X148" s="4">
        <v>1</v>
      </c>
      <c r="Y148" s="4">
        <v>0</v>
      </c>
      <c r="Z148" s="4"/>
      <c r="AA148" s="4"/>
      <c r="AB148" s="4"/>
    </row>
    <row r="149" spans="1:28" x14ac:dyDescent="0.2">
      <c r="A149" s="4">
        <v>50</v>
      </c>
      <c r="B149" s="4">
        <v>0</v>
      </c>
      <c r="C149" s="4">
        <v>0</v>
      </c>
      <c r="D149" s="4">
        <v>1</v>
      </c>
      <c r="E149" s="4">
        <v>228</v>
      </c>
      <c r="F149" s="4">
        <f>ROUND(Source!AY141,O149)</f>
        <v>1390.71</v>
      </c>
      <c r="G149" s="4" t="s">
        <v>108</v>
      </c>
      <c r="H149" s="4" t="s">
        <v>109</v>
      </c>
      <c r="I149" s="4"/>
      <c r="J149" s="4"/>
      <c r="K149" s="4">
        <v>228</v>
      </c>
      <c r="L149" s="4">
        <v>7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>
        <v>1390.71</v>
      </c>
      <c r="X149" s="4">
        <v>1</v>
      </c>
      <c r="Y149" s="4">
        <v>1390.71</v>
      </c>
      <c r="Z149" s="4"/>
      <c r="AA149" s="4"/>
      <c r="AB149" s="4"/>
    </row>
    <row r="150" spans="1:28" x14ac:dyDescent="0.2">
      <c r="A150" s="4">
        <v>50</v>
      </c>
      <c r="B150" s="4">
        <v>0</v>
      </c>
      <c r="C150" s="4">
        <v>0</v>
      </c>
      <c r="D150" s="4">
        <v>1</v>
      </c>
      <c r="E150" s="4">
        <v>216</v>
      </c>
      <c r="F150" s="4">
        <f>ROUND(Source!AP141,O150)</f>
        <v>0</v>
      </c>
      <c r="G150" s="4" t="s">
        <v>110</v>
      </c>
      <c r="H150" s="4" t="s">
        <v>111</v>
      </c>
      <c r="I150" s="4"/>
      <c r="J150" s="4"/>
      <c r="K150" s="4">
        <v>216</v>
      </c>
      <c r="L150" s="4">
        <v>8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>
        <v>0</v>
      </c>
      <c r="X150" s="4">
        <v>1</v>
      </c>
      <c r="Y150" s="4">
        <v>0</v>
      </c>
      <c r="Z150" s="4"/>
      <c r="AA150" s="4"/>
      <c r="AB150" s="4"/>
    </row>
    <row r="151" spans="1:28" x14ac:dyDescent="0.2">
      <c r="A151" s="4">
        <v>50</v>
      </c>
      <c r="B151" s="4">
        <v>0</v>
      </c>
      <c r="C151" s="4">
        <v>0</v>
      </c>
      <c r="D151" s="4">
        <v>1</v>
      </c>
      <c r="E151" s="4">
        <v>223</v>
      </c>
      <c r="F151" s="4">
        <f>ROUND(Source!AQ141,O151)</f>
        <v>0</v>
      </c>
      <c r="G151" s="4" t="s">
        <v>112</v>
      </c>
      <c r="H151" s="4" t="s">
        <v>113</v>
      </c>
      <c r="I151" s="4"/>
      <c r="J151" s="4"/>
      <c r="K151" s="4">
        <v>223</v>
      </c>
      <c r="L151" s="4">
        <v>9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>
        <v>0</v>
      </c>
      <c r="X151" s="4">
        <v>1</v>
      </c>
      <c r="Y151" s="4">
        <v>0</v>
      </c>
      <c r="Z151" s="4"/>
      <c r="AA151" s="4"/>
      <c r="AB151" s="4"/>
    </row>
    <row r="152" spans="1:28" x14ac:dyDescent="0.2">
      <c r="A152" s="4">
        <v>50</v>
      </c>
      <c r="B152" s="4">
        <v>0</v>
      </c>
      <c r="C152" s="4">
        <v>0</v>
      </c>
      <c r="D152" s="4">
        <v>1</v>
      </c>
      <c r="E152" s="4">
        <v>229</v>
      </c>
      <c r="F152" s="4">
        <f>ROUND(Source!AZ141,O152)</f>
        <v>0</v>
      </c>
      <c r="G152" s="4" t="s">
        <v>114</v>
      </c>
      <c r="H152" s="4" t="s">
        <v>115</v>
      </c>
      <c r="I152" s="4"/>
      <c r="J152" s="4"/>
      <c r="K152" s="4">
        <v>229</v>
      </c>
      <c r="L152" s="4">
        <v>10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>
        <v>0</v>
      </c>
      <c r="X152" s="4">
        <v>1</v>
      </c>
      <c r="Y152" s="4">
        <v>0</v>
      </c>
      <c r="Z152" s="4"/>
      <c r="AA152" s="4"/>
      <c r="AB152" s="4"/>
    </row>
    <row r="153" spans="1:28" x14ac:dyDescent="0.2">
      <c r="A153" s="4">
        <v>50</v>
      </c>
      <c r="B153" s="4">
        <v>0</v>
      </c>
      <c r="C153" s="4">
        <v>0</v>
      </c>
      <c r="D153" s="4">
        <v>1</v>
      </c>
      <c r="E153" s="4">
        <v>203</v>
      </c>
      <c r="F153" s="4">
        <f>ROUND(Source!Q141,O153)</f>
        <v>4614.33</v>
      </c>
      <c r="G153" s="4" t="s">
        <v>116</v>
      </c>
      <c r="H153" s="4" t="s">
        <v>117</v>
      </c>
      <c r="I153" s="4"/>
      <c r="J153" s="4"/>
      <c r="K153" s="4">
        <v>203</v>
      </c>
      <c r="L153" s="4">
        <v>11</v>
      </c>
      <c r="M153" s="4">
        <v>3</v>
      </c>
      <c r="N153" s="4" t="s">
        <v>3</v>
      </c>
      <c r="O153" s="4">
        <v>2</v>
      </c>
      <c r="P153" s="4"/>
      <c r="Q153" s="4"/>
      <c r="R153" s="4"/>
      <c r="S153" s="4"/>
      <c r="T153" s="4"/>
      <c r="U153" s="4"/>
      <c r="V153" s="4"/>
      <c r="W153" s="4">
        <v>4614.33</v>
      </c>
      <c r="X153" s="4">
        <v>1</v>
      </c>
      <c r="Y153" s="4">
        <v>4614.33</v>
      </c>
      <c r="Z153" s="4"/>
      <c r="AA153" s="4"/>
      <c r="AB153" s="4"/>
    </row>
    <row r="154" spans="1:28" x14ac:dyDescent="0.2">
      <c r="A154" s="4">
        <v>50</v>
      </c>
      <c r="B154" s="4">
        <v>0</v>
      </c>
      <c r="C154" s="4">
        <v>0</v>
      </c>
      <c r="D154" s="4">
        <v>1</v>
      </c>
      <c r="E154" s="4">
        <v>231</v>
      </c>
      <c r="F154" s="4">
        <f>ROUND(Source!BB141,O154)</f>
        <v>0</v>
      </c>
      <c r="G154" s="4" t="s">
        <v>118</v>
      </c>
      <c r="H154" s="4" t="s">
        <v>119</v>
      </c>
      <c r="I154" s="4"/>
      <c r="J154" s="4"/>
      <c r="K154" s="4">
        <v>231</v>
      </c>
      <c r="L154" s="4">
        <v>12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>
        <v>0</v>
      </c>
      <c r="X154" s="4">
        <v>1</v>
      </c>
      <c r="Y154" s="4">
        <v>0</v>
      </c>
      <c r="Z154" s="4"/>
      <c r="AA154" s="4"/>
      <c r="AB154" s="4"/>
    </row>
    <row r="155" spans="1:28" x14ac:dyDescent="0.2">
      <c r="A155" s="4">
        <v>50</v>
      </c>
      <c r="B155" s="4">
        <v>0</v>
      </c>
      <c r="C155" s="4">
        <v>0</v>
      </c>
      <c r="D155" s="4">
        <v>1</v>
      </c>
      <c r="E155" s="4">
        <v>204</v>
      </c>
      <c r="F155" s="4">
        <f>ROUND(Source!R141,O155)</f>
        <v>3011.89</v>
      </c>
      <c r="G155" s="4" t="s">
        <v>120</v>
      </c>
      <c r="H155" s="4" t="s">
        <v>121</v>
      </c>
      <c r="I155" s="4"/>
      <c r="J155" s="4"/>
      <c r="K155" s="4">
        <v>204</v>
      </c>
      <c r="L155" s="4">
        <v>13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>
        <v>3011.89</v>
      </c>
      <c r="X155" s="4">
        <v>1</v>
      </c>
      <c r="Y155" s="4">
        <v>3011.89</v>
      </c>
      <c r="Z155" s="4"/>
      <c r="AA155" s="4"/>
      <c r="AB155" s="4"/>
    </row>
    <row r="156" spans="1:28" x14ac:dyDescent="0.2">
      <c r="A156" s="4">
        <v>50</v>
      </c>
      <c r="B156" s="4">
        <v>0</v>
      </c>
      <c r="C156" s="4">
        <v>0</v>
      </c>
      <c r="D156" s="4">
        <v>1</v>
      </c>
      <c r="E156" s="4">
        <v>205</v>
      </c>
      <c r="F156" s="4">
        <f>ROUND(Source!S141,O156)</f>
        <v>24216.02</v>
      </c>
      <c r="G156" s="4" t="s">
        <v>122</v>
      </c>
      <c r="H156" s="4" t="s">
        <v>123</v>
      </c>
      <c r="I156" s="4"/>
      <c r="J156" s="4"/>
      <c r="K156" s="4">
        <v>205</v>
      </c>
      <c r="L156" s="4">
        <v>14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>
        <v>24216.02</v>
      </c>
      <c r="X156" s="4">
        <v>1</v>
      </c>
      <c r="Y156" s="4">
        <v>24216.02</v>
      </c>
      <c r="Z156" s="4"/>
      <c r="AA156" s="4"/>
      <c r="AB156" s="4"/>
    </row>
    <row r="157" spans="1:28" x14ac:dyDescent="0.2">
      <c r="A157" s="4">
        <v>50</v>
      </c>
      <c r="B157" s="4">
        <v>0</v>
      </c>
      <c r="C157" s="4">
        <v>0</v>
      </c>
      <c r="D157" s="4">
        <v>1</v>
      </c>
      <c r="E157" s="4">
        <v>232</v>
      </c>
      <c r="F157" s="4">
        <f>ROUND(Source!BC141,O157)</f>
        <v>0</v>
      </c>
      <c r="G157" s="4" t="s">
        <v>124</v>
      </c>
      <c r="H157" s="4" t="s">
        <v>125</v>
      </c>
      <c r="I157" s="4"/>
      <c r="J157" s="4"/>
      <c r="K157" s="4">
        <v>232</v>
      </c>
      <c r="L157" s="4">
        <v>15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>
        <v>0</v>
      </c>
      <c r="X157" s="4">
        <v>1</v>
      </c>
      <c r="Y157" s="4">
        <v>0</v>
      </c>
      <c r="Z157" s="4"/>
      <c r="AA157" s="4"/>
      <c r="AB157" s="4"/>
    </row>
    <row r="158" spans="1:28" x14ac:dyDescent="0.2">
      <c r="A158" s="4">
        <v>50</v>
      </c>
      <c r="B158" s="4">
        <v>0</v>
      </c>
      <c r="C158" s="4">
        <v>0</v>
      </c>
      <c r="D158" s="4">
        <v>1</v>
      </c>
      <c r="E158" s="4">
        <v>214</v>
      </c>
      <c r="F158" s="4">
        <f>ROUND(Source!AS141,O158)</f>
        <v>0</v>
      </c>
      <c r="G158" s="4" t="s">
        <v>126</v>
      </c>
      <c r="H158" s="4" t="s">
        <v>127</v>
      </c>
      <c r="I158" s="4"/>
      <c r="J158" s="4"/>
      <c r="K158" s="4">
        <v>214</v>
      </c>
      <c r="L158" s="4">
        <v>16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>
        <v>0</v>
      </c>
      <c r="X158" s="4">
        <v>1</v>
      </c>
      <c r="Y158" s="4">
        <v>0</v>
      </c>
      <c r="Z158" s="4"/>
      <c r="AA158" s="4"/>
      <c r="AB158" s="4"/>
    </row>
    <row r="159" spans="1:28" x14ac:dyDescent="0.2">
      <c r="A159" s="4">
        <v>50</v>
      </c>
      <c r="B159" s="4">
        <v>0</v>
      </c>
      <c r="C159" s="4">
        <v>0</v>
      </c>
      <c r="D159" s="4">
        <v>1</v>
      </c>
      <c r="E159" s="4">
        <v>215</v>
      </c>
      <c r="F159" s="4">
        <f>ROUND(Source!AT141,O159)</f>
        <v>0</v>
      </c>
      <c r="G159" s="4" t="s">
        <v>128</v>
      </c>
      <c r="H159" s="4" t="s">
        <v>129</v>
      </c>
      <c r="I159" s="4"/>
      <c r="J159" s="4"/>
      <c r="K159" s="4">
        <v>215</v>
      </c>
      <c r="L159" s="4">
        <v>17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>
        <v>0</v>
      </c>
      <c r="X159" s="4">
        <v>1</v>
      </c>
      <c r="Y159" s="4">
        <v>0</v>
      </c>
      <c r="Z159" s="4"/>
      <c r="AA159" s="4"/>
      <c r="AB159" s="4"/>
    </row>
    <row r="160" spans="1:28" x14ac:dyDescent="0.2">
      <c r="A160" s="4">
        <v>50</v>
      </c>
      <c r="B160" s="4">
        <v>0</v>
      </c>
      <c r="C160" s="4">
        <v>0</v>
      </c>
      <c r="D160" s="4">
        <v>1</v>
      </c>
      <c r="E160" s="4">
        <v>217</v>
      </c>
      <c r="F160" s="4">
        <f>ROUND(Source!AU141,O160)</f>
        <v>52846.73</v>
      </c>
      <c r="G160" s="4" t="s">
        <v>130</v>
      </c>
      <c r="H160" s="4" t="s">
        <v>131</v>
      </c>
      <c r="I160" s="4"/>
      <c r="J160" s="4"/>
      <c r="K160" s="4">
        <v>217</v>
      </c>
      <c r="L160" s="4">
        <v>18</v>
      </c>
      <c r="M160" s="4">
        <v>3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>
        <v>52846.73</v>
      </c>
      <c r="X160" s="4">
        <v>1</v>
      </c>
      <c r="Y160" s="4">
        <v>52846.73</v>
      </c>
      <c r="Z160" s="4"/>
      <c r="AA160" s="4"/>
      <c r="AB160" s="4"/>
    </row>
    <row r="161" spans="1:245" x14ac:dyDescent="0.2">
      <c r="A161" s="4">
        <v>50</v>
      </c>
      <c r="B161" s="4">
        <v>0</v>
      </c>
      <c r="C161" s="4">
        <v>0</v>
      </c>
      <c r="D161" s="4">
        <v>1</v>
      </c>
      <c r="E161" s="4">
        <v>230</v>
      </c>
      <c r="F161" s="4">
        <f>ROUND(Source!BA141,O161)</f>
        <v>0</v>
      </c>
      <c r="G161" s="4" t="s">
        <v>132</v>
      </c>
      <c r="H161" s="4" t="s">
        <v>133</v>
      </c>
      <c r="I161" s="4"/>
      <c r="J161" s="4"/>
      <c r="K161" s="4">
        <v>230</v>
      </c>
      <c r="L161" s="4">
        <v>19</v>
      </c>
      <c r="M161" s="4">
        <v>3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>
        <v>0</v>
      </c>
      <c r="X161" s="4">
        <v>1</v>
      </c>
      <c r="Y161" s="4">
        <v>0</v>
      </c>
      <c r="Z161" s="4"/>
      <c r="AA161" s="4"/>
      <c r="AB161" s="4"/>
    </row>
    <row r="162" spans="1:245" x14ac:dyDescent="0.2">
      <c r="A162" s="4">
        <v>50</v>
      </c>
      <c r="B162" s="4">
        <v>0</v>
      </c>
      <c r="C162" s="4">
        <v>0</v>
      </c>
      <c r="D162" s="4">
        <v>1</v>
      </c>
      <c r="E162" s="4">
        <v>206</v>
      </c>
      <c r="F162" s="4">
        <f>ROUND(Source!T141,O162)</f>
        <v>0</v>
      </c>
      <c r="G162" s="4" t="s">
        <v>134</v>
      </c>
      <c r="H162" s="4" t="s">
        <v>135</v>
      </c>
      <c r="I162" s="4"/>
      <c r="J162" s="4"/>
      <c r="K162" s="4">
        <v>206</v>
      </c>
      <c r="L162" s="4">
        <v>20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>
        <v>0</v>
      </c>
      <c r="X162" s="4">
        <v>1</v>
      </c>
      <c r="Y162" s="4">
        <v>0</v>
      </c>
      <c r="Z162" s="4"/>
      <c r="AA162" s="4"/>
      <c r="AB162" s="4"/>
    </row>
    <row r="163" spans="1:245" x14ac:dyDescent="0.2">
      <c r="A163" s="4">
        <v>50</v>
      </c>
      <c r="B163" s="4">
        <v>0</v>
      </c>
      <c r="C163" s="4">
        <v>0</v>
      </c>
      <c r="D163" s="4">
        <v>1</v>
      </c>
      <c r="E163" s="4">
        <v>207</v>
      </c>
      <c r="F163" s="4">
        <f>Source!U141</f>
        <v>62.923999999999999</v>
      </c>
      <c r="G163" s="4" t="s">
        <v>136</v>
      </c>
      <c r="H163" s="4" t="s">
        <v>137</v>
      </c>
      <c r="I163" s="4"/>
      <c r="J163" s="4"/>
      <c r="K163" s="4">
        <v>207</v>
      </c>
      <c r="L163" s="4">
        <v>21</v>
      </c>
      <c r="M163" s="4">
        <v>3</v>
      </c>
      <c r="N163" s="4" t="s">
        <v>3</v>
      </c>
      <c r="O163" s="4">
        <v>-1</v>
      </c>
      <c r="P163" s="4"/>
      <c r="Q163" s="4"/>
      <c r="R163" s="4"/>
      <c r="S163" s="4"/>
      <c r="T163" s="4"/>
      <c r="U163" s="4"/>
      <c r="V163" s="4"/>
      <c r="W163" s="4">
        <v>62.923999999999999</v>
      </c>
      <c r="X163" s="4">
        <v>1</v>
      </c>
      <c r="Y163" s="4">
        <v>62.923999999999999</v>
      </c>
      <c r="Z163" s="4"/>
      <c r="AA163" s="4"/>
      <c r="AB163" s="4"/>
    </row>
    <row r="164" spans="1:245" x14ac:dyDescent="0.2">
      <c r="A164" s="4">
        <v>50</v>
      </c>
      <c r="B164" s="4">
        <v>0</v>
      </c>
      <c r="C164" s="4">
        <v>0</v>
      </c>
      <c r="D164" s="4">
        <v>1</v>
      </c>
      <c r="E164" s="4">
        <v>208</v>
      </c>
      <c r="F164" s="4">
        <f>Source!V141</f>
        <v>0</v>
      </c>
      <c r="G164" s="4" t="s">
        <v>138</v>
      </c>
      <c r="H164" s="4" t="s">
        <v>139</v>
      </c>
      <c r="I164" s="4"/>
      <c r="J164" s="4"/>
      <c r="K164" s="4">
        <v>208</v>
      </c>
      <c r="L164" s="4">
        <v>22</v>
      </c>
      <c r="M164" s="4">
        <v>3</v>
      </c>
      <c r="N164" s="4" t="s">
        <v>3</v>
      </c>
      <c r="O164" s="4">
        <v>-1</v>
      </c>
      <c r="P164" s="4"/>
      <c r="Q164" s="4"/>
      <c r="R164" s="4"/>
      <c r="S164" s="4"/>
      <c r="T164" s="4"/>
      <c r="U164" s="4"/>
      <c r="V164" s="4"/>
      <c r="W164" s="4">
        <v>0</v>
      </c>
      <c r="X164" s="4">
        <v>1</v>
      </c>
      <c r="Y164" s="4">
        <v>0</v>
      </c>
      <c r="Z164" s="4"/>
      <c r="AA164" s="4"/>
      <c r="AB164" s="4"/>
    </row>
    <row r="165" spans="1:245" x14ac:dyDescent="0.2">
      <c r="A165" s="4">
        <v>50</v>
      </c>
      <c r="B165" s="4">
        <v>0</v>
      </c>
      <c r="C165" s="4">
        <v>0</v>
      </c>
      <c r="D165" s="4">
        <v>1</v>
      </c>
      <c r="E165" s="4">
        <v>209</v>
      </c>
      <c r="F165" s="4">
        <f>ROUND(Source!W141,O165)</f>
        <v>0</v>
      </c>
      <c r="G165" s="4" t="s">
        <v>140</v>
      </c>
      <c r="H165" s="4" t="s">
        <v>141</v>
      </c>
      <c r="I165" s="4"/>
      <c r="J165" s="4"/>
      <c r="K165" s="4">
        <v>209</v>
      </c>
      <c r="L165" s="4">
        <v>23</v>
      </c>
      <c r="M165" s="4">
        <v>3</v>
      </c>
      <c r="N165" s="4" t="s">
        <v>3</v>
      </c>
      <c r="O165" s="4">
        <v>2</v>
      </c>
      <c r="P165" s="4"/>
      <c r="Q165" s="4"/>
      <c r="R165" s="4"/>
      <c r="S165" s="4"/>
      <c r="T165" s="4"/>
      <c r="U165" s="4"/>
      <c r="V165" s="4"/>
      <c r="W165" s="4">
        <v>0</v>
      </c>
      <c r="X165" s="4">
        <v>1</v>
      </c>
      <c r="Y165" s="4">
        <v>0</v>
      </c>
      <c r="Z165" s="4"/>
      <c r="AA165" s="4"/>
      <c r="AB165" s="4"/>
    </row>
    <row r="166" spans="1:245" x14ac:dyDescent="0.2">
      <c r="A166" s="4">
        <v>50</v>
      </c>
      <c r="B166" s="4">
        <v>0</v>
      </c>
      <c r="C166" s="4">
        <v>0</v>
      </c>
      <c r="D166" s="4">
        <v>1</v>
      </c>
      <c r="E166" s="4">
        <v>233</v>
      </c>
      <c r="F166" s="4">
        <f>ROUND(Source!BD141,O166)</f>
        <v>0</v>
      </c>
      <c r="G166" s="4" t="s">
        <v>142</v>
      </c>
      <c r="H166" s="4" t="s">
        <v>143</v>
      </c>
      <c r="I166" s="4"/>
      <c r="J166" s="4"/>
      <c r="K166" s="4">
        <v>233</v>
      </c>
      <c r="L166" s="4">
        <v>24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>
        <v>0</v>
      </c>
      <c r="X166" s="4">
        <v>1</v>
      </c>
      <c r="Y166" s="4">
        <v>0</v>
      </c>
      <c r="Z166" s="4"/>
      <c r="AA166" s="4"/>
      <c r="AB166" s="4"/>
    </row>
    <row r="167" spans="1:245" x14ac:dyDescent="0.2">
      <c r="A167" s="4">
        <v>50</v>
      </c>
      <c r="B167" s="4">
        <v>0</v>
      </c>
      <c r="C167" s="4">
        <v>0</v>
      </c>
      <c r="D167" s="4">
        <v>1</v>
      </c>
      <c r="E167" s="4">
        <v>210</v>
      </c>
      <c r="F167" s="4">
        <f>ROUND(Source!X141,O167)</f>
        <v>16951.22</v>
      </c>
      <c r="G167" s="4" t="s">
        <v>144</v>
      </c>
      <c r="H167" s="4" t="s">
        <v>145</v>
      </c>
      <c r="I167" s="4"/>
      <c r="J167" s="4"/>
      <c r="K167" s="4">
        <v>210</v>
      </c>
      <c r="L167" s="4">
        <v>25</v>
      </c>
      <c r="M167" s="4">
        <v>3</v>
      </c>
      <c r="N167" s="4" t="s">
        <v>3</v>
      </c>
      <c r="O167" s="4">
        <v>2</v>
      </c>
      <c r="P167" s="4"/>
      <c r="Q167" s="4"/>
      <c r="R167" s="4"/>
      <c r="S167" s="4"/>
      <c r="T167" s="4"/>
      <c r="U167" s="4"/>
      <c r="V167" s="4"/>
      <c r="W167" s="4">
        <v>16951.22</v>
      </c>
      <c r="X167" s="4">
        <v>1</v>
      </c>
      <c r="Y167" s="4">
        <v>16951.22</v>
      </c>
      <c r="Z167" s="4"/>
      <c r="AA167" s="4"/>
      <c r="AB167" s="4"/>
    </row>
    <row r="168" spans="1:245" x14ac:dyDescent="0.2">
      <c r="A168" s="4">
        <v>50</v>
      </c>
      <c r="B168" s="4">
        <v>0</v>
      </c>
      <c r="C168" s="4">
        <v>0</v>
      </c>
      <c r="D168" s="4">
        <v>1</v>
      </c>
      <c r="E168" s="4">
        <v>211</v>
      </c>
      <c r="F168" s="4">
        <f>ROUND(Source!Y141,O168)</f>
        <v>2421.61</v>
      </c>
      <c r="G168" s="4" t="s">
        <v>146</v>
      </c>
      <c r="H168" s="4" t="s">
        <v>147</v>
      </c>
      <c r="I168" s="4"/>
      <c r="J168" s="4"/>
      <c r="K168" s="4">
        <v>211</v>
      </c>
      <c r="L168" s="4">
        <v>26</v>
      </c>
      <c r="M168" s="4">
        <v>3</v>
      </c>
      <c r="N168" s="4" t="s">
        <v>3</v>
      </c>
      <c r="O168" s="4">
        <v>2</v>
      </c>
      <c r="P168" s="4"/>
      <c r="Q168" s="4"/>
      <c r="R168" s="4"/>
      <c r="S168" s="4"/>
      <c r="T168" s="4"/>
      <c r="U168" s="4"/>
      <c r="V168" s="4"/>
      <c r="W168" s="4">
        <v>2421.61</v>
      </c>
      <c r="X168" s="4">
        <v>1</v>
      </c>
      <c r="Y168" s="4">
        <v>2421.61</v>
      </c>
      <c r="Z168" s="4"/>
      <c r="AA168" s="4"/>
      <c r="AB168" s="4"/>
    </row>
    <row r="169" spans="1:245" x14ac:dyDescent="0.2">
      <c r="A169" s="4">
        <v>50</v>
      </c>
      <c r="B169" s="4">
        <v>0</v>
      </c>
      <c r="C169" s="4">
        <v>0</v>
      </c>
      <c r="D169" s="4">
        <v>1</v>
      </c>
      <c r="E169" s="4">
        <v>224</v>
      </c>
      <c r="F169" s="4">
        <f>ROUND(Source!AR141,O169)</f>
        <v>52846.73</v>
      </c>
      <c r="G169" s="4" t="s">
        <v>148</v>
      </c>
      <c r="H169" s="4" t="s">
        <v>149</v>
      </c>
      <c r="I169" s="4"/>
      <c r="J169" s="4"/>
      <c r="K169" s="4">
        <v>224</v>
      </c>
      <c r="L169" s="4">
        <v>27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>
        <v>52846.73</v>
      </c>
      <c r="X169" s="4">
        <v>1</v>
      </c>
      <c r="Y169" s="4">
        <v>52846.73</v>
      </c>
      <c r="Z169" s="4"/>
      <c r="AA169" s="4"/>
      <c r="AB169" s="4"/>
    </row>
    <row r="171" spans="1:245" x14ac:dyDescent="0.2">
      <c r="A171" s="1">
        <v>5</v>
      </c>
      <c r="B171" s="1">
        <v>1</v>
      </c>
      <c r="C171" s="1"/>
      <c r="D171" s="1">
        <f>ROW(A182)</f>
        <v>182</v>
      </c>
      <c r="E171" s="1"/>
      <c r="F171" s="1" t="s">
        <v>14</v>
      </c>
      <c r="G171" s="1" t="s">
        <v>211</v>
      </c>
      <c r="H171" s="1" t="s">
        <v>3</v>
      </c>
      <c r="I171" s="1">
        <v>0</v>
      </c>
      <c r="J171" s="1"/>
      <c r="K171" s="1">
        <v>0</v>
      </c>
      <c r="L171" s="1"/>
      <c r="M171" s="1" t="s">
        <v>3</v>
      </c>
      <c r="N171" s="1"/>
      <c r="O171" s="1"/>
      <c r="P171" s="1"/>
      <c r="Q171" s="1"/>
      <c r="R171" s="1"/>
      <c r="S171" s="1">
        <v>0</v>
      </c>
      <c r="T171" s="1"/>
      <c r="U171" s="1" t="s">
        <v>3</v>
      </c>
      <c r="V171" s="1">
        <v>0</v>
      </c>
      <c r="W171" s="1"/>
      <c r="X171" s="1"/>
      <c r="Y171" s="1"/>
      <c r="Z171" s="1"/>
      <c r="AA171" s="1"/>
      <c r="AB171" s="1" t="s">
        <v>3</v>
      </c>
      <c r="AC171" s="1" t="s">
        <v>3</v>
      </c>
      <c r="AD171" s="1" t="s">
        <v>3</v>
      </c>
      <c r="AE171" s="1" t="s">
        <v>3</v>
      </c>
      <c r="AF171" s="1" t="s">
        <v>3</v>
      </c>
      <c r="AG171" s="1" t="s">
        <v>3</v>
      </c>
      <c r="AH171" s="1"/>
      <c r="AI171" s="1"/>
      <c r="AJ171" s="1"/>
      <c r="AK171" s="1"/>
      <c r="AL171" s="1"/>
      <c r="AM171" s="1"/>
      <c r="AN171" s="1"/>
      <c r="AO171" s="1"/>
      <c r="AP171" s="1" t="s">
        <v>3</v>
      </c>
      <c r="AQ171" s="1" t="s">
        <v>3</v>
      </c>
      <c r="AR171" s="1" t="s">
        <v>3</v>
      </c>
      <c r="AS171" s="1"/>
      <c r="AT171" s="1"/>
      <c r="AU171" s="1"/>
      <c r="AV171" s="1"/>
      <c r="AW171" s="1"/>
      <c r="AX171" s="1"/>
      <c r="AY171" s="1"/>
      <c r="AZ171" s="1" t="s">
        <v>3</v>
      </c>
      <c r="BA171" s="1"/>
      <c r="BB171" s="1" t="s">
        <v>3</v>
      </c>
      <c r="BC171" s="1" t="s">
        <v>3</v>
      </c>
      <c r="BD171" s="1" t="s">
        <v>3</v>
      </c>
      <c r="BE171" s="1" t="s">
        <v>3</v>
      </c>
      <c r="BF171" s="1" t="s">
        <v>3</v>
      </c>
      <c r="BG171" s="1" t="s">
        <v>3</v>
      </c>
      <c r="BH171" s="1" t="s">
        <v>3</v>
      </c>
      <c r="BI171" s="1" t="s">
        <v>3</v>
      </c>
      <c r="BJ171" s="1" t="s">
        <v>3</v>
      </c>
      <c r="BK171" s="1" t="s">
        <v>3</v>
      </c>
      <c r="BL171" s="1" t="s">
        <v>3</v>
      </c>
      <c r="BM171" s="1" t="s">
        <v>3</v>
      </c>
      <c r="BN171" s="1" t="s">
        <v>3</v>
      </c>
      <c r="BO171" s="1" t="s">
        <v>3</v>
      </c>
      <c r="BP171" s="1" t="s">
        <v>3</v>
      </c>
      <c r="BQ171" s="1"/>
      <c r="BR171" s="1"/>
      <c r="BS171" s="1"/>
      <c r="BT171" s="1"/>
      <c r="BU171" s="1"/>
      <c r="BV171" s="1"/>
      <c r="BW171" s="1"/>
      <c r="BX171" s="1">
        <v>0</v>
      </c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>
        <v>0</v>
      </c>
    </row>
    <row r="173" spans="1:245" x14ac:dyDescent="0.2">
      <c r="A173" s="2">
        <v>52</v>
      </c>
      <c r="B173" s="2">
        <f t="shared" ref="B173:G173" si="144">B182</f>
        <v>1</v>
      </c>
      <c r="C173" s="2">
        <f t="shared" si="144"/>
        <v>5</v>
      </c>
      <c r="D173" s="2">
        <f t="shared" si="144"/>
        <v>171</v>
      </c>
      <c r="E173" s="2">
        <f t="shared" si="144"/>
        <v>0</v>
      </c>
      <c r="F173" s="2" t="str">
        <f t="shared" si="144"/>
        <v>Новый подраздел</v>
      </c>
      <c r="G173" s="2" t="str">
        <f t="shared" si="144"/>
        <v>Система дымоудаления</v>
      </c>
      <c r="H173" s="2"/>
      <c r="I173" s="2"/>
      <c r="J173" s="2"/>
      <c r="K173" s="2"/>
      <c r="L173" s="2"/>
      <c r="M173" s="2"/>
      <c r="N173" s="2"/>
      <c r="O173" s="2">
        <f t="shared" ref="O173:AT173" si="145">O182</f>
        <v>76181.919999999998</v>
      </c>
      <c r="P173" s="2">
        <f t="shared" si="145"/>
        <v>2729.92</v>
      </c>
      <c r="Q173" s="2">
        <f t="shared" si="145"/>
        <v>2780.32</v>
      </c>
      <c r="R173" s="2">
        <f t="shared" si="145"/>
        <v>1814.8</v>
      </c>
      <c r="S173" s="2">
        <f t="shared" si="145"/>
        <v>70671.679999999993</v>
      </c>
      <c r="T173" s="2">
        <f t="shared" si="145"/>
        <v>0</v>
      </c>
      <c r="U173" s="2">
        <f t="shared" si="145"/>
        <v>199.35999999999999</v>
      </c>
      <c r="V173" s="2">
        <f t="shared" si="145"/>
        <v>0</v>
      </c>
      <c r="W173" s="2">
        <f t="shared" si="145"/>
        <v>0</v>
      </c>
      <c r="X173" s="2">
        <f t="shared" si="145"/>
        <v>49470.17</v>
      </c>
      <c r="Y173" s="2">
        <f t="shared" si="145"/>
        <v>7067.17</v>
      </c>
      <c r="Z173" s="2">
        <f t="shared" si="145"/>
        <v>0</v>
      </c>
      <c r="AA173" s="2">
        <f t="shared" si="145"/>
        <v>0</v>
      </c>
      <c r="AB173" s="2">
        <f t="shared" si="145"/>
        <v>76181.919999999998</v>
      </c>
      <c r="AC173" s="2">
        <f t="shared" si="145"/>
        <v>2729.92</v>
      </c>
      <c r="AD173" s="2">
        <f t="shared" si="145"/>
        <v>2780.32</v>
      </c>
      <c r="AE173" s="2">
        <f t="shared" si="145"/>
        <v>1814.8</v>
      </c>
      <c r="AF173" s="2">
        <f t="shared" si="145"/>
        <v>70671.679999999993</v>
      </c>
      <c r="AG173" s="2">
        <f t="shared" si="145"/>
        <v>0</v>
      </c>
      <c r="AH173" s="2">
        <f t="shared" si="145"/>
        <v>199.35999999999999</v>
      </c>
      <c r="AI173" s="2">
        <f t="shared" si="145"/>
        <v>0</v>
      </c>
      <c r="AJ173" s="2">
        <f t="shared" si="145"/>
        <v>0</v>
      </c>
      <c r="AK173" s="2">
        <f t="shared" si="145"/>
        <v>49470.17</v>
      </c>
      <c r="AL173" s="2">
        <f t="shared" si="145"/>
        <v>7067.17</v>
      </c>
      <c r="AM173" s="2">
        <f t="shared" si="145"/>
        <v>0</v>
      </c>
      <c r="AN173" s="2">
        <f t="shared" si="145"/>
        <v>0</v>
      </c>
      <c r="AO173" s="2">
        <f t="shared" si="145"/>
        <v>0</v>
      </c>
      <c r="AP173" s="2">
        <f t="shared" si="145"/>
        <v>0</v>
      </c>
      <c r="AQ173" s="2">
        <f t="shared" si="145"/>
        <v>0</v>
      </c>
      <c r="AR173" s="2">
        <f t="shared" si="145"/>
        <v>134679.25</v>
      </c>
      <c r="AS173" s="2">
        <f t="shared" si="145"/>
        <v>0</v>
      </c>
      <c r="AT173" s="2">
        <f t="shared" si="145"/>
        <v>0</v>
      </c>
      <c r="AU173" s="2">
        <f t="shared" ref="AU173:BZ173" si="146">AU182</f>
        <v>134679.25</v>
      </c>
      <c r="AV173" s="2">
        <f t="shared" si="146"/>
        <v>2729.92</v>
      </c>
      <c r="AW173" s="2">
        <f t="shared" si="146"/>
        <v>2729.92</v>
      </c>
      <c r="AX173" s="2">
        <f t="shared" si="146"/>
        <v>0</v>
      </c>
      <c r="AY173" s="2">
        <f t="shared" si="146"/>
        <v>2729.92</v>
      </c>
      <c r="AZ173" s="2">
        <f t="shared" si="146"/>
        <v>0</v>
      </c>
      <c r="BA173" s="2">
        <f t="shared" si="146"/>
        <v>0</v>
      </c>
      <c r="BB173" s="2">
        <f t="shared" si="146"/>
        <v>0</v>
      </c>
      <c r="BC173" s="2">
        <f t="shared" si="146"/>
        <v>0</v>
      </c>
      <c r="BD173" s="2">
        <f t="shared" si="146"/>
        <v>0</v>
      </c>
      <c r="BE173" s="2">
        <f t="shared" si="146"/>
        <v>0</v>
      </c>
      <c r="BF173" s="2">
        <f t="shared" si="146"/>
        <v>0</v>
      </c>
      <c r="BG173" s="2">
        <f t="shared" si="146"/>
        <v>0</v>
      </c>
      <c r="BH173" s="2">
        <f t="shared" si="146"/>
        <v>0</v>
      </c>
      <c r="BI173" s="2">
        <f t="shared" si="146"/>
        <v>0</v>
      </c>
      <c r="BJ173" s="2">
        <f t="shared" si="146"/>
        <v>0</v>
      </c>
      <c r="BK173" s="2">
        <f t="shared" si="146"/>
        <v>0</v>
      </c>
      <c r="BL173" s="2">
        <f t="shared" si="146"/>
        <v>0</v>
      </c>
      <c r="BM173" s="2">
        <f t="shared" si="146"/>
        <v>0</v>
      </c>
      <c r="BN173" s="2">
        <f t="shared" si="146"/>
        <v>0</v>
      </c>
      <c r="BO173" s="2">
        <f t="shared" si="146"/>
        <v>0</v>
      </c>
      <c r="BP173" s="2">
        <f t="shared" si="146"/>
        <v>0</v>
      </c>
      <c r="BQ173" s="2">
        <f t="shared" si="146"/>
        <v>0</v>
      </c>
      <c r="BR173" s="2">
        <f t="shared" si="146"/>
        <v>0</v>
      </c>
      <c r="BS173" s="2">
        <f t="shared" si="146"/>
        <v>0</v>
      </c>
      <c r="BT173" s="2">
        <f t="shared" si="146"/>
        <v>0</v>
      </c>
      <c r="BU173" s="2">
        <f t="shared" si="146"/>
        <v>0</v>
      </c>
      <c r="BV173" s="2">
        <f t="shared" si="146"/>
        <v>0</v>
      </c>
      <c r="BW173" s="2">
        <f t="shared" si="146"/>
        <v>0</v>
      </c>
      <c r="BX173" s="2">
        <f t="shared" si="146"/>
        <v>0</v>
      </c>
      <c r="BY173" s="2">
        <f t="shared" si="146"/>
        <v>0</v>
      </c>
      <c r="BZ173" s="2">
        <f t="shared" si="146"/>
        <v>0</v>
      </c>
      <c r="CA173" s="2">
        <f t="shared" ref="CA173:DF173" si="147">CA182</f>
        <v>134679.25</v>
      </c>
      <c r="CB173" s="2">
        <f t="shared" si="147"/>
        <v>0</v>
      </c>
      <c r="CC173" s="2">
        <f t="shared" si="147"/>
        <v>0</v>
      </c>
      <c r="CD173" s="2">
        <f t="shared" si="147"/>
        <v>134679.25</v>
      </c>
      <c r="CE173" s="2">
        <f t="shared" si="147"/>
        <v>2729.92</v>
      </c>
      <c r="CF173" s="2">
        <f t="shared" si="147"/>
        <v>2729.92</v>
      </c>
      <c r="CG173" s="2">
        <f t="shared" si="147"/>
        <v>0</v>
      </c>
      <c r="CH173" s="2">
        <f t="shared" si="147"/>
        <v>2729.92</v>
      </c>
      <c r="CI173" s="2">
        <f t="shared" si="147"/>
        <v>0</v>
      </c>
      <c r="CJ173" s="2">
        <f t="shared" si="147"/>
        <v>0</v>
      </c>
      <c r="CK173" s="2">
        <f t="shared" si="147"/>
        <v>0</v>
      </c>
      <c r="CL173" s="2">
        <f t="shared" si="147"/>
        <v>0</v>
      </c>
      <c r="CM173" s="2">
        <f t="shared" si="147"/>
        <v>0</v>
      </c>
      <c r="CN173" s="2">
        <f t="shared" si="147"/>
        <v>0</v>
      </c>
      <c r="CO173" s="2">
        <f t="shared" si="147"/>
        <v>0</v>
      </c>
      <c r="CP173" s="2">
        <f t="shared" si="147"/>
        <v>0</v>
      </c>
      <c r="CQ173" s="2">
        <f t="shared" si="147"/>
        <v>0</v>
      </c>
      <c r="CR173" s="2">
        <f t="shared" si="147"/>
        <v>0</v>
      </c>
      <c r="CS173" s="2">
        <f t="shared" si="147"/>
        <v>0</v>
      </c>
      <c r="CT173" s="2">
        <f t="shared" si="147"/>
        <v>0</v>
      </c>
      <c r="CU173" s="2">
        <f t="shared" si="147"/>
        <v>0</v>
      </c>
      <c r="CV173" s="2">
        <f t="shared" si="147"/>
        <v>0</v>
      </c>
      <c r="CW173" s="2">
        <f t="shared" si="147"/>
        <v>0</v>
      </c>
      <c r="CX173" s="2">
        <f t="shared" si="147"/>
        <v>0</v>
      </c>
      <c r="CY173" s="2">
        <f t="shared" si="147"/>
        <v>0</v>
      </c>
      <c r="CZ173" s="2">
        <f t="shared" si="147"/>
        <v>0</v>
      </c>
      <c r="DA173" s="2">
        <f t="shared" si="147"/>
        <v>0</v>
      </c>
      <c r="DB173" s="2">
        <f t="shared" si="147"/>
        <v>0</v>
      </c>
      <c r="DC173" s="2">
        <f t="shared" si="147"/>
        <v>0</v>
      </c>
      <c r="DD173" s="2">
        <f t="shared" si="147"/>
        <v>0</v>
      </c>
      <c r="DE173" s="2">
        <f t="shared" si="147"/>
        <v>0</v>
      </c>
      <c r="DF173" s="2">
        <f t="shared" si="147"/>
        <v>0</v>
      </c>
      <c r="DG173" s="3">
        <f t="shared" ref="DG173:EL173" si="148">DG182</f>
        <v>0</v>
      </c>
      <c r="DH173" s="3">
        <f t="shared" si="148"/>
        <v>0</v>
      </c>
      <c r="DI173" s="3">
        <f t="shared" si="148"/>
        <v>0</v>
      </c>
      <c r="DJ173" s="3">
        <f t="shared" si="148"/>
        <v>0</v>
      </c>
      <c r="DK173" s="3">
        <f t="shared" si="148"/>
        <v>0</v>
      </c>
      <c r="DL173" s="3">
        <f t="shared" si="148"/>
        <v>0</v>
      </c>
      <c r="DM173" s="3">
        <f t="shared" si="148"/>
        <v>0</v>
      </c>
      <c r="DN173" s="3">
        <f t="shared" si="148"/>
        <v>0</v>
      </c>
      <c r="DO173" s="3">
        <f t="shared" si="148"/>
        <v>0</v>
      </c>
      <c r="DP173" s="3">
        <f t="shared" si="148"/>
        <v>0</v>
      </c>
      <c r="DQ173" s="3">
        <f t="shared" si="148"/>
        <v>0</v>
      </c>
      <c r="DR173" s="3">
        <f t="shared" si="148"/>
        <v>0</v>
      </c>
      <c r="DS173" s="3">
        <f t="shared" si="148"/>
        <v>0</v>
      </c>
      <c r="DT173" s="3">
        <f t="shared" si="148"/>
        <v>0</v>
      </c>
      <c r="DU173" s="3">
        <f t="shared" si="148"/>
        <v>0</v>
      </c>
      <c r="DV173" s="3">
        <f t="shared" si="148"/>
        <v>0</v>
      </c>
      <c r="DW173" s="3">
        <f t="shared" si="148"/>
        <v>0</v>
      </c>
      <c r="DX173" s="3">
        <f t="shared" si="148"/>
        <v>0</v>
      </c>
      <c r="DY173" s="3">
        <f t="shared" si="148"/>
        <v>0</v>
      </c>
      <c r="DZ173" s="3">
        <f t="shared" si="148"/>
        <v>0</v>
      </c>
      <c r="EA173" s="3">
        <f t="shared" si="148"/>
        <v>0</v>
      </c>
      <c r="EB173" s="3">
        <f t="shared" si="148"/>
        <v>0</v>
      </c>
      <c r="EC173" s="3">
        <f t="shared" si="148"/>
        <v>0</v>
      </c>
      <c r="ED173" s="3">
        <f t="shared" si="148"/>
        <v>0</v>
      </c>
      <c r="EE173" s="3">
        <f t="shared" si="148"/>
        <v>0</v>
      </c>
      <c r="EF173" s="3">
        <f t="shared" si="148"/>
        <v>0</v>
      </c>
      <c r="EG173" s="3">
        <f t="shared" si="148"/>
        <v>0</v>
      </c>
      <c r="EH173" s="3">
        <f t="shared" si="148"/>
        <v>0</v>
      </c>
      <c r="EI173" s="3">
        <f t="shared" si="148"/>
        <v>0</v>
      </c>
      <c r="EJ173" s="3">
        <f t="shared" si="148"/>
        <v>0</v>
      </c>
      <c r="EK173" s="3">
        <f t="shared" si="148"/>
        <v>0</v>
      </c>
      <c r="EL173" s="3">
        <f t="shared" si="148"/>
        <v>0</v>
      </c>
      <c r="EM173" s="3">
        <f t="shared" ref="EM173:FR173" si="149">EM182</f>
        <v>0</v>
      </c>
      <c r="EN173" s="3">
        <f t="shared" si="149"/>
        <v>0</v>
      </c>
      <c r="EO173" s="3">
        <f t="shared" si="149"/>
        <v>0</v>
      </c>
      <c r="EP173" s="3">
        <f t="shared" si="149"/>
        <v>0</v>
      </c>
      <c r="EQ173" s="3">
        <f t="shared" si="149"/>
        <v>0</v>
      </c>
      <c r="ER173" s="3">
        <f t="shared" si="149"/>
        <v>0</v>
      </c>
      <c r="ES173" s="3">
        <f t="shared" si="149"/>
        <v>0</v>
      </c>
      <c r="ET173" s="3">
        <f t="shared" si="149"/>
        <v>0</v>
      </c>
      <c r="EU173" s="3">
        <f t="shared" si="149"/>
        <v>0</v>
      </c>
      <c r="EV173" s="3">
        <f t="shared" si="149"/>
        <v>0</v>
      </c>
      <c r="EW173" s="3">
        <f t="shared" si="149"/>
        <v>0</v>
      </c>
      <c r="EX173" s="3">
        <f t="shared" si="149"/>
        <v>0</v>
      </c>
      <c r="EY173" s="3">
        <f t="shared" si="149"/>
        <v>0</v>
      </c>
      <c r="EZ173" s="3">
        <f t="shared" si="149"/>
        <v>0</v>
      </c>
      <c r="FA173" s="3">
        <f t="shared" si="149"/>
        <v>0</v>
      </c>
      <c r="FB173" s="3">
        <f t="shared" si="149"/>
        <v>0</v>
      </c>
      <c r="FC173" s="3">
        <f t="shared" si="149"/>
        <v>0</v>
      </c>
      <c r="FD173" s="3">
        <f t="shared" si="149"/>
        <v>0</v>
      </c>
      <c r="FE173" s="3">
        <f t="shared" si="149"/>
        <v>0</v>
      </c>
      <c r="FF173" s="3">
        <f t="shared" si="149"/>
        <v>0</v>
      </c>
      <c r="FG173" s="3">
        <f t="shared" si="149"/>
        <v>0</v>
      </c>
      <c r="FH173" s="3">
        <f t="shared" si="149"/>
        <v>0</v>
      </c>
      <c r="FI173" s="3">
        <f t="shared" si="149"/>
        <v>0</v>
      </c>
      <c r="FJ173" s="3">
        <f t="shared" si="149"/>
        <v>0</v>
      </c>
      <c r="FK173" s="3">
        <f t="shared" si="149"/>
        <v>0</v>
      </c>
      <c r="FL173" s="3">
        <f t="shared" si="149"/>
        <v>0</v>
      </c>
      <c r="FM173" s="3">
        <f t="shared" si="149"/>
        <v>0</v>
      </c>
      <c r="FN173" s="3">
        <f t="shared" si="149"/>
        <v>0</v>
      </c>
      <c r="FO173" s="3">
        <f t="shared" si="149"/>
        <v>0</v>
      </c>
      <c r="FP173" s="3">
        <f t="shared" si="149"/>
        <v>0</v>
      </c>
      <c r="FQ173" s="3">
        <f t="shared" si="149"/>
        <v>0</v>
      </c>
      <c r="FR173" s="3">
        <f t="shared" si="149"/>
        <v>0</v>
      </c>
      <c r="FS173" s="3">
        <f t="shared" ref="FS173:GX173" si="150">FS182</f>
        <v>0</v>
      </c>
      <c r="FT173" s="3">
        <f t="shared" si="150"/>
        <v>0</v>
      </c>
      <c r="FU173" s="3">
        <f t="shared" si="150"/>
        <v>0</v>
      </c>
      <c r="FV173" s="3">
        <f t="shared" si="150"/>
        <v>0</v>
      </c>
      <c r="FW173" s="3">
        <f t="shared" si="150"/>
        <v>0</v>
      </c>
      <c r="FX173" s="3">
        <f t="shared" si="150"/>
        <v>0</v>
      </c>
      <c r="FY173" s="3">
        <f t="shared" si="150"/>
        <v>0</v>
      </c>
      <c r="FZ173" s="3">
        <f t="shared" si="150"/>
        <v>0</v>
      </c>
      <c r="GA173" s="3">
        <f t="shared" si="150"/>
        <v>0</v>
      </c>
      <c r="GB173" s="3">
        <f t="shared" si="150"/>
        <v>0</v>
      </c>
      <c r="GC173" s="3">
        <f t="shared" si="150"/>
        <v>0</v>
      </c>
      <c r="GD173" s="3">
        <f t="shared" si="150"/>
        <v>0</v>
      </c>
      <c r="GE173" s="3">
        <f t="shared" si="150"/>
        <v>0</v>
      </c>
      <c r="GF173" s="3">
        <f t="shared" si="150"/>
        <v>0</v>
      </c>
      <c r="GG173" s="3">
        <f t="shared" si="150"/>
        <v>0</v>
      </c>
      <c r="GH173" s="3">
        <f t="shared" si="150"/>
        <v>0</v>
      </c>
      <c r="GI173" s="3">
        <f t="shared" si="150"/>
        <v>0</v>
      </c>
      <c r="GJ173" s="3">
        <f t="shared" si="150"/>
        <v>0</v>
      </c>
      <c r="GK173" s="3">
        <f t="shared" si="150"/>
        <v>0</v>
      </c>
      <c r="GL173" s="3">
        <f t="shared" si="150"/>
        <v>0</v>
      </c>
      <c r="GM173" s="3">
        <f t="shared" si="150"/>
        <v>0</v>
      </c>
      <c r="GN173" s="3">
        <f t="shared" si="150"/>
        <v>0</v>
      </c>
      <c r="GO173" s="3">
        <f t="shared" si="150"/>
        <v>0</v>
      </c>
      <c r="GP173" s="3">
        <f t="shared" si="150"/>
        <v>0</v>
      </c>
      <c r="GQ173" s="3">
        <f t="shared" si="150"/>
        <v>0</v>
      </c>
      <c r="GR173" s="3">
        <f t="shared" si="150"/>
        <v>0</v>
      </c>
      <c r="GS173" s="3">
        <f t="shared" si="150"/>
        <v>0</v>
      </c>
      <c r="GT173" s="3">
        <f t="shared" si="150"/>
        <v>0</v>
      </c>
      <c r="GU173" s="3">
        <f t="shared" si="150"/>
        <v>0</v>
      </c>
      <c r="GV173" s="3">
        <f t="shared" si="150"/>
        <v>0</v>
      </c>
      <c r="GW173" s="3">
        <f t="shared" si="150"/>
        <v>0</v>
      </c>
      <c r="GX173" s="3">
        <f t="shared" si="150"/>
        <v>0</v>
      </c>
    </row>
    <row r="175" spans="1:245" x14ac:dyDescent="0.2">
      <c r="A175">
        <v>17</v>
      </c>
      <c r="B175">
        <v>1</v>
      </c>
      <c r="C175">
        <f>ROW(SmtRes!A165)</f>
        <v>165</v>
      </c>
      <c r="D175">
        <f>ROW(EtalonRes!A165)</f>
        <v>165</v>
      </c>
      <c r="E175" t="s">
        <v>212</v>
      </c>
      <c r="F175" t="s">
        <v>213</v>
      </c>
      <c r="G175" t="s">
        <v>214</v>
      </c>
      <c r="H175" t="s">
        <v>19</v>
      </c>
      <c r="I175">
        <v>5</v>
      </c>
      <c r="J175">
        <v>0</v>
      </c>
      <c r="K175">
        <v>5</v>
      </c>
      <c r="O175">
        <f t="shared" ref="O175:O180" si="151">ROUND(CP175,2)</f>
        <v>6656</v>
      </c>
      <c r="P175">
        <f t="shared" ref="P175:P180" si="152">ROUND(CQ175*I175,2)</f>
        <v>0</v>
      </c>
      <c r="Q175">
        <f t="shared" ref="Q175:Q180" si="153">ROUND(CR175*I175,2)</f>
        <v>0</v>
      </c>
      <c r="R175">
        <f t="shared" ref="R175:R180" si="154">ROUND(CS175*I175,2)</f>
        <v>0</v>
      </c>
      <c r="S175">
        <f t="shared" ref="S175:S180" si="155">ROUND(CT175*I175,2)</f>
        <v>6656</v>
      </c>
      <c r="T175">
        <f t="shared" ref="T175:T180" si="156">ROUND(CU175*I175,2)</f>
        <v>0</v>
      </c>
      <c r="U175">
        <f t="shared" ref="U175:U180" si="157">CV175*I175</f>
        <v>20</v>
      </c>
      <c r="V175">
        <f t="shared" ref="V175:V180" si="158">CW175*I175</f>
        <v>0</v>
      </c>
      <c r="W175">
        <f t="shared" ref="W175:W180" si="159">ROUND(CX175*I175,2)</f>
        <v>0</v>
      </c>
      <c r="X175">
        <f t="shared" ref="X175:Y180" si="160">ROUND(CY175,2)</f>
        <v>4659.2</v>
      </c>
      <c r="Y175">
        <f t="shared" si="160"/>
        <v>665.6</v>
      </c>
      <c r="AA175">
        <v>150194011</v>
      </c>
      <c r="AB175">
        <f t="shared" ref="AB175:AB180" si="161">ROUND((AC175+AD175+AF175),6)</f>
        <v>1331.2</v>
      </c>
      <c r="AC175">
        <f>ROUND(((ES175*8)),6)</f>
        <v>0</v>
      </c>
      <c r="AD175">
        <f>ROUND(((((ET175*8))-((EU175*8)))+AE175),6)</f>
        <v>0</v>
      </c>
      <c r="AE175">
        <f>ROUND(((EU175*8)),6)</f>
        <v>0</v>
      </c>
      <c r="AF175">
        <f>ROUND(((EV175*8)),6)</f>
        <v>1331.2</v>
      </c>
      <c r="AG175">
        <f t="shared" ref="AG175:AG180" si="162">ROUND((AP175),6)</f>
        <v>0</v>
      </c>
      <c r="AH175">
        <f>((EW175*8))</f>
        <v>4</v>
      </c>
      <c r="AI175">
        <f>((EX175*8))</f>
        <v>0</v>
      </c>
      <c r="AJ175">
        <f t="shared" ref="AJ175:AJ180" si="163">(AS175)</f>
        <v>0</v>
      </c>
      <c r="AK175">
        <v>166.4</v>
      </c>
      <c r="AL175">
        <v>0</v>
      </c>
      <c r="AM175">
        <v>0</v>
      </c>
      <c r="AN175">
        <v>0</v>
      </c>
      <c r="AO175">
        <v>166.4</v>
      </c>
      <c r="AP175">
        <v>0</v>
      </c>
      <c r="AQ175">
        <v>0.5</v>
      </c>
      <c r="AR175">
        <v>0</v>
      </c>
      <c r="AS175">
        <v>0</v>
      </c>
      <c r="AT175">
        <v>70</v>
      </c>
      <c r="AU175">
        <v>10</v>
      </c>
      <c r="AV175">
        <v>1</v>
      </c>
      <c r="AW175">
        <v>1</v>
      </c>
      <c r="AZ175">
        <v>1</v>
      </c>
      <c r="BA175">
        <v>1</v>
      </c>
      <c r="BB175">
        <v>1</v>
      </c>
      <c r="BC175">
        <v>1</v>
      </c>
      <c r="BD175" t="s">
        <v>3</v>
      </c>
      <c r="BE175" t="s">
        <v>3</v>
      </c>
      <c r="BF175" t="s">
        <v>3</v>
      </c>
      <c r="BG175" t="s">
        <v>3</v>
      </c>
      <c r="BH175">
        <v>0</v>
      </c>
      <c r="BI175">
        <v>4</v>
      </c>
      <c r="BJ175" t="s">
        <v>215</v>
      </c>
      <c r="BM175">
        <v>0</v>
      </c>
      <c r="BN175">
        <v>0</v>
      </c>
      <c r="BO175" t="s">
        <v>3</v>
      </c>
      <c r="BP175">
        <v>0</v>
      </c>
      <c r="BQ175">
        <v>1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70</v>
      </c>
      <c r="CA175">
        <v>10</v>
      </c>
      <c r="CB175" t="s">
        <v>3</v>
      </c>
      <c r="CE175">
        <v>0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ref="CP175:CP180" si="164">(P175+Q175+S175)</f>
        <v>6656</v>
      </c>
      <c r="CQ175">
        <f t="shared" ref="CQ175:CQ180" si="165">(AC175*BC175*AW175)</f>
        <v>0</v>
      </c>
      <c r="CR175">
        <f>(((((ET175*8))*BB175-((EU175*8))*BS175)+AE175*BS175)*AV175)</f>
        <v>0</v>
      </c>
      <c r="CS175">
        <f t="shared" ref="CS175:CS180" si="166">(AE175*BS175*AV175)</f>
        <v>0</v>
      </c>
      <c r="CT175">
        <f t="shared" ref="CT175:CT180" si="167">(AF175*BA175*AV175)</f>
        <v>1331.2</v>
      </c>
      <c r="CU175">
        <f t="shared" ref="CU175:CU180" si="168">AG175</f>
        <v>0</v>
      </c>
      <c r="CV175">
        <f t="shared" ref="CV175:CV180" si="169">(AH175*AV175)</f>
        <v>4</v>
      </c>
      <c r="CW175">
        <f t="shared" ref="CW175:CX180" si="170">AI175</f>
        <v>0</v>
      </c>
      <c r="CX175">
        <f t="shared" si="170"/>
        <v>0</v>
      </c>
      <c r="CY175">
        <f t="shared" ref="CY175:CY180" si="171">((S175*BZ175)/100)</f>
        <v>4659.2</v>
      </c>
      <c r="CZ175">
        <f t="shared" ref="CZ175:CZ180" si="172">((S175*CA175)/100)</f>
        <v>665.6</v>
      </c>
      <c r="DC175" t="s">
        <v>3</v>
      </c>
      <c r="DD175" t="s">
        <v>216</v>
      </c>
      <c r="DE175" t="s">
        <v>216</v>
      </c>
      <c r="DF175" t="s">
        <v>216</v>
      </c>
      <c r="DG175" t="s">
        <v>216</v>
      </c>
      <c r="DH175" t="s">
        <v>3</v>
      </c>
      <c r="DI175" t="s">
        <v>216</v>
      </c>
      <c r="DJ175" t="s">
        <v>216</v>
      </c>
      <c r="DK175" t="s">
        <v>3</v>
      </c>
      <c r="DL175" t="s">
        <v>216</v>
      </c>
      <c r="DM175" t="s">
        <v>216</v>
      </c>
      <c r="DN175">
        <v>0</v>
      </c>
      <c r="DO175">
        <v>0</v>
      </c>
      <c r="DP175">
        <v>1</v>
      </c>
      <c r="DQ175">
        <v>1</v>
      </c>
      <c r="DU175">
        <v>1010</v>
      </c>
      <c r="DV175" t="s">
        <v>19</v>
      </c>
      <c r="DW175" t="s">
        <v>19</v>
      </c>
      <c r="DX175">
        <v>1</v>
      </c>
      <c r="DZ175" t="s">
        <v>3</v>
      </c>
      <c r="EA175" t="s">
        <v>3</v>
      </c>
      <c r="EB175" t="s">
        <v>3</v>
      </c>
      <c r="EC175" t="s">
        <v>3</v>
      </c>
      <c r="EE175">
        <v>113434998</v>
      </c>
      <c r="EF175">
        <v>1</v>
      </c>
      <c r="EG175" t="s">
        <v>23</v>
      </c>
      <c r="EH175">
        <v>0</v>
      </c>
      <c r="EI175" t="s">
        <v>3</v>
      </c>
      <c r="EJ175">
        <v>4</v>
      </c>
      <c r="EK175">
        <v>0</v>
      </c>
      <c r="EL175" t="s">
        <v>24</v>
      </c>
      <c r="EM175" t="s">
        <v>25</v>
      </c>
      <c r="EO175" t="s">
        <v>3</v>
      </c>
      <c r="EQ175">
        <v>131072</v>
      </c>
      <c r="ER175">
        <v>166.4</v>
      </c>
      <c r="ES175">
        <v>0</v>
      </c>
      <c r="ET175">
        <v>0</v>
      </c>
      <c r="EU175">
        <v>0</v>
      </c>
      <c r="EV175">
        <v>166.4</v>
      </c>
      <c r="EW175">
        <v>0.5</v>
      </c>
      <c r="EX175">
        <v>0</v>
      </c>
      <c r="EY175">
        <v>0</v>
      </c>
      <c r="FQ175">
        <v>0</v>
      </c>
      <c r="FR175">
        <f t="shared" ref="FR175:FR180" si="173">ROUND(IF(BI175=3,GM175,0),2)</f>
        <v>0</v>
      </c>
      <c r="FS175">
        <v>0</v>
      </c>
      <c r="FX175">
        <v>560</v>
      </c>
      <c r="FY175">
        <v>80</v>
      </c>
      <c r="GA175" t="s">
        <v>3</v>
      </c>
      <c r="GD175">
        <v>0</v>
      </c>
      <c r="GF175">
        <v>-264098666</v>
      </c>
      <c r="GG175">
        <v>2</v>
      </c>
      <c r="GH175">
        <v>1</v>
      </c>
      <c r="GI175">
        <v>-2</v>
      </c>
      <c r="GJ175">
        <v>0</v>
      </c>
      <c r="GK175">
        <f>ROUND(R175*(R12)/100,2)</f>
        <v>0</v>
      </c>
      <c r="GL175">
        <f t="shared" ref="GL175:GL180" si="174">ROUND(IF(AND(BH175=3,BI175=3,FS175&lt;&gt;0),P175,0),2)</f>
        <v>0</v>
      </c>
      <c r="GM175">
        <f t="shared" ref="GM175:GM180" si="175">ROUND(O175+X175+Y175+GK175,2)+GX175</f>
        <v>11980.8</v>
      </c>
      <c r="GN175">
        <f t="shared" ref="GN175:GN180" si="176">IF(OR(BI175=0,BI175=1),GM175,0)</f>
        <v>0</v>
      </c>
      <c r="GO175">
        <f t="shared" ref="GO175:GO180" si="177">IF(BI175=2,GM175,0)</f>
        <v>0</v>
      </c>
      <c r="GP175">
        <f t="shared" ref="GP175:GP180" si="178">IF(BI175=4,GM175+GX175,0)</f>
        <v>11980.8</v>
      </c>
      <c r="GR175">
        <v>0</v>
      </c>
      <c r="GS175">
        <v>0</v>
      </c>
      <c r="GT175">
        <v>0</v>
      </c>
      <c r="GU175" t="s">
        <v>216</v>
      </c>
      <c r="GV175">
        <f>ROUND(((GT175*8)),6)</f>
        <v>0</v>
      </c>
      <c r="GW175">
        <v>1</v>
      </c>
      <c r="GX175">
        <f t="shared" ref="GX175:GX180" si="179">ROUND(HC175*I175,2)</f>
        <v>0</v>
      </c>
      <c r="HA175">
        <v>0</v>
      </c>
      <c r="HB175">
        <v>0</v>
      </c>
      <c r="HC175">
        <f t="shared" ref="HC175:HC180" si="180">GV175*GW175</f>
        <v>0</v>
      </c>
      <c r="HE175" t="s">
        <v>3</v>
      </c>
      <c r="HF175" t="s">
        <v>3</v>
      </c>
      <c r="HM175" t="s">
        <v>3</v>
      </c>
      <c r="HN175" t="s">
        <v>3</v>
      </c>
      <c r="HO175" t="s">
        <v>3</v>
      </c>
      <c r="HP175" t="s">
        <v>3</v>
      </c>
      <c r="HQ175" t="s">
        <v>3</v>
      </c>
      <c r="IK175">
        <v>0</v>
      </c>
    </row>
    <row r="176" spans="1:245" x14ac:dyDescent="0.2">
      <c r="A176">
        <v>17</v>
      </c>
      <c r="B176">
        <v>1</v>
      </c>
      <c r="C176">
        <f>ROW(SmtRes!A166)</f>
        <v>166</v>
      </c>
      <c r="D176">
        <f>ROW(EtalonRes!A166)</f>
        <v>166</v>
      </c>
      <c r="E176" t="s">
        <v>217</v>
      </c>
      <c r="F176" t="s">
        <v>218</v>
      </c>
      <c r="G176" t="s">
        <v>219</v>
      </c>
      <c r="H176" t="s">
        <v>19</v>
      </c>
      <c r="I176">
        <v>5</v>
      </c>
      <c r="J176">
        <v>0</v>
      </c>
      <c r="K176">
        <v>5</v>
      </c>
      <c r="O176">
        <f t="shared" si="151"/>
        <v>11714.8</v>
      </c>
      <c r="P176">
        <f t="shared" si="152"/>
        <v>0</v>
      </c>
      <c r="Q176">
        <f t="shared" si="153"/>
        <v>0</v>
      </c>
      <c r="R176">
        <f t="shared" si="154"/>
        <v>0</v>
      </c>
      <c r="S176">
        <f t="shared" si="155"/>
        <v>11714.8</v>
      </c>
      <c r="T176">
        <f t="shared" si="156"/>
        <v>0</v>
      </c>
      <c r="U176">
        <f t="shared" si="157"/>
        <v>35.200000000000003</v>
      </c>
      <c r="V176">
        <f t="shared" si="158"/>
        <v>0</v>
      </c>
      <c r="W176">
        <f t="shared" si="159"/>
        <v>0</v>
      </c>
      <c r="X176">
        <f t="shared" si="160"/>
        <v>8200.36</v>
      </c>
      <c r="Y176">
        <f t="shared" si="160"/>
        <v>1171.48</v>
      </c>
      <c r="AA176">
        <v>150194011</v>
      </c>
      <c r="AB176">
        <f t="shared" si="161"/>
        <v>2342.96</v>
      </c>
      <c r="AC176">
        <f>ROUND(((ES176*4)),6)</f>
        <v>0</v>
      </c>
      <c r="AD176">
        <f>ROUND(((((ET176*4))-((EU176*4)))+AE176),6)</f>
        <v>0</v>
      </c>
      <c r="AE176">
        <f>ROUND(((EU176*4)),6)</f>
        <v>0</v>
      </c>
      <c r="AF176">
        <f>ROUND(((EV176*4)),6)</f>
        <v>2342.96</v>
      </c>
      <c r="AG176">
        <f t="shared" si="162"/>
        <v>0</v>
      </c>
      <c r="AH176">
        <f>((EW176*4))</f>
        <v>7.04</v>
      </c>
      <c r="AI176">
        <f>((EX176*4))</f>
        <v>0</v>
      </c>
      <c r="AJ176">
        <f t="shared" si="163"/>
        <v>0</v>
      </c>
      <c r="AK176">
        <v>585.74</v>
      </c>
      <c r="AL176">
        <v>0</v>
      </c>
      <c r="AM176">
        <v>0</v>
      </c>
      <c r="AN176">
        <v>0</v>
      </c>
      <c r="AO176">
        <v>585.74</v>
      </c>
      <c r="AP176">
        <v>0</v>
      </c>
      <c r="AQ176">
        <v>1.76</v>
      </c>
      <c r="AR176">
        <v>0</v>
      </c>
      <c r="AS176">
        <v>0</v>
      </c>
      <c r="AT176">
        <v>70</v>
      </c>
      <c r="AU176">
        <v>10</v>
      </c>
      <c r="AV176">
        <v>1</v>
      </c>
      <c r="AW176">
        <v>1</v>
      </c>
      <c r="AZ176">
        <v>1</v>
      </c>
      <c r="BA176">
        <v>1</v>
      </c>
      <c r="BB176">
        <v>1</v>
      </c>
      <c r="BC176">
        <v>1</v>
      </c>
      <c r="BD176" t="s">
        <v>3</v>
      </c>
      <c r="BE176" t="s">
        <v>3</v>
      </c>
      <c r="BF176" t="s">
        <v>3</v>
      </c>
      <c r="BG176" t="s">
        <v>3</v>
      </c>
      <c r="BH176">
        <v>0</v>
      </c>
      <c r="BI176">
        <v>4</v>
      </c>
      <c r="BJ176" t="s">
        <v>220</v>
      </c>
      <c r="BM176">
        <v>0</v>
      </c>
      <c r="BN176">
        <v>0</v>
      </c>
      <c r="BO176" t="s">
        <v>3</v>
      </c>
      <c r="BP176">
        <v>0</v>
      </c>
      <c r="BQ176">
        <v>1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3</v>
      </c>
      <c r="BZ176">
        <v>70</v>
      </c>
      <c r="CA176">
        <v>10</v>
      </c>
      <c r="CB176" t="s">
        <v>3</v>
      </c>
      <c r="CE176">
        <v>0</v>
      </c>
      <c r="CF176">
        <v>0</v>
      </c>
      <c r="CG176">
        <v>0</v>
      </c>
      <c r="CM176">
        <v>0</v>
      </c>
      <c r="CN176" t="s">
        <v>3</v>
      </c>
      <c r="CO176">
        <v>0</v>
      </c>
      <c r="CP176">
        <f t="shared" si="164"/>
        <v>11714.8</v>
      </c>
      <c r="CQ176">
        <f t="shared" si="165"/>
        <v>0</v>
      </c>
      <c r="CR176">
        <f>(((((ET176*4))*BB176-((EU176*4))*BS176)+AE176*BS176)*AV176)</f>
        <v>0</v>
      </c>
      <c r="CS176">
        <f t="shared" si="166"/>
        <v>0</v>
      </c>
      <c r="CT176">
        <f t="shared" si="167"/>
        <v>2342.96</v>
      </c>
      <c r="CU176">
        <f t="shared" si="168"/>
        <v>0</v>
      </c>
      <c r="CV176">
        <f t="shared" si="169"/>
        <v>7.04</v>
      </c>
      <c r="CW176">
        <f t="shared" si="170"/>
        <v>0</v>
      </c>
      <c r="CX176">
        <f t="shared" si="170"/>
        <v>0</v>
      </c>
      <c r="CY176">
        <f t="shared" si="171"/>
        <v>8200.36</v>
      </c>
      <c r="CZ176">
        <f t="shared" si="172"/>
        <v>1171.48</v>
      </c>
      <c r="DC176" t="s">
        <v>3</v>
      </c>
      <c r="DD176" t="s">
        <v>196</v>
      </c>
      <c r="DE176" t="s">
        <v>196</v>
      </c>
      <c r="DF176" t="s">
        <v>196</v>
      </c>
      <c r="DG176" t="s">
        <v>196</v>
      </c>
      <c r="DH176" t="s">
        <v>3</v>
      </c>
      <c r="DI176" t="s">
        <v>196</v>
      </c>
      <c r="DJ176" t="s">
        <v>196</v>
      </c>
      <c r="DK176" t="s">
        <v>3</v>
      </c>
      <c r="DL176" t="s">
        <v>196</v>
      </c>
      <c r="DM176" t="s">
        <v>196</v>
      </c>
      <c r="DN176">
        <v>0</v>
      </c>
      <c r="DO176">
        <v>0</v>
      </c>
      <c r="DP176">
        <v>1</v>
      </c>
      <c r="DQ176">
        <v>1</v>
      </c>
      <c r="DU176">
        <v>1010</v>
      </c>
      <c r="DV176" t="s">
        <v>19</v>
      </c>
      <c r="DW176" t="s">
        <v>19</v>
      </c>
      <c r="DX176">
        <v>1</v>
      </c>
      <c r="DZ176" t="s">
        <v>3</v>
      </c>
      <c r="EA176" t="s">
        <v>3</v>
      </c>
      <c r="EB176" t="s">
        <v>3</v>
      </c>
      <c r="EC176" t="s">
        <v>3</v>
      </c>
      <c r="EE176">
        <v>113434998</v>
      </c>
      <c r="EF176">
        <v>1</v>
      </c>
      <c r="EG176" t="s">
        <v>23</v>
      </c>
      <c r="EH176">
        <v>0</v>
      </c>
      <c r="EI176" t="s">
        <v>3</v>
      </c>
      <c r="EJ176">
        <v>4</v>
      </c>
      <c r="EK176">
        <v>0</v>
      </c>
      <c r="EL176" t="s">
        <v>24</v>
      </c>
      <c r="EM176" t="s">
        <v>25</v>
      </c>
      <c r="EO176" t="s">
        <v>3</v>
      </c>
      <c r="EQ176">
        <v>131072</v>
      </c>
      <c r="ER176">
        <v>585.74</v>
      </c>
      <c r="ES176">
        <v>0</v>
      </c>
      <c r="ET176">
        <v>0</v>
      </c>
      <c r="EU176">
        <v>0</v>
      </c>
      <c r="EV176">
        <v>585.74</v>
      </c>
      <c r="EW176">
        <v>1.76</v>
      </c>
      <c r="EX176">
        <v>0</v>
      </c>
      <c r="EY176">
        <v>0</v>
      </c>
      <c r="FQ176">
        <v>0</v>
      </c>
      <c r="FR176">
        <f t="shared" si="173"/>
        <v>0</v>
      </c>
      <c r="FS176">
        <v>0</v>
      </c>
      <c r="FX176">
        <v>280</v>
      </c>
      <c r="FY176">
        <v>40</v>
      </c>
      <c r="GA176" t="s">
        <v>3</v>
      </c>
      <c r="GD176">
        <v>0</v>
      </c>
      <c r="GF176">
        <v>1806939144</v>
      </c>
      <c r="GG176">
        <v>2</v>
      </c>
      <c r="GH176">
        <v>1</v>
      </c>
      <c r="GI176">
        <v>-2</v>
      </c>
      <c r="GJ176">
        <v>0</v>
      </c>
      <c r="GK176">
        <f>ROUND(R176*(R12)/100,2)</f>
        <v>0</v>
      </c>
      <c r="GL176">
        <f t="shared" si="174"/>
        <v>0</v>
      </c>
      <c r="GM176">
        <f t="shared" si="175"/>
        <v>21086.639999999999</v>
      </c>
      <c r="GN176">
        <f t="shared" si="176"/>
        <v>0</v>
      </c>
      <c r="GO176">
        <f t="shared" si="177"/>
        <v>0</v>
      </c>
      <c r="GP176">
        <f t="shared" si="178"/>
        <v>21086.639999999999</v>
      </c>
      <c r="GR176">
        <v>0</v>
      </c>
      <c r="GS176">
        <v>0</v>
      </c>
      <c r="GT176">
        <v>0</v>
      </c>
      <c r="GU176" t="s">
        <v>196</v>
      </c>
      <c r="GV176">
        <f>ROUND(((GT176*4)),6)</f>
        <v>0</v>
      </c>
      <c r="GW176">
        <v>1</v>
      </c>
      <c r="GX176">
        <f t="shared" si="179"/>
        <v>0</v>
      </c>
      <c r="HA176">
        <v>0</v>
      </c>
      <c r="HB176">
        <v>0</v>
      </c>
      <c r="HC176">
        <f t="shared" si="180"/>
        <v>0</v>
      </c>
      <c r="HE176" t="s">
        <v>3</v>
      </c>
      <c r="HF176" t="s">
        <v>3</v>
      </c>
      <c r="HM176" t="s">
        <v>3</v>
      </c>
      <c r="HN176" t="s">
        <v>3</v>
      </c>
      <c r="HO176" t="s">
        <v>3</v>
      </c>
      <c r="HP176" t="s">
        <v>3</v>
      </c>
      <c r="HQ176" t="s">
        <v>3</v>
      </c>
      <c r="IK176">
        <v>0</v>
      </c>
    </row>
    <row r="177" spans="1:245" x14ac:dyDescent="0.2">
      <c r="A177">
        <v>17</v>
      </c>
      <c r="B177">
        <v>1</v>
      </c>
      <c r="C177">
        <f>ROW(SmtRes!A169)</f>
        <v>169</v>
      </c>
      <c r="D177">
        <f>ROW(EtalonRes!A169)</f>
        <v>169</v>
      </c>
      <c r="E177" t="s">
        <v>3</v>
      </c>
      <c r="F177" t="s">
        <v>221</v>
      </c>
      <c r="G177" t="s">
        <v>222</v>
      </c>
      <c r="H177" t="s">
        <v>19</v>
      </c>
      <c r="I177">
        <v>5</v>
      </c>
      <c r="J177">
        <v>0</v>
      </c>
      <c r="K177">
        <v>5</v>
      </c>
      <c r="O177">
        <f t="shared" si="151"/>
        <v>5652.05</v>
      </c>
      <c r="P177">
        <f t="shared" si="152"/>
        <v>27.65</v>
      </c>
      <c r="Q177">
        <f t="shared" si="153"/>
        <v>0</v>
      </c>
      <c r="R177">
        <f t="shared" si="154"/>
        <v>0</v>
      </c>
      <c r="S177">
        <f t="shared" si="155"/>
        <v>5624.4</v>
      </c>
      <c r="T177">
        <f t="shared" si="156"/>
        <v>0</v>
      </c>
      <c r="U177">
        <f t="shared" si="157"/>
        <v>16.899999999999999</v>
      </c>
      <c r="V177">
        <f t="shared" si="158"/>
        <v>0</v>
      </c>
      <c r="W177">
        <f t="shared" si="159"/>
        <v>0</v>
      </c>
      <c r="X177">
        <f t="shared" si="160"/>
        <v>3937.08</v>
      </c>
      <c r="Y177">
        <f t="shared" si="160"/>
        <v>562.44000000000005</v>
      </c>
      <c r="AA177">
        <v>-1</v>
      </c>
      <c r="AB177">
        <f t="shared" si="161"/>
        <v>1130.4100000000001</v>
      </c>
      <c r="AC177">
        <f>ROUND((ES177),6)</f>
        <v>5.53</v>
      </c>
      <c r="AD177">
        <f>ROUND((((ET177)-(EU177))+AE177),6)</f>
        <v>0</v>
      </c>
      <c r="AE177">
        <f>ROUND((EU177),6)</f>
        <v>0</v>
      </c>
      <c r="AF177">
        <f>ROUND((EV177),6)</f>
        <v>1124.8800000000001</v>
      </c>
      <c r="AG177">
        <f t="shared" si="162"/>
        <v>0</v>
      </c>
      <c r="AH177">
        <f>(EW177)</f>
        <v>3.38</v>
      </c>
      <c r="AI177">
        <f>(EX177)</f>
        <v>0</v>
      </c>
      <c r="AJ177">
        <f t="shared" si="163"/>
        <v>0</v>
      </c>
      <c r="AK177">
        <v>1130.4100000000001</v>
      </c>
      <c r="AL177">
        <v>5.53</v>
      </c>
      <c r="AM177">
        <v>0</v>
      </c>
      <c r="AN177">
        <v>0</v>
      </c>
      <c r="AO177">
        <v>1124.8800000000001</v>
      </c>
      <c r="AP177">
        <v>0</v>
      </c>
      <c r="AQ177">
        <v>3.38</v>
      </c>
      <c r="AR177">
        <v>0</v>
      </c>
      <c r="AS177">
        <v>0</v>
      </c>
      <c r="AT177">
        <v>70</v>
      </c>
      <c r="AU177">
        <v>10</v>
      </c>
      <c r="AV177">
        <v>1</v>
      </c>
      <c r="AW177">
        <v>1</v>
      </c>
      <c r="AZ177">
        <v>1</v>
      </c>
      <c r="BA177">
        <v>1</v>
      </c>
      <c r="BB177">
        <v>1</v>
      </c>
      <c r="BC177">
        <v>1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4</v>
      </c>
      <c r="BJ177" t="s">
        <v>223</v>
      </c>
      <c r="BM177">
        <v>0</v>
      </c>
      <c r="BN177">
        <v>0</v>
      </c>
      <c r="BO177" t="s">
        <v>3</v>
      </c>
      <c r="BP177">
        <v>0</v>
      </c>
      <c r="BQ177">
        <v>1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70</v>
      </c>
      <c r="CA177">
        <v>10</v>
      </c>
      <c r="CB177" t="s">
        <v>3</v>
      </c>
      <c r="CE177">
        <v>0</v>
      </c>
      <c r="CF177">
        <v>0</v>
      </c>
      <c r="CG177">
        <v>0</v>
      </c>
      <c r="CM177">
        <v>0</v>
      </c>
      <c r="CN177" t="s">
        <v>3</v>
      </c>
      <c r="CO177">
        <v>0</v>
      </c>
      <c r="CP177">
        <f t="shared" si="164"/>
        <v>5652.0499999999993</v>
      </c>
      <c r="CQ177">
        <f t="shared" si="165"/>
        <v>5.53</v>
      </c>
      <c r="CR177">
        <f>((((ET177)*BB177-(EU177)*BS177)+AE177*BS177)*AV177)</f>
        <v>0</v>
      </c>
      <c r="CS177">
        <f t="shared" si="166"/>
        <v>0</v>
      </c>
      <c r="CT177">
        <f t="shared" si="167"/>
        <v>1124.8800000000001</v>
      </c>
      <c r="CU177">
        <f t="shared" si="168"/>
        <v>0</v>
      </c>
      <c r="CV177">
        <f t="shared" si="169"/>
        <v>3.38</v>
      </c>
      <c r="CW177">
        <f t="shared" si="170"/>
        <v>0</v>
      </c>
      <c r="CX177">
        <f t="shared" si="170"/>
        <v>0</v>
      </c>
      <c r="CY177">
        <f t="shared" si="171"/>
        <v>3937.08</v>
      </c>
      <c r="CZ177">
        <f t="shared" si="172"/>
        <v>562.44000000000005</v>
      </c>
      <c r="DC177" t="s">
        <v>3</v>
      </c>
      <c r="DD177" t="s">
        <v>3</v>
      </c>
      <c r="DE177" t="s">
        <v>3</v>
      </c>
      <c r="DF177" t="s">
        <v>3</v>
      </c>
      <c r="DG177" t="s">
        <v>3</v>
      </c>
      <c r="DH177" t="s">
        <v>3</v>
      </c>
      <c r="DI177" t="s">
        <v>3</v>
      </c>
      <c r="DJ177" t="s">
        <v>3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1010</v>
      </c>
      <c r="DV177" t="s">
        <v>19</v>
      </c>
      <c r="DW177" t="s">
        <v>19</v>
      </c>
      <c r="DX177">
        <v>1</v>
      </c>
      <c r="DZ177" t="s">
        <v>3</v>
      </c>
      <c r="EA177" t="s">
        <v>3</v>
      </c>
      <c r="EB177" t="s">
        <v>3</v>
      </c>
      <c r="EC177" t="s">
        <v>3</v>
      </c>
      <c r="EE177">
        <v>113434998</v>
      </c>
      <c r="EF177">
        <v>1</v>
      </c>
      <c r="EG177" t="s">
        <v>23</v>
      </c>
      <c r="EH177">
        <v>0</v>
      </c>
      <c r="EI177" t="s">
        <v>3</v>
      </c>
      <c r="EJ177">
        <v>4</v>
      </c>
      <c r="EK177">
        <v>0</v>
      </c>
      <c r="EL177" t="s">
        <v>24</v>
      </c>
      <c r="EM177" t="s">
        <v>25</v>
      </c>
      <c r="EO177" t="s">
        <v>3</v>
      </c>
      <c r="EQ177">
        <v>132096</v>
      </c>
      <c r="ER177">
        <v>1130.4100000000001</v>
      </c>
      <c r="ES177">
        <v>5.53</v>
      </c>
      <c r="ET177">
        <v>0</v>
      </c>
      <c r="EU177">
        <v>0</v>
      </c>
      <c r="EV177">
        <v>1124.8800000000001</v>
      </c>
      <c r="EW177">
        <v>3.38</v>
      </c>
      <c r="EX177">
        <v>0</v>
      </c>
      <c r="EY177">
        <v>0</v>
      </c>
      <c r="FQ177">
        <v>0</v>
      </c>
      <c r="FR177">
        <f t="shared" si="173"/>
        <v>0</v>
      </c>
      <c r="FS177">
        <v>0</v>
      </c>
      <c r="FX177">
        <v>70</v>
      </c>
      <c r="FY177">
        <v>10</v>
      </c>
      <c r="GA177" t="s">
        <v>3</v>
      </c>
      <c r="GD177">
        <v>0</v>
      </c>
      <c r="GF177">
        <v>-697048287</v>
      </c>
      <c r="GG177">
        <v>2</v>
      </c>
      <c r="GH177">
        <v>1</v>
      </c>
      <c r="GI177">
        <v>-2</v>
      </c>
      <c r="GJ177">
        <v>0</v>
      </c>
      <c r="GK177">
        <f>ROUND(R177*(R12)/100,2)</f>
        <v>0</v>
      </c>
      <c r="GL177">
        <f t="shared" si="174"/>
        <v>0</v>
      </c>
      <c r="GM177">
        <f t="shared" si="175"/>
        <v>10151.57</v>
      </c>
      <c r="GN177">
        <f t="shared" si="176"/>
        <v>0</v>
      </c>
      <c r="GO177">
        <f t="shared" si="177"/>
        <v>0</v>
      </c>
      <c r="GP177">
        <f t="shared" si="178"/>
        <v>10151.57</v>
      </c>
      <c r="GR177">
        <v>0</v>
      </c>
      <c r="GS177">
        <v>0</v>
      </c>
      <c r="GT177">
        <v>0</v>
      </c>
      <c r="GU177" t="s">
        <v>3</v>
      </c>
      <c r="GV177">
        <f>ROUND((GT177),6)</f>
        <v>0</v>
      </c>
      <c r="GW177">
        <v>1</v>
      </c>
      <c r="GX177">
        <f t="shared" si="179"/>
        <v>0</v>
      </c>
      <c r="HA177">
        <v>0</v>
      </c>
      <c r="HB177">
        <v>0</v>
      </c>
      <c r="HC177">
        <f t="shared" si="180"/>
        <v>0</v>
      </c>
      <c r="HE177" t="s">
        <v>3</v>
      </c>
      <c r="HF177" t="s">
        <v>3</v>
      </c>
      <c r="HM177" t="s">
        <v>3</v>
      </c>
      <c r="HN177" t="s">
        <v>3</v>
      </c>
      <c r="HO177" t="s">
        <v>3</v>
      </c>
      <c r="HP177" t="s">
        <v>3</v>
      </c>
      <c r="HQ177" t="s">
        <v>3</v>
      </c>
      <c r="IK177">
        <v>0</v>
      </c>
    </row>
    <row r="178" spans="1:245" x14ac:dyDescent="0.2">
      <c r="A178">
        <v>17</v>
      </c>
      <c r="B178">
        <v>1</v>
      </c>
      <c r="C178">
        <f>ROW(SmtRes!A183)</f>
        <v>183</v>
      </c>
      <c r="D178">
        <f>ROW(EtalonRes!A183)</f>
        <v>183</v>
      </c>
      <c r="E178" t="s">
        <v>224</v>
      </c>
      <c r="F178" t="s">
        <v>225</v>
      </c>
      <c r="G178" t="s">
        <v>226</v>
      </c>
      <c r="H178" t="s">
        <v>227</v>
      </c>
      <c r="I178">
        <v>1</v>
      </c>
      <c r="J178">
        <v>0</v>
      </c>
      <c r="K178">
        <v>1</v>
      </c>
      <c r="O178">
        <f t="shared" si="151"/>
        <v>33155.040000000001</v>
      </c>
      <c r="P178">
        <f t="shared" si="152"/>
        <v>2656.32</v>
      </c>
      <c r="Q178">
        <f t="shared" si="153"/>
        <v>0</v>
      </c>
      <c r="R178">
        <f t="shared" si="154"/>
        <v>0</v>
      </c>
      <c r="S178">
        <f t="shared" si="155"/>
        <v>30498.720000000001</v>
      </c>
      <c r="T178">
        <f t="shared" si="156"/>
        <v>0</v>
      </c>
      <c r="U178">
        <f t="shared" si="157"/>
        <v>84</v>
      </c>
      <c r="V178">
        <f t="shared" si="158"/>
        <v>0</v>
      </c>
      <c r="W178">
        <f t="shared" si="159"/>
        <v>0</v>
      </c>
      <c r="X178">
        <f t="shared" si="160"/>
        <v>21349.1</v>
      </c>
      <c r="Y178">
        <f t="shared" si="160"/>
        <v>3049.87</v>
      </c>
      <c r="AA178">
        <v>150194011</v>
      </c>
      <c r="AB178">
        <f t="shared" si="161"/>
        <v>33155.040000000001</v>
      </c>
      <c r="AC178">
        <f>ROUND((ES178),6)</f>
        <v>2656.32</v>
      </c>
      <c r="AD178">
        <f>ROUND((((ET178)-(EU178))+AE178),6)</f>
        <v>0</v>
      </c>
      <c r="AE178">
        <f>ROUND((EU178),6)</f>
        <v>0</v>
      </c>
      <c r="AF178">
        <f>ROUND((EV178),6)</f>
        <v>30498.720000000001</v>
      </c>
      <c r="AG178">
        <f t="shared" si="162"/>
        <v>0</v>
      </c>
      <c r="AH178">
        <f>(EW178)</f>
        <v>84</v>
      </c>
      <c r="AI178">
        <f>(EX178)</f>
        <v>0</v>
      </c>
      <c r="AJ178">
        <f t="shared" si="163"/>
        <v>0</v>
      </c>
      <c r="AK178">
        <v>33155.040000000001</v>
      </c>
      <c r="AL178">
        <v>2656.32</v>
      </c>
      <c r="AM178">
        <v>0</v>
      </c>
      <c r="AN178">
        <v>0</v>
      </c>
      <c r="AO178">
        <v>30498.720000000001</v>
      </c>
      <c r="AP178">
        <v>0</v>
      </c>
      <c r="AQ178">
        <v>84</v>
      </c>
      <c r="AR178">
        <v>0</v>
      </c>
      <c r="AS178">
        <v>0</v>
      </c>
      <c r="AT178">
        <v>70</v>
      </c>
      <c r="AU178">
        <v>10</v>
      </c>
      <c r="AV178">
        <v>1</v>
      </c>
      <c r="AW178">
        <v>1</v>
      </c>
      <c r="AZ178">
        <v>1</v>
      </c>
      <c r="BA178">
        <v>1</v>
      </c>
      <c r="BB178">
        <v>1</v>
      </c>
      <c r="BC178">
        <v>1</v>
      </c>
      <c r="BD178" t="s">
        <v>3</v>
      </c>
      <c r="BE178" t="s">
        <v>3</v>
      </c>
      <c r="BF178" t="s">
        <v>3</v>
      </c>
      <c r="BG178" t="s">
        <v>3</v>
      </c>
      <c r="BH178">
        <v>0</v>
      </c>
      <c r="BI178">
        <v>4</v>
      </c>
      <c r="BJ178" t="s">
        <v>228</v>
      </c>
      <c r="BM178">
        <v>0</v>
      </c>
      <c r="BN178">
        <v>0</v>
      </c>
      <c r="BO178" t="s">
        <v>3</v>
      </c>
      <c r="BP178">
        <v>0</v>
      </c>
      <c r="BQ178">
        <v>1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3</v>
      </c>
      <c r="BZ178">
        <v>70</v>
      </c>
      <c r="CA178">
        <v>10</v>
      </c>
      <c r="CB178" t="s">
        <v>3</v>
      </c>
      <c r="CE178">
        <v>0</v>
      </c>
      <c r="CF178">
        <v>0</v>
      </c>
      <c r="CG178">
        <v>0</v>
      </c>
      <c r="CM178">
        <v>0</v>
      </c>
      <c r="CN178" t="s">
        <v>3</v>
      </c>
      <c r="CO178">
        <v>0</v>
      </c>
      <c r="CP178">
        <f t="shared" si="164"/>
        <v>33155.040000000001</v>
      </c>
      <c r="CQ178">
        <f t="shared" si="165"/>
        <v>2656.32</v>
      </c>
      <c r="CR178">
        <f>((((ET178)*BB178-(EU178)*BS178)+AE178*BS178)*AV178)</f>
        <v>0</v>
      </c>
      <c r="CS178">
        <f t="shared" si="166"/>
        <v>0</v>
      </c>
      <c r="CT178">
        <f t="shared" si="167"/>
        <v>30498.720000000001</v>
      </c>
      <c r="CU178">
        <f t="shared" si="168"/>
        <v>0</v>
      </c>
      <c r="CV178">
        <f t="shared" si="169"/>
        <v>84</v>
      </c>
      <c r="CW178">
        <f t="shared" si="170"/>
        <v>0</v>
      </c>
      <c r="CX178">
        <f t="shared" si="170"/>
        <v>0</v>
      </c>
      <c r="CY178">
        <f t="shared" si="171"/>
        <v>21349.103999999999</v>
      </c>
      <c r="CZ178">
        <f t="shared" si="172"/>
        <v>3049.8720000000003</v>
      </c>
      <c r="DC178" t="s">
        <v>3</v>
      </c>
      <c r="DD178" t="s">
        <v>3</v>
      </c>
      <c r="DE178" t="s">
        <v>3</v>
      </c>
      <c r="DF178" t="s">
        <v>3</v>
      </c>
      <c r="DG178" t="s">
        <v>3</v>
      </c>
      <c r="DH178" t="s">
        <v>3</v>
      </c>
      <c r="DI178" t="s">
        <v>3</v>
      </c>
      <c r="DJ178" t="s">
        <v>3</v>
      </c>
      <c r="DK178" t="s">
        <v>3</v>
      </c>
      <c r="DL178" t="s">
        <v>3</v>
      </c>
      <c r="DM178" t="s">
        <v>3</v>
      </c>
      <c r="DN178">
        <v>0</v>
      </c>
      <c r="DO178">
        <v>0</v>
      </c>
      <c r="DP178">
        <v>1</v>
      </c>
      <c r="DQ178">
        <v>1</v>
      </c>
      <c r="DU178">
        <v>1013</v>
      </c>
      <c r="DV178" t="s">
        <v>227</v>
      </c>
      <c r="DW178" t="s">
        <v>227</v>
      </c>
      <c r="DX178">
        <v>1</v>
      </c>
      <c r="DZ178" t="s">
        <v>3</v>
      </c>
      <c r="EA178" t="s">
        <v>3</v>
      </c>
      <c r="EB178" t="s">
        <v>3</v>
      </c>
      <c r="EC178" t="s">
        <v>3</v>
      </c>
      <c r="EE178">
        <v>113434998</v>
      </c>
      <c r="EF178">
        <v>1</v>
      </c>
      <c r="EG178" t="s">
        <v>23</v>
      </c>
      <c r="EH178">
        <v>0</v>
      </c>
      <c r="EI178" t="s">
        <v>3</v>
      </c>
      <c r="EJ178">
        <v>4</v>
      </c>
      <c r="EK178">
        <v>0</v>
      </c>
      <c r="EL178" t="s">
        <v>24</v>
      </c>
      <c r="EM178" t="s">
        <v>25</v>
      </c>
      <c r="EO178" t="s">
        <v>3</v>
      </c>
      <c r="EQ178">
        <v>131072</v>
      </c>
      <c r="ER178">
        <v>33155.040000000001</v>
      </c>
      <c r="ES178">
        <v>2656.32</v>
      </c>
      <c r="ET178">
        <v>0</v>
      </c>
      <c r="EU178">
        <v>0</v>
      </c>
      <c r="EV178">
        <v>30498.720000000001</v>
      </c>
      <c r="EW178">
        <v>84</v>
      </c>
      <c r="EX178">
        <v>0</v>
      </c>
      <c r="EY178">
        <v>0</v>
      </c>
      <c r="FQ178">
        <v>0</v>
      </c>
      <c r="FR178">
        <f t="shared" si="173"/>
        <v>0</v>
      </c>
      <c r="FS178">
        <v>0</v>
      </c>
      <c r="FX178">
        <v>70</v>
      </c>
      <c r="FY178">
        <v>10</v>
      </c>
      <c r="GA178" t="s">
        <v>3</v>
      </c>
      <c r="GD178">
        <v>0</v>
      </c>
      <c r="GF178">
        <v>-1871737942</v>
      </c>
      <c r="GG178">
        <v>2</v>
      </c>
      <c r="GH178">
        <v>1</v>
      </c>
      <c r="GI178">
        <v>-2</v>
      </c>
      <c r="GJ178">
        <v>0</v>
      </c>
      <c r="GK178">
        <f>ROUND(R178*(R12)/100,2)</f>
        <v>0</v>
      </c>
      <c r="GL178">
        <f t="shared" si="174"/>
        <v>0</v>
      </c>
      <c r="GM178">
        <f t="shared" si="175"/>
        <v>57554.01</v>
      </c>
      <c r="GN178">
        <f t="shared" si="176"/>
        <v>0</v>
      </c>
      <c r="GO178">
        <f t="shared" si="177"/>
        <v>0</v>
      </c>
      <c r="GP178">
        <f t="shared" si="178"/>
        <v>57554.01</v>
      </c>
      <c r="GR178">
        <v>0</v>
      </c>
      <c r="GS178">
        <v>0</v>
      </c>
      <c r="GT178">
        <v>0</v>
      </c>
      <c r="GU178" t="s">
        <v>3</v>
      </c>
      <c r="GV178">
        <f>ROUND((GT178),6)</f>
        <v>0</v>
      </c>
      <c r="GW178">
        <v>1</v>
      </c>
      <c r="GX178">
        <f t="shared" si="179"/>
        <v>0</v>
      </c>
      <c r="HA178">
        <v>0</v>
      </c>
      <c r="HB178">
        <v>0</v>
      </c>
      <c r="HC178">
        <f t="shared" si="180"/>
        <v>0</v>
      </c>
      <c r="HE178" t="s">
        <v>3</v>
      </c>
      <c r="HF178" t="s">
        <v>3</v>
      </c>
      <c r="HM178" t="s">
        <v>3</v>
      </c>
      <c r="HN178" t="s">
        <v>3</v>
      </c>
      <c r="HO178" t="s">
        <v>3</v>
      </c>
      <c r="HP178" t="s">
        <v>3</v>
      </c>
      <c r="HQ178" t="s">
        <v>3</v>
      </c>
      <c r="IK178">
        <v>0</v>
      </c>
    </row>
    <row r="179" spans="1:245" x14ac:dyDescent="0.2">
      <c r="A179">
        <v>17</v>
      </c>
      <c r="B179">
        <v>1</v>
      </c>
      <c r="C179">
        <f>ROW(SmtRes!A186)</f>
        <v>186</v>
      </c>
      <c r="D179">
        <f>ROW(EtalonRes!A186)</f>
        <v>186</v>
      </c>
      <c r="E179" t="s">
        <v>229</v>
      </c>
      <c r="F179" t="s">
        <v>230</v>
      </c>
      <c r="G179" t="s">
        <v>231</v>
      </c>
      <c r="H179" t="s">
        <v>19</v>
      </c>
      <c r="I179">
        <v>12</v>
      </c>
      <c r="J179">
        <v>0</v>
      </c>
      <c r="K179">
        <v>12</v>
      </c>
      <c r="O179">
        <f t="shared" si="151"/>
        <v>23985.599999999999</v>
      </c>
      <c r="P179">
        <f t="shared" si="152"/>
        <v>70.08</v>
      </c>
      <c r="Q179">
        <f t="shared" si="153"/>
        <v>2653.92</v>
      </c>
      <c r="R179">
        <f t="shared" si="154"/>
        <v>1732.32</v>
      </c>
      <c r="S179">
        <f t="shared" si="155"/>
        <v>21261.599999999999</v>
      </c>
      <c r="T179">
        <f t="shared" si="156"/>
        <v>0</v>
      </c>
      <c r="U179">
        <f t="shared" si="157"/>
        <v>58.56</v>
      </c>
      <c r="V179">
        <f t="shared" si="158"/>
        <v>0</v>
      </c>
      <c r="W179">
        <f t="shared" si="159"/>
        <v>0</v>
      </c>
      <c r="X179">
        <f t="shared" si="160"/>
        <v>14883.12</v>
      </c>
      <c r="Y179">
        <f t="shared" si="160"/>
        <v>2126.16</v>
      </c>
      <c r="AA179">
        <v>150194011</v>
      </c>
      <c r="AB179">
        <f t="shared" si="161"/>
        <v>1998.8</v>
      </c>
      <c r="AC179">
        <f>ROUND(((ES179*4)),6)</f>
        <v>5.84</v>
      </c>
      <c r="AD179">
        <f>ROUND(((((ET179*4))-((EU179*4)))+AE179),6)</f>
        <v>221.16</v>
      </c>
      <c r="AE179">
        <f>ROUND(((EU179*4)),6)</f>
        <v>144.36000000000001</v>
      </c>
      <c r="AF179">
        <f>ROUND(((EV179*4)),6)</f>
        <v>1771.8</v>
      </c>
      <c r="AG179">
        <f t="shared" si="162"/>
        <v>0</v>
      </c>
      <c r="AH179">
        <f>((EW179*4))</f>
        <v>4.88</v>
      </c>
      <c r="AI179">
        <f>((EX179*4))</f>
        <v>0</v>
      </c>
      <c r="AJ179">
        <f t="shared" si="163"/>
        <v>0</v>
      </c>
      <c r="AK179">
        <v>499.7</v>
      </c>
      <c r="AL179">
        <v>1.46</v>
      </c>
      <c r="AM179">
        <v>55.29</v>
      </c>
      <c r="AN179">
        <v>36.090000000000003</v>
      </c>
      <c r="AO179">
        <v>442.95</v>
      </c>
      <c r="AP179">
        <v>0</v>
      </c>
      <c r="AQ179">
        <v>1.22</v>
      </c>
      <c r="AR179">
        <v>0</v>
      </c>
      <c r="AS179">
        <v>0</v>
      </c>
      <c r="AT179">
        <v>70</v>
      </c>
      <c r="AU179">
        <v>10</v>
      </c>
      <c r="AV179">
        <v>1</v>
      </c>
      <c r="AW179">
        <v>1</v>
      </c>
      <c r="AZ179">
        <v>1</v>
      </c>
      <c r="BA179">
        <v>1</v>
      </c>
      <c r="BB179">
        <v>1</v>
      </c>
      <c r="BC179">
        <v>1</v>
      </c>
      <c r="BD179" t="s">
        <v>3</v>
      </c>
      <c r="BE179" t="s">
        <v>3</v>
      </c>
      <c r="BF179" t="s">
        <v>3</v>
      </c>
      <c r="BG179" t="s">
        <v>3</v>
      </c>
      <c r="BH179">
        <v>0</v>
      </c>
      <c r="BI179">
        <v>4</v>
      </c>
      <c r="BJ179" t="s">
        <v>232</v>
      </c>
      <c r="BM179">
        <v>0</v>
      </c>
      <c r="BN179">
        <v>0</v>
      </c>
      <c r="BO179" t="s">
        <v>3</v>
      </c>
      <c r="BP179">
        <v>0</v>
      </c>
      <c r="BQ179">
        <v>1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70</v>
      </c>
      <c r="CA179">
        <v>10</v>
      </c>
      <c r="CB179" t="s">
        <v>3</v>
      </c>
      <c r="CE179">
        <v>0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164"/>
        <v>23985.599999999999</v>
      </c>
      <c r="CQ179">
        <f t="shared" si="165"/>
        <v>5.84</v>
      </c>
      <c r="CR179">
        <f>(((((ET179*4))*BB179-((EU179*4))*BS179)+AE179*BS179)*AV179)</f>
        <v>221.16</v>
      </c>
      <c r="CS179">
        <f t="shared" si="166"/>
        <v>144.36000000000001</v>
      </c>
      <c r="CT179">
        <f t="shared" si="167"/>
        <v>1771.8</v>
      </c>
      <c r="CU179">
        <f t="shared" si="168"/>
        <v>0</v>
      </c>
      <c r="CV179">
        <f t="shared" si="169"/>
        <v>4.88</v>
      </c>
      <c r="CW179">
        <f t="shared" si="170"/>
        <v>0</v>
      </c>
      <c r="CX179">
        <f t="shared" si="170"/>
        <v>0</v>
      </c>
      <c r="CY179">
        <f t="shared" si="171"/>
        <v>14883.12</v>
      </c>
      <c r="CZ179">
        <f t="shared" si="172"/>
        <v>2126.16</v>
      </c>
      <c r="DC179" t="s">
        <v>3</v>
      </c>
      <c r="DD179" t="s">
        <v>196</v>
      </c>
      <c r="DE179" t="s">
        <v>196</v>
      </c>
      <c r="DF179" t="s">
        <v>196</v>
      </c>
      <c r="DG179" t="s">
        <v>196</v>
      </c>
      <c r="DH179" t="s">
        <v>3</v>
      </c>
      <c r="DI179" t="s">
        <v>196</v>
      </c>
      <c r="DJ179" t="s">
        <v>196</v>
      </c>
      <c r="DK179" t="s">
        <v>3</v>
      </c>
      <c r="DL179" t="s">
        <v>196</v>
      </c>
      <c r="DM179" t="s">
        <v>196</v>
      </c>
      <c r="DN179">
        <v>0</v>
      </c>
      <c r="DO179">
        <v>0</v>
      </c>
      <c r="DP179">
        <v>1</v>
      </c>
      <c r="DQ179">
        <v>1</v>
      </c>
      <c r="DU179">
        <v>1010</v>
      </c>
      <c r="DV179" t="s">
        <v>19</v>
      </c>
      <c r="DW179" t="s">
        <v>19</v>
      </c>
      <c r="DX179">
        <v>1</v>
      </c>
      <c r="DZ179" t="s">
        <v>3</v>
      </c>
      <c r="EA179" t="s">
        <v>3</v>
      </c>
      <c r="EB179" t="s">
        <v>3</v>
      </c>
      <c r="EC179" t="s">
        <v>3</v>
      </c>
      <c r="EE179">
        <v>113434998</v>
      </c>
      <c r="EF179">
        <v>1</v>
      </c>
      <c r="EG179" t="s">
        <v>23</v>
      </c>
      <c r="EH179">
        <v>0</v>
      </c>
      <c r="EI179" t="s">
        <v>3</v>
      </c>
      <c r="EJ179">
        <v>4</v>
      </c>
      <c r="EK179">
        <v>0</v>
      </c>
      <c r="EL179" t="s">
        <v>24</v>
      </c>
      <c r="EM179" t="s">
        <v>25</v>
      </c>
      <c r="EO179" t="s">
        <v>3</v>
      </c>
      <c r="EQ179">
        <v>131072</v>
      </c>
      <c r="ER179">
        <v>499.7</v>
      </c>
      <c r="ES179">
        <v>1.46</v>
      </c>
      <c r="ET179">
        <v>55.29</v>
      </c>
      <c r="EU179">
        <v>36.090000000000003</v>
      </c>
      <c r="EV179">
        <v>442.95</v>
      </c>
      <c r="EW179">
        <v>1.22</v>
      </c>
      <c r="EX179">
        <v>0</v>
      </c>
      <c r="EY179">
        <v>0</v>
      </c>
      <c r="FQ179">
        <v>0</v>
      </c>
      <c r="FR179">
        <f t="shared" si="173"/>
        <v>0</v>
      </c>
      <c r="FS179">
        <v>0</v>
      </c>
      <c r="FX179">
        <v>280</v>
      </c>
      <c r="FY179">
        <v>40</v>
      </c>
      <c r="GA179" t="s">
        <v>3</v>
      </c>
      <c r="GD179">
        <v>0</v>
      </c>
      <c r="GF179">
        <v>612129850</v>
      </c>
      <c r="GG179">
        <v>2</v>
      </c>
      <c r="GH179">
        <v>1</v>
      </c>
      <c r="GI179">
        <v>-2</v>
      </c>
      <c r="GJ179">
        <v>0</v>
      </c>
      <c r="GK179">
        <f>ROUND(R179*(R12)/100,2)</f>
        <v>1870.91</v>
      </c>
      <c r="GL179">
        <f t="shared" si="174"/>
        <v>0</v>
      </c>
      <c r="GM179">
        <f t="shared" si="175"/>
        <v>42865.79</v>
      </c>
      <c r="GN179">
        <f t="shared" si="176"/>
        <v>0</v>
      </c>
      <c r="GO179">
        <f t="shared" si="177"/>
        <v>0</v>
      </c>
      <c r="GP179">
        <f t="shared" si="178"/>
        <v>42865.79</v>
      </c>
      <c r="GR179">
        <v>0</v>
      </c>
      <c r="GS179">
        <v>0</v>
      </c>
      <c r="GT179">
        <v>0</v>
      </c>
      <c r="GU179" t="s">
        <v>196</v>
      </c>
      <c r="GV179">
        <f>ROUND(((GT179*4)),6)</f>
        <v>0</v>
      </c>
      <c r="GW179">
        <v>1</v>
      </c>
      <c r="GX179">
        <f t="shared" si="179"/>
        <v>0</v>
      </c>
      <c r="HA179">
        <v>0</v>
      </c>
      <c r="HB179">
        <v>0</v>
      </c>
      <c r="HC179">
        <f t="shared" si="180"/>
        <v>0</v>
      </c>
      <c r="HE179" t="s">
        <v>3</v>
      </c>
      <c r="HF179" t="s">
        <v>3</v>
      </c>
      <c r="HM179" t="s">
        <v>3</v>
      </c>
      <c r="HN179" t="s">
        <v>3</v>
      </c>
      <c r="HO179" t="s">
        <v>3</v>
      </c>
      <c r="HP179" t="s">
        <v>3</v>
      </c>
      <c r="HQ179" t="s">
        <v>3</v>
      </c>
      <c r="IK179">
        <v>0</v>
      </c>
    </row>
    <row r="180" spans="1:245" x14ac:dyDescent="0.2">
      <c r="A180">
        <v>17</v>
      </c>
      <c r="B180">
        <v>1</v>
      </c>
      <c r="C180">
        <f>ROW(SmtRes!A189)</f>
        <v>189</v>
      </c>
      <c r="D180">
        <f>ROW(EtalonRes!A189)</f>
        <v>189</v>
      </c>
      <c r="E180" t="s">
        <v>233</v>
      </c>
      <c r="F180" t="s">
        <v>234</v>
      </c>
      <c r="G180" t="s">
        <v>235</v>
      </c>
      <c r="H180" t="s">
        <v>19</v>
      </c>
      <c r="I180">
        <v>2</v>
      </c>
      <c r="J180">
        <v>0</v>
      </c>
      <c r="K180">
        <v>2</v>
      </c>
      <c r="O180">
        <f t="shared" si="151"/>
        <v>670.48</v>
      </c>
      <c r="P180">
        <f t="shared" si="152"/>
        <v>3.52</v>
      </c>
      <c r="Q180">
        <f t="shared" si="153"/>
        <v>126.4</v>
      </c>
      <c r="R180">
        <f t="shared" si="154"/>
        <v>82.48</v>
      </c>
      <c r="S180">
        <f t="shared" si="155"/>
        <v>540.55999999999995</v>
      </c>
      <c r="T180">
        <f t="shared" si="156"/>
        <v>0</v>
      </c>
      <c r="U180">
        <f t="shared" si="157"/>
        <v>1.6</v>
      </c>
      <c r="V180">
        <f t="shared" si="158"/>
        <v>0</v>
      </c>
      <c r="W180">
        <f t="shared" si="159"/>
        <v>0</v>
      </c>
      <c r="X180">
        <f t="shared" si="160"/>
        <v>378.39</v>
      </c>
      <c r="Y180">
        <f t="shared" si="160"/>
        <v>54.06</v>
      </c>
      <c r="AA180">
        <v>150194011</v>
      </c>
      <c r="AB180">
        <f t="shared" si="161"/>
        <v>335.24</v>
      </c>
      <c r="AC180">
        <f>ROUND(((ES180*4)),6)</f>
        <v>1.76</v>
      </c>
      <c r="AD180">
        <f>ROUND(((((ET180*4))-((EU180*4)))+AE180),6)</f>
        <v>63.2</v>
      </c>
      <c r="AE180">
        <f>ROUND(((EU180*4)),6)</f>
        <v>41.24</v>
      </c>
      <c r="AF180">
        <f>ROUND(((EV180*4)),6)</f>
        <v>270.27999999999997</v>
      </c>
      <c r="AG180">
        <f t="shared" si="162"/>
        <v>0</v>
      </c>
      <c r="AH180">
        <f>((EW180*4))</f>
        <v>0.8</v>
      </c>
      <c r="AI180">
        <f>((EX180*4))</f>
        <v>0</v>
      </c>
      <c r="AJ180">
        <f t="shared" si="163"/>
        <v>0</v>
      </c>
      <c r="AK180">
        <v>83.81</v>
      </c>
      <c r="AL180">
        <v>0.44</v>
      </c>
      <c r="AM180">
        <v>15.8</v>
      </c>
      <c r="AN180">
        <v>10.31</v>
      </c>
      <c r="AO180">
        <v>67.569999999999993</v>
      </c>
      <c r="AP180">
        <v>0</v>
      </c>
      <c r="AQ180">
        <v>0.2</v>
      </c>
      <c r="AR180">
        <v>0</v>
      </c>
      <c r="AS180">
        <v>0</v>
      </c>
      <c r="AT180">
        <v>70</v>
      </c>
      <c r="AU180">
        <v>10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3</v>
      </c>
      <c r="BE180" t="s">
        <v>3</v>
      </c>
      <c r="BF180" t="s">
        <v>3</v>
      </c>
      <c r="BG180" t="s">
        <v>3</v>
      </c>
      <c r="BH180">
        <v>0</v>
      </c>
      <c r="BI180">
        <v>4</v>
      </c>
      <c r="BJ180" t="s">
        <v>236</v>
      </c>
      <c r="BM180">
        <v>0</v>
      </c>
      <c r="BN180">
        <v>0</v>
      </c>
      <c r="BO180" t="s">
        <v>3</v>
      </c>
      <c r="BP180">
        <v>0</v>
      </c>
      <c r="BQ180">
        <v>1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70</v>
      </c>
      <c r="CA180">
        <v>10</v>
      </c>
      <c r="CB180" t="s">
        <v>3</v>
      </c>
      <c r="CE180">
        <v>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si="164"/>
        <v>670.48</v>
      </c>
      <c r="CQ180">
        <f t="shared" si="165"/>
        <v>1.76</v>
      </c>
      <c r="CR180">
        <f>(((((ET180*4))*BB180-((EU180*4))*BS180)+AE180*BS180)*AV180)</f>
        <v>63.2</v>
      </c>
      <c r="CS180">
        <f t="shared" si="166"/>
        <v>41.24</v>
      </c>
      <c r="CT180">
        <f t="shared" si="167"/>
        <v>270.27999999999997</v>
      </c>
      <c r="CU180">
        <f t="shared" si="168"/>
        <v>0</v>
      </c>
      <c r="CV180">
        <f t="shared" si="169"/>
        <v>0.8</v>
      </c>
      <c r="CW180">
        <f t="shared" si="170"/>
        <v>0</v>
      </c>
      <c r="CX180">
        <f t="shared" si="170"/>
        <v>0</v>
      </c>
      <c r="CY180">
        <f t="shared" si="171"/>
        <v>378.392</v>
      </c>
      <c r="CZ180">
        <f t="shared" si="172"/>
        <v>54.055999999999997</v>
      </c>
      <c r="DC180" t="s">
        <v>3</v>
      </c>
      <c r="DD180" t="s">
        <v>196</v>
      </c>
      <c r="DE180" t="s">
        <v>196</v>
      </c>
      <c r="DF180" t="s">
        <v>196</v>
      </c>
      <c r="DG180" t="s">
        <v>196</v>
      </c>
      <c r="DH180" t="s">
        <v>3</v>
      </c>
      <c r="DI180" t="s">
        <v>196</v>
      </c>
      <c r="DJ180" t="s">
        <v>196</v>
      </c>
      <c r="DK180" t="s">
        <v>3</v>
      </c>
      <c r="DL180" t="s">
        <v>196</v>
      </c>
      <c r="DM180" t="s">
        <v>196</v>
      </c>
      <c r="DN180">
        <v>0</v>
      </c>
      <c r="DO180">
        <v>0</v>
      </c>
      <c r="DP180">
        <v>1</v>
      </c>
      <c r="DQ180">
        <v>1</v>
      </c>
      <c r="DU180">
        <v>1010</v>
      </c>
      <c r="DV180" t="s">
        <v>19</v>
      </c>
      <c r="DW180" t="s">
        <v>19</v>
      </c>
      <c r="DX180">
        <v>1</v>
      </c>
      <c r="DZ180" t="s">
        <v>3</v>
      </c>
      <c r="EA180" t="s">
        <v>3</v>
      </c>
      <c r="EB180" t="s">
        <v>3</v>
      </c>
      <c r="EC180" t="s">
        <v>3</v>
      </c>
      <c r="EE180">
        <v>113434998</v>
      </c>
      <c r="EF180">
        <v>1</v>
      </c>
      <c r="EG180" t="s">
        <v>23</v>
      </c>
      <c r="EH180">
        <v>0</v>
      </c>
      <c r="EI180" t="s">
        <v>3</v>
      </c>
      <c r="EJ180">
        <v>4</v>
      </c>
      <c r="EK180">
        <v>0</v>
      </c>
      <c r="EL180" t="s">
        <v>24</v>
      </c>
      <c r="EM180" t="s">
        <v>25</v>
      </c>
      <c r="EO180" t="s">
        <v>3</v>
      </c>
      <c r="EQ180">
        <v>131072</v>
      </c>
      <c r="ER180">
        <v>83.81</v>
      </c>
      <c r="ES180">
        <v>0.44</v>
      </c>
      <c r="ET180">
        <v>15.8</v>
      </c>
      <c r="EU180">
        <v>10.31</v>
      </c>
      <c r="EV180">
        <v>67.569999999999993</v>
      </c>
      <c r="EW180">
        <v>0.2</v>
      </c>
      <c r="EX180">
        <v>0</v>
      </c>
      <c r="EY180">
        <v>0</v>
      </c>
      <c r="FQ180">
        <v>0</v>
      </c>
      <c r="FR180">
        <f t="shared" si="173"/>
        <v>0</v>
      </c>
      <c r="FS180">
        <v>0</v>
      </c>
      <c r="FX180">
        <v>280</v>
      </c>
      <c r="FY180">
        <v>40</v>
      </c>
      <c r="GA180" t="s">
        <v>3</v>
      </c>
      <c r="GD180">
        <v>0</v>
      </c>
      <c r="GF180">
        <v>1540322122</v>
      </c>
      <c r="GG180">
        <v>2</v>
      </c>
      <c r="GH180">
        <v>1</v>
      </c>
      <c r="GI180">
        <v>-2</v>
      </c>
      <c r="GJ180">
        <v>0</v>
      </c>
      <c r="GK180">
        <f>ROUND(R180*(R12)/100,2)</f>
        <v>89.08</v>
      </c>
      <c r="GL180">
        <f t="shared" si="174"/>
        <v>0</v>
      </c>
      <c r="GM180">
        <f t="shared" si="175"/>
        <v>1192.01</v>
      </c>
      <c r="GN180">
        <f t="shared" si="176"/>
        <v>0</v>
      </c>
      <c r="GO180">
        <f t="shared" si="177"/>
        <v>0</v>
      </c>
      <c r="GP180">
        <f t="shared" si="178"/>
        <v>1192.01</v>
      </c>
      <c r="GR180">
        <v>0</v>
      </c>
      <c r="GS180">
        <v>0</v>
      </c>
      <c r="GT180">
        <v>0</v>
      </c>
      <c r="GU180" t="s">
        <v>196</v>
      </c>
      <c r="GV180">
        <f>ROUND(((GT180*4)),6)</f>
        <v>0</v>
      </c>
      <c r="GW180">
        <v>1</v>
      </c>
      <c r="GX180">
        <f t="shared" si="179"/>
        <v>0</v>
      </c>
      <c r="HA180">
        <v>0</v>
      </c>
      <c r="HB180">
        <v>0</v>
      </c>
      <c r="HC180">
        <f t="shared" si="180"/>
        <v>0</v>
      </c>
      <c r="HE180" t="s">
        <v>3</v>
      </c>
      <c r="HF180" t="s">
        <v>3</v>
      </c>
      <c r="HM180" t="s">
        <v>3</v>
      </c>
      <c r="HN180" t="s">
        <v>3</v>
      </c>
      <c r="HO180" t="s">
        <v>3</v>
      </c>
      <c r="HP180" t="s">
        <v>3</v>
      </c>
      <c r="HQ180" t="s">
        <v>3</v>
      </c>
      <c r="IK180">
        <v>0</v>
      </c>
    </row>
    <row r="182" spans="1:245" x14ac:dyDescent="0.2">
      <c r="A182" s="2">
        <v>51</v>
      </c>
      <c r="B182" s="2">
        <f>B171</f>
        <v>1</v>
      </c>
      <c r="C182" s="2">
        <f>A171</f>
        <v>5</v>
      </c>
      <c r="D182" s="2">
        <f>ROW(A171)</f>
        <v>171</v>
      </c>
      <c r="E182" s="2"/>
      <c r="F182" s="2" t="str">
        <f>IF(F171&lt;&gt;"",F171,"")</f>
        <v>Новый подраздел</v>
      </c>
      <c r="G182" s="2" t="str">
        <f>IF(G171&lt;&gt;"",G171,"")</f>
        <v>Система дымоудаления</v>
      </c>
      <c r="H182" s="2">
        <v>0</v>
      </c>
      <c r="I182" s="2"/>
      <c r="J182" s="2"/>
      <c r="K182" s="2"/>
      <c r="L182" s="2"/>
      <c r="M182" s="2"/>
      <c r="N182" s="2"/>
      <c r="O182" s="2">
        <f t="shared" ref="O182:T182" si="181">ROUND(AB182,2)</f>
        <v>76181.919999999998</v>
      </c>
      <c r="P182" s="2">
        <f t="shared" si="181"/>
        <v>2729.92</v>
      </c>
      <c r="Q182" s="2">
        <f t="shared" si="181"/>
        <v>2780.32</v>
      </c>
      <c r="R182" s="2">
        <f t="shared" si="181"/>
        <v>1814.8</v>
      </c>
      <c r="S182" s="2">
        <f t="shared" si="181"/>
        <v>70671.679999999993</v>
      </c>
      <c r="T182" s="2">
        <f t="shared" si="181"/>
        <v>0</v>
      </c>
      <c r="U182" s="2">
        <f>AH182</f>
        <v>199.35999999999999</v>
      </c>
      <c r="V182" s="2">
        <f>AI182</f>
        <v>0</v>
      </c>
      <c r="W182" s="2">
        <f>ROUND(AJ182,2)</f>
        <v>0</v>
      </c>
      <c r="X182" s="2">
        <f>ROUND(AK182,2)</f>
        <v>49470.17</v>
      </c>
      <c r="Y182" s="2">
        <f>ROUND(AL182,2)</f>
        <v>7067.17</v>
      </c>
      <c r="Z182" s="2"/>
      <c r="AA182" s="2"/>
      <c r="AB182" s="2">
        <f>ROUND(SUMIF(AA175:AA180,"=150194011",O175:O180),2)</f>
        <v>76181.919999999998</v>
      </c>
      <c r="AC182" s="2">
        <f>ROUND(SUMIF(AA175:AA180,"=150194011",P175:P180),2)</f>
        <v>2729.92</v>
      </c>
      <c r="AD182" s="2">
        <f>ROUND(SUMIF(AA175:AA180,"=150194011",Q175:Q180),2)</f>
        <v>2780.32</v>
      </c>
      <c r="AE182" s="2">
        <f>ROUND(SUMIF(AA175:AA180,"=150194011",R175:R180),2)</f>
        <v>1814.8</v>
      </c>
      <c r="AF182" s="2">
        <f>ROUND(SUMIF(AA175:AA180,"=150194011",S175:S180),2)</f>
        <v>70671.679999999993</v>
      </c>
      <c r="AG182" s="2">
        <f>ROUND(SUMIF(AA175:AA180,"=150194011",T175:T180),2)</f>
        <v>0</v>
      </c>
      <c r="AH182" s="2">
        <f>SUMIF(AA175:AA180,"=150194011",U175:U180)</f>
        <v>199.35999999999999</v>
      </c>
      <c r="AI182" s="2">
        <f>SUMIF(AA175:AA180,"=150194011",V175:V180)</f>
        <v>0</v>
      </c>
      <c r="AJ182" s="2">
        <f>ROUND(SUMIF(AA175:AA180,"=150194011",W175:W180),2)</f>
        <v>0</v>
      </c>
      <c r="AK182" s="2">
        <f>ROUND(SUMIF(AA175:AA180,"=150194011",X175:X180),2)</f>
        <v>49470.17</v>
      </c>
      <c r="AL182" s="2">
        <f>ROUND(SUMIF(AA175:AA180,"=150194011",Y175:Y180),2)</f>
        <v>7067.17</v>
      </c>
      <c r="AM182" s="2"/>
      <c r="AN182" s="2"/>
      <c r="AO182" s="2">
        <f t="shared" ref="AO182:BD182" si="182">ROUND(BX182,2)</f>
        <v>0</v>
      </c>
      <c r="AP182" s="2">
        <f t="shared" si="182"/>
        <v>0</v>
      </c>
      <c r="AQ182" s="2">
        <f t="shared" si="182"/>
        <v>0</v>
      </c>
      <c r="AR182" s="2">
        <f t="shared" si="182"/>
        <v>134679.25</v>
      </c>
      <c r="AS182" s="2">
        <f t="shared" si="182"/>
        <v>0</v>
      </c>
      <c r="AT182" s="2">
        <f t="shared" si="182"/>
        <v>0</v>
      </c>
      <c r="AU182" s="2">
        <f t="shared" si="182"/>
        <v>134679.25</v>
      </c>
      <c r="AV182" s="2">
        <f t="shared" si="182"/>
        <v>2729.92</v>
      </c>
      <c r="AW182" s="2">
        <f t="shared" si="182"/>
        <v>2729.92</v>
      </c>
      <c r="AX182" s="2">
        <f t="shared" si="182"/>
        <v>0</v>
      </c>
      <c r="AY182" s="2">
        <f t="shared" si="182"/>
        <v>2729.92</v>
      </c>
      <c r="AZ182" s="2">
        <f t="shared" si="182"/>
        <v>0</v>
      </c>
      <c r="BA182" s="2">
        <f t="shared" si="182"/>
        <v>0</v>
      </c>
      <c r="BB182" s="2">
        <f t="shared" si="182"/>
        <v>0</v>
      </c>
      <c r="BC182" s="2">
        <f t="shared" si="182"/>
        <v>0</v>
      </c>
      <c r="BD182" s="2">
        <f t="shared" si="182"/>
        <v>0</v>
      </c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>
        <f>ROUND(SUMIF(AA175:AA180,"=150194011",FQ175:FQ180),2)</f>
        <v>0</v>
      </c>
      <c r="BY182" s="2">
        <f>ROUND(SUMIF(AA175:AA180,"=150194011",FR175:FR180),2)</f>
        <v>0</v>
      </c>
      <c r="BZ182" s="2">
        <f>ROUND(SUMIF(AA175:AA180,"=150194011",GL175:GL180),2)</f>
        <v>0</v>
      </c>
      <c r="CA182" s="2">
        <f>ROUND(SUMIF(AA175:AA180,"=150194011",GM175:GM180),2)</f>
        <v>134679.25</v>
      </c>
      <c r="CB182" s="2">
        <f>ROUND(SUMIF(AA175:AA180,"=150194011",GN175:GN180),2)</f>
        <v>0</v>
      </c>
      <c r="CC182" s="2">
        <f>ROUND(SUMIF(AA175:AA180,"=150194011",GO175:GO180),2)</f>
        <v>0</v>
      </c>
      <c r="CD182" s="2">
        <f>ROUND(SUMIF(AA175:AA180,"=150194011",GP175:GP180),2)</f>
        <v>134679.25</v>
      </c>
      <c r="CE182" s="2">
        <f>AC182-BX182</f>
        <v>2729.92</v>
      </c>
      <c r="CF182" s="2">
        <f>AC182-BY182</f>
        <v>2729.92</v>
      </c>
      <c r="CG182" s="2">
        <f>BX182-BZ182</f>
        <v>0</v>
      </c>
      <c r="CH182" s="2">
        <f>AC182-BX182-BY182+BZ182</f>
        <v>2729.92</v>
      </c>
      <c r="CI182" s="2">
        <f>BY182-BZ182</f>
        <v>0</v>
      </c>
      <c r="CJ182" s="2">
        <f>ROUND(SUMIF(AA175:AA180,"=150194011",GX175:GX180),2)</f>
        <v>0</v>
      </c>
      <c r="CK182" s="2">
        <f>ROUND(SUMIF(AA175:AA180,"=150194011",GY175:GY180),2)</f>
        <v>0</v>
      </c>
      <c r="CL182" s="2">
        <f>ROUND(SUMIF(AA175:AA180,"=150194011",GZ175:GZ180),2)</f>
        <v>0</v>
      </c>
      <c r="CM182" s="2">
        <f>ROUND(SUMIF(AA175:AA180,"=150194011",HD175:HD180),2)</f>
        <v>0</v>
      </c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>
        <v>0</v>
      </c>
    </row>
    <row r="184" spans="1:245" x14ac:dyDescent="0.2">
      <c r="A184" s="4">
        <v>50</v>
      </c>
      <c r="B184" s="4">
        <v>0</v>
      </c>
      <c r="C184" s="4">
        <v>0</v>
      </c>
      <c r="D184" s="4">
        <v>1</v>
      </c>
      <c r="E184" s="4">
        <v>201</v>
      </c>
      <c r="F184" s="4">
        <f>ROUND(Source!O182,O184)</f>
        <v>76181.919999999998</v>
      </c>
      <c r="G184" s="4" t="s">
        <v>96</v>
      </c>
      <c r="H184" s="4" t="s">
        <v>97</v>
      </c>
      <c r="I184" s="4"/>
      <c r="J184" s="4"/>
      <c r="K184" s="4">
        <v>201</v>
      </c>
      <c r="L184" s="4">
        <v>1</v>
      </c>
      <c r="M184" s="4">
        <v>3</v>
      </c>
      <c r="N184" s="4" t="s">
        <v>3</v>
      </c>
      <c r="O184" s="4">
        <v>2</v>
      </c>
      <c r="P184" s="4"/>
      <c r="Q184" s="4"/>
      <c r="R184" s="4"/>
      <c r="S184" s="4"/>
      <c r="T184" s="4"/>
      <c r="U184" s="4"/>
      <c r="V184" s="4"/>
      <c r="W184" s="4">
        <v>76181.919999999998</v>
      </c>
      <c r="X184" s="4">
        <v>1</v>
      </c>
      <c r="Y184" s="4">
        <v>76181.919999999998</v>
      </c>
      <c r="Z184" s="4"/>
      <c r="AA184" s="4"/>
      <c r="AB184" s="4"/>
    </row>
    <row r="185" spans="1:245" x14ac:dyDescent="0.2">
      <c r="A185" s="4">
        <v>50</v>
      </c>
      <c r="B185" s="4">
        <v>0</v>
      </c>
      <c r="C185" s="4">
        <v>0</v>
      </c>
      <c r="D185" s="4">
        <v>1</v>
      </c>
      <c r="E185" s="4">
        <v>202</v>
      </c>
      <c r="F185" s="4">
        <f>ROUND(Source!P182,O185)</f>
        <v>2729.92</v>
      </c>
      <c r="G185" s="4" t="s">
        <v>98</v>
      </c>
      <c r="H185" s="4" t="s">
        <v>99</v>
      </c>
      <c r="I185" s="4"/>
      <c r="J185" s="4"/>
      <c r="K185" s="4">
        <v>202</v>
      </c>
      <c r="L185" s="4">
        <v>2</v>
      </c>
      <c r="M185" s="4">
        <v>3</v>
      </c>
      <c r="N185" s="4" t="s">
        <v>3</v>
      </c>
      <c r="O185" s="4">
        <v>2</v>
      </c>
      <c r="P185" s="4"/>
      <c r="Q185" s="4"/>
      <c r="R185" s="4"/>
      <c r="S185" s="4"/>
      <c r="T185" s="4"/>
      <c r="U185" s="4"/>
      <c r="V185" s="4"/>
      <c r="W185" s="4">
        <v>2729.92</v>
      </c>
      <c r="X185" s="4">
        <v>1</v>
      </c>
      <c r="Y185" s="4">
        <v>2729.92</v>
      </c>
      <c r="Z185" s="4"/>
      <c r="AA185" s="4"/>
      <c r="AB185" s="4"/>
    </row>
    <row r="186" spans="1:245" x14ac:dyDescent="0.2">
      <c r="A186" s="4">
        <v>50</v>
      </c>
      <c r="B186" s="4">
        <v>0</v>
      </c>
      <c r="C186" s="4">
        <v>0</v>
      </c>
      <c r="D186" s="4">
        <v>1</v>
      </c>
      <c r="E186" s="4">
        <v>222</v>
      </c>
      <c r="F186" s="4">
        <f>ROUND(Source!AO182,O186)</f>
        <v>0</v>
      </c>
      <c r="G186" s="4" t="s">
        <v>100</v>
      </c>
      <c r="H186" s="4" t="s">
        <v>101</v>
      </c>
      <c r="I186" s="4"/>
      <c r="J186" s="4"/>
      <c r="K186" s="4">
        <v>222</v>
      </c>
      <c r="L186" s="4">
        <v>3</v>
      </c>
      <c r="M186" s="4">
        <v>3</v>
      </c>
      <c r="N186" s="4" t="s">
        <v>3</v>
      </c>
      <c r="O186" s="4">
        <v>2</v>
      </c>
      <c r="P186" s="4"/>
      <c r="Q186" s="4"/>
      <c r="R186" s="4"/>
      <c r="S186" s="4"/>
      <c r="T186" s="4"/>
      <c r="U186" s="4"/>
      <c r="V186" s="4"/>
      <c r="W186" s="4">
        <v>0</v>
      </c>
      <c r="X186" s="4">
        <v>1</v>
      </c>
      <c r="Y186" s="4">
        <v>0</v>
      </c>
      <c r="Z186" s="4"/>
      <c r="AA186" s="4"/>
      <c r="AB186" s="4"/>
    </row>
    <row r="187" spans="1:245" x14ac:dyDescent="0.2">
      <c r="A187" s="4">
        <v>50</v>
      </c>
      <c r="B187" s="4">
        <v>0</v>
      </c>
      <c r="C187" s="4">
        <v>0</v>
      </c>
      <c r="D187" s="4">
        <v>1</v>
      </c>
      <c r="E187" s="4">
        <v>225</v>
      </c>
      <c r="F187" s="4">
        <f>ROUND(Source!AV182,O187)</f>
        <v>2729.92</v>
      </c>
      <c r="G187" s="4" t="s">
        <v>102</v>
      </c>
      <c r="H187" s="4" t="s">
        <v>103</v>
      </c>
      <c r="I187" s="4"/>
      <c r="J187" s="4"/>
      <c r="K187" s="4">
        <v>225</v>
      </c>
      <c r="L187" s="4">
        <v>4</v>
      </c>
      <c r="M187" s="4">
        <v>3</v>
      </c>
      <c r="N187" s="4" t="s">
        <v>3</v>
      </c>
      <c r="O187" s="4">
        <v>2</v>
      </c>
      <c r="P187" s="4"/>
      <c r="Q187" s="4"/>
      <c r="R187" s="4"/>
      <c r="S187" s="4"/>
      <c r="T187" s="4"/>
      <c r="U187" s="4"/>
      <c r="V187" s="4"/>
      <c r="W187" s="4">
        <v>2729.92</v>
      </c>
      <c r="X187" s="4">
        <v>1</v>
      </c>
      <c r="Y187" s="4">
        <v>2729.92</v>
      </c>
      <c r="Z187" s="4"/>
      <c r="AA187" s="4"/>
      <c r="AB187" s="4"/>
    </row>
    <row r="188" spans="1:245" x14ac:dyDescent="0.2">
      <c r="A188" s="4">
        <v>50</v>
      </c>
      <c r="B188" s="4">
        <v>0</v>
      </c>
      <c r="C188" s="4">
        <v>0</v>
      </c>
      <c r="D188" s="4">
        <v>1</v>
      </c>
      <c r="E188" s="4">
        <v>226</v>
      </c>
      <c r="F188" s="4">
        <f>ROUND(Source!AW182,O188)</f>
        <v>2729.92</v>
      </c>
      <c r="G188" s="4" t="s">
        <v>104</v>
      </c>
      <c r="H188" s="4" t="s">
        <v>105</v>
      </c>
      <c r="I188" s="4"/>
      <c r="J188" s="4"/>
      <c r="K188" s="4">
        <v>226</v>
      </c>
      <c r="L188" s="4">
        <v>5</v>
      </c>
      <c r="M188" s="4">
        <v>3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>
        <v>2729.92</v>
      </c>
      <c r="X188" s="4">
        <v>1</v>
      </c>
      <c r="Y188" s="4">
        <v>2729.92</v>
      </c>
      <c r="Z188" s="4"/>
      <c r="AA188" s="4"/>
      <c r="AB188" s="4"/>
    </row>
    <row r="189" spans="1:245" x14ac:dyDescent="0.2">
      <c r="A189" s="4">
        <v>50</v>
      </c>
      <c r="B189" s="4">
        <v>0</v>
      </c>
      <c r="C189" s="4">
        <v>0</v>
      </c>
      <c r="D189" s="4">
        <v>1</v>
      </c>
      <c r="E189" s="4">
        <v>227</v>
      </c>
      <c r="F189" s="4">
        <f>ROUND(Source!AX182,O189)</f>
        <v>0</v>
      </c>
      <c r="G189" s="4" t="s">
        <v>106</v>
      </c>
      <c r="H189" s="4" t="s">
        <v>107</v>
      </c>
      <c r="I189" s="4"/>
      <c r="J189" s="4"/>
      <c r="K189" s="4">
        <v>227</v>
      </c>
      <c r="L189" s="4">
        <v>6</v>
      </c>
      <c r="M189" s="4">
        <v>3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>
        <v>0</v>
      </c>
      <c r="X189" s="4">
        <v>1</v>
      </c>
      <c r="Y189" s="4">
        <v>0</v>
      </c>
      <c r="Z189" s="4"/>
      <c r="AA189" s="4"/>
      <c r="AB189" s="4"/>
    </row>
    <row r="190" spans="1:245" x14ac:dyDescent="0.2">
      <c r="A190" s="4">
        <v>50</v>
      </c>
      <c r="B190" s="4">
        <v>0</v>
      </c>
      <c r="C190" s="4">
        <v>0</v>
      </c>
      <c r="D190" s="4">
        <v>1</v>
      </c>
      <c r="E190" s="4">
        <v>228</v>
      </c>
      <c r="F190" s="4">
        <f>ROUND(Source!AY182,O190)</f>
        <v>2729.92</v>
      </c>
      <c r="G190" s="4" t="s">
        <v>108</v>
      </c>
      <c r="H190" s="4" t="s">
        <v>109</v>
      </c>
      <c r="I190" s="4"/>
      <c r="J190" s="4"/>
      <c r="K190" s="4">
        <v>228</v>
      </c>
      <c r="L190" s="4">
        <v>7</v>
      </c>
      <c r="M190" s="4">
        <v>3</v>
      </c>
      <c r="N190" s="4" t="s">
        <v>3</v>
      </c>
      <c r="O190" s="4">
        <v>2</v>
      </c>
      <c r="P190" s="4"/>
      <c r="Q190" s="4"/>
      <c r="R190" s="4"/>
      <c r="S190" s="4"/>
      <c r="T190" s="4"/>
      <c r="U190" s="4"/>
      <c r="V190" s="4"/>
      <c r="W190" s="4">
        <v>2729.92</v>
      </c>
      <c r="X190" s="4">
        <v>1</v>
      </c>
      <c r="Y190" s="4">
        <v>2729.92</v>
      </c>
      <c r="Z190" s="4"/>
      <c r="AA190" s="4"/>
      <c r="AB190" s="4"/>
    </row>
    <row r="191" spans="1:245" x14ac:dyDescent="0.2">
      <c r="A191" s="4">
        <v>50</v>
      </c>
      <c r="B191" s="4">
        <v>0</v>
      </c>
      <c r="C191" s="4">
        <v>0</v>
      </c>
      <c r="D191" s="4">
        <v>1</v>
      </c>
      <c r="E191" s="4">
        <v>216</v>
      </c>
      <c r="F191" s="4">
        <f>ROUND(Source!AP182,O191)</f>
        <v>0</v>
      </c>
      <c r="G191" s="4" t="s">
        <v>110</v>
      </c>
      <c r="H191" s="4" t="s">
        <v>111</v>
      </c>
      <c r="I191" s="4"/>
      <c r="J191" s="4"/>
      <c r="K191" s="4">
        <v>216</v>
      </c>
      <c r="L191" s="4">
        <v>8</v>
      </c>
      <c r="M191" s="4">
        <v>3</v>
      </c>
      <c r="N191" s="4" t="s">
        <v>3</v>
      </c>
      <c r="O191" s="4">
        <v>2</v>
      </c>
      <c r="P191" s="4"/>
      <c r="Q191" s="4"/>
      <c r="R191" s="4"/>
      <c r="S191" s="4"/>
      <c r="T191" s="4"/>
      <c r="U191" s="4"/>
      <c r="V191" s="4"/>
      <c r="W191" s="4">
        <v>0</v>
      </c>
      <c r="X191" s="4">
        <v>1</v>
      </c>
      <c r="Y191" s="4">
        <v>0</v>
      </c>
      <c r="Z191" s="4"/>
      <c r="AA191" s="4"/>
      <c r="AB191" s="4"/>
    </row>
    <row r="192" spans="1:245" x14ac:dyDescent="0.2">
      <c r="A192" s="4">
        <v>50</v>
      </c>
      <c r="B192" s="4">
        <v>0</v>
      </c>
      <c r="C192" s="4">
        <v>0</v>
      </c>
      <c r="D192" s="4">
        <v>1</v>
      </c>
      <c r="E192" s="4">
        <v>223</v>
      </c>
      <c r="F192" s="4">
        <f>ROUND(Source!AQ182,O192)</f>
        <v>0</v>
      </c>
      <c r="G192" s="4" t="s">
        <v>112</v>
      </c>
      <c r="H192" s="4" t="s">
        <v>113</v>
      </c>
      <c r="I192" s="4"/>
      <c r="J192" s="4"/>
      <c r="K192" s="4">
        <v>223</v>
      </c>
      <c r="L192" s="4">
        <v>9</v>
      </c>
      <c r="M192" s="4">
        <v>3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>
        <v>0</v>
      </c>
      <c r="X192" s="4">
        <v>1</v>
      </c>
      <c r="Y192" s="4">
        <v>0</v>
      </c>
      <c r="Z192" s="4"/>
      <c r="AA192" s="4"/>
      <c r="AB192" s="4"/>
    </row>
    <row r="193" spans="1:28" x14ac:dyDescent="0.2">
      <c r="A193" s="4">
        <v>50</v>
      </c>
      <c r="B193" s="4">
        <v>0</v>
      </c>
      <c r="C193" s="4">
        <v>0</v>
      </c>
      <c r="D193" s="4">
        <v>1</v>
      </c>
      <c r="E193" s="4">
        <v>229</v>
      </c>
      <c r="F193" s="4">
        <f>ROUND(Source!AZ182,O193)</f>
        <v>0</v>
      </c>
      <c r="G193" s="4" t="s">
        <v>114</v>
      </c>
      <c r="H193" s="4" t="s">
        <v>115</v>
      </c>
      <c r="I193" s="4"/>
      <c r="J193" s="4"/>
      <c r="K193" s="4">
        <v>229</v>
      </c>
      <c r="L193" s="4">
        <v>10</v>
      </c>
      <c r="M193" s="4">
        <v>3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>
        <v>0</v>
      </c>
      <c r="X193" s="4">
        <v>1</v>
      </c>
      <c r="Y193" s="4">
        <v>0</v>
      </c>
      <c r="Z193" s="4"/>
      <c r="AA193" s="4"/>
      <c r="AB193" s="4"/>
    </row>
    <row r="194" spans="1:28" x14ac:dyDescent="0.2">
      <c r="A194" s="4">
        <v>50</v>
      </c>
      <c r="B194" s="4">
        <v>0</v>
      </c>
      <c r="C194" s="4">
        <v>0</v>
      </c>
      <c r="D194" s="4">
        <v>1</v>
      </c>
      <c r="E194" s="4">
        <v>203</v>
      </c>
      <c r="F194" s="4">
        <f>ROUND(Source!Q182,O194)</f>
        <v>2780.32</v>
      </c>
      <c r="G194" s="4" t="s">
        <v>116</v>
      </c>
      <c r="H194" s="4" t="s">
        <v>117</v>
      </c>
      <c r="I194" s="4"/>
      <c r="J194" s="4"/>
      <c r="K194" s="4">
        <v>203</v>
      </c>
      <c r="L194" s="4">
        <v>11</v>
      </c>
      <c r="M194" s="4">
        <v>3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>
        <v>2780.32</v>
      </c>
      <c r="X194" s="4">
        <v>1</v>
      </c>
      <c r="Y194" s="4">
        <v>2780.32</v>
      </c>
      <c r="Z194" s="4"/>
      <c r="AA194" s="4"/>
      <c r="AB194" s="4"/>
    </row>
    <row r="195" spans="1:28" x14ac:dyDescent="0.2">
      <c r="A195" s="4">
        <v>50</v>
      </c>
      <c r="B195" s="4">
        <v>0</v>
      </c>
      <c r="C195" s="4">
        <v>0</v>
      </c>
      <c r="D195" s="4">
        <v>1</v>
      </c>
      <c r="E195" s="4">
        <v>231</v>
      </c>
      <c r="F195" s="4">
        <f>ROUND(Source!BB182,O195)</f>
        <v>0</v>
      </c>
      <c r="G195" s="4" t="s">
        <v>118</v>
      </c>
      <c r="H195" s="4" t="s">
        <v>119</v>
      </c>
      <c r="I195" s="4"/>
      <c r="J195" s="4"/>
      <c r="K195" s="4">
        <v>231</v>
      </c>
      <c r="L195" s="4">
        <v>12</v>
      </c>
      <c r="M195" s="4">
        <v>3</v>
      </c>
      <c r="N195" s="4" t="s">
        <v>3</v>
      </c>
      <c r="O195" s="4">
        <v>2</v>
      </c>
      <c r="P195" s="4"/>
      <c r="Q195" s="4"/>
      <c r="R195" s="4"/>
      <c r="S195" s="4"/>
      <c r="T195" s="4"/>
      <c r="U195" s="4"/>
      <c r="V195" s="4"/>
      <c r="W195" s="4">
        <v>0</v>
      </c>
      <c r="X195" s="4">
        <v>1</v>
      </c>
      <c r="Y195" s="4">
        <v>0</v>
      </c>
      <c r="Z195" s="4"/>
      <c r="AA195" s="4"/>
      <c r="AB195" s="4"/>
    </row>
    <row r="196" spans="1:28" x14ac:dyDescent="0.2">
      <c r="A196" s="4">
        <v>50</v>
      </c>
      <c r="B196" s="4">
        <v>0</v>
      </c>
      <c r="C196" s="4">
        <v>0</v>
      </c>
      <c r="D196" s="4">
        <v>1</v>
      </c>
      <c r="E196" s="4">
        <v>204</v>
      </c>
      <c r="F196" s="4">
        <f>ROUND(Source!R182,O196)</f>
        <v>1814.8</v>
      </c>
      <c r="G196" s="4" t="s">
        <v>120</v>
      </c>
      <c r="H196" s="4" t="s">
        <v>121</v>
      </c>
      <c r="I196" s="4"/>
      <c r="J196" s="4"/>
      <c r="K196" s="4">
        <v>204</v>
      </c>
      <c r="L196" s="4">
        <v>13</v>
      </c>
      <c r="M196" s="4">
        <v>3</v>
      </c>
      <c r="N196" s="4" t="s">
        <v>3</v>
      </c>
      <c r="O196" s="4">
        <v>2</v>
      </c>
      <c r="P196" s="4"/>
      <c r="Q196" s="4"/>
      <c r="R196" s="4"/>
      <c r="S196" s="4"/>
      <c r="T196" s="4"/>
      <c r="U196" s="4"/>
      <c r="V196" s="4"/>
      <c r="W196" s="4">
        <v>1814.8</v>
      </c>
      <c r="X196" s="4">
        <v>1</v>
      </c>
      <c r="Y196" s="4">
        <v>1814.8</v>
      </c>
      <c r="Z196" s="4"/>
      <c r="AA196" s="4"/>
      <c r="AB196" s="4"/>
    </row>
    <row r="197" spans="1:28" x14ac:dyDescent="0.2">
      <c r="A197" s="4">
        <v>50</v>
      </c>
      <c r="B197" s="4">
        <v>0</v>
      </c>
      <c r="C197" s="4">
        <v>0</v>
      </c>
      <c r="D197" s="4">
        <v>1</v>
      </c>
      <c r="E197" s="4">
        <v>205</v>
      </c>
      <c r="F197" s="4">
        <f>ROUND(Source!S182,O197)</f>
        <v>70671.679999999993</v>
      </c>
      <c r="G197" s="4" t="s">
        <v>122</v>
      </c>
      <c r="H197" s="4" t="s">
        <v>123</v>
      </c>
      <c r="I197" s="4"/>
      <c r="J197" s="4"/>
      <c r="K197" s="4">
        <v>205</v>
      </c>
      <c r="L197" s="4">
        <v>14</v>
      </c>
      <c r="M197" s="4">
        <v>3</v>
      </c>
      <c r="N197" s="4" t="s">
        <v>3</v>
      </c>
      <c r="O197" s="4">
        <v>2</v>
      </c>
      <c r="P197" s="4"/>
      <c r="Q197" s="4"/>
      <c r="R197" s="4"/>
      <c r="S197" s="4"/>
      <c r="T197" s="4"/>
      <c r="U197" s="4"/>
      <c r="V197" s="4"/>
      <c r="W197" s="4">
        <v>70671.679999999993</v>
      </c>
      <c r="X197" s="4">
        <v>1</v>
      </c>
      <c r="Y197" s="4">
        <v>70671.679999999993</v>
      </c>
      <c r="Z197" s="4"/>
      <c r="AA197" s="4"/>
      <c r="AB197" s="4"/>
    </row>
    <row r="198" spans="1:28" x14ac:dyDescent="0.2">
      <c r="A198" s="4">
        <v>50</v>
      </c>
      <c r="B198" s="4">
        <v>0</v>
      </c>
      <c r="C198" s="4">
        <v>0</v>
      </c>
      <c r="D198" s="4">
        <v>1</v>
      </c>
      <c r="E198" s="4">
        <v>232</v>
      </c>
      <c r="F198" s="4">
        <f>ROUND(Source!BC182,O198)</f>
        <v>0</v>
      </c>
      <c r="G198" s="4" t="s">
        <v>124</v>
      </c>
      <c r="H198" s="4" t="s">
        <v>125</v>
      </c>
      <c r="I198" s="4"/>
      <c r="J198" s="4"/>
      <c r="K198" s="4">
        <v>232</v>
      </c>
      <c r="L198" s="4">
        <v>15</v>
      </c>
      <c r="M198" s="4">
        <v>3</v>
      </c>
      <c r="N198" s="4" t="s">
        <v>3</v>
      </c>
      <c r="O198" s="4">
        <v>2</v>
      </c>
      <c r="P198" s="4"/>
      <c r="Q198" s="4"/>
      <c r="R198" s="4"/>
      <c r="S198" s="4"/>
      <c r="T198" s="4"/>
      <c r="U198" s="4"/>
      <c r="V198" s="4"/>
      <c r="W198" s="4">
        <v>0</v>
      </c>
      <c r="X198" s="4">
        <v>1</v>
      </c>
      <c r="Y198" s="4">
        <v>0</v>
      </c>
      <c r="Z198" s="4"/>
      <c r="AA198" s="4"/>
      <c r="AB198" s="4"/>
    </row>
    <row r="199" spans="1:28" x14ac:dyDescent="0.2">
      <c r="A199" s="4">
        <v>50</v>
      </c>
      <c r="B199" s="4">
        <v>0</v>
      </c>
      <c r="C199" s="4">
        <v>0</v>
      </c>
      <c r="D199" s="4">
        <v>1</v>
      </c>
      <c r="E199" s="4">
        <v>214</v>
      </c>
      <c r="F199" s="4">
        <f>ROUND(Source!AS182,O199)</f>
        <v>0</v>
      </c>
      <c r="G199" s="4" t="s">
        <v>126</v>
      </c>
      <c r="H199" s="4" t="s">
        <v>127</v>
      </c>
      <c r="I199" s="4"/>
      <c r="J199" s="4"/>
      <c r="K199" s="4">
        <v>214</v>
      </c>
      <c r="L199" s="4">
        <v>16</v>
      </c>
      <c r="M199" s="4">
        <v>3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>
        <v>0</v>
      </c>
      <c r="X199" s="4">
        <v>1</v>
      </c>
      <c r="Y199" s="4">
        <v>0</v>
      </c>
      <c r="Z199" s="4"/>
      <c r="AA199" s="4"/>
      <c r="AB199" s="4"/>
    </row>
    <row r="200" spans="1:28" x14ac:dyDescent="0.2">
      <c r="A200" s="4">
        <v>50</v>
      </c>
      <c r="B200" s="4">
        <v>0</v>
      </c>
      <c r="C200" s="4">
        <v>0</v>
      </c>
      <c r="D200" s="4">
        <v>1</v>
      </c>
      <c r="E200" s="4">
        <v>215</v>
      </c>
      <c r="F200" s="4">
        <f>ROUND(Source!AT182,O200)</f>
        <v>0</v>
      </c>
      <c r="G200" s="4" t="s">
        <v>128</v>
      </c>
      <c r="H200" s="4" t="s">
        <v>129</v>
      </c>
      <c r="I200" s="4"/>
      <c r="J200" s="4"/>
      <c r="K200" s="4">
        <v>215</v>
      </c>
      <c r="L200" s="4">
        <v>17</v>
      </c>
      <c r="M200" s="4">
        <v>3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>
        <v>0</v>
      </c>
      <c r="X200" s="4">
        <v>1</v>
      </c>
      <c r="Y200" s="4">
        <v>0</v>
      </c>
      <c r="Z200" s="4"/>
      <c r="AA200" s="4"/>
      <c r="AB200" s="4"/>
    </row>
    <row r="201" spans="1:28" x14ac:dyDescent="0.2">
      <c r="A201" s="4">
        <v>50</v>
      </c>
      <c r="B201" s="4">
        <v>0</v>
      </c>
      <c r="C201" s="4">
        <v>0</v>
      </c>
      <c r="D201" s="4">
        <v>1</v>
      </c>
      <c r="E201" s="4">
        <v>217</v>
      </c>
      <c r="F201" s="4">
        <f>ROUND(Source!AU182,O201)</f>
        <v>134679.25</v>
      </c>
      <c r="G201" s="4" t="s">
        <v>130</v>
      </c>
      <c r="H201" s="4" t="s">
        <v>131</v>
      </c>
      <c r="I201" s="4"/>
      <c r="J201" s="4"/>
      <c r="K201" s="4">
        <v>217</v>
      </c>
      <c r="L201" s="4">
        <v>18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>
        <v>134679.25</v>
      </c>
      <c r="X201" s="4">
        <v>1</v>
      </c>
      <c r="Y201" s="4">
        <v>134679.25</v>
      </c>
      <c r="Z201" s="4"/>
      <c r="AA201" s="4"/>
      <c r="AB201" s="4"/>
    </row>
    <row r="202" spans="1:28" x14ac:dyDescent="0.2">
      <c r="A202" s="4">
        <v>50</v>
      </c>
      <c r="B202" s="4">
        <v>0</v>
      </c>
      <c r="C202" s="4">
        <v>0</v>
      </c>
      <c r="D202" s="4">
        <v>1</v>
      </c>
      <c r="E202" s="4">
        <v>230</v>
      </c>
      <c r="F202" s="4">
        <f>ROUND(Source!BA182,O202)</f>
        <v>0</v>
      </c>
      <c r="G202" s="4" t="s">
        <v>132</v>
      </c>
      <c r="H202" s="4" t="s">
        <v>133</v>
      </c>
      <c r="I202" s="4"/>
      <c r="J202" s="4"/>
      <c r="K202" s="4">
        <v>230</v>
      </c>
      <c r="L202" s="4">
        <v>19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>
        <v>0</v>
      </c>
      <c r="X202" s="4">
        <v>1</v>
      </c>
      <c r="Y202" s="4">
        <v>0</v>
      </c>
      <c r="Z202" s="4"/>
      <c r="AA202" s="4"/>
      <c r="AB202" s="4"/>
    </row>
    <row r="203" spans="1:28" x14ac:dyDescent="0.2">
      <c r="A203" s="4">
        <v>50</v>
      </c>
      <c r="B203" s="4">
        <v>0</v>
      </c>
      <c r="C203" s="4">
        <v>0</v>
      </c>
      <c r="D203" s="4">
        <v>1</v>
      </c>
      <c r="E203" s="4">
        <v>206</v>
      </c>
      <c r="F203" s="4">
        <f>ROUND(Source!T182,O203)</f>
        <v>0</v>
      </c>
      <c r="G203" s="4" t="s">
        <v>134</v>
      </c>
      <c r="H203" s="4" t="s">
        <v>135</v>
      </c>
      <c r="I203" s="4"/>
      <c r="J203" s="4"/>
      <c r="K203" s="4">
        <v>206</v>
      </c>
      <c r="L203" s="4">
        <v>20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>
        <v>0</v>
      </c>
      <c r="X203" s="4">
        <v>1</v>
      </c>
      <c r="Y203" s="4">
        <v>0</v>
      </c>
      <c r="Z203" s="4"/>
      <c r="AA203" s="4"/>
      <c r="AB203" s="4"/>
    </row>
    <row r="204" spans="1:28" x14ac:dyDescent="0.2">
      <c r="A204" s="4">
        <v>50</v>
      </c>
      <c r="B204" s="4">
        <v>0</v>
      </c>
      <c r="C204" s="4">
        <v>0</v>
      </c>
      <c r="D204" s="4">
        <v>1</v>
      </c>
      <c r="E204" s="4">
        <v>207</v>
      </c>
      <c r="F204" s="4">
        <f>Source!U182</f>
        <v>199.35999999999999</v>
      </c>
      <c r="G204" s="4" t="s">
        <v>136</v>
      </c>
      <c r="H204" s="4" t="s">
        <v>137</v>
      </c>
      <c r="I204" s="4"/>
      <c r="J204" s="4"/>
      <c r="K204" s="4">
        <v>207</v>
      </c>
      <c r="L204" s="4">
        <v>21</v>
      </c>
      <c r="M204" s="4">
        <v>3</v>
      </c>
      <c r="N204" s="4" t="s">
        <v>3</v>
      </c>
      <c r="O204" s="4">
        <v>-1</v>
      </c>
      <c r="P204" s="4"/>
      <c r="Q204" s="4"/>
      <c r="R204" s="4"/>
      <c r="S204" s="4"/>
      <c r="T204" s="4"/>
      <c r="U204" s="4"/>
      <c r="V204" s="4"/>
      <c r="W204" s="4">
        <v>199.35999999999999</v>
      </c>
      <c r="X204" s="4">
        <v>1</v>
      </c>
      <c r="Y204" s="4">
        <v>199.35999999999999</v>
      </c>
      <c r="Z204" s="4"/>
      <c r="AA204" s="4"/>
      <c r="AB204" s="4"/>
    </row>
    <row r="205" spans="1:28" x14ac:dyDescent="0.2">
      <c r="A205" s="4">
        <v>50</v>
      </c>
      <c r="B205" s="4">
        <v>0</v>
      </c>
      <c r="C205" s="4">
        <v>0</v>
      </c>
      <c r="D205" s="4">
        <v>1</v>
      </c>
      <c r="E205" s="4">
        <v>208</v>
      </c>
      <c r="F205" s="4">
        <f>Source!V182</f>
        <v>0</v>
      </c>
      <c r="G205" s="4" t="s">
        <v>138</v>
      </c>
      <c r="H205" s="4" t="s">
        <v>139</v>
      </c>
      <c r="I205" s="4"/>
      <c r="J205" s="4"/>
      <c r="K205" s="4">
        <v>208</v>
      </c>
      <c r="L205" s="4">
        <v>22</v>
      </c>
      <c r="M205" s="4">
        <v>3</v>
      </c>
      <c r="N205" s="4" t="s">
        <v>3</v>
      </c>
      <c r="O205" s="4">
        <v>-1</v>
      </c>
      <c r="P205" s="4"/>
      <c r="Q205" s="4"/>
      <c r="R205" s="4"/>
      <c r="S205" s="4"/>
      <c r="T205" s="4"/>
      <c r="U205" s="4"/>
      <c r="V205" s="4"/>
      <c r="W205" s="4">
        <v>0</v>
      </c>
      <c r="X205" s="4">
        <v>1</v>
      </c>
      <c r="Y205" s="4">
        <v>0</v>
      </c>
      <c r="Z205" s="4"/>
      <c r="AA205" s="4"/>
      <c r="AB205" s="4"/>
    </row>
    <row r="206" spans="1:28" x14ac:dyDescent="0.2">
      <c r="A206" s="4">
        <v>50</v>
      </c>
      <c r="B206" s="4">
        <v>0</v>
      </c>
      <c r="C206" s="4">
        <v>0</v>
      </c>
      <c r="D206" s="4">
        <v>1</v>
      </c>
      <c r="E206" s="4">
        <v>209</v>
      </c>
      <c r="F206" s="4">
        <f>ROUND(Source!W182,O206)</f>
        <v>0</v>
      </c>
      <c r="G206" s="4" t="s">
        <v>140</v>
      </c>
      <c r="H206" s="4" t="s">
        <v>141</v>
      </c>
      <c r="I206" s="4"/>
      <c r="J206" s="4"/>
      <c r="K206" s="4">
        <v>209</v>
      </c>
      <c r="L206" s="4">
        <v>23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>
        <v>0</v>
      </c>
      <c r="X206" s="4">
        <v>1</v>
      </c>
      <c r="Y206" s="4">
        <v>0</v>
      </c>
      <c r="Z206" s="4"/>
      <c r="AA206" s="4"/>
      <c r="AB206" s="4"/>
    </row>
    <row r="207" spans="1:28" x14ac:dyDescent="0.2">
      <c r="A207" s="4">
        <v>50</v>
      </c>
      <c r="B207" s="4">
        <v>0</v>
      </c>
      <c r="C207" s="4">
        <v>0</v>
      </c>
      <c r="D207" s="4">
        <v>1</v>
      </c>
      <c r="E207" s="4">
        <v>233</v>
      </c>
      <c r="F207" s="4">
        <f>ROUND(Source!BD182,O207)</f>
        <v>0</v>
      </c>
      <c r="G207" s="4" t="s">
        <v>142</v>
      </c>
      <c r="H207" s="4" t="s">
        <v>143</v>
      </c>
      <c r="I207" s="4"/>
      <c r="J207" s="4"/>
      <c r="K207" s="4">
        <v>233</v>
      </c>
      <c r="L207" s="4">
        <v>24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>
        <v>0</v>
      </c>
      <c r="X207" s="4">
        <v>1</v>
      </c>
      <c r="Y207" s="4">
        <v>0</v>
      </c>
      <c r="Z207" s="4"/>
      <c r="AA207" s="4"/>
      <c r="AB207" s="4"/>
    </row>
    <row r="208" spans="1:28" x14ac:dyDescent="0.2">
      <c r="A208" s="4">
        <v>50</v>
      </c>
      <c r="B208" s="4">
        <v>0</v>
      </c>
      <c r="C208" s="4">
        <v>0</v>
      </c>
      <c r="D208" s="4">
        <v>1</v>
      </c>
      <c r="E208" s="4">
        <v>210</v>
      </c>
      <c r="F208" s="4">
        <f>ROUND(Source!X182,O208)</f>
        <v>49470.17</v>
      </c>
      <c r="G208" s="4" t="s">
        <v>144</v>
      </c>
      <c r="H208" s="4" t="s">
        <v>145</v>
      </c>
      <c r="I208" s="4"/>
      <c r="J208" s="4"/>
      <c r="K208" s="4">
        <v>210</v>
      </c>
      <c r="L208" s="4">
        <v>25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>
        <v>49470.17</v>
      </c>
      <c r="X208" s="4">
        <v>1</v>
      </c>
      <c r="Y208" s="4">
        <v>49470.17</v>
      </c>
      <c r="Z208" s="4"/>
      <c r="AA208" s="4"/>
      <c r="AB208" s="4"/>
    </row>
    <row r="209" spans="1:206" x14ac:dyDescent="0.2">
      <c r="A209" s="4">
        <v>50</v>
      </c>
      <c r="B209" s="4">
        <v>0</v>
      </c>
      <c r="C209" s="4">
        <v>0</v>
      </c>
      <c r="D209" s="4">
        <v>1</v>
      </c>
      <c r="E209" s="4">
        <v>211</v>
      </c>
      <c r="F209" s="4">
        <f>ROUND(Source!Y182,O209)</f>
        <v>7067.17</v>
      </c>
      <c r="G209" s="4" t="s">
        <v>146</v>
      </c>
      <c r="H209" s="4" t="s">
        <v>147</v>
      </c>
      <c r="I209" s="4"/>
      <c r="J209" s="4"/>
      <c r="K209" s="4">
        <v>211</v>
      </c>
      <c r="L209" s="4">
        <v>26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>
        <v>7067.17</v>
      </c>
      <c r="X209" s="4">
        <v>1</v>
      </c>
      <c r="Y209" s="4">
        <v>7067.17</v>
      </c>
      <c r="Z209" s="4"/>
      <c r="AA209" s="4"/>
      <c r="AB209" s="4"/>
    </row>
    <row r="210" spans="1:206" x14ac:dyDescent="0.2">
      <c r="A210" s="4">
        <v>50</v>
      </c>
      <c r="B210" s="4">
        <v>0</v>
      </c>
      <c r="C210" s="4">
        <v>0</v>
      </c>
      <c r="D210" s="4">
        <v>1</v>
      </c>
      <c r="E210" s="4">
        <v>224</v>
      </c>
      <c r="F210" s="4">
        <f>ROUND(Source!AR182,O210)</f>
        <v>134679.25</v>
      </c>
      <c r="G210" s="4" t="s">
        <v>148</v>
      </c>
      <c r="H210" s="4" t="s">
        <v>149</v>
      </c>
      <c r="I210" s="4"/>
      <c r="J210" s="4"/>
      <c r="K210" s="4">
        <v>224</v>
      </c>
      <c r="L210" s="4">
        <v>27</v>
      </c>
      <c r="M210" s="4">
        <v>3</v>
      </c>
      <c r="N210" s="4" t="s">
        <v>3</v>
      </c>
      <c r="O210" s="4">
        <v>2</v>
      </c>
      <c r="P210" s="4"/>
      <c r="Q210" s="4"/>
      <c r="R210" s="4"/>
      <c r="S210" s="4"/>
      <c r="T210" s="4"/>
      <c r="U210" s="4"/>
      <c r="V210" s="4"/>
      <c r="W210" s="4">
        <v>134679.25</v>
      </c>
      <c r="X210" s="4">
        <v>1</v>
      </c>
      <c r="Y210" s="4">
        <v>134679.25</v>
      </c>
      <c r="Z210" s="4"/>
      <c r="AA210" s="4"/>
      <c r="AB210" s="4"/>
    </row>
    <row r="212" spans="1:206" x14ac:dyDescent="0.2">
      <c r="A212" s="2">
        <v>51</v>
      </c>
      <c r="B212" s="2">
        <f>B24</f>
        <v>1</v>
      </c>
      <c r="C212" s="2">
        <f>A24</f>
        <v>4</v>
      </c>
      <c r="D212" s="2">
        <f>ROW(A24)</f>
        <v>24</v>
      </c>
      <c r="E212" s="2"/>
      <c r="F212" s="2" t="str">
        <f>IF(F24&lt;&gt;"",F24,"")</f>
        <v>Новый раздел</v>
      </c>
      <c r="G212" s="2" t="str">
        <f>IF(G24&lt;&gt;"",G24,"")</f>
        <v>г. Москва, 3-й Михалковский пер., д.22</v>
      </c>
      <c r="H212" s="2">
        <v>0</v>
      </c>
      <c r="I212" s="2"/>
      <c r="J212" s="2"/>
      <c r="K212" s="2"/>
      <c r="L212" s="2"/>
      <c r="M212" s="2"/>
      <c r="N212" s="2"/>
      <c r="O212" s="2">
        <f t="shared" ref="O212:T212" si="183">ROUND(O50+O96+O141+O182+AB212,2)</f>
        <v>474410.3</v>
      </c>
      <c r="P212" s="2">
        <f t="shared" si="183"/>
        <v>24184.080000000002</v>
      </c>
      <c r="Q212" s="2">
        <f t="shared" si="183"/>
        <v>20672.400000000001</v>
      </c>
      <c r="R212" s="2">
        <f t="shared" si="183"/>
        <v>13494.92</v>
      </c>
      <c r="S212" s="2">
        <f t="shared" si="183"/>
        <v>429553.82</v>
      </c>
      <c r="T212" s="2">
        <f t="shared" si="183"/>
        <v>0</v>
      </c>
      <c r="U212" s="2">
        <f>U50+U96+U141+U182+AH212</f>
        <v>1164.5549999999998</v>
      </c>
      <c r="V212" s="2">
        <f>V50+V96+V141+V182+AI212</f>
        <v>0</v>
      </c>
      <c r="W212" s="2">
        <f>ROUND(W50+W96+W141+W182+AJ212,2)</f>
        <v>0</v>
      </c>
      <c r="X212" s="2">
        <f>ROUND(X50+X96+X141+X182+AK212,2)</f>
        <v>300687.68</v>
      </c>
      <c r="Y212" s="2">
        <f>ROUND(Y50+Y96+Y141+Y182+AL212,2)</f>
        <v>42955.4</v>
      </c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>
        <f t="shared" ref="AO212:BD212" si="184">ROUND(AO50+AO96+AO141+AO182+BX212,2)</f>
        <v>0</v>
      </c>
      <c r="AP212" s="2">
        <f t="shared" si="184"/>
        <v>0</v>
      </c>
      <c r="AQ212" s="2">
        <f t="shared" si="184"/>
        <v>0</v>
      </c>
      <c r="AR212" s="2">
        <f t="shared" si="184"/>
        <v>832627.89</v>
      </c>
      <c r="AS212" s="2">
        <f t="shared" si="184"/>
        <v>0</v>
      </c>
      <c r="AT212" s="2">
        <f t="shared" si="184"/>
        <v>0</v>
      </c>
      <c r="AU212" s="2">
        <f t="shared" si="184"/>
        <v>832627.89</v>
      </c>
      <c r="AV212" s="2">
        <f t="shared" si="184"/>
        <v>24184.080000000002</v>
      </c>
      <c r="AW212" s="2">
        <f t="shared" si="184"/>
        <v>24184.080000000002</v>
      </c>
      <c r="AX212" s="2">
        <f t="shared" si="184"/>
        <v>0</v>
      </c>
      <c r="AY212" s="2">
        <f t="shared" si="184"/>
        <v>24184.080000000002</v>
      </c>
      <c r="AZ212" s="2">
        <f t="shared" si="184"/>
        <v>0</v>
      </c>
      <c r="BA212" s="2">
        <f t="shared" si="184"/>
        <v>0</v>
      </c>
      <c r="BB212" s="2">
        <f t="shared" si="184"/>
        <v>0</v>
      </c>
      <c r="BC212" s="2">
        <f t="shared" si="184"/>
        <v>0</v>
      </c>
      <c r="BD212" s="2">
        <f t="shared" si="184"/>
        <v>0</v>
      </c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>
        <v>0</v>
      </c>
    </row>
    <row r="214" spans="1:206" x14ac:dyDescent="0.2">
      <c r="A214" s="4">
        <v>50</v>
      </c>
      <c r="B214" s="4">
        <v>0</v>
      </c>
      <c r="C214" s="4">
        <v>0</v>
      </c>
      <c r="D214" s="4">
        <v>1</v>
      </c>
      <c r="E214" s="4">
        <v>201</v>
      </c>
      <c r="F214" s="4">
        <f>ROUND(Source!O212,O214)</f>
        <v>474410.3</v>
      </c>
      <c r="G214" s="4" t="s">
        <v>96</v>
      </c>
      <c r="H214" s="4" t="s">
        <v>97</v>
      </c>
      <c r="I214" s="4"/>
      <c r="J214" s="4"/>
      <c r="K214" s="4">
        <v>201</v>
      </c>
      <c r="L214" s="4">
        <v>1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>
        <v>474410.3</v>
      </c>
      <c r="X214" s="4">
        <v>1</v>
      </c>
      <c r="Y214" s="4">
        <v>474410.3</v>
      </c>
      <c r="Z214" s="4"/>
      <c r="AA214" s="4"/>
      <c r="AB214" s="4"/>
    </row>
    <row r="215" spans="1:206" x14ac:dyDescent="0.2">
      <c r="A215" s="4">
        <v>50</v>
      </c>
      <c r="B215" s="4">
        <v>0</v>
      </c>
      <c r="C215" s="4">
        <v>0</v>
      </c>
      <c r="D215" s="4">
        <v>1</v>
      </c>
      <c r="E215" s="4">
        <v>202</v>
      </c>
      <c r="F215" s="4">
        <f>ROUND(Source!P212,O215)</f>
        <v>24184.080000000002</v>
      </c>
      <c r="G215" s="4" t="s">
        <v>98</v>
      </c>
      <c r="H215" s="4" t="s">
        <v>99</v>
      </c>
      <c r="I215" s="4"/>
      <c r="J215" s="4"/>
      <c r="K215" s="4">
        <v>202</v>
      </c>
      <c r="L215" s="4">
        <v>2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>
        <v>24184.080000000002</v>
      </c>
      <c r="X215" s="4">
        <v>1</v>
      </c>
      <c r="Y215" s="4">
        <v>24184.080000000002</v>
      </c>
      <c r="Z215" s="4"/>
      <c r="AA215" s="4"/>
      <c r="AB215" s="4"/>
    </row>
    <row r="216" spans="1:206" x14ac:dyDescent="0.2">
      <c r="A216" s="4">
        <v>50</v>
      </c>
      <c r="B216" s="4">
        <v>0</v>
      </c>
      <c r="C216" s="4">
        <v>0</v>
      </c>
      <c r="D216" s="4">
        <v>1</v>
      </c>
      <c r="E216" s="4">
        <v>222</v>
      </c>
      <c r="F216" s="4">
        <f>ROUND(Source!AO212,O216)</f>
        <v>0</v>
      </c>
      <c r="G216" s="4" t="s">
        <v>100</v>
      </c>
      <c r="H216" s="4" t="s">
        <v>101</v>
      </c>
      <c r="I216" s="4"/>
      <c r="J216" s="4"/>
      <c r="K216" s="4">
        <v>222</v>
      </c>
      <c r="L216" s="4">
        <v>3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>
        <v>0</v>
      </c>
      <c r="X216" s="4">
        <v>1</v>
      </c>
      <c r="Y216" s="4">
        <v>0</v>
      </c>
      <c r="Z216" s="4"/>
      <c r="AA216" s="4"/>
      <c r="AB216" s="4"/>
    </row>
    <row r="217" spans="1:206" x14ac:dyDescent="0.2">
      <c r="A217" s="4">
        <v>50</v>
      </c>
      <c r="B217" s="4">
        <v>0</v>
      </c>
      <c r="C217" s="4">
        <v>0</v>
      </c>
      <c r="D217" s="4">
        <v>1</v>
      </c>
      <c r="E217" s="4">
        <v>225</v>
      </c>
      <c r="F217" s="4">
        <f>ROUND(Source!AV212,O217)</f>
        <v>24184.080000000002</v>
      </c>
      <c r="G217" s="4" t="s">
        <v>102</v>
      </c>
      <c r="H217" s="4" t="s">
        <v>103</v>
      </c>
      <c r="I217" s="4"/>
      <c r="J217" s="4"/>
      <c r="K217" s="4">
        <v>225</v>
      </c>
      <c r="L217" s="4">
        <v>4</v>
      </c>
      <c r="M217" s="4">
        <v>3</v>
      </c>
      <c r="N217" s="4" t="s">
        <v>3</v>
      </c>
      <c r="O217" s="4">
        <v>2</v>
      </c>
      <c r="P217" s="4"/>
      <c r="Q217" s="4"/>
      <c r="R217" s="4"/>
      <c r="S217" s="4"/>
      <c r="T217" s="4"/>
      <c r="U217" s="4"/>
      <c r="V217" s="4"/>
      <c r="W217" s="4">
        <v>24184.080000000002</v>
      </c>
      <c r="X217" s="4">
        <v>1</v>
      </c>
      <c r="Y217" s="4">
        <v>24184.080000000002</v>
      </c>
      <c r="Z217" s="4"/>
      <c r="AA217" s="4"/>
      <c r="AB217" s="4"/>
    </row>
    <row r="218" spans="1:206" x14ac:dyDescent="0.2">
      <c r="A218" s="4">
        <v>50</v>
      </c>
      <c r="B218" s="4">
        <v>0</v>
      </c>
      <c r="C218" s="4">
        <v>0</v>
      </c>
      <c r="D218" s="4">
        <v>1</v>
      </c>
      <c r="E218" s="4">
        <v>226</v>
      </c>
      <c r="F218" s="4">
        <f>ROUND(Source!AW212,O218)</f>
        <v>24184.080000000002</v>
      </c>
      <c r="G218" s="4" t="s">
        <v>104</v>
      </c>
      <c r="H218" s="4" t="s">
        <v>105</v>
      </c>
      <c r="I218" s="4"/>
      <c r="J218" s="4"/>
      <c r="K218" s="4">
        <v>226</v>
      </c>
      <c r="L218" s="4">
        <v>5</v>
      </c>
      <c r="M218" s="4">
        <v>3</v>
      </c>
      <c r="N218" s="4" t="s">
        <v>3</v>
      </c>
      <c r="O218" s="4">
        <v>2</v>
      </c>
      <c r="P218" s="4"/>
      <c r="Q218" s="4"/>
      <c r="R218" s="4"/>
      <c r="S218" s="4"/>
      <c r="T218" s="4"/>
      <c r="U218" s="4"/>
      <c r="V218" s="4"/>
      <c r="W218" s="4">
        <v>24184.080000000002</v>
      </c>
      <c r="X218" s="4">
        <v>1</v>
      </c>
      <c r="Y218" s="4">
        <v>24184.080000000002</v>
      </c>
      <c r="Z218" s="4"/>
      <c r="AA218" s="4"/>
      <c r="AB218" s="4"/>
    </row>
    <row r="219" spans="1:206" x14ac:dyDescent="0.2">
      <c r="A219" s="4">
        <v>50</v>
      </c>
      <c r="B219" s="4">
        <v>0</v>
      </c>
      <c r="C219" s="4">
        <v>0</v>
      </c>
      <c r="D219" s="4">
        <v>1</v>
      </c>
      <c r="E219" s="4">
        <v>227</v>
      </c>
      <c r="F219" s="4">
        <f>ROUND(Source!AX212,O219)</f>
        <v>0</v>
      </c>
      <c r="G219" s="4" t="s">
        <v>106</v>
      </c>
      <c r="H219" s="4" t="s">
        <v>107</v>
      </c>
      <c r="I219" s="4"/>
      <c r="J219" s="4"/>
      <c r="K219" s="4">
        <v>227</v>
      </c>
      <c r="L219" s="4">
        <v>6</v>
      </c>
      <c r="M219" s="4">
        <v>3</v>
      </c>
      <c r="N219" s="4" t="s">
        <v>3</v>
      </c>
      <c r="O219" s="4">
        <v>2</v>
      </c>
      <c r="P219" s="4"/>
      <c r="Q219" s="4"/>
      <c r="R219" s="4"/>
      <c r="S219" s="4"/>
      <c r="T219" s="4"/>
      <c r="U219" s="4"/>
      <c r="V219" s="4"/>
      <c r="W219" s="4">
        <v>0</v>
      </c>
      <c r="X219" s="4">
        <v>1</v>
      </c>
      <c r="Y219" s="4">
        <v>0</v>
      </c>
      <c r="Z219" s="4"/>
      <c r="AA219" s="4"/>
      <c r="AB219" s="4"/>
    </row>
    <row r="220" spans="1:206" x14ac:dyDescent="0.2">
      <c r="A220" s="4">
        <v>50</v>
      </c>
      <c r="B220" s="4">
        <v>0</v>
      </c>
      <c r="C220" s="4">
        <v>0</v>
      </c>
      <c r="D220" s="4">
        <v>1</v>
      </c>
      <c r="E220" s="4">
        <v>228</v>
      </c>
      <c r="F220" s="4">
        <f>ROUND(Source!AY212,O220)</f>
        <v>24184.080000000002</v>
      </c>
      <c r="G220" s="4" t="s">
        <v>108</v>
      </c>
      <c r="H220" s="4" t="s">
        <v>109</v>
      </c>
      <c r="I220" s="4"/>
      <c r="J220" s="4"/>
      <c r="K220" s="4">
        <v>228</v>
      </c>
      <c r="L220" s="4">
        <v>7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>
        <v>24184.080000000002</v>
      </c>
      <c r="X220" s="4">
        <v>1</v>
      </c>
      <c r="Y220" s="4">
        <v>24184.080000000002</v>
      </c>
      <c r="Z220" s="4"/>
      <c r="AA220" s="4"/>
      <c r="AB220" s="4"/>
    </row>
    <row r="221" spans="1:206" x14ac:dyDescent="0.2">
      <c r="A221" s="4">
        <v>50</v>
      </c>
      <c r="B221" s="4">
        <v>0</v>
      </c>
      <c r="C221" s="4">
        <v>0</v>
      </c>
      <c r="D221" s="4">
        <v>1</v>
      </c>
      <c r="E221" s="4">
        <v>216</v>
      </c>
      <c r="F221" s="4">
        <f>ROUND(Source!AP212,O221)</f>
        <v>0</v>
      </c>
      <c r="G221" s="4" t="s">
        <v>110</v>
      </c>
      <c r="H221" s="4" t="s">
        <v>111</v>
      </c>
      <c r="I221" s="4"/>
      <c r="J221" s="4"/>
      <c r="K221" s="4">
        <v>216</v>
      </c>
      <c r="L221" s="4">
        <v>8</v>
      </c>
      <c r="M221" s="4">
        <v>3</v>
      </c>
      <c r="N221" s="4" t="s">
        <v>3</v>
      </c>
      <c r="O221" s="4">
        <v>2</v>
      </c>
      <c r="P221" s="4"/>
      <c r="Q221" s="4"/>
      <c r="R221" s="4"/>
      <c r="S221" s="4"/>
      <c r="T221" s="4"/>
      <c r="U221" s="4"/>
      <c r="V221" s="4"/>
      <c r="W221" s="4">
        <v>0</v>
      </c>
      <c r="X221" s="4">
        <v>1</v>
      </c>
      <c r="Y221" s="4">
        <v>0</v>
      </c>
      <c r="Z221" s="4"/>
      <c r="AA221" s="4"/>
      <c r="AB221" s="4"/>
    </row>
    <row r="222" spans="1:206" x14ac:dyDescent="0.2">
      <c r="A222" s="4">
        <v>50</v>
      </c>
      <c r="B222" s="4">
        <v>0</v>
      </c>
      <c r="C222" s="4">
        <v>0</v>
      </c>
      <c r="D222" s="4">
        <v>1</v>
      </c>
      <c r="E222" s="4">
        <v>223</v>
      </c>
      <c r="F222" s="4">
        <f>ROUND(Source!AQ212,O222)</f>
        <v>0</v>
      </c>
      <c r="G222" s="4" t="s">
        <v>112</v>
      </c>
      <c r="H222" s="4" t="s">
        <v>113</v>
      </c>
      <c r="I222" s="4"/>
      <c r="J222" s="4"/>
      <c r="K222" s="4">
        <v>223</v>
      </c>
      <c r="L222" s="4">
        <v>9</v>
      </c>
      <c r="M222" s="4">
        <v>3</v>
      </c>
      <c r="N222" s="4" t="s">
        <v>3</v>
      </c>
      <c r="O222" s="4">
        <v>2</v>
      </c>
      <c r="P222" s="4"/>
      <c r="Q222" s="4"/>
      <c r="R222" s="4"/>
      <c r="S222" s="4"/>
      <c r="T222" s="4"/>
      <c r="U222" s="4"/>
      <c r="V222" s="4"/>
      <c r="W222" s="4">
        <v>0</v>
      </c>
      <c r="X222" s="4">
        <v>1</v>
      </c>
      <c r="Y222" s="4">
        <v>0</v>
      </c>
      <c r="Z222" s="4"/>
      <c r="AA222" s="4"/>
      <c r="AB222" s="4"/>
    </row>
    <row r="223" spans="1:206" x14ac:dyDescent="0.2">
      <c r="A223" s="4">
        <v>50</v>
      </c>
      <c r="B223" s="4">
        <v>0</v>
      </c>
      <c r="C223" s="4">
        <v>0</v>
      </c>
      <c r="D223" s="4">
        <v>1</v>
      </c>
      <c r="E223" s="4">
        <v>229</v>
      </c>
      <c r="F223" s="4">
        <f>ROUND(Source!AZ212,O223)</f>
        <v>0</v>
      </c>
      <c r="G223" s="4" t="s">
        <v>114</v>
      </c>
      <c r="H223" s="4" t="s">
        <v>115</v>
      </c>
      <c r="I223" s="4"/>
      <c r="J223" s="4"/>
      <c r="K223" s="4">
        <v>229</v>
      </c>
      <c r="L223" s="4">
        <v>10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>
        <v>0</v>
      </c>
      <c r="X223" s="4">
        <v>1</v>
      </c>
      <c r="Y223" s="4">
        <v>0</v>
      </c>
      <c r="Z223" s="4"/>
      <c r="AA223" s="4"/>
      <c r="AB223" s="4"/>
    </row>
    <row r="224" spans="1:206" x14ac:dyDescent="0.2">
      <c r="A224" s="4">
        <v>50</v>
      </c>
      <c r="B224" s="4">
        <v>0</v>
      </c>
      <c r="C224" s="4">
        <v>0</v>
      </c>
      <c r="D224" s="4">
        <v>1</v>
      </c>
      <c r="E224" s="4">
        <v>203</v>
      </c>
      <c r="F224" s="4">
        <f>ROUND(Source!Q212,O224)</f>
        <v>20672.400000000001</v>
      </c>
      <c r="G224" s="4" t="s">
        <v>116</v>
      </c>
      <c r="H224" s="4" t="s">
        <v>117</v>
      </c>
      <c r="I224" s="4"/>
      <c r="J224" s="4"/>
      <c r="K224" s="4">
        <v>203</v>
      </c>
      <c r="L224" s="4">
        <v>11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>
        <v>20672.400000000001</v>
      </c>
      <c r="X224" s="4">
        <v>1</v>
      </c>
      <c r="Y224" s="4">
        <v>20672.400000000001</v>
      </c>
      <c r="Z224" s="4"/>
      <c r="AA224" s="4"/>
      <c r="AB224" s="4"/>
    </row>
    <row r="225" spans="1:28" x14ac:dyDescent="0.2">
      <c r="A225" s="4">
        <v>50</v>
      </c>
      <c r="B225" s="4">
        <v>0</v>
      </c>
      <c r="C225" s="4">
        <v>0</v>
      </c>
      <c r="D225" s="4">
        <v>1</v>
      </c>
      <c r="E225" s="4">
        <v>231</v>
      </c>
      <c r="F225" s="4">
        <f>ROUND(Source!BB212,O225)</f>
        <v>0</v>
      </c>
      <c r="G225" s="4" t="s">
        <v>118</v>
      </c>
      <c r="H225" s="4" t="s">
        <v>119</v>
      </c>
      <c r="I225" s="4"/>
      <c r="J225" s="4"/>
      <c r="K225" s="4">
        <v>231</v>
      </c>
      <c r="L225" s="4">
        <v>12</v>
      </c>
      <c r="M225" s="4">
        <v>3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>
        <v>0</v>
      </c>
      <c r="X225" s="4">
        <v>1</v>
      </c>
      <c r="Y225" s="4">
        <v>0</v>
      </c>
      <c r="Z225" s="4"/>
      <c r="AA225" s="4"/>
      <c r="AB225" s="4"/>
    </row>
    <row r="226" spans="1:28" x14ac:dyDescent="0.2">
      <c r="A226" s="4">
        <v>50</v>
      </c>
      <c r="B226" s="4">
        <v>0</v>
      </c>
      <c r="C226" s="4">
        <v>0</v>
      </c>
      <c r="D226" s="4">
        <v>1</v>
      </c>
      <c r="E226" s="4">
        <v>204</v>
      </c>
      <c r="F226" s="4">
        <f>ROUND(Source!R212,O226)</f>
        <v>13494.92</v>
      </c>
      <c r="G226" s="4" t="s">
        <v>120</v>
      </c>
      <c r="H226" s="4" t="s">
        <v>121</v>
      </c>
      <c r="I226" s="4"/>
      <c r="J226" s="4"/>
      <c r="K226" s="4">
        <v>204</v>
      </c>
      <c r="L226" s="4">
        <v>13</v>
      </c>
      <c r="M226" s="4">
        <v>3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>
        <v>13494.92</v>
      </c>
      <c r="X226" s="4">
        <v>1</v>
      </c>
      <c r="Y226" s="4">
        <v>13494.92</v>
      </c>
      <c r="Z226" s="4"/>
      <c r="AA226" s="4"/>
      <c r="AB226" s="4"/>
    </row>
    <row r="227" spans="1:28" x14ac:dyDescent="0.2">
      <c r="A227" s="4">
        <v>50</v>
      </c>
      <c r="B227" s="4">
        <v>0</v>
      </c>
      <c r="C227" s="4">
        <v>0</v>
      </c>
      <c r="D227" s="4">
        <v>1</v>
      </c>
      <c r="E227" s="4">
        <v>205</v>
      </c>
      <c r="F227" s="4">
        <f>ROUND(Source!S212,O227)</f>
        <v>429553.82</v>
      </c>
      <c r="G227" s="4" t="s">
        <v>122</v>
      </c>
      <c r="H227" s="4" t="s">
        <v>123</v>
      </c>
      <c r="I227" s="4"/>
      <c r="J227" s="4"/>
      <c r="K227" s="4">
        <v>205</v>
      </c>
      <c r="L227" s="4">
        <v>14</v>
      </c>
      <c r="M227" s="4">
        <v>3</v>
      </c>
      <c r="N227" s="4" t="s">
        <v>3</v>
      </c>
      <c r="O227" s="4">
        <v>2</v>
      </c>
      <c r="P227" s="4"/>
      <c r="Q227" s="4"/>
      <c r="R227" s="4"/>
      <c r="S227" s="4"/>
      <c r="T227" s="4"/>
      <c r="U227" s="4"/>
      <c r="V227" s="4"/>
      <c r="W227" s="4">
        <v>429553.82</v>
      </c>
      <c r="X227" s="4">
        <v>1</v>
      </c>
      <c r="Y227" s="4">
        <v>429553.82</v>
      </c>
      <c r="Z227" s="4"/>
      <c r="AA227" s="4"/>
      <c r="AB227" s="4"/>
    </row>
    <row r="228" spans="1:28" x14ac:dyDescent="0.2">
      <c r="A228" s="4">
        <v>50</v>
      </c>
      <c r="B228" s="4">
        <v>0</v>
      </c>
      <c r="C228" s="4">
        <v>0</v>
      </c>
      <c r="D228" s="4">
        <v>1</v>
      </c>
      <c r="E228" s="4">
        <v>232</v>
      </c>
      <c r="F228" s="4">
        <f>ROUND(Source!BC212,O228)</f>
        <v>0</v>
      </c>
      <c r="G228" s="4" t="s">
        <v>124</v>
      </c>
      <c r="H228" s="4" t="s">
        <v>125</v>
      </c>
      <c r="I228" s="4"/>
      <c r="J228" s="4"/>
      <c r="K228" s="4">
        <v>232</v>
      </c>
      <c r="L228" s="4">
        <v>15</v>
      </c>
      <c r="M228" s="4">
        <v>3</v>
      </c>
      <c r="N228" s="4" t="s">
        <v>3</v>
      </c>
      <c r="O228" s="4">
        <v>2</v>
      </c>
      <c r="P228" s="4"/>
      <c r="Q228" s="4"/>
      <c r="R228" s="4"/>
      <c r="S228" s="4"/>
      <c r="T228" s="4"/>
      <c r="U228" s="4"/>
      <c r="V228" s="4"/>
      <c r="W228" s="4">
        <v>0</v>
      </c>
      <c r="X228" s="4">
        <v>1</v>
      </c>
      <c r="Y228" s="4">
        <v>0</v>
      </c>
      <c r="Z228" s="4"/>
      <c r="AA228" s="4"/>
      <c r="AB228" s="4"/>
    </row>
    <row r="229" spans="1:28" x14ac:dyDescent="0.2">
      <c r="A229" s="4">
        <v>50</v>
      </c>
      <c r="B229" s="4">
        <v>0</v>
      </c>
      <c r="C229" s="4">
        <v>0</v>
      </c>
      <c r="D229" s="4">
        <v>1</v>
      </c>
      <c r="E229" s="4">
        <v>214</v>
      </c>
      <c r="F229" s="4">
        <f>ROUND(Source!AS212,O229)</f>
        <v>0</v>
      </c>
      <c r="G229" s="4" t="s">
        <v>126</v>
      </c>
      <c r="H229" s="4" t="s">
        <v>127</v>
      </c>
      <c r="I229" s="4"/>
      <c r="J229" s="4"/>
      <c r="K229" s="4">
        <v>214</v>
      </c>
      <c r="L229" s="4">
        <v>16</v>
      </c>
      <c r="M229" s="4">
        <v>3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>
        <v>0</v>
      </c>
      <c r="X229" s="4">
        <v>1</v>
      </c>
      <c r="Y229" s="4">
        <v>0</v>
      </c>
      <c r="Z229" s="4"/>
      <c r="AA229" s="4"/>
      <c r="AB229" s="4"/>
    </row>
    <row r="230" spans="1:28" x14ac:dyDescent="0.2">
      <c r="A230" s="4">
        <v>50</v>
      </c>
      <c r="B230" s="4">
        <v>0</v>
      </c>
      <c r="C230" s="4">
        <v>0</v>
      </c>
      <c r="D230" s="4">
        <v>1</v>
      </c>
      <c r="E230" s="4">
        <v>215</v>
      </c>
      <c r="F230" s="4">
        <f>ROUND(Source!AT212,O230)</f>
        <v>0</v>
      </c>
      <c r="G230" s="4" t="s">
        <v>128</v>
      </c>
      <c r="H230" s="4" t="s">
        <v>129</v>
      </c>
      <c r="I230" s="4"/>
      <c r="J230" s="4"/>
      <c r="K230" s="4">
        <v>215</v>
      </c>
      <c r="L230" s="4">
        <v>17</v>
      </c>
      <c r="M230" s="4">
        <v>3</v>
      </c>
      <c r="N230" s="4" t="s">
        <v>3</v>
      </c>
      <c r="O230" s="4">
        <v>2</v>
      </c>
      <c r="P230" s="4"/>
      <c r="Q230" s="4"/>
      <c r="R230" s="4"/>
      <c r="S230" s="4"/>
      <c r="T230" s="4"/>
      <c r="U230" s="4"/>
      <c r="V230" s="4"/>
      <c r="W230" s="4">
        <v>0</v>
      </c>
      <c r="X230" s="4">
        <v>1</v>
      </c>
      <c r="Y230" s="4">
        <v>0</v>
      </c>
      <c r="Z230" s="4"/>
      <c r="AA230" s="4"/>
      <c r="AB230" s="4"/>
    </row>
    <row r="231" spans="1:28" x14ac:dyDescent="0.2">
      <c r="A231" s="4">
        <v>50</v>
      </c>
      <c r="B231" s="4">
        <v>0</v>
      </c>
      <c r="C231" s="4">
        <v>0</v>
      </c>
      <c r="D231" s="4">
        <v>1</v>
      </c>
      <c r="E231" s="4">
        <v>217</v>
      </c>
      <c r="F231" s="4">
        <f>ROUND(Source!AU212,O231)</f>
        <v>832627.89</v>
      </c>
      <c r="G231" s="4" t="s">
        <v>130</v>
      </c>
      <c r="H231" s="4" t="s">
        <v>131</v>
      </c>
      <c r="I231" s="4"/>
      <c r="J231" s="4"/>
      <c r="K231" s="4">
        <v>217</v>
      </c>
      <c r="L231" s="4">
        <v>18</v>
      </c>
      <c r="M231" s="4">
        <v>3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>
        <v>832627.89</v>
      </c>
      <c r="X231" s="4">
        <v>1</v>
      </c>
      <c r="Y231" s="4">
        <v>832627.89</v>
      </c>
      <c r="Z231" s="4"/>
      <c r="AA231" s="4"/>
      <c r="AB231" s="4"/>
    </row>
    <row r="232" spans="1:28" x14ac:dyDescent="0.2">
      <c r="A232" s="4">
        <v>50</v>
      </c>
      <c r="B232" s="4">
        <v>0</v>
      </c>
      <c r="C232" s="4">
        <v>0</v>
      </c>
      <c r="D232" s="4">
        <v>1</v>
      </c>
      <c r="E232" s="4">
        <v>230</v>
      </c>
      <c r="F232" s="4">
        <f>ROUND(Source!BA212,O232)</f>
        <v>0</v>
      </c>
      <c r="G232" s="4" t="s">
        <v>132</v>
      </c>
      <c r="H232" s="4" t="s">
        <v>133</v>
      </c>
      <c r="I232" s="4"/>
      <c r="J232" s="4"/>
      <c r="K232" s="4">
        <v>230</v>
      </c>
      <c r="L232" s="4">
        <v>19</v>
      </c>
      <c r="M232" s="4">
        <v>3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>
        <v>0</v>
      </c>
      <c r="X232" s="4">
        <v>1</v>
      </c>
      <c r="Y232" s="4">
        <v>0</v>
      </c>
      <c r="Z232" s="4"/>
      <c r="AA232" s="4"/>
      <c r="AB232" s="4"/>
    </row>
    <row r="233" spans="1:28" x14ac:dyDescent="0.2">
      <c r="A233" s="4">
        <v>50</v>
      </c>
      <c r="B233" s="4">
        <v>0</v>
      </c>
      <c r="C233" s="4">
        <v>0</v>
      </c>
      <c r="D233" s="4">
        <v>1</v>
      </c>
      <c r="E233" s="4">
        <v>206</v>
      </c>
      <c r="F233" s="4">
        <f>ROUND(Source!T212,O233)</f>
        <v>0</v>
      </c>
      <c r="G233" s="4" t="s">
        <v>134</v>
      </c>
      <c r="H233" s="4" t="s">
        <v>135</v>
      </c>
      <c r="I233" s="4"/>
      <c r="J233" s="4"/>
      <c r="K233" s="4">
        <v>206</v>
      </c>
      <c r="L233" s="4">
        <v>20</v>
      </c>
      <c r="M233" s="4">
        <v>3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>
        <v>0</v>
      </c>
      <c r="X233" s="4">
        <v>1</v>
      </c>
      <c r="Y233" s="4">
        <v>0</v>
      </c>
      <c r="Z233" s="4"/>
      <c r="AA233" s="4"/>
      <c r="AB233" s="4"/>
    </row>
    <row r="234" spans="1:28" x14ac:dyDescent="0.2">
      <c r="A234" s="4">
        <v>50</v>
      </c>
      <c r="B234" s="4">
        <v>0</v>
      </c>
      <c r="C234" s="4">
        <v>0</v>
      </c>
      <c r="D234" s="4">
        <v>1</v>
      </c>
      <c r="E234" s="4">
        <v>207</v>
      </c>
      <c r="F234" s="4">
        <f>Source!U212</f>
        <v>1164.5549999999998</v>
      </c>
      <c r="G234" s="4" t="s">
        <v>136</v>
      </c>
      <c r="H234" s="4" t="s">
        <v>137</v>
      </c>
      <c r="I234" s="4"/>
      <c r="J234" s="4"/>
      <c r="K234" s="4">
        <v>207</v>
      </c>
      <c r="L234" s="4">
        <v>21</v>
      </c>
      <c r="M234" s="4">
        <v>3</v>
      </c>
      <c r="N234" s="4" t="s">
        <v>3</v>
      </c>
      <c r="O234" s="4">
        <v>-1</v>
      </c>
      <c r="P234" s="4"/>
      <c r="Q234" s="4"/>
      <c r="R234" s="4"/>
      <c r="S234" s="4"/>
      <c r="T234" s="4"/>
      <c r="U234" s="4"/>
      <c r="V234" s="4"/>
      <c r="W234" s="4">
        <v>1164.5550000000003</v>
      </c>
      <c r="X234" s="4">
        <v>1</v>
      </c>
      <c r="Y234" s="4">
        <v>1164.5550000000003</v>
      </c>
      <c r="Z234" s="4"/>
      <c r="AA234" s="4"/>
      <c r="AB234" s="4"/>
    </row>
    <row r="235" spans="1:28" x14ac:dyDescent="0.2">
      <c r="A235" s="4">
        <v>50</v>
      </c>
      <c r="B235" s="4">
        <v>0</v>
      </c>
      <c r="C235" s="4">
        <v>0</v>
      </c>
      <c r="D235" s="4">
        <v>1</v>
      </c>
      <c r="E235" s="4">
        <v>208</v>
      </c>
      <c r="F235" s="4">
        <f>Source!V212</f>
        <v>0</v>
      </c>
      <c r="G235" s="4" t="s">
        <v>138</v>
      </c>
      <c r="H235" s="4" t="s">
        <v>139</v>
      </c>
      <c r="I235" s="4"/>
      <c r="J235" s="4"/>
      <c r="K235" s="4">
        <v>208</v>
      </c>
      <c r="L235" s="4">
        <v>22</v>
      </c>
      <c r="M235" s="4">
        <v>3</v>
      </c>
      <c r="N235" s="4" t="s">
        <v>3</v>
      </c>
      <c r="O235" s="4">
        <v>-1</v>
      </c>
      <c r="P235" s="4"/>
      <c r="Q235" s="4"/>
      <c r="R235" s="4"/>
      <c r="S235" s="4"/>
      <c r="T235" s="4"/>
      <c r="U235" s="4"/>
      <c r="V235" s="4"/>
      <c r="W235" s="4">
        <v>0</v>
      </c>
      <c r="X235" s="4">
        <v>1</v>
      </c>
      <c r="Y235" s="4">
        <v>0</v>
      </c>
      <c r="Z235" s="4"/>
      <c r="AA235" s="4"/>
      <c r="AB235" s="4"/>
    </row>
    <row r="236" spans="1:28" x14ac:dyDescent="0.2">
      <c r="A236" s="4">
        <v>50</v>
      </c>
      <c r="B236" s="4">
        <v>0</v>
      </c>
      <c r="C236" s="4">
        <v>0</v>
      </c>
      <c r="D236" s="4">
        <v>1</v>
      </c>
      <c r="E236" s="4">
        <v>209</v>
      </c>
      <c r="F236" s="4">
        <f>ROUND(Source!W212,O236)</f>
        <v>0</v>
      </c>
      <c r="G236" s="4" t="s">
        <v>140</v>
      </c>
      <c r="H236" s="4" t="s">
        <v>141</v>
      </c>
      <c r="I236" s="4"/>
      <c r="J236" s="4"/>
      <c r="K236" s="4">
        <v>209</v>
      </c>
      <c r="L236" s="4">
        <v>23</v>
      </c>
      <c r="M236" s="4">
        <v>3</v>
      </c>
      <c r="N236" s="4" t="s">
        <v>3</v>
      </c>
      <c r="O236" s="4">
        <v>2</v>
      </c>
      <c r="P236" s="4"/>
      <c r="Q236" s="4"/>
      <c r="R236" s="4"/>
      <c r="S236" s="4"/>
      <c r="T236" s="4"/>
      <c r="U236" s="4"/>
      <c r="V236" s="4"/>
      <c r="W236" s="4">
        <v>0</v>
      </c>
      <c r="X236" s="4">
        <v>1</v>
      </c>
      <c r="Y236" s="4">
        <v>0</v>
      </c>
      <c r="Z236" s="4"/>
      <c r="AA236" s="4"/>
      <c r="AB236" s="4"/>
    </row>
    <row r="237" spans="1:28" x14ac:dyDescent="0.2">
      <c r="A237" s="4">
        <v>50</v>
      </c>
      <c r="B237" s="4">
        <v>0</v>
      </c>
      <c r="C237" s="4">
        <v>0</v>
      </c>
      <c r="D237" s="4">
        <v>1</v>
      </c>
      <c r="E237" s="4">
        <v>233</v>
      </c>
      <c r="F237" s="4">
        <f>ROUND(Source!BD212,O237)</f>
        <v>0</v>
      </c>
      <c r="G237" s="4" t="s">
        <v>142</v>
      </c>
      <c r="H237" s="4" t="s">
        <v>143</v>
      </c>
      <c r="I237" s="4"/>
      <c r="J237" s="4"/>
      <c r="K237" s="4">
        <v>233</v>
      </c>
      <c r="L237" s="4">
        <v>24</v>
      </c>
      <c r="M237" s="4">
        <v>3</v>
      </c>
      <c r="N237" s="4" t="s">
        <v>3</v>
      </c>
      <c r="O237" s="4">
        <v>2</v>
      </c>
      <c r="P237" s="4"/>
      <c r="Q237" s="4"/>
      <c r="R237" s="4"/>
      <c r="S237" s="4"/>
      <c r="T237" s="4"/>
      <c r="U237" s="4"/>
      <c r="V237" s="4"/>
      <c r="W237" s="4">
        <v>0</v>
      </c>
      <c r="X237" s="4">
        <v>1</v>
      </c>
      <c r="Y237" s="4">
        <v>0</v>
      </c>
      <c r="Z237" s="4"/>
      <c r="AA237" s="4"/>
      <c r="AB237" s="4"/>
    </row>
    <row r="238" spans="1:28" x14ac:dyDescent="0.2">
      <c r="A238" s="4">
        <v>50</v>
      </c>
      <c r="B238" s="4">
        <v>0</v>
      </c>
      <c r="C238" s="4">
        <v>0</v>
      </c>
      <c r="D238" s="4">
        <v>1</v>
      </c>
      <c r="E238" s="4">
        <v>210</v>
      </c>
      <c r="F238" s="4">
        <f>ROUND(Source!X212,O238)</f>
        <v>300687.68</v>
      </c>
      <c r="G238" s="4" t="s">
        <v>144</v>
      </c>
      <c r="H238" s="4" t="s">
        <v>145</v>
      </c>
      <c r="I238" s="4"/>
      <c r="J238" s="4"/>
      <c r="K238" s="4">
        <v>210</v>
      </c>
      <c r="L238" s="4">
        <v>25</v>
      </c>
      <c r="M238" s="4">
        <v>3</v>
      </c>
      <c r="N238" s="4" t="s">
        <v>3</v>
      </c>
      <c r="O238" s="4">
        <v>2</v>
      </c>
      <c r="P238" s="4"/>
      <c r="Q238" s="4"/>
      <c r="R238" s="4"/>
      <c r="S238" s="4"/>
      <c r="T238" s="4"/>
      <c r="U238" s="4"/>
      <c r="V238" s="4"/>
      <c r="W238" s="4">
        <v>300687.68</v>
      </c>
      <c r="X238" s="4">
        <v>1</v>
      </c>
      <c r="Y238" s="4">
        <v>300687.68</v>
      </c>
      <c r="Z238" s="4"/>
      <c r="AA238" s="4"/>
      <c r="AB238" s="4"/>
    </row>
    <row r="239" spans="1:28" x14ac:dyDescent="0.2">
      <c r="A239" s="4">
        <v>50</v>
      </c>
      <c r="B239" s="4">
        <v>0</v>
      </c>
      <c r="C239" s="4">
        <v>0</v>
      </c>
      <c r="D239" s="4">
        <v>1</v>
      </c>
      <c r="E239" s="4">
        <v>211</v>
      </c>
      <c r="F239" s="4">
        <f>ROUND(Source!Y212,O239)</f>
        <v>42955.4</v>
      </c>
      <c r="G239" s="4" t="s">
        <v>146</v>
      </c>
      <c r="H239" s="4" t="s">
        <v>147</v>
      </c>
      <c r="I239" s="4"/>
      <c r="J239" s="4"/>
      <c r="K239" s="4">
        <v>211</v>
      </c>
      <c r="L239" s="4">
        <v>26</v>
      </c>
      <c r="M239" s="4">
        <v>3</v>
      </c>
      <c r="N239" s="4" t="s">
        <v>3</v>
      </c>
      <c r="O239" s="4">
        <v>2</v>
      </c>
      <c r="P239" s="4"/>
      <c r="Q239" s="4"/>
      <c r="R239" s="4"/>
      <c r="S239" s="4"/>
      <c r="T239" s="4"/>
      <c r="U239" s="4"/>
      <c r="V239" s="4"/>
      <c r="W239" s="4">
        <v>42955.4</v>
      </c>
      <c r="X239" s="4">
        <v>1</v>
      </c>
      <c r="Y239" s="4">
        <v>42955.4</v>
      </c>
      <c r="Z239" s="4"/>
      <c r="AA239" s="4"/>
      <c r="AB239" s="4"/>
    </row>
    <row r="240" spans="1:28" x14ac:dyDescent="0.2">
      <c r="A240" s="4">
        <v>50</v>
      </c>
      <c r="B240" s="4">
        <v>0</v>
      </c>
      <c r="C240" s="4">
        <v>0</v>
      </c>
      <c r="D240" s="4">
        <v>1</v>
      </c>
      <c r="E240" s="4">
        <v>224</v>
      </c>
      <c r="F240" s="4">
        <f>ROUND(Source!AR212,O240)</f>
        <v>832627.89</v>
      </c>
      <c r="G240" s="4" t="s">
        <v>148</v>
      </c>
      <c r="H240" s="4" t="s">
        <v>149</v>
      </c>
      <c r="I240" s="4"/>
      <c r="J240" s="4"/>
      <c r="K240" s="4">
        <v>224</v>
      </c>
      <c r="L240" s="4">
        <v>27</v>
      </c>
      <c r="M240" s="4">
        <v>3</v>
      </c>
      <c r="N240" s="4" t="s">
        <v>3</v>
      </c>
      <c r="O240" s="4">
        <v>2</v>
      </c>
      <c r="P240" s="4"/>
      <c r="Q240" s="4"/>
      <c r="R240" s="4"/>
      <c r="S240" s="4"/>
      <c r="T240" s="4"/>
      <c r="U240" s="4"/>
      <c r="V240" s="4"/>
      <c r="W240" s="4">
        <v>832627.89</v>
      </c>
      <c r="X240" s="4">
        <v>1</v>
      </c>
      <c r="Y240" s="4">
        <v>832627.89</v>
      </c>
      <c r="Z240" s="4"/>
      <c r="AA240" s="4"/>
      <c r="AB240" s="4"/>
    </row>
    <row r="242" spans="1:245" x14ac:dyDescent="0.2">
      <c r="A242" s="1">
        <v>4</v>
      </c>
      <c r="B242" s="1">
        <v>1</v>
      </c>
      <c r="C242" s="1"/>
      <c r="D242" s="1">
        <f>ROW(A441)</f>
        <v>441</v>
      </c>
      <c r="E242" s="1"/>
      <c r="F242" s="1" t="s">
        <v>12</v>
      </c>
      <c r="G242" s="1" t="s">
        <v>237</v>
      </c>
      <c r="H242" s="1" t="s">
        <v>3</v>
      </c>
      <c r="I242" s="1">
        <v>0</v>
      </c>
      <c r="J242" s="1"/>
      <c r="K242" s="1">
        <v>-1</v>
      </c>
      <c r="L242" s="1"/>
      <c r="M242" s="1" t="s">
        <v>3</v>
      </c>
      <c r="N242" s="1"/>
      <c r="O242" s="1"/>
      <c r="P242" s="1"/>
      <c r="Q242" s="1"/>
      <c r="R242" s="1"/>
      <c r="S242" s="1">
        <v>0</v>
      </c>
      <c r="T242" s="1"/>
      <c r="U242" s="1" t="s">
        <v>3</v>
      </c>
      <c r="V242" s="1">
        <v>0</v>
      </c>
      <c r="W242" s="1"/>
      <c r="X242" s="1"/>
      <c r="Y242" s="1"/>
      <c r="Z242" s="1"/>
      <c r="AA242" s="1"/>
      <c r="AB242" s="1" t="s">
        <v>3</v>
      </c>
      <c r="AC242" s="1" t="s">
        <v>3</v>
      </c>
      <c r="AD242" s="1" t="s">
        <v>3</v>
      </c>
      <c r="AE242" s="1" t="s">
        <v>3</v>
      </c>
      <c r="AF242" s="1" t="s">
        <v>3</v>
      </c>
      <c r="AG242" s="1" t="s">
        <v>3</v>
      </c>
      <c r="AH242" s="1"/>
      <c r="AI242" s="1"/>
      <c r="AJ242" s="1"/>
      <c r="AK242" s="1"/>
      <c r="AL242" s="1"/>
      <c r="AM242" s="1"/>
      <c r="AN242" s="1"/>
      <c r="AO242" s="1"/>
      <c r="AP242" s="1" t="s">
        <v>3</v>
      </c>
      <c r="AQ242" s="1" t="s">
        <v>3</v>
      </c>
      <c r="AR242" s="1" t="s">
        <v>3</v>
      </c>
      <c r="AS242" s="1"/>
      <c r="AT242" s="1"/>
      <c r="AU242" s="1"/>
      <c r="AV242" s="1"/>
      <c r="AW242" s="1"/>
      <c r="AX242" s="1"/>
      <c r="AY242" s="1"/>
      <c r="AZ242" s="1" t="s">
        <v>3</v>
      </c>
      <c r="BA242" s="1"/>
      <c r="BB242" s="1" t="s">
        <v>3</v>
      </c>
      <c r="BC242" s="1" t="s">
        <v>3</v>
      </c>
      <c r="BD242" s="1" t="s">
        <v>3</v>
      </c>
      <c r="BE242" s="1" t="s">
        <v>3</v>
      </c>
      <c r="BF242" s="1" t="s">
        <v>3</v>
      </c>
      <c r="BG242" s="1" t="s">
        <v>3</v>
      </c>
      <c r="BH242" s="1" t="s">
        <v>3</v>
      </c>
      <c r="BI242" s="1" t="s">
        <v>3</v>
      </c>
      <c r="BJ242" s="1" t="s">
        <v>3</v>
      </c>
      <c r="BK242" s="1" t="s">
        <v>3</v>
      </c>
      <c r="BL242" s="1" t="s">
        <v>3</v>
      </c>
      <c r="BM242" s="1" t="s">
        <v>3</v>
      </c>
      <c r="BN242" s="1" t="s">
        <v>3</v>
      </c>
      <c r="BO242" s="1" t="s">
        <v>3</v>
      </c>
      <c r="BP242" s="1" t="s">
        <v>3</v>
      </c>
      <c r="BQ242" s="1"/>
      <c r="BR242" s="1"/>
      <c r="BS242" s="1"/>
      <c r="BT242" s="1"/>
      <c r="BU242" s="1"/>
      <c r="BV242" s="1"/>
      <c r="BW242" s="1"/>
      <c r="BX242" s="1">
        <v>0</v>
      </c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>
        <v>0</v>
      </c>
    </row>
    <row r="244" spans="1:245" x14ac:dyDescent="0.2">
      <c r="A244" s="2">
        <v>52</v>
      </c>
      <c r="B244" s="2">
        <f t="shared" ref="B244:G244" si="185">B441</f>
        <v>1</v>
      </c>
      <c r="C244" s="2">
        <f t="shared" si="185"/>
        <v>4</v>
      </c>
      <c r="D244" s="2">
        <f t="shared" si="185"/>
        <v>242</v>
      </c>
      <c r="E244" s="2">
        <f t="shared" si="185"/>
        <v>0</v>
      </c>
      <c r="F244" s="2" t="str">
        <f t="shared" si="185"/>
        <v>Новый раздел</v>
      </c>
      <c r="G244" s="2" t="str">
        <f t="shared" si="185"/>
        <v>г. Москва, ул. Квесисская 1-Я, д.8</v>
      </c>
      <c r="H244" s="2"/>
      <c r="I244" s="2"/>
      <c r="J244" s="2"/>
      <c r="K244" s="2"/>
      <c r="L244" s="2"/>
      <c r="M244" s="2"/>
      <c r="N244" s="2"/>
      <c r="O244" s="2">
        <f t="shared" ref="O244:AT244" si="186">O441</f>
        <v>621127.35</v>
      </c>
      <c r="P244" s="2">
        <f t="shared" si="186"/>
        <v>44914.89</v>
      </c>
      <c r="Q244" s="2">
        <f t="shared" si="186"/>
        <v>15170.61</v>
      </c>
      <c r="R244" s="2">
        <f t="shared" si="186"/>
        <v>9905.93</v>
      </c>
      <c r="S244" s="2">
        <f t="shared" si="186"/>
        <v>561041.85</v>
      </c>
      <c r="T244" s="2">
        <f t="shared" si="186"/>
        <v>0</v>
      </c>
      <c r="U244" s="2">
        <f t="shared" si="186"/>
        <v>1539.4765</v>
      </c>
      <c r="V244" s="2">
        <f t="shared" si="186"/>
        <v>0</v>
      </c>
      <c r="W244" s="2">
        <f t="shared" si="186"/>
        <v>0</v>
      </c>
      <c r="X244" s="2">
        <f t="shared" si="186"/>
        <v>392729.32</v>
      </c>
      <c r="Y244" s="2">
        <f t="shared" si="186"/>
        <v>56104.2</v>
      </c>
      <c r="Z244" s="2">
        <f t="shared" si="186"/>
        <v>0</v>
      </c>
      <c r="AA244" s="2">
        <f t="shared" si="186"/>
        <v>0</v>
      </c>
      <c r="AB244" s="2">
        <f t="shared" si="186"/>
        <v>0</v>
      </c>
      <c r="AC244" s="2">
        <f t="shared" si="186"/>
        <v>0</v>
      </c>
      <c r="AD244" s="2">
        <f t="shared" si="186"/>
        <v>0</v>
      </c>
      <c r="AE244" s="2">
        <f t="shared" si="186"/>
        <v>0</v>
      </c>
      <c r="AF244" s="2">
        <f t="shared" si="186"/>
        <v>0</v>
      </c>
      <c r="AG244" s="2">
        <f t="shared" si="186"/>
        <v>0</v>
      </c>
      <c r="AH244" s="2">
        <f t="shared" si="186"/>
        <v>0</v>
      </c>
      <c r="AI244" s="2">
        <f t="shared" si="186"/>
        <v>0</v>
      </c>
      <c r="AJ244" s="2">
        <f t="shared" si="186"/>
        <v>0</v>
      </c>
      <c r="AK244" s="2">
        <f t="shared" si="186"/>
        <v>0</v>
      </c>
      <c r="AL244" s="2">
        <f t="shared" si="186"/>
        <v>0</v>
      </c>
      <c r="AM244" s="2">
        <f t="shared" si="186"/>
        <v>0</v>
      </c>
      <c r="AN244" s="2">
        <f t="shared" si="186"/>
        <v>0</v>
      </c>
      <c r="AO244" s="2">
        <f t="shared" si="186"/>
        <v>0</v>
      </c>
      <c r="AP244" s="2">
        <f t="shared" si="186"/>
        <v>0</v>
      </c>
      <c r="AQ244" s="2">
        <f t="shared" si="186"/>
        <v>0</v>
      </c>
      <c r="AR244" s="2">
        <f t="shared" si="186"/>
        <v>1080659.26</v>
      </c>
      <c r="AS244" s="2">
        <f t="shared" si="186"/>
        <v>0</v>
      </c>
      <c r="AT244" s="2">
        <f t="shared" si="186"/>
        <v>0</v>
      </c>
      <c r="AU244" s="2">
        <f t="shared" ref="AU244:BZ244" si="187">AU441</f>
        <v>1080659.26</v>
      </c>
      <c r="AV244" s="2">
        <f t="shared" si="187"/>
        <v>44914.89</v>
      </c>
      <c r="AW244" s="2">
        <f t="shared" si="187"/>
        <v>44914.89</v>
      </c>
      <c r="AX244" s="2">
        <f t="shared" si="187"/>
        <v>0</v>
      </c>
      <c r="AY244" s="2">
        <f t="shared" si="187"/>
        <v>44914.89</v>
      </c>
      <c r="AZ244" s="2">
        <f t="shared" si="187"/>
        <v>0</v>
      </c>
      <c r="BA244" s="2">
        <f t="shared" si="187"/>
        <v>0</v>
      </c>
      <c r="BB244" s="2">
        <f t="shared" si="187"/>
        <v>0</v>
      </c>
      <c r="BC244" s="2">
        <f t="shared" si="187"/>
        <v>0</v>
      </c>
      <c r="BD244" s="2">
        <f t="shared" si="187"/>
        <v>0</v>
      </c>
      <c r="BE244" s="2">
        <f t="shared" si="187"/>
        <v>0</v>
      </c>
      <c r="BF244" s="2">
        <f t="shared" si="187"/>
        <v>0</v>
      </c>
      <c r="BG244" s="2">
        <f t="shared" si="187"/>
        <v>0</v>
      </c>
      <c r="BH244" s="2">
        <f t="shared" si="187"/>
        <v>0</v>
      </c>
      <c r="BI244" s="2">
        <f t="shared" si="187"/>
        <v>0</v>
      </c>
      <c r="BJ244" s="2">
        <f t="shared" si="187"/>
        <v>0</v>
      </c>
      <c r="BK244" s="2">
        <f t="shared" si="187"/>
        <v>0</v>
      </c>
      <c r="BL244" s="2">
        <f t="shared" si="187"/>
        <v>0</v>
      </c>
      <c r="BM244" s="2">
        <f t="shared" si="187"/>
        <v>0</v>
      </c>
      <c r="BN244" s="2">
        <f t="shared" si="187"/>
        <v>0</v>
      </c>
      <c r="BO244" s="2">
        <f t="shared" si="187"/>
        <v>0</v>
      </c>
      <c r="BP244" s="2">
        <f t="shared" si="187"/>
        <v>0</v>
      </c>
      <c r="BQ244" s="2">
        <f t="shared" si="187"/>
        <v>0</v>
      </c>
      <c r="BR244" s="2">
        <f t="shared" si="187"/>
        <v>0</v>
      </c>
      <c r="BS244" s="2">
        <f t="shared" si="187"/>
        <v>0</v>
      </c>
      <c r="BT244" s="2">
        <f t="shared" si="187"/>
        <v>0</v>
      </c>
      <c r="BU244" s="2">
        <f t="shared" si="187"/>
        <v>0</v>
      </c>
      <c r="BV244" s="2">
        <f t="shared" si="187"/>
        <v>0</v>
      </c>
      <c r="BW244" s="2">
        <f t="shared" si="187"/>
        <v>0</v>
      </c>
      <c r="BX244" s="2">
        <f t="shared" si="187"/>
        <v>0</v>
      </c>
      <c r="BY244" s="2">
        <f t="shared" si="187"/>
        <v>0</v>
      </c>
      <c r="BZ244" s="2">
        <f t="shared" si="187"/>
        <v>0</v>
      </c>
      <c r="CA244" s="2">
        <f t="shared" ref="CA244:DF244" si="188">CA441</f>
        <v>0</v>
      </c>
      <c r="CB244" s="2">
        <f t="shared" si="188"/>
        <v>0</v>
      </c>
      <c r="CC244" s="2">
        <f t="shared" si="188"/>
        <v>0</v>
      </c>
      <c r="CD244" s="2">
        <f t="shared" si="188"/>
        <v>0</v>
      </c>
      <c r="CE244" s="2">
        <f t="shared" si="188"/>
        <v>0</v>
      </c>
      <c r="CF244" s="2">
        <f t="shared" si="188"/>
        <v>0</v>
      </c>
      <c r="CG244" s="2">
        <f t="shared" si="188"/>
        <v>0</v>
      </c>
      <c r="CH244" s="2">
        <f t="shared" si="188"/>
        <v>0</v>
      </c>
      <c r="CI244" s="2">
        <f t="shared" si="188"/>
        <v>0</v>
      </c>
      <c r="CJ244" s="2">
        <f t="shared" si="188"/>
        <v>0</v>
      </c>
      <c r="CK244" s="2">
        <f t="shared" si="188"/>
        <v>0</v>
      </c>
      <c r="CL244" s="2">
        <f t="shared" si="188"/>
        <v>0</v>
      </c>
      <c r="CM244" s="2">
        <f t="shared" si="188"/>
        <v>0</v>
      </c>
      <c r="CN244" s="2">
        <f t="shared" si="188"/>
        <v>0</v>
      </c>
      <c r="CO244" s="2">
        <f t="shared" si="188"/>
        <v>0</v>
      </c>
      <c r="CP244" s="2">
        <f t="shared" si="188"/>
        <v>0</v>
      </c>
      <c r="CQ244" s="2">
        <f t="shared" si="188"/>
        <v>0</v>
      </c>
      <c r="CR244" s="2">
        <f t="shared" si="188"/>
        <v>0</v>
      </c>
      <c r="CS244" s="2">
        <f t="shared" si="188"/>
        <v>0</v>
      </c>
      <c r="CT244" s="2">
        <f t="shared" si="188"/>
        <v>0</v>
      </c>
      <c r="CU244" s="2">
        <f t="shared" si="188"/>
        <v>0</v>
      </c>
      <c r="CV244" s="2">
        <f t="shared" si="188"/>
        <v>0</v>
      </c>
      <c r="CW244" s="2">
        <f t="shared" si="188"/>
        <v>0</v>
      </c>
      <c r="CX244" s="2">
        <f t="shared" si="188"/>
        <v>0</v>
      </c>
      <c r="CY244" s="2">
        <f t="shared" si="188"/>
        <v>0</v>
      </c>
      <c r="CZ244" s="2">
        <f t="shared" si="188"/>
        <v>0</v>
      </c>
      <c r="DA244" s="2">
        <f t="shared" si="188"/>
        <v>0</v>
      </c>
      <c r="DB244" s="2">
        <f t="shared" si="188"/>
        <v>0</v>
      </c>
      <c r="DC244" s="2">
        <f t="shared" si="188"/>
        <v>0</v>
      </c>
      <c r="DD244" s="2">
        <f t="shared" si="188"/>
        <v>0</v>
      </c>
      <c r="DE244" s="2">
        <f t="shared" si="188"/>
        <v>0</v>
      </c>
      <c r="DF244" s="2">
        <f t="shared" si="188"/>
        <v>0</v>
      </c>
      <c r="DG244" s="3">
        <f t="shared" ref="DG244:EL244" si="189">DG441</f>
        <v>0</v>
      </c>
      <c r="DH244" s="3">
        <f t="shared" si="189"/>
        <v>0</v>
      </c>
      <c r="DI244" s="3">
        <f t="shared" si="189"/>
        <v>0</v>
      </c>
      <c r="DJ244" s="3">
        <f t="shared" si="189"/>
        <v>0</v>
      </c>
      <c r="DK244" s="3">
        <f t="shared" si="189"/>
        <v>0</v>
      </c>
      <c r="DL244" s="3">
        <f t="shared" si="189"/>
        <v>0</v>
      </c>
      <c r="DM244" s="3">
        <f t="shared" si="189"/>
        <v>0</v>
      </c>
      <c r="DN244" s="3">
        <f t="shared" si="189"/>
        <v>0</v>
      </c>
      <c r="DO244" s="3">
        <f t="shared" si="189"/>
        <v>0</v>
      </c>
      <c r="DP244" s="3">
        <f t="shared" si="189"/>
        <v>0</v>
      </c>
      <c r="DQ244" s="3">
        <f t="shared" si="189"/>
        <v>0</v>
      </c>
      <c r="DR244" s="3">
        <f t="shared" si="189"/>
        <v>0</v>
      </c>
      <c r="DS244" s="3">
        <f t="shared" si="189"/>
        <v>0</v>
      </c>
      <c r="DT244" s="3">
        <f t="shared" si="189"/>
        <v>0</v>
      </c>
      <c r="DU244" s="3">
        <f t="shared" si="189"/>
        <v>0</v>
      </c>
      <c r="DV244" s="3">
        <f t="shared" si="189"/>
        <v>0</v>
      </c>
      <c r="DW244" s="3">
        <f t="shared" si="189"/>
        <v>0</v>
      </c>
      <c r="DX244" s="3">
        <f t="shared" si="189"/>
        <v>0</v>
      </c>
      <c r="DY244" s="3">
        <f t="shared" si="189"/>
        <v>0</v>
      </c>
      <c r="DZ244" s="3">
        <f t="shared" si="189"/>
        <v>0</v>
      </c>
      <c r="EA244" s="3">
        <f t="shared" si="189"/>
        <v>0</v>
      </c>
      <c r="EB244" s="3">
        <f t="shared" si="189"/>
        <v>0</v>
      </c>
      <c r="EC244" s="3">
        <f t="shared" si="189"/>
        <v>0</v>
      </c>
      <c r="ED244" s="3">
        <f t="shared" si="189"/>
        <v>0</v>
      </c>
      <c r="EE244" s="3">
        <f t="shared" si="189"/>
        <v>0</v>
      </c>
      <c r="EF244" s="3">
        <f t="shared" si="189"/>
        <v>0</v>
      </c>
      <c r="EG244" s="3">
        <f t="shared" si="189"/>
        <v>0</v>
      </c>
      <c r="EH244" s="3">
        <f t="shared" si="189"/>
        <v>0</v>
      </c>
      <c r="EI244" s="3">
        <f t="shared" si="189"/>
        <v>0</v>
      </c>
      <c r="EJ244" s="3">
        <f t="shared" si="189"/>
        <v>0</v>
      </c>
      <c r="EK244" s="3">
        <f t="shared" si="189"/>
        <v>0</v>
      </c>
      <c r="EL244" s="3">
        <f t="shared" si="189"/>
        <v>0</v>
      </c>
      <c r="EM244" s="3">
        <f t="shared" ref="EM244:FR244" si="190">EM441</f>
        <v>0</v>
      </c>
      <c r="EN244" s="3">
        <f t="shared" si="190"/>
        <v>0</v>
      </c>
      <c r="EO244" s="3">
        <f t="shared" si="190"/>
        <v>0</v>
      </c>
      <c r="EP244" s="3">
        <f t="shared" si="190"/>
        <v>0</v>
      </c>
      <c r="EQ244" s="3">
        <f t="shared" si="190"/>
        <v>0</v>
      </c>
      <c r="ER244" s="3">
        <f t="shared" si="190"/>
        <v>0</v>
      </c>
      <c r="ES244" s="3">
        <f t="shared" si="190"/>
        <v>0</v>
      </c>
      <c r="ET244" s="3">
        <f t="shared" si="190"/>
        <v>0</v>
      </c>
      <c r="EU244" s="3">
        <f t="shared" si="190"/>
        <v>0</v>
      </c>
      <c r="EV244" s="3">
        <f t="shared" si="190"/>
        <v>0</v>
      </c>
      <c r="EW244" s="3">
        <f t="shared" si="190"/>
        <v>0</v>
      </c>
      <c r="EX244" s="3">
        <f t="shared" si="190"/>
        <v>0</v>
      </c>
      <c r="EY244" s="3">
        <f t="shared" si="190"/>
        <v>0</v>
      </c>
      <c r="EZ244" s="3">
        <f t="shared" si="190"/>
        <v>0</v>
      </c>
      <c r="FA244" s="3">
        <f t="shared" si="190"/>
        <v>0</v>
      </c>
      <c r="FB244" s="3">
        <f t="shared" si="190"/>
        <v>0</v>
      </c>
      <c r="FC244" s="3">
        <f t="shared" si="190"/>
        <v>0</v>
      </c>
      <c r="FD244" s="3">
        <f t="shared" si="190"/>
        <v>0</v>
      </c>
      <c r="FE244" s="3">
        <f t="shared" si="190"/>
        <v>0</v>
      </c>
      <c r="FF244" s="3">
        <f t="shared" si="190"/>
        <v>0</v>
      </c>
      <c r="FG244" s="3">
        <f t="shared" si="190"/>
        <v>0</v>
      </c>
      <c r="FH244" s="3">
        <f t="shared" si="190"/>
        <v>0</v>
      </c>
      <c r="FI244" s="3">
        <f t="shared" si="190"/>
        <v>0</v>
      </c>
      <c r="FJ244" s="3">
        <f t="shared" si="190"/>
        <v>0</v>
      </c>
      <c r="FK244" s="3">
        <f t="shared" si="190"/>
        <v>0</v>
      </c>
      <c r="FL244" s="3">
        <f t="shared" si="190"/>
        <v>0</v>
      </c>
      <c r="FM244" s="3">
        <f t="shared" si="190"/>
        <v>0</v>
      </c>
      <c r="FN244" s="3">
        <f t="shared" si="190"/>
        <v>0</v>
      </c>
      <c r="FO244" s="3">
        <f t="shared" si="190"/>
        <v>0</v>
      </c>
      <c r="FP244" s="3">
        <f t="shared" si="190"/>
        <v>0</v>
      </c>
      <c r="FQ244" s="3">
        <f t="shared" si="190"/>
        <v>0</v>
      </c>
      <c r="FR244" s="3">
        <f t="shared" si="190"/>
        <v>0</v>
      </c>
      <c r="FS244" s="3">
        <f t="shared" ref="FS244:GX244" si="191">FS441</f>
        <v>0</v>
      </c>
      <c r="FT244" s="3">
        <f t="shared" si="191"/>
        <v>0</v>
      </c>
      <c r="FU244" s="3">
        <f t="shared" si="191"/>
        <v>0</v>
      </c>
      <c r="FV244" s="3">
        <f t="shared" si="191"/>
        <v>0</v>
      </c>
      <c r="FW244" s="3">
        <f t="shared" si="191"/>
        <v>0</v>
      </c>
      <c r="FX244" s="3">
        <f t="shared" si="191"/>
        <v>0</v>
      </c>
      <c r="FY244" s="3">
        <f t="shared" si="191"/>
        <v>0</v>
      </c>
      <c r="FZ244" s="3">
        <f t="shared" si="191"/>
        <v>0</v>
      </c>
      <c r="GA244" s="3">
        <f t="shared" si="191"/>
        <v>0</v>
      </c>
      <c r="GB244" s="3">
        <f t="shared" si="191"/>
        <v>0</v>
      </c>
      <c r="GC244" s="3">
        <f t="shared" si="191"/>
        <v>0</v>
      </c>
      <c r="GD244" s="3">
        <f t="shared" si="191"/>
        <v>0</v>
      </c>
      <c r="GE244" s="3">
        <f t="shared" si="191"/>
        <v>0</v>
      </c>
      <c r="GF244" s="3">
        <f t="shared" si="191"/>
        <v>0</v>
      </c>
      <c r="GG244" s="3">
        <f t="shared" si="191"/>
        <v>0</v>
      </c>
      <c r="GH244" s="3">
        <f t="shared" si="191"/>
        <v>0</v>
      </c>
      <c r="GI244" s="3">
        <f t="shared" si="191"/>
        <v>0</v>
      </c>
      <c r="GJ244" s="3">
        <f t="shared" si="191"/>
        <v>0</v>
      </c>
      <c r="GK244" s="3">
        <f t="shared" si="191"/>
        <v>0</v>
      </c>
      <c r="GL244" s="3">
        <f t="shared" si="191"/>
        <v>0</v>
      </c>
      <c r="GM244" s="3">
        <f t="shared" si="191"/>
        <v>0</v>
      </c>
      <c r="GN244" s="3">
        <f t="shared" si="191"/>
        <v>0</v>
      </c>
      <c r="GO244" s="3">
        <f t="shared" si="191"/>
        <v>0</v>
      </c>
      <c r="GP244" s="3">
        <f t="shared" si="191"/>
        <v>0</v>
      </c>
      <c r="GQ244" s="3">
        <f t="shared" si="191"/>
        <v>0</v>
      </c>
      <c r="GR244" s="3">
        <f t="shared" si="191"/>
        <v>0</v>
      </c>
      <c r="GS244" s="3">
        <f t="shared" si="191"/>
        <v>0</v>
      </c>
      <c r="GT244" s="3">
        <f t="shared" si="191"/>
        <v>0</v>
      </c>
      <c r="GU244" s="3">
        <f t="shared" si="191"/>
        <v>0</v>
      </c>
      <c r="GV244" s="3">
        <f t="shared" si="191"/>
        <v>0</v>
      </c>
      <c r="GW244" s="3">
        <f t="shared" si="191"/>
        <v>0</v>
      </c>
      <c r="GX244" s="3">
        <f t="shared" si="191"/>
        <v>0</v>
      </c>
    </row>
    <row r="246" spans="1:245" x14ac:dyDescent="0.2">
      <c r="A246" s="1">
        <v>5</v>
      </c>
      <c r="B246" s="1">
        <v>1</v>
      </c>
      <c r="C246" s="1"/>
      <c r="D246" s="1">
        <f>ROW(A274)</f>
        <v>274</v>
      </c>
      <c r="E246" s="1"/>
      <c r="F246" s="1" t="s">
        <v>14</v>
      </c>
      <c r="G246" s="1" t="s">
        <v>15</v>
      </c>
      <c r="H246" s="1" t="s">
        <v>3</v>
      </c>
      <c r="I246" s="1">
        <v>0</v>
      </c>
      <c r="J246" s="1"/>
      <c r="K246" s="1">
        <v>0</v>
      </c>
      <c r="L246" s="1"/>
      <c r="M246" s="1" t="s">
        <v>3</v>
      </c>
      <c r="N246" s="1"/>
      <c r="O246" s="1"/>
      <c r="P246" s="1"/>
      <c r="Q246" s="1"/>
      <c r="R246" s="1"/>
      <c r="S246" s="1">
        <v>0</v>
      </c>
      <c r="T246" s="1"/>
      <c r="U246" s="1" t="s">
        <v>3</v>
      </c>
      <c r="V246" s="1">
        <v>0</v>
      </c>
      <c r="W246" s="1"/>
      <c r="X246" s="1"/>
      <c r="Y246" s="1"/>
      <c r="Z246" s="1"/>
      <c r="AA246" s="1"/>
      <c r="AB246" s="1" t="s">
        <v>3</v>
      </c>
      <c r="AC246" s="1" t="s">
        <v>3</v>
      </c>
      <c r="AD246" s="1" t="s">
        <v>3</v>
      </c>
      <c r="AE246" s="1" t="s">
        <v>3</v>
      </c>
      <c r="AF246" s="1" t="s">
        <v>3</v>
      </c>
      <c r="AG246" s="1" t="s">
        <v>3</v>
      </c>
      <c r="AH246" s="1"/>
      <c r="AI246" s="1"/>
      <c r="AJ246" s="1"/>
      <c r="AK246" s="1"/>
      <c r="AL246" s="1"/>
      <c r="AM246" s="1"/>
      <c r="AN246" s="1"/>
      <c r="AO246" s="1"/>
      <c r="AP246" s="1" t="s">
        <v>3</v>
      </c>
      <c r="AQ246" s="1" t="s">
        <v>3</v>
      </c>
      <c r="AR246" s="1" t="s">
        <v>3</v>
      </c>
      <c r="AS246" s="1"/>
      <c r="AT246" s="1"/>
      <c r="AU246" s="1"/>
      <c r="AV246" s="1"/>
      <c r="AW246" s="1"/>
      <c r="AX246" s="1"/>
      <c r="AY246" s="1"/>
      <c r="AZ246" s="1" t="s">
        <v>3</v>
      </c>
      <c r="BA246" s="1"/>
      <c r="BB246" s="1" t="s">
        <v>3</v>
      </c>
      <c r="BC246" s="1" t="s">
        <v>3</v>
      </c>
      <c r="BD246" s="1" t="s">
        <v>3</v>
      </c>
      <c r="BE246" s="1" t="s">
        <v>3</v>
      </c>
      <c r="BF246" s="1" t="s">
        <v>3</v>
      </c>
      <c r="BG246" s="1" t="s">
        <v>3</v>
      </c>
      <c r="BH246" s="1" t="s">
        <v>3</v>
      </c>
      <c r="BI246" s="1" t="s">
        <v>3</v>
      </c>
      <c r="BJ246" s="1" t="s">
        <v>3</v>
      </c>
      <c r="BK246" s="1" t="s">
        <v>3</v>
      </c>
      <c r="BL246" s="1" t="s">
        <v>3</v>
      </c>
      <c r="BM246" s="1" t="s">
        <v>3</v>
      </c>
      <c r="BN246" s="1" t="s">
        <v>3</v>
      </c>
      <c r="BO246" s="1" t="s">
        <v>3</v>
      </c>
      <c r="BP246" s="1" t="s">
        <v>3</v>
      </c>
      <c r="BQ246" s="1"/>
      <c r="BR246" s="1"/>
      <c r="BS246" s="1"/>
      <c r="BT246" s="1"/>
      <c r="BU246" s="1"/>
      <c r="BV246" s="1"/>
      <c r="BW246" s="1"/>
      <c r="BX246" s="1">
        <v>0</v>
      </c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>
        <v>0</v>
      </c>
    </row>
    <row r="248" spans="1:245" x14ac:dyDescent="0.2">
      <c r="A248" s="2">
        <v>52</v>
      </c>
      <c r="B248" s="2">
        <f t="shared" ref="B248:G248" si="192">B274</f>
        <v>1</v>
      </c>
      <c r="C248" s="2">
        <f t="shared" si="192"/>
        <v>5</v>
      </c>
      <c r="D248" s="2">
        <f t="shared" si="192"/>
        <v>246</v>
      </c>
      <c r="E248" s="2">
        <f t="shared" si="192"/>
        <v>0</v>
      </c>
      <c r="F248" s="2" t="str">
        <f t="shared" si="192"/>
        <v>Новый подраздел</v>
      </c>
      <c r="G248" s="2" t="str">
        <f t="shared" si="192"/>
        <v>АПС</v>
      </c>
      <c r="H248" s="2"/>
      <c r="I248" s="2"/>
      <c r="J248" s="2"/>
      <c r="K248" s="2"/>
      <c r="L248" s="2"/>
      <c r="M248" s="2"/>
      <c r="N248" s="2"/>
      <c r="O248" s="2">
        <f t="shared" ref="O248:AT248" si="193">O274</f>
        <v>279175.77</v>
      </c>
      <c r="P248" s="2">
        <f t="shared" si="193"/>
        <v>18465.080000000002</v>
      </c>
      <c r="Q248" s="2">
        <f t="shared" si="193"/>
        <v>11645.91</v>
      </c>
      <c r="R248" s="2">
        <f t="shared" si="193"/>
        <v>7605.36</v>
      </c>
      <c r="S248" s="2">
        <f t="shared" si="193"/>
        <v>249064.78</v>
      </c>
      <c r="T248" s="2">
        <f t="shared" si="193"/>
        <v>0</v>
      </c>
      <c r="U248" s="2">
        <f t="shared" si="193"/>
        <v>678.02650000000006</v>
      </c>
      <c r="V248" s="2">
        <f t="shared" si="193"/>
        <v>0</v>
      </c>
      <c r="W248" s="2">
        <f t="shared" si="193"/>
        <v>0</v>
      </c>
      <c r="X248" s="2">
        <f t="shared" si="193"/>
        <v>174345.35</v>
      </c>
      <c r="Y248" s="2">
        <f t="shared" si="193"/>
        <v>24906.47</v>
      </c>
      <c r="Z248" s="2">
        <f t="shared" si="193"/>
        <v>0</v>
      </c>
      <c r="AA248" s="2">
        <f t="shared" si="193"/>
        <v>0</v>
      </c>
      <c r="AB248" s="2">
        <f t="shared" si="193"/>
        <v>279175.77</v>
      </c>
      <c r="AC248" s="2">
        <f t="shared" si="193"/>
        <v>18465.080000000002</v>
      </c>
      <c r="AD248" s="2">
        <f t="shared" si="193"/>
        <v>11645.91</v>
      </c>
      <c r="AE248" s="2">
        <f t="shared" si="193"/>
        <v>7605.36</v>
      </c>
      <c r="AF248" s="2">
        <f t="shared" si="193"/>
        <v>249064.78</v>
      </c>
      <c r="AG248" s="2">
        <f t="shared" si="193"/>
        <v>0</v>
      </c>
      <c r="AH248" s="2">
        <f t="shared" si="193"/>
        <v>678.02650000000006</v>
      </c>
      <c r="AI248" s="2">
        <f t="shared" si="193"/>
        <v>0</v>
      </c>
      <c r="AJ248" s="2">
        <f t="shared" si="193"/>
        <v>0</v>
      </c>
      <c r="AK248" s="2">
        <f t="shared" si="193"/>
        <v>174345.35</v>
      </c>
      <c r="AL248" s="2">
        <f t="shared" si="193"/>
        <v>24906.47</v>
      </c>
      <c r="AM248" s="2">
        <f t="shared" si="193"/>
        <v>0</v>
      </c>
      <c r="AN248" s="2">
        <f t="shared" si="193"/>
        <v>0</v>
      </c>
      <c r="AO248" s="2">
        <f t="shared" si="193"/>
        <v>0</v>
      </c>
      <c r="AP248" s="2">
        <f t="shared" si="193"/>
        <v>0</v>
      </c>
      <c r="AQ248" s="2">
        <f t="shared" si="193"/>
        <v>0</v>
      </c>
      <c r="AR248" s="2">
        <f t="shared" si="193"/>
        <v>486641.36</v>
      </c>
      <c r="AS248" s="2">
        <f t="shared" si="193"/>
        <v>0</v>
      </c>
      <c r="AT248" s="2">
        <f t="shared" si="193"/>
        <v>0</v>
      </c>
      <c r="AU248" s="2">
        <f t="shared" ref="AU248:BZ248" si="194">AU274</f>
        <v>486641.36</v>
      </c>
      <c r="AV248" s="2">
        <f t="shared" si="194"/>
        <v>18465.080000000002</v>
      </c>
      <c r="AW248" s="2">
        <f t="shared" si="194"/>
        <v>18465.080000000002</v>
      </c>
      <c r="AX248" s="2">
        <f t="shared" si="194"/>
        <v>0</v>
      </c>
      <c r="AY248" s="2">
        <f t="shared" si="194"/>
        <v>18465.080000000002</v>
      </c>
      <c r="AZ248" s="2">
        <f t="shared" si="194"/>
        <v>0</v>
      </c>
      <c r="BA248" s="2">
        <f t="shared" si="194"/>
        <v>0</v>
      </c>
      <c r="BB248" s="2">
        <f t="shared" si="194"/>
        <v>0</v>
      </c>
      <c r="BC248" s="2">
        <f t="shared" si="194"/>
        <v>0</v>
      </c>
      <c r="BD248" s="2">
        <f t="shared" si="194"/>
        <v>0</v>
      </c>
      <c r="BE248" s="2">
        <f t="shared" si="194"/>
        <v>0</v>
      </c>
      <c r="BF248" s="2">
        <f t="shared" si="194"/>
        <v>0</v>
      </c>
      <c r="BG248" s="2">
        <f t="shared" si="194"/>
        <v>0</v>
      </c>
      <c r="BH248" s="2">
        <f t="shared" si="194"/>
        <v>0</v>
      </c>
      <c r="BI248" s="2">
        <f t="shared" si="194"/>
        <v>0</v>
      </c>
      <c r="BJ248" s="2">
        <f t="shared" si="194"/>
        <v>0</v>
      </c>
      <c r="BK248" s="2">
        <f t="shared" si="194"/>
        <v>0</v>
      </c>
      <c r="BL248" s="2">
        <f t="shared" si="194"/>
        <v>0</v>
      </c>
      <c r="BM248" s="2">
        <f t="shared" si="194"/>
        <v>0</v>
      </c>
      <c r="BN248" s="2">
        <f t="shared" si="194"/>
        <v>0</v>
      </c>
      <c r="BO248" s="2">
        <f t="shared" si="194"/>
        <v>0</v>
      </c>
      <c r="BP248" s="2">
        <f t="shared" si="194"/>
        <v>0</v>
      </c>
      <c r="BQ248" s="2">
        <f t="shared" si="194"/>
        <v>0</v>
      </c>
      <c r="BR248" s="2">
        <f t="shared" si="194"/>
        <v>0</v>
      </c>
      <c r="BS248" s="2">
        <f t="shared" si="194"/>
        <v>0</v>
      </c>
      <c r="BT248" s="2">
        <f t="shared" si="194"/>
        <v>0</v>
      </c>
      <c r="BU248" s="2">
        <f t="shared" si="194"/>
        <v>0</v>
      </c>
      <c r="BV248" s="2">
        <f t="shared" si="194"/>
        <v>0</v>
      </c>
      <c r="BW248" s="2">
        <f t="shared" si="194"/>
        <v>0</v>
      </c>
      <c r="BX248" s="2">
        <f t="shared" si="194"/>
        <v>0</v>
      </c>
      <c r="BY248" s="2">
        <f t="shared" si="194"/>
        <v>0</v>
      </c>
      <c r="BZ248" s="2">
        <f t="shared" si="194"/>
        <v>0</v>
      </c>
      <c r="CA248" s="2">
        <f t="shared" ref="CA248:DF248" si="195">CA274</f>
        <v>486641.36</v>
      </c>
      <c r="CB248" s="2">
        <f t="shared" si="195"/>
        <v>0</v>
      </c>
      <c r="CC248" s="2">
        <f t="shared" si="195"/>
        <v>0</v>
      </c>
      <c r="CD248" s="2">
        <f t="shared" si="195"/>
        <v>486641.36</v>
      </c>
      <c r="CE248" s="2">
        <f t="shared" si="195"/>
        <v>18465.080000000002</v>
      </c>
      <c r="CF248" s="2">
        <f t="shared" si="195"/>
        <v>18465.080000000002</v>
      </c>
      <c r="CG248" s="2">
        <f t="shared" si="195"/>
        <v>0</v>
      </c>
      <c r="CH248" s="2">
        <f t="shared" si="195"/>
        <v>18465.080000000002</v>
      </c>
      <c r="CI248" s="2">
        <f t="shared" si="195"/>
        <v>0</v>
      </c>
      <c r="CJ248" s="2">
        <f t="shared" si="195"/>
        <v>0</v>
      </c>
      <c r="CK248" s="2">
        <f t="shared" si="195"/>
        <v>0</v>
      </c>
      <c r="CL248" s="2">
        <f t="shared" si="195"/>
        <v>0</v>
      </c>
      <c r="CM248" s="2">
        <f t="shared" si="195"/>
        <v>0</v>
      </c>
      <c r="CN248" s="2">
        <f t="shared" si="195"/>
        <v>0</v>
      </c>
      <c r="CO248" s="2">
        <f t="shared" si="195"/>
        <v>0</v>
      </c>
      <c r="CP248" s="2">
        <f t="shared" si="195"/>
        <v>0</v>
      </c>
      <c r="CQ248" s="2">
        <f t="shared" si="195"/>
        <v>0</v>
      </c>
      <c r="CR248" s="2">
        <f t="shared" si="195"/>
        <v>0</v>
      </c>
      <c r="CS248" s="2">
        <f t="shared" si="195"/>
        <v>0</v>
      </c>
      <c r="CT248" s="2">
        <f t="shared" si="195"/>
        <v>0</v>
      </c>
      <c r="CU248" s="2">
        <f t="shared" si="195"/>
        <v>0</v>
      </c>
      <c r="CV248" s="2">
        <f t="shared" si="195"/>
        <v>0</v>
      </c>
      <c r="CW248" s="2">
        <f t="shared" si="195"/>
        <v>0</v>
      </c>
      <c r="CX248" s="2">
        <f t="shared" si="195"/>
        <v>0</v>
      </c>
      <c r="CY248" s="2">
        <f t="shared" si="195"/>
        <v>0</v>
      </c>
      <c r="CZ248" s="2">
        <f t="shared" si="195"/>
        <v>0</v>
      </c>
      <c r="DA248" s="2">
        <f t="shared" si="195"/>
        <v>0</v>
      </c>
      <c r="DB248" s="2">
        <f t="shared" si="195"/>
        <v>0</v>
      </c>
      <c r="DC248" s="2">
        <f t="shared" si="195"/>
        <v>0</v>
      </c>
      <c r="DD248" s="2">
        <f t="shared" si="195"/>
        <v>0</v>
      </c>
      <c r="DE248" s="2">
        <f t="shared" si="195"/>
        <v>0</v>
      </c>
      <c r="DF248" s="2">
        <f t="shared" si="195"/>
        <v>0</v>
      </c>
      <c r="DG248" s="3">
        <f t="shared" ref="DG248:EL248" si="196">DG274</f>
        <v>0</v>
      </c>
      <c r="DH248" s="3">
        <f t="shared" si="196"/>
        <v>0</v>
      </c>
      <c r="DI248" s="3">
        <f t="shared" si="196"/>
        <v>0</v>
      </c>
      <c r="DJ248" s="3">
        <f t="shared" si="196"/>
        <v>0</v>
      </c>
      <c r="DK248" s="3">
        <f t="shared" si="196"/>
        <v>0</v>
      </c>
      <c r="DL248" s="3">
        <f t="shared" si="196"/>
        <v>0</v>
      </c>
      <c r="DM248" s="3">
        <f t="shared" si="196"/>
        <v>0</v>
      </c>
      <c r="DN248" s="3">
        <f t="shared" si="196"/>
        <v>0</v>
      </c>
      <c r="DO248" s="3">
        <f t="shared" si="196"/>
        <v>0</v>
      </c>
      <c r="DP248" s="3">
        <f t="shared" si="196"/>
        <v>0</v>
      </c>
      <c r="DQ248" s="3">
        <f t="shared" si="196"/>
        <v>0</v>
      </c>
      <c r="DR248" s="3">
        <f t="shared" si="196"/>
        <v>0</v>
      </c>
      <c r="DS248" s="3">
        <f t="shared" si="196"/>
        <v>0</v>
      </c>
      <c r="DT248" s="3">
        <f t="shared" si="196"/>
        <v>0</v>
      </c>
      <c r="DU248" s="3">
        <f t="shared" si="196"/>
        <v>0</v>
      </c>
      <c r="DV248" s="3">
        <f t="shared" si="196"/>
        <v>0</v>
      </c>
      <c r="DW248" s="3">
        <f t="shared" si="196"/>
        <v>0</v>
      </c>
      <c r="DX248" s="3">
        <f t="shared" si="196"/>
        <v>0</v>
      </c>
      <c r="DY248" s="3">
        <f t="shared" si="196"/>
        <v>0</v>
      </c>
      <c r="DZ248" s="3">
        <f t="shared" si="196"/>
        <v>0</v>
      </c>
      <c r="EA248" s="3">
        <f t="shared" si="196"/>
        <v>0</v>
      </c>
      <c r="EB248" s="3">
        <f t="shared" si="196"/>
        <v>0</v>
      </c>
      <c r="EC248" s="3">
        <f t="shared" si="196"/>
        <v>0</v>
      </c>
      <c r="ED248" s="3">
        <f t="shared" si="196"/>
        <v>0</v>
      </c>
      <c r="EE248" s="3">
        <f t="shared" si="196"/>
        <v>0</v>
      </c>
      <c r="EF248" s="3">
        <f t="shared" si="196"/>
        <v>0</v>
      </c>
      <c r="EG248" s="3">
        <f t="shared" si="196"/>
        <v>0</v>
      </c>
      <c r="EH248" s="3">
        <f t="shared" si="196"/>
        <v>0</v>
      </c>
      <c r="EI248" s="3">
        <f t="shared" si="196"/>
        <v>0</v>
      </c>
      <c r="EJ248" s="3">
        <f t="shared" si="196"/>
        <v>0</v>
      </c>
      <c r="EK248" s="3">
        <f t="shared" si="196"/>
        <v>0</v>
      </c>
      <c r="EL248" s="3">
        <f t="shared" si="196"/>
        <v>0</v>
      </c>
      <c r="EM248" s="3">
        <f t="shared" ref="EM248:FR248" si="197">EM274</f>
        <v>0</v>
      </c>
      <c r="EN248" s="3">
        <f t="shared" si="197"/>
        <v>0</v>
      </c>
      <c r="EO248" s="3">
        <f t="shared" si="197"/>
        <v>0</v>
      </c>
      <c r="EP248" s="3">
        <f t="shared" si="197"/>
        <v>0</v>
      </c>
      <c r="EQ248" s="3">
        <f t="shared" si="197"/>
        <v>0</v>
      </c>
      <c r="ER248" s="3">
        <f t="shared" si="197"/>
        <v>0</v>
      </c>
      <c r="ES248" s="3">
        <f t="shared" si="197"/>
        <v>0</v>
      </c>
      <c r="ET248" s="3">
        <f t="shared" si="197"/>
        <v>0</v>
      </c>
      <c r="EU248" s="3">
        <f t="shared" si="197"/>
        <v>0</v>
      </c>
      <c r="EV248" s="3">
        <f t="shared" si="197"/>
        <v>0</v>
      </c>
      <c r="EW248" s="3">
        <f t="shared" si="197"/>
        <v>0</v>
      </c>
      <c r="EX248" s="3">
        <f t="shared" si="197"/>
        <v>0</v>
      </c>
      <c r="EY248" s="3">
        <f t="shared" si="197"/>
        <v>0</v>
      </c>
      <c r="EZ248" s="3">
        <f t="shared" si="197"/>
        <v>0</v>
      </c>
      <c r="FA248" s="3">
        <f t="shared" si="197"/>
        <v>0</v>
      </c>
      <c r="FB248" s="3">
        <f t="shared" si="197"/>
        <v>0</v>
      </c>
      <c r="FC248" s="3">
        <f t="shared" si="197"/>
        <v>0</v>
      </c>
      <c r="FD248" s="3">
        <f t="shared" si="197"/>
        <v>0</v>
      </c>
      <c r="FE248" s="3">
        <f t="shared" si="197"/>
        <v>0</v>
      </c>
      <c r="FF248" s="3">
        <f t="shared" si="197"/>
        <v>0</v>
      </c>
      <c r="FG248" s="3">
        <f t="shared" si="197"/>
        <v>0</v>
      </c>
      <c r="FH248" s="3">
        <f t="shared" si="197"/>
        <v>0</v>
      </c>
      <c r="FI248" s="3">
        <f t="shared" si="197"/>
        <v>0</v>
      </c>
      <c r="FJ248" s="3">
        <f t="shared" si="197"/>
        <v>0</v>
      </c>
      <c r="FK248" s="3">
        <f t="shared" si="197"/>
        <v>0</v>
      </c>
      <c r="FL248" s="3">
        <f t="shared" si="197"/>
        <v>0</v>
      </c>
      <c r="FM248" s="3">
        <f t="shared" si="197"/>
        <v>0</v>
      </c>
      <c r="FN248" s="3">
        <f t="shared" si="197"/>
        <v>0</v>
      </c>
      <c r="FO248" s="3">
        <f t="shared" si="197"/>
        <v>0</v>
      </c>
      <c r="FP248" s="3">
        <f t="shared" si="197"/>
        <v>0</v>
      </c>
      <c r="FQ248" s="3">
        <f t="shared" si="197"/>
        <v>0</v>
      </c>
      <c r="FR248" s="3">
        <f t="shared" si="197"/>
        <v>0</v>
      </c>
      <c r="FS248" s="3">
        <f t="shared" ref="FS248:GX248" si="198">FS274</f>
        <v>0</v>
      </c>
      <c r="FT248" s="3">
        <f t="shared" si="198"/>
        <v>0</v>
      </c>
      <c r="FU248" s="3">
        <f t="shared" si="198"/>
        <v>0</v>
      </c>
      <c r="FV248" s="3">
        <f t="shared" si="198"/>
        <v>0</v>
      </c>
      <c r="FW248" s="3">
        <f t="shared" si="198"/>
        <v>0</v>
      </c>
      <c r="FX248" s="3">
        <f t="shared" si="198"/>
        <v>0</v>
      </c>
      <c r="FY248" s="3">
        <f t="shared" si="198"/>
        <v>0</v>
      </c>
      <c r="FZ248" s="3">
        <f t="shared" si="198"/>
        <v>0</v>
      </c>
      <c r="GA248" s="3">
        <f t="shared" si="198"/>
        <v>0</v>
      </c>
      <c r="GB248" s="3">
        <f t="shared" si="198"/>
        <v>0</v>
      </c>
      <c r="GC248" s="3">
        <f t="shared" si="198"/>
        <v>0</v>
      </c>
      <c r="GD248" s="3">
        <f t="shared" si="198"/>
        <v>0</v>
      </c>
      <c r="GE248" s="3">
        <f t="shared" si="198"/>
        <v>0</v>
      </c>
      <c r="GF248" s="3">
        <f t="shared" si="198"/>
        <v>0</v>
      </c>
      <c r="GG248" s="3">
        <f t="shared" si="198"/>
        <v>0</v>
      </c>
      <c r="GH248" s="3">
        <f t="shared" si="198"/>
        <v>0</v>
      </c>
      <c r="GI248" s="3">
        <f t="shared" si="198"/>
        <v>0</v>
      </c>
      <c r="GJ248" s="3">
        <f t="shared" si="198"/>
        <v>0</v>
      </c>
      <c r="GK248" s="3">
        <f t="shared" si="198"/>
        <v>0</v>
      </c>
      <c r="GL248" s="3">
        <f t="shared" si="198"/>
        <v>0</v>
      </c>
      <c r="GM248" s="3">
        <f t="shared" si="198"/>
        <v>0</v>
      </c>
      <c r="GN248" s="3">
        <f t="shared" si="198"/>
        <v>0</v>
      </c>
      <c r="GO248" s="3">
        <f t="shared" si="198"/>
        <v>0</v>
      </c>
      <c r="GP248" s="3">
        <f t="shared" si="198"/>
        <v>0</v>
      </c>
      <c r="GQ248" s="3">
        <f t="shared" si="198"/>
        <v>0</v>
      </c>
      <c r="GR248" s="3">
        <f t="shared" si="198"/>
        <v>0</v>
      </c>
      <c r="GS248" s="3">
        <f t="shared" si="198"/>
        <v>0</v>
      </c>
      <c r="GT248" s="3">
        <f t="shared" si="198"/>
        <v>0</v>
      </c>
      <c r="GU248" s="3">
        <f t="shared" si="198"/>
        <v>0</v>
      </c>
      <c r="GV248" s="3">
        <f t="shared" si="198"/>
        <v>0</v>
      </c>
      <c r="GW248" s="3">
        <f t="shared" si="198"/>
        <v>0</v>
      </c>
      <c r="GX248" s="3">
        <f t="shared" si="198"/>
        <v>0</v>
      </c>
    </row>
    <row r="250" spans="1:245" x14ac:dyDescent="0.2">
      <c r="A250">
        <v>17</v>
      </c>
      <c r="B250">
        <v>1</v>
      </c>
      <c r="C250">
        <f>ROW(SmtRes!A194)</f>
        <v>194</v>
      </c>
      <c r="D250">
        <f>ROW(EtalonRes!A194)</f>
        <v>194</v>
      </c>
      <c r="E250" t="s">
        <v>238</v>
      </c>
      <c r="F250" t="s">
        <v>239</v>
      </c>
      <c r="G250" t="s">
        <v>240</v>
      </c>
      <c r="H250" t="s">
        <v>19</v>
      </c>
      <c r="I250">
        <v>3</v>
      </c>
      <c r="J250">
        <v>0</v>
      </c>
      <c r="K250">
        <v>3</v>
      </c>
      <c r="O250">
        <f t="shared" ref="O250:O272" si="199">ROUND(CP250,2)</f>
        <v>271.92</v>
      </c>
      <c r="P250">
        <f t="shared" ref="P250:P272" si="200">ROUND(CQ250*I250,2)</f>
        <v>32.31</v>
      </c>
      <c r="Q250">
        <f t="shared" ref="Q250:Q272" si="201">ROUND(CR250*I250,2)</f>
        <v>0</v>
      </c>
      <c r="R250">
        <f t="shared" ref="R250:R272" si="202">ROUND(CS250*I250,2)</f>
        <v>0</v>
      </c>
      <c r="S250">
        <f t="shared" ref="S250:S272" si="203">ROUND(CT250*I250,2)</f>
        <v>239.61</v>
      </c>
      <c r="T250">
        <f t="shared" ref="T250:T272" si="204">ROUND(CU250*I250,2)</f>
        <v>0</v>
      </c>
      <c r="U250">
        <f t="shared" ref="U250:U272" si="205">CV250*I250</f>
        <v>0.66</v>
      </c>
      <c r="V250">
        <f t="shared" ref="V250:V272" si="206">CW250*I250</f>
        <v>0</v>
      </c>
      <c r="W250">
        <f t="shared" ref="W250:W272" si="207">ROUND(CX250*I250,2)</f>
        <v>0</v>
      </c>
      <c r="X250">
        <f t="shared" ref="X250:X272" si="208">ROUND(CY250,2)</f>
        <v>167.73</v>
      </c>
      <c r="Y250">
        <f t="shared" ref="Y250:Y272" si="209">ROUND(CZ250,2)</f>
        <v>23.96</v>
      </c>
      <c r="AA250">
        <v>150194011</v>
      </c>
      <c r="AB250">
        <f t="shared" ref="AB250:AB272" si="210">ROUND((AC250+AD250+AF250),6)</f>
        <v>90.64</v>
      </c>
      <c r="AC250">
        <f>ROUND((ES250),6)</f>
        <v>10.77</v>
      </c>
      <c r="AD250">
        <f>ROUND((((ET250)-(EU250))+AE250),6)</f>
        <v>0</v>
      </c>
      <c r="AE250">
        <f>ROUND((EU250),6)</f>
        <v>0</v>
      </c>
      <c r="AF250">
        <f>ROUND((EV250),6)</f>
        <v>79.87</v>
      </c>
      <c r="AG250">
        <f t="shared" ref="AG250:AG272" si="211">ROUND((AP250),6)</f>
        <v>0</v>
      </c>
      <c r="AH250">
        <f>(EW250)</f>
        <v>0.22</v>
      </c>
      <c r="AI250">
        <f>(EX250)</f>
        <v>0</v>
      </c>
      <c r="AJ250">
        <f t="shared" ref="AJ250:AJ272" si="212">(AS250)</f>
        <v>0</v>
      </c>
      <c r="AK250">
        <v>90.64</v>
      </c>
      <c r="AL250">
        <v>10.77</v>
      </c>
      <c r="AM250">
        <v>0</v>
      </c>
      <c r="AN250">
        <v>0</v>
      </c>
      <c r="AO250">
        <v>79.87</v>
      </c>
      <c r="AP250">
        <v>0</v>
      </c>
      <c r="AQ250">
        <v>0.22</v>
      </c>
      <c r="AR250">
        <v>0</v>
      </c>
      <c r="AS250">
        <v>0</v>
      </c>
      <c r="AT250">
        <v>70</v>
      </c>
      <c r="AU250">
        <v>10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1</v>
      </c>
      <c r="BD250" t="s">
        <v>3</v>
      </c>
      <c r="BE250" t="s">
        <v>3</v>
      </c>
      <c r="BF250" t="s">
        <v>3</v>
      </c>
      <c r="BG250" t="s">
        <v>3</v>
      </c>
      <c r="BH250">
        <v>0</v>
      </c>
      <c r="BI250">
        <v>4</v>
      </c>
      <c r="BJ250" t="s">
        <v>241</v>
      </c>
      <c r="BM250">
        <v>0</v>
      </c>
      <c r="BN250">
        <v>0</v>
      </c>
      <c r="BO250" t="s">
        <v>3</v>
      </c>
      <c r="BP250">
        <v>0</v>
      </c>
      <c r="BQ250">
        <v>1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70</v>
      </c>
      <c r="CA250">
        <v>10</v>
      </c>
      <c r="CB250" t="s">
        <v>3</v>
      </c>
      <c r="CE250">
        <v>0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ref="CP250:CP272" si="213">(P250+Q250+S250)</f>
        <v>271.92</v>
      </c>
      <c r="CQ250">
        <f t="shared" ref="CQ250:CQ272" si="214">(AC250*BC250*AW250)</f>
        <v>10.77</v>
      </c>
      <c r="CR250">
        <f>((((ET250)*BB250-(EU250)*BS250)+AE250*BS250)*AV250)</f>
        <v>0</v>
      </c>
      <c r="CS250">
        <f t="shared" ref="CS250:CS272" si="215">(AE250*BS250*AV250)</f>
        <v>0</v>
      </c>
      <c r="CT250">
        <f t="shared" ref="CT250:CT272" si="216">(AF250*BA250*AV250)</f>
        <v>79.87</v>
      </c>
      <c r="CU250">
        <f t="shared" ref="CU250:CU272" si="217">AG250</f>
        <v>0</v>
      </c>
      <c r="CV250">
        <f t="shared" ref="CV250:CV272" si="218">(AH250*AV250)</f>
        <v>0.22</v>
      </c>
      <c r="CW250">
        <f t="shared" ref="CW250:CW272" si="219">AI250</f>
        <v>0</v>
      </c>
      <c r="CX250">
        <f t="shared" ref="CX250:CX272" si="220">AJ250</f>
        <v>0</v>
      </c>
      <c r="CY250">
        <f t="shared" ref="CY250:CY272" si="221">((S250*BZ250)/100)</f>
        <v>167.727</v>
      </c>
      <c r="CZ250">
        <f t="shared" ref="CZ250:CZ272" si="222">((S250*CA250)/100)</f>
        <v>23.961000000000002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19</v>
      </c>
      <c r="DW250" t="s">
        <v>19</v>
      </c>
      <c r="DX250">
        <v>1</v>
      </c>
      <c r="DZ250" t="s">
        <v>3</v>
      </c>
      <c r="EA250" t="s">
        <v>3</v>
      </c>
      <c r="EB250" t="s">
        <v>3</v>
      </c>
      <c r="EC250" t="s">
        <v>3</v>
      </c>
      <c r="EE250">
        <v>113434998</v>
      </c>
      <c r="EF250">
        <v>1</v>
      </c>
      <c r="EG250" t="s">
        <v>23</v>
      </c>
      <c r="EH250">
        <v>0</v>
      </c>
      <c r="EI250" t="s">
        <v>3</v>
      </c>
      <c r="EJ250">
        <v>4</v>
      </c>
      <c r="EK250">
        <v>0</v>
      </c>
      <c r="EL250" t="s">
        <v>24</v>
      </c>
      <c r="EM250" t="s">
        <v>25</v>
      </c>
      <c r="EO250" t="s">
        <v>3</v>
      </c>
      <c r="EQ250">
        <v>131072</v>
      </c>
      <c r="ER250">
        <v>90.64</v>
      </c>
      <c r="ES250">
        <v>10.77</v>
      </c>
      <c r="ET250">
        <v>0</v>
      </c>
      <c r="EU250">
        <v>0</v>
      </c>
      <c r="EV250">
        <v>79.87</v>
      </c>
      <c r="EW250">
        <v>0.22</v>
      </c>
      <c r="EX250">
        <v>0</v>
      </c>
      <c r="EY250">
        <v>0</v>
      </c>
      <c r="FQ250">
        <v>0</v>
      </c>
      <c r="FR250">
        <f t="shared" ref="FR250:FR272" si="223">ROUND(IF(BI250=3,GM250,0),2)</f>
        <v>0</v>
      </c>
      <c r="FS250">
        <v>0</v>
      </c>
      <c r="FX250">
        <v>70</v>
      </c>
      <c r="FY250">
        <v>10</v>
      </c>
      <c r="GA250" t="s">
        <v>3</v>
      </c>
      <c r="GD250">
        <v>0</v>
      </c>
      <c r="GF250">
        <v>-1703099720</v>
      </c>
      <c r="GG250">
        <v>2</v>
      </c>
      <c r="GH250">
        <v>1</v>
      </c>
      <c r="GI250">
        <v>-2</v>
      </c>
      <c r="GJ250">
        <v>0</v>
      </c>
      <c r="GK250">
        <f>ROUND(R250*(R12)/100,2)</f>
        <v>0</v>
      </c>
      <c r="GL250">
        <f t="shared" ref="GL250:GL272" si="224">ROUND(IF(AND(BH250=3,BI250=3,FS250&lt;&gt;0),P250,0),2)</f>
        <v>0</v>
      </c>
      <c r="GM250">
        <f t="shared" ref="GM250:GM272" si="225">ROUND(O250+X250+Y250+GK250,2)+GX250</f>
        <v>463.61</v>
      </c>
      <c r="GN250">
        <f t="shared" ref="GN250:GN272" si="226">IF(OR(BI250=0,BI250=1),GM250,0)</f>
        <v>0</v>
      </c>
      <c r="GO250">
        <f t="shared" ref="GO250:GO272" si="227">IF(BI250=2,GM250,0)</f>
        <v>0</v>
      </c>
      <c r="GP250">
        <f t="shared" ref="GP250:GP272" si="228">IF(BI250=4,GM250+GX250,0)</f>
        <v>463.61</v>
      </c>
      <c r="GR250">
        <v>0</v>
      </c>
      <c r="GS250">
        <v>0</v>
      </c>
      <c r="GT250">
        <v>0</v>
      </c>
      <c r="GU250" t="s">
        <v>3</v>
      </c>
      <c r="GV250">
        <f>ROUND((GT250),6)</f>
        <v>0</v>
      </c>
      <c r="GW250">
        <v>1</v>
      </c>
      <c r="GX250">
        <f t="shared" ref="GX250:GX272" si="229">ROUND(HC250*I250,2)</f>
        <v>0</v>
      </c>
      <c r="HA250">
        <v>0</v>
      </c>
      <c r="HB250">
        <v>0</v>
      </c>
      <c r="HC250">
        <f t="shared" ref="HC250:HC272" si="230">GV250*GW250</f>
        <v>0</v>
      </c>
      <c r="HE250" t="s">
        <v>3</v>
      </c>
      <c r="HF250" t="s">
        <v>3</v>
      </c>
      <c r="HM250" t="s">
        <v>3</v>
      </c>
      <c r="HN250" t="s">
        <v>3</v>
      </c>
      <c r="HO250" t="s">
        <v>3</v>
      </c>
      <c r="HP250" t="s">
        <v>3</v>
      </c>
      <c r="HQ250" t="s">
        <v>3</v>
      </c>
      <c r="IK250">
        <v>0</v>
      </c>
    </row>
    <row r="251" spans="1:245" x14ac:dyDescent="0.2">
      <c r="A251">
        <v>17</v>
      </c>
      <c r="B251">
        <v>1</v>
      </c>
      <c r="C251">
        <f>ROW(SmtRes!A197)</f>
        <v>197</v>
      </c>
      <c r="D251">
        <f>ROW(EtalonRes!A197)</f>
        <v>197</v>
      </c>
      <c r="E251" t="s">
        <v>242</v>
      </c>
      <c r="F251" t="s">
        <v>243</v>
      </c>
      <c r="G251" t="s">
        <v>244</v>
      </c>
      <c r="H251" t="s">
        <v>19</v>
      </c>
      <c r="I251">
        <v>3</v>
      </c>
      <c r="J251">
        <v>0</v>
      </c>
      <c r="K251">
        <v>3</v>
      </c>
      <c r="O251">
        <f t="shared" si="199"/>
        <v>1524.93</v>
      </c>
      <c r="P251">
        <f t="shared" si="200"/>
        <v>206.91</v>
      </c>
      <c r="Q251">
        <f t="shared" si="201"/>
        <v>0</v>
      </c>
      <c r="R251">
        <f t="shared" si="202"/>
        <v>0</v>
      </c>
      <c r="S251">
        <f t="shared" si="203"/>
        <v>1318.02</v>
      </c>
      <c r="T251">
        <f t="shared" si="204"/>
        <v>0</v>
      </c>
      <c r="U251">
        <f t="shared" si="205"/>
        <v>3.63</v>
      </c>
      <c r="V251">
        <f t="shared" si="206"/>
        <v>0</v>
      </c>
      <c r="W251">
        <f t="shared" si="207"/>
        <v>0</v>
      </c>
      <c r="X251">
        <f t="shared" si="208"/>
        <v>922.61</v>
      </c>
      <c r="Y251">
        <f t="shared" si="209"/>
        <v>131.80000000000001</v>
      </c>
      <c r="AA251">
        <v>150194011</v>
      </c>
      <c r="AB251">
        <f t="shared" si="210"/>
        <v>508.31</v>
      </c>
      <c r="AC251">
        <f>ROUND(((ES251*11)),6)</f>
        <v>68.97</v>
      </c>
      <c r="AD251">
        <f>ROUND(((((ET251*11))-((EU251*11)))+AE251),6)</f>
        <v>0</v>
      </c>
      <c r="AE251">
        <f>ROUND(((EU251*11)),6)</f>
        <v>0</v>
      </c>
      <c r="AF251">
        <f>ROUND(((EV251*11)),6)</f>
        <v>439.34</v>
      </c>
      <c r="AG251">
        <f t="shared" si="211"/>
        <v>0</v>
      </c>
      <c r="AH251">
        <f>((EW251*11))</f>
        <v>1.21</v>
      </c>
      <c r="AI251">
        <f>((EX251*11))</f>
        <v>0</v>
      </c>
      <c r="AJ251">
        <f t="shared" si="212"/>
        <v>0</v>
      </c>
      <c r="AK251">
        <v>46.21</v>
      </c>
      <c r="AL251">
        <v>6.27</v>
      </c>
      <c r="AM251">
        <v>0</v>
      </c>
      <c r="AN251">
        <v>0</v>
      </c>
      <c r="AO251">
        <v>39.94</v>
      </c>
      <c r="AP251">
        <v>0</v>
      </c>
      <c r="AQ251">
        <v>0.11</v>
      </c>
      <c r="AR251">
        <v>0</v>
      </c>
      <c r="AS251">
        <v>0</v>
      </c>
      <c r="AT251">
        <v>70</v>
      </c>
      <c r="AU251">
        <v>10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3</v>
      </c>
      <c r="BE251" t="s">
        <v>3</v>
      </c>
      <c r="BF251" t="s">
        <v>3</v>
      </c>
      <c r="BG251" t="s">
        <v>3</v>
      </c>
      <c r="BH251">
        <v>0</v>
      </c>
      <c r="BI251">
        <v>4</v>
      </c>
      <c r="BJ251" t="s">
        <v>245</v>
      </c>
      <c r="BM251">
        <v>0</v>
      </c>
      <c r="BN251">
        <v>0</v>
      </c>
      <c r="BO251" t="s">
        <v>3</v>
      </c>
      <c r="BP251">
        <v>0</v>
      </c>
      <c r="BQ251">
        <v>1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70</v>
      </c>
      <c r="CA251">
        <v>10</v>
      </c>
      <c r="CB251" t="s">
        <v>3</v>
      </c>
      <c r="CE251">
        <v>0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13"/>
        <v>1524.93</v>
      </c>
      <c r="CQ251">
        <f t="shared" si="214"/>
        <v>68.97</v>
      </c>
      <c r="CR251">
        <f>(((((ET251*11))*BB251-((EU251*11))*BS251)+AE251*BS251)*AV251)</f>
        <v>0</v>
      </c>
      <c r="CS251">
        <f t="shared" si="215"/>
        <v>0</v>
      </c>
      <c r="CT251">
        <f t="shared" si="216"/>
        <v>439.34</v>
      </c>
      <c r="CU251">
        <f t="shared" si="217"/>
        <v>0</v>
      </c>
      <c r="CV251">
        <f t="shared" si="218"/>
        <v>1.21</v>
      </c>
      <c r="CW251">
        <f t="shared" si="219"/>
        <v>0</v>
      </c>
      <c r="CX251">
        <f t="shared" si="220"/>
        <v>0</v>
      </c>
      <c r="CY251">
        <f t="shared" si="221"/>
        <v>922.61399999999992</v>
      </c>
      <c r="CZ251">
        <f t="shared" si="222"/>
        <v>131.80200000000002</v>
      </c>
      <c r="DC251" t="s">
        <v>3</v>
      </c>
      <c r="DD251" t="s">
        <v>33</v>
      </c>
      <c r="DE251" t="s">
        <v>33</v>
      </c>
      <c r="DF251" t="s">
        <v>33</v>
      </c>
      <c r="DG251" t="s">
        <v>33</v>
      </c>
      <c r="DH251" t="s">
        <v>3</v>
      </c>
      <c r="DI251" t="s">
        <v>33</v>
      </c>
      <c r="DJ251" t="s">
        <v>33</v>
      </c>
      <c r="DK251" t="s">
        <v>3</v>
      </c>
      <c r="DL251" t="s">
        <v>33</v>
      </c>
      <c r="DM251" t="s">
        <v>33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19</v>
      </c>
      <c r="DW251" t="s">
        <v>19</v>
      </c>
      <c r="DX251">
        <v>1</v>
      </c>
      <c r="DZ251" t="s">
        <v>3</v>
      </c>
      <c r="EA251" t="s">
        <v>3</v>
      </c>
      <c r="EB251" t="s">
        <v>3</v>
      </c>
      <c r="EC251" t="s">
        <v>3</v>
      </c>
      <c r="EE251">
        <v>113434998</v>
      </c>
      <c r="EF251">
        <v>1</v>
      </c>
      <c r="EG251" t="s">
        <v>23</v>
      </c>
      <c r="EH251">
        <v>0</v>
      </c>
      <c r="EI251" t="s">
        <v>3</v>
      </c>
      <c r="EJ251">
        <v>4</v>
      </c>
      <c r="EK251">
        <v>0</v>
      </c>
      <c r="EL251" t="s">
        <v>24</v>
      </c>
      <c r="EM251" t="s">
        <v>25</v>
      </c>
      <c r="EO251" t="s">
        <v>3</v>
      </c>
      <c r="EQ251">
        <v>131072</v>
      </c>
      <c r="ER251">
        <v>46.21</v>
      </c>
      <c r="ES251">
        <v>6.27</v>
      </c>
      <c r="ET251">
        <v>0</v>
      </c>
      <c r="EU251">
        <v>0</v>
      </c>
      <c r="EV251">
        <v>39.94</v>
      </c>
      <c r="EW251">
        <v>0.11</v>
      </c>
      <c r="EX251">
        <v>0</v>
      </c>
      <c r="EY251">
        <v>0</v>
      </c>
      <c r="FQ251">
        <v>0</v>
      </c>
      <c r="FR251">
        <f t="shared" si="223"/>
        <v>0</v>
      </c>
      <c r="FS251">
        <v>0</v>
      </c>
      <c r="FX251">
        <v>770</v>
      </c>
      <c r="FY251">
        <v>110</v>
      </c>
      <c r="GA251" t="s">
        <v>3</v>
      </c>
      <c r="GD251">
        <v>0</v>
      </c>
      <c r="GF251">
        <v>-1976995782</v>
      </c>
      <c r="GG251">
        <v>2</v>
      </c>
      <c r="GH251">
        <v>1</v>
      </c>
      <c r="GI251">
        <v>-2</v>
      </c>
      <c r="GJ251">
        <v>0</v>
      </c>
      <c r="GK251">
        <f>ROUND(R251*(R12)/100,2)</f>
        <v>0</v>
      </c>
      <c r="GL251">
        <f t="shared" si="224"/>
        <v>0</v>
      </c>
      <c r="GM251">
        <f t="shared" si="225"/>
        <v>2579.34</v>
      </c>
      <c r="GN251">
        <f t="shared" si="226"/>
        <v>0</v>
      </c>
      <c r="GO251">
        <f t="shared" si="227"/>
        <v>0</v>
      </c>
      <c r="GP251">
        <f t="shared" si="228"/>
        <v>2579.34</v>
      </c>
      <c r="GR251">
        <v>0</v>
      </c>
      <c r="GS251">
        <v>0</v>
      </c>
      <c r="GT251">
        <v>0</v>
      </c>
      <c r="GU251" t="s">
        <v>33</v>
      </c>
      <c r="GV251">
        <f>ROUND(((GT251*11)),6)</f>
        <v>0</v>
      </c>
      <c r="GW251">
        <v>1</v>
      </c>
      <c r="GX251">
        <f t="shared" si="229"/>
        <v>0</v>
      </c>
      <c r="HA251">
        <v>0</v>
      </c>
      <c r="HB251">
        <v>0</v>
      </c>
      <c r="HC251">
        <f t="shared" si="230"/>
        <v>0</v>
      </c>
      <c r="HE251" t="s">
        <v>3</v>
      </c>
      <c r="HF251" t="s">
        <v>3</v>
      </c>
      <c r="HM251" t="s">
        <v>3</v>
      </c>
      <c r="HN251" t="s">
        <v>3</v>
      </c>
      <c r="HO251" t="s">
        <v>3</v>
      </c>
      <c r="HP251" t="s">
        <v>3</v>
      </c>
      <c r="HQ251" t="s">
        <v>3</v>
      </c>
      <c r="IK251">
        <v>0</v>
      </c>
    </row>
    <row r="252" spans="1:245" x14ac:dyDescent="0.2">
      <c r="A252">
        <v>17</v>
      </c>
      <c r="B252">
        <v>1</v>
      </c>
      <c r="C252">
        <f>ROW(SmtRes!A200)</f>
        <v>200</v>
      </c>
      <c r="D252">
        <f>ROW(EtalonRes!A200)</f>
        <v>200</v>
      </c>
      <c r="E252" t="s">
        <v>246</v>
      </c>
      <c r="F252" t="s">
        <v>36</v>
      </c>
      <c r="G252" t="s">
        <v>247</v>
      </c>
      <c r="H252" t="s">
        <v>19</v>
      </c>
      <c r="I252">
        <v>5</v>
      </c>
      <c r="J252">
        <v>0</v>
      </c>
      <c r="K252">
        <v>5</v>
      </c>
      <c r="O252">
        <f t="shared" si="199"/>
        <v>752.9</v>
      </c>
      <c r="P252">
        <f t="shared" si="200"/>
        <v>208.3</v>
      </c>
      <c r="Q252">
        <f t="shared" si="201"/>
        <v>0</v>
      </c>
      <c r="R252">
        <f t="shared" si="202"/>
        <v>0</v>
      </c>
      <c r="S252">
        <f t="shared" si="203"/>
        <v>544.6</v>
      </c>
      <c r="T252">
        <f t="shared" si="204"/>
        <v>0</v>
      </c>
      <c r="U252">
        <f t="shared" si="205"/>
        <v>1.5</v>
      </c>
      <c r="V252">
        <f t="shared" si="206"/>
        <v>0</v>
      </c>
      <c r="W252">
        <f t="shared" si="207"/>
        <v>0</v>
      </c>
      <c r="X252">
        <f t="shared" si="208"/>
        <v>381.22</v>
      </c>
      <c r="Y252">
        <f t="shared" si="209"/>
        <v>54.46</v>
      </c>
      <c r="AA252">
        <v>150194011</v>
      </c>
      <c r="AB252">
        <f t="shared" si="210"/>
        <v>150.58000000000001</v>
      </c>
      <c r="AC252">
        <f>ROUND((ES252),6)</f>
        <v>41.66</v>
      </c>
      <c r="AD252">
        <f>ROUND((((ET252)-(EU252))+AE252),6)</f>
        <v>0</v>
      </c>
      <c r="AE252">
        <f t="shared" ref="AE252:AF255" si="231">ROUND((EU252),6)</f>
        <v>0</v>
      </c>
      <c r="AF252">
        <f t="shared" si="231"/>
        <v>108.92</v>
      </c>
      <c r="AG252">
        <f t="shared" si="211"/>
        <v>0</v>
      </c>
      <c r="AH252">
        <f t="shared" ref="AH252:AI255" si="232">(EW252)</f>
        <v>0.3</v>
      </c>
      <c r="AI252">
        <f t="shared" si="232"/>
        <v>0</v>
      </c>
      <c r="AJ252">
        <f t="shared" si="212"/>
        <v>0</v>
      </c>
      <c r="AK252">
        <v>150.58000000000001</v>
      </c>
      <c r="AL252">
        <v>41.66</v>
      </c>
      <c r="AM252">
        <v>0</v>
      </c>
      <c r="AN252">
        <v>0</v>
      </c>
      <c r="AO252">
        <v>108.92</v>
      </c>
      <c r="AP252">
        <v>0</v>
      </c>
      <c r="AQ252">
        <v>0.3</v>
      </c>
      <c r="AR252">
        <v>0</v>
      </c>
      <c r="AS252">
        <v>0</v>
      </c>
      <c r="AT252">
        <v>70</v>
      </c>
      <c r="AU252">
        <v>10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1</v>
      </c>
      <c r="BD252" t="s">
        <v>3</v>
      </c>
      <c r="BE252" t="s">
        <v>3</v>
      </c>
      <c r="BF252" t="s">
        <v>3</v>
      </c>
      <c r="BG252" t="s">
        <v>3</v>
      </c>
      <c r="BH252">
        <v>0</v>
      </c>
      <c r="BI252">
        <v>4</v>
      </c>
      <c r="BJ252" t="s">
        <v>38</v>
      </c>
      <c r="BM252">
        <v>0</v>
      </c>
      <c r="BN252">
        <v>0</v>
      </c>
      <c r="BO252" t="s">
        <v>3</v>
      </c>
      <c r="BP252">
        <v>0</v>
      </c>
      <c r="BQ252">
        <v>1</v>
      </c>
      <c r="BR252">
        <v>0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70</v>
      </c>
      <c r="CA252">
        <v>10</v>
      </c>
      <c r="CB252" t="s">
        <v>3</v>
      </c>
      <c r="CE252">
        <v>0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13"/>
        <v>752.90000000000009</v>
      </c>
      <c r="CQ252">
        <f t="shared" si="214"/>
        <v>41.66</v>
      </c>
      <c r="CR252">
        <f>((((ET252)*BB252-(EU252)*BS252)+AE252*BS252)*AV252)</f>
        <v>0</v>
      </c>
      <c r="CS252">
        <f t="shared" si="215"/>
        <v>0</v>
      </c>
      <c r="CT252">
        <f t="shared" si="216"/>
        <v>108.92</v>
      </c>
      <c r="CU252">
        <f t="shared" si="217"/>
        <v>0</v>
      </c>
      <c r="CV252">
        <f t="shared" si="218"/>
        <v>0.3</v>
      </c>
      <c r="CW252">
        <f t="shared" si="219"/>
        <v>0</v>
      </c>
      <c r="CX252">
        <f t="shared" si="220"/>
        <v>0</v>
      </c>
      <c r="CY252">
        <f t="shared" si="221"/>
        <v>381.22</v>
      </c>
      <c r="CZ252">
        <f t="shared" si="222"/>
        <v>54.46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1010</v>
      </c>
      <c r="DV252" t="s">
        <v>19</v>
      </c>
      <c r="DW252" t="s">
        <v>19</v>
      </c>
      <c r="DX252">
        <v>1</v>
      </c>
      <c r="DZ252" t="s">
        <v>3</v>
      </c>
      <c r="EA252" t="s">
        <v>3</v>
      </c>
      <c r="EB252" t="s">
        <v>3</v>
      </c>
      <c r="EC252" t="s">
        <v>3</v>
      </c>
      <c r="EE252">
        <v>113434998</v>
      </c>
      <c r="EF252">
        <v>1</v>
      </c>
      <c r="EG252" t="s">
        <v>23</v>
      </c>
      <c r="EH252">
        <v>0</v>
      </c>
      <c r="EI252" t="s">
        <v>3</v>
      </c>
      <c r="EJ252">
        <v>4</v>
      </c>
      <c r="EK252">
        <v>0</v>
      </c>
      <c r="EL252" t="s">
        <v>24</v>
      </c>
      <c r="EM252" t="s">
        <v>25</v>
      </c>
      <c r="EO252" t="s">
        <v>3</v>
      </c>
      <c r="EQ252">
        <v>131072</v>
      </c>
      <c r="ER252">
        <v>150.58000000000001</v>
      </c>
      <c r="ES252">
        <v>41.66</v>
      </c>
      <c r="ET252">
        <v>0</v>
      </c>
      <c r="EU252">
        <v>0</v>
      </c>
      <c r="EV252">
        <v>108.92</v>
      </c>
      <c r="EW252">
        <v>0.3</v>
      </c>
      <c r="EX252">
        <v>0</v>
      </c>
      <c r="EY252">
        <v>0</v>
      </c>
      <c r="FQ252">
        <v>0</v>
      </c>
      <c r="FR252">
        <f t="shared" si="223"/>
        <v>0</v>
      </c>
      <c r="FS252">
        <v>0</v>
      </c>
      <c r="FX252">
        <v>70</v>
      </c>
      <c r="FY252">
        <v>10</v>
      </c>
      <c r="GA252" t="s">
        <v>3</v>
      </c>
      <c r="GD252">
        <v>0</v>
      </c>
      <c r="GF252">
        <v>220411472</v>
      </c>
      <c r="GG252">
        <v>2</v>
      </c>
      <c r="GH252">
        <v>1</v>
      </c>
      <c r="GI252">
        <v>-2</v>
      </c>
      <c r="GJ252">
        <v>0</v>
      </c>
      <c r="GK252">
        <f>ROUND(R252*(R12)/100,2)</f>
        <v>0</v>
      </c>
      <c r="GL252">
        <f t="shared" si="224"/>
        <v>0</v>
      </c>
      <c r="GM252">
        <f t="shared" si="225"/>
        <v>1188.58</v>
      </c>
      <c r="GN252">
        <f t="shared" si="226"/>
        <v>0</v>
      </c>
      <c r="GO252">
        <f t="shared" si="227"/>
        <v>0</v>
      </c>
      <c r="GP252">
        <f t="shared" si="228"/>
        <v>1188.58</v>
      </c>
      <c r="GR252">
        <v>0</v>
      </c>
      <c r="GS252">
        <v>0</v>
      </c>
      <c r="GT252">
        <v>0</v>
      </c>
      <c r="GU252" t="s">
        <v>3</v>
      </c>
      <c r="GV252">
        <f t="shared" ref="GV252:GV258" si="233">ROUND((GT252),6)</f>
        <v>0</v>
      </c>
      <c r="GW252">
        <v>1</v>
      </c>
      <c r="GX252">
        <f t="shared" si="229"/>
        <v>0</v>
      </c>
      <c r="HA252">
        <v>0</v>
      </c>
      <c r="HB252">
        <v>0</v>
      </c>
      <c r="HC252">
        <f t="shared" si="230"/>
        <v>0</v>
      </c>
      <c r="HE252" t="s">
        <v>3</v>
      </c>
      <c r="HF252" t="s">
        <v>3</v>
      </c>
      <c r="HM252" t="s">
        <v>3</v>
      </c>
      <c r="HN252" t="s">
        <v>3</v>
      </c>
      <c r="HO252" t="s">
        <v>3</v>
      </c>
      <c r="HP252" t="s">
        <v>3</v>
      </c>
      <c r="HQ252" t="s">
        <v>3</v>
      </c>
      <c r="IK252">
        <v>0</v>
      </c>
    </row>
    <row r="253" spans="1:245" x14ac:dyDescent="0.2">
      <c r="A253">
        <v>17</v>
      </c>
      <c r="B253">
        <v>1</v>
      </c>
      <c r="C253">
        <f>ROW(SmtRes!A202)</f>
        <v>202</v>
      </c>
      <c r="D253">
        <f>ROW(EtalonRes!A202)</f>
        <v>202</v>
      </c>
      <c r="E253" t="s">
        <v>248</v>
      </c>
      <c r="F253" t="s">
        <v>56</v>
      </c>
      <c r="G253" t="s">
        <v>57</v>
      </c>
      <c r="H253" t="s">
        <v>19</v>
      </c>
      <c r="I253">
        <v>395</v>
      </c>
      <c r="J253">
        <v>0</v>
      </c>
      <c r="K253">
        <v>395</v>
      </c>
      <c r="O253">
        <f t="shared" si="199"/>
        <v>22969.25</v>
      </c>
      <c r="P253">
        <f t="shared" si="200"/>
        <v>23.7</v>
      </c>
      <c r="Q253">
        <f t="shared" si="201"/>
        <v>0</v>
      </c>
      <c r="R253">
        <f t="shared" si="202"/>
        <v>0</v>
      </c>
      <c r="S253">
        <f t="shared" si="203"/>
        <v>22945.55</v>
      </c>
      <c r="T253">
        <f t="shared" si="204"/>
        <v>0</v>
      </c>
      <c r="U253">
        <f t="shared" si="205"/>
        <v>63.2</v>
      </c>
      <c r="V253">
        <f t="shared" si="206"/>
        <v>0</v>
      </c>
      <c r="W253">
        <f t="shared" si="207"/>
        <v>0</v>
      </c>
      <c r="X253">
        <f t="shared" si="208"/>
        <v>16061.89</v>
      </c>
      <c r="Y253">
        <f t="shared" si="209"/>
        <v>2294.56</v>
      </c>
      <c r="AA253">
        <v>150194011</v>
      </c>
      <c r="AB253">
        <f t="shared" si="210"/>
        <v>58.15</v>
      </c>
      <c r="AC253">
        <f>ROUND((ES253),6)</f>
        <v>0.06</v>
      </c>
      <c r="AD253">
        <f>ROUND((((ET253)-(EU253))+AE253),6)</f>
        <v>0</v>
      </c>
      <c r="AE253">
        <f t="shared" si="231"/>
        <v>0</v>
      </c>
      <c r="AF253">
        <f t="shared" si="231"/>
        <v>58.09</v>
      </c>
      <c r="AG253">
        <f t="shared" si="211"/>
        <v>0</v>
      </c>
      <c r="AH253">
        <f t="shared" si="232"/>
        <v>0.16</v>
      </c>
      <c r="AI253">
        <f t="shared" si="232"/>
        <v>0</v>
      </c>
      <c r="AJ253">
        <f t="shared" si="212"/>
        <v>0</v>
      </c>
      <c r="AK253">
        <v>58.15</v>
      </c>
      <c r="AL253">
        <v>0.06</v>
      </c>
      <c r="AM253">
        <v>0</v>
      </c>
      <c r="AN253">
        <v>0</v>
      </c>
      <c r="AO253">
        <v>58.09</v>
      </c>
      <c r="AP253">
        <v>0</v>
      </c>
      <c r="AQ253">
        <v>0.16</v>
      </c>
      <c r="AR253">
        <v>0</v>
      </c>
      <c r="AS253">
        <v>0</v>
      </c>
      <c r="AT253">
        <v>70</v>
      </c>
      <c r="AU253">
        <v>10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4</v>
      </c>
      <c r="BJ253" t="s">
        <v>58</v>
      </c>
      <c r="BM253">
        <v>0</v>
      </c>
      <c r="BN253">
        <v>0</v>
      </c>
      <c r="BO253" t="s">
        <v>3</v>
      </c>
      <c r="BP253">
        <v>0</v>
      </c>
      <c r="BQ253">
        <v>1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70</v>
      </c>
      <c r="CA253">
        <v>10</v>
      </c>
      <c r="CB253" t="s">
        <v>3</v>
      </c>
      <c r="CE253">
        <v>0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13"/>
        <v>22969.25</v>
      </c>
      <c r="CQ253">
        <f t="shared" si="214"/>
        <v>0.06</v>
      </c>
      <c r="CR253">
        <f>((((ET253)*BB253-(EU253)*BS253)+AE253*BS253)*AV253)</f>
        <v>0</v>
      </c>
      <c r="CS253">
        <f t="shared" si="215"/>
        <v>0</v>
      </c>
      <c r="CT253">
        <f t="shared" si="216"/>
        <v>58.09</v>
      </c>
      <c r="CU253">
        <f t="shared" si="217"/>
        <v>0</v>
      </c>
      <c r="CV253">
        <f t="shared" si="218"/>
        <v>0.16</v>
      </c>
      <c r="CW253">
        <f t="shared" si="219"/>
        <v>0</v>
      </c>
      <c r="CX253">
        <f t="shared" si="220"/>
        <v>0</v>
      </c>
      <c r="CY253">
        <f t="shared" si="221"/>
        <v>16061.885</v>
      </c>
      <c r="CZ253">
        <f t="shared" si="222"/>
        <v>2294.5549999999998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19</v>
      </c>
      <c r="DW253" t="s">
        <v>19</v>
      </c>
      <c r="DX253">
        <v>1</v>
      </c>
      <c r="DZ253" t="s">
        <v>3</v>
      </c>
      <c r="EA253" t="s">
        <v>3</v>
      </c>
      <c r="EB253" t="s">
        <v>3</v>
      </c>
      <c r="EC253" t="s">
        <v>3</v>
      </c>
      <c r="EE253">
        <v>113434998</v>
      </c>
      <c r="EF253">
        <v>1</v>
      </c>
      <c r="EG253" t="s">
        <v>23</v>
      </c>
      <c r="EH253">
        <v>0</v>
      </c>
      <c r="EI253" t="s">
        <v>3</v>
      </c>
      <c r="EJ253">
        <v>4</v>
      </c>
      <c r="EK253">
        <v>0</v>
      </c>
      <c r="EL253" t="s">
        <v>24</v>
      </c>
      <c r="EM253" t="s">
        <v>25</v>
      </c>
      <c r="EO253" t="s">
        <v>3</v>
      </c>
      <c r="EQ253">
        <v>131072</v>
      </c>
      <c r="ER253">
        <v>58.15</v>
      </c>
      <c r="ES253">
        <v>0.06</v>
      </c>
      <c r="ET253">
        <v>0</v>
      </c>
      <c r="EU253">
        <v>0</v>
      </c>
      <c r="EV253">
        <v>58.09</v>
      </c>
      <c r="EW253">
        <v>0.16</v>
      </c>
      <c r="EX253">
        <v>0</v>
      </c>
      <c r="EY253">
        <v>0</v>
      </c>
      <c r="FQ253">
        <v>0</v>
      </c>
      <c r="FR253">
        <f t="shared" si="223"/>
        <v>0</v>
      </c>
      <c r="FS253">
        <v>0</v>
      </c>
      <c r="FX253">
        <v>70</v>
      </c>
      <c r="FY253">
        <v>10</v>
      </c>
      <c r="GA253" t="s">
        <v>3</v>
      </c>
      <c r="GD253">
        <v>0</v>
      </c>
      <c r="GF253">
        <v>-1393869291</v>
      </c>
      <c r="GG253">
        <v>2</v>
      </c>
      <c r="GH253">
        <v>1</v>
      </c>
      <c r="GI253">
        <v>-2</v>
      </c>
      <c r="GJ253">
        <v>0</v>
      </c>
      <c r="GK253">
        <f>ROUND(R253*(R12)/100,2)</f>
        <v>0</v>
      </c>
      <c r="GL253">
        <f t="shared" si="224"/>
        <v>0</v>
      </c>
      <c r="GM253">
        <f t="shared" si="225"/>
        <v>41325.699999999997</v>
      </c>
      <c r="GN253">
        <f t="shared" si="226"/>
        <v>0</v>
      </c>
      <c r="GO253">
        <f t="shared" si="227"/>
        <v>0</v>
      </c>
      <c r="GP253">
        <f t="shared" si="228"/>
        <v>41325.699999999997</v>
      </c>
      <c r="GR253">
        <v>0</v>
      </c>
      <c r="GS253">
        <v>0</v>
      </c>
      <c r="GT253">
        <v>0</v>
      </c>
      <c r="GU253" t="s">
        <v>3</v>
      </c>
      <c r="GV253">
        <f t="shared" si="233"/>
        <v>0</v>
      </c>
      <c r="GW253">
        <v>1</v>
      </c>
      <c r="GX253">
        <f t="shared" si="229"/>
        <v>0</v>
      </c>
      <c r="HA253">
        <v>0</v>
      </c>
      <c r="HB253">
        <v>0</v>
      </c>
      <c r="HC253">
        <f t="shared" si="230"/>
        <v>0</v>
      </c>
      <c r="HE253" t="s">
        <v>3</v>
      </c>
      <c r="HF253" t="s">
        <v>3</v>
      </c>
      <c r="HM253" t="s">
        <v>3</v>
      </c>
      <c r="HN253" t="s">
        <v>3</v>
      </c>
      <c r="HO253" t="s">
        <v>3</v>
      </c>
      <c r="HP253" t="s">
        <v>3</v>
      </c>
      <c r="HQ253" t="s">
        <v>3</v>
      </c>
      <c r="IK253">
        <v>0</v>
      </c>
    </row>
    <row r="254" spans="1:245" x14ac:dyDescent="0.2">
      <c r="A254">
        <v>17</v>
      </c>
      <c r="B254">
        <v>1</v>
      </c>
      <c r="C254">
        <f>ROW(SmtRes!A203)</f>
        <v>203</v>
      </c>
      <c r="D254">
        <f>ROW(EtalonRes!A203)</f>
        <v>203</v>
      </c>
      <c r="E254" t="s">
        <v>249</v>
      </c>
      <c r="F254" t="s">
        <v>250</v>
      </c>
      <c r="G254" t="s">
        <v>251</v>
      </c>
      <c r="H254" t="s">
        <v>19</v>
      </c>
      <c r="I254">
        <v>395</v>
      </c>
      <c r="J254">
        <v>0</v>
      </c>
      <c r="K254">
        <v>395</v>
      </c>
      <c r="O254">
        <f t="shared" si="199"/>
        <v>31548.65</v>
      </c>
      <c r="P254">
        <f t="shared" si="200"/>
        <v>0</v>
      </c>
      <c r="Q254">
        <f t="shared" si="201"/>
        <v>0</v>
      </c>
      <c r="R254">
        <f t="shared" si="202"/>
        <v>0</v>
      </c>
      <c r="S254">
        <f t="shared" si="203"/>
        <v>31548.65</v>
      </c>
      <c r="T254">
        <f t="shared" si="204"/>
        <v>0</v>
      </c>
      <c r="U254">
        <f t="shared" si="205"/>
        <v>86.9</v>
      </c>
      <c r="V254">
        <f t="shared" si="206"/>
        <v>0</v>
      </c>
      <c r="W254">
        <f t="shared" si="207"/>
        <v>0</v>
      </c>
      <c r="X254">
        <f t="shared" si="208"/>
        <v>22084.06</v>
      </c>
      <c r="Y254">
        <f t="shared" si="209"/>
        <v>3154.87</v>
      </c>
      <c r="AA254">
        <v>150194011</v>
      </c>
      <c r="AB254">
        <f t="shared" si="210"/>
        <v>79.87</v>
      </c>
      <c r="AC254">
        <f>ROUND((ES254),6)</f>
        <v>0</v>
      </c>
      <c r="AD254">
        <f>ROUND((((ET254)-(EU254))+AE254),6)</f>
        <v>0</v>
      </c>
      <c r="AE254">
        <f t="shared" si="231"/>
        <v>0</v>
      </c>
      <c r="AF254">
        <f t="shared" si="231"/>
        <v>79.87</v>
      </c>
      <c r="AG254">
        <f t="shared" si="211"/>
        <v>0</v>
      </c>
      <c r="AH254">
        <f t="shared" si="232"/>
        <v>0.22</v>
      </c>
      <c r="AI254">
        <f t="shared" si="232"/>
        <v>0</v>
      </c>
      <c r="AJ254">
        <f t="shared" si="212"/>
        <v>0</v>
      </c>
      <c r="AK254">
        <v>79.87</v>
      </c>
      <c r="AL254">
        <v>0</v>
      </c>
      <c r="AM254">
        <v>0</v>
      </c>
      <c r="AN254">
        <v>0</v>
      </c>
      <c r="AO254">
        <v>79.87</v>
      </c>
      <c r="AP254">
        <v>0</v>
      </c>
      <c r="AQ254">
        <v>0.22</v>
      </c>
      <c r="AR254">
        <v>0</v>
      </c>
      <c r="AS254">
        <v>0</v>
      </c>
      <c r="AT254">
        <v>70</v>
      </c>
      <c r="AU254">
        <v>10</v>
      </c>
      <c r="AV254">
        <v>1</v>
      </c>
      <c r="AW254">
        <v>1</v>
      </c>
      <c r="AZ254">
        <v>1</v>
      </c>
      <c r="BA254">
        <v>1</v>
      </c>
      <c r="BB254">
        <v>1</v>
      </c>
      <c r="BC254">
        <v>1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4</v>
      </c>
      <c r="BJ254" t="s">
        <v>252</v>
      </c>
      <c r="BM254">
        <v>0</v>
      </c>
      <c r="BN254">
        <v>0</v>
      </c>
      <c r="BO254" t="s">
        <v>3</v>
      </c>
      <c r="BP254">
        <v>0</v>
      </c>
      <c r="BQ254">
        <v>1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70</v>
      </c>
      <c r="CA254">
        <v>10</v>
      </c>
      <c r="CB254" t="s">
        <v>3</v>
      </c>
      <c r="CE254">
        <v>0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13"/>
        <v>31548.65</v>
      </c>
      <c r="CQ254">
        <f t="shared" si="214"/>
        <v>0</v>
      </c>
      <c r="CR254">
        <f>((((ET254)*BB254-(EU254)*BS254)+AE254*BS254)*AV254)</f>
        <v>0</v>
      </c>
      <c r="CS254">
        <f t="shared" si="215"/>
        <v>0</v>
      </c>
      <c r="CT254">
        <f t="shared" si="216"/>
        <v>79.87</v>
      </c>
      <c r="CU254">
        <f t="shared" si="217"/>
        <v>0</v>
      </c>
      <c r="CV254">
        <f t="shared" si="218"/>
        <v>0.22</v>
      </c>
      <c r="CW254">
        <f t="shared" si="219"/>
        <v>0</v>
      </c>
      <c r="CX254">
        <f t="shared" si="220"/>
        <v>0</v>
      </c>
      <c r="CY254">
        <f t="shared" si="221"/>
        <v>22084.055</v>
      </c>
      <c r="CZ254">
        <f t="shared" si="222"/>
        <v>3154.8649999999998</v>
      </c>
      <c r="DC254" t="s">
        <v>3</v>
      </c>
      <c r="DD254" t="s">
        <v>3</v>
      </c>
      <c r="DE254" t="s">
        <v>3</v>
      </c>
      <c r="DF254" t="s">
        <v>3</v>
      </c>
      <c r="DG254" t="s">
        <v>3</v>
      </c>
      <c r="DH254" t="s">
        <v>3</v>
      </c>
      <c r="DI254" t="s">
        <v>3</v>
      </c>
      <c r="DJ254" t="s">
        <v>3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1010</v>
      </c>
      <c r="DV254" t="s">
        <v>19</v>
      </c>
      <c r="DW254" t="s">
        <v>19</v>
      </c>
      <c r="DX254">
        <v>1</v>
      </c>
      <c r="DZ254" t="s">
        <v>3</v>
      </c>
      <c r="EA254" t="s">
        <v>3</v>
      </c>
      <c r="EB254" t="s">
        <v>3</v>
      </c>
      <c r="EC254" t="s">
        <v>3</v>
      </c>
      <c r="EE254">
        <v>113434998</v>
      </c>
      <c r="EF254">
        <v>1</v>
      </c>
      <c r="EG254" t="s">
        <v>23</v>
      </c>
      <c r="EH254">
        <v>0</v>
      </c>
      <c r="EI254" t="s">
        <v>3</v>
      </c>
      <c r="EJ254">
        <v>4</v>
      </c>
      <c r="EK254">
        <v>0</v>
      </c>
      <c r="EL254" t="s">
        <v>24</v>
      </c>
      <c r="EM254" t="s">
        <v>25</v>
      </c>
      <c r="EO254" t="s">
        <v>3</v>
      </c>
      <c r="EQ254">
        <v>131072</v>
      </c>
      <c r="ER254">
        <v>79.87</v>
      </c>
      <c r="ES254">
        <v>0</v>
      </c>
      <c r="ET254">
        <v>0</v>
      </c>
      <c r="EU254">
        <v>0</v>
      </c>
      <c r="EV254">
        <v>79.87</v>
      </c>
      <c r="EW254">
        <v>0.22</v>
      </c>
      <c r="EX254">
        <v>0</v>
      </c>
      <c r="EY254">
        <v>0</v>
      </c>
      <c r="FQ254">
        <v>0</v>
      </c>
      <c r="FR254">
        <f t="shared" si="223"/>
        <v>0</v>
      </c>
      <c r="FS254">
        <v>0</v>
      </c>
      <c r="FX254">
        <v>70</v>
      </c>
      <c r="FY254">
        <v>10</v>
      </c>
      <c r="GA254" t="s">
        <v>3</v>
      </c>
      <c r="GD254">
        <v>0</v>
      </c>
      <c r="GF254">
        <v>-1241436916</v>
      </c>
      <c r="GG254">
        <v>2</v>
      </c>
      <c r="GH254">
        <v>1</v>
      </c>
      <c r="GI254">
        <v>-2</v>
      </c>
      <c r="GJ254">
        <v>0</v>
      </c>
      <c r="GK254">
        <f>ROUND(R254*(R12)/100,2)</f>
        <v>0</v>
      </c>
      <c r="GL254">
        <f t="shared" si="224"/>
        <v>0</v>
      </c>
      <c r="GM254">
        <f t="shared" si="225"/>
        <v>56787.58</v>
      </c>
      <c r="GN254">
        <f t="shared" si="226"/>
        <v>0</v>
      </c>
      <c r="GO254">
        <f t="shared" si="227"/>
        <v>0</v>
      </c>
      <c r="GP254">
        <f t="shared" si="228"/>
        <v>56787.58</v>
      </c>
      <c r="GR254">
        <v>0</v>
      </c>
      <c r="GS254">
        <v>0</v>
      </c>
      <c r="GT254">
        <v>0</v>
      </c>
      <c r="GU254" t="s">
        <v>3</v>
      </c>
      <c r="GV254">
        <f t="shared" si="233"/>
        <v>0</v>
      </c>
      <c r="GW254">
        <v>1</v>
      </c>
      <c r="GX254">
        <f t="shared" si="229"/>
        <v>0</v>
      </c>
      <c r="HA254">
        <v>0</v>
      </c>
      <c r="HB254">
        <v>0</v>
      </c>
      <c r="HC254">
        <f t="shared" si="230"/>
        <v>0</v>
      </c>
      <c r="HE254" t="s">
        <v>3</v>
      </c>
      <c r="HF254" t="s">
        <v>3</v>
      </c>
      <c r="HM254" t="s">
        <v>3</v>
      </c>
      <c r="HN254" t="s">
        <v>3</v>
      </c>
      <c r="HO254" t="s">
        <v>3</v>
      </c>
      <c r="HP254" t="s">
        <v>3</v>
      </c>
      <c r="HQ254" t="s">
        <v>3</v>
      </c>
      <c r="IK254">
        <v>0</v>
      </c>
    </row>
    <row r="255" spans="1:245" x14ac:dyDescent="0.2">
      <c r="A255">
        <v>17</v>
      </c>
      <c r="B255">
        <v>1</v>
      </c>
      <c r="C255">
        <f>ROW(SmtRes!A208)</f>
        <v>208</v>
      </c>
      <c r="D255">
        <f>ROW(EtalonRes!A208)</f>
        <v>208</v>
      </c>
      <c r="E255" t="s">
        <v>253</v>
      </c>
      <c r="F255" t="s">
        <v>254</v>
      </c>
      <c r="G255" t="s">
        <v>255</v>
      </c>
      <c r="H255" t="s">
        <v>19</v>
      </c>
      <c r="I255">
        <v>395</v>
      </c>
      <c r="J255">
        <v>0</v>
      </c>
      <c r="K255">
        <v>395</v>
      </c>
      <c r="O255">
        <f t="shared" si="199"/>
        <v>64302.05</v>
      </c>
      <c r="P255">
        <f t="shared" si="200"/>
        <v>1200.8</v>
      </c>
      <c r="Q255">
        <f t="shared" si="201"/>
        <v>0</v>
      </c>
      <c r="R255">
        <f t="shared" si="202"/>
        <v>0</v>
      </c>
      <c r="S255">
        <f t="shared" si="203"/>
        <v>63101.25</v>
      </c>
      <c r="T255">
        <f t="shared" si="204"/>
        <v>0</v>
      </c>
      <c r="U255">
        <f t="shared" si="205"/>
        <v>173.8</v>
      </c>
      <c r="V255">
        <f t="shared" si="206"/>
        <v>0</v>
      </c>
      <c r="W255">
        <f t="shared" si="207"/>
        <v>0</v>
      </c>
      <c r="X255">
        <f t="shared" si="208"/>
        <v>44170.879999999997</v>
      </c>
      <c r="Y255">
        <f t="shared" si="209"/>
        <v>6310.13</v>
      </c>
      <c r="AA255">
        <v>150194011</v>
      </c>
      <c r="AB255">
        <f t="shared" si="210"/>
        <v>162.79</v>
      </c>
      <c r="AC255">
        <f>ROUND((ES255),6)</f>
        <v>3.04</v>
      </c>
      <c r="AD255">
        <f>ROUND((((ET255)-(EU255))+AE255),6)</f>
        <v>0</v>
      </c>
      <c r="AE255">
        <f t="shared" si="231"/>
        <v>0</v>
      </c>
      <c r="AF255">
        <f t="shared" si="231"/>
        <v>159.75</v>
      </c>
      <c r="AG255">
        <f t="shared" si="211"/>
        <v>0</v>
      </c>
      <c r="AH255">
        <f t="shared" si="232"/>
        <v>0.44</v>
      </c>
      <c r="AI255">
        <f t="shared" si="232"/>
        <v>0</v>
      </c>
      <c r="AJ255">
        <f t="shared" si="212"/>
        <v>0</v>
      </c>
      <c r="AK255">
        <v>162.79</v>
      </c>
      <c r="AL255">
        <v>3.04</v>
      </c>
      <c r="AM255">
        <v>0</v>
      </c>
      <c r="AN255">
        <v>0</v>
      </c>
      <c r="AO255">
        <v>159.75</v>
      </c>
      <c r="AP255">
        <v>0</v>
      </c>
      <c r="AQ255">
        <v>0.44</v>
      </c>
      <c r="AR255">
        <v>0</v>
      </c>
      <c r="AS255">
        <v>0</v>
      </c>
      <c r="AT255">
        <v>70</v>
      </c>
      <c r="AU255">
        <v>10</v>
      </c>
      <c r="AV255">
        <v>1</v>
      </c>
      <c r="AW255">
        <v>1</v>
      </c>
      <c r="AZ255">
        <v>1</v>
      </c>
      <c r="BA255">
        <v>1</v>
      </c>
      <c r="BB255">
        <v>1</v>
      </c>
      <c r="BC255">
        <v>1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4</v>
      </c>
      <c r="BJ255" t="s">
        <v>256</v>
      </c>
      <c r="BM255">
        <v>0</v>
      </c>
      <c r="BN255">
        <v>0</v>
      </c>
      <c r="BO255" t="s">
        <v>3</v>
      </c>
      <c r="BP255">
        <v>0</v>
      </c>
      <c r="BQ255">
        <v>1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70</v>
      </c>
      <c r="CA255">
        <v>10</v>
      </c>
      <c r="CB255" t="s">
        <v>3</v>
      </c>
      <c r="CE255">
        <v>0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13"/>
        <v>64302.05</v>
      </c>
      <c r="CQ255">
        <f t="shared" si="214"/>
        <v>3.04</v>
      </c>
      <c r="CR255">
        <f>((((ET255)*BB255-(EU255)*BS255)+AE255*BS255)*AV255)</f>
        <v>0</v>
      </c>
      <c r="CS255">
        <f t="shared" si="215"/>
        <v>0</v>
      </c>
      <c r="CT255">
        <f t="shared" si="216"/>
        <v>159.75</v>
      </c>
      <c r="CU255">
        <f t="shared" si="217"/>
        <v>0</v>
      </c>
      <c r="CV255">
        <f t="shared" si="218"/>
        <v>0.44</v>
      </c>
      <c r="CW255">
        <f t="shared" si="219"/>
        <v>0</v>
      </c>
      <c r="CX255">
        <f t="shared" si="220"/>
        <v>0</v>
      </c>
      <c r="CY255">
        <f t="shared" si="221"/>
        <v>44170.875</v>
      </c>
      <c r="CZ255">
        <f t="shared" si="222"/>
        <v>6310.125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1010</v>
      </c>
      <c r="DV255" t="s">
        <v>19</v>
      </c>
      <c r="DW255" t="s">
        <v>19</v>
      </c>
      <c r="DX255">
        <v>1</v>
      </c>
      <c r="DZ255" t="s">
        <v>3</v>
      </c>
      <c r="EA255" t="s">
        <v>3</v>
      </c>
      <c r="EB255" t="s">
        <v>3</v>
      </c>
      <c r="EC255" t="s">
        <v>3</v>
      </c>
      <c r="EE255">
        <v>113434998</v>
      </c>
      <c r="EF255">
        <v>1</v>
      </c>
      <c r="EG255" t="s">
        <v>23</v>
      </c>
      <c r="EH255">
        <v>0</v>
      </c>
      <c r="EI255" t="s">
        <v>3</v>
      </c>
      <c r="EJ255">
        <v>4</v>
      </c>
      <c r="EK255">
        <v>0</v>
      </c>
      <c r="EL255" t="s">
        <v>24</v>
      </c>
      <c r="EM255" t="s">
        <v>25</v>
      </c>
      <c r="EO255" t="s">
        <v>3</v>
      </c>
      <c r="EQ255">
        <v>131072</v>
      </c>
      <c r="ER255">
        <v>162.79</v>
      </c>
      <c r="ES255">
        <v>3.04</v>
      </c>
      <c r="ET255">
        <v>0</v>
      </c>
      <c r="EU255">
        <v>0</v>
      </c>
      <c r="EV255">
        <v>159.75</v>
      </c>
      <c r="EW255">
        <v>0.44</v>
      </c>
      <c r="EX255">
        <v>0</v>
      </c>
      <c r="EY255">
        <v>0</v>
      </c>
      <c r="FQ255">
        <v>0</v>
      </c>
      <c r="FR255">
        <f t="shared" si="223"/>
        <v>0</v>
      </c>
      <c r="FS255">
        <v>0</v>
      </c>
      <c r="FX255">
        <v>70</v>
      </c>
      <c r="FY255">
        <v>10</v>
      </c>
      <c r="GA255" t="s">
        <v>3</v>
      </c>
      <c r="GD255">
        <v>0</v>
      </c>
      <c r="GF255">
        <v>589556195</v>
      </c>
      <c r="GG255">
        <v>2</v>
      </c>
      <c r="GH255">
        <v>1</v>
      </c>
      <c r="GI255">
        <v>-2</v>
      </c>
      <c r="GJ255">
        <v>0</v>
      </c>
      <c r="GK255">
        <f>ROUND(R255*(R12)/100,2)</f>
        <v>0</v>
      </c>
      <c r="GL255">
        <f t="shared" si="224"/>
        <v>0</v>
      </c>
      <c r="GM255">
        <f t="shared" si="225"/>
        <v>114783.06</v>
      </c>
      <c r="GN255">
        <f t="shared" si="226"/>
        <v>0</v>
      </c>
      <c r="GO255">
        <f t="shared" si="227"/>
        <v>0</v>
      </c>
      <c r="GP255">
        <f t="shared" si="228"/>
        <v>114783.06</v>
      </c>
      <c r="GR255">
        <v>0</v>
      </c>
      <c r="GS255">
        <v>0</v>
      </c>
      <c r="GT255">
        <v>0</v>
      </c>
      <c r="GU255" t="s">
        <v>3</v>
      </c>
      <c r="GV255">
        <f t="shared" si="233"/>
        <v>0</v>
      </c>
      <c r="GW255">
        <v>1</v>
      </c>
      <c r="GX255">
        <f t="shared" si="229"/>
        <v>0</v>
      </c>
      <c r="HA255">
        <v>0</v>
      </c>
      <c r="HB255">
        <v>0</v>
      </c>
      <c r="HC255">
        <f t="shared" si="230"/>
        <v>0</v>
      </c>
      <c r="HE255" t="s">
        <v>3</v>
      </c>
      <c r="HF255" t="s">
        <v>3</v>
      </c>
      <c r="HM255" t="s">
        <v>3</v>
      </c>
      <c r="HN255" t="s">
        <v>3</v>
      </c>
      <c r="HO255" t="s">
        <v>3</v>
      </c>
      <c r="HP255" t="s">
        <v>3</v>
      </c>
      <c r="HQ255" t="s">
        <v>3</v>
      </c>
      <c r="IK255">
        <v>0</v>
      </c>
    </row>
    <row r="256" spans="1:245" x14ac:dyDescent="0.2">
      <c r="A256">
        <v>17</v>
      </c>
      <c r="B256">
        <v>1</v>
      </c>
      <c r="C256">
        <f>ROW(SmtRes!A212)</f>
        <v>212</v>
      </c>
      <c r="D256">
        <f>ROW(EtalonRes!A212)</f>
        <v>212</v>
      </c>
      <c r="E256" t="s">
        <v>257</v>
      </c>
      <c r="F256" t="s">
        <v>258</v>
      </c>
      <c r="G256" t="s">
        <v>259</v>
      </c>
      <c r="H256" t="s">
        <v>19</v>
      </c>
      <c r="I256">
        <v>15</v>
      </c>
      <c r="J256">
        <v>0</v>
      </c>
      <c r="K256">
        <v>15</v>
      </c>
      <c r="O256">
        <f t="shared" si="199"/>
        <v>987.21</v>
      </c>
      <c r="P256">
        <f t="shared" si="200"/>
        <v>7.35</v>
      </c>
      <c r="Q256">
        <f t="shared" si="201"/>
        <v>82.95</v>
      </c>
      <c r="R256">
        <f t="shared" si="202"/>
        <v>54.18</v>
      </c>
      <c r="S256">
        <f t="shared" si="203"/>
        <v>896.91</v>
      </c>
      <c r="T256">
        <f t="shared" si="204"/>
        <v>0</v>
      </c>
      <c r="U256">
        <f t="shared" si="205"/>
        <v>2.31</v>
      </c>
      <c r="V256">
        <f t="shared" si="206"/>
        <v>0</v>
      </c>
      <c r="W256">
        <f t="shared" si="207"/>
        <v>0</v>
      </c>
      <c r="X256">
        <f t="shared" si="208"/>
        <v>627.84</v>
      </c>
      <c r="Y256">
        <f t="shared" si="209"/>
        <v>89.69</v>
      </c>
      <c r="AA256">
        <v>150194011</v>
      </c>
      <c r="AB256">
        <f t="shared" si="210"/>
        <v>65.813999999999993</v>
      </c>
      <c r="AC256">
        <f>ROUND(((ES256*1)),6)</f>
        <v>0.49</v>
      </c>
      <c r="AD256">
        <f>ROUND(((((ET256*0.7))-((EU256*0.7)))+AE256),6)</f>
        <v>5.53</v>
      </c>
      <c r="AE256">
        <f>ROUND(((EU256*0.7)),6)</f>
        <v>3.6120000000000001</v>
      </c>
      <c r="AF256">
        <f>ROUND(((EV256*0.7)),6)</f>
        <v>59.793999999999997</v>
      </c>
      <c r="AG256">
        <f t="shared" si="211"/>
        <v>0</v>
      </c>
      <c r="AH256">
        <f>((EW256*0.7))</f>
        <v>0.154</v>
      </c>
      <c r="AI256">
        <f>((EX256*0.7))</f>
        <v>0</v>
      </c>
      <c r="AJ256">
        <f t="shared" si="212"/>
        <v>0</v>
      </c>
      <c r="AK256">
        <v>93.81</v>
      </c>
      <c r="AL256">
        <v>0.49</v>
      </c>
      <c r="AM256">
        <v>7.9</v>
      </c>
      <c r="AN256">
        <v>5.16</v>
      </c>
      <c r="AO256">
        <v>85.42</v>
      </c>
      <c r="AP256">
        <v>0</v>
      </c>
      <c r="AQ256">
        <v>0.22</v>
      </c>
      <c r="AR256">
        <v>0</v>
      </c>
      <c r="AS256">
        <v>0</v>
      </c>
      <c r="AT256">
        <v>70</v>
      </c>
      <c r="AU256">
        <v>10</v>
      </c>
      <c r="AV256">
        <v>1</v>
      </c>
      <c r="AW256">
        <v>1</v>
      </c>
      <c r="AZ256">
        <v>1</v>
      </c>
      <c r="BA256">
        <v>1</v>
      </c>
      <c r="BB256">
        <v>1</v>
      </c>
      <c r="BC256">
        <v>1</v>
      </c>
      <c r="BD256" t="s">
        <v>3</v>
      </c>
      <c r="BE256" t="s">
        <v>3</v>
      </c>
      <c r="BF256" t="s">
        <v>3</v>
      </c>
      <c r="BG256" t="s">
        <v>3</v>
      </c>
      <c r="BH256">
        <v>0</v>
      </c>
      <c r="BI256">
        <v>4</v>
      </c>
      <c r="BJ256" t="s">
        <v>260</v>
      </c>
      <c r="BM256">
        <v>0</v>
      </c>
      <c r="BN256">
        <v>0</v>
      </c>
      <c r="BO256" t="s">
        <v>3</v>
      </c>
      <c r="BP256">
        <v>0</v>
      </c>
      <c r="BQ256">
        <v>1</v>
      </c>
      <c r="BR256">
        <v>0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70</v>
      </c>
      <c r="CA256">
        <v>10</v>
      </c>
      <c r="CB256" t="s">
        <v>3</v>
      </c>
      <c r="CE256">
        <v>0</v>
      </c>
      <c r="CF256">
        <v>0</v>
      </c>
      <c r="CG256">
        <v>0</v>
      </c>
      <c r="CM256">
        <v>0</v>
      </c>
      <c r="CN256" t="s">
        <v>850</v>
      </c>
      <c r="CO256">
        <v>0</v>
      </c>
      <c r="CP256">
        <f t="shared" si="213"/>
        <v>987.20999999999992</v>
      </c>
      <c r="CQ256">
        <f t="shared" si="214"/>
        <v>0.49</v>
      </c>
      <c r="CR256">
        <f>(((((ET256*0.7))*BB256-((EU256*0.7))*BS256)+AE256*BS256)*AV256)</f>
        <v>5.5300000000000011</v>
      </c>
      <c r="CS256">
        <f t="shared" si="215"/>
        <v>3.6120000000000001</v>
      </c>
      <c r="CT256">
        <f t="shared" si="216"/>
        <v>59.793999999999997</v>
      </c>
      <c r="CU256">
        <f t="shared" si="217"/>
        <v>0</v>
      </c>
      <c r="CV256">
        <f t="shared" si="218"/>
        <v>0.154</v>
      </c>
      <c r="CW256">
        <f t="shared" si="219"/>
        <v>0</v>
      </c>
      <c r="CX256">
        <f t="shared" si="220"/>
        <v>0</v>
      </c>
      <c r="CY256">
        <f t="shared" si="221"/>
        <v>627.83699999999999</v>
      </c>
      <c r="CZ256">
        <f t="shared" si="222"/>
        <v>89.691000000000003</v>
      </c>
      <c r="DC256" t="s">
        <v>3</v>
      </c>
      <c r="DD256" t="s">
        <v>21</v>
      </c>
      <c r="DE256" t="s">
        <v>22</v>
      </c>
      <c r="DF256" t="s">
        <v>22</v>
      </c>
      <c r="DG256" t="s">
        <v>22</v>
      </c>
      <c r="DH256" t="s">
        <v>3</v>
      </c>
      <c r="DI256" t="s">
        <v>22</v>
      </c>
      <c r="DJ256" t="s">
        <v>22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1010</v>
      </c>
      <c r="DV256" t="s">
        <v>19</v>
      </c>
      <c r="DW256" t="s">
        <v>19</v>
      </c>
      <c r="DX256">
        <v>1</v>
      </c>
      <c r="DZ256" t="s">
        <v>3</v>
      </c>
      <c r="EA256" t="s">
        <v>3</v>
      </c>
      <c r="EB256" t="s">
        <v>3</v>
      </c>
      <c r="EC256" t="s">
        <v>3</v>
      </c>
      <c r="EE256">
        <v>113434998</v>
      </c>
      <c r="EF256">
        <v>1</v>
      </c>
      <c r="EG256" t="s">
        <v>23</v>
      </c>
      <c r="EH256">
        <v>0</v>
      </c>
      <c r="EI256" t="s">
        <v>3</v>
      </c>
      <c r="EJ256">
        <v>4</v>
      </c>
      <c r="EK256">
        <v>0</v>
      </c>
      <c r="EL256" t="s">
        <v>24</v>
      </c>
      <c r="EM256" t="s">
        <v>25</v>
      </c>
      <c r="EO256" t="s">
        <v>26</v>
      </c>
      <c r="EQ256">
        <v>131072</v>
      </c>
      <c r="ER256">
        <v>93.81</v>
      </c>
      <c r="ES256">
        <v>0.49</v>
      </c>
      <c r="ET256">
        <v>7.9</v>
      </c>
      <c r="EU256">
        <v>5.16</v>
      </c>
      <c r="EV256">
        <v>85.42</v>
      </c>
      <c r="EW256">
        <v>0.22</v>
      </c>
      <c r="EX256">
        <v>0</v>
      </c>
      <c r="EY256">
        <v>0</v>
      </c>
      <c r="FQ256">
        <v>0</v>
      </c>
      <c r="FR256">
        <f t="shared" si="223"/>
        <v>0</v>
      </c>
      <c r="FS256">
        <v>0</v>
      </c>
      <c r="FX256">
        <v>70</v>
      </c>
      <c r="FY256">
        <v>10</v>
      </c>
      <c r="GA256" t="s">
        <v>3</v>
      </c>
      <c r="GD256">
        <v>0</v>
      </c>
      <c r="GF256">
        <v>-1524160093</v>
      </c>
      <c r="GG256">
        <v>2</v>
      </c>
      <c r="GH256">
        <v>1</v>
      </c>
      <c r="GI256">
        <v>-2</v>
      </c>
      <c r="GJ256">
        <v>0</v>
      </c>
      <c r="GK256">
        <f>ROUND(R256*(R12)/100,2)</f>
        <v>58.51</v>
      </c>
      <c r="GL256">
        <f t="shared" si="224"/>
        <v>0</v>
      </c>
      <c r="GM256">
        <f t="shared" si="225"/>
        <v>1763.25</v>
      </c>
      <c r="GN256">
        <f t="shared" si="226"/>
        <v>0</v>
      </c>
      <c r="GO256">
        <f t="shared" si="227"/>
        <v>0</v>
      </c>
      <c r="GP256">
        <f t="shared" si="228"/>
        <v>1763.25</v>
      </c>
      <c r="GR256">
        <v>0</v>
      </c>
      <c r="GS256">
        <v>0</v>
      </c>
      <c r="GT256">
        <v>0</v>
      </c>
      <c r="GU256" t="s">
        <v>3</v>
      </c>
      <c r="GV256">
        <f t="shared" si="233"/>
        <v>0</v>
      </c>
      <c r="GW256">
        <v>1</v>
      </c>
      <c r="GX256">
        <f t="shared" si="229"/>
        <v>0</v>
      </c>
      <c r="HA256">
        <v>0</v>
      </c>
      <c r="HB256">
        <v>0</v>
      </c>
      <c r="HC256">
        <f t="shared" si="230"/>
        <v>0</v>
      </c>
      <c r="HE256" t="s">
        <v>3</v>
      </c>
      <c r="HF256" t="s">
        <v>3</v>
      </c>
      <c r="HM256" t="s">
        <v>3</v>
      </c>
      <c r="HN256" t="s">
        <v>3</v>
      </c>
      <c r="HO256" t="s">
        <v>3</v>
      </c>
      <c r="HP256" t="s">
        <v>3</v>
      </c>
      <c r="HQ256" t="s">
        <v>3</v>
      </c>
      <c r="IK256">
        <v>0</v>
      </c>
    </row>
    <row r="257" spans="1:245" x14ac:dyDescent="0.2">
      <c r="A257">
        <v>17</v>
      </c>
      <c r="B257">
        <v>1</v>
      </c>
      <c r="C257">
        <f>ROW(SmtRes!A216)</f>
        <v>216</v>
      </c>
      <c r="D257">
        <f>ROW(EtalonRes!A216)</f>
        <v>216</v>
      </c>
      <c r="E257" t="s">
        <v>261</v>
      </c>
      <c r="F257" t="s">
        <v>262</v>
      </c>
      <c r="G257" t="s">
        <v>263</v>
      </c>
      <c r="H257" t="s">
        <v>19</v>
      </c>
      <c r="I257">
        <v>15</v>
      </c>
      <c r="J257">
        <v>0</v>
      </c>
      <c r="K257">
        <v>15</v>
      </c>
      <c r="O257">
        <f t="shared" si="199"/>
        <v>392.33</v>
      </c>
      <c r="P257">
        <f t="shared" si="200"/>
        <v>7.35</v>
      </c>
      <c r="Q257">
        <f t="shared" si="201"/>
        <v>35.549999999999997</v>
      </c>
      <c r="R257">
        <f t="shared" si="202"/>
        <v>23.18</v>
      </c>
      <c r="S257">
        <f t="shared" si="203"/>
        <v>349.43</v>
      </c>
      <c r="T257">
        <f t="shared" si="204"/>
        <v>0</v>
      </c>
      <c r="U257">
        <f t="shared" si="205"/>
        <v>0.89999999999999991</v>
      </c>
      <c r="V257">
        <f t="shared" si="206"/>
        <v>0</v>
      </c>
      <c r="W257">
        <f t="shared" si="207"/>
        <v>0</v>
      </c>
      <c r="X257">
        <f t="shared" si="208"/>
        <v>244.6</v>
      </c>
      <c r="Y257">
        <f t="shared" si="209"/>
        <v>34.94</v>
      </c>
      <c r="AA257">
        <v>150194011</v>
      </c>
      <c r="AB257">
        <f t="shared" si="210"/>
        <v>26.155000000000001</v>
      </c>
      <c r="AC257">
        <f>ROUND(((ES257*1)),6)</f>
        <v>0.49</v>
      </c>
      <c r="AD257">
        <f>ROUND(((((ET257*0.75))-((EU257*0.75)))+AE257),6)</f>
        <v>2.37</v>
      </c>
      <c r="AE257">
        <f>ROUND(((EU257*0.75)),6)</f>
        <v>1.5449999999999999</v>
      </c>
      <c r="AF257">
        <f>ROUND(((EV257*0.75)),6)</f>
        <v>23.295000000000002</v>
      </c>
      <c r="AG257">
        <f t="shared" si="211"/>
        <v>0</v>
      </c>
      <c r="AH257">
        <f>((EW257*0.75))</f>
        <v>0.06</v>
      </c>
      <c r="AI257">
        <f>((EX257*0.75))</f>
        <v>0</v>
      </c>
      <c r="AJ257">
        <f t="shared" si="212"/>
        <v>0</v>
      </c>
      <c r="AK257">
        <v>34.71</v>
      </c>
      <c r="AL257">
        <v>0.49</v>
      </c>
      <c r="AM257">
        <v>3.16</v>
      </c>
      <c r="AN257">
        <v>2.06</v>
      </c>
      <c r="AO257">
        <v>31.06</v>
      </c>
      <c r="AP257">
        <v>0</v>
      </c>
      <c r="AQ257">
        <v>0.08</v>
      </c>
      <c r="AR257">
        <v>0</v>
      </c>
      <c r="AS257">
        <v>0</v>
      </c>
      <c r="AT257">
        <v>70</v>
      </c>
      <c r="AU257">
        <v>10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3</v>
      </c>
      <c r="BE257" t="s">
        <v>3</v>
      </c>
      <c r="BF257" t="s">
        <v>3</v>
      </c>
      <c r="BG257" t="s">
        <v>3</v>
      </c>
      <c r="BH257">
        <v>0</v>
      </c>
      <c r="BI257">
        <v>4</v>
      </c>
      <c r="BJ257" t="s">
        <v>264</v>
      </c>
      <c r="BM257">
        <v>0</v>
      </c>
      <c r="BN257">
        <v>0</v>
      </c>
      <c r="BO257" t="s">
        <v>3</v>
      </c>
      <c r="BP257">
        <v>0</v>
      </c>
      <c r="BQ257">
        <v>1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70</v>
      </c>
      <c r="CA257">
        <v>10</v>
      </c>
      <c r="CB257" t="s">
        <v>3</v>
      </c>
      <c r="CE257">
        <v>0</v>
      </c>
      <c r="CF257">
        <v>0</v>
      </c>
      <c r="CG257">
        <v>0</v>
      </c>
      <c r="CM257">
        <v>0</v>
      </c>
      <c r="CN257" t="s">
        <v>851</v>
      </c>
      <c r="CO257">
        <v>0</v>
      </c>
      <c r="CP257">
        <f t="shared" si="213"/>
        <v>392.33</v>
      </c>
      <c r="CQ257">
        <f t="shared" si="214"/>
        <v>0.49</v>
      </c>
      <c r="CR257">
        <f>(((((ET257*0.75))*BB257-((EU257*0.75))*BS257)+AE257*BS257)*AV257)</f>
        <v>2.37</v>
      </c>
      <c r="CS257">
        <f t="shared" si="215"/>
        <v>1.5449999999999999</v>
      </c>
      <c r="CT257">
        <f t="shared" si="216"/>
        <v>23.295000000000002</v>
      </c>
      <c r="CU257">
        <f t="shared" si="217"/>
        <v>0</v>
      </c>
      <c r="CV257">
        <f t="shared" si="218"/>
        <v>0.06</v>
      </c>
      <c r="CW257">
        <f t="shared" si="219"/>
        <v>0</v>
      </c>
      <c r="CX257">
        <f t="shared" si="220"/>
        <v>0</v>
      </c>
      <c r="CY257">
        <f t="shared" si="221"/>
        <v>244.60100000000003</v>
      </c>
      <c r="CZ257">
        <f t="shared" si="222"/>
        <v>34.943000000000005</v>
      </c>
      <c r="DC257" t="s">
        <v>3</v>
      </c>
      <c r="DD257" t="s">
        <v>21</v>
      </c>
      <c r="DE257" t="s">
        <v>67</v>
      </c>
      <c r="DF257" t="s">
        <v>67</v>
      </c>
      <c r="DG257" t="s">
        <v>67</v>
      </c>
      <c r="DH257" t="s">
        <v>3</v>
      </c>
      <c r="DI257" t="s">
        <v>67</v>
      </c>
      <c r="DJ257" t="s">
        <v>67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1010</v>
      </c>
      <c r="DV257" t="s">
        <v>19</v>
      </c>
      <c r="DW257" t="s">
        <v>19</v>
      </c>
      <c r="DX257">
        <v>1</v>
      </c>
      <c r="DZ257" t="s">
        <v>3</v>
      </c>
      <c r="EA257" t="s">
        <v>3</v>
      </c>
      <c r="EB257" t="s">
        <v>3</v>
      </c>
      <c r="EC257" t="s">
        <v>3</v>
      </c>
      <c r="EE257">
        <v>113434998</v>
      </c>
      <c r="EF257">
        <v>1</v>
      </c>
      <c r="EG257" t="s">
        <v>23</v>
      </c>
      <c r="EH257">
        <v>0</v>
      </c>
      <c r="EI257" t="s">
        <v>3</v>
      </c>
      <c r="EJ257">
        <v>4</v>
      </c>
      <c r="EK257">
        <v>0</v>
      </c>
      <c r="EL257" t="s">
        <v>24</v>
      </c>
      <c r="EM257" t="s">
        <v>25</v>
      </c>
      <c r="EO257" t="s">
        <v>34</v>
      </c>
      <c r="EQ257">
        <v>131072</v>
      </c>
      <c r="ER257">
        <v>34.71</v>
      </c>
      <c r="ES257">
        <v>0.49</v>
      </c>
      <c r="ET257">
        <v>3.16</v>
      </c>
      <c r="EU257">
        <v>2.06</v>
      </c>
      <c r="EV257">
        <v>31.06</v>
      </c>
      <c r="EW257">
        <v>0.08</v>
      </c>
      <c r="EX257">
        <v>0</v>
      </c>
      <c r="EY257">
        <v>0</v>
      </c>
      <c r="FQ257">
        <v>0</v>
      </c>
      <c r="FR257">
        <f t="shared" si="223"/>
        <v>0</v>
      </c>
      <c r="FS257">
        <v>0</v>
      </c>
      <c r="FX257">
        <v>70</v>
      </c>
      <c r="FY257">
        <v>10</v>
      </c>
      <c r="GA257" t="s">
        <v>3</v>
      </c>
      <c r="GD257">
        <v>0</v>
      </c>
      <c r="GF257">
        <v>894946631</v>
      </c>
      <c r="GG257">
        <v>2</v>
      </c>
      <c r="GH257">
        <v>1</v>
      </c>
      <c r="GI257">
        <v>-2</v>
      </c>
      <c r="GJ257">
        <v>0</v>
      </c>
      <c r="GK257">
        <f>ROUND(R257*(R12)/100,2)</f>
        <v>25.03</v>
      </c>
      <c r="GL257">
        <f t="shared" si="224"/>
        <v>0</v>
      </c>
      <c r="GM257">
        <f t="shared" si="225"/>
        <v>696.9</v>
      </c>
      <c r="GN257">
        <f t="shared" si="226"/>
        <v>0</v>
      </c>
      <c r="GO257">
        <f t="shared" si="227"/>
        <v>0</v>
      </c>
      <c r="GP257">
        <f t="shared" si="228"/>
        <v>696.9</v>
      </c>
      <c r="GR257">
        <v>0</v>
      </c>
      <c r="GS257">
        <v>0</v>
      </c>
      <c r="GT257">
        <v>0</v>
      </c>
      <c r="GU257" t="s">
        <v>3</v>
      </c>
      <c r="GV257">
        <f t="shared" si="233"/>
        <v>0</v>
      </c>
      <c r="GW257">
        <v>1</v>
      </c>
      <c r="GX257">
        <f t="shared" si="229"/>
        <v>0</v>
      </c>
      <c r="HA257">
        <v>0</v>
      </c>
      <c r="HB257">
        <v>0</v>
      </c>
      <c r="HC257">
        <f t="shared" si="230"/>
        <v>0</v>
      </c>
      <c r="HE257" t="s">
        <v>3</v>
      </c>
      <c r="HF257" t="s">
        <v>3</v>
      </c>
      <c r="HM257" t="s">
        <v>3</v>
      </c>
      <c r="HN257" t="s">
        <v>3</v>
      </c>
      <c r="HO257" t="s">
        <v>3</v>
      </c>
      <c r="HP257" t="s">
        <v>3</v>
      </c>
      <c r="HQ257" t="s">
        <v>3</v>
      </c>
      <c r="IK257">
        <v>0</v>
      </c>
    </row>
    <row r="258" spans="1:245" x14ac:dyDescent="0.2">
      <c r="A258">
        <v>17</v>
      </c>
      <c r="B258">
        <v>1</v>
      </c>
      <c r="C258">
        <f>ROW(SmtRes!A223)</f>
        <v>223</v>
      </c>
      <c r="D258">
        <f>ROW(EtalonRes!A223)</f>
        <v>223</v>
      </c>
      <c r="E258" t="s">
        <v>265</v>
      </c>
      <c r="F258" t="s">
        <v>266</v>
      </c>
      <c r="G258" t="s">
        <v>267</v>
      </c>
      <c r="H258" t="s">
        <v>19</v>
      </c>
      <c r="I258">
        <v>40</v>
      </c>
      <c r="J258">
        <v>0</v>
      </c>
      <c r="K258">
        <v>40</v>
      </c>
      <c r="O258">
        <f t="shared" si="199"/>
        <v>2737.72</v>
      </c>
      <c r="P258">
        <f t="shared" si="200"/>
        <v>338.4</v>
      </c>
      <c r="Q258">
        <f t="shared" si="201"/>
        <v>442.4</v>
      </c>
      <c r="R258">
        <f t="shared" si="202"/>
        <v>288.68</v>
      </c>
      <c r="S258">
        <f t="shared" si="203"/>
        <v>1956.92</v>
      </c>
      <c r="T258">
        <f t="shared" si="204"/>
        <v>0</v>
      </c>
      <c r="U258">
        <f t="shared" si="205"/>
        <v>5.04</v>
      </c>
      <c r="V258">
        <f t="shared" si="206"/>
        <v>0</v>
      </c>
      <c r="W258">
        <f t="shared" si="207"/>
        <v>0</v>
      </c>
      <c r="X258">
        <f t="shared" si="208"/>
        <v>1369.84</v>
      </c>
      <c r="Y258">
        <f t="shared" si="209"/>
        <v>195.69</v>
      </c>
      <c r="AA258">
        <v>150194011</v>
      </c>
      <c r="AB258">
        <f t="shared" si="210"/>
        <v>68.442999999999998</v>
      </c>
      <c r="AC258">
        <f>ROUND(((ES258*1)),6)</f>
        <v>8.4600000000000009</v>
      </c>
      <c r="AD258">
        <f>ROUND(((((ET258*0.7))-((EU258*0.7)))+AE258),6)</f>
        <v>11.06</v>
      </c>
      <c r="AE258">
        <f>ROUND(((EU258*0.7)),6)</f>
        <v>7.2169999999999996</v>
      </c>
      <c r="AF258">
        <f>ROUND(((EV258*0.7)),6)</f>
        <v>48.923000000000002</v>
      </c>
      <c r="AG258">
        <f t="shared" si="211"/>
        <v>0</v>
      </c>
      <c r="AH258">
        <f>((EW258*0.7))</f>
        <v>0.126</v>
      </c>
      <c r="AI258">
        <f>((EX258*0.7))</f>
        <v>0</v>
      </c>
      <c r="AJ258">
        <f t="shared" si="212"/>
        <v>0</v>
      </c>
      <c r="AK258">
        <v>94.15</v>
      </c>
      <c r="AL258">
        <v>8.4600000000000009</v>
      </c>
      <c r="AM258">
        <v>15.8</v>
      </c>
      <c r="AN258">
        <v>10.31</v>
      </c>
      <c r="AO258">
        <v>69.89</v>
      </c>
      <c r="AP258">
        <v>0</v>
      </c>
      <c r="AQ258">
        <v>0.18</v>
      </c>
      <c r="AR258">
        <v>0</v>
      </c>
      <c r="AS258">
        <v>0</v>
      </c>
      <c r="AT258">
        <v>70</v>
      </c>
      <c r="AU258">
        <v>10</v>
      </c>
      <c r="AV258">
        <v>1</v>
      </c>
      <c r="AW258">
        <v>1</v>
      </c>
      <c r="AZ258">
        <v>1</v>
      </c>
      <c r="BA258">
        <v>1</v>
      </c>
      <c r="BB258">
        <v>1</v>
      </c>
      <c r="BC258">
        <v>1</v>
      </c>
      <c r="BD258" t="s">
        <v>3</v>
      </c>
      <c r="BE258" t="s">
        <v>3</v>
      </c>
      <c r="BF258" t="s">
        <v>3</v>
      </c>
      <c r="BG258" t="s">
        <v>3</v>
      </c>
      <c r="BH258">
        <v>0</v>
      </c>
      <c r="BI258">
        <v>4</v>
      </c>
      <c r="BJ258" t="s">
        <v>268</v>
      </c>
      <c r="BM258">
        <v>0</v>
      </c>
      <c r="BN258">
        <v>0</v>
      </c>
      <c r="BO258" t="s">
        <v>3</v>
      </c>
      <c r="BP258">
        <v>0</v>
      </c>
      <c r="BQ258">
        <v>1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70</v>
      </c>
      <c r="CA258">
        <v>10</v>
      </c>
      <c r="CB258" t="s">
        <v>3</v>
      </c>
      <c r="CE258">
        <v>0</v>
      </c>
      <c r="CF258">
        <v>0</v>
      </c>
      <c r="CG258">
        <v>0</v>
      </c>
      <c r="CM258">
        <v>0</v>
      </c>
      <c r="CN258" t="s">
        <v>850</v>
      </c>
      <c r="CO258">
        <v>0</v>
      </c>
      <c r="CP258">
        <f t="shared" si="213"/>
        <v>2737.7200000000003</v>
      </c>
      <c r="CQ258">
        <f t="shared" si="214"/>
        <v>8.4600000000000009</v>
      </c>
      <c r="CR258">
        <f>(((((ET258*0.7))*BB258-((EU258*0.7))*BS258)+AE258*BS258)*AV258)</f>
        <v>11.06</v>
      </c>
      <c r="CS258">
        <f t="shared" si="215"/>
        <v>7.2169999999999996</v>
      </c>
      <c r="CT258">
        <f t="shared" si="216"/>
        <v>48.923000000000002</v>
      </c>
      <c r="CU258">
        <f t="shared" si="217"/>
        <v>0</v>
      </c>
      <c r="CV258">
        <f t="shared" si="218"/>
        <v>0.126</v>
      </c>
      <c r="CW258">
        <f t="shared" si="219"/>
        <v>0</v>
      </c>
      <c r="CX258">
        <f t="shared" si="220"/>
        <v>0</v>
      </c>
      <c r="CY258">
        <f t="shared" si="221"/>
        <v>1369.8440000000001</v>
      </c>
      <c r="CZ258">
        <f t="shared" si="222"/>
        <v>195.69200000000001</v>
      </c>
      <c r="DC258" t="s">
        <v>3</v>
      </c>
      <c r="DD258" t="s">
        <v>21</v>
      </c>
      <c r="DE258" t="s">
        <v>22</v>
      </c>
      <c r="DF258" t="s">
        <v>22</v>
      </c>
      <c r="DG258" t="s">
        <v>22</v>
      </c>
      <c r="DH258" t="s">
        <v>3</v>
      </c>
      <c r="DI258" t="s">
        <v>22</v>
      </c>
      <c r="DJ258" t="s">
        <v>22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1010</v>
      </c>
      <c r="DV258" t="s">
        <v>19</v>
      </c>
      <c r="DW258" t="s">
        <v>19</v>
      </c>
      <c r="DX258">
        <v>1</v>
      </c>
      <c r="DZ258" t="s">
        <v>3</v>
      </c>
      <c r="EA258" t="s">
        <v>3</v>
      </c>
      <c r="EB258" t="s">
        <v>3</v>
      </c>
      <c r="EC258" t="s">
        <v>3</v>
      </c>
      <c r="EE258">
        <v>113434998</v>
      </c>
      <c r="EF258">
        <v>1</v>
      </c>
      <c r="EG258" t="s">
        <v>23</v>
      </c>
      <c r="EH258">
        <v>0</v>
      </c>
      <c r="EI258" t="s">
        <v>3</v>
      </c>
      <c r="EJ258">
        <v>4</v>
      </c>
      <c r="EK258">
        <v>0</v>
      </c>
      <c r="EL258" t="s">
        <v>24</v>
      </c>
      <c r="EM258" t="s">
        <v>25</v>
      </c>
      <c r="EO258" t="s">
        <v>26</v>
      </c>
      <c r="EQ258">
        <v>131072</v>
      </c>
      <c r="ER258">
        <v>94.15</v>
      </c>
      <c r="ES258">
        <v>8.4600000000000009</v>
      </c>
      <c r="ET258">
        <v>15.8</v>
      </c>
      <c r="EU258">
        <v>10.31</v>
      </c>
      <c r="EV258">
        <v>69.89</v>
      </c>
      <c r="EW258">
        <v>0.18</v>
      </c>
      <c r="EX258">
        <v>0</v>
      </c>
      <c r="EY258">
        <v>0</v>
      </c>
      <c r="FQ258">
        <v>0</v>
      </c>
      <c r="FR258">
        <f t="shared" si="223"/>
        <v>0</v>
      </c>
      <c r="FS258">
        <v>0</v>
      </c>
      <c r="FX258">
        <v>70</v>
      </c>
      <c r="FY258">
        <v>10</v>
      </c>
      <c r="GA258" t="s">
        <v>3</v>
      </c>
      <c r="GD258">
        <v>0</v>
      </c>
      <c r="GF258">
        <v>-334677124</v>
      </c>
      <c r="GG258">
        <v>2</v>
      </c>
      <c r="GH258">
        <v>1</v>
      </c>
      <c r="GI258">
        <v>-2</v>
      </c>
      <c r="GJ258">
        <v>0</v>
      </c>
      <c r="GK258">
        <f>ROUND(R258*(R12)/100,2)</f>
        <v>311.77</v>
      </c>
      <c r="GL258">
        <f t="shared" si="224"/>
        <v>0</v>
      </c>
      <c r="GM258">
        <f t="shared" si="225"/>
        <v>4615.0200000000004</v>
      </c>
      <c r="GN258">
        <f t="shared" si="226"/>
        <v>0</v>
      </c>
      <c r="GO258">
        <f t="shared" si="227"/>
        <v>0</v>
      </c>
      <c r="GP258">
        <f t="shared" si="228"/>
        <v>4615.0200000000004</v>
      </c>
      <c r="GR258">
        <v>0</v>
      </c>
      <c r="GS258">
        <v>0</v>
      </c>
      <c r="GT258">
        <v>0</v>
      </c>
      <c r="GU258" t="s">
        <v>3</v>
      </c>
      <c r="GV258">
        <f t="shared" si="233"/>
        <v>0</v>
      </c>
      <c r="GW258">
        <v>1</v>
      </c>
      <c r="GX258">
        <f t="shared" si="229"/>
        <v>0</v>
      </c>
      <c r="HA258">
        <v>0</v>
      </c>
      <c r="HB258">
        <v>0</v>
      </c>
      <c r="HC258">
        <f t="shared" si="230"/>
        <v>0</v>
      </c>
      <c r="HE258" t="s">
        <v>3</v>
      </c>
      <c r="HF258" t="s">
        <v>3</v>
      </c>
      <c r="HM258" t="s">
        <v>3</v>
      </c>
      <c r="HN258" t="s">
        <v>3</v>
      </c>
      <c r="HO258" t="s">
        <v>3</v>
      </c>
      <c r="HP258" t="s">
        <v>3</v>
      </c>
      <c r="HQ258" t="s">
        <v>3</v>
      </c>
      <c r="IK258">
        <v>0</v>
      </c>
    </row>
    <row r="259" spans="1:245" x14ac:dyDescent="0.2">
      <c r="A259">
        <v>17</v>
      </c>
      <c r="B259">
        <v>1</v>
      </c>
      <c r="C259">
        <f>ROW(SmtRes!A227)</f>
        <v>227</v>
      </c>
      <c r="D259">
        <f>ROW(EtalonRes!A227)</f>
        <v>227</v>
      </c>
      <c r="E259" t="s">
        <v>269</v>
      </c>
      <c r="F259" t="s">
        <v>270</v>
      </c>
      <c r="G259" t="s">
        <v>271</v>
      </c>
      <c r="H259" t="s">
        <v>19</v>
      </c>
      <c r="I259">
        <v>40</v>
      </c>
      <c r="J259">
        <v>0</v>
      </c>
      <c r="K259">
        <v>40</v>
      </c>
      <c r="O259">
        <f t="shared" si="199"/>
        <v>9799.9</v>
      </c>
      <c r="P259">
        <f t="shared" si="200"/>
        <v>787.6</v>
      </c>
      <c r="Q259">
        <f t="shared" si="201"/>
        <v>2607</v>
      </c>
      <c r="R259">
        <f t="shared" si="202"/>
        <v>1702.8</v>
      </c>
      <c r="S259">
        <f t="shared" si="203"/>
        <v>6405.3</v>
      </c>
      <c r="T259">
        <f t="shared" si="204"/>
        <v>0</v>
      </c>
      <c r="U259">
        <f t="shared" si="205"/>
        <v>16.500000000000004</v>
      </c>
      <c r="V259">
        <f t="shared" si="206"/>
        <v>0</v>
      </c>
      <c r="W259">
        <f t="shared" si="207"/>
        <v>0</v>
      </c>
      <c r="X259">
        <f t="shared" si="208"/>
        <v>4483.71</v>
      </c>
      <c r="Y259">
        <f t="shared" si="209"/>
        <v>640.53</v>
      </c>
      <c r="AA259">
        <v>150194011</v>
      </c>
      <c r="AB259">
        <f t="shared" si="210"/>
        <v>244.9975</v>
      </c>
      <c r="AC259">
        <f>ROUND((((ES259*1)*11)),6)</f>
        <v>19.690000000000001</v>
      </c>
      <c r="AD259">
        <f>ROUND((((((ET259*0.75)*11))-(((EU259*0.75)*11)))+AE259),6)</f>
        <v>65.174999999999997</v>
      </c>
      <c r="AE259">
        <f>ROUND((((EU259*0.75)*11)),6)</f>
        <v>42.57</v>
      </c>
      <c r="AF259">
        <f>ROUND((((EV259*0.75)*11)),6)</f>
        <v>160.13249999999999</v>
      </c>
      <c r="AG259">
        <f t="shared" si="211"/>
        <v>0</v>
      </c>
      <c r="AH259">
        <f>(((EW259*0.75)*11))</f>
        <v>0.41250000000000009</v>
      </c>
      <c r="AI259">
        <f>(((EX259*0.75)*11))</f>
        <v>0</v>
      </c>
      <c r="AJ259">
        <f t="shared" si="212"/>
        <v>0</v>
      </c>
      <c r="AK259">
        <v>29.1</v>
      </c>
      <c r="AL259">
        <v>1.79</v>
      </c>
      <c r="AM259">
        <v>7.9</v>
      </c>
      <c r="AN259">
        <v>5.16</v>
      </c>
      <c r="AO259">
        <v>19.41</v>
      </c>
      <c r="AP259">
        <v>0</v>
      </c>
      <c r="AQ259">
        <v>0.05</v>
      </c>
      <c r="AR259">
        <v>0</v>
      </c>
      <c r="AS259">
        <v>0</v>
      </c>
      <c r="AT259">
        <v>70</v>
      </c>
      <c r="AU259">
        <v>10</v>
      </c>
      <c r="AV259">
        <v>1</v>
      </c>
      <c r="AW259">
        <v>1</v>
      </c>
      <c r="AZ259">
        <v>1</v>
      </c>
      <c r="BA259">
        <v>1</v>
      </c>
      <c r="BB259">
        <v>1</v>
      </c>
      <c r="BC259">
        <v>1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4</v>
      </c>
      <c r="BJ259" t="s">
        <v>272</v>
      </c>
      <c r="BM259">
        <v>0</v>
      </c>
      <c r="BN259">
        <v>0</v>
      </c>
      <c r="BO259" t="s">
        <v>3</v>
      </c>
      <c r="BP259">
        <v>0</v>
      </c>
      <c r="BQ259">
        <v>1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70</v>
      </c>
      <c r="CA259">
        <v>10</v>
      </c>
      <c r="CB259" t="s">
        <v>3</v>
      </c>
      <c r="CE259">
        <v>0</v>
      </c>
      <c r="CF259">
        <v>0</v>
      </c>
      <c r="CG259">
        <v>0</v>
      </c>
      <c r="CM259">
        <v>0</v>
      </c>
      <c r="CN259" t="s">
        <v>851</v>
      </c>
      <c r="CO259">
        <v>0</v>
      </c>
      <c r="CP259">
        <f t="shared" si="213"/>
        <v>9799.9</v>
      </c>
      <c r="CQ259">
        <f t="shared" si="214"/>
        <v>19.690000000000001</v>
      </c>
      <c r="CR259">
        <f>((((((ET259*0.75)*11))*BB259-(((EU259*0.75)*11))*BS259)+AE259*BS259)*AV259)</f>
        <v>65.175000000000011</v>
      </c>
      <c r="CS259">
        <f t="shared" si="215"/>
        <v>42.57</v>
      </c>
      <c r="CT259">
        <f t="shared" si="216"/>
        <v>160.13249999999999</v>
      </c>
      <c r="CU259">
        <f t="shared" si="217"/>
        <v>0</v>
      </c>
      <c r="CV259">
        <f t="shared" si="218"/>
        <v>0.41250000000000009</v>
      </c>
      <c r="CW259">
        <f t="shared" si="219"/>
        <v>0</v>
      </c>
      <c r="CX259">
        <f t="shared" si="220"/>
        <v>0</v>
      </c>
      <c r="CY259">
        <f t="shared" si="221"/>
        <v>4483.71</v>
      </c>
      <c r="CZ259">
        <f t="shared" si="222"/>
        <v>640.53</v>
      </c>
      <c r="DC259" t="s">
        <v>3</v>
      </c>
      <c r="DD259" t="s">
        <v>31</v>
      </c>
      <c r="DE259" t="s">
        <v>32</v>
      </c>
      <c r="DF259" t="s">
        <v>32</v>
      </c>
      <c r="DG259" t="s">
        <v>32</v>
      </c>
      <c r="DH259" t="s">
        <v>3</v>
      </c>
      <c r="DI259" t="s">
        <v>32</v>
      </c>
      <c r="DJ259" t="s">
        <v>32</v>
      </c>
      <c r="DK259" t="s">
        <v>3</v>
      </c>
      <c r="DL259" t="s">
        <v>33</v>
      </c>
      <c r="DM259" t="s">
        <v>33</v>
      </c>
      <c r="DN259">
        <v>0</v>
      </c>
      <c r="DO259">
        <v>0</v>
      </c>
      <c r="DP259">
        <v>1</v>
      </c>
      <c r="DQ259">
        <v>1</v>
      </c>
      <c r="DU259">
        <v>1010</v>
      </c>
      <c r="DV259" t="s">
        <v>19</v>
      </c>
      <c r="DW259" t="s">
        <v>19</v>
      </c>
      <c r="DX259">
        <v>1</v>
      </c>
      <c r="DZ259" t="s">
        <v>3</v>
      </c>
      <c r="EA259" t="s">
        <v>3</v>
      </c>
      <c r="EB259" t="s">
        <v>3</v>
      </c>
      <c r="EC259" t="s">
        <v>3</v>
      </c>
      <c r="EE259">
        <v>113434998</v>
      </c>
      <c r="EF259">
        <v>1</v>
      </c>
      <c r="EG259" t="s">
        <v>23</v>
      </c>
      <c r="EH259">
        <v>0</v>
      </c>
      <c r="EI259" t="s">
        <v>3</v>
      </c>
      <c r="EJ259">
        <v>4</v>
      </c>
      <c r="EK259">
        <v>0</v>
      </c>
      <c r="EL259" t="s">
        <v>24</v>
      </c>
      <c r="EM259" t="s">
        <v>25</v>
      </c>
      <c r="EO259" t="s">
        <v>34</v>
      </c>
      <c r="EQ259">
        <v>131072</v>
      </c>
      <c r="ER259">
        <v>29.1</v>
      </c>
      <c r="ES259">
        <v>1.79</v>
      </c>
      <c r="ET259">
        <v>7.9</v>
      </c>
      <c r="EU259">
        <v>5.16</v>
      </c>
      <c r="EV259">
        <v>19.41</v>
      </c>
      <c r="EW259">
        <v>0.05</v>
      </c>
      <c r="EX259">
        <v>0</v>
      </c>
      <c r="EY259">
        <v>0</v>
      </c>
      <c r="FQ259">
        <v>0</v>
      </c>
      <c r="FR259">
        <f t="shared" si="223"/>
        <v>0</v>
      </c>
      <c r="FS259">
        <v>0</v>
      </c>
      <c r="FX259">
        <v>770</v>
      </c>
      <c r="FY259">
        <v>110</v>
      </c>
      <c r="GA259" t="s">
        <v>3</v>
      </c>
      <c r="GD259">
        <v>0</v>
      </c>
      <c r="GF259">
        <v>1078176533</v>
      </c>
      <c r="GG259">
        <v>2</v>
      </c>
      <c r="GH259">
        <v>1</v>
      </c>
      <c r="GI259">
        <v>-2</v>
      </c>
      <c r="GJ259">
        <v>0</v>
      </c>
      <c r="GK259">
        <f>ROUND(R259*(R12)/100,2)</f>
        <v>1839.02</v>
      </c>
      <c r="GL259">
        <f t="shared" si="224"/>
        <v>0</v>
      </c>
      <c r="GM259">
        <f t="shared" si="225"/>
        <v>16763.16</v>
      </c>
      <c r="GN259">
        <f t="shared" si="226"/>
        <v>0</v>
      </c>
      <c r="GO259">
        <f t="shared" si="227"/>
        <v>0</v>
      </c>
      <c r="GP259">
        <f t="shared" si="228"/>
        <v>16763.16</v>
      </c>
      <c r="GR259">
        <v>0</v>
      </c>
      <c r="GS259">
        <v>0</v>
      </c>
      <c r="GT259">
        <v>0</v>
      </c>
      <c r="GU259" t="s">
        <v>33</v>
      </c>
      <c r="GV259">
        <f>ROUND(((GT259*11)),6)</f>
        <v>0</v>
      </c>
      <c r="GW259">
        <v>1</v>
      </c>
      <c r="GX259">
        <f t="shared" si="229"/>
        <v>0</v>
      </c>
      <c r="HA259">
        <v>0</v>
      </c>
      <c r="HB259">
        <v>0</v>
      </c>
      <c r="HC259">
        <f t="shared" si="230"/>
        <v>0</v>
      </c>
      <c r="HE259" t="s">
        <v>3</v>
      </c>
      <c r="HF259" t="s">
        <v>3</v>
      </c>
      <c r="HM259" t="s">
        <v>3</v>
      </c>
      <c r="HN259" t="s">
        <v>3</v>
      </c>
      <c r="HO259" t="s">
        <v>3</v>
      </c>
      <c r="HP259" t="s">
        <v>3</v>
      </c>
      <c r="HQ259" t="s">
        <v>3</v>
      </c>
      <c r="IK259">
        <v>0</v>
      </c>
    </row>
    <row r="260" spans="1:245" x14ac:dyDescent="0.2">
      <c r="A260">
        <v>17</v>
      </c>
      <c r="B260">
        <v>1</v>
      </c>
      <c r="C260">
        <f>ROW(SmtRes!A234)</f>
        <v>234</v>
      </c>
      <c r="D260">
        <f>ROW(EtalonRes!A234)</f>
        <v>234</v>
      </c>
      <c r="E260" t="s">
        <v>273</v>
      </c>
      <c r="F260" t="s">
        <v>274</v>
      </c>
      <c r="G260" t="s">
        <v>275</v>
      </c>
      <c r="H260" t="s">
        <v>19</v>
      </c>
      <c r="I260">
        <v>93</v>
      </c>
      <c r="J260">
        <v>0</v>
      </c>
      <c r="K260">
        <v>93</v>
      </c>
      <c r="O260">
        <f t="shared" si="199"/>
        <v>11690.38</v>
      </c>
      <c r="P260">
        <f t="shared" si="200"/>
        <v>786.78</v>
      </c>
      <c r="Q260">
        <f t="shared" si="201"/>
        <v>2056.5100000000002</v>
      </c>
      <c r="R260">
        <f t="shared" si="202"/>
        <v>1342.36</v>
      </c>
      <c r="S260">
        <f t="shared" si="203"/>
        <v>8847.09</v>
      </c>
      <c r="T260">
        <f t="shared" si="204"/>
        <v>0</v>
      </c>
      <c r="U260">
        <f t="shared" si="205"/>
        <v>22.784999999999997</v>
      </c>
      <c r="V260">
        <f t="shared" si="206"/>
        <v>0</v>
      </c>
      <c r="W260">
        <f t="shared" si="207"/>
        <v>0</v>
      </c>
      <c r="X260">
        <f t="shared" si="208"/>
        <v>6192.96</v>
      </c>
      <c r="Y260">
        <f t="shared" si="209"/>
        <v>884.71</v>
      </c>
      <c r="AA260">
        <v>150194011</v>
      </c>
      <c r="AB260">
        <f t="shared" si="210"/>
        <v>125.703</v>
      </c>
      <c r="AC260">
        <f>ROUND(((ES260*1)),6)</f>
        <v>8.4600000000000009</v>
      </c>
      <c r="AD260">
        <f>ROUND(((((ET260*0.7))-((EU260*0.7)))+AE260),6)</f>
        <v>22.113</v>
      </c>
      <c r="AE260">
        <f>ROUND(((EU260*0.7)),6)</f>
        <v>14.433999999999999</v>
      </c>
      <c r="AF260">
        <f>ROUND(((EV260*0.7)),6)</f>
        <v>95.13</v>
      </c>
      <c r="AG260">
        <f t="shared" si="211"/>
        <v>0</v>
      </c>
      <c r="AH260">
        <f>((EW260*0.7))</f>
        <v>0.24499999999999997</v>
      </c>
      <c r="AI260">
        <f>((EX260*0.7))</f>
        <v>0</v>
      </c>
      <c r="AJ260">
        <f t="shared" si="212"/>
        <v>0</v>
      </c>
      <c r="AK260">
        <v>175.95</v>
      </c>
      <c r="AL260">
        <v>8.4600000000000009</v>
      </c>
      <c r="AM260">
        <v>31.59</v>
      </c>
      <c r="AN260">
        <v>20.62</v>
      </c>
      <c r="AO260">
        <v>135.9</v>
      </c>
      <c r="AP260">
        <v>0</v>
      </c>
      <c r="AQ260">
        <v>0.35</v>
      </c>
      <c r="AR260">
        <v>0</v>
      </c>
      <c r="AS260">
        <v>0</v>
      </c>
      <c r="AT260">
        <v>70</v>
      </c>
      <c r="AU260">
        <v>10</v>
      </c>
      <c r="AV260">
        <v>1</v>
      </c>
      <c r="AW260">
        <v>1</v>
      </c>
      <c r="AZ260">
        <v>1</v>
      </c>
      <c r="BA260">
        <v>1</v>
      </c>
      <c r="BB260">
        <v>1</v>
      </c>
      <c r="BC260">
        <v>1</v>
      </c>
      <c r="BD260" t="s">
        <v>3</v>
      </c>
      <c r="BE260" t="s">
        <v>3</v>
      </c>
      <c r="BF260" t="s">
        <v>3</v>
      </c>
      <c r="BG260" t="s">
        <v>3</v>
      </c>
      <c r="BH260">
        <v>0</v>
      </c>
      <c r="BI260">
        <v>4</v>
      </c>
      <c r="BJ260" t="s">
        <v>276</v>
      </c>
      <c r="BM260">
        <v>0</v>
      </c>
      <c r="BN260">
        <v>0</v>
      </c>
      <c r="BO260" t="s">
        <v>3</v>
      </c>
      <c r="BP260">
        <v>0</v>
      </c>
      <c r="BQ260">
        <v>1</v>
      </c>
      <c r="BR260">
        <v>0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70</v>
      </c>
      <c r="CA260">
        <v>10</v>
      </c>
      <c r="CB260" t="s">
        <v>3</v>
      </c>
      <c r="CE260">
        <v>0</v>
      </c>
      <c r="CF260">
        <v>0</v>
      </c>
      <c r="CG260">
        <v>0</v>
      </c>
      <c r="CM260">
        <v>0</v>
      </c>
      <c r="CN260" t="s">
        <v>850</v>
      </c>
      <c r="CO260">
        <v>0</v>
      </c>
      <c r="CP260">
        <f t="shared" si="213"/>
        <v>11690.380000000001</v>
      </c>
      <c r="CQ260">
        <f t="shared" si="214"/>
        <v>8.4600000000000009</v>
      </c>
      <c r="CR260">
        <f>(((((ET260*0.7))*BB260-((EU260*0.7))*BS260)+AE260*BS260)*AV260)</f>
        <v>22.113</v>
      </c>
      <c r="CS260">
        <f t="shared" si="215"/>
        <v>14.433999999999999</v>
      </c>
      <c r="CT260">
        <f t="shared" si="216"/>
        <v>95.13</v>
      </c>
      <c r="CU260">
        <f t="shared" si="217"/>
        <v>0</v>
      </c>
      <c r="CV260">
        <f t="shared" si="218"/>
        <v>0.24499999999999997</v>
      </c>
      <c r="CW260">
        <f t="shared" si="219"/>
        <v>0</v>
      </c>
      <c r="CX260">
        <f t="shared" si="220"/>
        <v>0</v>
      </c>
      <c r="CY260">
        <f t="shared" si="221"/>
        <v>6192.9630000000006</v>
      </c>
      <c r="CZ260">
        <f t="shared" si="222"/>
        <v>884.70899999999995</v>
      </c>
      <c r="DC260" t="s">
        <v>3</v>
      </c>
      <c r="DD260" t="s">
        <v>21</v>
      </c>
      <c r="DE260" t="s">
        <v>22</v>
      </c>
      <c r="DF260" t="s">
        <v>22</v>
      </c>
      <c r="DG260" t="s">
        <v>22</v>
      </c>
      <c r="DH260" t="s">
        <v>3</v>
      </c>
      <c r="DI260" t="s">
        <v>22</v>
      </c>
      <c r="DJ260" t="s">
        <v>22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1010</v>
      </c>
      <c r="DV260" t="s">
        <v>19</v>
      </c>
      <c r="DW260" t="s">
        <v>19</v>
      </c>
      <c r="DX260">
        <v>1</v>
      </c>
      <c r="DZ260" t="s">
        <v>3</v>
      </c>
      <c r="EA260" t="s">
        <v>3</v>
      </c>
      <c r="EB260" t="s">
        <v>3</v>
      </c>
      <c r="EC260" t="s">
        <v>3</v>
      </c>
      <c r="EE260">
        <v>113434998</v>
      </c>
      <c r="EF260">
        <v>1</v>
      </c>
      <c r="EG260" t="s">
        <v>23</v>
      </c>
      <c r="EH260">
        <v>0</v>
      </c>
      <c r="EI260" t="s">
        <v>3</v>
      </c>
      <c r="EJ260">
        <v>4</v>
      </c>
      <c r="EK260">
        <v>0</v>
      </c>
      <c r="EL260" t="s">
        <v>24</v>
      </c>
      <c r="EM260" t="s">
        <v>25</v>
      </c>
      <c r="EO260" t="s">
        <v>26</v>
      </c>
      <c r="EQ260">
        <v>131072</v>
      </c>
      <c r="ER260">
        <v>175.95</v>
      </c>
      <c r="ES260">
        <v>8.4600000000000009</v>
      </c>
      <c r="ET260">
        <v>31.59</v>
      </c>
      <c r="EU260">
        <v>20.62</v>
      </c>
      <c r="EV260">
        <v>135.9</v>
      </c>
      <c r="EW260">
        <v>0.35</v>
      </c>
      <c r="EX260">
        <v>0</v>
      </c>
      <c r="EY260">
        <v>0</v>
      </c>
      <c r="FQ260">
        <v>0</v>
      </c>
      <c r="FR260">
        <f t="shared" si="223"/>
        <v>0</v>
      </c>
      <c r="FS260">
        <v>0</v>
      </c>
      <c r="FX260">
        <v>70</v>
      </c>
      <c r="FY260">
        <v>10</v>
      </c>
      <c r="GA260" t="s">
        <v>3</v>
      </c>
      <c r="GD260">
        <v>0</v>
      </c>
      <c r="GF260">
        <v>-315748341</v>
      </c>
      <c r="GG260">
        <v>2</v>
      </c>
      <c r="GH260">
        <v>1</v>
      </c>
      <c r="GI260">
        <v>-2</v>
      </c>
      <c r="GJ260">
        <v>0</v>
      </c>
      <c r="GK260">
        <f>ROUND(R260*(R12)/100,2)</f>
        <v>1449.75</v>
      </c>
      <c r="GL260">
        <f t="shared" si="224"/>
        <v>0</v>
      </c>
      <c r="GM260">
        <f t="shared" si="225"/>
        <v>20217.8</v>
      </c>
      <c r="GN260">
        <f t="shared" si="226"/>
        <v>0</v>
      </c>
      <c r="GO260">
        <f t="shared" si="227"/>
        <v>0</v>
      </c>
      <c r="GP260">
        <f t="shared" si="228"/>
        <v>20217.8</v>
      </c>
      <c r="GR260">
        <v>0</v>
      </c>
      <c r="GS260">
        <v>0</v>
      </c>
      <c r="GT260">
        <v>0</v>
      </c>
      <c r="GU260" t="s">
        <v>3</v>
      </c>
      <c r="GV260">
        <f>ROUND((GT260),6)</f>
        <v>0</v>
      </c>
      <c r="GW260">
        <v>1</v>
      </c>
      <c r="GX260">
        <f t="shared" si="229"/>
        <v>0</v>
      </c>
      <c r="HA260">
        <v>0</v>
      </c>
      <c r="HB260">
        <v>0</v>
      </c>
      <c r="HC260">
        <f t="shared" si="230"/>
        <v>0</v>
      </c>
      <c r="HE260" t="s">
        <v>3</v>
      </c>
      <c r="HF260" t="s">
        <v>3</v>
      </c>
      <c r="HM260" t="s">
        <v>3</v>
      </c>
      <c r="HN260" t="s">
        <v>3</v>
      </c>
      <c r="HO260" t="s">
        <v>3</v>
      </c>
      <c r="HP260" t="s">
        <v>3</v>
      </c>
      <c r="HQ260" t="s">
        <v>3</v>
      </c>
      <c r="IK260">
        <v>0</v>
      </c>
    </row>
    <row r="261" spans="1:245" x14ac:dyDescent="0.2">
      <c r="A261">
        <v>17</v>
      </c>
      <c r="B261">
        <v>1</v>
      </c>
      <c r="C261">
        <f>ROW(SmtRes!A238)</f>
        <v>238</v>
      </c>
      <c r="D261">
        <f>ROW(EtalonRes!A238)</f>
        <v>238</v>
      </c>
      <c r="E261" t="s">
        <v>277</v>
      </c>
      <c r="F261" t="s">
        <v>278</v>
      </c>
      <c r="G261" t="s">
        <v>279</v>
      </c>
      <c r="H261" t="s">
        <v>19</v>
      </c>
      <c r="I261">
        <v>93</v>
      </c>
      <c r="J261">
        <v>0</v>
      </c>
      <c r="K261">
        <v>93</v>
      </c>
      <c r="O261">
        <f t="shared" si="199"/>
        <v>31723.24</v>
      </c>
      <c r="P261">
        <f t="shared" si="200"/>
        <v>1831.17</v>
      </c>
      <c r="Q261">
        <f t="shared" si="201"/>
        <v>6061.28</v>
      </c>
      <c r="R261">
        <f t="shared" si="202"/>
        <v>3959.01</v>
      </c>
      <c r="S261">
        <f t="shared" si="203"/>
        <v>23830.79</v>
      </c>
      <c r="T261">
        <f t="shared" si="204"/>
        <v>0</v>
      </c>
      <c r="U261">
        <f t="shared" si="205"/>
        <v>61.379999999999995</v>
      </c>
      <c r="V261">
        <f t="shared" si="206"/>
        <v>0</v>
      </c>
      <c r="W261">
        <f t="shared" si="207"/>
        <v>0</v>
      </c>
      <c r="X261">
        <f t="shared" si="208"/>
        <v>16681.55</v>
      </c>
      <c r="Y261">
        <f t="shared" si="209"/>
        <v>2383.08</v>
      </c>
      <c r="AA261">
        <v>150194011</v>
      </c>
      <c r="AB261">
        <f t="shared" si="210"/>
        <v>341.11</v>
      </c>
      <c r="AC261">
        <f>ROUND((((ES261*1)*11)),6)</f>
        <v>19.690000000000001</v>
      </c>
      <c r="AD261">
        <f>ROUND((((((ET261*0.75)*11))-(((EU261*0.75)*11)))+AE261),6)</f>
        <v>65.174999999999997</v>
      </c>
      <c r="AE261">
        <f>ROUND((((EU261*0.75)*11)),6)</f>
        <v>42.57</v>
      </c>
      <c r="AF261">
        <f>ROUND((((EV261*0.75)*11)),6)</f>
        <v>256.245</v>
      </c>
      <c r="AG261">
        <f t="shared" si="211"/>
        <v>0</v>
      </c>
      <c r="AH261">
        <f>(((EW261*0.75)*11))</f>
        <v>0.65999999999999992</v>
      </c>
      <c r="AI261">
        <f>(((EX261*0.75)*11))</f>
        <v>0</v>
      </c>
      <c r="AJ261">
        <f t="shared" si="212"/>
        <v>0</v>
      </c>
      <c r="AK261">
        <v>40.75</v>
      </c>
      <c r="AL261">
        <v>1.79</v>
      </c>
      <c r="AM261">
        <v>7.9</v>
      </c>
      <c r="AN261">
        <v>5.16</v>
      </c>
      <c r="AO261">
        <v>31.06</v>
      </c>
      <c r="AP261">
        <v>0</v>
      </c>
      <c r="AQ261">
        <v>0.08</v>
      </c>
      <c r="AR261">
        <v>0</v>
      </c>
      <c r="AS261">
        <v>0</v>
      </c>
      <c r="AT261">
        <v>70</v>
      </c>
      <c r="AU261">
        <v>10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1</v>
      </c>
      <c r="BD261" t="s">
        <v>3</v>
      </c>
      <c r="BE261" t="s">
        <v>3</v>
      </c>
      <c r="BF261" t="s">
        <v>3</v>
      </c>
      <c r="BG261" t="s">
        <v>3</v>
      </c>
      <c r="BH261">
        <v>0</v>
      </c>
      <c r="BI261">
        <v>4</v>
      </c>
      <c r="BJ261" t="s">
        <v>280</v>
      </c>
      <c r="BM261">
        <v>0</v>
      </c>
      <c r="BN261">
        <v>0</v>
      </c>
      <c r="BO261" t="s">
        <v>3</v>
      </c>
      <c r="BP261">
        <v>0</v>
      </c>
      <c r="BQ261">
        <v>1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70</v>
      </c>
      <c r="CA261">
        <v>10</v>
      </c>
      <c r="CB261" t="s">
        <v>3</v>
      </c>
      <c r="CE261">
        <v>0</v>
      </c>
      <c r="CF261">
        <v>0</v>
      </c>
      <c r="CG261">
        <v>0</v>
      </c>
      <c r="CM261">
        <v>0</v>
      </c>
      <c r="CN261" t="s">
        <v>851</v>
      </c>
      <c r="CO261">
        <v>0</v>
      </c>
      <c r="CP261">
        <f t="shared" si="213"/>
        <v>31723.24</v>
      </c>
      <c r="CQ261">
        <f t="shared" si="214"/>
        <v>19.690000000000001</v>
      </c>
      <c r="CR261">
        <f>((((((ET261*0.75)*11))*BB261-(((EU261*0.75)*11))*BS261)+AE261*BS261)*AV261)</f>
        <v>65.175000000000011</v>
      </c>
      <c r="CS261">
        <f t="shared" si="215"/>
        <v>42.57</v>
      </c>
      <c r="CT261">
        <f t="shared" si="216"/>
        <v>256.245</v>
      </c>
      <c r="CU261">
        <f t="shared" si="217"/>
        <v>0</v>
      </c>
      <c r="CV261">
        <f t="shared" si="218"/>
        <v>0.65999999999999992</v>
      </c>
      <c r="CW261">
        <f t="shared" si="219"/>
        <v>0</v>
      </c>
      <c r="CX261">
        <f t="shared" si="220"/>
        <v>0</v>
      </c>
      <c r="CY261">
        <f t="shared" si="221"/>
        <v>16681.553</v>
      </c>
      <c r="CZ261">
        <f t="shared" si="222"/>
        <v>2383.0790000000002</v>
      </c>
      <c r="DC261" t="s">
        <v>3</v>
      </c>
      <c r="DD261" t="s">
        <v>31</v>
      </c>
      <c r="DE261" t="s">
        <v>32</v>
      </c>
      <c r="DF261" t="s">
        <v>32</v>
      </c>
      <c r="DG261" t="s">
        <v>32</v>
      </c>
      <c r="DH261" t="s">
        <v>3</v>
      </c>
      <c r="DI261" t="s">
        <v>32</v>
      </c>
      <c r="DJ261" t="s">
        <v>32</v>
      </c>
      <c r="DK261" t="s">
        <v>3</v>
      </c>
      <c r="DL261" t="s">
        <v>33</v>
      </c>
      <c r="DM261" t="s">
        <v>33</v>
      </c>
      <c r="DN261">
        <v>0</v>
      </c>
      <c r="DO261">
        <v>0</v>
      </c>
      <c r="DP261">
        <v>1</v>
      </c>
      <c r="DQ261">
        <v>1</v>
      </c>
      <c r="DU261">
        <v>1010</v>
      </c>
      <c r="DV261" t="s">
        <v>19</v>
      </c>
      <c r="DW261" t="s">
        <v>19</v>
      </c>
      <c r="DX261">
        <v>1</v>
      </c>
      <c r="DZ261" t="s">
        <v>3</v>
      </c>
      <c r="EA261" t="s">
        <v>3</v>
      </c>
      <c r="EB261" t="s">
        <v>3</v>
      </c>
      <c r="EC261" t="s">
        <v>3</v>
      </c>
      <c r="EE261">
        <v>113434998</v>
      </c>
      <c r="EF261">
        <v>1</v>
      </c>
      <c r="EG261" t="s">
        <v>23</v>
      </c>
      <c r="EH261">
        <v>0</v>
      </c>
      <c r="EI261" t="s">
        <v>3</v>
      </c>
      <c r="EJ261">
        <v>4</v>
      </c>
      <c r="EK261">
        <v>0</v>
      </c>
      <c r="EL261" t="s">
        <v>24</v>
      </c>
      <c r="EM261" t="s">
        <v>25</v>
      </c>
      <c r="EO261" t="s">
        <v>34</v>
      </c>
      <c r="EQ261">
        <v>131072</v>
      </c>
      <c r="ER261">
        <v>40.75</v>
      </c>
      <c r="ES261">
        <v>1.79</v>
      </c>
      <c r="ET261">
        <v>7.9</v>
      </c>
      <c r="EU261">
        <v>5.16</v>
      </c>
      <c r="EV261">
        <v>31.06</v>
      </c>
      <c r="EW261">
        <v>0.08</v>
      </c>
      <c r="EX261">
        <v>0</v>
      </c>
      <c r="EY261">
        <v>0</v>
      </c>
      <c r="FQ261">
        <v>0</v>
      </c>
      <c r="FR261">
        <f t="shared" si="223"/>
        <v>0</v>
      </c>
      <c r="FS261">
        <v>0</v>
      </c>
      <c r="FX261">
        <v>770</v>
      </c>
      <c r="FY261">
        <v>110</v>
      </c>
      <c r="GA261" t="s">
        <v>3</v>
      </c>
      <c r="GD261">
        <v>0</v>
      </c>
      <c r="GF261">
        <v>-1904711700</v>
      </c>
      <c r="GG261">
        <v>2</v>
      </c>
      <c r="GH261">
        <v>1</v>
      </c>
      <c r="GI261">
        <v>-2</v>
      </c>
      <c r="GJ261">
        <v>0</v>
      </c>
      <c r="GK261">
        <f>ROUND(R261*(R12)/100,2)</f>
        <v>4275.7299999999996</v>
      </c>
      <c r="GL261">
        <f t="shared" si="224"/>
        <v>0</v>
      </c>
      <c r="GM261">
        <f t="shared" si="225"/>
        <v>55063.6</v>
      </c>
      <c r="GN261">
        <f t="shared" si="226"/>
        <v>0</v>
      </c>
      <c r="GO261">
        <f t="shared" si="227"/>
        <v>0</v>
      </c>
      <c r="GP261">
        <f t="shared" si="228"/>
        <v>55063.6</v>
      </c>
      <c r="GR261">
        <v>0</v>
      </c>
      <c r="GS261">
        <v>0</v>
      </c>
      <c r="GT261">
        <v>0</v>
      </c>
      <c r="GU261" t="s">
        <v>33</v>
      </c>
      <c r="GV261">
        <f>ROUND(((GT261*11)),6)</f>
        <v>0</v>
      </c>
      <c r="GW261">
        <v>1</v>
      </c>
      <c r="GX261">
        <f t="shared" si="229"/>
        <v>0</v>
      </c>
      <c r="HA261">
        <v>0</v>
      </c>
      <c r="HB261">
        <v>0</v>
      </c>
      <c r="HC261">
        <f t="shared" si="230"/>
        <v>0</v>
      </c>
      <c r="HE261" t="s">
        <v>3</v>
      </c>
      <c r="HF261" t="s">
        <v>3</v>
      </c>
      <c r="HM261" t="s">
        <v>3</v>
      </c>
      <c r="HN261" t="s">
        <v>3</v>
      </c>
      <c r="HO261" t="s">
        <v>3</v>
      </c>
      <c r="HP261" t="s">
        <v>3</v>
      </c>
      <c r="HQ261" t="s">
        <v>3</v>
      </c>
      <c r="IK261">
        <v>0</v>
      </c>
    </row>
    <row r="262" spans="1:245" x14ac:dyDescent="0.2">
      <c r="A262">
        <v>17</v>
      </c>
      <c r="B262">
        <v>1</v>
      </c>
      <c r="C262">
        <f>ROW(SmtRes!A245)</f>
        <v>245</v>
      </c>
      <c r="D262">
        <f>ROW(EtalonRes!A245)</f>
        <v>245</v>
      </c>
      <c r="E262" t="s">
        <v>281</v>
      </c>
      <c r="F262" t="s">
        <v>40</v>
      </c>
      <c r="G262" t="s">
        <v>41</v>
      </c>
      <c r="H262" t="s">
        <v>19</v>
      </c>
      <c r="I262">
        <v>1</v>
      </c>
      <c r="J262">
        <v>0</v>
      </c>
      <c r="K262">
        <v>1</v>
      </c>
      <c r="O262">
        <f t="shared" si="199"/>
        <v>125.7</v>
      </c>
      <c r="P262">
        <f t="shared" si="200"/>
        <v>8.4600000000000009</v>
      </c>
      <c r="Q262">
        <f t="shared" si="201"/>
        <v>22.11</v>
      </c>
      <c r="R262">
        <f t="shared" si="202"/>
        <v>14.43</v>
      </c>
      <c r="S262">
        <f t="shared" si="203"/>
        <v>95.13</v>
      </c>
      <c r="T262">
        <f t="shared" si="204"/>
        <v>0</v>
      </c>
      <c r="U262">
        <f t="shared" si="205"/>
        <v>0.24499999999999997</v>
      </c>
      <c r="V262">
        <f t="shared" si="206"/>
        <v>0</v>
      </c>
      <c r="W262">
        <f t="shared" si="207"/>
        <v>0</v>
      </c>
      <c r="X262">
        <f t="shared" si="208"/>
        <v>66.59</v>
      </c>
      <c r="Y262">
        <f t="shared" si="209"/>
        <v>9.51</v>
      </c>
      <c r="AA262">
        <v>150194011</v>
      </c>
      <c r="AB262">
        <f t="shared" si="210"/>
        <v>125.703</v>
      </c>
      <c r="AC262">
        <f>ROUND(((ES262*1)),6)</f>
        <v>8.4600000000000009</v>
      </c>
      <c r="AD262">
        <f>ROUND(((((ET262*0.7))-((EU262*0.7)))+AE262),6)</f>
        <v>22.113</v>
      </c>
      <c r="AE262">
        <f>ROUND(((EU262*0.7)),6)</f>
        <v>14.433999999999999</v>
      </c>
      <c r="AF262">
        <f>ROUND(((EV262*0.7)),6)</f>
        <v>95.13</v>
      </c>
      <c r="AG262">
        <f t="shared" si="211"/>
        <v>0</v>
      </c>
      <c r="AH262">
        <f>((EW262*0.7))</f>
        <v>0.24499999999999997</v>
      </c>
      <c r="AI262">
        <f>((EX262*0.7))</f>
        <v>0</v>
      </c>
      <c r="AJ262">
        <f t="shared" si="212"/>
        <v>0</v>
      </c>
      <c r="AK262">
        <v>175.95</v>
      </c>
      <c r="AL262">
        <v>8.4600000000000009</v>
      </c>
      <c r="AM262">
        <v>31.59</v>
      </c>
      <c r="AN262">
        <v>20.62</v>
      </c>
      <c r="AO262">
        <v>135.9</v>
      </c>
      <c r="AP262">
        <v>0</v>
      </c>
      <c r="AQ262">
        <v>0.35</v>
      </c>
      <c r="AR262">
        <v>0</v>
      </c>
      <c r="AS262">
        <v>0</v>
      </c>
      <c r="AT262">
        <v>70</v>
      </c>
      <c r="AU262">
        <v>10</v>
      </c>
      <c r="AV262">
        <v>1</v>
      </c>
      <c r="AW262">
        <v>1</v>
      </c>
      <c r="AZ262">
        <v>1</v>
      </c>
      <c r="BA262">
        <v>1</v>
      </c>
      <c r="BB262">
        <v>1</v>
      </c>
      <c r="BC262">
        <v>1</v>
      </c>
      <c r="BD262" t="s">
        <v>3</v>
      </c>
      <c r="BE262" t="s">
        <v>3</v>
      </c>
      <c r="BF262" t="s">
        <v>3</v>
      </c>
      <c r="BG262" t="s">
        <v>3</v>
      </c>
      <c r="BH262">
        <v>0</v>
      </c>
      <c r="BI262">
        <v>4</v>
      </c>
      <c r="BJ262" t="s">
        <v>42</v>
      </c>
      <c r="BM262">
        <v>0</v>
      </c>
      <c r="BN262">
        <v>0</v>
      </c>
      <c r="BO262" t="s">
        <v>3</v>
      </c>
      <c r="BP262">
        <v>0</v>
      </c>
      <c r="BQ262">
        <v>1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70</v>
      </c>
      <c r="CA262">
        <v>10</v>
      </c>
      <c r="CB262" t="s">
        <v>3</v>
      </c>
      <c r="CE262">
        <v>0</v>
      </c>
      <c r="CF262">
        <v>0</v>
      </c>
      <c r="CG262">
        <v>0</v>
      </c>
      <c r="CM262">
        <v>0</v>
      </c>
      <c r="CN262" t="s">
        <v>850</v>
      </c>
      <c r="CO262">
        <v>0</v>
      </c>
      <c r="CP262">
        <f t="shared" si="213"/>
        <v>125.69999999999999</v>
      </c>
      <c r="CQ262">
        <f t="shared" si="214"/>
        <v>8.4600000000000009</v>
      </c>
      <c r="CR262">
        <f>(((((ET262*0.7))*BB262-((EU262*0.7))*BS262)+AE262*BS262)*AV262)</f>
        <v>22.113</v>
      </c>
      <c r="CS262">
        <f t="shared" si="215"/>
        <v>14.433999999999999</v>
      </c>
      <c r="CT262">
        <f t="shared" si="216"/>
        <v>95.13</v>
      </c>
      <c r="CU262">
        <f t="shared" si="217"/>
        <v>0</v>
      </c>
      <c r="CV262">
        <f t="shared" si="218"/>
        <v>0.24499999999999997</v>
      </c>
      <c r="CW262">
        <f t="shared" si="219"/>
        <v>0</v>
      </c>
      <c r="CX262">
        <f t="shared" si="220"/>
        <v>0</v>
      </c>
      <c r="CY262">
        <f t="shared" si="221"/>
        <v>66.590999999999994</v>
      </c>
      <c r="CZ262">
        <f t="shared" si="222"/>
        <v>9.5129999999999999</v>
      </c>
      <c r="DC262" t="s">
        <v>3</v>
      </c>
      <c r="DD262" t="s">
        <v>21</v>
      </c>
      <c r="DE262" t="s">
        <v>22</v>
      </c>
      <c r="DF262" t="s">
        <v>22</v>
      </c>
      <c r="DG262" t="s">
        <v>22</v>
      </c>
      <c r="DH262" t="s">
        <v>3</v>
      </c>
      <c r="DI262" t="s">
        <v>22</v>
      </c>
      <c r="DJ262" t="s">
        <v>22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1010</v>
      </c>
      <c r="DV262" t="s">
        <v>19</v>
      </c>
      <c r="DW262" t="s">
        <v>19</v>
      </c>
      <c r="DX262">
        <v>1</v>
      </c>
      <c r="DZ262" t="s">
        <v>3</v>
      </c>
      <c r="EA262" t="s">
        <v>3</v>
      </c>
      <c r="EB262" t="s">
        <v>3</v>
      </c>
      <c r="EC262" t="s">
        <v>3</v>
      </c>
      <c r="EE262">
        <v>113434998</v>
      </c>
      <c r="EF262">
        <v>1</v>
      </c>
      <c r="EG262" t="s">
        <v>23</v>
      </c>
      <c r="EH262">
        <v>0</v>
      </c>
      <c r="EI262" t="s">
        <v>3</v>
      </c>
      <c r="EJ262">
        <v>4</v>
      </c>
      <c r="EK262">
        <v>0</v>
      </c>
      <c r="EL262" t="s">
        <v>24</v>
      </c>
      <c r="EM262" t="s">
        <v>25</v>
      </c>
      <c r="EO262" t="s">
        <v>26</v>
      </c>
      <c r="EQ262">
        <v>131072</v>
      </c>
      <c r="ER262">
        <v>175.95</v>
      </c>
      <c r="ES262">
        <v>8.4600000000000009</v>
      </c>
      <c r="ET262">
        <v>31.59</v>
      </c>
      <c r="EU262">
        <v>20.62</v>
      </c>
      <c r="EV262">
        <v>135.9</v>
      </c>
      <c r="EW262">
        <v>0.35</v>
      </c>
      <c r="EX262">
        <v>0</v>
      </c>
      <c r="EY262">
        <v>0</v>
      </c>
      <c r="FQ262">
        <v>0</v>
      </c>
      <c r="FR262">
        <f t="shared" si="223"/>
        <v>0</v>
      </c>
      <c r="FS262">
        <v>0</v>
      </c>
      <c r="FX262">
        <v>70</v>
      </c>
      <c r="FY262">
        <v>10</v>
      </c>
      <c r="GA262" t="s">
        <v>3</v>
      </c>
      <c r="GD262">
        <v>0</v>
      </c>
      <c r="GF262">
        <v>92308311</v>
      </c>
      <c r="GG262">
        <v>2</v>
      </c>
      <c r="GH262">
        <v>1</v>
      </c>
      <c r="GI262">
        <v>-2</v>
      </c>
      <c r="GJ262">
        <v>0</v>
      </c>
      <c r="GK262">
        <f>ROUND(R262*(R12)/100,2)</f>
        <v>15.58</v>
      </c>
      <c r="GL262">
        <f t="shared" si="224"/>
        <v>0</v>
      </c>
      <c r="GM262">
        <f t="shared" si="225"/>
        <v>217.38</v>
      </c>
      <c r="GN262">
        <f t="shared" si="226"/>
        <v>0</v>
      </c>
      <c r="GO262">
        <f t="shared" si="227"/>
        <v>0</v>
      </c>
      <c r="GP262">
        <f t="shared" si="228"/>
        <v>217.38</v>
      </c>
      <c r="GR262">
        <v>0</v>
      </c>
      <c r="GS262">
        <v>0</v>
      </c>
      <c r="GT262">
        <v>0</v>
      </c>
      <c r="GU262" t="s">
        <v>3</v>
      </c>
      <c r="GV262">
        <f>ROUND((GT262),6)</f>
        <v>0</v>
      </c>
      <c r="GW262">
        <v>1</v>
      </c>
      <c r="GX262">
        <f t="shared" si="229"/>
        <v>0</v>
      </c>
      <c r="HA262">
        <v>0</v>
      </c>
      <c r="HB262">
        <v>0</v>
      </c>
      <c r="HC262">
        <f t="shared" si="230"/>
        <v>0</v>
      </c>
      <c r="HE262" t="s">
        <v>3</v>
      </c>
      <c r="HF262" t="s">
        <v>3</v>
      </c>
      <c r="HM262" t="s">
        <v>3</v>
      </c>
      <c r="HN262" t="s">
        <v>3</v>
      </c>
      <c r="HO262" t="s">
        <v>3</v>
      </c>
      <c r="HP262" t="s">
        <v>3</v>
      </c>
      <c r="HQ262" t="s">
        <v>3</v>
      </c>
      <c r="IK262">
        <v>0</v>
      </c>
    </row>
    <row r="263" spans="1:245" x14ac:dyDescent="0.2">
      <c r="A263">
        <v>17</v>
      </c>
      <c r="B263">
        <v>1</v>
      </c>
      <c r="C263">
        <f>ROW(SmtRes!A250)</f>
        <v>250</v>
      </c>
      <c r="D263">
        <f>ROW(EtalonRes!A250)</f>
        <v>250</v>
      </c>
      <c r="E263" t="s">
        <v>282</v>
      </c>
      <c r="F263" t="s">
        <v>44</v>
      </c>
      <c r="G263" t="s">
        <v>45</v>
      </c>
      <c r="H263" t="s">
        <v>19</v>
      </c>
      <c r="I263">
        <v>1</v>
      </c>
      <c r="J263">
        <v>0</v>
      </c>
      <c r="K263">
        <v>1</v>
      </c>
      <c r="O263">
        <f t="shared" si="199"/>
        <v>280.07</v>
      </c>
      <c r="P263">
        <f t="shared" si="200"/>
        <v>22.66</v>
      </c>
      <c r="Q263">
        <f t="shared" si="201"/>
        <v>65.180000000000007</v>
      </c>
      <c r="R263">
        <f t="shared" si="202"/>
        <v>42.57</v>
      </c>
      <c r="S263">
        <f t="shared" si="203"/>
        <v>192.23</v>
      </c>
      <c r="T263">
        <f t="shared" si="204"/>
        <v>0</v>
      </c>
      <c r="U263">
        <f t="shared" si="205"/>
        <v>0.495</v>
      </c>
      <c r="V263">
        <f t="shared" si="206"/>
        <v>0</v>
      </c>
      <c r="W263">
        <f t="shared" si="207"/>
        <v>0</v>
      </c>
      <c r="X263">
        <f t="shared" si="208"/>
        <v>134.56</v>
      </c>
      <c r="Y263">
        <f t="shared" si="209"/>
        <v>19.22</v>
      </c>
      <c r="AA263">
        <v>150194011</v>
      </c>
      <c r="AB263">
        <f t="shared" si="210"/>
        <v>280.06</v>
      </c>
      <c r="AC263">
        <f>ROUND((((ES263*1)*11)),6)</f>
        <v>22.66</v>
      </c>
      <c r="AD263">
        <f>ROUND((((((ET263*0.75)*11))-(((EU263*0.75)*11)))+AE263),6)</f>
        <v>65.174999999999997</v>
      </c>
      <c r="AE263">
        <f>ROUND((((EU263*0.75)*11)),6)</f>
        <v>42.57</v>
      </c>
      <c r="AF263">
        <f>ROUND((((EV263*0.75)*11)),6)</f>
        <v>192.22499999999999</v>
      </c>
      <c r="AG263">
        <f t="shared" si="211"/>
        <v>0</v>
      </c>
      <c r="AH263">
        <f>(((EW263*0.75)*11))</f>
        <v>0.495</v>
      </c>
      <c r="AI263">
        <f>(((EX263*0.75)*11))</f>
        <v>0</v>
      </c>
      <c r="AJ263">
        <f t="shared" si="212"/>
        <v>0</v>
      </c>
      <c r="AK263">
        <v>33.26</v>
      </c>
      <c r="AL263">
        <v>2.06</v>
      </c>
      <c r="AM263">
        <v>7.9</v>
      </c>
      <c r="AN263">
        <v>5.16</v>
      </c>
      <c r="AO263">
        <v>23.3</v>
      </c>
      <c r="AP263">
        <v>0</v>
      </c>
      <c r="AQ263">
        <v>0.06</v>
      </c>
      <c r="AR263">
        <v>0</v>
      </c>
      <c r="AS263">
        <v>0</v>
      </c>
      <c r="AT263">
        <v>70</v>
      </c>
      <c r="AU263">
        <v>10</v>
      </c>
      <c r="AV263">
        <v>1</v>
      </c>
      <c r="AW263">
        <v>1</v>
      </c>
      <c r="AZ263">
        <v>1</v>
      </c>
      <c r="BA263">
        <v>1</v>
      </c>
      <c r="BB263">
        <v>1</v>
      </c>
      <c r="BC263">
        <v>1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4</v>
      </c>
      <c r="BJ263" t="s">
        <v>46</v>
      </c>
      <c r="BM263">
        <v>0</v>
      </c>
      <c r="BN263">
        <v>0</v>
      </c>
      <c r="BO263" t="s">
        <v>3</v>
      </c>
      <c r="BP263">
        <v>0</v>
      </c>
      <c r="BQ263">
        <v>1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70</v>
      </c>
      <c r="CA263">
        <v>10</v>
      </c>
      <c r="CB263" t="s">
        <v>3</v>
      </c>
      <c r="CE263">
        <v>0</v>
      </c>
      <c r="CF263">
        <v>0</v>
      </c>
      <c r="CG263">
        <v>0</v>
      </c>
      <c r="CM263">
        <v>0</v>
      </c>
      <c r="CN263" t="s">
        <v>851</v>
      </c>
      <c r="CO263">
        <v>0</v>
      </c>
      <c r="CP263">
        <f t="shared" si="213"/>
        <v>280.07</v>
      </c>
      <c r="CQ263">
        <f t="shared" si="214"/>
        <v>22.66</v>
      </c>
      <c r="CR263">
        <f>((((((ET263*0.75)*11))*BB263-(((EU263*0.75)*11))*BS263)+AE263*BS263)*AV263)</f>
        <v>65.175000000000011</v>
      </c>
      <c r="CS263">
        <f t="shared" si="215"/>
        <v>42.57</v>
      </c>
      <c r="CT263">
        <f t="shared" si="216"/>
        <v>192.22499999999999</v>
      </c>
      <c r="CU263">
        <f t="shared" si="217"/>
        <v>0</v>
      </c>
      <c r="CV263">
        <f t="shared" si="218"/>
        <v>0.495</v>
      </c>
      <c r="CW263">
        <f t="shared" si="219"/>
        <v>0</v>
      </c>
      <c r="CX263">
        <f t="shared" si="220"/>
        <v>0</v>
      </c>
      <c r="CY263">
        <f t="shared" si="221"/>
        <v>134.56099999999998</v>
      </c>
      <c r="CZ263">
        <f t="shared" si="222"/>
        <v>19.222999999999999</v>
      </c>
      <c r="DC263" t="s">
        <v>3</v>
      </c>
      <c r="DD263" t="s">
        <v>31</v>
      </c>
      <c r="DE263" t="s">
        <v>32</v>
      </c>
      <c r="DF263" t="s">
        <v>32</v>
      </c>
      <c r="DG263" t="s">
        <v>32</v>
      </c>
      <c r="DH263" t="s">
        <v>3</v>
      </c>
      <c r="DI263" t="s">
        <v>32</v>
      </c>
      <c r="DJ263" t="s">
        <v>32</v>
      </c>
      <c r="DK263" t="s">
        <v>3</v>
      </c>
      <c r="DL263" t="s">
        <v>33</v>
      </c>
      <c r="DM263" t="s">
        <v>33</v>
      </c>
      <c r="DN263">
        <v>0</v>
      </c>
      <c r="DO263">
        <v>0</v>
      </c>
      <c r="DP263">
        <v>1</v>
      </c>
      <c r="DQ263">
        <v>1</v>
      </c>
      <c r="DU263">
        <v>1010</v>
      </c>
      <c r="DV263" t="s">
        <v>19</v>
      </c>
      <c r="DW263" t="s">
        <v>19</v>
      </c>
      <c r="DX263">
        <v>1</v>
      </c>
      <c r="DZ263" t="s">
        <v>3</v>
      </c>
      <c r="EA263" t="s">
        <v>3</v>
      </c>
      <c r="EB263" t="s">
        <v>3</v>
      </c>
      <c r="EC263" t="s">
        <v>3</v>
      </c>
      <c r="EE263">
        <v>113434998</v>
      </c>
      <c r="EF263">
        <v>1</v>
      </c>
      <c r="EG263" t="s">
        <v>23</v>
      </c>
      <c r="EH263">
        <v>0</v>
      </c>
      <c r="EI263" t="s">
        <v>3</v>
      </c>
      <c r="EJ263">
        <v>4</v>
      </c>
      <c r="EK263">
        <v>0</v>
      </c>
      <c r="EL263" t="s">
        <v>24</v>
      </c>
      <c r="EM263" t="s">
        <v>25</v>
      </c>
      <c r="EO263" t="s">
        <v>34</v>
      </c>
      <c r="EQ263">
        <v>131072</v>
      </c>
      <c r="ER263">
        <v>33.26</v>
      </c>
      <c r="ES263">
        <v>2.06</v>
      </c>
      <c r="ET263">
        <v>7.9</v>
      </c>
      <c r="EU263">
        <v>5.16</v>
      </c>
      <c r="EV263">
        <v>23.3</v>
      </c>
      <c r="EW263">
        <v>0.06</v>
      </c>
      <c r="EX263">
        <v>0</v>
      </c>
      <c r="EY263">
        <v>0</v>
      </c>
      <c r="FQ263">
        <v>0</v>
      </c>
      <c r="FR263">
        <f t="shared" si="223"/>
        <v>0</v>
      </c>
      <c r="FS263">
        <v>0</v>
      </c>
      <c r="FX263">
        <v>770</v>
      </c>
      <c r="FY263">
        <v>110</v>
      </c>
      <c r="GA263" t="s">
        <v>3</v>
      </c>
      <c r="GD263">
        <v>0</v>
      </c>
      <c r="GF263">
        <v>-553245749</v>
      </c>
      <c r="GG263">
        <v>2</v>
      </c>
      <c r="GH263">
        <v>1</v>
      </c>
      <c r="GI263">
        <v>-2</v>
      </c>
      <c r="GJ263">
        <v>0</v>
      </c>
      <c r="GK263">
        <f>ROUND(R263*(R12)/100,2)</f>
        <v>45.98</v>
      </c>
      <c r="GL263">
        <f t="shared" si="224"/>
        <v>0</v>
      </c>
      <c r="GM263">
        <f t="shared" si="225"/>
        <v>479.83</v>
      </c>
      <c r="GN263">
        <f t="shared" si="226"/>
        <v>0</v>
      </c>
      <c r="GO263">
        <f t="shared" si="227"/>
        <v>0</v>
      </c>
      <c r="GP263">
        <f t="shared" si="228"/>
        <v>479.83</v>
      </c>
      <c r="GR263">
        <v>0</v>
      </c>
      <c r="GS263">
        <v>0</v>
      </c>
      <c r="GT263">
        <v>0</v>
      </c>
      <c r="GU263" t="s">
        <v>33</v>
      </c>
      <c r="GV263">
        <f>ROUND(((GT263*11)),6)</f>
        <v>0</v>
      </c>
      <c r="GW263">
        <v>1</v>
      </c>
      <c r="GX263">
        <f t="shared" si="229"/>
        <v>0</v>
      </c>
      <c r="HA263">
        <v>0</v>
      </c>
      <c r="HB263">
        <v>0</v>
      </c>
      <c r="HC263">
        <f t="shared" si="230"/>
        <v>0</v>
      </c>
      <c r="HE263" t="s">
        <v>3</v>
      </c>
      <c r="HF263" t="s">
        <v>3</v>
      </c>
      <c r="HM263" t="s">
        <v>3</v>
      </c>
      <c r="HN263" t="s">
        <v>3</v>
      </c>
      <c r="HO263" t="s">
        <v>3</v>
      </c>
      <c r="HP263" t="s">
        <v>3</v>
      </c>
      <c r="HQ263" t="s">
        <v>3</v>
      </c>
      <c r="IK263">
        <v>0</v>
      </c>
    </row>
    <row r="264" spans="1:245" x14ac:dyDescent="0.2">
      <c r="A264">
        <v>17</v>
      </c>
      <c r="B264">
        <v>1</v>
      </c>
      <c r="C264">
        <f>ROW(SmtRes!A253)</f>
        <v>253</v>
      </c>
      <c r="D264">
        <f>ROW(EtalonRes!A253)</f>
        <v>253</v>
      </c>
      <c r="E264" t="s">
        <v>283</v>
      </c>
      <c r="F264" t="s">
        <v>36</v>
      </c>
      <c r="G264" t="s">
        <v>284</v>
      </c>
      <c r="H264" t="s">
        <v>19</v>
      </c>
      <c r="I264">
        <v>1</v>
      </c>
      <c r="J264">
        <v>0</v>
      </c>
      <c r="K264">
        <v>1</v>
      </c>
      <c r="O264">
        <f t="shared" si="199"/>
        <v>150.58000000000001</v>
      </c>
      <c r="P264">
        <f t="shared" si="200"/>
        <v>41.66</v>
      </c>
      <c r="Q264">
        <f t="shared" si="201"/>
        <v>0</v>
      </c>
      <c r="R264">
        <f t="shared" si="202"/>
        <v>0</v>
      </c>
      <c r="S264">
        <f t="shared" si="203"/>
        <v>108.92</v>
      </c>
      <c r="T264">
        <f t="shared" si="204"/>
        <v>0</v>
      </c>
      <c r="U264">
        <f t="shared" si="205"/>
        <v>0.3</v>
      </c>
      <c r="V264">
        <f t="shared" si="206"/>
        <v>0</v>
      </c>
      <c r="W264">
        <f t="shared" si="207"/>
        <v>0</v>
      </c>
      <c r="X264">
        <f t="shared" si="208"/>
        <v>76.239999999999995</v>
      </c>
      <c r="Y264">
        <f t="shared" si="209"/>
        <v>10.89</v>
      </c>
      <c r="AA264">
        <v>150194011</v>
      </c>
      <c r="AB264">
        <f t="shared" si="210"/>
        <v>150.58000000000001</v>
      </c>
      <c r="AC264">
        <f>ROUND((ES264),6)</f>
        <v>41.66</v>
      </c>
      <c r="AD264">
        <f>ROUND((((ET264)-(EU264))+AE264),6)</f>
        <v>0</v>
      </c>
      <c r="AE264">
        <f>ROUND((EU264),6)</f>
        <v>0</v>
      </c>
      <c r="AF264">
        <f>ROUND((EV264),6)</f>
        <v>108.92</v>
      </c>
      <c r="AG264">
        <f t="shared" si="211"/>
        <v>0</v>
      </c>
      <c r="AH264">
        <f>(EW264)</f>
        <v>0.3</v>
      </c>
      <c r="AI264">
        <f>(EX264)</f>
        <v>0</v>
      </c>
      <c r="AJ264">
        <f t="shared" si="212"/>
        <v>0</v>
      </c>
      <c r="AK264">
        <v>150.58000000000001</v>
      </c>
      <c r="AL264">
        <v>41.66</v>
      </c>
      <c r="AM264">
        <v>0</v>
      </c>
      <c r="AN264">
        <v>0</v>
      </c>
      <c r="AO264">
        <v>108.92</v>
      </c>
      <c r="AP264">
        <v>0</v>
      </c>
      <c r="AQ264">
        <v>0.3</v>
      </c>
      <c r="AR264">
        <v>0</v>
      </c>
      <c r="AS264">
        <v>0</v>
      </c>
      <c r="AT264">
        <v>70</v>
      </c>
      <c r="AU264">
        <v>10</v>
      </c>
      <c r="AV264">
        <v>1</v>
      </c>
      <c r="AW264">
        <v>1</v>
      </c>
      <c r="AZ264">
        <v>1</v>
      </c>
      <c r="BA264">
        <v>1</v>
      </c>
      <c r="BB264">
        <v>1</v>
      </c>
      <c r="BC264">
        <v>1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4</v>
      </c>
      <c r="BJ264" t="s">
        <v>38</v>
      </c>
      <c r="BM264">
        <v>0</v>
      </c>
      <c r="BN264">
        <v>0</v>
      </c>
      <c r="BO264" t="s">
        <v>3</v>
      </c>
      <c r="BP264">
        <v>0</v>
      </c>
      <c r="BQ264">
        <v>1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70</v>
      </c>
      <c r="CA264">
        <v>10</v>
      </c>
      <c r="CB264" t="s">
        <v>3</v>
      </c>
      <c r="CE264">
        <v>0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13"/>
        <v>150.57999999999998</v>
      </c>
      <c r="CQ264">
        <f t="shared" si="214"/>
        <v>41.66</v>
      </c>
      <c r="CR264">
        <f>((((ET264)*BB264-(EU264)*BS264)+AE264*BS264)*AV264)</f>
        <v>0</v>
      </c>
      <c r="CS264">
        <f t="shared" si="215"/>
        <v>0</v>
      </c>
      <c r="CT264">
        <f t="shared" si="216"/>
        <v>108.92</v>
      </c>
      <c r="CU264">
        <f t="shared" si="217"/>
        <v>0</v>
      </c>
      <c r="CV264">
        <f t="shared" si="218"/>
        <v>0.3</v>
      </c>
      <c r="CW264">
        <f t="shared" si="219"/>
        <v>0</v>
      </c>
      <c r="CX264">
        <f t="shared" si="220"/>
        <v>0</v>
      </c>
      <c r="CY264">
        <f t="shared" si="221"/>
        <v>76.244</v>
      </c>
      <c r="CZ264">
        <f t="shared" si="222"/>
        <v>10.892000000000001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1010</v>
      </c>
      <c r="DV264" t="s">
        <v>19</v>
      </c>
      <c r="DW264" t="s">
        <v>19</v>
      </c>
      <c r="DX264">
        <v>1</v>
      </c>
      <c r="DZ264" t="s">
        <v>3</v>
      </c>
      <c r="EA264" t="s">
        <v>3</v>
      </c>
      <c r="EB264" t="s">
        <v>3</v>
      </c>
      <c r="EC264" t="s">
        <v>3</v>
      </c>
      <c r="EE264">
        <v>113434998</v>
      </c>
      <c r="EF264">
        <v>1</v>
      </c>
      <c r="EG264" t="s">
        <v>23</v>
      </c>
      <c r="EH264">
        <v>0</v>
      </c>
      <c r="EI264" t="s">
        <v>3</v>
      </c>
      <c r="EJ264">
        <v>4</v>
      </c>
      <c r="EK264">
        <v>0</v>
      </c>
      <c r="EL264" t="s">
        <v>24</v>
      </c>
      <c r="EM264" t="s">
        <v>25</v>
      </c>
      <c r="EO264" t="s">
        <v>3</v>
      </c>
      <c r="EQ264">
        <v>131072</v>
      </c>
      <c r="ER264">
        <v>150.58000000000001</v>
      </c>
      <c r="ES264">
        <v>41.66</v>
      </c>
      <c r="ET264">
        <v>0</v>
      </c>
      <c r="EU264">
        <v>0</v>
      </c>
      <c r="EV264">
        <v>108.92</v>
      </c>
      <c r="EW264">
        <v>0.3</v>
      </c>
      <c r="EX264">
        <v>0</v>
      </c>
      <c r="EY264">
        <v>0</v>
      </c>
      <c r="FQ264">
        <v>0</v>
      </c>
      <c r="FR264">
        <f t="shared" si="223"/>
        <v>0</v>
      </c>
      <c r="FS264">
        <v>0</v>
      </c>
      <c r="FX264">
        <v>70</v>
      </c>
      <c r="FY264">
        <v>10</v>
      </c>
      <c r="GA264" t="s">
        <v>3</v>
      </c>
      <c r="GD264">
        <v>0</v>
      </c>
      <c r="GF264">
        <v>551287853</v>
      </c>
      <c r="GG264">
        <v>2</v>
      </c>
      <c r="GH264">
        <v>1</v>
      </c>
      <c r="GI264">
        <v>-2</v>
      </c>
      <c r="GJ264">
        <v>0</v>
      </c>
      <c r="GK264">
        <f>ROUND(R264*(R12)/100,2)</f>
        <v>0</v>
      </c>
      <c r="GL264">
        <f t="shared" si="224"/>
        <v>0</v>
      </c>
      <c r="GM264">
        <f t="shared" si="225"/>
        <v>237.71</v>
      </c>
      <c r="GN264">
        <f t="shared" si="226"/>
        <v>0</v>
      </c>
      <c r="GO264">
        <f t="shared" si="227"/>
        <v>0</v>
      </c>
      <c r="GP264">
        <f t="shared" si="228"/>
        <v>237.71</v>
      </c>
      <c r="GR264">
        <v>0</v>
      </c>
      <c r="GS264">
        <v>0</v>
      </c>
      <c r="GT264">
        <v>0</v>
      </c>
      <c r="GU264" t="s">
        <v>3</v>
      </c>
      <c r="GV264">
        <f>ROUND((GT264),6)</f>
        <v>0</v>
      </c>
      <c r="GW264">
        <v>1</v>
      </c>
      <c r="GX264">
        <f t="shared" si="229"/>
        <v>0</v>
      </c>
      <c r="HA264">
        <v>0</v>
      </c>
      <c r="HB264">
        <v>0</v>
      </c>
      <c r="HC264">
        <f t="shared" si="230"/>
        <v>0</v>
      </c>
      <c r="HE264" t="s">
        <v>3</v>
      </c>
      <c r="HF264" t="s">
        <v>3</v>
      </c>
      <c r="HM264" t="s">
        <v>3</v>
      </c>
      <c r="HN264" t="s">
        <v>3</v>
      </c>
      <c r="HO264" t="s">
        <v>3</v>
      </c>
      <c r="HP264" t="s">
        <v>3</v>
      </c>
      <c r="HQ264" t="s">
        <v>3</v>
      </c>
      <c r="IK264">
        <v>0</v>
      </c>
    </row>
    <row r="265" spans="1:245" x14ac:dyDescent="0.2">
      <c r="A265">
        <v>17</v>
      </c>
      <c r="B265">
        <v>1</v>
      </c>
      <c r="C265">
        <f>ROW(SmtRes!A258)</f>
        <v>258</v>
      </c>
      <c r="D265">
        <f>ROW(EtalonRes!A258)</f>
        <v>258</v>
      </c>
      <c r="E265" t="s">
        <v>285</v>
      </c>
      <c r="F265" t="s">
        <v>286</v>
      </c>
      <c r="G265" t="s">
        <v>287</v>
      </c>
      <c r="H265" t="s">
        <v>19</v>
      </c>
      <c r="I265">
        <v>1</v>
      </c>
      <c r="J265">
        <v>0</v>
      </c>
      <c r="K265">
        <v>1</v>
      </c>
      <c r="O265">
        <f t="shared" si="199"/>
        <v>553.13</v>
      </c>
      <c r="P265">
        <f t="shared" si="200"/>
        <v>3.16</v>
      </c>
      <c r="Q265">
        <f t="shared" si="201"/>
        <v>55.29</v>
      </c>
      <c r="R265">
        <f t="shared" si="202"/>
        <v>36.090000000000003</v>
      </c>
      <c r="S265">
        <f t="shared" si="203"/>
        <v>494.68</v>
      </c>
      <c r="T265">
        <f t="shared" si="204"/>
        <v>0</v>
      </c>
      <c r="U265">
        <f t="shared" si="205"/>
        <v>1.274</v>
      </c>
      <c r="V265">
        <f t="shared" si="206"/>
        <v>0</v>
      </c>
      <c r="W265">
        <f t="shared" si="207"/>
        <v>0</v>
      </c>
      <c r="X265">
        <f t="shared" si="208"/>
        <v>346.28</v>
      </c>
      <c r="Y265">
        <f t="shared" si="209"/>
        <v>49.47</v>
      </c>
      <c r="AA265">
        <v>150194011</v>
      </c>
      <c r="AB265">
        <f t="shared" si="210"/>
        <v>553.13599999999997</v>
      </c>
      <c r="AC265">
        <f>ROUND(((ES265*1)),6)</f>
        <v>3.16</v>
      </c>
      <c r="AD265">
        <f>ROUND(((((ET265*0.7))-((EU265*0.7)))+AE265),6)</f>
        <v>55.292999999999999</v>
      </c>
      <c r="AE265">
        <f>ROUND(((EU265*0.7)),6)</f>
        <v>36.085000000000001</v>
      </c>
      <c r="AF265">
        <f>ROUND(((EV265*0.7)),6)</f>
        <v>494.68299999999999</v>
      </c>
      <c r="AG265">
        <f t="shared" si="211"/>
        <v>0</v>
      </c>
      <c r="AH265">
        <f>((EW265*0.7))</f>
        <v>1.274</v>
      </c>
      <c r="AI265">
        <f>((EX265*0.7))</f>
        <v>0</v>
      </c>
      <c r="AJ265">
        <f t="shared" si="212"/>
        <v>0</v>
      </c>
      <c r="AK265">
        <v>788.84</v>
      </c>
      <c r="AL265">
        <v>3.16</v>
      </c>
      <c r="AM265">
        <v>78.989999999999995</v>
      </c>
      <c r="AN265">
        <v>51.55</v>
      </c>
      <c r="AO265">
        <v>706.69</v>
      </c>
      <c r="AP265">
        <v>0</v>
      </c>
      <c r="AQ265">
        <v>1.82</v>
      </c>
      <c r="AR265">
        <v>0</v>
      </c>
      <c r="AS265">
        <v>0</v>
      </c>
      <c r="AT265">
        <v>70</v>
      </c>
      <c r="AU265">
        <v>10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3</v>
      </c>
      <c r="BE265" t="s">
        <v>3</v>
      </c>
      <c r="BF265" t="s">
        <v>3</v>
      </c>
      <c r="BG265" t="s">
        <v>3</v>
      </c>
      <c r="BH265">
        <v>0</v>
      </c>
      <c r="BI265">
        <v>4</v>
      </c>
      <c r="BJ265" t="s">
        <v>288</v>
      </c>
      <c r="BM265">
        <v>0</v>
      </c>
      <c r="BN265">
        <v>0</v>
      </c>
      <c r="BO265" t="s">
        <v>3</v>
      </c>
      <c r="BP265">
        <v>0</v>
      </c>
      <c r="BQ265">
        <v>1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70</v>
      </c>
      <c r="CA265">
        <v>10</v>
      </c>
      <c r="CB265" t="s">
        <v>3</v>
      </c>
      <c r="CE265">
        <v>0</v>
      </c>
      <c r="CF265">
        <v>0</v>
      </c>
      <c r="CG265">
        <v>0</v>
      </c>
      <c r="CM265">
        <v>0</v>
      </c>
      <c r="CN265" t="s">
        <v>850</v>
      </c>
      <c r="CO265">
        <v>0</v>
      </c>
      <c r="CP265">
        <f t="shared" si="213"/>
        <v>553.13</v>
      </c>
      <c r="CQ265">
        <f t="shared" si="214"/>
        <v>3.16</v>
      </c>
      <c r="CR265">
        <f>(((((ET265*0.7))*BB265-((EU265*0.7))*BS265)+AE265*BS265)*AV265)</f>
        <v>55.292999999999999</v>
      </c>
      <c r="CS265">
        <f t="shared" si="215"/>
        <v>36.085000000000001</v>
      </c>
      <c r="CT265">
        <f t="shared" si="216"/>
        <v>494.68299999999999</v>
      </c>
      <c r="CU265">
        <f t="shared" si="217"/>
        <v>0</v>
      </c>
      <c r="CV265">
        <f t="shared" si="218"/>
        <v>1.274</v>
      </c>
      <c r="CW265">
        <f t="shared" si="219"/>
        <v>0</v>
      </c>
      <c r="CX265">
        <f t="shared" si="220"/>
        <v>0</v>
      </c>
      <c r="CY265">
        <f t="shared" si="221"/>
        <v>346.27600000000001</v>
      </c>
      <c r="CZ265">
        <f t="shared" si="222"/>
        <v>49.468000000000004</v>
      </c>
      <c r="DC265" t="s">
        <v>3</v>
      </c>
      <c r="DD265" t="s">
        <v>21</v>
      </c>
      <c r="DE265" t="s">
        <v>22</v>
      </c>
      <c r="DF265" t="s">
        <v>22</v>
      </c>
      <c r="DG265" t="s">
        <v>22</v>
      </c>
      <c r="DH265" t="s">
        <v>3</v>
      </c>
      <c r="DI265" t="s">
        <v>22</v>
      </c>
      <c r="DJ265" t="s">
        <v>22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1010</v>
      </c>
      <c r="DV265" t="s">
        <v>19</v>
      </c>
      <c r="DW265" t="s">
        <v>19</v>
      </c>
      <c r="DX265">
        <v>1</v>
      </c>
      <c r="DZ265" t="s">
        <v>3</v>
      </c>
      <c r="EA265" t="s">
        <v>3</v>
      </c>
      <c r="EB265" t="s">
        <v>3</v>
      </c>
      <c r="EC265" t="s">
        <v>3</v>
      </c>
      <c r="EE265">
        <v>113434998</v>
      </c>
      <c r="EF265">
        <v>1</v>
      </c>
      <c r="EG265" t="s">
        <v>23</v>
      </c>
      <c r="EH265">
        <v>0</v>
      </c>
      <c r="EI265" t="s">
        <v>3</v>
      </c>
      <c r="EJ265">
        <v>4</v>
      </c>
      <c r="EK265">
        <v>0</v>
      </c>
      <c r="EL265" t="s">
        <v>24</v>
      </c>
      <c r="EM265" t="s">
        <v>25</v>
      </c>
      <c r="EO265" t="s">
        <v>26</v>
      </c>
      <c r="EQ265">
        <v>131072</v>
      </c>
      <c r="ER265">
        <v>788.84</v>
      </c>
      <c r="ES265">
        <v>3.16</v>
      </c>
      <c r="ET265">
        <v>78.989999999999995</v>
      </c>
      <c r="EU265">
        <v>51.55</v>
      </c>
      <c r="EV265">
        <v>706.69</v>
      </c>
      <c r="EW265">
        <v>1.82</v>
      </c>
      <c r="EX265">
        <v>0</v>
      </c>
      <c r="EY265">
        <v>0</v>
      </c>
      <c r="FQ265">
        <v>0</v>
      </c>
      <c r="FR265">
        <f t="shared" si="223"/>
        <v>0</v>
      </c>
      <c r="FS265">
        <v>0</v>
      </c>
      <c r="FX265">
        <v>70</v>
      </c>
      <c r="FY265">
        <v>10</v>
      </c>
      <c r="GA265" t="s">
        <v>3</v>
      </c>
      <c r="GD265">
        <v>0</v>
      </c>
      <c r="GF265">
        <v>1149415876</v>
      </c>
      <c r="GG265">
        <v>2</v>
      </c>
      <c r="GH265">
        <v>1</v>
      </c>
      <c r="GI265">
        <v>-2</v>
      </c>
      <c r="GJ265">
        <v>0</v>
      </c>
      <c r="GK265">
        <f>ROUND(R265*(R12)/100,2)</f>
        <v>38.979999999999997</v>
      </c>
      <c r="GL265">
        <f t="shared" si="224"/>
        <v>0</v>
      </c>
      <c r="GM265">
        <f t="shared" si="225"/>
        <v>987.86</v>
      </c>
      <c r="GN265">
        <f t="shared" si="226"/>
        <v>0</v>
      </c>
      <c r="GO265">
        <f t="shared" si="227"/>
        <v>0</v>
      </c>
      <c r="GP265">
        <f t="shared" si="228"/>
        <v>987.86</v>
      </c>
      <c r="GR265">
        <v>0</v>
      </c>
      <c r="GS265">
        <v>0</v>
      </c>
      <c r="GT265">
        <v>0</v>
      </c>
      <c r="GU265" t="s">
        <v>3</v>
      </c>
      <c r="GV265">
        <f>ROUND((GT265),6)</f>
        <v>0</v>
      </c>
      <c r="GW265">
        <v>1</v>
      </c>
      <c r="GX265">
        <f t="shared" si="229"/>
        <v>0</v>
      </c>
      <c r="HA265">
        <v>0</v>
      </c>
      <c r="HB265">
        <v>0</v>
      </c>
      <c r="HC265">
        <f t="shared" si="230"/>
        <v>0</v>
      </c>
      <c r="HE265" t="s">
        <v>3</v>
      </c>
      <c r="HF265" t="s">
        <v>3</v>
      </c>
      <c r="HM265" t="s">
        <v>3</v>
      </c>
      <c r="HN265" t="s">
        <v>3</v>
      </c>
      <c r="HO265" t="s">
        <v>3</v>
      </c>
      <c r="HP265" t="s">
        <v>3</v>
      </c>
      <c r="HQ265" t="s">
        <v>3</v>
      </c>
      <c r="IK265">
        <v>0</v>
      </c>
    </row>
    <row r="266" spans="1:245" x14ac:dyDescent="0.2">
      <c r="A266">
        <v>17</v>
      </c>
      <c r="B266">
        <v>1</v>
      </c>
      <c r="C266">
        <f>ROW(SmtRes!A260)</f>
        <v>260</v>
      </c>
      <c r="D266">
        <f>ROW(EtalonRes!A260)</f>
        <v>260</v>
      </c>
      <c r="E266" t="s">
        <v>289</v>
      </c>
      <c r="F266" t="s">
        <v>290</v>
      </c>
      <c r="G266" t="s">
        <v>291</v>
      </c>
      <c r="H266" t="s">
        <v>19</v>
      </c>
      <c r="I266">
        <v>1</v>
      </c>
      <c r="J266">
        <v>0</v>
      </c>
      <c r="K266">
        <v>1</v>
      </c>
      <c r="O266">
        <f t="shared" si="199"/>
        <v>1379.65</v>
      </c>
      <c r="P266">
        <f t="shared" si="200"/>
        <v>0</v>
      </c>
      <c r="Q266">
        <f t="shared" si="201"/>
        <v>130.35</v>
      </c>
      <c r="R266">
        <f t="shared" si="202"/>
        <v>85.06</v>
      </c>
      <c r="S266">
        <f t="shared" si="203"/>
        <v>1249.3</v>
      </c>
      <c r="T266">
        <f t="shared" si="204"/>
        <v>0</v>
      </c>
      <c r="U266">
        <f t="shared" si="205"/>
        <v>3.2174999999999998</v>
      </c>
      <c r="V266">
        <f t="shared" si="206"/>
        <v>0</v>
      </c>
      <c r="W266">
        <f t="shared" si="207"/>
        <v>0</v>
      </c>
      <c r="X266">
        <f t="shared" si="208"/>
        <v>874.51</v>
      </c>
      <c r="Y266">
        <f t="shared" si="209"/>
        <v>124.93</v>
      </c>
      <c r="AA266">
        <v>150194011</v>
      </c>
      <c r="AB266">
        <f t="shared" si="210"/>
        <v>1379.6475</v>
      </c>
      <c r="AC266">
        <f>ROUND((((ES266*1)*11)),6)</f>
        <v>0</v>
      </c>
      <c r="AD266">
        <f>ROUND((((((ET266*0.75)*11))-(((EU266*0.75)*11)))+AE266),6)</f>
        <v>130.35</v>
      </c>
      <c r="AE266">
        <f>ROUND((((EU266*0.75)*11)),6)</f>
        <v>85.057500000000005</v>
      </c>
      <c r="AF266">
        <f>ROUND((((EV266*0.75)*11)),6)</f>
        <v>1249.2974999999999</v>
      </c>
      <c r="AG266">
        <f t="shared" si="211"/>
        <v>0</v>
      </c>
      <c r="AH266">
        <f>(((EW266*0.75)*11))</f>
        <v>3.2174999999999998</v>
      </c>
      <c r="AI266">
        <f>(((EX266*0.75)*11))</f>
        <v>0</v>
      </c>
      <c r="AJ266">
        <f t="shared" si="212"/>
        <v>0</v>
      </c>
      <c r="AK266">
        <v>167.23</v>
      </c>
      <c r="AL266">
        <v>0</v>
      </c>
      <c r="AM266">
        <v>15.8</v>
      </c>
      <c r="AN266">
        <v>10.31</v>
      </c>
      <c r="AO266">
        <v>151.43</v>
      </c>
      <c r="AP266">
        <v>0</v>
      </c>
      <c r="AQ266">
        <v>0.39</v>
      </c>
      <c r="AR266">
        <v>0</v>
      </c>
      <c r="AS266">
        <v>0</v>
      </c>
      <c r="AT266">
        <v>70</v>
      </c>
      <c r="AU266">
        <v>10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3</v>
      </c>
      <c r="BE266" t="s">
        <v>3</v>
      </c>
      <c r="BF266" t="s">
        <v>3</v>
      </c>
      <c r="BG266" t="s">
        <v>3</v>
      </c>
      <c r="BH266">
        <v>0</v>
      </c>
      <c r="BI266">
        <v>4</v>
      </c>
      <c r="BJ266" t="s">
        <v>292</v>
      </c>
      <c r="BM266">
        <v>0</v>
      </c>
      <c r="BN266">
        <v>0</v>
      </c>
      <c r="BO266" t="s">
        <v>3</v>
      </c>
      <c r="BP266">
        <v>0</v>
      </c>
      <c r="BQ266">
        <v>1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70</v>
      </c>
      <c r="CA266">
        <v>10</v>
      </c>
      <c r="CB266" t="s">
        <v>3</v>
      </c>
      <c r="CE266">
        <v>0</v>
      </c>
      <c r="CF266">
        <v>0</v>
      </c>
      <c r="CG266">
        <v>0</v>
      </c>
      <c r="CM266">
        <v>0</v>
      </c>
      <c r="CN266" t="s">
        <v>851</v>
      </c>
      <c r="CO266">
        <v>0</v>
      </c>
      <c r="CP266">
        <f t="shared" si="213"/>
        <v>1379.6499999999999</v>
      </c>
      <c r="CQ266">
        <f t="shared" si="214"/>
        <v>0</v>
      </c>
      <c r="CR266">
        <f>((((((ET266*0.75)*11))*BB266-(((EU266*0.75)*11))*BS266)+AE266*BS266)*AV266)</f>
        <v>130.35000000000002</v>
      </c>
      <c r="CS266">
        <f t="shared" si="215"/>
        <v>85.057500000000005</v>
      </c>
      <c r="CT266">
        <f t="shared" si="216"/>
        <v>1249.2974999999999</v>
      </c>
      <c r="CU266">
        <f t="shared" si="217"/>
        <v>0</v>
      </c>
      <c r="CV266">
        <f t="shared" si="218"/>
        <v>3.2174999999999998</v>
      </c>
      <c r="CW266">
        <f t="shared" si="219"/>
        <v>0</v>
      </c>
      <c r="CX266">
        <f t="shared" si="220"/>
        <v>0</v>
      </c>
      <c r="CY266">
        <f t="shared" si="221"/>
        <v>874.51</v>
      </c>
      <c r="CZ266">
        <f t="shared" si="222"/>
        <v>124.93</v>
      </c>
      <c r="DC266" t="s">
        <v>3</v>
      </c>
      <c r="DD266" t="s">
        <v>31</v>
      </c>
      <c r="DE266" t="s">
        <v>32</v>
      </c>
      <c r="DF266" t="s">
        <v>32</v>
      </c>
      <c r="DG266" t="s">
        <v>32</v>
      </c>
      <c r="DH266" t="s">
        <v>3</v>
      </c>
      <c r="DI266" t="s">
        <v>32</v>
      </c>
      <c r="DJ266" t="s">
        <v>32</v>
      </c>
      <c r="DK266" t="s">
        <v>3</v>
      </c>
      <c r="DL266" t="s">
        <v>33</v>
      </c>
      <c r="DM266" t="s">
        <v>33</v>
      </c>
      <c r="DN266">
        <v>0</v>
      </c>
      <c r="DO266">
        <v>0</v>
      </c>
      <c r="DP266">
        <v>1</v>
      </c>
      <c r="DQ266">
        <v>1</v>
      </c>
      <c r="DU266">
        <v>1010</v>
      </c>
      <c r="DV266" t="s">
        <v>19</v>
      </c>
      <c r="DW266" t="s">
        <v>19</v>
      </c>
      <c r="DX266">
        <v>1</v>
      </c>
      <c r="DZ266" t="s">
        <v>3</v>
      </c>
      <c r="EA266" t="s">
        <v>3</v>
      </c>
      <c r="EB266" t="s">
        <v>3</v>
      </c>
      <c r="EC266" t="s">
        <v>3</v>
      </c>
      <c r="EE266">
        <v>113434998</v>
      </c>
      <c r="EF266">
        <v>1</v>
      </c>
      <c r="EG266" t="s">
        <v>23</v>
      </c>
      <c r="EH266">
        <v>0</v>
      </c>
      <c r="EI266" t="s">
        <v>3</v>
      </c>
      <c r="EJ266">
        <v>4</v>
      </c>
      <c r="EK266">
        <v>0</v>
      </c>
      <c r="EL266" t="s">
        <v>24</v>
      </c>
      <c r="EM266" t="s">
        <v>25</v>
      </c>
      <c r="EO266" t="s">
        <v>34</v>
      </c>
      <c r="EQ266">
        <v>131072</v>
      </c>
      <c r="ER266">
        <v>167.23</v>
      </c>
      <c r="ES266">
        <v>0</v>
      </c>
      <c r="ET266">
        <v>15.8</v>
      </c>
      <c r="EU266">
        <v>10.31</v>
      </c>
      <c r="EV266">
        <v>151.43</v>
      </c>
      <c r="EW266">
        <v>0.39</v>
      </c>
      <c r="EX266">
        <v>0</v>
      </c>
      <c r="EY266">
        <v>0</v>
      </c>
      <c r="FQ266">
        <v>0</v>
      </c>
      <c r="FR266">
        <f t="shared" si="223"/>
        <v>0</v>
      </c>
      <c r="FS266">
        <v>0</v>
      </c>
      <c r="FX266">
        <v>770</v>
      </c>
      <c r="FY266">
        <v>110</v>
      </c>
      <c r="GA266" t="s">
        <v>3</v>
      </c>
      <c r="GD266">
        <v>0</v>
      </c>
      <c r="GF266">
        <v>1485356212</v>
      </c>
      <c r="GG266">
        <v>2</v>
      </c>
      <c r="GH266">
        <v>1</v>
      </c>
      <c r="GI266">
        <v>-2</v>
      </c>
      <c r="GJ266">
        <v>0</v>
      </c>
      <c r="GK266">
        <f>ROUND(R266*(R12)/100,2)</f>
        <v>91.86</v>
      </c>
      <c r="GL266">
        <f t="shared" si="224"/>
        <v>0</v>
      </c>
      <c r="GM266">
        <f t="shared" si="225"/>
        <v>2470.9499999999998</v>
      </c>
      <c r="GN266">
        <f t="shared" si="226"/>
        <v>0</v>
      </c>
      <c r="GO266">
        <f t="shared" si="227"/>
        <v>0</v>
      </c>
      <c r="GP266">
        <f t="shared" si="228"/>
        <v>2470.9499999999998</v>
      </c>
      <c r="GR266">
        <v>0</v>
      </c>
      <c r="GS266">
        <v>0</v>
      </c>
      <c r="GT266">
        <v>0</v>
      </c>
      <c r="GU266" t="s">
        <v>33</v>
      </c>
      <c r="GV266">
        <f>ROUND(((GT266*11)),6)</f>
        <v>0</v>
      </c>
      <c r="GW266">
        <v>1</v>
      </c>
      <c r="GX266">
        <f t="shared" si="229"/>
        <v>0</v>
      </c>
      <c r="HA266">
        <v>0</v>
      </c>
      <c r="HB266">
        <v>0</v>
      </c>
      <c r="HC266">
        <f t="shared" si="230"/>
        <v>0</v>
      </c>
      <c r="HE266" t="s">
        <v>3</v>
      </c>
      <c r="HF266" t="s">
        <v>3</v>
      </c>
      <c r="HM266" t="s">
        <v>3</v>
      </c>
      <c r="HN266" t="s">
        <v>3</v>
      </c>
      <c r="HO266" t="s">
        <v>3</v>
      </c>
      <c r="HP266" t="s">
        <v>3</v>
      </c>
      <c r="HQ266" t="s">
        <v>3</v>
      </c>
      <c r="IK266">
        <v>0</v>
      </c>
    </row>
    <row r="267" spans="1:245" x14ac:dyDescent="0.2">
      <c r="A267">
        <v>17</v>
      </c>
      <c r="B267">
        <v>1</v>
      </c>
      <c r="C267">
        <f>ROW(SmtRes!A267)</f>
        <v>267</v>
      </c>
      <c r="D267">
        <f>ROW(EtalonRes!A267)</f>
        <v>267</v>
      </c>
      <c r="E267" t="s">
        <v>293</v>
      </c>
      <c r="F267" t="s">
        <v>77</v>
      </c>
      <c r="G267" t="s">
        <v>78</v>
      </c>
      <c r="H267" t="s">
        <v>19</v>
      </c>
      <c r="I267">
        <v>1</v>
      </c>
      <c r="J267">
        <v>0</v>
      </c>
      <c r="K267">
        <v>1</v>
      </c>
      <c r="O267">
        <f t="shared" si="199"/>
        <v>125.7</v>
      </c>
      <c r="P267">
        <f t="shared" si="200"/>
        <v>8.4600000000000009</v>
      </c>
      <c r="Q267">
        <f t="shared" si="201"/>
        <v>22.11</v>
      </c>
      <c r="R267">
        <f t="shared" si="202"/>
        <v>14.43</v>
      </c>
      <c r="S267">
        <f t="shared" si="203"/>
        <v>95.13</v>
      </c>
      <c r="T267">
        <f t="shared" si="204"/>
        <v>0</v>
      </c>
      <c r="U267">
        <f t="shared" si="205"/>
        <v>0.24499999999999997</v>
      </c>
      <c r="V267">
        <f t="shared" si="206"/>
        <v>0</v>
      </c>
      <c r="W267">
        <f t="shared" si="207"/>
        <v>0</v>
      </c>
      <c r="X267">
        <f t="shared" si="208"/>
        <v>66.59</v>
      </c>
      <c r="Y267">
        <f t="shared" si="209"/>
        <v>9.51</v>
      </c>
      <c r="AA267">
        <v>150194011</v>
      </c>
      <c r="AB267">
        <f t="shared" si="210"/>
        <v>125.703</v>
      </c>
      <c r="AC267">
        <f>ROUND(((ES267*1)),6)</f>
        <v>8.4600000000000009</v>
      </c>
      <c r="AD267">
        <f>ROUND(((((ET267*0.7))-((EU267*0.7)))+AE267),6)</f>
        <v>22.113</v>
      </c>
      <c r="AE267">
        <f>ROUND(((EU267*0.7)),6)</f>
        <v>14.433999999999999</v>
      </c>
      <c r="AF267">
        <f>ROUND(((EV267*0.7)),6)</f>
        <v>95.13</v>
      </c>
      <c r="AG267">
        <f t="shared" si="211"/>
        <v>0</v>
      </c>
      <c r="AH267">
        <f>((EW267*0.7))</f>
        <v>0.24499999999999997</v>
      </c>
      <c r="AI267">
        <f>((EX267*0.7))</f>
        <v>0</v>
      </c>
      <c r="AJ267">
        <f t="shared" si="212"/>
        <v>0</v>
      </c>
      <c r="AK267">
        <v>175.95</v>
      </c>
      <c r="AL267">
        <v>8.4600000000000009</v>
      </c>
      <c r="AM267">
        <v>31.59</v>
      </c>
      <c r="AN267">
        <v>20.62</v>
      </c>
      <c r="AO267">
        <v>135.9</v>
      </c>
      <c r="AP267">
        <v>0</v>
      </c>
      <c r="AQ267">
        <v>0.35</v>
      </c>
      <c r="AR267">
        <v>0</v>
      </c>
      <c r="AS267">
        <v>0</v>
      </c>
      <c r="AT267">
        <v>70</v>
      </c>
      <c r="AU267">
        <v>10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1</v>
      </c>
      <c r="BD267" t="s">
        <v>3</v>
      </c>
      <c r="BE267" t="s">
        <v>3</v>
      </c>
      <c r="BF267" t="s">
        <v>3</v>
      </c>
      <c r="BG267" t="s">
        <v>3</v>
      </c>
      <c r="BH267">
        <v>0</v>
      </c>
      <c r="BI267">
        <v>4</v>
      </c>
      <c r="BJ267" t="s">
        <v>79</v>
      </c>
      <c r="BM267">
        <v>0</v>
      </c>
      <c r="BN267">
        <v>0</v>
      </c>
      <c r="BO267" t="s">
        <v>3</v>
      </c>
      <c r="BP267">
        <v>0</v>
      </c>
      <c r="BQ267">
        <v>1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70</v>
      </c>
      <c r="CA267">
        <v>10</v>
      </c>
      <c r="CB267" t="s">
        <v>3</v>
      </c>
      <c r="CE267">
        <v>0</v>
      </c>
      <c r="CF267">
        <v>0</v>
      </c>
      <c r="CG267">
        <v>0</v>
      </c>
      <c r="CM267">
        <v>0</v>
      </c>
      <c r="CN267" t="s">
        <v>850</v>
      </c>
      <c r="CO267">
        <v>0</v>
      </c>
      <c r="CP267">
        <f t="shared" si="213"/>
        <v>125.69999999999999</v>
      </c>
      <c r="CQ267">
        <f t="shared" si="214"/>
        <v>8.4600000000000009</v>
      </c>
      <c r="CR267">
        <f>(((((ET267*0.7))*BB267-((EU267*0.7))*BS267)+AE267*BS267)*AV267)</f>
        <v>22.113</v>
      </c>
      <c r="CS267">
        <f t="shared" si="215"/>
        <v>14.433999999999999</v>
      </c>
      <c r="CT267">
        <f t="shared" si="216"/>
        <v>95.13</v>
      </c>
      <c r="CU267">
        <f t="shared" si="217"/>
        <v>0</v>
      </c>
      <c r="CV267">
        <f t="shared" si="218"/>
        <v>0.24499999999999997</v>
      </c>
      <c r="CW267">
        <f t="shared" si="219"/>
        <v>0</v>
      </c>
      <c r="CX267">
        <f t="shared" si="220"/>
        <v>0</v>
      </c>
      <c r="CY267">
        <f t="shared" si="221"/>
        <v>66.590999999999994</v>
      </c>
      <c r="CZ267">
        <f t="shared" si="222"/>
        <v>9.5129999999999999</v>
      </c>
      <c r="DC267" t="s">
        <v>3</v>
      </c>
      <c r="DD267" t="s">
        <v>21</v>
      </c>
      <c r="DE267" t="s">
        <v>22</v>
      </c>
      <c r="DF267" t="s">
        <v>22</v>
      </c>
      <c r="DG267" t="s">
        <v>22</v>
      </c>
      <c r="DH267" t="s">
        <v>3</v>
      </c>
      <c r="DI267" t="s">
        <v>22</v>
      </c>
      <c r="DJ267" t="s">
        <v>22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1010</v>
      </c>
      <c r="DV267" t="s">
        <v>19</v>
      </c>
      <c r="DW267" t="s">
        <v>19</v>
      </c>
      <c r="DX267">
        <v>1</v>
      </c>
      <c r="DZ267" t="s">
        <v>3</v>
      </c>
      <c r="EA267" t="s">
        <v>3</v>
      </c>
      <c r="EB267" t="s">
        <v>3</v>
      </c>
      <c r="EC267" t="s">
        <v>3</v>
      </c>
      <c r="EE267">
        <v>113434998</v>
      </c>
      <c r="EF267">
        <v>1</v>
      </c>
      <c r="EG267" t="s">
        <v>23</v>
      </c>
      <c r="EH267">
        <v>0</v>
      </c>
      <c r="EI267" t="s">
        <v>3</v>
      </c>
      <c r="EJ267">
        <v>4</v>
      </c>
      <c r="EK267">
        <v>0</v>
      </c>
      <c r="EL267" t="s">
        <v>24</v>
      </c>
      <c r="EM267" t="s">
        <v>25</v>
      </c>
      <c r="EO267" t="s">
        <v>26</v>
      </c>
      <c r="EQ267">
        <v>131072</v>
      </c>
      <c r="ER267">
        <v>175.95</v>
      </c>
      <c r="ES267">
        <v>8.4600000000000009</v>
      </c>
      <c r="ET267">
        <v>31.59</v>
      </c>
      <c r="EU267">
        <v>20.62</v>
      </c>
      <c r="EV267">
        <v>135.9</v>
      </c>
      <c r="EW267">
        <v>0.35</v>
      </c>
      <c r="EX267">
        <v>0</v>
      </c>
      <c r="EY267">
        <v>0</v>
      </c>
      <c r="FQ267">
        <v>0</v>
      </c>
      <c r="FR267">
        <f t="shared" si="223"/>
        <v>0</v>
      </c>
      <c r="FS267">
        <v>0</v>
      </c>
      <c r="FX267">
        <v>70</v>
      </c>
      <c r="FY267">
        <v>10</v>
      </c>
      <c r="GA267" t="s">
        <v>3</v>
      </c>
      <c r="GD267">
        <v>0</v>
      </c>
      <c r="GF267">
        <v>-1682108898</v>
      </c>
      <c r="GG267">
        <v>2</v>
      </c>
      <c r="GH267">
        <v>1</v>
      </c>
      <c r="GI267">
        <v>-2</v>
      </c>
      <c r="GJ267">
        <v>0</v>
      </c>
      <c r="GK267">
        <f>ROUND(R267*(R12)/100,2)</f>
        <v>15.58</v>
      </c>
      <c r="GL267">
        <f t="shared" si="224"/>
        <v>0</v>
      </c>
      <c r="GM267">
        <f t="shared" si="225"/>
        <v>217.38</v>
      </c>
      <c r="GN267">
        <f t="shared" si="226"/>
        <v>0</v>
      </c>
      <c r="GO267">
        <f t="shared" si="227"/>
        <v>0</v>
      </c>
      <c r="GP267">
        <f t="shared" si="228"/>
        <v>217.38</v>
      </c>
      <c r="GR267">
        <v>0</v>
      </c>
      <c r="GS267">
        <v>0</v>
      </c>
      <c r="GT267">
        <v>0</v>
      </c>
      <c r="GU267" t="s">
        <v>3</v>
      </c>
      <c r="GV267">
        <f>ROUND((GT267),6)</f>
        <v>0</v>
      </c>
      <c r="GW267">
        <v>1</v>
      </c>
      <c r="GX267">
        <f t="shared" si="229"/>
        <v>0</v>
      </c>
      <c r="HA267">
        <v>0</v>
      </c>
      <c r="HB267">
        <v>0</v>
      </c>
      <c r="HC267">
        <f t="shared" si="230"/>
        <v>0</v>
      </c>
      <c r="HE267" t="s">
        <v>3</v>
      </c>
      <c r="HF267" t="s">
        <v>3</v>
      </c>
      <c r="HM267" t="s">
        <v>3</v>
      </c>
      <c r="HN267" t="s">
        <v>3</v>
      </c>
      <c r="HO267" t="s">
        <v>3</v>
      </c>
      <c r="HP267" t="s">
        <v>3</v>
      </c>
      <c r="HQ267" t="s">
        <v>3</v>
      </c>
      <c r="IK267">
        <v>0</v>
      </c>
    </row>
    <row r="268" spans="1:245" x14ac:dyDescent="0.2">
      <c r="A268">
        <v>17</v>
      </c>
      <c r="B268">
        <v>1</v>
      </c>
      <c r="C268">
        <f>ROW(SmtRes!A272)</f>
        <v>272</v>
      </c>
      <c r="D268">
        <f>ROW(EtalonRes!A272)</f>
        <v>272</v>
      </c>
      <c r="E268" t="s">
        <v>294</v>
      </c>
      <c r="F268" t="s">
        <v>81</v>
      </c>
      <c r="G268" t="s">
        <v>82</v>
      </c>
      <c r="H268" t="s">
        <v>19</v>
      </c>
      <c r="I268">
        <v>1</v>
      </c>
      <c r="J268">
        <v>0</v>
      </c>
      <c r="K268">
        <v>1</v>
      </c>
      <c r="O268">
        <f t="shared" si="199"/>
        <v>280.07</v>
      </c>
      <c r="P268">
        <f t="shared" si="200"/>
        <v>22.66</v>
      </c>
      <c r="Q268">
        <f t="shared" si="201"/>
        <v>65.180000000000007</v>
      </c>
      <c r="R268">
        <f t="shared" si="202"/>
        <v>42.57</v>
      </c>
      <c r="S268">
        <f t="shared" si="203"/>
        <v>192.23</v>
      </c>
      <c r="T268">
        <f t="shared" si="204"/>
        <v>0</v>
      </c>
      <c r="U268">
        <f t="shared" si="205"/>
        <v>0.495</v>
      </c>
      <c r="V268">
        <f t="shared" si="206"/>
        <v>0</v>
      </c>
      <c r="W268">
        <f t="shared" si="207"/>
        <v>0</v>
      </c>
      <c r="X268">
        <f t="shared" si="208"/>
        <v>134.56</v>
      </c>
      <c r="Y268">
        <f t="shared" si="209"/>
        <v>19.22</v>
      </c>
      <c r="AA268">
        <v>150194011</v>
      </c>
      <c r="AB268">
        <f t="shared" si="210"/>
        <v>280.06</v>
      </c>
      <c r="AC268">
        <f>ROUND((((ES268*1)*11)),6)</f>
        <v>22.66</v>
      </c>
      <c r="AD268">
        <f>ROUND((((((ET268*0.75)*11))-(((EU268*0.75)*11)))+AE268),6)</f>
        <v>65.174999999999997</v>
      </c>
      <c r="AE268">
        <f>ROUND((((EU268*0.75)*11)),6)</f>
        <v>42.57</v>
      </c>
      <c r="AF268">
        <f>ROUND((((EV268*0.75)*11)),6)</f>
        <v>192.22499999999999</v>
      </c>
      <c r="AG268">
        <f t="shared" si="211"/>
        <v>0</v>
      </c>
      <c r="AH268">
        <f>(((EW268*0.75)*11))</f>
        <v>0.495</v>
      </c>
      <c r="AI268">
        <f>(((EX268*0.75)*11))</f>
        <v>0</v>
      </c>
      <c r="AJ268">
        <f t="shared" si="212"/>
        <v>0</v>
      </c>
      <c r="AK268">
        <v>33.26</v>
      </c>
      <c r="AL268">
        <v>2.06</v>
      </c>
      <c r="AM268">
        <v>7.9</v>
      </c>
      <c r="AN268">
        <v>5.16</v>
      </c>
      <c r="AO268">
        <v>23.3</v>
      </c>
      <c r="AP268">
        <v>0</v>
      </c>
      <c r="AQ268">
        <v>0.06</v>
      </c>
      <c r="AR268">
        <v>0</v>
      </c>
      <c r="AS268">
        <v>0</v>
      </c>
      <c r="AT268">
        <v>70</v>
      </c>
      <c r="AU268">
        <v>10</v>
      </c>
      <c r="AV268">
        <v>1</v>
      </c>
      <c r="AW268">
        <v>1</v>
      </c>
      <c r="AZ268">
        <v>1</v>
      </c>
      <c r="BA268">
        <v>1</v>
      </c>
      <c r="BB268">
        <v>1</v>
      </c>
      <c r="BC268">
        <v>1</v>
      </c>
      <c r="BD268" t="s">
        <v>3</v>
      </c>
      <c r="BE268" t="s">
        <v>3</v>
      </c>
      <c r="BF268" t="s">
        <v>3</v>
      </c>
      <c r="BG268" t="s">
        <v>3</v>
      </c>
      <c r="BH268">
        <v>0</v>
      </c>
      <c r="BI268">
        <v>4</v>
      </c>
      <c r="BJ268" t="s">
        <v>83</v>
      </c>
      <c r="BM268">
        <v>0</v>
      </c>
      <c r="BN268">
        <v>0</v>
      </c>
      <c r="BO268" t="s">
        <v>3</v>
      </c>
      <c r="BP268">
        <v>0</v>
      </c>
      <c r="BQ268">
        <v>1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70</v>
      </c>
      <c r="CA268">
        <v>10</v>
      </c>
      <c r="CB268" t="s">
        <v>3</v>
      </c>
      <c r="CE268">
        <v>0</v>
      </c>
      <c r="CF268">
        <v>0</v>
      </c>
      <c r="CG268">
        <v>0</v>
      </c>
      <c r="CM268">
        <v>0</v>
      </c>
      <c r="CN268" t="s">
        <v>851</v>
      </c>
      <c r="CO268">
        <v>0</v>
      </c>
      <c r="CP268">
        <f t="shared" si="213"/>
        <v>280.07</v>
      </c>
      <c r="CQ268">
        <f t="shared" si="214"/>
        <v>22.66</v>
      </c>
      <c r="CR268">
        <f>((((((ET268*0.75)*11))*BB268-(((EU268*0.75)*11))*BS268)+AE268*BS268)*AV268)</f>
        <v>65.175000000000011</v>
      </c>
      <c r="CS268">
        <f t="shared" si="215"/>
        <v>42.57</v>
      </c>
      <c r="CT268">
        <f t="shared" si="216"/>
        <v>192.22499999999999</v>
      </c>
      <c r="CU268">
        <f t="shared" si="217"/>
        <v>0</v>
      </c>
      <c r="CV268">
        <f t="shared" si="218"/>
        <v>0.495</v>
      </c>
      <c r="CW268">
        <f t="shared" si="219"/>
        <v>0</v>
      </c>
      <c r="CX268">
        <f t="shared" si="220"/>
        <v>0</v>
      </c>
      <c r="CY268">
        <f t="shared" si="221"/>
        <v>134.56099999999998</v>
      </c>
      <c r="CZ268">
        <f t="shared" si="222"/>
        <v>19.222999999999999</v>
      </c>
      <c r="DC268" t="s">
        <v>3</v>
      </c>
      <c r="DD268" t="s">
        <v>31</v>
      </c>
      <c r="DE268" t="s">
        <v>32</v>
      </c>
      <c r="DF268" t="s">
        <v>32</v>
      </c>
      <c r="DG268" t="s">
        <v>32</v>
      </c>
      <c r="DH268" t="s">
        <v>3</v>
      </c>
      <c r="DI268" t="s">
        <v>32</v>
      </c>
      <c r="DJ268" t="s">
        <v>32</v>
      </c>
      <c r="DK268" t="s">
        <v>3</v>
      </c>
      <c r="DL268" t="s">
        <v>33</v>
      </c>
      <c r="DM268" t="s">
        <v>33</v>
      </c>
      <c r="DN268">
        <v>0</v>
      </c>
      <c r="DO268">
        <v>0</v>
      </c>
      <c r="DP268">
        <v>1</v>
      </c>
      <c r="DQ268">
        <v>1</v>
      </c>
      <c r="DU268">
        <v>1010</v>
      </c>
      <c r="DV268" t="s">
        <v>19</v>
      </c>
      <c r="DW268" t="s">
        <v>19</v>
      </c>
      <c r="DX268">
        <v>1</v>
      </c>
      <c r="DZ268" t="s">
        <v>3</v>
      </c>
      <c r="EA268" t="s">
        <v>3</v>
      </c>
      <c r="EB268" t="s">
        <v>3</v>
      </c>
      <c r="EC268" t="s">
        <v>3</v>
      </c>
      <c r="EE268">
        <v>113434998</v>
      </c>
      <c r="EF268">
        <v>1</v>
      </c>
      <c r="EG268" t="s">
        <v>23</v>
      </c>
      <c r="EH268">
        <v>0</v>
      </c>
      <c r="EI268" t="s">
        <v>3</v>
      </c>
      <c r="EJ268">
        <v>4</v>
      </c>
      <c r="EK268">
        <v>0</v>
      </c>
      <c r="EL268" t="s">
        <v>24</v>
      </c>
      <c r="EM268" t="s">
        <v>25</v>
      </c>
      <c r="EO268" t="s">
        <v>34</v>
      </c>
      <c r="EQ268">
        <v>131072</v>
      </c>
      <c r="ER268">
        <v>33.26</v>
      </c>
      <c r="ES268">
        <v>2.06</v>
      </c>
      <c r="ET268">
        <v>7.9</v>
      </c>
      <c r="EU268">
        <v>5.16</v>
      </c>
      <c r="EV268">
        <v>23.3</v>
      </c>
      <c r="EW268">
        <v>0.06</v>
      </c>
      <c r="EX268">
        <v>0</v>
      </c>
      <c r="EY268">
        <v>0</v>
      </c>
      <c r="FQ268">
        <v>0</v>
      </c>
      <c r="FR268">
        <f t="shared" si="223"/>
        <v>0</v>
      </c>
      <c r="FS268">
        <v>0</v>
      </c>
      <c r="FX268">
        <v>770</v>
      </c>
      <c r="FY268">
        <v>110</v>
      </c>
      <c r="GA268" t="s">
        <v>3</v>
      </c>
      <c r="GD268">
        <v>0</v>
      </c>
      <c r="GF268">
        <v>457903881</v>
      </c>
      <c r="GG268">
        <v>2</v>
      </c>
      <c r="GH268">
        <v>1</v>
      </c>
      <c r="GI268">
        <v>-2</v>
      </c>
      <c r="GJ268">
        <v>0</v>
      </c>
      <c r="GK268">
        <f>ROUND(R268*(R12)/100,2)</f>
        <v>45.98</v>
      </c>
      <c r="GL268">
        <f t="shared" si="224"/>
        <v>0</v>
      </c>
      <c r="GM268">
        <f t="shared" si="225"/>
        <v>479.83</v>
      </c>
      <c r="GN268">
        <f t="shared" si="226"/>
        <v>0</v>
      </c>
      <c r="GO268">
        <f t="shared" si="227"/>
        <v>0</v>
      </c>
      <c r="GP268">
        <f t="shared" si="228"/>
        <v>479.83</v>
      </c>
      <c r="GR268">
        <v>0</v>
      </c>
      <c r="GS268">
        <v>0</v>
      </c>
      <c r="GT268">
        <v>0</v>
      </c>
      <c r="GU268" t="s">
        <v>33</v>
      </c>
      <c r="GV268">
        <f>ROUND(((GT268*11)),6)</f>
        <v>0</v>
      </c>
      <c r="GW268">
        <v>1</v>
      </c>
      <c r="GX268">
        <f t="shared" si="229"/>
        <v>0</v>
      </c>
      <c r="HA268">
        <v>0</v>
      </c>
      <c r="HB268">
        <v>0</v>
      </c>
      <c r="HC268">
        <f t="shared" si="230"/>
        <v>0</v>
      </c>
      <c r="HE268" t="s">
        <v>3</v>
      </c>
      <c r="HF268" t="s">
        <v>3</v>
      </c>
      <c r="HM268" t="s">
        <v>3</v>
      </c>
      <c r="HN268" t="s">
        <v>3</v>
      </c>
      <c r="HO268" t="s">
        <v>3</v>
      </c>
      <c r="HP268" t="s">
        <v>3</v>
      </c>
      <c r="HQ268" t="s">
        <v>3</v>
      </c>
      <c r="IK268">
        <v>0</v>
      </c>
    </row>
    <row r="269" spans="1:245" x14ac:dyDescent="0.2">
      <c r="A269">
        <v>17</v>
      </c>
      <c r="B269">
        <v>1</v>
      </c>
      <c r="C269">
        <f>ROW(SmtRes!A276)</f>
        <v>276</v>
      </c>
      <c r="D269">
        <f>ROW(EtalonRes!A276)</f>
        <v>276</v>
      </c>
      <c r="E269" t="s">
        <v>295</v>
      </c>
      <c r="F269" t="s">
        <v>296</v>
      </c>
      <c r="G269" t="s">
        <v>297</v>
      </c>
      <c r="H269" t="s">
        <v>19</v>
      </c>
      <c r="I269">
        <v>1</v>
      </c>
      <c r="J269">
        <v>0</v>
      </c>
      <c r="K269">
        <v>1</v>
      </c>
      <c r="O269">
        <f t="shared" si="199"/>
        <v>265.48</v>
      </c>
      <c r="P269">
        <f t="shared" si="200"/>
        <v>4.07</v>
      </c>
      <c r="Q269">
        <f t="shared" si="201"/>
        <v>0</v>
      </c>
      <c r="R269">
        <f t="shared" si="202"/>
        <v>0</v>
      </c>
      <c r="S269">
        <f t="shared" si="203"/>
        <v>261.41000000000003</v>
      </c>
      <c r="T269">
        <f t="shared" si="204"/>
        <v>0</v>
      </c>
      <c r="U269">
        <f t="shared" si="205"/>
        <v>0.72</v>
      </c>
      <c r="V269">
        <f t="shared" si="206"/>
        <v>0</v>
      </c>
      <c r="W269">
        <f t="shared" si="207"/>
        <v>0</v>
      </c>
      <c r="X269">
        <f t="shared" si="208"/>
        <v>182.99</v>
      </c>
      <c r="Y269">
        <f t="shared" si="209"/>
        <v>26.14</v>
      </c>
      <c r="AA269">
        <v>150194011</v>
      </c>
      <c r="AB269">
        <f t="shared" si="210"/>
        <v>265.48</v>
      </c>
      <c r="AC269">
        <f>ROUND((ES269),6)</f>
        <v>4.07</v>
      </c>
      <c r="AD269">
        <f>ROUND((((ET269)-(EU269))+AE269),6)</f>
        <v>0</v>
      </c>
      <c r="AE269">
        <f>ROUND((EU269),6)</f>
        <v>0</v>
      </c>
      <c r="AF269">
        <f>ROUND((EV269),6)</f>
        <v>261.41000000000003</v>
      </c>
      <c r="AG269">
        <f t="shared" si="211"/>
        <v>0</v>
      </c>
      <c r="AH269">
        <f>(EW269)</f>
        <v>0.72</v>
      </c>
      <c r="AI269">
        <f>(EX269)</f>
        <v>0</v>
      </c>
      <c r="AJ269">
        <f t="shared" si="212"/>
        <v>0</v>
      </c>
      <c r="AK269">
        <v>265.48</v>
      </c>
      <c r="AL269">
        <v>4.07</v>
      </c>
      <c r="AM269">
        <v>0</v>
      </c>
      <c r="AN269">
        <v>0</v>
      </c>
      <c r="AO269">
        <v>261.41000000000003</v>
      </c>
      <c r="AP269">
        <v>0</v>
      </c>
      <c r="AQ269">
        <v>0.72</v>
      </c>
      <c r="AR269">
        <v>0</v>
      </c>
      <c r="AS269">
        <v>0</v>
      </c>
      <c r="AT269">
        <v>70</v>
      </c>
      <c r="AU269">
        <v>10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3</v>
      </c>
      <c r="BE269" t="s">
        <v>3</v>
      </c>
      <c r="BF269" t="s">
        <v>3</v>
      </c>
      <c r="BG269" t="s">
        <v>3</v>
      </c>
      <c r="BH269">
        <v>0</v>
      </c>
      <c r="BI269">
        <v>4</v>
      </c>
      <c r="BJ269" t="s">
        <v>298</v>
      </c>
      <c r="BM269">
        <v>0</v>
      </c>
      <c r="BN269">
        <v>0</v>
      </c>
      <c r="BO269" t="s">
        <v>3</v>
      </c>
      <c r="BP269">
        <v>0</v>
      </c>
      <c r="BQ269">
        <v>1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70</v>
      </c>
      <c r="CA269">
        <v>10</v>
      </c>
      <c r="CB269" t="s">
        <v>3</v>
      </c>
      <c r="CE269">
        <v>0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13"/>
        <v>265.48</v>
      </c>
      <c r="CQ269">
        <f t="shared" si="214"/>
        <v>4.07</v>
      </c>
      <c r="CR269">
        <f>((((ET269)*BB269-(EU269)*BS269)+AE269*BS269)*AV269)</f>
        <v>0</v>
      </c>
      <c r="CS269">
        <f t="shared" si="215"/>
        <v>0</v>
      </c>
      <c r="CT269">
        <f t="shared" si="216"/>
        <v>261.41000000000003</v>
      </c>
      <c r="CU269">
        <f t="shared" si="217"/>
        <v>0</v>
      </c>
      <c r="CV269">
        <f t="shared" si="218"/>
        <v>0.72</v>
      </c>
      <c r="CW269">
        <f t="shared" si="219"/>
        <v>0</v>
      </c>
      <c r="CX269">
        <f t="shared" si="220"/>
        <v>0</v>
      </c>
      <c r="CY269">
        <f t="shared" si="221"/>
        <v>182.98699999999999</v>
      </c>
      <c r="CZ269">
        <f t="shared" si="222"/>
        <v>26.141000000000005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1010</v>
      </c>
      <c r="DV269" t="s">
        <v>19</v>
      </c>
      <c r="DW269" t="s">
        <v>19</v>
      </c>
      <c r="DX269">
        <v>1</v>
      </c>
      <c r="DZ269" t="s">
        <v>3</v>
      </c>
      <c r="EA269" t="s">
        <v>3</v>
      </c>
      <c r="EB269" t="s">
        <v>3</v>
      </c>
      <c r="EC269" t="s">
        <v>3</v>
      </c>
      <c r="EE269">
        <v>113434998</v>
      </c>
      <c r="EF269">
        <v>1</v>
      </c>
      <c r="EG269" t="s">
        <v>23</v>
      </c>
      <c r="EH269">
        <v>0</v>
      </c>
      <c r="EI269" t="s">
        <v>3</v>
      </c>
      <c r="EJ269">
        <v>4</v>
      </c>
      <c r="EK269">
        <v>0</v>
      </c>
      <c r="EL269" t="s">
        <v>24</v>
      </c>
      <c r="EM269" t="s">
        <v>25</v>
      </c>
      <c r="EO269" t="s">
        <v>3</v>
      </c>
      <c r="EQ269">
        <v>131072</v>
      </c>
      <c r="ER269">
        <v>265.48</v>
      </c>
      <c r="ES269">
        <v>4.07</v>
      </c>
      <c r="ET269">
        <v>0</v>
      </c>
      <c r="EU269">
        <v>0</v>
      </c>
      <c r="EV269">
        <v>261.41000000000003</v>
      </c>
      <c r="EW269">
        <v>0.72</v>
      </c>
      <c r="EX269">
        <v>0</v>
      </c>
      <c r="EY269">
        <v>0</v>
      </c>
      <c r="FQ269">
        <v>0</v>
      </c>
      <c r="FR269">
        <f t="shared" si="223"/>
        <v>0</v>
      </c>
      <c r="FS269">
        <v>0</v>
      </c>
      <c r="FX269">
        <v>70</v>
      </c>
      <c r="FY269">
        <v>10</v>
      </c>
      <c r="GA269" t="s">
        <v>3</v>
      </c>
      <c r="GD269">
        <v>0</v>
      </c>
      <c r="GF269">
        <v>515898957</v>
      </c>
      <c r="GG269">
        <v>2</v>
      </c>
      <c r="GH269">
        <v>1</v>
      </c>
      <c r="GI269">
        <v>-2</v>
      </c>
      <c r="GJ269">
        <v>0</v>
      </c>
      <c r="GK269">
        <f>ROUND(R269*(R12)/100,2)</f>
        <v>0</v>
      </c>
      <c r="GL269">
        <f t="shared" si="224"/>
        <v>0</v>
      </c>
      <c r="GM269">
        <f t="shared" si="225"/>
        <v>474.61</v>
      </c>
      <c r="GN269">
        <f t="shared" si="226"/>
        <v>0</v>
      </c>
      <c r="GO269">
        <f t="shared" si="227"/>
        <v>0</v>
      </c>
      <c r="GP269">
        <f t="shared" si="228"/>
        <v>474.61</v>
      </c>
      <c r="GR269">
        <v>0</v>
      </c>
      <c r="GS269">
        <v>0</v>
      </c>
      <c r="GT269">
        <v>0</v>
      </c>
      <c r="GU269" t="s">
        <v>3</v>
      </c>
      <c r="GV269">
        <f>ROUND((GT269),6)</f>
        <v>0</v>
      </c>
      <c r="GW269">
        <v>1</v>
      </c>
      <c r="GX269">
        <f t="shared" si="229"/>
        <v>0</v>
      </c>
      <c r="HA269">
        <v>0</v>
      </c>
      <c r="HB269">
        <v>0</v>
      </c>
      <c r="HC269">
        <f t="shared" si="230"/>
        <v>0</v>
      </c>
      <c r="HE269" t="s">
        <v>3</v>
      </c>
      <c r="HF269" t="s">
        <v>3</v>
      </c>
      <c r="HM269" t="s">
        <v>3</v>
      </c>
      <c r="HN269" t="s">
        <v>3</v>
      </c>
      <c r="HO269" t="s">
        <v>3</v>
      </c>
      <c r="HP269" t="s">
        <v>3</v>
      </c>
      <c r="HQ269" t="s">
        <v>3</v>
      </c>
      <c r="IK269">
        <v>0</v>
      </c>
    </row>
    <row r="270" spans="1:245" x14ac:dyDescent="0.2">
      <c r="A270">
        <v>17</v>
      </c>
      <c r="B270">
        <v>1</v>
      </c>
      <c r="C270">
        <f>ROW(SmtRes!A279)</f>
        <v>279</v>
      </c>
      <c r="D270">
        <f>ROW(EtalonRes!A279)</f>
        <v>279</v>
      </c>
      <c r="E270" t="s">
        <v>299</v>
      </c>
      <c r="F270" t="s">
        <v>300</v>
      </c>
      <c r="G270" t="s">
        <v>301</v>
      </c>
      <c r="H270" t="s">
        <v>19</v>
      </c>
      <c r="I270">
        <v>1</v>
      </c>
      <c r="J270">
        <v>0</v>
      </c>
      <c r="K270">
        <v>1</v>
      </c>
      <c r="O270">
        <f t="shared" si="199"/>
        <v>883.96</v>
      </c>
      <c r="P270">
        <f t="shared" si="200"/>
        <v>85.14</v>
      </c>
      <c r="Q270">
        <f t="shared" si="201"/>
        <v>0</v>
      </c>
      <c r="R270">
        <f t="shared" si="202"/>
        <v>0</v>
      </c>
      <c r="S270">
        <f t="shared" si="203"/>
        <v>798.82</v>
      </c>
      <c r="T270">
        <f t="shared" si="204"/>
        <v>0</v>
      </c>
      <c r="U270">
        <f t="shared" si="205"/>
        <v>2.2000000000000002</v>
      </c>
      <c r="V270">
        <f t="shared" si="206"/>
        <v>0</v>
      </c>
      <c r="W270">
        <f t="shared" si="207"/>
        <v>0</v>
      </c>
      <c r="X270">
        <f t="shared" si="208"/>
        <v>559.16999999999996</v>
      </c>
      <c r="Y270">
        <f t="shared" si="209"/>
        <v>79.88</v>
      </c>
      <c r="AA270">
        <v>150194011</v>
      </c>
      <c r="AB270">
        <f t="shared" si="210"/>
        <v>883.96</v>
      </c>
      <c r="AC270">
        <f>ROUND(((ES270*11)),6)</f>
        <v>85.14</v>
      </c>
      <c r="AD270">
        <f>ROUND(((((ET270*11))-((EU270*11)))+AE270),6)</f>
        <v>0</v>
      </c>
      <c r="AE270">
        <f>ROUND(((EU270*11)),6)</f>
        <v>0</v>
      </c>
      <c r="AF270">
        <f>ROUND(((EV270*11)),6)</f>
        <v>798.82</v>
      </c>
      <c r="AG270">
        <f t="shared" si="211"/>
        <v>0</v>
      </c>
      <c r="AH270">
        <f>((EW270*11))</f>
        <v>2.2000000000000002</v>
      </c>
      <c r="AI270">
        <f>((EX270*11))</f>
        <v>0</v>
      </c>
      <c r="AJ270">
        <f t="shared" si="212"/>
        <v>0</v>
      </c>
      <c r="AK270">
        <v>80.36</v>
      </c>
      <c r="AL270">
        <v>7.74</v>
      </c>
      <c r="AM270">
        <v>0</v>
      </c>
      <c r="AN270">
        <v>0</v>
      </c>
      <c r="AO270">
        <v>72.62</v>
      </c>
      <c r="AP270">
        <v>0</v>
      </c>
      <c r="AQ270">
        <v>0.2</v>
      </c>
      <c r="AR270">
        <v>0</v>
      </c>
      <c r="AS270">
        <v>0</v>
      </c>
      <c r="AT270">
        <v>70</v>
      </c>
      <c r="AU270">
        <v>10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3</v>
      </c>
      <c r="BE270" t="s">
        <v>3</v>
      </c>
      <c r="BF270" t="s">
        <v>3</v>
      </c>
      <c r="BG270" t="s">
        <v>3</v>
      </c>
      <c r="BH270">
        <v>0</v>
      </c>
      <c r="BI270">
        <v>4</v>
      </c>
      <c r="BJ270" t="s">
        <v>302</v>
      </c>
      <c r="BM270">
        <v>0</v>
      </c>
      <c r="BN270">
        <v>0</v>
      </c>
      <c r="BO270" t="s">
        <v>3</v>
      </c>
      <c r="BP270">
        <v>0</v>
      </c>
      <c r="BQ270">
        <v>1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70</v>
      </c>
      <c r="CA270">
        <v>10</v>
      </c>
      <c r="CB270" t="s">
        <v>3</v>
      </c>
      <c r="CE270">
        <v>0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13"/>
        <v>883.96</v>
      </c>
      <c r="CQ270">
        <f t="shared" si="214"/>
        <v>85.14</v>
      </c>
      <c r="CR270">
        <f>(((((ET270*11))*BB270-((EU270*11))*BS270)+AE270*BS270)*AV270)</f>
        <v>0</v>
      </c>
      <c r="CS270">
        <f t="shared" si="215"/>
        <v>0</v>
      </c>
      <c r="CT270">
        <f t="shared" si="216"/>
        <v>798.82</v>
      </c>
      <c r="CU270">
        <f t="shared" si="217"/>
        <v>0</v>
      </c>
      <c r="CV270">
        <f t="shared" si="218"/>
        <v>2.2000000000000002</v>
      </c>
      <c r="CW270">
        <f t="shared" si="219"/>
        <v>0</v>
      </c>
      <c r="CX270">
        <f t="shared" si="220"/>
        <v>0</v>
      </c>
      <c r="CY270">
        <f t="shared" si="221"/>
        <v>559.17399999999998</v>
      </c>
      <c r="CZ270">
        <f t="shared" si="222"/>
        <v>79.882000000000005</v>
      </c>
      <c r="DC270" t="s">
        <v>3</v>
      </c>
      <c r="DD270" t="s">
        <v>33</v>
      </c>
      <c r="DE270" t="s">
        <v>33</v>
      </c>
      <c r="DF270" t="s">
        <v>33</v>
      </c>
      <c r="DG270" t="s">
        <v>33</v>
      </c>
      <c r="DH270" t="s">
        <v>3</v>
      </c>
      <c r="DI270" t="s">
        <v>33</v>
      </c>
      <c r="DJ270" t="s">
        <v>33</v>
      </c>
      <c r="DK270" t="s">
        <v>3</v>
      </c>
      <c r="DL270" t="s">
        <v>33</v>
      </c>
      <c r="DM270" t="s">
        <v>33</v>
      </c>
      <c r="DN270">
        <v>0</v>
      </c>
      <c r="DO270">
        <v>0</v>
      </c>
      <c r="DP270">
        <v>1</v>
      </c>
      <c r="DQ270">
        <v>1</v>
      </c>
      <c r="DU270">
        <v>1010</v>
      </c>
      <c r="DV270" t="s">
        <v>19</v>
      </c>
      <c r="DW270" t="s">
        <v>19</v>
      </c>
      <c r="DX270">
        <v>1</v>
      </c>
      <c r="DZ270" t="s">
        <v>3</v>
      </c>
      <c r="EA270" t="s">
        <v>3</v>
      </c>
      <c r="EB270" t="s">
        <v>3</v>
      </c>
      <c r="EC270" t="s">
        <v>3</v>
      </c>
      <c r="EE270">
        <v>113434998</v>
      </c>
      <c r="EF270">
        <v>1</v>
      </c>
      <c r="EG270" t="s">
        <v>23</v>
      </c>
      <c r="EH270">
        <v>0</v>
      </c>
      <c r="EI270" t="s">
        <v>3</v>
      </c>
      <c r="EJ270">
        <v>4</v>
      </c>
      <c r="EK270">
        <v>0</v>
      </c>
      <c r="EL270" t="s">
        <v>24</v>
      </c>
      <c r="EM270" t="s">
        <v>25</v>
      </c>
      <c r="EO270" t="s">
        <v>3</v>
      </c>
      <c r="EQ270">
        <v>131072</v>
      </c>
      <c r="ER270">
        <v>80.36</v>
      </c>
      <c r="ES270">
        <v>7.74</v>
      </c>
      <c r="ET270">
        <v>0</v>
      </c>
      <c r="EU270">
        <v>0</v>
      </c>
      <c r="EV270">
        <v>72.62</v>
      </c>
      <c r="EW270">
        <v>0.2</v>
      </c>
      <c r="EX270">
        <v>0</v>
      </c>
      <c r="EY270">
        <v>0</v>
      </c>
      <c r="FQ270">
        <v>0</v>
      </c>
      <c r="FR270">
        <f t="shared" si="223"/>
        <v>0</v>
      </c>
      <c r="FS270">
        <v>0</v>
      </c>
      <c r="FX270">
        <v>770</v>
      </c>
      <c r="FY270">
        <v>110</v>
      </c>
      <c r="GA270" t="s">
        <v>3</v>
      </c>
      <c r="GD270">
        <v>0</v>
      </c>
      <c r="GF270">
        <v>1172803155</v>
      </c>
      <c r="GG270">
        <v>2</v>
      </c>
      <c r="GH270">
        <v>1</v>
      </c>
      <c r="GI270">
        <v>-2</v>
      </c>
      <c r="GJ270">
        <v>0</v>
      </c>
      <c r="GK270">
        <f>ROUND(R270*(R12)/100,2)</f>
        <v>0</v>
      </c>
      <c r="GL270">
        <f t="shared" si="224"/>
        <v>0</v>
      </c>
      <c r="GM270">
        <f t="shared" si="225"/>
        <v>1523.01</v>
      </c>
      <c r="GN270">
        <f t="shared" si="226"/>
        <v>0</v>
      </c>
      <c r="GO270">
        <f t="shared" si="227"/>
        <v>0</v>
      </c>
      <c r="GP270">
        <f t="shared" si="228"/>
        <v>1523.01</v>
      </c>
      <c r="GR270">
        <v>0</v>
      </c>
      <c r="GS270">
        <v>0</v>
      </c>
      <c r="GT270">
        <v>0</v>
      </c>
      <c r="GU270" t="s">
        <v>33</v>
      </c>
      <c r="GV270">
        <f>ROUND(((GT270*11)),6)</f>
        <v>0</v>
      </c>
      <c r="GW270">
        <v>1</v>
      </c>
      <c r="GX270">
        <f t="shared" si="229"/>
        <v>0</v>
      </c>
      <c r="HA270">
        <v>0</v>
      </c>
      <c r="HB270">
        <v>0</v>
      </c>
      <c r="HC270">
        <f t="shared" si="230"/>
        <v>0</v>
      </c>
      <c r="HE270" t="s">
        <v>3</v>
      </c>
      <c r="HF270" t="s">
        <v>3</v>
      </c>
      <c r="HM270" t="s">
        <v>3</v>
      </c>
      <c r="HN270" t="s">
        <v>3</v>
      </c>
      <c r="HO270" t="s">
        <v>3</v>
      </c>
      <c r="HP270" t="s">
        <v>3</v>
      </c>
      <c r="HQ270" t="s">
        <v>3</v>
      </c>
      <c r="IK270">
        <v>0</v>
      </c>
    </row>
    <row r="271" spans="1:245" x14ac:dyDescent="0.2">
      <c r="A271">
        <v>17</v>
      </c>
      <c r="B271">
        <v>1</v>
      </c>
      <c r="C271">
        <f>ROW(SmtRes!A284)</f>
        <v>284</v>
      </c>
      <c r="D271">
        <f>ROW(EtalonRes!A284)</f>
        <v>284</v>
      </c>
      <c r="E271" t="s">
        <v>303</v>
      </c>
      <c r="F271" t="s">
        <v>239</v>
      </c>
      <c r="G271" t="s">
        <v>304</v>
      </c>
      <c r="H271" t="s">
        <v>19</v>
      </c>
      <c r="I271">
        <v>161</v>
      </c>
      <c r="J271">
        <v>0</v>
      </c>
      <c r="K271">
        <v>161</v>
      </c>
      <c r="O271">
        <f t="shared" si="199"/>
        <v>14593.04</v>
      </c>
      <c r="P271">
        <f t="shared" si="200"/>
        <v>1733.97</v>
      </c>
      <c r="Q271">
        <f t="shared" si="201"/>
        <v>0</v>
      </c>
      <c r="R271">
        <f t="shared" si="202"/>
        <v>0</v>
      </c>
      <c r="S271">
        <f t="shared" si="203"/>
        <v>12859.07</v>
      </c>
      <c r="T271">
        <f t="shared" si="204"/>
        <v>0</v>
      </c>
      <c r="U271">
        <f t="shared" si="205"/>
        <v>35.42</v>
      </c>
      <c r="V271">
        <f t="shared" si="206"/>
        <v>0</v>
      </c>
      <c r="W271">
        <f t="shared" si="207"/>
        <v>0</v>
      </c>
      <c r="X271">
        <f t="shared" si="208"/>
        <v>9001.35</v>
      </c>
      <c r="Y271">
        <f t="shared" si="209"/>
        <v>1285.9100000000001</v>
      </c>
      <c r="AA271">
        <v>150194011</v>
      </c>
      <c r="AB271">
        <f t="shared" si="210"/>
        <v>90.64</v>
      </c>
      <c r="AC271">
        <f>ROUND((ES271),6)</f>
        <v>10.77</v>
      </c>
      <c r="AD271">
        <f>ROUND((((ET271)-(EU271))+AE271),6)</f>
        <v>0</v>
      </c>
      <c r="AE271">
        <f>ROUND((EU271),6)</f>
        <v>0</v>
      </c>
      <c r="AF271">
        <f>ROUND((EV271),6)</f>
        <v>79.87</v>
      </c>
      <c r="AG271">
        <f t="shared" si="211"/>
        <v>0</v>
      </c>
      <c r="AH271">
        <f>(EW271)</f>
        <v>0.22</v>
      </c>
      <c r="AI271">
        <f>(EX271)</f>
        <v>0</v>
      </c>
      <c r="AJ271">
        <f t="shared" si="212"/>
        <v>0</v>
      </c>
      <c r="AK271">
        <v>90.64</v>
      </c>
      <c r="AL271">
        <v>10.77</v>
      </c>
      <c r="AM271">
        <v>0</v>
      </c>
      <c r="AN271">
        <v>0</v>
      </c>
      <c r="AO271">
        <v>79.87</v>
      </c>
      <c r="AP271">
        <v>0</v>
      </c>
      <c r="AQ271">
        <v>0.22</v>
      </c>
      <c r="AR271">
        <v>0</v>
      </c>
      <c r="AS271">
        <v>0</v>
      </c>
      <c r="AT271">
        <v>70</v>
      </c>
      <c r="AU271">
        <v>10</v>
      </c>
      <c r="AV271">
        <v>1</v>
      </c>
      <c r="AW271">
        <v>1</v>
      </c>
      <c r="AZ271">
        <v>1</v>
      </c>
      <c r="BA271">
        <v>1</v>
      </c>
      <c r="BB271">
        <v>1</v>
      </c>
      <c r="BC271">
        <v>1</v>
      </c>
      <c r="BD271" t="s">
        <v>3</v>
      </c>
      <c r="BE271" t="s">
        <v>3</v>
      </c>
      <c r="BF271" t="s">
        <v>3</v>
      </c>
      <c r="BG271" t="s">
        <v>3</v>
      </c>
      <c r="BH271">
        <v>0</v>
      </c>
      <c r="BI271">
        <v>4</v>
      </c>
      <c r="BJ271" t="s">
        <v>241</v>
      </c>
      <c r="BM271">
        <v>0</v>
      </c>
      <c r="BN271">
        <v>0</v>
      </c>
      <c r="BO271" t="s">
        <v>3</v>
      </c>
      <c r="BP271">
        <v>0</v>
      </c>
      <c r="BQ271">
        <v>1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70</v>
      </c>
      <c r="CA271">
        <v>10</v>
      </c>
      <c r="CB271" t="s">
        <v>3</v>
      </c>
      <c r="CE271">
        <v>0</v>
      </c>
      <c r="CF271">
        <v>0</v>
      </c>
      <c r="CG271">
        <v>0</v>
      </c>
      <c r="CM271">
        <v>0</v>
      </c>
      <c r="CN271" t="s">
        <v>3</v>
      </c>
      <c r="CO271">
        <v>0</v>
      </c>
      <c r="CP271">
        <f t="shared" si="213"/>
        <v>14593.039999999999</v>
      </c>
      <c r="CQ271">
        <f t="shared" si="214"/>
        <v>10.77</v>
      </c>
      <c r="CR271">
        <f>((((ET271)*BB271-(EU271)*BS271)+AE271*BS271)*AV271)</f>
        <v>0</v>
      </c>
      <c r="CS271">
        <f t="shared" si="215"/>
        <v>0</v>
      </c>
      <c r="CT271">
        <f t="shared" si="216"/>
        <v>79.87</v>
      </c>
      <c r="CU271">
        <f t="shared" si="217"/>
        <v>0</v>
      </c>
      <c r="CV271">
        <f t="shared" si="218"/>
        <v>0.22</v>
      </c>
      <c r="CW271">
        <f t="shared" si="219"/>
        <v>0</v>
      </c>
      <c r="CX271">
        <f t="shared" si="220"/>
        <v>0</v>
      </c>
      <c r="CY271">
        <f t="shared" si="221"/>
        <v>9001.3490000000002</v>
      </c>
      <c r="CZ271">
        <f t="shared" si="222"/>
        <v>1285.9069999999999</v>
      </c>
      <c r="DC271" t="s">
        <v>3</v>
      </c>
      <c r="DD271" t="s">
        <v>3</v>
      </c>
      <c r="DE271" t="s">
        <v>3</v>
      </c>
      <c r="DF271" t="s">
        <v>3</v>
      </c>
      <c r="DG271" t="s">
        <v>3</v>
      </c>
      <c r="DH271" t="s">
        <v>3</v>
      </c>
      <c r="DI271" t="s">
        <v>3</v>
      </c>
      <c r="DJ271" t="s">
        <v>3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19</v>
      </c>
      <c r="DW271" t="s">
        <v>19</v>
      </c>
      <c r="DX271">
        <v>1</v>
      </c>
      <c r="DZ271" t="s">
        <v>3</v>
      </c>
      <c r="EA271" t="s">
        <v>3</v>
      </c>
      <c r="EB271" t="s">
        <v>3</v>
      </c>
      <c r="EC271" t="s">
        <v>3</v>
      </c>
      <c r="EE271">
        <v>113434998</v>
      </c>
      <c r="EF271">
        <v>1</v>
      </c>
      <c r="EG271" t="s">
        <v>23</v>
      </c>
      <c r="EH271">
        <v>0</v>
      </c>
      <c r="EI271" t="s">
        <v>3</v>
      </c>
      <c r="EJ271">
        <v>4</v>
      </c>
      <c r="EK271">
        <v>0</v>
      </c>
      <c r="EL271" t="s">
        <v>24</v>
      </c>
      <c r="EM271" t="s">
        <v>25</v>
      </c>
      <c r="EO271" t="s">
        <v>3</v>
      </c>
      <c r="EQ271">
        <v>131072</v>
      </c>
      <c r="ER271">
        <v>90.64</v>
      </c>
      <c r="ES271">
        <v>10.77</v>
      </c>
      <c r="ET271">
        <v>0</v>
      </c>
      <c r="EU271">
        <v>0</v>
      </c>
      <c r="EV271">
        <v>79.87</v>
      </c>
      <c r="EW271">
        <v>0.22</v>
      </c>
      <c r="EX271">
        <v>0</v>
      </c>
      <c r="EY271">
        <v>0</v>
      </c>
      <c r="FQ271">
        <v>0</v>
      </c>
      <c r="FR271">
        <f t="shared" si="223"/>
        <v>0</v>
      </c>
      <c r="FS271">
        <v>0</v>
      </c>
      <c r="FX271">
        <v>70</v>
      </c>
      <c r="FY271">
        <v>10</v>
      </c>
      <c r="GA271" t="s">
        <v>3</v>
      </c>
      <c r="GD271">
        <v>0</v>
      </c>
      <c r="GF271">
        <v>770361457</v>
      </c>
      <c r="GG271">
        <v>2</v>
      </c>
      <c r="GH271">
        <v>1</v>
      </c>
      <c r="GI271">
        <v>-2</v>
      </c>
      <c r="GJ271">
        <v>0</v>
      </c>
      <c r="GK271">
        <f>ROUND(R271*(R12)/100,2)</f>
        <v>0</v>
      </c>
      <c r="GL271">
        <f t="shared" si="224"/>
        <v>0</v>
      </c>
      <c r="GM271">
        <f t="shared" si="225"/>
        <v>24880.3</v>
      </c>
      <c r="GN271">
        <f t="shared" si="226"/>
        <v>0</v>
      </c>
      <c r="GO271">
        <f t="shared" si="227"/>
        <v>0</v>
      </c>
      <c r="GP271">
        <f t="shared" si="228"/>
        <v>24880.3</v>
      </c>
      <c r="GR271">
        <v>0</v>
      </c>
      <c r="GS271">
        <v>0</v>
      </c>
      <c r="GT271">
        <v>0</v>
      </c>
      <c r="GU271" t="s">
        <v>3</v>
      </c>
      <c r="GV271">
        <f>ROUND((GT271),6)</f>
        <v>0</v>
      </c>
      <c r="GW271">
        <v>1</v>
      </c>
      <c r="GX271">
        <f t="shared" si="229"/>
        <v>0</v>
      </c>
      <c r="HA271">
        <v>0</v>
      </c>
      <c r="HB271">
        <v>0</v>
      </c>
      <c r="HC271">
        <f t="shared" si="230"/>
        <v>0</v>
      </c>
      <c r="HE271" t="s">
        <v>3</v>
      </c>
      <c r="HF271" t="s">
        <v>3</v>
      </c>
      <c r="HM271" t="s">
        <v>3</v>
      </c>
      <c r="HN271" t="s">
        <v>3</v>
      </c>
      <c r="HO271" t="s">
        <v>3</v>
      </c>
      <c r="HP271" t="s">
        <v>3</v>
      </c>
      <c r="HQ271" t="s">
        <v>3</v>
      </c>
      <c r="IK271">
        <v>0</v>
      </c>
    </row>
    <row r="272" spans="1:245" x14ac:dyDescent="0.2">
      <c r="A272">
        <v>17</v>
      </c>
      <c r="B272">
        <v>1</v>
      </c>
      <c r="C272">
        <f>ROW(SmtRes!A287)</f>
        <v>287</v>
      </c>
      <c r="D272">
        <f>ROW(EtalonRes!A287)</f>
        <v>287</v>
      </c>
      <c r="E272" t="s">
        <v>305</v>
      </c>
      <c r="F272" t="s">
        <v>243</v>
      </c>
      <c r="G272" t="s">
        <v>306</v>
      </c>
      <c r="H272" t="s">
        <v>19</v>
      </c>
      <c r="I272">
        <v>161</v>
      </c>
      <c r="J272">
        <v>0</v>
      </c>
      <c r="K272">
        <v>161</v>
      </c>
      <c r="O272">
        <f t="shared" si="199"/>
        <v>81837.91</v>
      </c>
      <c r="P272">
        <f t="shared" si="200"/>
        <v>11104.17</v>
      </c>
      <c r="Q272">
        <f t="shared" si="201"/>
        <v>0</v>
      </c>
      <c r="R272">
        <f t="shared" si="202"/>
        <v>0</v>
      </c>
      <c r="S272">
        <f t="shared" si="203"/>
        <v>70733.740000000005</v>
      </c>
      <c r="T272">
        <f t="shared" si="204"/>
        <v>0</v>
      </c>
      <c r="U272">
        <f t="shared" si="205"/>
        <v>194.81</v>
      </c>
      <c r="V272">
        <f t="shared" si="206"/>
        <v>0</v>
      </c>
      <c r="W272">
        <f t="shared" si="207"/>
        <v>0</v>
      </c>
      <c r="X272">
        <f t="shared" si="208"/>
        <v>49513.62</v>
      </c>
      <c r="Y272">
        <f t="shared" si="209"/>
        <v>7073.37</v>
      </c>
      <c r="AA272">
        <v>150194011</v>
      </c>
      <c r="AB272">
        <f t="shared" si="210"/>
        <v>508.31</v>
      </c>
      <c r="AC272">
        <f>ROUND(((ES272*11)),6)</f>
        <v>68.97</v>
      </c>
      <c r="AD272">
        <f>ROUND(((((ET272*11))-((EU272*11)))+AE272),6)</f>
        <v>0</v>
      </c>
      <c r="AE272">
        <f>ROUND(((EU272*11)),6)</f>
        <v>0</v>
      </c>
      <c r="AF272">
        <f>ROUND(((EV272*11)),6)</f>
        <v>439.34</v>
      </c>
      <c r="AG272">
        <f t="shared" si="211"/>
        <v>0</v>
      </c>
      <c r="AH272">
        <f>((EW272*11))</f>
        <v>1.21</v>
      </c>
      <c r="AI272">
        <f>((EX272*11))</f>
        <v>0</v>
      </c>
      <c r="AJ272">
        <f t="shared" si="212"/>
        <v>0</v>
      </c>
      <c r="AK272">
        <v>46.21</v>
      </c>
      <c r="AL272">
        <v>6.27</v>
      </c>
      <c r="AM272">
        <v>0</v>
      </c>
      <c r="AN272">
        <v>0</v>
      </c>
      <c r="AO272">
        <v>39.94</v>
      </c>
      <c r="AP272">
        <v>0</v>
      </c>
      <c r="AQ272">
        <v>0.11</v>
      </c>
      <c r="AR272">
        <v>0</v>
      </c>
      <c r="AS272">
        <v>0</v>
      </c>
      <c r="AT272">
        <v>70</v>
      </c>
      <c r="AU272">
        <v>10</v>
      </c>
      <c r="AV272">
        <v>1</v>
      </c>
      <c r="AW272">
        <v>1</v>
      </c>
      <c r="AZ272">
        <v>1</v>
      </c>
      <c r="BA272">
        <v>1</v>
      </c>
      <c r="BB272">
        <v>1</v>
      </c>
      <c r="BC272">
        <v>1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4</v>
      </c>
      <c r="BJ272" t="s">
        <v>245</v>
      </c>
      <c r="BM272">
        <v>0</v>
      </c>
      <c r="BN272">
        <v>0</v>
      </c>
      <c r="BO272" t="s">
        <v>3</v>
      </c>
      <c r="BP272">
        <v>0</v>
      </c>
      <c r="BQ272">
        <v>1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70</v>
      </c>
      <c r="CA272">
        <v>10</v>
      </c>
      <c r="CB272" t="s">
        <v>3</v>
      </c>
      <c r="CE272">
        <v>0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13"/>
        <v>81837.91</v>
      </c>
      <c r="CQ272">
        <f t="shared" si="214"/>
        <v>68.97</v>
      </c>
      <c r="CR272">
        <f>(((((ET272*11))*BB272-((EU272*11))*BS272)+AE272*BS272)*AV272)</f>
        <v>0</v>
      </c>
      <c r="CS272">
        <f t="shared" si="215"/>
        <v>0</v>
      </c>
      <c r="CT272">
        <f t="shared" si="216"/>
        <v>439.34</v>
      </c>
      <c r="CU272">
        <f t="shared" si="217"/>
        <v>0</v>
      </c>
      <c r="CV272">
        <f t="shared" si="218"/>
        <v>1.21</v>
      </c>
      <c r="CW272">
        <f t="shared" si="219"/>
        <v>0</v>
      </c>
      <c r="CX272">
        <f t="shared" si="220"/>
        <v>0</v>
      </c>
      <c r="CY272">
        <f t="shared" si="221"/>
        <v>49513.618000000009</v>
      </c>
      <c r="CZ272">
        <f t="shared" si="222"/>
        <v>7073.3739999999998</v>
      </c>
      <c r="DC272" t="s">
        <v>3</v>
      </c>
      <c r="DD272" t="s">
        <v>33</v>
      </c>
      <c r="DE272" t="s">
        <v>33</v>
      </c>
      <c r="DF272" t="s">
        <v>33</v>
      </c>
      <c r="DG272" t="s">
        <v>33</v>
      </c>
      <c r="DH272" t="s">
        <v>3</v>
      </c>
      <c r="DI272" t="s">
        <v>33</v>
      </c>
      <c r="DJ272" t="s">
        <v>33</v>
      </c>
      <c r="DK272" t="s">
        <v>3</v>
      </c>
      <c r="DL272" t="s">
        <v>33</v>
      </c>
      <c r="DM272" t="s">
        <v>33</v>
      </c>
      <c r="DN272">
        <v>0</v>
      </c>
      <c r="DO272">
        <v>0</v>
      </c>
      <c r="DP272">
        <v>1</v>
      </c>
      <c r="DQ272">
        <v>1</v>
      </c>
      <c r="DU272">
        <v>1010</v>
      </c>
      <c r="DV272" t="s">
        <v>19</v>
      </c>
      <c r="DW272" t="s">
        <v>19</v>
      </c>
      <c r="DX272">
        <v>1</v>
      </c>
      <c r="DZ272" t="s">
        <v>3</v>
      </c>
      <c r="EA272" t="s">
        <v>3</v>
      </c>
      <c r="EB272" t="s">
        <v>3</v>
      </c>
      <c r="EC272" t="s">
        <v>3</v>
      </c>
      <c r="EE272">
        <v>113434998</v>
      </c>
      <c r="EF272">
        <v>1</v>
      </c>
      <c r="EG272" t="s">
        <v>23</v>
      </c>
      <c r="EH272">
        <v>0</v>
      </c>
      <c r="EI272" t="s">
        <v>3</v>
      </c>
      <c r="EJ272">
        <v>4</v>
      </c>
      <c r="EK272">
        <v>0</v>
      </c>
      <c r="EL272" t="s">
        <v>24</v>
      </c>
      <c r="EM272" t="s">
        <v>25</v>
      </c>
      <c r="EO272" t="s">
        <v>3</v>
      </c>
      <c r="EQ272">
        <v>131072</v>
      </c>
      <c r="ER272">
        <v>46.21</v>
      </c>
      <c r="ES272">
        <v>6.27</v>
      </c>
      <c r="ET272">
        <v>0</v>
      </c>
      <c r="EU272">
        <v>0</v>
      </c>
      <c r="EV272">
        <v>39.94</v>
      </c>
      <c r="EW272">
        <v>0.11</v>
      </c>
      <c r="EX272">
        <v>0</v>
      </c>
      <c r="EY272">
        <v>0</v>
      </c>
      <c r="FQ272">
        <v>0</v>
      </c>
      <c r="FR272">
        <f t="shared" si="223"/>
        <v>0</v>
      </c>
      <c r="FS272">
        <v>0</v>
      </c>
      <c r="FX272">
        <v>770</v>
      </c>
      <c r="FY272">
        <v>110</v>
      </c>
      <c r="GA272" t="s">
        <v>3</v>
      </c>
      <c r="GD272">
        <v>0</v>
      </c>
      <c r="GF272">
        <v>1230074350</v>
      </c>
      <c r="GG272">
        <v>2</v>
      </c>
      <c r="GH272">
        <v>1</v>
      </c>
      <c r="GI272">
        <v>-2</v>
      </c>
      <c r="GJ272">
        <v>0</v>
      </c>
      <c r="GK272">
        <f>ROUND(R272*(R12)/100,2)</f>
        <v>0</v>
      </c>
      <c r="GL272">
        <f t="shared" si="224"/>
        <v>0</v>
      </c>
      <c r="GM272">
        <f t="shared" si="225"/>
        <v>138424.9</v>
      </c>
      <c r="GN272">
        <f t="shared" si="226"/>
        <v>0</v>
      </c>
      <c r="GO272">
        <f t="shared" si="227"/>
        <v>0</v>
      </c>
      <c r="GP272">
        <f t="shared" si="228"/>
        <v>138424.9</v>
      </c>
      <c r="GR272">
        <v>0</v>
      </c>
      <c r="GS272">
        <v>0</v>
      </c>
      <c r="GT272">
        <v>0</v>
      </c>
      <c r="GU272" t="s">
        <v>33</v>
      </c>
      <c r="GV272">
        <f>ROUND(((GT272*11)),6)</f>
        <v>0</v>
      </c>
      <c r="GW272">
        <v>1</v>
      </c>
      <c r="GX272">
        <f t="shared" si="229"/>
        <v>0</v>
      </c>
      <c r="HA272">
        <v>0</v>
      </c>
      <c r="HB272">
        <v>0</v>
      </c>
      <c r="HC272">
        <f t="shared" si="230"/>
        <v>0</v>
      </c>
      <c r="HE272" t="s">
        <v>3</v>
      </c>
      <c r="HF272" t="s">
        <v>3</v>
      </c>
      <c r="HM272" t="s">
        <v>3</v>
      </c>
      <c r="HN272" t="s">
        <v>3</v>
      </c>
      <c r="HO272" t="s">
        <v>3</v>
      </c>
      <c r="HP272" t="s">
        <v>3</v>
      </c>
      <c r="HQ272" t="s">
        <v>3</v>
      </c>
      <c r="IK272">
        <v>0</v>
      </c>
    </row>
    <row r="274" spans="1:206" x14ac:dyDescent="0.2">
      <c r="A274" s="2">
        <v>51</v>
      </c>
      <c r="B274" s="2">
        <f>B246</f>
        <v>1</v>
      </c>
      <c r="C274" s="2">
        <f>A246</f>
        <v>5</v>
      </c>
      <c r="D274" s="2">
        <f>ROW(A246)</f>
        <v>246</v>
      </c>
      <c r="E274" s="2"/>
      <c r="F274" s="2" t="str">
        <f>IF(F246&lt;&gt;"",F246,"")</f>
        <v>Новый подраздел</v>
      </c>
      <c r="G274" s="2" t="str">
        <f>IF(G246&lt;&gt;"",G246,"")</f>
        <v>АПС</v>
      </c>
      <c r="H274" s="2">
        <v>0</v>
      </c>
      <c r="I274" s="2"/>
      <c r="J274" s="2"/>
      <c r="K274" s="2"/>
      <c r="L274" s="2"/>
      <c r="M274" s="2"/>
      <c r="N274" s="2"/>
      <c r="O274" s="2">
        <f t="shared" ref="O274:T274" si="234">ROUND(AB274,2)</f>
        <v>279175.77</v>
      </c>
      <c r="P274" s="2">
        <f t="shared" si="234"/>
        <v>18465.080000000002</v>
      </c>
      <c r="Q274" s="2">
        <f t="shared" si="234"/>
        <v>11645.91</v>
      </c>
      <c r="R274" s="2">
        <f t="shared" si="234"/>
        <v>7605.36</v>
      </c>
      <c r="S274" s="2">
        <f t="shared" si="234"/>
        <v>249064.78</v>
      </c>
      <c r="T274" s="2">
        <f t="shared" si="234"/>
        <v>0</v>
      </c>
      <c r="U274" s="2">
        <f>AH274</f>
        <v>678.02650000000006</v>
      </c>
      <c r="V274" s="2">
        <f>AI274</f>
        <v>0</v>
      </c>
      <c r="W274" s="2">
        <f>ROUND(AJ274,2)</f>
        <v>0</v>
      </c>
      <c r="X274" s="2">
        <f>ROUND(AK274,2)</f>
        <v>174345.35</v>
      </c>
      <c r="Y274" s="2">
        <f>ROUND(AL274,2)</f>
        <v>24906.47</v>
      </c>
      <c r="Z274" s="2"/>
      <c r="AA274" s="2"/>
      <c r="AB274" s="2">
        <f>ROUND(SUMIF(AA250:AA272,"=150194011",O250:O272),2)</f>
        <v>279175.77</v>
      </c>
      <c r="AC274" s="2">
        <f>ROUND(SUMIF(AA250:AA272,"=150194011",P250:P272),2)</f>
        <v>18465.080000000002</v>
      </c>
      <c r="AD274" s="2">
        <f>ROUND(SUMIF(AA250:AA272,"=150194011",Q250:Q272),2)</f>
        <v>11645.91</v>
      </c>
      <c r="AE274" s="2">
        <f>ROUND(SUMIF(AA250:AA272,"=150194011",R250:R272),2)</f>
        <v>7605.36</v>
      </c>
      <c r="AF274" s="2">
        <f>ROUND(SUMIF(AA250:AA272,"=150194011",S250:S272),2)</f>
        <v>249064.78</v>
      </c>
      <c r="AG274" s="2">
        <f>ROUND(SUMIF(AA250:AA272,"=150194011",T250:T272),2)</f>
        <v>0</v>
      </c>
      <c r="AH274" s="2">
        <f>SUMIF(AA250:AA272,"=150194011",U250:U272)</f>
        <v>678.02650000000006</v>
      </c>
      <c r="AI274" s="2">
        <f>SUMIF(AA250:AA272,"=150194011",V250:V272)</f>
        <v>0</v>
      </c>
      <c r="AJ274" s="2">
        <f>ROUND(SUMIF(AA250:AA272,"=150194011",W250:W272),2)</f>
        <v>0</v>
      </c>
      <c r="AK274" s="2">
        <f>ROUND(SUMIF(AA250:AA272,"=150194011",X250:X272),2)</f>
        <v>174345.35</v>
      </c>
      <c r="AL274" s="2">
        <f>ROUND(SUMIF(AA250:AA272,"=150194011",Y250:Y272),2)</f>
        <v>24906.47</v>
      </c>
      <c r="AM274" s="2"/>
      <c r="AN274" s="2"/>
      <c r="AO274" s="2">
        <f t="shared" ref="AO274:BD274" si="235">ROUND(BX274,2)</f>
        <v>0</v>
      </c>
      <c r="AP274" s="2">
        <f t="shared" si="235"/>
        <v>0</v>
      </c>
      <c r="AQ274" s="2">
        <f t="shared" si="235"/>
        <v>0</v>
      </c>
      <c r="AR274" s="2">
        <f t="shared" si="235"/>
        <v>486641.36</v>
      </c>
      <c r="AS274" s="2">
        <f t="shared" si="235"/>
        <v>0</v>
      </c>
      <c r="AT274" s="2">
        <f t="shared" si="235"/>
        <v>0</v>
      </c>
      <c r="AU274" s="2">
        <f t="shared" si="235"/>
        <v>486641.36</v>
      </c>
      <c r="AV274" s="2">
        <f t="shared" si="235"/>
        <v>18465.080000000002</v>
      </c>
      <c r="AW274" s="2">
        <f t="shared" si="235"/>
        <v>18465.080000000002</v>
      </c>
      <c r="AX274" s="2">
        <f t="shared" si="235"/>
        <v>0</v>
      </c>
      <c r="AY274" s="2">
        <f t="shared" si="235"/>
        <v>18465.080000000002</v>
      </c>
      <c r="AZ274" s="2">
        <f t="shared" si="235"/>
        <v>0</v>
      </c>
      <c r="BA274" s="2">
        <f t="shared" si="235"/>
        <v>0</v>
      </c>
      <c r="BB274" s="2">
        <f t="shared" si="235"/>
        <v>0</v>
      </c>
      <c r="BC274" s="2">
        <f t="shared" si="235"/>
        <v>0</v>
      </c>
      <c r="BD274" s="2">
        <f t="shared" si="235"/>
        <v>0</v>
      </c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>
        <f>ROUND(SUMIF(AA250:AA272,"=150194011",FQ250:FQ272),2)</f>
        <v>0</v>
      </c>
      <c r="BY274" s="2">
        <f>ROUND(SUMIF(AA250:AA272,"=150194011",FR250:FR272),2)</f>
        <v>0</v>
      </c>
      <c r="BZ274" s="2">
        <f>ROUND(SUMIF(AA250:AA272,"=150194011",GL250:GL272),2)</f>
        <v>0</v>
      </c>
      <c r="CA274" s="2">
        <f>ROUND(SUMIF(AA250:AA272,"=150194011",GM250:GM272),2)</f>
        <v>486641.36</v>
      </c>
      <c r="CB274" s="2">
        <f>ROUND(SUMIF(AA250:AA272,"=150194011",GN250:GN272),2)</f>
        <v>0</v>
      </c>
      <c r="CC274" s="2">
        <f>ROUND(SUMIF(AA250:AA272,"=150194011",GO250:GO272),2)</f>
        <v>0</v>
      </c>
      <c r="CD274" s="2">
        <f>ROUND(SUMIF(AA250:AA272,"=150194011",GP250:GP272),2)</f>
        <v>486641.36</v>
      </c>
      <c r="CE274" s="2">
        <f>AC274-BX274</f>
        <v>18465.080000000002</v>
      </c>
      <c r="CF274" s="2">
        <f>AC274-BY274</f>
        <v>18465.080000000002</v>
      </c>
      <c r="CG274" s="2">
        <f>BX274-BZ274</f>
        <v>0</v>
      </c>
      <c r="CH274" s="2">
        <f>AC274-BX274-BY274+BZ274</f>
        <v>18465.080000000002</v>
      </c>
      <c r="CI274" s="2">
        <f>BY274-BZ274</f>
        <v>0</v>
      </c>
      <c r="CJ274" s="2">
        <f>ROUND(SUMIF(AA250:AA272,"=150194011",GX250:GX272),2)</f>
        <v>0</v>
      </c>
      <c r="CK274" s="2">
        <f>ROUND(SUMIF(AA250:AA272,"=150194011",GY250:GY272),2)</f>
        <v>0</v>
      </c>
      <c r="CL274" s="2">
        <f>ROUND(SUMIF(AA250:AA272,"=150194011",GZ250:GZ272),2)</f>
        <v>0</v>
      </c>
      <c r="CM274" s="2">
        <f>ROUND(SUMIF(AA250:AA272,"=150194011",HD250:HD272),2)</f>
        <v>0</v>
      </c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>
        <v>0</v>
      </c>
    </row>
    <row r="276" spans="1:206" x14ac:dyDescent="0.2">
      <c r="A276" s="4">
        <v>50</v>
      </c>
      <c r="B276" s="4">
        <v>0</v>
      </c>
      <c r="C276" s="4">
        <v>0</v>
      </c>
      <c r="D276" s="4">
        <v>1</v>
      </c>
      <c r="E276" s="4">
        <v>201</v>
      </c>
      <c r="F276" s="4">
        <f>ROUND(Source!O274,O276)</f>
        <v>279175.77</v>
      </c>
      <c r="G276" s="4" t="s">
        <v>96</v>
      </c>
      <c r="H276" s="4" t="s">
        <v>97</v>
      </c>
      <c r="I276" s="4"/>
      <c r="J276" s="4"/>
      <c r="K276" s="4">
        <v>201</v>
      </c>
      <c r="L276" s="4">
        <v>1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>
        <v>279175.77</v>
      </c>
      <c r="X276" s="4">
        <v>1</v>
      </c>
      <c r="Y276" s="4">
        <v>279175.77</v>
      </c>
      <c r="Z276" s="4"/>
      <c r="AA276" s="4"/>
      <c r="AB276" s="4"/>
    </row>
    <row r="277" spans="1:206" x14ac:dyDescent="0.2">
      <c r="A277" s="4">
        <v>50</v>
      </c>
      <c r="B277" s="4">
        <v>0</v>
      </c>
      <c r="C277" s="4">
        <v>0</v>
      </c>
      <c r="D277" s="4">
        <v>1</v>
      </c>
      <c r="E277" s="4">
        <v>202</v>
      </c>
      <c r="F277" s="4">
        <f>ROUND(Source!P274,O277)</f>
        <v>18465.080000000002</v>
      </c>
      <c r="G277" s="4" t="s">
        <v>98</v>
      </c>
      <c r="H277" s="4" t="s">
        <v>99</v>
      </c>
      <c r="I277" s="4"/>
      <c r="J277" s="4"/>
      <c r="K277" s="4">
        <v>202</v>
      </c>
      <c r="L277" s="4">
        <v>2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>
        <v>18465.080000000002</v>
      </c>
      <c r="X277" s="4">
        <v>1</v>
      </c>
      <c r="Y277" s="4">
        <v>18465.080000000002</v>
      </c>
      <c r="Z277" s="4"/>
      <c r="AA277" s="4"/>
      <c r="AB277" s="4"/>
    </row>
    <row r="278" spans="1:206" x14ac:dyDescent="0.2">
      <c r="A278" s="4">
        <v>50</v>
      </c>
      <c r="B278" s="4">
        <v>0</v>
      </c>
      <c r="C278" s="4">
        <v>0</v>
      </c>
      <c r="D278" s="4">
        <v>1</v>
      </c>
      <c r="E278" s="4">
        <v>222</v>
      </c>
      <c r="F278" s="4">
        <f>ROUND(Source!AO274,O278)</f>
        <v>0</v>
      </c>
      <c r="G278" s="4" t="s">
        <v>100</v>
      </c>
      <c r="H278" s="4" t="s">
        <v>101</v>
      </c>
      <c r="I278" s="4"/>
      <c r="J278" s="4"/>
      <c r="K278" s="4">
        <v>222</v>
      </c>
      <c r="L278" s="4">
        <v>3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>
        <v>0</v>
      </c>
      <c r="X278" s="4">
        <v>1</v>
      </c>
      <c r="Y278" s="4">
        <v>0</v>
      </c>
      <c r="Z278" s="4"/>
      <c r="AA278" s="4"/>
      <c r="AB278" s="4"/>
    </row>
    <row r="279" spans="1:206" x14ac:dyDescent="0.2">
      <c r="A279" s="4">
        <v>50</v>
      </c>
      <c r="B279" s="4">
        <v>0</v>
      </c>
      <c r="C279" s="4">
        <v>0</v>
      </c>
      <c r="D279" s="4">
        <v>1</v>
      </c>
      <c r="E279" s="4">
        <v>225</v>
      </c>
      <c r="F279" s="4">
        <f>ROUND(Source!AV274,O279)</f>
        <v>18465.080000000002</v>
      </c>
      <c r="G279" s="4" t="s">
        <v>102</v>
      </c>
      <c r="H279" s="4" t="s">
        <v>103</v>
      </c>
      <c r="I279" s="4"/>
      <c r="J279" s="4"/>
      <c r="K279" s="4">
        <v>225</v>
      </c>
      <c r="L279" s="4">
        <v>4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>
        <v>18465.080000000002</v>
      </c>
      <c r="X279" s="4">
        <v>1</v>
      </c>
      <c r="Y279" s="4">
        <v>18465.080000000002</v>
      </c>
      <c r="Z279" s="4"/>
      <c r="AA279" s="4"/>
      <c r="AB279" s="4"/>
    </row>
    <row r="280" spans="1:206" x14ac:dyDescent="0.2">
      <c r="A280" s="4">
        <v>50</v>
      </c>
      <c r="B280" s="4">
        <v>0</v>
      </c>
      <c r="C280" s="4">
        <v>0</v>
      </c>
      <c r="D280" s="4">
        <v>1</v>
      </c>
      <c r="E280" s="4">
        <v>226</v>
      </c>
      <c r="F280" s="4">
        <f>ROUND(Source!AW274,O280)</f>
        <v>18465.080000000002</v>
      </c>
      <c r="G280" s="4" t="s">
        <v>104</v>
      </c>
      <c r="H280" s="4" t="s">
        <v>105</v>
      </c>
      <c r="I280" s="4"/>
      <c r="J280" s="4"/>
      <c r="K280" s="4">
        <v>226</v>
      </c>
      <c r="L280" s="4">
        <v>5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>
        <v>18465.080000000002</v>
      </c>
      <c r="X280" s="4">
        <v>1</v>
      </c>
      <c r="Y280" s="4">
        <v>18465.080000000002</v>
      </c>
      <c r="Z280" s="4"/>
      <c r="AA280" s="4"/>
      <c r="AB280" s="4"/>
    </row>
    <row r="281" spans="1:206" x14ac:dyDescent="0.2">
      <c r="A281" s="4">
        <v>50</v>
      </c>
      <c r="B281" s="4">
        <v>0</v>
      </c>
      <c r="C281" s="4">
        <v>0</v>
      </c>
      <c r="D281" s="4">
        <v>1</v>
      </c>
      <c r="E281" s="4">
        <v>227</v>
      </c>
      <c r="F281" s="4">
        <f>ROUND(Source!AX274,O281)</f>
        <v>0</v>
      </c>
      <c r="G281" s="4" t="s">
        <v>106</v>
      </c>
      <c r="H281" s="4" t="s">
        <v>107</v>
      </c>
      <c r="I281" s="4"/>
      <c r="J281" s="4"/>
      <c r="K281" s="4">
        <v>227</v>
      </c>
      <c r="L281" s="4">
        <v>6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>
        <v>0</v>
      </c>
      <c r="X281" s="4">
        <v>1</v>
      </c>
      <c r="Y281" s="4">
        <v>0</v>
      </c>
      <c r="Z281" s="4"/>
      <c r="AA281" s="4"/>
      <c r="AB281" s="4"/>
    </row>
    <row r="282" spans="1:206" x14ac:dyDescent="0.2">
      <c r="A282" s="4">
        <v>50</v>
      </c>
      <c r="B282" s="4">
        <v>0</v>
      </c>
      <c r="C282" s="4">
        <v>0</v>
      </c>
      <c r="D282" s="4">
        <v>1</v>
      </c>
      <c r="E282" s="4">
        <v>228</v>
      </c>
      <c r="F282" s="4">
        <f>ROUND(Source!AY274,O282)</f>
        <v>18465.080000000002</v>
      </c>
      <c r="G282" s="4" t="s">
        <v>108</v>
      </c>
      <c r="H282" s="4" t="s">
        <v>109</v>
      </c>
      <c r="I282" s="4"/>
      <c r="J282" s="4"/>
      <c r="K282" s="4">
        <v>228</v>
      </c>
      <c r="L282" s="4">
        <v>7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>
        <v>18465.080000000002</v>
      </c>
      <c r="X282" s="4">
        <v>1</v>
      </c>
      <c r="Y282" s="4">
        <v>18465.080000000002</v>
      </c>
      <c r="Z282" s="4"/>
      <c r="AA282" s="4"/>
      <c r="AB282" s="4"/>
    </row>
    <row r="283" spans="1:206" x14ac:dyDescent="0.2">
      <c r="A283" s="4">
        <v>50</v>
      </c>
      <c r="B283" s="4">
        <v>0</v>
      </c>
      <c r="C283" s="4">
        <v>0</v>
      </c>
      <c r="D283" s="4">
        <v>1</v>
      </c>
      <c r="E283" s="4">
        <v>216</v>
      </c>
      <c r="F283" s="4">
        <f>ROUND(Source!AP274,O283)</f>
        <v>0</v>
      </c>
      <c r="G283" s="4" t="s">
        <v>110</v>
      </c>
      <c r="H283" s="4" t="s">
        <v>111</v>
      </c>
      <c r="I283" s="4"/>
      <c r="J283" s="4"/>
      <c r="K283" s="4">
        <v>216</v>
      </c>
      <c r="L283" s="4">
        <v>8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>
        <v>0</v>
      </c>
      <c r="X283" s="4">
        <v>1</v>
      </c>
      <c r="Y283" s="4">
        <v>0</v>
      </c>
      <c r="Z283" s="4"/>
      <c r="AA283" s="4"/>
      <c r="AB283" s="4"/>
    </row>
    <row r="284" spans="1:206" x14ac:dyDescent="0.2">
      <c r="A284" s="4">
        <v>50</v>
      </c>
      <c r="B284" s="4">
        <v>0</v>
      </c>
      <c r="C284" s="4">
        <v>0</v>
      </c>
      <c r="D284" s="4">
        <v>1</v>
      </c>
      <c r="E284" s="4">
        <v>223</v>
      </c>
      <c r="F284" s="4">
        <f>ROUND(Source!AQ274,O284)</f>
        <v>0</v>
      </c>
      <c r="G284" s="4" t="s">
        <v>112</v>
      </c>
      <c r="H284" s="4" t="s">
        <v>113</v>
      </c>
      <c r="I284" s="4"/>
      <c r="J284" s="4"/>
      <c r="K284" s="4">
        <v>223</v>
      </c>
      <c r="L284" s="4">
        <v>9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>
        <v>0</v>
      </c>
      <c r="X284" s="4">
        <v>1</v>
      </c>
      <c r="Y284" s="4">
        <v>0</v>
      </c>
      <c r="Z284" s="4"/>
      <c r="AA284" s="4"/>
      <c r="AB284" s="4"/>
    </row>
    <row r="285" spans="1:206" x14ac:dyDescent="0.2">
      <c r="A285" s="4">
        <v>50</v>
      </c>
      <c r="B285" s="4">
        <v>0</v>
      </c>
      <c r="C285" s="4">
        <v>0</v>
      </c>
      <c r="D285" s="4">
        <v>1</v>
      </c>
      <c r="E285" s="4">
        <v>229</v>
      </c>
      <c r="F285" s="4">
        <f>ROUND(Source!AZ274,O285)</f>
        <v>0</v>
      </c>
      <c r="G285" s="4" t="s">
        <v>114</v>
      </c>
      <c r="H285" s="4" t="s">
        <v>115</v>
      </c>
      <c r="I285" s="4"/>
      <c r="J285" s="4"/>
      <c r="K285" s="4">
        <v>229</v>
      </c>
      <c r="L285" s="4">
        <v>10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>
        <v>0</v>
      </c>
      <c r="X285" s="4">
        <v>1</v>
      </c>
      <c r="Y285" s="4">
        <v>0</v>
      </c>
      <c r="Z285" s="4"/>
      <c r="AA285" s="4"/>
      <c r="AB285" s="4"/>
    </row>
    <row r="286" spans="1:206" x14ac:dyDescent="0.2">
      <c r="A286" s="4">
        <v>50</v>
      </c>
      <c r="B286" s="4">
        <v>0</v>
      </c>
      <c r="C286" s="4">
        <v>0</v>
      </c>
      <c r="D286" s="4">
        <v>1</v>
      </c>
      <c r="E286" s="4">
        <v>203</v>
      </c>
      <c r="F286" s="4">
        <f>ROUND(Source!Q274,O286)</f>
        <v>11645.91</v>
      </c>
      <c r="G286" s="4" t="s">
        <v>116</v>
      </c>
      <c r="H286" s="4" t="s">
        <v>117</v>
      </c>
      <c r="I286" s="4"/>
      <c r="J286" s="4"/>
      <c r="K286" s="4">
        <v>203</v>
      </c>
      <c r="L286" s="4">
        <v>11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>
        <v>11645.91</v>
      </c>
      <c r="X286" s="4">
        <v>1</v>
      </c>
      <c r="Y286" s="4">
        <v>11645.91</v>
      </c>
      <c r="Z286" s="4"/>
      <c r="AA286" s="4"/>
      <c r="AB286" s="4"/>
    </row>
    <row r="287" spans="1:206" x14ac:dyDescent="0.2">
      <c r="A287" s="4">
        <v>50</v>
      </c>
      <c r="B287" s="4">
        <v>0</v>
      </c>
      <c r="C287" s="4">
        <v>0</v>
      </c>
      <c r="D287" s="4">
        <v>1</v>
      </c>
      <c r="E287" s="4">
        <v>231</v>
      </c>
      <c r="F287" s="4">
        <f>ROUND(Source!BB274,O287)</f>
        <v>0</v>
      </c>
      <c r="G287" s="4" t="s">
        <v>118</v>
      </c>
      <c r="H287" s="4" t="s">
        <v>119</v>
      </c>
      <c r="I287" s="4"/>
      <c r="J287" s="4"/>
      <c r="K287" s="4">
        <v>231</v>
      </c>
      <c r="L287" s="4">
        <v>12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>
        <v>0</v>
      </c>
      <c r="X287" s="4">
        <v>1</v>
      </c>
      <c r="Y287" s="4">
        <v>0</v>
      </c>
      <c r="Z287" s="4"/>
      <c r="AA287" s="4"/>
      <c r="AB287" s="4"/>
    </row>
    <row r="288" spans="1:206" x14ac:dyDescent="0.2">
      <c r="A288" s="4">
        <v>50</v>
      </c>
      <c r="B288" s="4">
        <v>0</v>
      </c>
      <c r="C288" s="4">
        <v>0</v>
      </c>
      <c r="D288" s="4">
        <v>1</v>
      </c>
      <c r="E288" s="4">
        <v>204</v>
      </c>
      <c r="F288" s="4">
        <f>ROUND(Source!R274,O288)</f>
        <v>7605.36</v>
      </c>
      <c r="G288" s="4" t="s">
        <v>120</v>
      </c>
      <c r="H288" s="4" t="s">
        <v>121</v>
      </c>
      <c r="I288" s="4"/>
      <c r="J288" s="4"/>
      <c r="K288" s="4">
        <v>204</v>
      </c>
      <c r="L288" s="4">
        <v>13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>
        <v>7605.36</v>
      </c>
      <c r="X288" s="4">
        <v>1</v>
      </c>
      <c r="Y288" s="4">
        <v>7605.36</v>
      </c>
      <c r="Z288" s="4"/>
      <c r="AA288" s="4"/>
      <c r="AB288" s="4"/>
    </row>
    <row r="289" spans="1:88" x14ac:dyDescent="0.2">
      <c r="A289" s="4">
        <v>50</v>
      </c>
      <c r="B289" s="4">
        <v>0</v>
      </c>
      <c r="C289" s="4">
        <v>0</v>
      </c>
      <c r="D289" s="4">
        <v>1</v>
      </c>
      <c r="E289" s="4">
        <v>205</v>
      </c>
      <c r="F289" s="4">
        <f>ROUND(Source!S274,O289)</f>
        <v>249064.78</v>
      </c>
      <c r="G289" s="4" t="s">
        <v>122</v>
      </c>
      <c r="H289" s="4" t="s">
        <v>123</v>
      </c>
      <c r="I289" s="4"/>
      <c r="J289" s="4"/>
      <c r="K289" s="4">
        <v>205</v>
      </c>
      <c r="L289" s="4">
        <v>14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>
        <v>249064.78</v>
      </c>
      <c r="X289" s="4">
        <v>1</v>
      </c>
      <c r="Y289" s="4">
        <v>249064.78</v>
      </c>
      <c r="Z289" s="4"/>
      <c r="AA289" s="4"/>
      <c r="AB289" s="4"/>
    </row>
    <row r="290" spans="1:88" x14ac:dyDescent="0.2">
      <c r="A290" s="4">
        <v>50</v>
      </c>
      <c r="B290" s="4">
        <v>0</v>
      </c>
      <c r="C290" s="4">
        <v>0</v>
      </c>
      <c r="D290" s="4">
        <v>1</v>
      </c>
      <c r="E290" s="4">
        <v>232</v>
      </c>
      <c r="F290" s="4">
        <f>ROUND(Source!BC274,O290)</f>
        <v>0</v>
      </c>
      <c r="G290" s="4" t="s">
        <v>124</v>
      </c>
      <c r="H290" s="4" t="s">
        <v>125</v>
      </c>
      <c r="I290" s="4"/>
      <c r="J290" s="4"/>
      <c r="K290" s="4">
        <v>232</v>
      </c>
      <c r="L290" s="4">
        <v>15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>
        <v>0</v>
      </c>
      <c r="X290" s="4">
        <v>1</v>
      </c>
      <c r="Y290" s="4">
        <v>0</v>
      </c>
      <c r="Z290" s="4"/>
      <c r="AA290" s="4"/>
      <c r="AB290" s="4"/>
    </row>
    <row r="291" spans="1:88" x14ac:dyDescent="0.2">
      <c r="A291" s="4">
        <v>50</v>
      </c>
      <c r="B291" s="4">
        <v>0</v>
      </c>
      <c r="C291" s="4">
        <v>0</v>
      </c>
      <c r="D291" s="4">
        <v>1</v>
      </c>
      <c r="E291" s="4">
        <v>214</v>
      </c>
      <c r="F291" s="4">
        <f>ROUND(Source!AS274,O291)</f>
        <v>0</v>
      </c>
      <c r="G291" s="4" t="s">
        <v>126</v>
      </c>
      <c r="H291" s="4" t="s">
        <v>127</v>
      </c>
      <c r="I291" s="4"/>
      <c r="J291" s="4"/>
      <c r="K291" s="4">
        <v>214</v>
      </c>
      <c r="L291" s="4">
        <v>16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>
        <v>0</v>
      </c>
      <c r="X291" s="4">
        <v>1</v>
      </c>
      <c r="Y291" s="4">
        <v>0</v>
      </c>
      <c r="Z291" s="4"/>
      <c r="AA291" s="4"/>
      <c r="AB291" s="4"/>
    </row>
    <row r="292" spans="1:88" x14ac:dyDescent="0.2">
      <c r="A292" s="4">
        <v>50</v>
      </c>
      <c r="B292" s="4">
        <v>0</v>
      </c>
      <c r="C292" s="4">
        <v>0</v>
      </c>
      <c r="D292" s="4">
        <v>1</v>
      </c>
      <c r="E292" s="4">
        <v>215</v>
      </c>
      <c r="F292" s="4">
        <f>ROUND(Source!AT274,O292)</f>
        <v>0</v>
      </c>
      <c r="G292" s="4" t="s">
        <v>128</v>
      </c>
      <c r="H292" s="4" t="s">
        <v>129</v>
      </c>
      <c r="I292" s="4"/>
      <c r="J292" s="4"/>
      <c r="K292" s="4">
        <v>215</v>
      </c>
      <c r="L292" s="4">
        <v>17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>
        <v>0</v>
      </c>
      <c r="X292" s="4">
        <v>1</v>
      </c>
      <c r="Y292" s="4">
        <v>0</v>
      </c>
      <c r="Z292" s="4"/>
      <c r="AA292" s="4"/>
      <c r="AB292" s="4"/>
    </row>
    <row r="293" spans="1:88" x14ac:dyDescent="0.2">
      <c r="A293" s="4">
        <v>50</v>
      </c>
      <c r="B293" s="4">
        <v>0</v>
      </c>
      <c r="C293" s="4">
        <v>0</v>
      </c>
      <c r="D293" s="4">
        <v>1</v>
      </c>
      <c r="E293" s="4">
        <v>217</v>
      </c>
      <c r="F293" s="4">
        <f>ROUND(Source!AU274,O293)</f>
        <v>486641.36</v>
      </c>
      <c r="G293" s="4" t="s">
        <v>130</v>
      </c>
      <c r="H293" s="4" t="s">
        <v>131</v>
      </c>
      <c r="I293" s="4"/>
      <c r="J293" s="4"/>
      <c r="K293" s="4">
        <v>217</v>
      </c>
      <c r="L293" s="4">
        <v>18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>
        <v>486641.36</v>
      </c>
      <c r="X293" s="4">
        <v>1</v>
      </c>
      <c r="Y293" s="4">
        <v>486641.36</v>
      </c>
      <c r="Z293" s="4"/>
      <c r="AA293" s="4"/>
      <c r="AB293" s="4"/>
    </row>
    <row r="294" spans="1:88" x14ac:dyDescent="0.2">
      <c r="A294" s="4">
        <v>50</v>
      </c>
      <c r="B294" s="4">
        <v>0</v>
      </c>
      <c r="C294" s="4">
        <v>0</v>
      </c>
      <c r="D294" s="4">
        <v>1</v>
      </c>
      <c r="E294" s="4">
        <v>230</v>
      </c>
      <c r="F294" s="4">
        <f>ROUND(Source!BA274,O294)</f>
        <v>0</v>
      </c>
      <c r="G294" s="4" t="s">
        <v>132</v>
      </c>
      <c r="H294" s="4" t="s">
        <v>133</v>
      </c>
      <c r="I294" s="4"/>
      <c r="J294" s="4"/>
      <c r="K294" s="4">
        <v>230</v>
      </c>
      <c r="L294" s="4">
        <v>19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>
        <v>0</v>
      </c>
      <c r="X294" s="4">
        <v>1</v>
      </c>
      <c r="Y294" s="4">
        <v>0</v>
      </c>
      <c r="Z294" s="4"/>
      <c r="AA294" s="4"/>
      <c r="AB294" s="4"/>
    </row>
    <row r="295" spans="1:88" x14ac:dyDescent="0.2">
      <c r="A295" s="4">
        <v>50</v>
      </c>
      <c r="B295" s="4">
        <v>0</v>
      </c>
      <c r="C295" s="4">
        <v>0</v>
      </c>
      <c r="D295" s="4">
        <v>1</v>
      </c>
      <c r="E295" s="4">
        <v>206</v>
      </c>
      <c r="F295" s="4">
        <f>ROUND(Source!T274,O295)</f>
        <v>0</v>
      </c>
      <c r="G295" s="4" t="s">
        <v>134</v>
      </c>
      <c r="H295" s="4" t="s">
        <v>135</v>
      </c>
      <c r="I295" s="4"/>
      <c r="J295" s="4"/>
      <c r="K295" s="4">
        <v>206</v>
      </c>
      <c r="L295" s="4">
        <v>20</v>
      </c>
      <c r="M295" s="4">
        <v>3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>
        <v>0</v>
      </c>
      <c r="X295" s="4">
        <v>1</v>
      </c>
      <c r="Y295" s="4">
        <v>0</v>
      </c>
      <c r="Z295" s="4"/>
      <c r="AA295" s="4"/>
      <c r="AB295" s="4"/>
    </row>
    <row r="296" spans="1:88" x14ac:dyDescent="0.2">
      <c r="A296" s="4">
        <v>50</v>
      </c>
      <c r="B296" s="4">
        <v>0</v>
      </c>
      <c r="C296" s="4">
        <v>0</v>
      </c>
      <c r="D296" s="4">
        <v>1</v>
      </c>
      <c r="E296" s="4">
        <v>207</v>
      </c>
      <c r="F296" s="4">
        <f>Source!U274</f>
        <v>678.02650000000006</v>
      </c>
      <c r="G296" s="4" t="s">
        <v>136</v>
      </c>
      <c r="H296" s="4" t="s">
        <v>137</v>
      </c>
      <c r="I296" s="4"/>
      <c r="J296" s="4"/>
      <c r="K296" s="4">
        <v>207</v>
      </c>
      <c r="L296" s="4">
        <v>21</v>
      </c>
      <c r="M296" s="4">
        <v>3</v>
      </c>
      <c r="N296" s="4" t="s">
        <v>3</v>
      </c>
      <c r="O296" s="4">
        <v>-1</v>
      </c>
      <c r="P296" s="4"/>
      <c r="Q296" s="4"/>
      <c r="R296" s="4"/>
      <c r="S296" s="4"/>
      <c r="T296" s="4"/>
      <c r="U296" s="4"/>
      <c r="V296" s="4"/>
      <c r="W296" s="4">
        <v>678.02650000000017</v>
      </c>
      <c r="X296" s="4">
        <v>1</v>
      </c>
      <c r="Y296" s="4">
        <v>678.02650000000017</v>
      </c>
      <c r="Z296" s="4"/>
      <c r="AA296" s="4"/>
      <c r="AB296" s="4"/>
    </row>
    <row r="297" spans="1:88" x14ac:dyDescent="0.2">
      <c r="A297" s="4">
        <v>50</v>
      </c>
      <c r="B297" s="4">
        <v>0</v>
      </c>
      <c r="C297" s="4">
        <v>0</v>
      </c>
      <c r="D297" s="4">
        <v>1</v>
      </c>
      <c r="E297" s="4">
        <v>208</v>
      </c>
      <c r="F297" s="4">
        <f>Source!V274</f>
        <v>0</v>
      </c>
      <c r="G297" s="4" t="s">
        <v>138</v>
      </c>
      <c r="H297" s="4" t="s">
        <v>139</v>
      </c>
      <c r="I297" s="4"/>
      <c r="J297" s="4"/>
      <c r="K297" s="4">
        <v>208</v>
      </c>
      <c r="L297" s="4">
        <v>22</v>
      </c>
      <c r="M297" s="4">
        <v>3</v>
      </c>
      <c r="N297" s="4" t="s">
        <v>3</v>
      </c>
      <c r="O297" s="4">
        <v>-1</v>
      </c>
      <c r="P297" s="4"/>
      <c r="Q297" s="4"/>
      <c r="R297" s="4"/>
      <c r="S297" s="4"/>
      <c r="T297" s="4"/>
      <c r="U297" s="4"/>
      <c r="V297" s="4"/>
      <c r="W297" s="4">
        <v>0</v>
      </c>
      <c r="X297" s="4">
        <v>1</v>
      </c>
      <c r="Y297" s="4">
        <v>0</v>
      </c>
      <c r="Z297" s="4"/>
      <c r="AA297" s="4"/>
      <c r="AB297" s="4"/>
    </row>
    <row r="298" spans="1:88" x14ac:dyDescent="0.2">
      <c r="A298" s="4">
        <v>50</v>
      </c>
      <c r="B298" s="4">
        <v>0</v>
      </c>
      <c r="C298" s="4">
        <v>0</v>
      </c>
      <c r="D298" s="4">
        <v>1</v>
      </c>
      <c r="E298" s="4">
        <v>209</v>
      </c>
      <c r="F298" s="4">
        <f>ROUND(Source!W274,O298)</f>
        <v>0</v>
      </c>
      <c r="G298" s="4" t="s">
        <v>140</v>
      </c>
      <c r="H298" s="4" t="s">
        <v>141</v>
      </c>
      <c r="I298" s="4"/>
      <c r="J298" s="4"/>
      <c r="K298" s="4">
        <v>209</v>
      </c>
      <c r="L298" s="4">
        <v>23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>
        <v>0</v>
      </c>
      <c r="X298" s="4">
        <v>1</v>
      </c>
      <c r="Y298" s="4">
        <v>0</v>
      </c>
      <c r="Z298" s="4"/>
      <c r="AA298" s="4"/>
      <c r="AB298" s="4"/>
    </row>
    <row r="299" spans="1:88" x14ac:dyDescent="0.2">
      <c r="A299" s="4">
        <v>50</v>
      </c>
      <c r="B299" s="4">
        <v>0</v>
      </c>
      <c r="C299" s="4">
        <v>0</v>
      </c>
      <c r="D299" s="4">
        <v>1</v>
      </c>
      <c r="E299" s="4">
        <v>233</v>
      </c>
      <c r="F299" s="4">
        <f>ROUND(Source!BD274,O299)</f>
        <v>0</v>
      </c>
      <c r="G299" s="4" t="s">
        <v>142</v>
      </c>
      <c r="H299" s="4" t="s">
        <v>143</v>
      </c>
      <c r="I299" s="4"/>
      <c r="J299" s="4"/>
      <c r="K299" s="4">
        <v>233</v>
      </c>
      <c r="L299" s="4">
        <v>24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>
        <v>0</v>
      </c>
      <c r="X299" s="4">
        <v>1</v>
      </c>
      <c r="Y299" s="4">
        <v>0</v>
      </c>
      <c r="Z299" s="4"/>
      <c r="AA299" s="4"/>
      <c r="AB299" s="4"/>
    </row>
    <row r="300" spans="1:88" x14ac:dyDescent="0.2">
      <c r="A300" s="4">
        <v>50</v>
      </c>
      <c r="B300" s="4">
        <v>0</v>
      </c>
      <c r="C300" s="4">
        <v>0</v>
      </c>
      <c r="D300" s="4">
        <v>1</v>
      </c>
      <c r="E300" s="4">
        <v>210</v>
      </c>
      <c r="F300" s="4">
        <f>ROUND(Source!X274,O300)</f>
        <v>174345.35</v>
      </c>
      <c r="G300" s="4" t="s">
        <v>144</v>
      </c>
      <c r="H300" s="4" t="s">
        <v>145</v>
      </c>
      <c r="I300" s="4"/>
      <c r="J300" s="4"/>
      <c r="K300" s="4">
        <v>210</v>
      </c>
      <c r="L300" s="4">
        <v>25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>
        <v>174345.35</v>
      </c>
      <c r="X300" s="4">
        <v>1</v>
      </c>
      <c r="Y300" s="4">
        <v>174345.35</v>
      </c>
      <c r="Z300" s="4"/>
      <c r="AA300" s="4"/>
      <c r="AB300" s="4"/>
    </row>
    <row r="301" spans="1:88" x14ac:dyDescent="0.2">
      <c r="A301" s="4">
        <v>50</v>
      </c>
      <c r="B301" s="4">
        <v>0</v>
      </c>
      <c r="C301" s="4">
        <v>0</v>
      </c>
      <c r="D301" s="4">
        <v>1</v>
      </c>
      <c r="E301" s="4">
        <v>211</v>
      </c>
      <c r="F301" s="4">
        <f>ROUND(Source!Y274,O301)</f>
        <v>24906.47</v>
      </c>
      <c r="G301" s="4" t="s">
        <v>146</v>
      </c>
      <c r="H301" s="4" t="s">
        <v>147</v>
      </c>
      <c r="I301" s="4"/>
      <c r="J301" s="4"/>
      <c r="K301" s="4">
        <v>211</v>
      </c>
      <c r="L301" s="4">
        <v>26</v>
      </c>
      <c r="M301" s="4">
        <v>3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>
        <v>24906.47</v>
      </c>
      <c r="X301" s="4">
        <v>1</v>
      </c>
      <c r="Y301" s="4">
        <v>24906.47</v>
      </c>
      <c r="Z301" s="4"/>
      <c r="AA301" s="4"/>
      <c r="AB301" s="4"/>
    </row>
    <row r="302" spans="1:88" x14ac:dyDescent="0.2">
      <c r="A302" s="4">
        <v>50</v>
      </c>
      <c r="B302" s="4">
        <v>0</v>
      </c>
      <c r="C302" s="4">
        <v>0</v>
      </c>
      <c r="D302" s="4">
        <v>1</v>
      </c>
      <c r="E302" s="4">
        <v>224</v>
      </c>
      <c r="F302" s="4">
        <f>ROUND(Source!AR274,O302)</f>
        <v>486641.36</v>
      </c>
      <c r="G302" s="4" t="s">
        <v>148</v>
      </c>
      <c r="H302" s="4" t="s">
        <v>149</v>
      </c>
      <c r="I302" s="4"/>
      <c r="J302" s="4"/>
      <c r="K302" s="4">
        <v>224</v>
      </c>
      <c r="L302" s="4">
        <v>27</v>
      </c>
      <c r="M302" s="4">
        <v>3</v>
      </c>
      <c r="N302" s="4" t="s">
        <v>3</v>
      </c>
      <c r="O302" s="4">
        <v>2</v>
      </c>
      <c r="P302" s="4"/>
      <c r="Q302" s="4"/>
      <c r="R302" s="4"/>
      <c r="S302" s="4"/>
      <c r="T302" s="4"/>
      <c r="U302" s="4"/>
      <c r="V302" s="4"/>
      <c r="W302" s="4">
        <v>486641.36</v>
      </c>
      <c r="X302" s="4">
        <v>1</v>
      </c>
      <c r="Y302" s="4">
        <v>486641.36</v>
      </c>
      <c r="Z302" s="4"/>
      <c r="AA302" s="4"/>
      <c r="AB302" s="4"/>
    </row>
    <row r="304" spans="1:88" x14ac:dyDescent="0.2">
      <c r="A304" s="1">
        <v>5</v>
      </c>
      <c r="B304" s="1">
        <v>1</v>
      </c>
      <c r="C304" s="1"/>
      <c r="D304" s="1">
        <f>ROW(A320)</f>
        <v>320</v>
      </c>
      <c r="E304" s="1"/>
      <c r="F304" s="1" t="s">
        <v>14</v>
      </c>
      <c r="G304" s="1" t="s">
        <v>307</v>
      </c>
      <c r="H304" s="1" t="s">
        <v>3</v>
      </c>
      <c r="I304" s="1">
        <v>0</v>
      </c>
      <c r="J304" s="1"/>
      <c r="K304" s="1">
        <v>0</v>
      </c>
      <c r="L304" s="1"/>
      <c r="M304" s="1" t="s">
        <v>3</v>
      </c>
      <c r="N304" s="1"/>
      <c r="O304" s="1"/>
      <c r="P304" s="1"/>
      <c r="Q304" s="1"/>
      <c r="R304" s="1"/>
      <c r="S304" s="1">
        <v>0</v>
      </c>
      <c r="T304" s="1"/>
      <c r="U304" s="1" t="s">
        <v>3</v>
      </c>
      <c r="V304" s="1">
        <v>0</v>
      </c>
      <c r="W304" s="1"/>
      <c r="X304" s="1"/>
      <c r="Y304" s="1"/>
      <c r="Z304" s="1"/>
      <c r="AA304" s="1"/>
      <c r="AB304" s="1" t="s">
        <v>3</v>
      </c>
      <c r="AC304" s="1" t="s">
        <v>3</v>
      </c>
      <c r="AD304" s="1" t="s">
        <v>3</v>
      </c>
      <c r="AE304" s="1" t="s">
        <v>3</v>
      </c>
      <c r="AF304" s="1" t="s">
        <v>3</v>
      </c>
      <c r="AG304" s="1" t="s">
        <v>3</v>
      </c>
      <c r="AH304" s="1"/>
      <c r="AI304" s="1"/>
      <c r="AJ304" s="1"/>
      <c r="AK304" s="1"/>
      <c r="AL304" s="1"/>
      <c r="AM304" s="1"/>
      <c r="AN304" s="1"/>
      <c r="AO304" s="1"/>
      <c r="AP304" s="1" t="s">
        <v>3</v>
      </c>
      <c r="AQ304" s="1" t="s">
        <v>3</v>
      </c>
      <c r="AR304" s="1" t="s">
        <v>3</v>
      </c>
      <c r="AS304" s="1"/>
      <c r="AT304" s="1"/>
      <c r="AU304" s="1"/>
      <c r="AV304" s="1"/>
      <c r="AW304" s="1"/>
      <c r="AX304" s="1"/>
      <c r="AY304" s="1"/>
      <c r="AZ304" s="1" t="s">
        <v>3</v>
      </c>
      <c r="BA304" s="1"/>
      <c r="BB304" s="1" t="s">
        <v>3</v>
      </c>
      <c r="BC304" s="1" t="s">
        <v>3</v>
      </c>
      <c r="BD304" s="1" t="s">
        <v>3</v>
      </c>
      <c r="BE304" s="1" t="s">
        <v>3</v>
      </c>
      <c r="BF304" s="1" t="s">
        <v>3</v>
      </c>
      <c r="BG304" s="1" t="s">
        <v>3</v>
      </c>
      <c r="BH304" s="1" t="s">
        <v>3</v>
      </c>
      <c r="BI304" s="1" t="s">
        <v>3</v>
      </c>
      <c r="BJ304" s="1" t="s">
        <v>3</v>
      </c>
      <c r="BK304" s="1" t="s">
        <v>3</v>
      </c>
      <c r="BL304" s="1" t="s">
        <v>3</v>
      </c>
      <c r="BM304" s="1" t="s">
        <v>3</v>
      </c>
      <c r="BN304" s="1" t="s">
        <v>3</v>
      </c>
      <c r="BO304" s="1" t="s">
        <v>3</v>
      </c>
      <c r="BP304" s="1" t="s">
        <v>3</v>
      </c>
      <c r="BQ304" s="1"/>
      <c r="BR304" s="1"/>
      <c r="BS304" s="1"/>
      <c r="BT304" s="1"/>
      <c r="BU304" s="1"/>
      <c r="BV304" s="1"/>
      <c r="BW304" s="1"/>
      <c r="BX304" s="1">
        <v>0</v>
      </c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>
        <v>0</v>
      </c>
    </row>
    <row r="306" spans="1:245" x14ac:dyDescent="0.2">
      <c r="A306" s="2">
        <v>52</v>
      </c>
      <c r="B306" s="2">
        <f t="shared" ref="B306:G306" si="236">B320</f>
        <v>1</v>
      </c>
      <c r="C306" s="2">
        <f t="shared" si="236"/>
        <v>5</v>
      </c>
      <c r="D306" s="2">
        <f t="shared" si="236"/>
        <v>304</v>
      </c>
      <c r="E306" s="2">
        <f t="shared" si="236"/>
        <v>0</v>
      </c>
      <c r="F306" s="2" t="str">
        <f t="shared" si="236"/>
        <v>Новый подраздел</v>
      </c>
      <c r="G306" s="2" t="str">
        <f t="shared" si="236"/>
        <v>СОУЭ</v>
      </c>
      <c r="H306" s="2"/>
      <c r="I306" s="2"/>
      <c r="J306" s="2"/>
      <c r="K306" s="2"/>
      <c r="L306" s="2"/>
      <c r="M306" s="2"/>
      <c r="N306" s="2"/>
      <c r="O306" s="2">
        <f t="shared" ref="O306:AT306" si="237">O320</f>
        <v>34794.910000000003</v>
      </c>
      <c r="P306" s="2">
        <f t="shared" si="237"/>
        <v>4415.7</v>
      </c>
      <c r="Q306" s="2">
        <f t="shared" si="237"/>
        <v>1123.77</v>
      </c>
      <c r="R306" s="2">
        <f t="shared" si="237"/>
        <v>733.54</v>
      </c>
      <c r="S306" s="2">
        <f t="shared" si="237"/>
        <v>29255.439999999999</v>
      </c>
      <c r="T306" s="2">
        <f t="shared" si="237"/>
        <v>0</v>
      </c>
      <c r="U306" s="2">
        <f t="shared" si="237"/>
        <v>79.045999999999992</v>
      </c>
      <c r="V306" s="2">
        <f t="shared" si="237"/>
        <v>0</v>
      </c>
      <c r="W306" s="2">
        <f t="shared" si="237"/>
        <v>0</v>
      </c>
      <c r="X306" s="2">
        <f t="shared" si="237"/>
        <v>20478.82</v>
      </c>
      <c r="Y306" s="2">
        <f t="shared" si="237"/>
        <v>2925.55</v>
      </c>
      <c r="Z306" s="2">
        <f t="shared" si="237"/>
        <v>0</v>
      </c>
      <c r="AA306" s="2">
        <f t="shared" si="237"/>
        <v>0</v>
      </c>
      <c r="AB306" s="2">
        <f t="shared" si="237"/>
        <v>34794.910000000003</v>
      </c>
      <c r="AC306" s="2">
        <f t="shared" si="237"/>
        <v>4415.7</v>
      </c>
      <c r="AD306" s="2">
        <f t="shared" si="237"/>
        <v>1123.77</v>
      </c>
      <c r="AE306" s="2">
        <f t="shared" si="237"/>
        <v>733.54</v>
      </c>
      <c r="AF306" s="2">
        <f t="shared" si="237"/>
        <v>29255.439999999999</v>
      </c>
      <c r="AG306" s="2">
        <f t="shared" si="237"/>
        <v>0</v>
      </c>
      <c r="AH306" s="2">
        <f t="shared" si="237"/>
        <v>79.045999999999992</v>
      </c>
      <c r="AI306" s="2">
        <f t="shared" si="237"/>
        <v>0</v>
      </c>
      <c r="AJ306" s="2">
        <f t="shared" si="237"/>
        <v>0</v>
      </c>
      <c r="AK306" s="2">
        <f t="shared" si="237"/>
        <v>20478.82</v>
      </c>
      <c r="AL306" s="2">
        <f t="shared" si="237"/>
        <v>2925.55</v>
      </c>
      <c r="AM306" s="2">
        <f t="shared" si="237"/>
        <v>0</v>
      </c>
      <c r="AN306" s="2">
        <f t="shared" si="237"/>
        <v>0</v>
      </c>
      <c r="AO306" s="2">
        <f t="shared" si="237"/>
        <v>0</v>
      </c>
      <c r="AP306" s="2">
        <f t="shared" si="237"/>
        <v>0</v>
      </c>
      <c r="AQ306" s="2">
        <f t="shared" si="237"/>
        <v>0</v>
      </c>
      <c r="AR306" s="2">
        <f t="shared" si="237"/>
        <v>58991.5</v>
      </c>
      <c r="AS306" s="2">
        <f t="shared" si="237"/>
        <v>0</v>
      </c>
      <c r="AT306" s="2">
        <f t="shared" si="237"/>
        <v>0</v>
      </c>
      <c r="AU306" s="2">
        <f t="shared" ref="AU306:BZ306" si="238">AU320</f>
        <v>58991.5</v>
      </c>
      <c r="AV306" s="2">
        <f t="shared" si="238"/>
        <v>4415.7</v>
      </c>
      <c r="AW306" s="2">
        <f t="shared" si="238"/>
        <v>4415.7</v>
      </c>
      <c r="AX306" s="2">
        <f t="shared" si="238"/>
        <v>0</v>
      </c>
      <c r="AY306" s="2">
        <f t="shared" si="238"/>
        <v>4415.7</v>
      </c>
      <c r="AZ306" s="2">
        <f t="shared" si="238"/>
        <v>0</v>
      </c>
      <c r="BA306" s="2">
        <f t="shared" si="238"/>
        <v>0</v>
      </c>
      <c r="BB306" s="2">
        <f t="shared" si="238"/>
        <v>0</v>
      </c>
      <c r="BC306" s="2">
        <f t="shared" si="238"/>
        <v>0</v>
      </c>
      <c r="BD306" s="2">
        <f t="shared" si="238"/>
        <v>0</v>
      </c>
      <c r="BE306" s="2">
        <f t="shared" si="238"/>
        <v>0</v>
      </c>
      <c r="BF306" s="2">
        <f t="shared" si="238"/>
        <v>0</v>
      </c>
      <c r="BG306" s="2">
        <f t="shared" si="238"/>
        <v>0</v>
      </c>
      <c r="BH306" s="2">
        <f t="shared" si="238"/>
        <v>0</v>
      </c>
      <c r="BI306" s="2">
        <f t="shared" si="238"/>
        <v>0</v>
      </c>
      <c r="BJ306" s="2">
        <f t="shared" si="238"/>
        <v>0</v>
      </c>
      <c r="BK306" s="2">
        <f t="shared" si="238"/>
        <v>0</v>
      </c>
      <c r="BL306" s="2">
        <f t="shared" si="238"/>
        <v>0</v>
      </c>
      <c r="BM306" s="2">
        <f t="shared" si="238"/>
        <v>0</v>
      </c>
      <c r="BN306" s="2">
        <f t="shared" si="238"/>
        <v>0</v>
      </c>
      <c r="BO306" s="2">
        <f t="shared" si="238"/>
        <v>0</v>
      </c>
      <c r="BP306" s="2">
        <f t="shared" si="238"/>
        <v>0</v>
      </c>
      <c r="BQ306" s="2">
        <f t="shared" si="238"/>
        <v>0</v>
      </c>
      <c r="BR306" s="2">
        <f t="shared" si="238"/>
        <v>0</v>
      </c>
      <c r="BS306" s="2">
        <f t="shared" si="238"/>
        <v>0</v>
      </c>
      <c r="BT306" s="2">
        <f t="shared" si="238"/>
        <v>0</v>
      </c>
      <c r="BU306" s="2">
        <f t="shared" si="238"/>
        <v>0</v>
      </c>
      <c r="BV306" s="2">
        <f t="shared" si="238"/>
        <v>0</v>
      </c>
      <c r="BW306" s="2">
        <f t="shared" si="238"/>
        <v>0</v>
      </c>
      <c r="BX306" s="2">
        <f t="shared" si="238"/>
        <v>0</v>
      </c>
      <c r="BY306" s="2">
        <f t="shared" si="238"/>
        <v>0</v>
      </c>
      <c r="BZ306" s="2">
        <f t="shared" si="238"/>
        <v>0</v>
      </c>
      <c r="CA306" s="2">
        <f t="shared" ref="CA306:DF306" si="239">CA320</f>
        <v>58991.5</v>
      </c>
      <c r="CB306" s="2">
        <f t="shared" si="239"/>
        <v>0</v>
      </c>
      <c r="CC306" s="2">
        <f t="shared" si="239"/>
        <v>0</v>
      </c>
      <c r="CD306" s="2">
        <f t="shared" si="239"/>
        <v>58991.5</v>
      </c>
      <c r="CE306" s="2">
        <f t="shared" si="239"/>
        <v>4415.7</v>
      </c>
      <c r="CF306" s="2">
        <f t="shared" si="239"/>
        <v>4415.7</v>
      </c>
      <c r="CG306" s="2">
        <f t="shared" si="239"/>
        <v>0</v>
      </c>
      <c r="CH306" s="2">
        <f t="shared" si="239"/>
        <v>4415.7</v>
      </c>
      <c r="CI306" s="2">
        <f t="shared" si="239"/>
        <v>0</v>
      </c>
      <c r="CJ306" s="2">
        <f t="shared" si="239"/>
        <v>0</v>
      </c>
      <c r="CK306" s="2">
        <f t="shared" si="239"/>
        <v>0</v>
      </c>
      <c r="CL306" s="2">
        <f t="shared" si="239"/>
        <v>0</v>
      </c>
      <c r="CM306" s="2">
        <f t="shared" si="239"/>
        <v>0</v>
      </c>
      <c r="CN306" s="2">
        <f t="shared" si="239"/>
        <v>0</v>
      </c>
      <c r="CO306" s="2">
        <f t="shared" si="239"/>
        <v>0</v>
      </c>
      <c r="CP306" s="2">
        <f t="shared" si="239"/>
        <v>0</v>
      </c>
      <c r="CQ306" s="2">
        <f t="shared" si="239"/>
        <v>0</v>
      </c>
      <c r="CR306" s="2">
        <f t="shared" si="239"/>
        <v>0</v>
      </c>
      <c r="CS306" s="2">
        <f t="shared" si="239"/>
        <v>0</v>
      </c>
      <c r="CT306" s="2">
        <f t="shared" si="239"/>
        <v>0</v>
      </c>
      <c r="CU306" s="2">
        <f t="shared" si="239"/>
        <v>0</v>
      </c>
      <c r="CV306" s="2">
        <f t="shared" si="239"/>
        <v>0</v>
      </c>
      <c r="CW306" s="2">
        <f t="shared" si="239"/>
        <v>0</v>
      </c>
      <c r="CX306" s="2">
        <f t="shared" si="239"/>
        <v>0</v>
      </c>
      <c r="CY306" s="2">
        <f t="shared" si="239"/>
        <v>0</v>
      </c>
      <c r="CZ306" s="2">
        <f t="shared" si="239"/>
        <v>0</v>
      </c>
      <c r="DA306" s="2">
        <f t="shared" si="239"/>
        <v>0</v>
      </c>
      <c r="DB306" s="2">
        <f t="shared" si="239"/>
        <v>0</v>
      </c>
      <c r="DC306" s="2">
        <f t="shared" si="239"/>
        <v>0</v>
      </c>
      <c r="DD306" s="2">
        <f t="shared" si="239"/>
        <v>0</v>
      </c>
      <c r="DE306" s="2">
        <f t="shared" si="239"/>
        <v>0</v>
      </c>
      <c r="DF306" s="2">
        <f t="shared" si="239"/>
        <v>0</v>
      </c>
      <c r="DG306" s="3">
        <f t="shared" ref="DG306:EL306" si="240">DG320</f>
        <v>0</v>
      </c>
      <c r="DH306" s="3">
        <f t="shared" si="240"/>
        <v>0</v>
      </c>
      <c r="DI306" s="3">
        <f t="shared" si="240"/>
        <v>0</v>
      </c>
      <c r="DJ306" s="3">
        <f t="shared" si="240"/>
        <v>0</v>
      </c>
      <c r="DK306" s="3">
        <f t="shared" si="240"/>
        <v>0</v>
      </c>
      <c r="DL306" s="3">
        <f t="shared" si="240"/>
        <v>0</v>
      </c>
      <c r="DM306" s="3">
        <f t="shared" si="240"/>
        <v>0</v>
      </c>
      <c r="DN306" s="3">
        <f t="shared" si="240"/>
        <v>0</v>
      </c>
      <c r="DO306" s="3">
        <f t="shared" si="240"/>
        <v>0</v>
      </c>
      <c r="DP306" s="3">
        <f t="shared" si="240"/>
        <v>0</v>
      </c>
      <c r="DQ306" s="3">
        <f t="shared" si="240"/>
        <v>0</v>
      </c>
      <c r="DR306" s="3">
        <f t="shared" si="240"/>
        <v>0</v>
      </c>
      <c r="DS306" s="3">
        <f t="shared" si="240"/>
        <v>0</v>
      </c>
      <c r="DT306" s="3">
        <f t="shared" si="240"/>
        <v>0</v>
      </c>
      <c r="DU306" s="3">
        <f t="shared" si="240"/>
        <v>0</v>
      </c>
      <c r="DV306" s="3">
        <f t="shared" si="240"/>
        <v>0</v>
      </c>
      <c r="DW306" s="3">
        <f t="shared" si="240"/>
        <v>0</v>
      </c>
      <c r="DX306" s="3">
        <f t="shared" si="240"/>
        <v>0</v>
      </c>
      <c r="DY306" s="3">
        <f t="shared" si="240"/>
        <v>0</v>
      </c>
      <c r="DZ306" s="3">
        <f t="shared" si="240"/>
        <v>0</v>
      </c>
      <c r="EA306" s="3">
        <f t="shared" si="240"/>
        <v>0</v>
      </c>
      <c r="EB306" s="3">
        <f t="shared" si="240"/>
        <v>0</v>
      </c>
      <c r="EC306" s="3">
        <f t="shared" si="240"/>
        <v>0</v>
      </c>
      <c r="ED306" s="3">
        <f t="shared" si="240"/>
        <v>0</v>
      </c>
      <c r="EE306" s="3">
        <f t="shared" si="240"/>
        <v>0</v>
      </c>
      <c r="EF306" s="3">
        <f t="shared" si="240"/>
        <v>0</v>
      </c>
      <c r="EG306" s="3">
        <f t="shared" si="240"/>
        <v>0</v>
      </c>
      <c r="EH306" s="3">
        <f t="shared" si="240"/>
        <v>0</v>
      </c>
      <c r="EI306" s="3">
        <f t="shared" si="240"/>
        <v>0</v>
      </c>
      <c r="EJ306" s="3">
        <f t="shared" si="240"/>
        <v>0</v>
      </c>
      <c r="EK306" s="3">
        <f t="shared" si="240"/>
        <v>0</v>
      </c>
      <c r="EL306" s="3">
        <f t="shared" si="240"/>
        <v>0</v>
      </c>
      <c r="EM306" s="3">
        <f t="shared" ref="EM306:FR306" si="241">EM320</f>
        <v>0</v>
      </c>
      <c r="EN306" s="3">
        <f t="shared" si="241"/>
        <v>0</v>
      </c>
      <c r="EO306" s="3">
        <f t="shared" si="241"/>
        <v>0</v>
      </c>
      <c r="EP306" s="3">
        <f t="shared" si="241"/>
        <v>0</v>
      </c>
      <c r="EQ306" s="3">
        <f t="shared" si="241"/>
        <v>0</v>
      </c>
      <c r="ER306" s="3">
        <f t="shared" si="241"/>
        <v>0</v>
      </c>
      <c r="ES306" s="3">
        <f t="shared" si="241"/>
        <v>0</v>
      </c>
      <c r="ET306" s="3">
        <f t="shared" si="241"/>
        <v>0</v>
      </c>
      <c r="EU306" s="3">
        <f t="shared" si="241"/>
        <v>0</v>
      </c>
      <c r="EV306" s="3">
        <f t="shared" si="241"/>
        <v>0</v>
      </c>
      <c r="EW306" s="3">
        <f t="shared" si="241"/>
        <v>0</v>
      </c>
      <c r="EX306" s="3">
        <f t="shared" si="241"/>
        <v>0</v>
      </c>
      <c r="EY306" s="3">
        <f t="shared" si="241"/>
        <v>0</v>
      </c>
      <c r="EZ306" s="3">
        <f t="shared" si="241"/>
        <v>0</v>
      </c>
      <c r="FA306" s="3">
        <f t="shared" si="241"/>
        <v>0</v>
      </c>
      <c r="FB306" s="3">
        <f t="shared" si="241"/>
        <v>0</v>
      </c>
      <c r="FC306" s="3">
        <f t="shared" si="241"/>
        <v>0</v>
      </c>
      <c r="FD306" s="3">
        <f t="shared" si="241"/>
        <v>0</v>
      </c>
      <c r="FE306" s="3">
        <f t="shared" si="241"/>
        <v>0</v>
      </c>
      <c r="FF306" s="3">
        <f t="shared" si="241"/>
        <v>0</v>
      </c>
      <c r="FG306" s="3">
        <f t="shared" si="241"/>
        <v>0</v>
      </c>
      <c r="FH306" s="3">
        <f t="shared" si="241"/>
        <v>0</v>
      </c>
      <c r="FI306" s="3">
        <f t="shared" si="241"/>
        <v>0</v>
      </c>
      <c r="FJ306" s="3">
        <f t="shared" si="241"/>
        <v>0</v>
      </c>
      <c r="FK306" s="3">
        <f t="shared" si="241"/>
        <v>0</v>
      </c>
      <c r="FL306" s="3">
        <f t="shared" si="241"/>
        <v>0</v>
      </c>
      <c r="FM306" s="3">
        <f t="shared" si="241"/>
        <v>0</v>
      </c>
      <c r="FN306" s="3">
        <f t="shared" si="241"/>
        <v>0</v>
      </c>
      <c r="FO306" s="3">
        <f t="shared" si="241"/>
        <v>0</v>
      </c>
      <c r="FP306" s="3">
        <f t="shared" si="241"/>
        <v>0</v>
      </c>
      <c r="FQ306" s="3">
        <f t="shared" si="241"/>
        <v>0</v>
      </c>
      <c r="FR306" s="3">
        <f t="shared" si="241"/>
        <v>0</v>
      </c>
      <c r="FS306" s="3">
        <f t="shared" ref="FS306:GX306" si="242">FS320</f>
        <v>0</v>
      </c>
      <c r="FT306" s="3">
        <f t="shared" si="242"/>
        <v>0</v>
      </c>
      <c r="FU306" s="3">
        <f t="shared" si="242"/>
        <v>0</v>
      </c>
      <c r="FV306" s="3">
        <f t="shared" si="242"/>
        <v>0</v>
      </c>
      <c r="FW306" s="3">
        <f t="shared" si="242"/>
        <v>0</v>
      </c>
      <c r="FX306" s="3">
        <f t="shared" si="242"/>
        <v>0</v>
      </c>
      <c r="FY306" s="3">
        <f t="shared" si="242"/>
        <v>0</v>
      </c>
      <c r="FZ306" s="3">
        <f t="shared" si="242"/>
        <v>0</v>
      </c>
      <c r="GA306" s="3">
        <f t="shared" si="242"/>
        <v>0</v>
      </c>
      <c r="GB306" s="3">
        <f t="shared" si="242"/>
        <v>0</v>
      </c>
      <c r="GC306" s="3">
        <f t="shared" si="242"/>
        <v>0</v>
      </c>
      <c r="GD306" s="3">
        <f t="shared" si="242"/>
        <v>0</v>
      </c>
      <c r="GE306" s="3">
        <f t="shared" si="242"/>
        <v>0</v>
      </c>
      <c r="GF306" s="3">
        <f t="shared" si="242"/>
        <v>0</v>
      </c>
      <c r="GG306" s="3">
        <f t="shared" si="242"/>
        <v>0</v>
      </c>
      <c r="GH306" s="3">
        <f t="shared" si="242"/>
        <v>0</v>
      </c>
      <c r="GI306" s="3">
        <f t="shared" si="242"/>
        <v>0</v>
      </c>
      <c r="GJ306" s="3">
        <f t="shared" si="242"/>
        <v>0</v>
      </c>
      <c r="GK306" s="3">
        <f t="shared" si="242"/>
        <v>0</v>
      </c>
      <c r="GL306" s="3">
        <f t="shared" si="242"/>
        <v>0</v>
      </c>
      <c r="GM306" s="3">
        <f t="shared" si="242"/>
        <v>0</v>
      </c>
      <c r="GN306" s="3">
        <f t="shared" si="242"/>
        <v>0</v>
      </c>
      <c r="GO306" s="3">
        <f t="shared" si="242"/>
        <v>0</v>
      </c>
      <c r="GP306" s="3">
        <f t="shared" si="242"/>
        <v>0</v>
      </c>
      <c r="GQ306" s="3">
        <f t="shared" si="242"/>
        <v>0</v>
      </c>
      <c r="GR306" s="3">
        <f t="shared" si="242"/>
        <v>0</v>
      </c>
      <c r="GS306" s="3">
        <f t="shared" si="242"/>
        <v>0</v>
      </c>
      <c r="GT306" s="3">
        <f t="shared" si="242"/>
        <v>0</v>
      </c>
      <c r="GU306" s="3">
        <f t="shared" si="242"/>
        <v>0</v>
      </c>
      <c r="GV306" s="3">
        <f t="shared" si="242"/>
        <v>0</v>
      </c>
      <c r="GW306" s="3">
        <f t="shared" si="242"/>
        <v>0</v>
      </c>
      <c r="GX306" s="3">
        <f t="shared" si="242"/>
        <v>0</v>
      </c>
    </row>
    <row r="308" spans="1:245" x14ac:dyDescent="0.2">
      <c r="A308">
        <v>17</v>
      </c>
      <c r="B308">
        <v>1</v>
      </c>
      <c r="C308">
        <f>ROW(SmtRes!A289)</f>
        <v>289</v>
      </c>
      <c r="D308">
        <f>ROW(EtalonRes!A289)</f>
        <v>289</v>
      </c>
      <c r="E308" t="s">
        <v>308</v>
      </c>
      <c r="F308" t="s">
        <v>309</v>
      </c>
      <c r="G308" t="s">
        <v>310</v>
      </c>
      <c r="H308" t="s">
        <v>166</v>
      </c>
      <c r="I308">
        <v>0.1</v>
      </c>
      <c r="J308">
        <v>0</v>
      </c>
      <c r="K308">
        <v>0.1</v>
      </c>
      <c r="O308">
        <f t="shared" ref="O308:O318" si="243">ROUND(CP308,2)</f>
        <v>237.18</v>
      </c>
      <c r="P308">
        <f t="shared" ref="P308:P318" si="244">ROUND(CQ308*I308,2)</f>
        <v>4.8099999999999996</v>
      </c>
      <c r="Q308">
        <f t="shared" ref="Q308:Q318" si="245">ROUND(CR308*I308,2)</f>
        <v>0</v>
      </c>
      <c r="R308">
        <f t="shared" ref="R308:R318" si="246">ROUND(CS308*I308,2)</f>
        <v>0</v>
      </c>
      <c r="S308">
        <f t="shared" ref="S308:S318" si="247">ROUND(CT308*I308,2)</f>
        <v>232.37</v>
      </c>
      <c r="T308">
        <f t="shared" ref="T308:T318" si="248">ROUND(CU308*I308,2)</f>
        <v>0</v>
      </c>
      <c r="U308">
        <f t="shared" ref="U308:U318" si="249">CV308*I308</f>
        <v>0.64000000000000012</v>
      </c>
      <c r="V308">
        <f t="shared" ref="V308:V318" si="250">CW308*I308</f>
        <v>0</v>
      </c>
      <c r="W308">
        <f t="shared" ref="W308:W318" si="251">ROUND(CX308*I308,2)</f>
        <v>0</v>
      </c>
      <c r="X308">
        <f t="shared" ref="X308:X318" si="252">ROUND(CY308,2)</f>
        <v>162.66</v>
      </c>
      <c r="Y308">
        <f t="shared" ref="Y308:Y318" si="253">ROUND(CZ308,2)</f>
        <v>23.24</v>
      </c>
      <c r="AA308">
        <v>150194011</v>
      </c>
      <c r="AB308">
        <f t="shared" ref="AB308:AB318" si="254">ROUND((AC308+AD308+AF308),6)</f>
        <v>2371.7600000000002</v>
      </c>
      <c r="AC308">
        <f>ROUND((ES308),6)</f>
        <v>48.08</v>
      </c>
      <c r="AD308">
        <f>ROUND((((ET308)-(EU308))+AE308),6)</f>
        <v>0</v>
      </c>
      <c r="AE308">
        <f>ROUND((EU308),6)</f>
        <v>0</v>
      </c>
      <c r="AF308">
        <f>ROUND((EV308),6)</f>
        <v>2323.6799999999998</v>
      </c>
      <c r="AG308">
        <f t="shared" ref="AG308:AG318" si="255">ROUND((AP308),6)</f>
        <v>0</v>
      </c>
      <c r="AH308">
        <f>(EW308)</f>
        <v>6.4</v>
      </c>
      <c r="AI308">
        <f>(EX308)</f>
        <v>0</v>
      </c>
      <c r="AJ308">
        <f t="shared" ref="AJ308:AJ318" si="256">(AS308)</f>
        <v>0</v>
      </c>
      <c r="AK308">
        <v>2371.7600000000002</v>
      </c>
      <c r="AL308">
        <v>48.08</v>
      </c>
      <c r="AM308">
        <v>0</v>
      </c>
      <c r="AN308">
        <v>0</v>
      </c>
      <c r="AO308">
        <v>2323.6799999999998</v>
      </c>
      <c r="AP308">
        <v>0</v>
      </c>
      <c r="AQ308">
        <v>6.4</v>
      </c>
      <c r="AR308">
        <v>0</v>
      </c>
      <c r="AS308">
        <v>0</v>
      </c>
      <c r="AT308">
        <v>70</v>
      </c>
      <c r="AU308">
        <v>10</v>
      </c>
      <c r="AV308">
        <v>1</v>
      </c>
      <c r="AW308">
        <v>1</v>
      </c>
      <c r="AZ308">
        <v>1</v>
      </c>
      <c r="BA308">
        <v>1</v>
      </c>
      <c r="BB308">
        <v>1</v>
      </c>
      <c r="BC308">
        <v>1</v>
      </c>
      <c r="BD308" t="s">
        <v>3</v>
      </c>
      <c r="BE308" t="s">
        <v>3</v>
      </c>
      <c r="BF308" t="s">
        <v>3</v>
      </c>
      <c r="BG308" t="s">
        <v>3</v>
      </c>
      <c r="BH308">
        <v>0</v>
      </c>
      <c r="BI308">
        <v>4</v>
      </c>
      <c r="BJ308" t="s">
        <v>311</v>
      </c>
      <c r="BM308">
        <v>0</v>
      </c>
      <c r="BN308">
        <v>0</v>
      </c>
      <c r="BO308" t="s">
        <v>3</v>
      </c>
      <c r="BP308">
        <v>0</v>
      </c>
      <c r="BQ308">
        <v>1</v>
      </c>
      <c r="BR308">
        <v>0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70</v>
      </c>
      <c r="CA308">
        <v>10</v>
      </c>
      <c r="CB308" t="s">
        <v>3</v>
      </c>
      <c r="CE308">
        <v>0</v>
      </c>
      <c r="CF308">
        <v>0</v>
      </c>
      <c r="CG308">
        <v>0</v>
      </c>
      <c r="CM308">
        <v>0</v>
      </c>
      <c r="CN308" t="s">
        <v>3</v>
      </c>
      <c r="CO308">
        <v>0</v>
      </c>
      <c r="CP308">
        <f t="shared" ref="CP308:CP318" si="257">(P308+Q308+S308)</f>
        <v>237.18</v>
      </c>
      <c r="CQ308">
        <f t="shared" ref="CQ308:CQ318" si="258">(AC308*BC308*AW308)</f>
        <v>48.08</v>
      </c>
      <c r="CR308">
        <f>((((ET308)*BB308-(EU308)*BS308)+AE308*BS308)*AV308)</f>
        <v>0</v>
      </c>
      <c r="CS308">
        <f t="shared" ref="CS308:CS318" si="259">(AE308*BS308*AV308)</f>
        <v>0</v>
      </c>
      <c r="CT308">
        <f t="shared" ref="CT308:CT318" si="260">(AF308*BA308*AV308)</f>
        <v>2323.6799999999998</v>
      </c>
      <c r="CU308">
        <f t="shared" ref="CU308:CU318" si="261">AG308</f>
        <v>0</v>
      </c>
      <c r="CV308">
        <f t="shared" ref="CV308:CV318" si="262">(AH308*AV308)</f>
        <v>6.4</v>
      </c>
      <c r="CW308">
        <f t="shared" ref="CW308:CW318" si="263">AI308</f>
        <v>0</v>
      </c>
      <c r="CX308">
        <f t="shared" ref="CX308:CX318" si="264">AJ308</f>
        <v>0</v>
      </c>
      <c r="CY308">
        <f t="shared" ref="CY308:CY318" si="265">((S308*BZ308)/100)</f>
        <v>162.65899999999999</v>
      </c>
      <c r="CZ308">
        <f t="shared" ref="CZ308:CZ318" si="266">((S308*CA308)/100)</f>
        <v>23.236999999999998</v>
      </c>
      <c r="DC308" t="s">
        <v>3</v>
      </c>
      <c r="DD308" t="s">
        <v>3</v>
      </c>
      <c r="DE308" t="s">
        <v>3</v>
      </c>
      <c r="DF308" t="s">
        <v>3</v>
      </c>
      <c r="DG308" t="s">
        <v>3</v>
      </c>
      <c r="DH308" t="s">
        <v>3</v>
      </c>
      <c r="DI308" t="s">
        <v>3</v>
      </c>
      <c r="DJ308" t="s">
        <v>3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1010</v>
      </c>
      <c r="DV308" t="s">
        <v>166</v>
      </c>
      <c r="DW308" t="s">
        <v>166</v>
      </c>
      <c r="DX308">
        <v>10</v>
      </c>
      <c r="DZ308" t="s">
        <v>3</v>
      </c>
      <c r="EA308" t="s">
        <v>3</v>
      </c>
      <c r="EB308" t="s">
        <v>3</v>
      </c>
      <c r="EC308" t="s">
        <v>3</v>
      </c>
      <c r="EE308">
        <v>113434998</v>
      </c>
      <c r="EF308">
        <v>1</v>
      </c>
      <c r="EG308" t="s">
        <v>23</v>
      </c>
      <c r="EH308">
        <v>0</v>
      </c>
      <c r="EI308" t="s">
        <v>3</v>
      </c>
      <c r="EJ308">
        <v>4</v>
      </c>
      <c r="EK308">
        <v>0</v>
      </c>
      <c r="EL308" t="s">
        <v>24</v>
      </c>
      <c r="EM308" t="s">
        <v>25</v>
      </c>
      <c r="EO308" t="s">
        <v>3</v>
      </c>
      <c r="EQ308">
        <v>131072</v>
      </c>
      <c r="ER308">
        <v>2371.7600000000002</v>
      </c>
      <c r="ES308">
        <v>48.08</v>
      </c>
      <c r="ET308">
        <v>0</v>
      </c>
      <c r="EU308">
        <v>0</v>
      </c>
      <c r="EV308">
        <v>2323.6799999999998</v>
      </c>
      <c r="EW308">
        <v>6.4</v>
      </c>
      <c r="EX308">
        <v>0</v>
      </c>
      <c r="EY308">
        <v>0</v>
      </c>
      <c r="FQ308">
        <v>0</v>
      </c>
      <c r="FR308">
        <f t="shared" ref="FR308:FR318" si="267">ROUND(IF(BI308=3,GM308,0),2)</f>
        <v>0</v>
      </c>
      <c r="FS308">
        <v>0</v>
      </c>
      <c r="FX308">
        <v>70</v>
      </c>
      <c r="FY308">
        <v>10</v>
      </c>
      <c r="GA308" t="s">
        <v>3</v>
      </c>
      <c r="GD308">
        <v>0</v>
      </c>
      <c r="GF308">
        <v>-1728725781</v>
      </c>
      <c r="GG308">
        <v>2</v>
      </c>
      <c r="GH308">
        <v>1</v>
      </c>
      <c r="GI308">
        <v>-2</v>
      </c>
      <c r="GJ308">
        <v>0</v>
      </c>
      <c r="GK308">
        <f>ROUND(R308*(R12)/100,2)</f>
        <v>0</v>
      </c>
      <c r="GL308">
        <f t="shared" ref="GL308:GL318" si="268">ROUND(IF(AND(BH308=3,BI308=3,FS308&lt;&gt;0),P308,0),2)</f>
        <v>0</v>
      </c>
      <c r="GM308">
        <f t="shared" ref="GM308:GM318" si="269">ROUND(O308+X308+Y308+GK308,2)+GX308</f>
        <v>423.08</v>
      </c>
      <c r="GN308">
        <f t="shared" ref="GN308:GN318" si="270">IF(OR(BI308=0,BI308=1),GM308,0)</f>
        <v>0</v>
      </c>
      <c r="GO308">
        <f t="shared" ref="GO308:GO318" si="271">IF(BI308=2,GM308,0)</f>
        <v>0</v>
      </c>
      <c r="GP308">
        <f t="shared" ref="GP308:GP318" si="272">IF(BI308=4,GM308+GX308,0)</f>
        <v>423.08</v>
      </c>
      <c r="GR308">
        <v>0</v>
      </c>
      <c r="GS308">
        <v>0</v>
      </c>
      <c r="GT308">
        <v>0</v>
      </c>
      <c r="GU308" t="s">
        <v>3</v>
      </c>
      <c r="GV308">
        <f>ROUND((GT308),6)</f>
        <v>0</v>
      </c>
      <c r="GW308">
        <v>1</v>
      </c>
      <c r="GX308">
        <f t="shared" ref="GX308:GX318" si="273">ROUND(HC308*I308,2)</f>
        <v>0</v>
      </c>
      <c r="HA308">
        <v>0</v>
      </c>
      <c r="HB308">
        <v>0</v>
      </c>
      <c r="HC308">
        <f t="shared" ref="HC308:HC318" si="274">GV308*GW308</f>
        <v>0</v>
      </c>
      <c r="HE308" t="s">
        <v>3</v>
      </c>
      <c r="HF308" t="s">
        <v>3</v>
      </c>
      <c r="HM308" t="s">
        <v>3</v>
      </c>
      <c r="HN308" t="s">
        <v>3</v>
      </c>
      <c r="HO308" t="s">
        <v>3</v>
      </c>
      <c r="HP308" t="s">
        <v>3</v>
      </c>
      <c r="HQ308" t="s">
        <v>3</v>
      </c>
      <c r="IK308">
        <v>0</v>
      </c>
    </row>
    <row r="309" spans="1:245" x14ac:dyDescent="0.2">
      <c r="A309">
        <v>17</v>
      </c>
      <c r="B309">
        <v>1</v>
      </c>
      <c r="C309">
        <f>ROW(SmtRes!A291)</f>
        <v>291</v>
      </c>
      <c r="D309">
        <f>ROW(EtalonRes!A291)</f>
        <v>291</v>
      </c>
      <c r="E309" t="s">
        <v>312</v>
      </c>
      <c r="F309" t="s">
        <v>313</v>
      </c>
      <c r="G309" t="s">
        <v>314</v>
      </c>
      <c r="H309" t="s">
        <v>166</v>
      </c>
      <c r="I309">
        <v>0.1</v>
      </c>
      <c r="J309">
        <v>0</v>
      </c>
      <c r="K309">
        <v>0.1</v>
      </c>
      <c r="O309">
        <f t="shared" si="243"/>
        <v>1015.73</v>
      </c>
      <c r="P309">
        <f t="shared" si="244"/>
        <v>5.29</v>
      </c>
      <c r="Q309">
        <f t="shared" si="245"/>
        <v>0</v>
      </c>
      <c r="R309">
        <f t="shared" si="246"/>
        <v>0</v>
      </c>
      <c r="S309">
        <f t="shared" si="247"/>
        <v>1010.44</v>
      </c>
      <c r="T309">
        <f t="shared" si="248"/>
        <v>0</v>
      </c>
      <c r="U309">
        <f t="shared" si="249"/>
        <v>2.7829999999999999</v>
      </c>
      <c r="V309">
        <f t="shared" si="250"/>
        <v>0</v>
      </c>
      <c r="W309">
        <f t="shared" si="251"/>
        <v>0</v>
      </c>
      <c r="X309">
        <f t="shared" si="252"/>
        <v>707.31</v>
      </c>
      <c r="Y309">
        <f t="shared" si="253"/>
        <v>101.04</v>
      </c>
      <c r="AA309">
        <v>150194011</v>
      </c>
      <c r="AB309">
        <f t="shared" si="254"/>
        <v>10157.290000000001</v>
      </c>
      <c r="AC309">
        <f>ROUND(((ES309*11)),6)</f>
        <v>52.91</v>
      </c>
      <c r="AD309">
        <f>ROUND(((((ET309*11))-((EU309*11)))+AE309),6)</f>
        <v>0</v>
      </c>
      <c r="AE309">
        <f>ROUND(((EU309*11)),6)</f>
        <v>0</v>
      </c>
      <c r="AF309">
        <f>ROUND(((EV309*11)),6)</f>
        <v>10104.379999999999</v>
      </c>
      <c r="AG309">
        <f t="shared" si="255"/>
        <v>0</v>
      </c>
      <c r="AH309">
        <f>((EW309*11))</f>
        <v>27.83</v>
      </c>
      <c r="AI309">
        <f>((EX309*11))</f>
        <v>0</v>
      </c>
      <c r="AJ309">
        <f t="shared" si="256"/>
        <v>0</v>
      </c>
      <c r="AK309">
        <v>923.39</v>
      </c>
      <c r="AL309">
        <v>4.8099999999999996</v>
      </c>
      <c r="AM309">
        <v>0</v>
      </c>
      <c r="AN309">
        <v>0</v>
      </c>
      <c r="AO309">
        <v>918.58</v>
      </c>
      <c r="AP309">
        <v>0</v>
      </c>
      <c r="AQ309">
        <v>2.5299999999999998</v>
      </c>
      <c r="AR309">
        <v>0</v>
      </c>
      <c r="AS309">
        <v>0</v>
      </c>
      <c r="AT309">
        <v>70</v>
      </c>
      <c r="AU309">
        <v>10</v>
      </c>
      <c r="AV309">
        <v>1</v>
      </c>
      <c r="AW309">
        <v>1</v>
      </c>
      <c r="AZ309">
        <v>1</v>
      </c>
      <c r="BA309">
        <v>1</v>
      </c>
      <c r="BB309">
        <v>1</v>
      </c>
      <c r="BC309">
        <v>1</v>
      </c>
      <c r="BD309" t="s">
        <v>3</v>
      </c>
      <c r="BE309" t="s">
        <v>3</v>
      </c>
      <c r="BF309" t="s">
        <v>3</v>
      </c>
      <c r="BG309" t="s">
        <v>3</v>
      </c>
      <c r="BH309">
        <v>0</v>
      </c>
      <c r="BI309">
        <v>4</v>
      </c>
      <c r="BJ309" t="s">
        <v>315</v>
      </c>
      <c r="BM309">
        <v>0</v>
      </c>
      <c r="BN309">
        <v>0</v>
      </c>
      <c r="BO309" t="s">
        <v>3</v>
      </c>
      <c r="BP309">
        <v>0</v>
      </c>
      <c r="BQ309">
        <v>1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70</v>
      </c>
      <c r="CA309">
        <v>10</v>
      </c>
      <c r="CB309" t="s">
        <v>3</v>
      </c>
      <c r="CE309">
        <v>0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257"/>
        <v>1015.73</v>
      </c>
      <c r="CQ309">
        <f t="shared" si="258"/>
        <v>52.91</v>
      </c>
      <c r="CR309">
        <f>(((((ET309*11))*BB309-((EU309*11))*BS309)+AE309*BS309)*AV309)</f>
        <v>0</v>
      </c>
      <c r="CS309">
        <f t="shared" si="259"/>
        <v>0</v>
      </c>
      <c r="CT309">
        <f t="shared" si="260"/>
        <v>10104.379999999999</v>
      </c>
      <c r="CU309">
        <f t="shared" si="261"/>
        <v>0</v>
      </c>
      <c r="CV309">
        <f t="shared" si="262"/>
        <v>27.83</v>
      </c>
      <c r="CW309">
        <f t="shared" si="263"/>
        <v>0</v>
      </c>
      <c r="CX309">
        <f t="shared" si="264"/>
        <v>0</v>
      </c>
      <c r="CY309">
        <f t="shared" si="265"/>
        <v>707.30799999999999</v>
      </c>
      <c r="CZ309">
        <f t="shared" si="266"/>
        <v>101.04400000000001</v>
      </c>
      <c r="DC309" t="s">
        <v>3</v>
      </c>
      <c r="DD309" t="s">
        <v>33</v>
      </c>
      <c r="DE309" t="s">
        <v>33</v>
      </c>
      <c r="DF309" t="s">
        <v>33</v>
      </c>
      <c r="DG309" t="s">
        <v>33</v>
      </c>
      <c r="DH309" t="s">
        <v>3</v>
      </c>
      <c r="DI309" t="s">
        <v>33</v>
      </c>
      <c r="DJ309" t="s">
        <v>33</v>
      </c>
      <c r="DK309" t="s">
        <v>3</v>
      </c>
      <c r="DL309" t="s">
        <v>33</v>
      </c>
      <c r="DM309" t="s">
        <v>33</v>
      </c>
      <c r="DN309">
        <v>0</v>
      </c>
      <c r="DO309">
        <v>0</v>
      </c>
      <c r="DP309">
        <v>1</v>
      </c>
      <c r="DQ309">
        <v>1</v>
      </c>
      <c r="DU309">
        <v>1010</v>
      </c>
      <c r="DV309" t="s">
        <v>166</v>
      </c>
      <c r="DW309" t="s">
        <v>166</v>
      </c>
      <c r="DX309">
        <v>10</v>
      </c>
      <c r="DZ309" t="s">
        <v>3</v>
      </c>
      <c r="EA309" t="s">
        <v>3</v>
      </c>
      <c r="EB309" t="s">
        <v>3</v>
      </c>
      <c r="EC309" t="s">
        <v>3</v>
      </c>
      <c r="EE309">
        <v>113434998</v>
      </c>
      <c r="EF309">
        <v>1</v>
      </c>
      <c r="EG309" t="s">
        <v>23</v>
      </c>
      <c r="EH309">
        <v>0</v>
      </c>
      <c r="EI309" t="s">
        <v>3</v>
      </c>
      <c r="EJ309">
        <v>4</v>
      </c>
      <c r="EK309">
        <v>0</v>
      </c>
      <c r="EL309" t="s">
        <v>24</v>
      </c>
      <c r="EM309" t="s">
        <v>25</v>
      </c>
      <c r="EO309" t="s">
        <v>3</v>
      </c>
      <c r="EQ309">
        <v>131072</v>
      </c>
      <c r="ER309">
        <v>923.39</v>
      </c>
      <c r="ES309">
        <v>4.8099999999999996</v>
      </c>
      <c r="ET309">
        <v>0</v>
      </c>
      <c r="EU309">
        <v>0</v>
      </c>
      <c r="EV309">
        <v>918.58</v>
      </c>
      <c r="EW309">
        <v>2.5299999999999998</v>
      </c>
      <c r="EX309">
        <v>0</v>
      </c>
      <c r="EY309">
        <v>0</v>
      </c>
      <c r="FQ309">
        <v>0</v>
      </c>
      <c r="FR309">
        <f t="shared" si="267"/>
        <v>0</v>
      </c>
      <c r="FS309">
        <v>0</v>
      </c>
      <c r="FX309">
        <v>770</v>
      </c>
      <c r="FY309">
        <v>110</v>
      </c>
      <c r="GA309" t="s">
        <v>3</v>
      </c>
      <c r="GD309">
        <v>0</v>
      </c>
      <c r="GF309">
        <v>-1969227459</v>
      </c>
      <c r="GG309">
        <v>2</v>
      </c>
      <c r="GH309">
        <v>1</v>
      </c>
      <c r="GI309">
        <v>-2</v>
      </c>
      <c r="GJ309">
        <v>0</v>
      </c>
      <c r="GK309">
        <f>ROUND(R309*(R12)/100,2)</f>
        <v>0</v>
      </c>
      <c r="GL309">
        <f t="shared" si="268"/>
        <v>0</v>
      </c>
      <c r="GM309">
        <f t="shared" si="269"/>
        <v>1824.08</v>
      </c>
      <c r="GN309">
        <f t="shared" si="270"/>
        <v>0</v>
      </c>
      <c r="GO309">
        <f t="shared" si="271"/>
        <v>0</v>
      </c>
      <c r="GP309">
        <f t="shared" si="272"/>
        <v>1824.08</v>
      </c>
      <c r="GR309">
        <v>0</v>
      </c>
      <c r="GS309">
        <v>0</v>
      </c>
      <c r="GT309">
        <v>0</v>
      </c>
      <c r="GU309" t="s">
        <v>33</v>
      </c>
      <c r="GV309">
        <f>ROUND(((GT309*11)),6)</f>
        <v>0</v>
      </c>
      <c r="GW309">
        <v>1</v>
      </c>
      <c r="GX309">
        <f t="shared" si="273"/>
        <v>0</v>
      </c>
      <c r="HA309">
        <v>0</v>
      </c>
      <c r="HB309">
        <v>0</v>
      </c>
      <c r="HC309">
        <f t="shared" si="274"/>
        <v>0</v>
      </c>
      <c r="HE309" t="s">
        <v>3</v>
      </c>
      <c r="HF309" t="s">
        <v>3</v>
      </c>
      <c r="HM309" t="s">
        <v>3</v>
      </c>
      <c r="HN309" t="s">
        <v>3</v>
      </c>
      <c r="HO309" t="s">
        <v>3</v>
      </c>
      <c r="HP309" t="s">
        <v>3</v>
      </c>
      <c r="HQ309" t="s">
        <v>3</v>
      </c>
      <c r="IK309">
        <v>0</v>
      </c>
    </row>
    <row r="310" spans="1:245" x14ac:dyDescent="0.2">
      <c r="A310">
        <v>17</v>
      </c>
      <c r="B310">
        <v>1</v>
      </c>
      <c r="C310">
        <f>ROW(SmtRes!A293)</f>
        <v>293</v>
      </c>
      <c r="D310">
        <f>ROW(EtalonRes!A293)</f>
        <v>293</v>
      </c>
      <c r="E310" t="s">
        <v>316</v>
      </c>
      <c r="F310" t="s">
        <v>160</v>
      </c>
      <c r="G310" t="s">
        <v>161</v>
      </c>
      <c r="H310" t="s">
        <v>19</v>
      </c>
      <c r="I310">
        <v>1</v>
      </c>
      <c r="J310">
        <v>0</v>
      </c>
      <c r="K310">
        <v>1</v>
      </c>
      <c r="O310">
        <f t="shared" si="243"/>
        <v>218.73</v>
      </c>
      <c r="P310">
        <f t="shared" si="244"/>
        <v>0.87</v>
      </c>
      <c r="Q310">
        <f t="shared" si="245"/>
        <v>0</v>
      </c>
      <c r="R310">
        <f t="shared" si="246"/>
        <v>0</v>
      </c>
      <c r="S310">
        <f t="shared" si="247"/>
        <v>217.86</v>
      </c>
      <c r="T310">
        <f t="shared" si="248"/>
        <v>0</v>
      </c>
      <c r="U310">
        <f t="shared" si="249"/>
        <v>0.60000000000000009</v>
      </c>
      <c r="V310">
        <f t="shared" si="250"/>
        <v>0</v>
      </c>
      <c r="W310">
        <f t="shared" si="251"/>
        <v>0</v>
      </c>
      <c r="X310">
        <f t="shared" si="252"/>
        <v>152.5</v>
      </c>
      <c r="Y310">
        <f t="shared" si="253"/>
        <v>21.79</v>
      </c>
      <c r="AA310">
        <v>150194011</v>
      </c>
      <c r="AB310">
        <f t="shared" si="254"/>
        <v>218.73</v>
      </c>
      <c r="AC310">
        <f>ROUND(((ES310*3)),6)</f>
        <v>0.87</v>
      </c>
      <c r="AD310">
        <f>ROUND(((((ET310*3))-((EU310*3)))+AE310),6)</f>
        <v>0</v>
      </c>
      <c r="AE310">
        <f>ROUND(((EU310*3)),6)</f>
        <v>0</v>
      </c>
      <c r="AF310">
        <f>ROUND(((EV310*3)),6)</f>
        <v>217.86</v>
      </c>
      <c r="AG310">
        <f t="shared" si="255"/>
        <v>0</v>
      </c>
      <c r="AH310">
        <f>((EW310*3))</f>
        <v>0.60000000000000009</v>
      </c>
      <c r="AI310">
        <f>((EX310*3))</f>
        <v>0</v>
      </c>
      <c r="AJ310">
        <f t="shared" si="256"/>
        <v>0</v>
      </c>
      <c r="AK310">
        <v>72.91</v>
      </c>
      <c r="AL310">
        <v>0.28999999999999998</v>
      </c>
      <c r="AM310">
        <v>0</v>
      </c>
      <c r="AN310">
        <v>0</v>
      </c>
      <c r="AO310">
        <v>72.62</v>
      </c>
      <c r="AP310">
        <v>0</v>
      </c>
      <c r="AQ310">
        <v>0.2</v>
      </c>
      <c r="AR310">
        <v>0</v>
      </c>
      <c r="AS310">
        <v>0</v>
      </c>
      <c r="AT310">
        <v>70</v>
      </c>
      <c r="AU310">
        <v>10</v>
      </c>
      <c r="AV310">
        <v>1</v>
      </c>
      <c r="AW310">
        <v>1</v>
      </c>
      <c r="AZ310">
        <v>1</v>
      </c>
      <c r="BA310">
        <v>1</v>
      </c>
      <c r="BB310">
        <v>1</v>
      </c>
      <c r="BC310">
        <v>1</v>
      </c>
      <c r="BD310" t="s">
        <v>3</v>
      </c>
      <c r="BE310" t="s">
        <v>3</v>
      </c>
      <c r="BF310" t="s">
        <v>3</v>
      </c>
      <c r="BG310" t="s">
        <v>3</v>
      </c>
      <c r="BH310">
        <v>0</v>
      </c>
      <c r="BI310">
        <v>4</v>
      </c>
      <c r="BJ310" t="s">
        <v>162</v>
      </c>
      <c r="BM310">
        <v>0</v>
      </c>
      <c r="BN310">
        <v>0</v>
      </c>
      <c r="BO310" t="s">
        <v>3</v>
      </c>
      <c r="BP310">
        <v>0</v>
      </c>
      <c r="BQ310">
        <v>1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70</v>
      </c>
      <c r="CA310">
        <v>10</v>
      </c>
      <c r="CB310" t="s">
        <v>3</v>
      </c>
      <c r="CE310">
        <v>0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257"/>
        <v>218.73000000000002</v>
      </c>
      <c r="CQ310">
        <f t="shared" si="258"/>
        <v>0.87</v>
      </c>
      <c r="CR310">
        <f>(((((ET310*3))*BB310-((EU310*3))*BS310)+AE310*BS310)*AV310)</f>
        <v>0</v>
      </c>
      <c r="CS310">
        <f t="shared" si="259"/>
        <v>0</v>
      </c>
      <c r="CT310">
        <f t="shared" si="260"/>
        <v>217.86</v>
      </c>
      <c r="CU310">
        <f t="shared" si="261"/>
        <v>0</v>
      </c>
      <c r="CV310">
        <f t="shared" si="262"/>
        <v>0.60000000000000009</v>
      </c>
      <c r="CW310">
        <f t="shared" si="263"/>
        <v>0</v>
      </c>
      <c r="CX310">
        <f t="shared" si="264"/>
        <v>0</v>
      </c>
      <c r="CY310">
        <f t="shared" si="265"/>
        <v>152.50200000000001</v>
      </c>
      <c r="CZ310">
        <f t="shared" si="266"/>
        <v>21.786000000000005</v>
      </c>
      <c r="DC310" t="s">
        <v>3</v>
      </c>
      <c r="DD310" t="s">
        <v>317</v>
      </c>
      <c r="DE310" t="s">
        <v>317</v>
      </c>
      <c r="DF310" t="s">
        <v>317</v>
      </c>
      <c r="DG310" t="s">
        <v>317</v>
      </c>
      <c r="DH310" t="s">
        <v>3</v>
      </c>
      <c r="DI310" t="s">
        <v>317</v>
      </c>
      <c r="DJ310" t="s">
        <v>317</v>
      </c>
      <c r="DK310" t="s">
        <v>3</v>
      </c>
      <c r="DL310" t="s">
        <v>317</v>
      </c>
      <c r="DM310" t="s">
        <v>317</v>
      </c>
      <c r="DN310">
        <v>0</v>
      </c>
      <c r="DO310">
        <v>0</v>
      </c>
      <c r="DP310">
        <v>1</v>
      </c>
      <c r="DQ310">
        <v>1</v>
      </c>
      <c r="DU310">
        <v>1010</v>
      </c>
      <c r="DV310" t="s">
        <v>19</v>
      </c>
      <c r="DW310" t="s">
        <v>19</v>
      </c>
      <c r="DX310">
        <v>1</v>
      </c>
      <c r="DZ310" t="s">
        <v>3</v>
      </c>
      <c r="EA310" t="s">
        <v>3</v>
      </c>
      <c r="EB310" t="s">
        <v>3</v>
      </c>
      <c r="EC310" t="s">
        <v>3</v>
      </c>
      <c r="EE310">
        <v>113434998</v>
      </c>
      <c r="EF310">
        <v>1</v>
      </c>
      <c r="EG310" t="s">
        <v>23</v>
      </c>
      <c r="EH310">
        <v>0</v>
      </c>
      <c r="EI310" t="s">
        <v>3</v>
      </c>
      <c r="EJ310">
        <v>4</v>
      </c>
      <c r="EK310">
        <v>0</v>
      </c>
      <c r="EL310" t="s">
        <v>24</v>
      </c>
      <c r="EM310" t="s">
        <v>25</v>
      </c>
      <c r="EO310" t="s">
        <v>3</v>
      </c>
      <c r="EQ310">
        <v>131072</v>
      </c>
      <c r="ER310">
        <v>72.91</v>
      </c>
      <c r="ES310">
        <v>0.28999999999999998</v>
      </c>
      <c r="ET310">
        <v>0</v>
      </c>
      <c r="EU310">
        <v>0</v>
      </c>
      <c r="EV310">
        <v>72.62</v>
      </c>
      <c r="EW310">
        <v>0.2</v>
      </c>
      <c r="EX310">
        <v>0</v>
      </c>
      <c r="EY310">
        <v>0</v>
      </c>
      <c r="FQ310">
        <v>0</v>
      </c>
      <c r="FR310">
        <f t="shared" si="267"/>
        <v>0</v>
      </c>
      <c r="FS310">
        <v>0</v>
      </c>
      <c r="FX310">
        <v>210</v>
      </c>
      <c r="FY310">
        <v>30</v>
      </c>
      <c r="GA310" t="s">
        <v>3</v>
      </c>
      <c r="GD310">
        <v>0</v>
      </c>
      <c r="GF310">
        <v>-653284887</v>
      </c>
      <c r="GG310">
        <v>2</v>
      </c>
      <c r="GH310">
        <v>1</v>
      </c>
      <c r="GI310">
        <v>-2</v>
      </c>
      <c r="GJ310">
        <v>0</v>
      </c>
      <c r="GK310">
        <f>ROUND(R310*(R12)/100,2)</f>
        <v>0</v>
      </c>
      <c r="GL310">
        <f t="shared" si="268"/>
        <v>0</v>
      </c>
      <c r="GM310">
        <f t="shared" si="269"/>
        <v>393.02</v>
      </c>
      <c r="GN310">
        <f t="shared" si="270"/>
        <v>0</v>
      </c>
      <c r="GO310">
        <f t="shared" si="271"/>
        <v>0</v>
      </c>
      <c r="GP310">
        <f t="shared" si="272"/>
        <v>393.02</v>
      </c>
      <c r="GR310">
        <v>0</v>
      </c>
      <c r="GS310">
        <v>0</v>
      </c>
      <c r="GT310">
        <v>0</v>
      </c>
      <c r="GU310" t="s">
        <v>317</v>
      </c>
      <c r="GV310">
        <f>ROUND(((GT310*3)),6)</f>
        <v>0</v>
      </c>
      <c r="GW310">
        <v>1</v>
      </c>
      <c r="GX310">
        <f t="shared" si="273"/>
        <v>0</v>
      </c>
      <c r="HA310">
        <v>0</v>
      </c>
      <c r="HB310">
        <v>0</v>
      </c>
      <c r="HC310">
        <f t="shared" si="274"/>
        <v>0</v>
      </c>
      <c r="HE310" t="s">
        <v>3</v>
      </c>
      <c r="HF310" t="s">
        <v>3</v>
      </c>
      <c r="HM310" t="s">
        <v>3</v>
      </c>
      <c r="HN310" t="s">
        <v>3</v>
      </c>
      <c r="HO310" t="s">
        <v>3</v>
      </c>
      <c r="HP310" t="s">
        <v>3</v>
      </c>
      <c r="HQ310" t="s">
        <v>3</v>
      </c>
      <c r="IK310">
        <v>0</v>
      </c>
    </row>
    <row r="311" spans="1:245" x14ac:dyDescent="0.2">
      <c r="A311">
        <v>17</v>
      </c>
      <c r="B311">
        <v>1</v>
      </c>
      <c r="C311">
        <f>ROW(SmtRes!A300)</f>
        <v>300</v>
      </c>
      <c r="D311">
        <f>ROW(EtalonRes!A300)</f>
        <v>300</v>
      </c>
      <c r="E311" t="s">
        <v>318</v>
      </c>
      <c r="F311" t="s">
        <v>77</v>
      </c>
      <c r="G311" t="s">
        <v>319</v>
      </c>
      <c r="H311" t="s">
        <v>19</v>
      </c>
      <c r="I311">
        <v>1</v>
      </c>
      <c r="J311">
        <v>0</v>
      </c>
      <c r="K311">
        <v>1</v>
      </c>
      <c r="O311">
        <f t="shared" si="243"/>
        <v>125.7</v>
      </c>
      <c r="P311">
        <f t="shared" si="244"/>
        <v>8.4600000000000009</v>
      </c>
      <c r="Q311">
        <f t="shared" si="245"/>
        <v>22.11</v>
      </c>
      <c r="R311">
        <f t="shared" si="246"/>
        <v>14.43</v>
      </c>
      <c r="S311">
        <f t="shared" si="247"/>
        <v>95.13</v>
      </c>
      <c r="T311">
        <f t="shared" si="248"/>
        <v>0</v>
      </c>
      <c r="U311">
        <f t="shared" si="249"/>
        <v>0.24499999999999997</v>
      </c>
      <c r="V311">
        <f t="shared" si="250"/>
        <v>0</v>
      </c>
      <c r="W311">
        <f t="shared" si="251"/>
        <v>0</v>
      </c>
      <c r="X311">
        <f t="shared" si="252"/>
        <v>66.59</v>
      </c>
      <c r="Y311">
        <f t="shared" si="253"/>
        <v>9.51</v>
      </c>
      <c r="AA311">
        <v>150194011</v>
      </c>
      <c r="AB311">
        <f t="shared" si="254"/>
        <v>125.703</v>
      </c>
      <c r="AC311">
        <f>ROUND(((ES311*1)),6)</f>
        <v>8.4600000000000009</v>
      </c>
      <c r="AD311">
        <f>ROUND(((((ET311*0.7))-((EU311*0.7)))+AE311),6)</f>
        <v>22.113</v>
      </c>
      <c r="AE311">
        <f>ROUND(((EU311*0.7)),6)</f>
        <v>14.433999999999999</v>
      </c>
      <c r="AF311">
        <f>ROUND(((EV311*0.7)),6)</f>
        <v>95.13</v>
      </c>
      <c r="AG311">
        <f t="shared" si="255"/>
        <v>0</v>
      </c>
      <c r="AH311">
        <f>((EW311*0.7))</f>
        <v>0.24499999999999997</v>
      </c>
      <c r="AI311">
        <f>((EX311*0.7))</f>
        <v>0</v>
      </c>
      <c r="AJ311">
        <f t="shared" si="256"/>
        <v>0</v>
      </c>
      <c r="AK311">
        <v>175.95</v>
      </c>
      <c r="AL311">
        <v>8.4600000000000009</v>
      </c>
      <c r="AM311">
        <v>31.59</v>
      </c>
      <c r="AN311">
        <v>20.62</v>
      </c>
      <c r="AO311">
        <v>135.9</v>
      </c>
      <c r="AP311">
        <v>0</v>
      </c>
      <c r="AQ311">
        <v>0.35</v>
      </c>
      <c r="AR311">
        <v>0</v>
      </c>
      <c r="AS311">
        <v>0</v>
      </c>
      <c r="AT311">
        <v>70</v>
      </c>
      <c r="AU311">
        <v>10</v>
      </c>
      <c r="AV311">
        <v>1</v>
      </c>
      <c r="AW311">
        <v>1</v>
      </c>
      <c r="AZ311">
        <v>1</v>
      </c>
      <c r="BA311">
        <v>1</v>
      </c>
      <c r="BB311">
        <v>1</v>
      </c>
      <c r="BC311">
        <v>1</v>
      </c>
      <c r="BD311" t="s">
        <v>3</v>
      </c>
      <c r="BE311" t="s">
        <v>3</v>
      </c>
      <c r="BF311" t="s">
        <v>3</v>
      </c>
      <c r="BG311" t="s">
        <v>3</v>
      </c>
      <c r="BH311">
        <v>0</v>
      </c>
      <c r="BI311">
        <v>4</v>
      </c>
      <c r="BJ311" t="s">
        <v>79</v>
      </c>
      <c r="BM311">
        <v>0</v>
      </c>
      <c r="BN311">
        <v>0</v>
      </c>
      <c r="BO311" t="s">
        <v>3</v>
      </c>
      <c r="BP311">
        <v>0</v>
      </c>
      <c r="BQ311">
        <v>1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70</v>
      </c>
      <c r="CA311">
        <v>10</v>
      </c>
      <c r="CB311" t="s">
        <v>3</v>
      </c>
      <c r="CE311">
        <v>0</v>
      </c>
      <c r="CF311">
        <v>0</v>
      </c>
      <c r="CG311">
        <v>0</v>
      </c>
      <c r="CM311">
        <v>0</v>
      </c>
      <c r="CN311" t="s">
        <v>850</v>
      </c>
      <c r="CO311">
        <v>0</v>
      </c>
      <c r="CP311">
        <f t="shared" si="257"/>
        <v>125.69999999999999</v>
      </c>
      <c r="CQ311">
        <f t="shared" si="258"/>
        <v>8.4600000000000009</v>
      </c>
      <c r="CR311">
        <f>(((((ET311*0.7))*BB311-((EU311*0.7))*BS311)+AE311*BS311)*AV311)</f>
        <v>22.113</v>
      </c>
      <c r="CS311">
        <f t="shared" si="259"/>
        <v>14.433999999999999</v>
      </c>
      <c r="CT311">
        <f t="shared" si="260"/>
        <v>95.13</v>
      </c>
      <c r="CU311">
        <f t="shared" si="261"/>
        <v>0</v>
      </c>
      <c r="CV311">
        <f t="shared" si="262"/>
        <v>0.24499999999999997</v>
      </c>
      <c r="CW311">
        <f t="shared" si="263"/>
        <v>0</v>
      </c>
      <c r="CX311">
        <f t="shared" si="264"/>
        <v>0</v>
      </c>
      <c r="CY311">
        <f t="shared" si="265"/>
        <v>66.590999999999994</v>
      </c>
      <c r="CZ311">
        <f t="shared" si="266"/>
        <v>9.5129999999999999</v>
      </c>
      <c r="DC311" t="s">
        <v>3</v>
      </c>
      <c r="DD311" t="s">
        <v>21</v>
      </c>
      <c r="DE311" t="s">
        <v>22</v>
      </c>
      <c r="DF311" t="s">
        <v>22</v>
      </c>
      <c r="DG311" t="s">
        <v>22</v>
      </c>
      <c r="DH311" t="s">
        <v>3</v>
      </c>
      <c r="DI311" t="s">
        <v>22</v>
      </c>
      <c r="DJ311" t="s">
        <v>22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1010</v>
      </c>
      <c r="DV311" t="s">
        <v>19</v>
      </c>
      <c r="DW311" t="s">
        <v>19</v>
      </c>
      <c r="DX311">
        <v>1</v>
      </c>
      <c r="DZ311" t="s">
        <v>3</v>
      </c>
      <c r="EA311" t="s">
        <v>3</v>
      </c>
      <c r="EB311" t="s">
        <v>3</v>
      </c>
      <c r="EC311" t="s">
        <v>3</v>
      </c>
      <c r="EE311">
        <v>113434998</v>
      </c>
      <c r="EF311">
        <v>1</v>
      </c>
      <c r="EG311" t="s">
        <v>23</v>
      </c>
      <c r="EH311">
        <v>0</v>
      </c>
      <c r="EI311" t="s">
        <v>3</v>
      </c>
      <c r="EJ311">
        <v>4</v>
      </c>
      <c r="EK311">
        <v>0</v>
      </c>
      <c r="EL311" t="s">
        <v>24</v>
      </c>
      <c r="EM311" t="s">
        <v>25</v>
      </c>
      <c r="EO311" t="s">
        <v>26</v>
      </c>
      <c r="EQ311">
        <v>131072</v>
      </c>
      <c r="ER311">
        <v>175.95</v>
      </c>
      <c r="ES311">
        <v>8.4600000000000009</v>
      </c>
      <c r="ET311">
        <v>31.59</v>
      </c>
      <c r="EU311">
        <v>20.62</v>
      </c>
      <c r="EV311">
        <v>135.9</v>
      </c>
      <c r="EW311">
        <v>0.35</v>
      </c>
      <c r="EX311">
        <v>0</v>
      </c>
      <c r="EY311">
        <v>0</v>
      </c>
      <c r="FQ311">
        <v>0</v>
      </c>
      <c r="FR311">
        <f t="shared" si="267"/>
        <v>0</v>
      </c>
      <c r="FS311">
        <v>0</v>
      </c>
      <c r="FX311">
        <v>70</v>
      </c>
      <c r="FY311">
        <v>10</v>
      </c>
      <c r="GA311" t="s">
        <v>3</v>
      </c>
      <c r="GD311">
        <v>0</v>
      </c>
      <c r="GF311">
        <v>1398145050</v>
      </c>
      <c r="GG311">
        <v>2</v>
      </c>
      <c r="GH311">
        <v>1</v>
      </c>
      <c r="GI311">
        <v>-2</v>
      </c>
      <c r="GJ311">
        <v>0</v>
      </c>
      <c r="GK311">
        <f>ROUND(R311*(R12)/100,2)</f>
        <v>15.58</v>
      </c>
      <c r="GL311">
        <f t="shared" si="268"/>
        <v>0</v>
      </c>
      <c r="GM311">
        <f t="shared" si="269"/>
        <v>217.38</v>
      </c>
      <c r="GN311">
        <f t="shared" si="270"/>
        <v>0</v>
      </c>
      <c r="GO311">
        <f t="shared" si="271"/>
        <v>0</v>
      </c>
      <c r="GP311">
        <f t="shared" si="272"/>
        <v>217.38</v>
      </c>
      <c r="GR311">
        <v>0</v>
      </c>
      <c r="GS311">
        <v>0</v>
      </c>
      <c r="GT311">
        <v>0</v>
      </c>
      <c r="GU311" t="s">
        <v>3</v>
      </c>
      <c r="GV311">
        <f>ROUND((GT311),6)</f>
        <v>0</v>
      </c>
      <c r="GW311">
        <v>1</v>
      </c>
      <c r="GX311">
        <f t="shared" si="273"/>
        <v>0</v>
      </c>
      <c r="HA311">
        <v>0</v>
      </c>
      <c r="HB311">
        <v>0</v>
      </c>
      <c r="HC311">
        <f t="shared" si="274"/>
        <v>0</v>
      </c>
      <c r="HE311" t="s">
        <v>3</v>
      </c>
      <c r="HF311" t="s">
        <v>3</v>
      </c>
      <c r="HM311" t="s">
        <v>3</v>
      </c>
      <c r="HN311" t="s">
        <v>3</v>
      </c>
      <c r="HO311" t="s">
        <v>3</v>
      </c>
      <c r="HP311" t="s">
        <v>3</v>
      </c>
      <c r="HQ311" t="s">
        <v>3</v>
      </c>
      <c r="IK311">
        <v>0</v>
      </c>
    </row>
    <row r="312" spans="1:245" x14ac:dyDescent="0.2">
      <c r="A312">
        <v>17</v>
      </c>
      <c r="B312">
        <v>1</v>
      </c>
      <c r="C312">
        <f>ROW(SmtRes!A305)</f>
        <v>305</v>
      </c>
      <c r="D312">
        <f>ROW(EtalonRes!A305)</f>
        <v>305</v>
      </c>
      <c r="E312" t="s">
        <v>320</v>
      </c>
      <c r="F312" t="s">
        <v>81</v>
      </c>
      <c r="G312" t="s">
        <v>321</v>
      </c>
      <c r="H312" t="s">
        <v>19</v>
      </c>
      <c r="I312">
        <v>1</v>
      </c>
      <c r="J312">
        <v>0</v>
      </c>
      <c r="K312">
        <v>1</v>
      </c>
      <c r="O312">
        <f t="shared" si="243"/>
        <v>280.07</v>
      </c>
      <c r="P312">
        <f t="shared" si="244"/>
        <v>22.66</v>
      </c>
      <c r="Q312">
        <f t="shared" si="245"/>
        <v>65.180000000000007</v>
      </c>
      <c r="R312">
        <f t="shared" si="246"/>
        <v>42.57</v>
      </c>
      <c r="S312">
        <f t="shared" si="247"/>
        <v>192.23</v>
      </c>
      <c r="T312">
        <f t="shared" si="248"/>
        <v>0</v>
      </c>
      <c r="U312">
        <f t="shared" si="249"/>
        <v>0.495</v>
      </c>
      <c r="V312">
        <f t="shared" si="250"/>
        <v>0</v>
      </c>
      <c r="W312">
        <f t="shared" si="251"/>
        <v>0</v>
      </c>
      <c r="X312">
        <f t="shared" si="252"/>
        <v>134.56</v>
      </c>
      <c r="Y312">
        <f t="shared" si="253"/>
        <v>19.22</v>
      </c>
      <c r="AA312">
        <v>150194011</v>
      </c>
      <c r="AB312">
        <f t="shared" si="254"/>
        <v>280.06</v>
      </c>
      <c r="AC312">
        <f>ROUND((((ES312*1)*11)),6)</f>
        <v>22.66</v>
      </c>
      <c r="AD312">
        <f>ROUND((((((ET312*0.75)*11))-(((EU312*0.75)*11)))+AE312),6)</f>
        <v>65.174999999999997</v>
      </c>
      <c r="AE312">
        <f>ROUND((((EU312*0.75)*11)),6)</f>
        <v>42.57</v>
      </c>
      <c r="AF312">
        <f>ROUND((((EV312*0.75)*11)),6)</f>
        <v>192.22499999999999</v>
      </c>
      <c r="AG312">
        <f t="shared" si="255"/>
        <v>0</v>
      </c>
      <c r="AH312">
        <f>(((EW312*0.75)*11))</f>
        <v>0.495</v>
      </c>
      <c r="AI312">
        <f>(((EX312*0.75)*11))</f>
        <v>0</v>
      </c>
      <c r="AJ312">
        <f t="shared" si="256"/>
        <v>0</v>
      </c>
      <c r="AK312">
        <v>33.26</v>
      </c>
      <c r="AL312">
        <v>2.06</v>
      </c>
      <c r="AM312">
        <v>7.9</v>
      </c>
      <c r="AN312">
        <v>5.16</v>
      </c>
      <c r="AO312">
        <v>23.3</v>
      </c>
      <c r="AP312">
        <v>0</v>
      </c>
      <c r="AQ312">
        <v>0.06</v>
      </c>
      <c r="AR312">
        <v>0</v>
      </c>
      <c r="AS312">
        <v>0</v>
      </c>
      <c r="AT312">
        <v>70</v>
      </c>
      <c r="AU312">
        <v>10</v>
      </c>
      <c r="AV312">
        <v>1</v>
      </c>
      <c r="AW312">
        <v>1</v>
      </c>
      <c r="AZ312">
        <v>1</v>
      </c>
      <c r="BA312">
        <v>1</v>
      </c>
      <c r="BB312">
        <v>1</v>
      </c>
      <c r="BC312">
        <v>1</v>
      </c>
      <c r="BD312" t="s">
        <v>3</v>
      </c>
      <c r="BE312" t="s">
        <v>3</v>
      </c>
      <c r="BF312" t="s">
        <v>3</v>
      </c>
      <c r="BG312" t="s">
        <v>3</v>
      </c>
      <c r="BH312">
        <v>0</v>
      </c>
      <c r="BI312">
        <v>4</v>
      </c>
      <c r="BJ312" t="s">
        <v>83</v>
      </c>
      <c r="BM312">
        <v>0</v>
      </c>
      <c r="BN312">
        <v>0</v>
      </c>
      <c r="BO312" t="s">
        <v>3</v>
      </c>
      <c r="BP312">
        <v>0</v>
      </c>
      <c r="BQ312">
        <v>1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70</v>
      </c>
      <c r="CA312">
        <v>10</v>
      </c>
      <c r="CB312" t="s">
        <v>3</v>
      </c>
      <c r="CE312">
        <v>0</v>
      </c>
      <c r="CF312">
        <v>0</v>
      </c>
      <c r="CG312">
        <v>0</v>
      </c>
      <c r="CM312">
        <v>0</v>
      </c>
      <c r="CN312" t="s">
        <v>851</v>
      </c>
      <c r="CO312">
        <v>0</v>
      </c>
      <c r="CP312">
        <f t="shared" si="257"/>
        <v>280.07</v>
      </c>
      <c r="CQ312">
        <f t="shared" si="258"/>
        <v>22.66</v>
      </c>
      <c r="CR312">
        <f>((((((ET312*0.75)*11))*BB312-(((EU312*0.75)*11))*BS312)+AE312*BS312)*AV312)</f>
        <v>65.175000000000011</v>
      </c>
      <c r="CS312">
        <f t="shared" si="259"/>
        <v>42.57</v>
      </c>
      <c r="CT312">
        <f t="shared" si="260"/>
        <v>192.22499999999999</v>
      </c>
      <c r="CU312">
        <f t="shared" si="261"/>
        <v>0</v>
      </c>
      <c r="CV312">
        <f t="shared" si="262"/>
        <v>0.495</v>
      </c>
      <c r="CW312">
        <f t="shared" si="263"/>
        <v>0</v>
      </c>
      <c r="CX312">
        <f t="shared" si="264"/>
        <v>0</v>
      </c>
      <c r="CY312">
        <f t="shared" si="265"/>
        <v>134.56099999999998</v>
      </c>
      <c r="CZ312">
        <f t="shared" si="266"/>
        <v>19.222999999999999</v>
      </c>
      <c r="DC312" t="s">
        <v>3</v>
      </c>
      <c r="DD312" t="s">
        <v>31</v>
      </c>
      <c r="DE312" t="s">
        <v>32</v>
      </c>
      <c r="DF312" t="s">
        <v>32</v>
      </c>
      <c r="DG312" t="s">
        <v>32</v>
      </c>
      <c r="DH312" t="s">
        <v>3</v>
      </c>
      <c r="DI312" t="s">
        <v>32</v>
      </c>
      <c r="DJ312" t="s">
        <v>32</v>
      </c>
      <c r="DK312" t="s">
        <v>3</v>
      </c>
      <c r="DL312" t="s">
        <v>33</v>
      </c>
      <c r="DM312" t="s">
        <v>33</v>
      </c>
      <c r="DN312">
        <v>0</v>
      </c>
      <c r="DO312">
        <v>0</v>
      </c>
      <c r="DP312">
        <v>1</v>
      </c>
      <c r="DQ312">
        <v>1</v>
      </c>
      <c r="DU312">
        <v>1010</v>
      </c>
      <c r="DV312" t="s">
        <v>19</v>
      </c>
      <c r="DW312" t="s">
        <v>19</v>
      </c>
      <c r="DX312">
        <v>1</v>
      </c>
      <c r="DZ312" t="s">
        <v>3</v>
      </c>
      <c r="EA312" t="s">
        <v>3</v>
      </c>
      <c r="EB312" t="s">
        <v>3</v>
      </c>
      <c r="EC312" t="s">
        <v>3</v>
      </c>
      <c r="EE312">
        <v>113434998</v>
      </c>
      <c r="EF312">
        <v>1</v>
      </c>
      <c r="EG312" t="s">
        <v>23</v>
      </c>
      <c r="EH312">
        <v>0</v>
      </c>
      <c r="EI312" t="s">
        <v>3</v>
      </c>
      <c r="EJ312">
        <v>4</v>
      </c>
      <c r="EK312">
        <v>0</v>
      </c>
      <c r="EL312" t="s">
        <v>24</v>
      </c>
      <c r="EM312" t="s">
        <v>25</v>
      </c>
      <c r="EO312" t="s">
        <v>34</v>
      </c>
      <c r="EQ312">
        <v>131072</v>
      </c>
      <c r="ER312">
        <v>33.26</v>
      </c>
      <c r="ES312">
        <v>2.06</v>
      </c>
      <c r="ET312">
        <v>7.9</v>
      </c>
      <c r="EU312">
        <v>5.16</v>
      </c>
      <c r="EV312">
        <v>23.3</v>
      </c>
      <c r="EW312">
        <v>0.06</v>
      </c>
      <c r="EX312">
        <v>0</v>
      </c>
      <c r="EY312">
        <v>0</v>
      </c>
      <c r="FQ312">
        <v>0</v>
      </c>
      <c r="FR312">
        <f t="shared" si="267"/>
        <v>0</v>
      </c>
      <c r="FS312">
        <v>0</v>
      </c>
      <c r="FX312">
        <v>770</v>
      </c>
      <c r="FY312">
        <v>110</v>
      </c>
      <c r="GA312" t="s">
        <v>3</v>
      </c>
      <c r="GD312">
        <v>0</v>
      </c>
      <c r="GF312">
        <v>-985674971</v>
      </c>
      <c r="GG312">
        <v>2</v>
      </c>
      <c r="GH312">
        <v>1</v>
      </c>
      <c r="GI312">
        <v>-2</v>
      </c>
      <c r="GJ312">
        <v>0</v>
      </c>
      <c r="GK312">
        <f>ROUND(R312*(R12)/100,2)</f>
        <v>45.98</v>
      </c>
      <c r="GL312">
        <f t="shared" si="268"/>
        <v>0</v>
      </c>
      <c r="GM312">
        <f t="shared" si="269"/>
        <v>479.83</v>
      </c>
      <c r="GN312">
        <f t="shared" si="270"/>
        <v>0</v>
      </c>
      <c r="GO312">
        <f t="shared" si="271"/>
        <v>0</v>
      </c>
      <c r="GP312">
        <f t="shared" si="272"/>
        <v>479.83</v>
      </c>
      <c r="GR312">
        <v>0</v>
      </c>
      <c r="GS312">
        <v>0</v>
      </c>
      <c r="GT312">
        <v>0</v>
      </c>
      <c r="GU312" t="s">
        <v>33</v>
      </c>
      <c r="GV312">
        <f>ROUND(((GT312*11)),6)</f>
        <v>0</v>
      </c>
      <c r="GW312">
        <v>1</v>
      </c>
      <c r="GX312">
        <f t="shared" si="273"/>
        <v>0</v>
      </c>
      <c r="HA312">
        <v>0</v>
      </c>
      <c r="HB312">
        <v>0</v>
      </c>
      <c r="HC312">
        <f t="shared" si="274"/>
        <v>0</v>
      </c>
      <c r="HE312" t="s">
        <v>3</v>
      </c>
      <c r="HF312" t="s">
        <v>3</v>
      </c>
      <c r="HM312" t="s">
        <v>3</v>
      </c>
      <c r="HN312" t="s">
        <v>3</v>
      </c>
      <c r="HO312" t="s">
        <v>3</v>
      </c>
      <c r="HP312" t="s">
        <v>3</v>
      </c>
      <c r="HQ312" t="s">
        <v>3</v>
      </c>
      <c r="IK312">
        <v>0</v>
      </c>
    </row>
    <row r="313" spans="1:245" x14ac:dyDescent="0.2">
      <c r="A313">
        <v>17</v>
      </c>
      <c r="B313">
        <v>1</v>
      </c>
      <c r="C313">
        <f>ROW(SmtRes!A307)</f>
        <v>307</v>
      </c>
      <c r="D313">
        <f>ROW(EtalonRes!A307)</f>
        <v>307</v>
      </c>
      <c r="E313" t="s">
        <v>322</v>
      </c>
      <c r="F313" t="s">
        <v>169</v>
      </c>
      <c r="G313" t="s">
        <v>323</v>
      </c>
      <c r="H313" t="s">
        <v>166</v>
      </c>
      <c r="I313">
        <v>2.7</v>
      </c>
      <c r="J313">
        <v>0</v>
      </c>
      <c r="K313">
        <v>2.7</v>
      </c>
      <c r="O313">
        <f t="shared" si="243"/>
        <v>2685.24</v>
      </c>
      <c r="P313">
        <f t="shared" si="244"/>
        <v>11.83</v>
      </c>
      <c r="Q313">
        <f t="shared" si="245"/>
        <v>0</v>
      </c>
      <c r="R313">
        <f t="shared" si="246"/>
        <v>0</v>
      </c>
      <c r="S313">
        <f t="shared" si="247"/>
        <v>2673.41</v>
      </c>
      <c r="T313">
        <f t="shared" si="248"/>
        <v>0</v>
      </c>
      <c r="U313">
        <f t="shared" si="249"/>
        <v>6.8849999999999998</v>
      </c>
      <c r="V313">
        <f t="shared" si="250"/>
        <v>0</v>
      </c>
      <c r="W313">
        <f t="shared" si="251"/>
        <v>0</v>
      </c>
      <c r="X313">
        <f t="shared" si="252"/>
        <v>1871.39</v>
      </c>
      <c r="Y313">
        <f t="shared" si="253"/>
        <v>267.33999999999997</v>
      </c>
      <c r="AA313">
        <v>150194011</v>
      </c>
      <c r="AB313">
        <f t="shared" si="254"/>
        <v>994.53</v>
      </c>
      <c r="AC313">
        <f>ROUND(((ES313*3)),6)</f>
        <v>4.38</v>
      </c>
      <c r="AD313">
        <f>ROUND(((((ET313*3))-((EU313*3)))+AE313),6)</f>
        <v>0</v>
      </c>
      <c r="AE313">
        <f>ROUND(((EU313*3)),6)</f>
        <v>0</v>
      </c>
      <c r="AF313">
        <f>ROUND(((EV313*3)),6)</f>
        <v>990.15</v>
      </c>
      <c r="AG313">
        <f t="shared" si="255"/>
        <v>0</v>
      </c>
      <c r="AH313">
        <f>((EW313*3))</f>
        <v>2.5499999999999998</v>
      </c>
      <c r="AI313">
        <f>((EX313*3))</f>
        <v>0</v>
      </c>
      <c r="AJ313">
        <f t="shared" si="256"/>
        <v>0</v>
      </c>
      <c r="AK313">
        <v>331.51</v>
      </c>
      <c r="AL313">
        <v>1.46</v>
      </c>
      <c r="AM313">
        <v>0</v>
      </c>
      <c r="AN313">
        <v>0</v>
      </c>
      <c r="AO313">
        <v>330.05</v>
      </c>
      <c r="AP313">
        <v>0</v>
      </c>
      <c r="AQ313">
        <v>0.85</v>
      </c>
      <c r="AR313">
        <v>0</v>
      </c>
      <c r="AS313">
        <v>0</v>
      </c>
      <c r="AT313">
        <v>70</v>
      </c>
      <c r="AU313">
        <v>10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1</v>
      </c>
      <c r="BD313" t="s">
        <v>3</v>
      </c>
      <c r="BE313" t="s">
        <v>3</v>
      </c>
      <c r="BF313" t="s">
        <v>3</v>
      </c>
      <c r="BG313" t="s">
        <v>3</v>
      </c>
      <c r="BH313">
        <v>0</v>
      </c>
      <c r="BI313">
        <v>4</v>
      </c>
      <c r="BJ313" t="s">
        <v>171</v>
      </c>
      <c r="BM313">
        <v>0</v>
      </c>
      <c r="BN313">
        <v>0</v>
      </c>
      <c r="BO313" t="s">
        <v>3</v>
      </c>
      <c r="BP313">
        <v>0</v>
      </c>
      <c r="BQ313">
        <v>1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70</v>
      </c>
      <c r="CA313">
        <v>10</v>
      </c>
      <c r="CB313" t="s">
        <v>3</v>
      </c>
      <c r="CE313">
        <v>0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 t="shared" si="257"/>
        <v>2685.24</v>
      </c>
      <c r="CQ313">
        <f t="shared" si="258"/>
        <v>4.38</v>
      </c>
      <c r="CR313">
        <f>(((((ET313*3))*BB313-((EU313*3))*BS313)+AE313*BS313)*AV313)</f>
        <v>0</v>
      </c>
      <c r="CS313">
        <f t="shared" si="259"/>
        <v>0</v>
      </c>
      <c r="CT313">
        <f t="shared" si="260"/>
        <v>990.15</v>
      </c>
      <c r="CU313">
        <f t="shared" si="261"/>
        <v>0</v>
      </c>
      <c r="CV313">
        <f t="shared" si="262"/>
        <v>2.5499999999999998</v>
      </c>
      <c r="CW313">
        <f t="shared" si="263"/>
        <v>0</v>
      </c>
      <c r="CX313">
        <f t="shared" si="264"/>
        <v>0</v>
      </c>
      <c r="CY313">
        <f t="shared" si="265"/>
        <v>1871.3869999999997</v>
      </c>
      <c r="CZ313">
        <f t="shared" si="266"/>
        <v>267.34100000000001</v>
      </c>
      <c r="DC313" t="s">
        <v>3</v>
      </c>
      <c r="DD313" t="s">
        <v>317</v>
      </c>
      <c r="DE313" t="s">
        <v>317</v>
      </c>
      <c r="DF313" t="s">
        <v>317</v>
      </c>
      <c r="DG313" t="s">
        <v>317</v>
      </c>
      <c r="DH313" t="s">
        <v>3</v>
      </c>
      <c r="DI313" t="s">
        <v>317</v>
      </c>
      <c r="DJ313" t="s">
        <v>317</v>
      </c>
      <c r="DK313" t="s">
        <v>3</v>
      </c>
      <c r="DL313" t="s">
        <v>317</v>
      </c>
      <c r="DM313" t="s">
        <v>317</v>
      </c>
      <c r="DN313">
        <v>0</v>
      </c>
      <c r="DO313">
        <v>0</v>
      </c>
      <c r="DP313">
        <v>1</v>
      </c>
      <c r="DQ313">
        <v>1</v>
      </c>
      <c r="DU313">
        <v>1010</v>
      </c>
      <c r="DV313" t="s">
        <v>166</v>
      </c>
      <c r="DW313" t="s">
        <v>166</v>
      </c>
      <c r="DX313">
        <v>10</v>
      </c>
      <c r="DZ313" t="s">
        <v>3</v>
      </c>
      <c r="EA313" t="s">
        <v>3</v>
      </c>
      <c r="EB313" t="s">
        <v>3</v>
      </c>
      <c r="EC313" t="s">
        <v>3</v>
      </c>
      <c r="EE313">
        <v>113434998</v>
      </c>
      <c r="EF313">
        <v>1</v>
      </c>
      <c r="EG313" t="s">
        <v>23</v>
      </c>
      <c r="EH313">
        <v>0</v>
      </c>
      <c r="EI313" t="s">
        <v>3</v>
      </c>
      <c r="EJ313">
        <v>4</v>
      </c>
      <c r="EK313">
        <v>0</v>
      </c>
      <c r="EL313" t="s">
        <v>24</v>
      </c>
      <c r="EM313" t="s">
        <v>25</v>
      </c>
      <c r="EO313" t="s">
        <v>3</v>
      </c>
      <c r="EQ313">
        <v>131072</v>
      </c>
      <c r="ER313">
        <v>331.51</v>
      </c>
      <c r="ES313">
        <v>1.46</v>
      </c>
      <c r="ET313">
        <v>0</v>
      </c>
      <c r="EU313">
        <v>0</v>
      </c>
      <c r="EV313">
        <v>330.05</v>
      </c>
      <c r="EW313">
        <v>0.85</v>
      </c>
      <c r="EX313">
        <v>0</v>
      </c>
      <c r="EY313">
        <v>0</v>
      </c>
      <c r="FQ313">
        <v>0</v>
      </c>
      <c r="FR313">
        <f t="shared" si="267"/>
        <v>0</v>
      </c>
      <c r="FS313">
        <v>0</v>
      </c>
      <c r="FX313">
        <v>210</v>
      </c>
      <c r="FY313">
        <v>30</v>
      </c>
      <c r="GA313" t="s">
        <v>3</v>
      </c>
      <c r="GD313">
        <v>0</v>
      </c>
      <c r="GF313">
        <v>-1505246091</v>
      </c>
      <c r="GG313">
        <v>2</v>
      </c>
      <c r="GH313">
        <v>1</v>
      </c>
      <c r="GI313">
        <v>-2</v>
      </c>
      <c r="GJ313">
        <v>0</v>
      </c>
      <c r="GK313">
        <f>ROUND(R313*(R12)/100,2)</f>
        <v>0</v>
      </c>
      <c r="GL313">
        <f t="shared" si="268"/>
        <v>0</v>
      </c>
      <c r="GM313">
        <f t="shared" si="269"/>
        <v>4823.97</v>
      </c>
      <c r="GN313">
        <f t="shared" si="270"/>
        <v>0</v>
      </c>
      <c r="GO313">
        <f t="shared" si="271"/>
        <v>0</v>
      </c>
      <c r="GP313">
        <f t="shared" si="272"/>
        <v>4823.97</v>
      </c>
      <c r="GR313">
        <v>0</v>
      </c>
      <c r="GS313">
        <v>0</v>
      </c>
      <c r="GT313">
        <v>0</v>
      </c>
      <c r="GU313" t="s">
        <v>317</v>
      </c>
      <c r="GV313">
        <f>ROUND(((GT313*3)),6)</f>
        <v>0</v>
      </c>
      <c r="GW313">
        <v>1</v>
      </c>
      <c r="GX313">
        <f t="shared" si="273"/>
        <v>0</v>
      </c>
      <c r="HA313">
        <v>0</v>
      </c>
      <c r="HB313">
        <v>0</v>
      </c>
      <c r="HC313">
        <f t="shared" si="274"/>
        <v>0</v>
      </c>
      <c r="HE313" t="s">
        <v>3</v>
      </c>
      <c r="HF313" t="s">
        <v>3</v>
      </c>
      <c r="HM313" t="s">
        <v>3</v>
      </c>
      <c r="HN313" t="s">
        <v>3</v>
      </c>
      <c r="HO313" t="s">
        <v>3</v>
      </c>
      <c r="HP313" t="s">
        <v>3</v>
      </c>
      <c r="HQ313" t="s">
        <v>3</v>
      </c>
      <c r="IK313">
        <v>0</v>
      </c>
    </row>
    <row r="314" spans="1:245" x14ac:dyDescent="0.2">
      <c r="A314">
        <v>17</v>
      </c>
      <c r="B314">
        <v>1</v>
      </c>
      <c r="C314">
        <f>ROW(SmtRes!A311)</f>
        <v>311</v>
      </c>
      <c r="D314">
        <f>ROW(EtalonRes!A311)</f>
        <v>311</v>
      </c>
      <c r="E314" t="s">
        <v>324</v>
      </c>
      <c r="F314" t="s">
        <v>325</v>
      </c>
      <c r="G314" t="s">
        <v>326</v>
      </c>
      <c r="H314" t="s">
        <v>19</v>
      </c>
      <c r="I314">
        <v>10</v>
      </c>
      <c r="J314">
        <v>0</v>
      </c>
      <c r="K314">
        <v>10</v>
      </c>
      <c r="O314">
        <f t="shared" si="243"/>
        <v>1557.01</v>
      </c>
      <c r="P314">
        <f t="shared" si="244"/>
        <v>4.9000000000000004</v>
      </c>
      <c r="Q314">
        <f t="shared" si="245"/>
        <v>165.9</v>
      </c>
      <c r="R314">
        <f t="shared" si="246"/>
        <v>108.29</v>
      </c>
      <c r="S314">
        <f t="shared" si="247"/>
        <v>1386.21</v>
      </c>
      <c r="T314">
        <f t="shared" si="248"/>
        <v>0</v>
      </c>
      <c r="U314">
        <f t="shared" si="249"/>
        <v>3.57</v>
      </c>
      <c r="V314">
        <f t="shared" si="250"/>
        <v>0</v>
      </c>
      <c r="W314">
        <f t="shared" si="251"/>
        <v>0</v>
      </c>
      <c r="X314">
        <f t="shared" si="252"/>
        <v>970.35</v>
      </c>
      <c r="Y314">
        <f t="shared" si="253"/>
        <v>138.62</v>
      </c>
      <c r="AA314">
        <v>150194011</v>
      </c>
      <c r="AB314">
        <f t="shared" si="254"/>
        <v>155.70099999999999</v>
      </c>
      <c r="AC314">
        <f>ROUND(((ES314*1)),6)</f>
        <v>0.49</v>
      </c>
      <c r="AD314">
        <f>ROUND(((((ET314*0.7))-((EU314*0.7)))+AE314),6)</f>
        <v>16.59</v>
      </c>
      <c r="AE314">
        <f>ROUND(((EU314*0.7)),6)</f>
        <v>10.829000000000001</v>
      </c>
      <c r="AF314">
        <f>ROUND(((EV314*0.7)),6)</f>
        <v>138.62100000000001</v>
      </c>
      <c r="AG314">
        <f t="shared" si="255"/>
        <v>0</v>
      </c>
      <c r="AH314">
        <f>((EW314*0.7))</f>
        <v>0.35699999999999998</v>
      </c>
      <c r="AI314">
        <f>((EX314*0.7))</f>
        <v>0</v>
      </c>
      <c r="AJ314">
        <f t="shared" si="256"/>
        <v>0</v>
      </c>
      <c r="AK314">
        <v>222.22</v>
      </c>
      <c r="AL314">
        <v>0.49</v>
      </c>
      <c r="AM314">
        <v>23.7</v>
      </c>
      <c r="AN314">
        <v>15.47</v>
      </c>
      <c r="AO314">
        <v>198.03</v>
      </c>
      <c r="AP314">
        <v>0</v>
      </c>
      <c r="AQ314">
        <v>0.51</v>
      </c>
      <c r="AR314">
        <v>0</v>
      </c>
      <c r="AS314">
        <v>0</v>
      </c>
      <c r="AT314">
        <v>70</v>
      </c>
      <c r="AU314">
        <v>10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1</v>
      </c>
      <c r="BD314" t="s">
        <v>3</v>
      </c>
      <c r="BE314" t="s">
        <v>3</v>
      </c>
      <c r="BF314" t="s">
        <v>3</v>
      </c>
      <c r="BG314" t="s">
        <v>3</v>
      </c>
      <c r="BH314">
        <v>0</v>
      </c>
      <c r="BI314">
        <v>4</v>
      </c>
      <c r="BJ314" t="s">
        <v>327</v>
      </c>
      <c r="BM314">
        <v>0</v>
      </c>
      <c r="BN314">
        <v>0</v>
      </c>
      <c r="BO314" t="s">
        <v>3</v>
      </c>
      <c r="BP314">
        <v>0</v>
      </c>
      <c r="BQ314">
        <v>1</v>
      </c>
      <c r="BR314">
        <v>0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70</v>
      </c>
      <c r="CA314">
        <v>10</v>
      </c>
      <c r="CB314" t="s">
        <v>3</v>
      </c>
      <c r="CE314">
        <v>0</v>
      </c>
      <c r="CF314">
        <v>0</v>
      </c>
      <c r="CG314">
        <v>0</v>
      </c>
      <c r="CM314">
        <v>0</v>
      </c>
      <c r="CN314" t="s">
        <v>850</v>
      </c>
      <c r="CO314">
        <v>0</v>
      </c>
      <c r="CP314">
        <f t="shared" si="257"/>
        <v>1557.01</v>
      </c>
      <c r="CQ314">
        <f t="shared" si="258"/>
        <v>0.49</v>
      </c>
      <c r="CR314">
        <f>(((((ET314*0.7))*BB314-((EU314*0.7))*BS314)+AE314*BS314)*AV314)</f>
        <v>16.59</v>
      </c>
      <c r="CS314">
        <f t="shared" si="259"/>
        <v>10.829000000000001</v>
      </c>
      <c r="CT314">
        <f t="shared" si="260"/>
        <v>138.62100000000001</v>
      </c>
      <c r="CU314">
        <f t="shared" si="261"/>
        <v>0</v>
      </c>
      <c r="CV314">
        <f t="shared" si="262"/>
        <v>0.35699999999999998</v>
      </c>
      <c r="CW314">
        <f t="shared" si="263"/>
        <v>0</v>
      </c>
      <c r="CX314">
        <f t="shared" si="264"/>
        <v>0</v>
      </c>
      <c r="CY314">
        <f t="shared" si="265"/>
        <v>970.34699999999998</v>
      </c>
      <c r="CZ314">
        <f t="shared" si="266"/>
        <v>138.62100000000001</v>
      </c>
      <c r="DC314" t="s">
        <v>3</v>
      </c>
      <c r="DD314" t="s">
        <v>21</v>
      </c>
      <c r="DE314" t="s">
        <v>22</v>
      </c>
      <c r="DF314" t="s">
        <v>22</v>
      </c>
      <c r="DG314" t="s">
        <v>22</v>
      </c>
      <c r="DH314" t="s">
        <v>3</v>
      </c>
      <c r="DI314" t="s">
        <v>22</v>
      </c>
      <c r="DJ314" t="s">
        <v>22</v>
      </c>
      <c r="DK314" t="s">
        <v>3</v>
      </c>
      <c r="DL314" t="s">
        <v>3</v>
      </c>
      <c r="DM314" t="s">
        <v>3</v>
      </c>
      <c r="DN314">
        <v>0</v>
      </c>
      <c r="DO314">
        <v>0</v>
      </c>
      <c r="DP314">
        <v>1</v>
      </c>
      <c r="DQ314">
        <v>1</v>
      </c>
      <c r="DU314">
        <v>1010</v>
      </c>
      <c r="DV314" t="s">
        <v>19</v>
      </c>
      <c r="DW314" t="s">
        <v>19</v>
      </c>
      <c r="DX314">
        <v>1</v>
      </c>
      <c r="DZ314" t="s">
        <v>3</v>
      </c>
      <c r="EA314" t="s">
        <v>3</v>
      </c>
      <c r="EB314" t="s">
        <v>3</v>
      </c>
      <c r="EC314" t="s">
        <v>3</v>
      </c>
      <c r="EE314">
        <v>113434998</v>
      </c>
      <c r="EF314">
        <v>1</v>
      </c>
      <c r="EG314" t="s">
        <v>23</v>
      </c>
      <c r="EH314">
        <v>0</v>
      </c>
      <c r="EI314" t="s">
        <v>3</v>
      </c>
      <c r="EJ314">
        <v>4</v>
      </c>
      <c r="EK314">
        <v>0</v>
      </c>
      <c r="EL314" t="s">
        <v>24</v>
      </c>
      <c r="EM314" t="s">
        <v>25</v>
      </c>
      <c r="EO314" t="s">
        <v>26</v>
      </c>
      <c r="EQ314">
        <v>131072</v>
      </c>
      <c r="ER314">
        <v>222.22</v>
      </c>
      <c r="ES314">
        <v>0.49</v>
      </c>
      <c r="ET314">
        <v>23.7</v>
      </c>
      <c r="EU314">
        <v>15.47</v>
      </c>
      <c r="EV314">
        <v>198.03</v>
      </c>
      <c r="EW314">
        <v>0.51</v>
      </c>
      <c r="EX314">
        <v>0</v>
      </c>
      <c r="EY314">
        <v>0</v>
      </c>
      <c r="FQ314">
        <v>0</v>
      </c>
      <c r="FR314">
        <f t="shared" si="267"/>
        <v>0</v>
      </c>
      <c r="FS314">
        <v>0</v>
      </c>
      <c r="FX314">
        <v>70</v>
      </c>
      <c r="FY314">
        <v>10</v>
      </c>
      <c r="GA314" t="s">
        <v>3</v>
      </c>
      <c r="GD314">
        <v>0</v>
      </c>
      <c r="GF314">
        <v>363398718</v>
      </c>
      <c r="GG314">
        <v>2</v>
      </c>
      <c r="GH314">
        <v>1</v>
      </c>
      <c r="GI314">
        <v>-2</v>
      </c>
      <c r="GJ314">
        <v>0</v>
      </c>
      <c r="GK314">
        <f>ROUND(R314*(R12)/100,2)</f>
        <v>116.95</v>
      </c>
      <c r="GL314">
        <f t="shared" si="268"/>
        <v>0</v>
      </c>
      <c r="GM314">
        <f t="shared" si="269"/>
        <v>2782.93</v>
      </c>
      <c r="GN314">
        <f t="shared" si="270"/>
        <v>0</v>
      </c>
      <c r="GO314">
        <f t="shared" si="271"/>
        <v>0</v>
      </c>
      <c r="GP314">
        <f t="shared" si="272"/>
        <v>2782.93</v>
      </c>
      <c r="GR314">
        <v>0</v>
      </c>
      <c r="GS314">
        <v>0</v>
      </c>
      <c r="GT314">
        <v>0</v>
      </c>
      <c r="GU314" t="s">
        <v>3</v>
      </c>
      <c r="GV314">
        <f>ROUND((GT314),6)</f>
        <v>0</v>
      </c>
      <c r="GW314">
        <v>1</v>
      </c>
      <c r="GX314">
        <f t="shared" si="273"/>
        <v>0</v>
      </c>
      <c r="HA314">
        <v>0</v>
      </c>
      <c r="HB314">
        <v>0</v>
      </c>
      <c r="HC314">
        <f t="shared" si="274"/>
        <v>0</v>
      </c>
      <c r="HE314" t="s">
        <v>3</v>
      </c>
      <c r="HF314" t="s">
        <v>3</v>
      </c>
      <c r="HM314" t="s">
        <v>3</v>
      </c>
      <c r="HN314" t="s">
        <v>3</v>
      </c>
      <c r="HO314" t="s">
        <v>3</v>
      </c>
      <c r="HP314" t="s">
        <v>3</v>
      </c>
      <c r="HQ314" t="s">
        <v>3</v>
      </c>
      <c r="IK314">
        <v>0</v>
      </c>
    </row>
    <row r="315" spans="1:245" x14ac:dyDescent="0.2">
      <c r="A315">
        <v>17</v>
      </c>
      <c r="B315">
        <v>1</v>
      </c>
      <c r="C315">
        <f>ROW(SmtRes!A315)</f>
        <v>315</v>
      </c>
      <c r="D315">
        <f>ROW(EtalonRes!A315)</f>
        <v>315</v>
      </c>
      <c r="E315" t="s">
        <v>328</v>
      </c>
      <c r="F315" t="s">
        <v>329</v>
      </c>
      <c r="G315" t="s">
        <v>330</v>
      </c>
      <c r="H315" t="s">
        <v>19</v>
      </c>
      <c r="I315">
        <v>10</v>
      </c>
      <c r="J315">
        <v>0</v>
      </c>
      <c r="K315">
        <v>10</v>
      </c>
      <c r="O315">
        <f t="shared" si="243"/>
        <v>2877.05</v>
      </c>
      <c r="P315">
        <f t="shared" si="244"/>
        <v>53.9</v>
      </c>
      <c r="Q315">
        <f t="shared" si="245"/>
        <v>260.7</v>
      </c>
      <c r="R315">
        <f t="shared" si="246"/>
        <v>169.95</v>
      </c>
      <c r="S315">
        <f t="shared" si="247"/>
        <v>2562.4499999999998</v>
      </c>
      <c r="T315">
        <f t="shared" si="248"/>
        <v>0</v>
      </c>
      <c r="U315">
        <f t="shared" si="249"/>
        <v>6.6</v>
      </c>
      <c r="V315">
        <f t="shared" si="250"/>
        <v>0</v>
      </c>
      <c r="W315">
        <f t="shared" si="251"/>
        <v>0</v>
      </c>
      <c r="X315">
        <f t="shared" si="252"/>
        <v>1793.72</v>
      </c>
      <c r="Y315">
        <f t="shared" si="253"/>
        <v>256.25</v>
      </c>
      <c r="AA315">
        <v>150194011</v>
      </c>
      <c r="AB315">
        <f t="shared" si="254"/>
        <v>287.70499999999998</v>
      </c>
      <c r="AC315">
        <f>ROUND((((ES315*1)*11)),6)</f>
        <v>5.39</v>
      </c>
      <c r="AD315">
        <f>ROUND((((((ET315*0.75)*11))-(((EU315*0.75)*11)))+AE315),6)</f>
        <v>26.07</v>
      </c>
      <c r="AE315">
        <f>ROUND((((EU315*0.75)*11)),6)</f>
        <v>16.995000000000001</v>
      </c>
      <c r="AF315">
        <f>ROUND((((EV315*0.75)*11)),6)</f>
        <v>256.245</v>
      </c>
      <c r="AG315">
        <f t="shared" si="255"/>
        <v>0</v>
      </c>
      <c r="AH315">
        <f>(((EW315*0.75)*11))</f>
        <v>0.65999999999999992</v>
      </c>
      <c r="AI315">
        <f>(((EX315*0.75)*11))</f>
        <v>0</v>
      </c>
      <c r="AJ315">
        <f t="shared" si="256"/>
        <v>0</v>
      </c>
      <c r="AK315">
        <v>34.71</v>
      </c>
      <c r="AL315">
        <v>0.49</v>
      </c>
      <c r="AM315">
        <v>3.16</v>
      </c>
      <c r="AN315">
        <v>2.06</v>
      </c>
      <c r="AO315">
        <v>31.06</v>
      </c>
      <c r="AP315">
        <v>0</v>
      </c>
      <c r="AQ315">
        <v>0.08</v>
      </c>
      <c r="AR315">
        <v>0</v>
      </c>
      <c r="AS315">
        <v>0</v>
      </c>
      <c r="AT315">
        <v>70</v>
      </c>
      <c r="AU315">
        <v>10</v>
      </c>
      <c r="AV315">
        <v>1</v>
      </c>
      <c r="AW315">
        <v>1</v>
      </c>
      <c r="AZ315">
        <v>1</v>
      </c>
      <c r="BA315">
        <v>1</v>
      </c>
      <c r="BB315">
        <v>1</v>
      </c>
      <c r="BC315">
        <v>1</v>
      </c>
      <c r="BD315" t="s">
        <v>3</v>
      </c>
      <c r="BE315" t="s">
        <v>3</v>
      </c>
      <c r="BF315" t="s">
        <v>3</v>
      </c>
      <c r="BG315" t="s">
        <v>3</v>
      </c>
      <c r="BH315">
        <v>0</v>
      </c>
      <c r="BI315">
        <v>4</v>
      </c>
      <c r="BJ315" t="s">
        <v>331</v>
      </c>
      <c r="BM315">
        <v>0</v>
      </c>
      <c r="BN315">
        <v>0</v>
      </c>
      <c r="BO315" t="s">
        <v>3</v>
      </c>
      <c r="BP315">
        <v>0</v>
      </c>
      <c r="BQ315">
        <v>1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70</v>
      </c>
      <c r="CA315">
        <v>10</v>
      </c>
      <c r="CB315" t="s">
        <v>3</v>
      </c>
      <c r="CE315">
        <v>0</v>
      </c>
      <c r="CF315">
        <v>0</v>
      </c>
      <c r="CG315">
        <v>0</v>
      </c>
      <c r="CM315">
        <v>0</v>
      </c>
      <c r="CN315" t="s">
        <v>851</v>
      </c>
      <c r="CO315">
        <v>0</v>
      </c>
      <c r="CP315">
        <f t="shared" si="257"/>
        <v>2877.0499999999997</v>
      </c>
      <c r="CQ315">
        <f t="shared" si="258"/>
        <v>5.39</v>
      </c>
      <c r="CR315">
        <f>((((((ET315*0.75)*11))*BB315-(((EU315*0.75)*11))*BS315)+AE315*BS315)*AV315)</f>
        <v>26.070000000000004</v>
      </c>
      <c r="CS315">
        <f t="shared" si="259"/>
        <v>16.995000000000001</v>
      </c>
      <c r="CT315">
        <f t="shared" si="260"/>
        <v>256.245</v>
      </c>
      <c r="CU315">
        <f t="shared" si="261"/>
        <v>0</v>
      </c>
      <c r="CV315">
        <f t="shared" si="262"/>
        <v>0.65999999999999992</v>
      </c>
      <c r="CW315">
        <f t="shared" si="263"/>
        <v>0</v>
      </c>
      <c r="CX315">
        <f t="shared" si="264"/>
        <v>0</v>
      </c>
      <c r="CY315">
        <f t="shared" si="265"/>
        <v>1793.7149999999999</v>
      </c>
      <c r="CZ315">
        <f t="shared" si="266"/>
        <v>256.245</v>
      </c>
      <c r="DC315" t="s">
        <v>3</v>
      </c>
      <c r="DD315" t="s">
        <v>31</v>
      </c>
      <c r="DE315" t="s">
        <v>32</v>
      </c>
      <c r="DF315" t="s">
        <v>32</v>
      </c>
      <c r="DG315" t="s">
        <v>32</v>
      </c>
      <c r="DH315" t="s">
        <v>3</v>
      </c>
      <c r="DI315" t="s">
        <v>32</v>
      </c>
      <c r="DJ315" t="s">
        <v>32</v>
      </c>
      <c r="DK315" t="s">
        <v>3</v>
      </c>
      <c r="DL315" t="s">
        <v>33</v>
      </c>
      <c r="DM315" t="s">
        <v>33</v>
      </c>
      <c r="DN315">
        <v>0</v>
      </c>
      <c r="DO315">
        <v>0</v>
      </c>
      <c r="DP315">
        <v>1</v>
      </c>
      <c r="DQ315">
        <v>1</v>
      </c>
      <c r="DU315">
        <v>1010</v>
      </c>
      <c r="DV315" t="s">
        <v>19</v>
      </c>
      <c r="DW315" t="s">
        <v>19</v>
      </c>
      <c r="DX315">
        <v>1</v>
      </c>
      <c r="DZ315" t="s">
        <v>3</v>
      </c>
      <c r="EA315" t="s">
        <v>3</v>
      </c>
      <c r="EB315" t="s">
        <v>3</v>
      </c>
      <c r="EC315" t="s">
        <v>3</v>
      </c>
      <c r="EE315">
        <v>113434998</v>
      </c>
      <c r="EF315">
        <v>1</v>
      </c>
      <c r="EG315" t="s">
        <v>23</v>
      </c>
      <c r="EH315">
        <v>0</v>
      </c>
      <c r="EI315" t="s">
        <v>3</v>
      </c>
      <c r="EJ315">
        <v>4</v>
      </c>
      <c r="EK315">
        <v>0</v>
      </c>
      <c r="EL315" t="s">
        <v>24</v>
      </c>
      <c r="EM315" t="s">
        <v>25</v>
      </c>
      <c r="EO315" t="s">
        <v>34</v>
      </c>
      <c r="EQ315">
        <v>131072</v>
      </c>
      <c r="ER315">
        <v>34.71</v>
      </c>
      <c r="ES315">
        <v>0.49</v>
      </c>
      <c r="ET315">
        <v>3.16</v>
      </c>
      <c r="EU315">
        <v>2.06</v>
      </c>
      <c r="EV315">
        <v>31.06</v>
      </c>
      <c r="EW315">
        <v>0.08</v>
      </c>
      <c r="EX315">
        <v>0</v>
      </c>
      <c r="EY315">
        <v>0</v>
      </c>
      <c r="FQ315">
        <v>0</v>
      </c>
      <c r="FR315">
        <f t="shared" si="267"/>
        <v>0</v>
      </c>
      <c r="FS315">
        <v>0</v>
      </c>
      <c r="FX315">
        <v>770</v>
      </c>
      <c r="FY315">
        <v>110</v>
      </c>
      <c r="GA315" t="s">
        <v>3</v>
      </c>
      <c r="GD315">
        <v>0</v>
      </c>
      <c r="GF315">
        <v>1192411811</v>
      </c>
      <c r="GG315">
        <v>2</v>
      </c>
      <c r="GH315">
        <v>1</v>
      </c>
      <c r="GI315">
        <v>-2</v>
      </c>
      <c r="GJ315">
        <v>0</v>
      </c>
      <c r="GK315">
        <f>ROUND(R315*(R12)/100,2)</f>
        <v>183.55</v>
      </c>
      <c r="GL315">
        <f t="shared" si="268"/>
        <v>0</v>
      </c>
      <c r="GM315">
        <f t="shared" si="269"/>
        <v>5110.57</v>
      </c>
      <c r="GN315">
        <f t="shared" si="270"/>
        <v>0</v>
      </c>
      <c r="GO315">
        <f t="shared" si="271"/>
        <v>0</v>
      </c>
      <c r="GP315">
        <f t="shared" si="272"/>
        <v>5110.57</v>
      </c>
      <c r="GR315">
        <v>0</v>
      </c>
      <c r="GS315">
        <v>0</v>
      </c>
      <c r="GT315">
        <v>0</v>
      </c>
      <c r="GU315" t="s">
        <v>33</v>
      </c>
      <c r="GV315">
        <f>ROUND(((GT315*11)),6)</f>
        <v>0</v>
      </c>
      <c r="GW315">
        <v>1</v>
      </c>
      <c r="GX315">
        <f t="shared" si="273"/>
        <v>0</v>
      </c>
      <c r="HA315">
        <v>0</v>
      </c>
      <c r="HB315">
        <v>0</v>
      </c>
      <c r="HC315">
        <f t="shared" si="274"/>
        <v>0</v>
      </c>
      <c r="HE315" t="s">
        <v>3</v>
      </c>
      <c r="HF315" t="s">
        <v>3</v>
      </c>
      <c r="HM315" t="s">
        <v>3</v>
      </c>
      <c r="HN315" t="s">
        <v>3</v>
      </c>
      <c r="HO315" t="s">
        <v>3</v>
      </c>
      <c r="HP315" t="s">
        <v>3</v>
      </c>
      <c r="HQ315" t="s">
        <v>3</v>
      </c>
      <c r="IK315">
        <v>0</v>
      </c>
    </row>
    <row r="316" spans="1:245" x14ac:dyDescent="0.2">
      <c r="A316">
        <v>17</v>
      </c>
      <c r="B316">
        <v>1</v>
      </c>
      <c r="C316">
        <f>ROW(SmtRes!A322)</f>
        <v>322</v>
      </c>
      <c r="D316">
        <f>ROW(EtalonRes!A322)</f>
        <v>322</v>
      </c>
      <c r="E316" t="s">
        <v>332</v>
      </c>
      <c r="F316" t="s">
        <v>266</v>
      </c>
      <c r="G316" t="s">
        <v>267</v>
      </c>
      <c r="H316" t="s">
        <v>19</v>
      </c>
      <c r="I316">
        <v>8</v>
      </c>
      <c r="J316">
        <v>0</v>
      </c>
      <c r="K316">
        <v>8</v>
      </c>
      <c r="O316">
        <f t="shared" si="243"/>
        <v>547.54</v>
      </c>
      <c r="P316">
        <f t="shared" si="244"/>
        <v>67.680000000000007</v>
      </c>
      <c r="Q316">
        <f t="shared" si="245"/>
        <v>88.48</v>
      </c>
      <c r="R316">
        <f t="shared" si="246"/>
        <v>57.74</v>
      </c>
      <c r="S316">
        <f t="shared" si="247"/>
        <v>391.38</v>
      </c>
      <c r="T316">
        <f t="shared" si="248"/>
        <v>0</v>
      </c>
      <c r="U316">
        <f t="shared" si="249"/>
        <v>1.008</v>
      </c>
      <c r="V316">
        <f t="shared" si="250"/>
        <v>0</v>
      </c>
      <c r="W316">
        <f t="shared" si="251"/>
        <v>0</v>
      </c>
      <c r="X316">
        <f t="shared" si="252"/>
        <v>273.97000000000003</v>
      </c>
      <c r="Y316">
        <f t="shared" si="253"/>
        <v>39.14</v>
      </c>
      <c r="AA316">
        <v>150194011</v>
      </c>
      <c r="AB316">
        <f t="shared" si="254"/>
        <v>68.442999999999998</v>
      </c>
      <c r="AC316">
        <f>ROUND(((ES316*1)),6)</f>
        <v>8.4600000000000009</v>
      </c>
      <c r="AD316">
        <f>ROUND(((((ET316*0.7))-((EU316*0.7)))+AE316),6)</f>
        <v>11.06</v>
      </c>
      <c r="AE316">
        <f>ROUND(((EU316*0.7)),6)</f>
        <v>7.2169999999999996</v>
      </c>
      <c r="AF316">
        <f>ROUND(((EV316*0.7)),6)</f>
        <v>48.923000000000002</v>
      </c>
      <c r="AG316">
        <f t="shared" si="255"/>
        <v>0</v>
      </c>
      <c r="AH316">
        <f>((EW316*0.7))</f>
        <v>0.126</v>
      </c>
      <c r="AI316">
        <f>((EX316*0.7))</f>
        <v>0</v>
      </c>
      <c r="AJ316">
        <f t="shared" si="256"/>
        <v>0</v>
      </c>
      <c r="AK316">
        <v>94.15</v>
      </c>
      <c r="AL316">
        <v>8.4600000000000009</v>
      </c>
      <c r="AM316">
        <v>15.8</v>
      </c>
      <c r="AN316">
        <v>10.31</v>
      </c>
      <c r="AO316">
        <v>69.89</v>
      </c>
      <c r="AP316">
        <v>0</v>
      </c>
      <c r="AQ316">
        <v>0.18</v>
      </c>
      <c r="AR316">
        <v>0</v>
      </c>
      <c r="AS316">
        <v>0</v>
      </c>
      <c r="AT316">
        <v>70</v>
      </c>
      <c r="AU316">
        <v>10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1</v>
      </c>
      <c r="BD316" t="s">
        <v>3</v>
      </c>
      <c r="BE316" t="s">
        <v>3</v>
      </c>
      <c r="BF316" t="s">
        <v>3</v>
      </c>
      <c r="BG316" t="s">
        <v>3</v>
      </c>
      <c r="BH316">
        <v>0</v>
      </c>
      <c r="BI316">
        <v>4</v>
      </c>
      <c r="BJ316" t="s">
        <v>268</v>
      </c>
      <c r="BM316">
        <v>0</v>
      </c>
      <c r="BN316">
        <v>0</v>
      </c>
      <c r="BO316" t="s">
        <v>3</v>
      </c>
      <c r="BP316">
        <v>0</v>
      </c>
      <c r="BQ316">
        <v>1</v>
      </c>
      <c r="BR316">
        <v>0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70</v>
      </c>
      <c r="CA316">
        <v>10</v>
      </c>
      <c r="CB316" t="s">
        <v>3</v>
      </c>
      <c r="CE316">
        <v>0</v>
      </c>
      <c r="CF316">
        <v>0</v>
      </c>
      <c r="CG316">
        <v>0</v>
      </c>
      <c r="CM316">
        <v>0</v>
      </c>
      <c r="CN316" t="s">
        <v>850</v>
      </c>
      <c r="CO316">
        <v>0</v>
      </c>
      <c r="CP316">
        <f t="shared" si="257"/>
        <v>547.54</v>
      </c>
      <c r="CQ316">
        <f t="shared" si="258"/>
        <v>8.4600000000000009</v>
      </c>
      <c r="CR316">
        <f>(((((ET316*0.7))*BB316-((EU316*0.7))*BS316)+AE316*BS316)*AV316)</f>
        <v>11.06</v>
      </c>
      <c r="CS316">
        <f t="shared" si="259"/>
        <v>7.2169999999999996</v>
      </c>
      <c r="CT316">
        <f t="shared" si="260"/>
        <v>48.923000000000002</v>
      </c>
      <c r="CU316">
        <f t="shared" si="261"/>
        <v>0</v>
      </c>
      <c r="CV316">
        <f t="shared" si="262"/>
        <v>0.126</v>
      </c>
      <c r="CW316">
        <f t="shared" si="263"/>
        <v>0</v>
      </c>
      <c r="CX316">
        <f t="shared" si="264"/>
        <v>0</v>
      </c>
      <c r="CY316">
        <f t="shared" si="265"/>
        <v>273.96600000000001</v>
      </c>
      <c r="CZ316">
        <f t="shared" si="266"/>
        <v>39.138000000000005</v>
      </c>
      <c r="DC316" t="s">
        <v>3</v>
      </c>
      <c r="DD316" t="s">
        <v>21</v>
      </c>
      <c r="DE316" t="s">
        <v>22</v>
      </c>
      <c r="DF316" t="s">
        <v>22</v>
      </c>
      <c r="DG316" t="s">
        <v>22</v>
      </c>
      <c r="DH316" t="s">
        <v>3</v>
      </c>
      <c r="DI316" t="s">
        <v>22</v>
      </c>
      <c r="DJ316" t="s">
        <v>22</v>
      </c>
      <c r="DK316" t="s">
        <v>3</v>
      </c>
      <c r="DL316" t="s">
        <v>3</v>
      </c>
      <c r="DM316" t="s">
        <v>3</v>
      </c>
      <c r="DN316">
        <v>0</v>
      </c>
      <c r="DO316">
        <v>0</v>
      </c>
      <c r="DP316">
        <v>1</v>
      </c>
      <c r="DQ316">
        <v>1</v>
      </c>
      <c r="DU316">
        <v>1010</v>
      </c>
      <c r="DV316" t="s">
        <v>19</v>
      </c>
      <c r="DW316" t="s">
        <v>19</v>
      </c>
      <c r="DX316">
        <v>1</v>
      </c>
      <c r="DZ316" t="s">
        <v>3</v>
      </c>
      <c r="EA316" t="s">
        <v>3</v>
      </c>
      <c r="EB316" t="s">
        <v>3</v>
      </c>
      <c r="EC316" t="s">
        <v>3</v>
      </c>
      <c r="EE316">
        <v>113434998</v>
      </c>
      <c r="EF316">
        <v>1</v>
      </c>
      <c r="EG316" t="s">
        <v>23</v>
      </c>
      <c r="EH316">
        <v>0</v>
      </c>
      <c r="EI316" t="s">
        <v>3</v>
      </c>
      <c r="EJ316">
        <v>4</v>
      </c>
      <c r="EK316">
        <v>0</v>
      </c>
      <c r="EL316" t="s">
        <v>24</v>
      </c>
      <c r="EM316" t="s">
        <v>25</v>
      </c>
      <c r="EO316" t="s">
        <v>26</v>
      </c>
      <c r="EQ316">
        <v>131072</v>
      </c>
      <c r="ER316">
        <v>94.15</v>
      </c>
      <c r="ES316">
        <v>8.4600000000000009</v>
      </c>
      <c r="ET316">
        <v>15.8</v>
      </c>
      <c r="EU316">
        <v>10.31</v>
      </c>
      <c r="EV316">
        <v>69.89</v>
      </c>
      <c r="EW316">
        <v>0.18</v>
      </c>
      <c r="EX316">
        <v>0</v>
      </c>
      <c r="EY316">
        <v>0</v>
      </c>
      <c r="FQ316">
        <v>0</v>
      </c>
      <c r="FR316">
        <f t="shared" si="267"/>
        <v>0</v>
      </c>
      <c r="FS316">
        <v>0</v>
      </c>
      <c r="FX316">
        <v>70</v>
      </c>
      <c r="FY316">
        <v>10</v>
      </c>
      <c r="GA316" t="s">
        <v>3</v>
      </c>
      <c r="GD316">
        <v>0</v>
      </c>
      <c r="GF316">
        <v>-334677124</v>
      </c>
      <c r="GG316">
        <v>2</v>
      </c>
      <c r="GH316">
        <v>1</v>
      </c>
      <c r="GI316">
        <v>-2</v>
      </c>
      <c r="GJ316">
        <v>0</v>
      </c>
      <c r="GK316">
        <f>ROUND(R316*(R12)/100,2)</f>
        <v>62.36</v>
      </c>
      <c r="GL316">
        <f t="shared" si="268"/>
        <v>0</v>
      </c>
      <c r="GM316">
        <f t="shared" si="269"/>
        <v>923.01</v>
      </c>
      <c r="GN316">
        <f t="shared" si="270"/>
        <v>0</v>
      </c>
      <c r="GO316">
        <f t="shared" si="271"/>
        <v>0</v>
      </c>
      <c r="GP316">
        <f t="shared" si="272"/>
        <v>923.01</v>
      </c>
      <c r="GR316">
        <v>0</v>
      </c>
      <c r="GS316">
        <v>0</v>
      </c>
      <c r="GT316">
        <v>0</v>
      </c>
      <c r="GU316" t="s">
        <v>3</v>
      </c>
      <c r="GV316">
        <f>ROUND((GT316),6)</f>
        <v>0</v>
      </c>
      <c r="GW316">
        <v>1</v>
      </c>
      <c r="GX316">
        <f t="shared" si="273"/>
        <v>0</v>
      </c>
      <c r="HA316">
        <v>0</v>
      </c>
      <c r="HB316">
        <v>0</v>
      </c>
      <c r="HC316">
        <f t="shared" si="274"/>
        <v>0</v>
      </c>
      <c r="HE316" t="s">
        <v>3</v>
      </c>
      <c r="HF316" t="s">
        <v>3</v>
      </c>
      <c r="HM316" t="s">
        <v>3</v>
      </c>
      <c r="HN316" t="s">
        <v>3</v>
      </c>
      <c r="HO316" t="s">
        <v>3</v>
      </c>
      <c r="HP316" t="s">
        <v>3</v>
      </c>
      <c r="HQ316" t="s">
        <v>3</v>
      </c>
      <c r="IK316">
        <v>0</v>
      </c>
    </row>
    <row r="317" spans="1:245" x14ac:dyDescent="0.2">
      <c r="A317">
        <v>17</v>
      </c>
      <c r="B317">
        <v>1</v>
      </c>
      <c r="C317">
        <f>ROW(SmtRes!A326)</f>
        <v>326</v>
      </c>
      <c r="D317">
        <f>ROW(EtalonRes!A326)</f>
        <v>326</v>
      </c>
      <c r="E317" t="s">
        <v>333</v>
      </c>
      <c r="F317" t="s">
        <v>270</v>
      </c>
      <c r="G317" t="s">
        <v>334</v>
      </c>
      <c r="H317" t="s">
        <v>19</v>
      </c>
      <c r="I317">
        <v>8</v>
      </c>
      <c r="J317">
        <v>0</v>
      </c>
      <c r="K317">
        <v>8</v>
      </c>
      <c r="O317">
        <f t="shared" si="243"/>
        <v>1959.98</v>
      </c>
      <c r="P317">
        <f t="shared" si="244"/>
        <v>157.52000000000001</v>
      </c>
      <c r="Q317">
        <f t="shared" si="245"/>
        <v>521.4</v>
      </c>
      <c r="R317">
        <f t="shared" si="246"/>
        <v>340.56</v>
      </c>
      <c r="S317">
        <f t="shared" si="247"/>
        <v>1281.06</v>
      </c>
      <c r="T317">
        <f t="shared" si="248"/>
        <v>0</v>
      </c>
      <c r="U317">
        <f t="shared" si="249"/>
        <v>3.3000000000000007</v>
      </c>
      <c r="V317">
        <f t="shared" si="250"/>
        <v>0</v>
      </c>
      <c r="W317">
        <f t="shared" si="251"/>
        <v>0</v>
      </c>
      <c r="X317">
        <f t="shared" si="252"/>
        <v>896.74</v>
      </c>
      <c r="Y317">
        <f t="shared" si="253"/>
        <v>128.11000000000001</v>
      </c>
      <c r="AA317">
        <v>150194011</v>
      </c>
      <c r="AB317">
        <f t="shared" si="254"/>
        <v>244.9975</v>
      </c>
      <c r="AC317">
        <f>ROUND((((ES317*1)*11)),6)</f>
        <v>19.690000000000001</v>
      </c>
      <c r="AD317">
        <f>ROUND((((((ET317*0.75)*11))-(((EU317*0.75)*11)))+AE317),6)</f>
        <v>65.174999999999997</v>
      </c>
      <c r="AE317">
        <f>ROUND((((EU317*0.75)*11)),6)</f>
        <v>42.57</v>
      </c>
      <c r="AF317">
        <f>ROUND((((EV317*0.75)*11)),6)</f>
        <v>160.13249999999999</v>
      </c>
      <c r="AG317">
        <f t="shared" si="255"/>
        <v>0</v>
      </c>
      <c r="AH317">
        <f>(((EW317*0.75)*11))</f>
        <v>0.41250000000000009</v>
      </c>
      <c r="AI317">
        <f>(((EX317*0.75)*11))</f>
        <v>0</v>
      </c>
      <c r="AJ317">
        <f t="shared" si="256"/>
        <v>0</v>
      </c>
      <c r="AK317">
        <v>29.1</v>
      </c>
      <c r="AL317">
        <v>1.79</v>
      </c>
      <c r="AM317">
        <v>7.9</v>
      </c>
      <c r="AN317">
        <v>5.16</v>
      </c>
      <c r="AO317">
        <v>19.41</v>
      </c>
      <c r="AP317">
        <v>0</v>
      </c>
      <c r="AQ317">
        <v>0.05</v>
      </c>
      <c r="AR317">
        <v>0</v>
      </c>
      <c r="AS317">
        <v>0</v>
      </c>
      <c r="AT317">
        <v>70</v>
      </c>
      <c r="AU317">
        <v>10</v>
      </c>
      <c r="AV317">
        <v>1</v>
      </c>
      <c r="AW317">
        <v>1</v>
      </c>
      <c r="AZ317">
        <v>1</v>
      </c>
      <c r="BA317">
        <v>1</v>
      </c>
      <c r="BB317">
        <v>1</v>
      </c>
      <c r="BC317">
        <v>1</v>
      </c>
      <c r="BD317" t="s">
        <v>3</v>
      </c>
      <c r="BE317" t="s">
        <v>3</v>
      </c>
      <c r="BF317" t="s">
        <v>3</v>
      </c>
      <c r="BG317" t="s">
        <v>3</v>
      </c>
      <c r="BH317">
        <v>0</v>
      </c>
      <c r="BI317">
        <v>4</v>
      </c>
      <c r="BJ317" t="s">
        <v>272</v>
      </c>
      <c r="BM317">
        <v>0</v>
      </c>
      <c r="BN317">
        <v>0</v>
      </c>
      <c r="BO317" t="s">
        <v>3</v>
      </c>
      <c r="BP317">
        <v>0</v>
      </c>
      <c r="BQ317">
        <v>1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70</v>
      </c>
      <c r="CA317">
        <v>10</v>
      </c>
      <c r="CB317" t="s">
        <v>3</v>
      </c>
      <c r="CE317">
        <v>0</v>
      </c>
      <c r="CF317">
        <v>0</v>
      </c>
      <c r="CG317">
        <v>0</v>
      </c>
      <c r="CM317">
        <v>0</v>
      </c>
      <c r="CN317" t="s">
        <v>851</v>
      </c>
      <c r="CO317">
        <v>0</v>
      </c>
      <c r="CP317">
        <f t="shared" si="257"/>
        <v>1959.98</v>
      </c>
      <c r="CQ317">
        <f t="shared" si="258"/>
        <v>19.690000000000001</v>
      </c>
      <c r="CR317">
        <f>((((((ET317*0.75)*11))*BB317-(((EU317*0.75)*11))*BS317)+AE317*BS317)*AV317)</f>
        <v>65.175000000000011</v>
      </c>
      <c r="CS317">
        <f t="shared" si="259"/>
        <v>42.57</v>
      </c>
      <c r="CT317">
        <f t="shared" si="260"/>
        <v>160.13249999999999</v>
      </c>
      <c r="CU317">
        <f t="shared" si="261"/>
        <v>0</v>
      </c>
      <c r="CV317">
        <f t="shared" si="262"/>
        <v>0.41250000000000009</v>
      </c>
      <c r="CW317">
        <f t="shared" si="263"/>
        <v>0</v>
      </c>
      <c r="CX317">
        <f t="shared" si="264"/>
        <v>0</v>
      </c>
      <c r="CY317">
        <f t="shared" si="265"/>
        <v>896.74199999999996</v>
      </c>
      <c r="CZ317">
        <f t="shared" si="266"/>
        <v>128.10599999999999</v>
      </c>
      <c r="DC317" t="s">
        <v>3</v>
      </c>
      <c r="DD317" t="s">
        <v>31</v>
      </c>
      <c r="DE317" t="s">
        <v>32</v>
      </c>
      <c r="DF317" t="s">
        <v>32</v>
      </c>
      <c r="DG317" t="s">
        <v>32</v>
      </c>
      <c r="DH317" t="s">
        <v>3</v>
      </c>
      <c r="DI317" t="s">
        <v>32</v>
      </c>
      <c r="DJ317" t="s">
        <v>32</v>
      </c>
      <c r="DK317" t="s">
        <v>3</v>
      </c>
      <c r="DL317" t="s">
        <v>33</v>
      </c>
      <c r="DM317" t="s">
        <v>33</v>
      </c>
      <c r="DN317">
        <v>0</v>
      </c>
      <c r="DO317">
        <v>0</v>
      </c>
      <c r="DP317">
        <v>1</v>
      </c>
      <c r="DQ317">
        <v>1</v>
      </c>
      <c r="DU317">
        <v>1010</v>
      </c>
      <c r="DV317" t="s">
        <v>19</v>
      </c>
      <c r="DW317" t="s">
        <v>19</v>
      </c>
      <c r="DX317">
        <v>1</v>
      </c>
      <c r="DZ317" t="s">
        <v>3</v>
      </c>
      <c r="EA317" t="s">
        <v>3</v>
      </c>
      <c r="EB317" t="s">
        <v>3</v>
      </c>
      <c r="EC317" t="s">
        <v>3</v>
      </c>
      <c r="EE317">
        <v>113434998</v>
      </c>
      <c r="EF317">
        <v>1</v>
      </c>
      <c r="EG317" t="s">
        <v>23</v>
      </c>
      <c r="EH317">
        <v>0</v>
      </c>
      <c r="EI317" t="s">
        <v>3</v>
      </c>
      <c r="EJ317">
        <v>4</v>
      </c>
      <c r="EK317">
        <v>0</v>
      </c>
      <c r="EL317" t="s">
        <v>24</v>
      </c>
      <c r="EM317" t="s">
        <v>25</v>
      </c>
      <c r="EO317" t="s">
        <v>34</v>
      </c>
      <c r="EQ317">
        <v>131072</v>
      </c>
      <c r="ER317">
        <v>29.1</v>
      </c>
      <c r="ES317">
        <v>1.79</v>
      </c>
      <c r="ET317">
        <v>7.9</v>
      </c>
      <c r="EU317">
        <v>5.16</v>
      </c>
      <c r="EV317">
        <v>19.41</v>
      </c>
      <c r="EW317">
        <v>0.05</v>
      </c>
      <c r="EX317">
        <v>0</v>
      </c>
      <c r="EY317">
        <v>0</v>
      </c>
      <c r="FQ317">
        <v>0</v>
      </c>
      <c r="FR317">
        <f t="shared" si="267"/>
        <v>0</v>
      </c>
      <c r="FS317">
        <v>0</v>
      </c>
      <c r="FX317">
        <v>770</v>
      </c>
      <c r="FY317">
        <v>110</v>
      </c>
      <c r="GA317" t="s">
        <v>3</v>
      </c>
      <c r="GD317">
        <v>0</v>
      </c>
      <c r="GF317">
        <v>1793734609</v>
      </c>
      <c r="GG317">
        <v>2</v>
      </c>
      <c r="GH317">
        <v>1</v>
      </c>
      <c r="GI317">
        <v>-2</v>
      </c>
      <c r="GJ317">
        <v>0</v>
      </c>
      <c r="GK317">
        <f>ROUND(R317*(R12)/100,2)</f>
        <v>367.8</v>
      </c>
      <c r="GL317">
        <f t="shared" si="268"/>
        <v>0</v>
      </c>
      <c r="GM317">
        <f t="shared" si="269"/>
        <v>3352.63</v>
      </c>
      <c r="GN317">
        <f t="shared" si="270"/>
        <v>0</v>
      </c>
      <c r="GO317">
        <f t="shared" si="271"/>
        <v>0</v>
      </c>
      <c r="GP317">
        <f t="shared" si="272"/>
        <v>3352.63</v>
      </c>
      <c r="GR317">
        <v>0</v>
      </c>
      <c r="GS317">
        <v>0</v>
      </c>
      <c r="GT317">
        <v>0</v>
      </c>
      <c r="GU317" t="s">
        <v>33</v>
      </c>
      <c r="GV317">
        <f>ROUND(((GT317*11)),6)</f>
        <v>0</v>
      </c>
      <c r="GW317">
        <v>1</v>
      </c>
      <c r="GX317">
        <f t="shared" si="273"/>
        <v>0</v>
      </c>
      <c r="HA317">
        <v>0</v>
      </c>
      <c r="HB317">
        <v>0</v>
      </c>
      <c r="HC317">
        <f t="shared" si="274"/>
        <v>0</v>
      </c>
      <c r="HE317" t="s">
        <v>3</v>
      </c>
      <c r="HF317" t="s">
        <v>3</v>
      </c>
      <c r="HM317" t="s">
        <v>3</v>
      </c>
      <c r="HN317" t="s">
        <v>3</v>
      </c>
      <c r="HO317" t="s">
        <v>3</v>
      </c>
      <c r="HP317" t="s">
        <v>3</v>
      </c>
      <c r="HQ317" t="s">
        <v>3</v>
      </c>
      <c r="IK317">
        <v>0</v>
      </c>
    </row>
    <row r="318" spans="1:245" x14ac:dyDescent="0.2">
      <c r="A318">
        <v>17</v>
      </c>
      <c r="B318">
        <v>1</v>
      </c>
      <c r="C318">
        <f>ROW(SmtRes!A329)</f>
        <v>329</v>
      </c>
      <c r="D318">
        <f>ROW(EtalonRes!A329)</f>
        <v>329</v>
      </c>
      <c r="E318" t="s">
        <v>335</v>
      </c>
      <c r="F318" t="s">
        <v>156</v>
      </c>
      <c r="G318" t="s">
        <v>157</v>
      </c>
      <c r="H318" t="s">
        <v>19</v>
      </c>
      <c r="I318">
        <v>147</v>
      </c>
      <c r="J318">
        <v>0</v>
      </c>
      <c r="K318">
        <v>147</v>
      </c>
      <c r="O318">
        <f t="shared" si="243"/>
        <v>23290.68</v>
      </c>
      <c r="P318">
        <f t="shared" si="244"/>
        <v>4077.78</v>
      </c>
      <c r="Q318">
        <f t="shared" si="245"/>
        <v>0</v>
      </c>
      <c r="R318">
        <f t="shared" si="246"/>
        <v>0</v>
      </c>
      <c r="S318">
        <f t="shared" si="247"/>
        <v>19212.900000000001</v>
      </c>
      <c r="T318">
        <f t="shared" si="248"/>
        <v>0</v>
      </c>
      <c r="U318">
        <f t="shared" si="249"/>
        <v>52.919999999999995</v>
      </c>
      <c r="V318">
        <f t="shared" si="250"/>
        <v>0</v>
      </c>
      <c r="W318">
        <f t="shared" si="251"/>
        <v>0</v>
      </c>
      <c r="X318">
        <f t="shared" si="252"/>
        <v>13449.03</v>
      </c>
      <c r="Y318">
        <f t="shared" si="253"/>
        <v>1921.29</v>
      </c>
      <c r="AA318">
        <v>150194011</v>
      </c>
      <c r="AB318">
        <f t="shared" si="254"/>
        <v>158.44</v>
      </c>
      <c r="AC318">
        <f>ROUND((ES318),6)</f>
        <v>27.74</v>
      </c>
      <c r="AD318">
        <f>ROUND((((ET318)-(EU318))+AE318),6)</f>
        <v>0</v>
      </c>
      <c r="AE318">
        <f>ROUND((EU318),6)</f>
        <v>0</v>
      </c>
      <c r="AF318">
        <f>ROUND((EV318),6)</f>
        <v>130.69999999999999</v>
      </c>
      <c r="AG318">
        <f t="shared" si="255"/>
        <v>0</v>
      </c>
      <c r="AH318">
        <f>(EW318)</f>
        <v>0.36</v>
      </c>
      <c r="AI318">
        <f>(EX318)</f>
        <v>0</v>
      </c>
      <c r="AJ318">
        <f t="shared" si="256"/>
        <v>0</v>
      </c>
      <c r="AK318">
        <v>158.44</v>
      </c>
      <c r="AL318">
        <v>27.74</v>
      </c>
      <c r="AM318">
        <v>0</v>
      </c>
      <c r="AN318">
        <v>0</v>
      </c>
      <c r="AO318">
        <v>130.69999999999999</v>
      </c>
      <c r="AP318">
        <v>0</v>
      </c>
      <c r="AQ318">
        <v>0.36</v>
      </c>
      <c r="AR318">
        <v>0</v>
      </c>
      <c r="AS318">
        <v>0</v>
      </c>
      <c r="AT318">
        <v>70</v>
      </c>
      <c r="AU318">
        <v>10</v>
      </c>
      <c r="AV318">
        <v>1</v>
      </c>
      <c r="AW318">
        <v>1</v>
      </c>
      <c r="AZ318">
        <v>1</v>
      </c>
      <c r="BA318">
        <v>1</v>
      </c>
      <c r="BB318">
        <v>1</v>
      </c>
      <c r="BC318">
        <v>1</v>
      </c>
      <c r="BD318" t="s">
        <v>3</v>
      </c>
      <c r="BE318" t="s">
        <v>3</v>
      </c>
      <c r="BF318" t="s">
        <v>3</v>
      </c>
      <c r="BG318" t="s">
        <v>3</v>
      </c>
      <c r="BH318">
        <v>0</v>
      </c>
      <c r="BI318">
        <v>4</v>
      </c>
      <c r="BJ318" t="s">
        <v>158</v>
      </c>
      <c r="BM318">
        <v>0</v>
      </c>
      <c r="BN318">
        <v>0</v>
      </c>
      <c r="BO318" t="s">
        <v>3</v>
      </c>
      <c r="BP318">
        <v>0</v>
      </c>
      <c r="BQ318">
        <v>1</v>
      </c>
      <c r="BR318">
        <v>0</v>
      </c>
      <c r="BS318">
        <v>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70</v>
      </c>
      <c r="CA318">
        <v>10</v>
      </c>
      <c r="CB318" t="s">
        <v>3</v>
      </c>
      <c r="CE318">
        <v>0</v>
      </c>
      <c r="CF318">
        <v>0</v>
      </c>
      <c r="CG318">
        <v>0</v>
      </c>
      <c r="CM318">
        <v>0</v>
      </c>
      <c r="CN318" t="s">
        <v>3</v>
      </c>
      <c r="CO318">
        <v>0</v>
      </c>
      <c r="CP318">
        <f t="shared" si="257"/>
        <v>23290.68</v>
      </c>
      <c r="CQ318">
        <f t="shared" si="258"/>
        <v>27.74</v>
      </c>
      <c r="CR318">
        <f>((((ET318)*BB318-(EU318)*BS318)+AE318*BS318)*AV318)</f>
        <v>0</v>
      </c>
      <c r="CS318">
        <f t="shared" si="259"/>
        <v>0</v>
      </c>
      <c r="CT318">
        <f t="shared" si="260"/>
        <v>130.69999999999999</v>
      </c>
      <c r="CU318">
        <f t="shared" si="261"/>
        <v>0</v>
      </c>
      <c r="CV318">
        <f t="shared" si="262"/>
        <v>0.36</v>
      </c>
      <c r="CW318">
        <f t="shared" si="263"/>
        <v>0</v>
      </c>
      <c r="CX318">
        <f t="shared" si="264"/>
        <v>0</v>
      </c>
      <c r="CY318">
        <f t="shared" si="265"/>
        <v>13449.03</v>
      </c>
      <c r="CZ318">
        <f t="shared" si="266"/>
        <v>1921.29</v>
      </c>
      <c r="DC318" t="s">
        <v>3</v>
      </c>
      <c r="DD318" t="s">
        <v>3</v>
      </c>
      <c r="DE318" t="s">
        <v>3</v>
      </c>
      <c r="DF318" t="s">
        <v>3</v>
      </c>
      <c r="DG318" t="s">
        <v>3</v>
      </c>
      <c r="DH318" t="s">
        <v>3</v>
      </c>
      <c r="DI318" t="s">
        <v>3</v>
      </c>
      <c r="DJ318" t="s">
        <v>3</v>
      </c>
      <c r="DK318" t="s">
        <v>3</v>
      </c>
      <c r="DL318" t="s">
        <v>3</v>
      </c>
      <c r="DM318" t="s">
        <v>3</v>
      </c>
      <c r="DN318">
        <v>0</v>
      </c>
      <c r="DO318">
        <v>0</v>
      </c>
      <c r="DP318">
        <v>1</v>
      </c>
      <c r="DQ318">
        <v>1</v>
      </c>
      <c r="DU318">
        <v>1010</v>
      </c>
      <c r="DV318" t="s">
        <v>19</v>
      </c>
      <c r="DW318" t="s">
        <v>19</v>
      </c>
      <c r="DX318">
        <v>1</v>
      </c>
      <c r="DZ318" t="s">
        <v>3</v>
      </c>
      <c r="EA318" t="s">
        <v>3</v>
      </c>
      <c r="EB318" t="s">
        <v>3</v>
      </c>
      <c r="EC318" t="s">
        <v>3</v>
      </c>
      <c r="EE318">
        <v>113434998</v>
      </c>
      <c r="EF318">
        <v>1</v>
      </c>
      <c r="EG318" t="s">
        <v>23</v>
      </c>
      <c r="EH318">
        <v>0</v>
      </c>
      <c r="EI318" t="s">
        <v>3</v>
      </c>
      <c r="EJ318">
        <v>4</v>
      </c>
      <c r="EK318">
        <v>0</v>
      </c>
      <c r="EL318" t="s">
        <v>24</v>
      </c>
      <c r="EM318" t="s">
        <v>25</v>
      </c>
      <c r="EO318" t="s">
        <v>3</v>
      </c>
      <c r="EQ318">
        <v>131072</v>
      </c>
      <c r="ER318">
        <v>158.44</v>
      </c>
      <c r="ES318">
        <v>27.74</v>
      </c>
      <c r="ET318">
        <v>0</v>
      </c>
      <c r="EU318">
        <v>0</v>
      </c>
      <c r="EV318">
        <v>130.69999999999999</v>
      </c>
      <c r="EW318">
        <v>0.36</v>
      </c>
      <c r="EX318">
        <v>0</v>
      </c>
      <c r="EY318">
        <v>0</v>
      </c>
      <c r="FQ318">
        <v>0</v>
      </c>
      <c r="FR318">
        <f t="shared" si="267"/>
        <v>0</v>
      </c>
      <c r="FS318">
        <v>0</v>
      </c>
      <c r="FX318">
        <v>70</v>
      </c>
      <c r="FY318">
        <v>10</v>
      </c>
      <c r="GA318" t="s">
        <v>3</v>
      </c>
      <c r="GD318">
        <v>0</v>
      </c>
      <c r="GF318">
        <v>561329842</v>
      </c>
      <c r="GG318">
        <v>2</v>
      </c>
      <c r="GH318">
        <v>1</v>
      </c>
      <c r="GI318">
        <v>-2</v>
      </c>
      <c r="GJ318">
        <v>0</v>
      </c>
      <c r="GK318">
        <f>ROUND(R318*(R12)/100,2)</f>
        <v>0</v>
      </c>
      <c r="GL318">
        <f t="shared" si="268"/>
        <v>0</v>
      </c>
      <c r="GM318">
        <f t="shared" si="269"/>
        <v>38661</v>
      </c>
      <c r="GN318">
        <f t="shared" si="270"/>
        <v>0</v>
      </c>
      <c r="GO318">
        <f t="shared" si="271"/>
        <v>0</v>
      </c>
      <c r="GP318">
        <f t="shared" si="272"/>
        <v>38661</v>
      </c>
      <c r="GR318">
        <v>0</v>
      </c>
      <c r="GS318">
        <v>0</v>
      </c>
      <c r="GT318">
        <v>0</v>
      </c>
      <c r="GU318" t="s">
        <v>3</v>
      </c>
      <c r="GV318">
        <f>ROUND((GT318),6)</f>
        <v>0</v>
      </c>
      <c r="GW318">
        <v>1</v>
      </c>
      <c r="GX318">
        <f t="shared" si="273"/>
        <v>0</v>
      </c>
      <c r="HA318">
        <v>0</v>
      </c>
      <c r="HB318">
        <v>0</v>
      </c>
      <c r="HC318">
        <f t="shared" si="274"/>
        <v>0</v>
      </c>
      <c r="HE318" t="s">
        <v>3</v>
      </c>
      <c r="HF318" t="s">
        <v>3</v>
      </c>
      <c r="HM318" t="s">
        <v>3</v>
      </c>
      <c r="HN318" t="s">
        <v>3</v>
      </c>
      <c r="HO318" t="s">
        <v>3</v>
      </c>
      <c r="HP318" t="s">
        <v>3</v>
      </c>
      <c r="HQ318" t="s">
        <v>3</v>
      </c>
      <c r="IK318">
        <v>0</v>
      </c>
    </row>
    <row r="320" spans="1:245" x14ac:dyDescent="0.2">
      <c r="A320" s="2">
        <v>51</v>
      </c>
      <c r="B320" s="2">
        <f>B304</f>
        <v>1</v>
      </c>
      <c r="C320" s="2">
        <f>A304</f>
        <v>5</v>
      </c>
      <c r="D320" s="2">
        <f>ROW(A304)</f>
        <v>304</v>
      </c>
      <c r="E320" s="2"/>
      <c r="F320" s="2" t="str">
        <f>IF(F304&lt;&gt;"",F304,"")</f>
        <v>Новый подраздел</v>
      </c>
      <c r="G320" s="2" t="str">
        <f>IF(G304&lt;&gt;"",G304,"")</f>
        <v>СОУЭ</v>
      </c>
      <c r="H320" s="2">
        <v>0</v>
      </c>
      <c r="I320" s="2"/>
      <c r="J320" s="2"/>
      <c r="K320" s="2"/>
      <c r="L320" s="2"/>
      <c r="M320" s="2"/>
      <c r="N320" s="2"/>
      <c r="O320" s="2">
        <f t="shared" ref="O320:T320" si="275">ROUND(AB320,2)</f>
        <v>34794.910000000003</v>
      </c>
      <c r="P320" s="2">
        <f t="shared" si="275"/>
        <v>4415.7</v>
      </c>
      <c r="Q320" s="2">
        <f t="shared" si="275"/>
        <v>1123.77</v>
      </c>
      <c r="R320" s="2">
        <f t="shared" si="275"/>
        <v>733.54</v>
      </c>
      <c r="S320" s="2">
        <f t="shared" si="275"/>
        <v>29255.439999999999</v>
      </c>
      <c r="T320" s="2">
        <f t="shared" si="275"/>
        <v>0</v>
      </c>
      <c r="U320" s="2">
        <f>AH320</f>
        <v>79.045999999999992</v>
      </c>
      <c r="V320" s="2">
        <f>AI320</f>
        <v>0</v>
      </c>
      <c r="W320" s="2">
        <f>ROUND(AJ320,2)</f>
        <v>0</v>
      </c>
      <c r="X320" s="2">
        <f>ROUND(AK320,2)</f>
        <v>20478.82</v>
      </c>
      <c r="Y320" s="2">
        <f>ROUND(AL320,2)</f>
        <v>2925.55</v>
      </c>
      <c r="Z320" s="2"/>
      <c r="AA320" s="2"/>
      <c r="AB320" s="2">
        <f>ROUND(SUMIF(AA308:AA318,"=150194011",O308:O318),2)</f>
        <v>34794.910000000003</v>
      </c>
      <c r="AC320" s="2">
        <f>ROUND(SUMIF(AA308:AA318,"=150194011",P308:P318),2)</f>
        <v>4415.7</v>
      </c>
      <c r="AD320" s="2">
        <f>ROUND(SUMIF(AA308:AA318,"=150194011",Q308:Q318),2)</f>
        <v>1123.77</v>
      </c>
      <c r="AE320" s="2">
        <f>ROUND(SUMIF(AA308:AA318,"=150194011",R308:R318),2)</f>
        <v>733.54</v>
      </c>
      <c r="AF320" s="2">
        <f>ROUND(SUMIF(AA308:AA318,"=150194011",S308:S318),2)</f>
        <v>29255.439999999999</v>
      </c>
      <c r="AG320" s="2">
        <f>ROUND(SUMIF(AA308:AA318,"=150194011",T308:T318),2)</f>
        <v>0</v>
      </c>
      <c r="AH320" s="2">
        <f>SUMIF(AA308:AA318,"=150194011",U308:U318)</f>
        <v>79.045999999999992</v>
      </c>
      <c r="AI320" s="2">
        <f>SUMIF(AA308:AA318,"=150194011",V308:V318)</f>
        <v>0</v>
      </c>
      <c r="AJ320" s="2">
        <f>ROUND(SUMIF(AA308:AA318,"=150194011",W308:W318),2)</f>
        <v>0</v>
      </c>
      <c r="AK320" s="2">
        <f>ROUND(SUMIF(AA308:AA318,"=150194011",X308:X318),2)</f>
        <v>20478.82</v>
      </c>
      <c r="AL320" s="2">
        <f>ROUND(SUMIF(AA308:AA318,"=150194011",Y308:Y318),2)</f>
        <v>2925.55</v>
      </c>
      <c r="AM320" s="2"/>
      <c r="AN320" s="2"/>
      <c r="AO320" s="2">
        <f t="shared" ref="AO320:BD320" si="276">ROUND(BX320,2)</f>
        <v>0</v>
      </c>
      <c r="AP320" s="2">
        <f t="shared" si="276"/>
        <v>0</v>
      </c>
      <c r="AQ320" s="2">
        <f t="shared" si="276"/>
        <v>0</v>
      </c>
      <c r="AR320" s="2">
        <f t="shared" si="276"/>
        <v>58991.5</v>
      </c>
      <c r="AS320" s="2">
        <f t="shared" si="276"/>
        <v>0</v>
      </c>
      <c r="AT320" s="2">
        <f t="shared" si="276"/>
        <v>0</v>
      </c>
      <c r="AU320" s="2">
        <f t="shared" si="276"/>
        <v>58991.5</v>
      </c>
      <c r="AV320" s="2">
        <f t="shared" si="276"/>
        <v>4415.7</v>
      </c>
      <c r="AW320" s="2">
        <f t="shared" si="276"/>
        <v>4415.7</v>
      </c>
      <c r="AX320" s="2">
        <f t="shared" si="276"/>
        <v>0</v>
      </c>
      <c r="AY320" s="2">
        <f t="shared" si="276"/>
        <v>4415.7</v>
      </c>
      <c r="AZ320" s="2">
        <f t="shared" si="276"/>
        <v>0</v>
      </c>
      <c r="BA320" s="2">
        <f t="shared" si="276"/>
        <v>0</v>
      </c>
      <c r="BB320" s="2">
        <f t="shared" si="276"/>
        <v>0</v>
      </c>
      <c r="BC320" s="2">
        <f t="shared" si="276"/>
        <v>0</v>
      </c>
      <c r="BD320" s="2">
        <f t="shared" si="276"/>
        <v>0</v>
      </c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>
        <f>ROUND(SUMIF(AA308:AA318,"=150194011",FQ308:FQ318),2)</f>
        <v>0</v>
      </c>
      <c r="BY320" s="2">
        <f>ROUND(SUMIF(AA308:AA318,"=150194011",FR308:FR318),2)</f>
        <v>0</v>
      </c>
      <c r="BZ320" s="2">
        <f>ROUND(SUMIF(AA308:AA318,"=150194011",GL308:GL318),2)</f>
        <v>0</v>
      </c>
      <c r="CA320" s="2">
        <f>ROUND(SUMIF(AA308:AA318,"=150194011",GM308:GM318),2)</f>
        <v>58991.5</v>
      </c>
      <c r="CB320" s="2">
        <f>ROUND(SUMIF(AA308:AA318,"=150194011",GN308:GN318),2)</f>
        <v>0</v>
      </c>
      <c r="CC320" s="2">
        <f>ROUND(SUMIF(AA308:AA318,"=150194011",GO308:GO318),2)</f>
        <v>0</v>
      </c>
      <c r="CD320" s="2">
        <f>ROUND(SUMIF(AA308:AA318,"=150194011",GP308:GP318),2)</f>
        <v>58991.5</v>
      </c>
      <c r="CE320" s="2">
        <f>AC320-BX320</f>
        <v>4415.7</v>
      </c>
      <c r="CF320" s="2">
        <f>AC320-BY320</f>
        <v>4415.7</v>
      </c>
      <c r="CG320" s="2">
        <f>BX320-BZ320</f>
        <v>0</v>
      </c>
      <c r="CH320" s="2">
        <f>AC320-BX320-BY320+BZ320</f>
        <v>4415.7</v>
      </c>
      <c r="CI320" s="2">
        <f>BY320-BZ320</f>
        <v>0</v>
      </c>
      <c r="CJ320" s="2">
        <f>ROUND(SUMIF(AA308:AA318,"=150194011",GX308:GX318),2)</f>
        <v>0</v>
      </c>
      <c r="CK320" s="2">
        <f>ROUND(SUMIF(AA308:AA318,"=150194011",GY308:GY318),2)</f>
        <v>0</v>
      </c>
      <c r="CL320" s="2">
        <f>ROUND(SUMIF(AA308:AA318,"=150194011",GZ308:GZ318),2)</f>
        <v>0</v>
      </c>
      <c r="CM320" s="2">
        <f>ROUND(SUMIF(AA308:AA318,"=150194011",HD308:HD318),2)</f>
        <v>0</v>
      </c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>
        <v>0</v>
      </c>
    </row>
    <row r="322" spans="1:28" x14ac:dyDescent="0.2">
      <c r="A322" s="4">
        <v>50</v>
      </c>
      <c r="B322" s="4">
        <v>0</v>
      </c>
      <c r="C322" s="4">
        <v>0</v>
      </c>
      <c r="D322" s="4">
        <v>1</v>
      </c>
      <c r="E322" s="4">
        <v>201</v>
      </c>
      <c r="F322" s="4">
        <f>ROUND(Source!O320,O322)</f>
        <v>34794.910000000003</v>
      </c>
      <c r="G322" s="4" t="s">
        <v>96</v>
      </c>
      <c r="H322" s="4" t="s">
        <v>97</v>
      </c>
      <c r="I322" s="4"/>
      <c r="J322" s="4"/>
      <c r="K322" s="4">
        <v>201</v>
      </c>
      <c r="L322" s="4">
        <v>1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>
        <v>34794.910000000003</v>
      </c>
      <c r="X322" s="4">
        <v>1</v>
      </c>
      <c r="Y322" s="4">
        <v>34794.910000000003</v>
      </c>
      <c r="Z322" s="4"/>
      <c r="AA322" s="4"/>
      <c r="AB322" s="4"/>
    </row>
    <row r="323" spans="1:28" x14ac:dyDescent="0.2">
      <c r="A323" s="4">
        <v>50</v>
      </c>
      <c r="B323" s="4">
        <v>0</v>
      </c>
      <c r="C323" s="4">
        <v>0</v>
      </c>
      <c r="D323" s="4">
        <v>1</v>
      </c>
      <c r="E323" s="4">
        <v>202</v>
      </c>
      <c r="F323" s="4">
        <f>ROUND(Source!P320,O323)</f>
        <v>4415.7</v>
      </c>
      <c r="G323" s="4" t="s">
        <v>98</v>
      </c>
      <c r="H323" s="4" t="s">
        <v>99</v>
      </c>
      <c r="I323" s="4"/>
      <c r="J323" s="4"/>
      <c r="K323" s="4">
        <v>202</v>
      </c>
      <c r="L323" s="4">
        <v>2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>
        <v>4415.7</v>
      </c>
      <c r="X323" s="4">
        <v>1</v>
      </c>
      <c r="Y323" s="4">
        <v>4415.7</v>
      </c>
      <c r="Z323" s="4"/>
      <c r="AA323" s="4"/>
      <c r="AB323" s="4"/>
    </row>
    <row r="324" spans="1:28" x14ac:dyDescent="0.2">
      <c r="A324" s="4">
        <v>50</v>
      </c>
      <c r="B324" s="4">
        <v>0</v>
      </c>
      <c r="C324" s="4">
        <v>0</v>
      </c>
      <c r="D324" s="4">
        <v>1</v>
      </c>
      <c r="E324" s="4">
        <v>222</v>
      </c>
      <c r="F324" s="4">
        <f>ROUND(Source!AO320,O324)</f>
        <v>0</v>
      </c>
      <c r="G324" s="4" t="s">
        <v>100</v>
      </c>
      <c r="H324" s="4" t="s">
        <v>101</v>
      </c>
      <c r="I324" s="4"/>
      <c r="J324" s="4"/>
      <c r="K324" s="4">
        <v>222</v>
      </c>
      <c r="L324" s="4">
        <v>3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>
        <v>0</v>
      </c>
      <c r="X324" s="4">
        <v>1</v>
      </c>
      <c r="Y324" s="4">
        <v>0</v>
      </c>
      <c r="Z324" s="4"/>
      <c r="AA324" s="4"/>
      <c r="AB324" s="4"/>
    </row>
    <row r="325" spans="1:28" x14ac:dyDescent="0.2">
      <c r="A325" s="4">
        <v>50</v>
      </c>
      <c r="B325" s="4">
        <v>0</v>
      </c>
      <c r="C325" s="4">
        <v>0</v>
      </c>
      <c r="D325" s="4">
        <v>1</v>
      </c>
      <c r="E325" s="4">
        <v>225</v>
      </c>
      <c r="F325" s="4">
        <f>ROUND(Source!AV320,O325)</f>
        <v>4415.7</v>
      </c>
      <c r="G325" s="4" t="s">
        <v>102</v>
      </c>
      <c r="H325" s="4" t="s">
        <v>103</v>
      </c>
      <c r="I325" s="4"/>
      <c r="J325" s="4"/>
      <c r="K325" s="4">
        <v>225</v>
      </c>
      <c r="L325" s="4">
        <v>4</v>
      </c>
      <c r="M325" s="4">
        <v>3</v>
      </c>
      <c r="N325" s="4" t="s">
        <v>3</v>
      </c>
      <c r="O325" s="4">
        <v>2</v>
      </c>
      <c r="P325" s="4"/>
      <c r="Q325" s="4"/>
      <c r="R325" s="4"/>
      <c r="S325" s="4"/>
      <c r="T325" s="4"/>
      <c r="U325" s="4"/>
      <c r="V325" s="4"/>
      <c r="W325" s="4">
        <v>4415.7</v>
      </c>
      <c r="X325" s="4">
        <v>1</v>
      </c>
      <c r="Y325" s="4">
        <v>4415.7</v>
      </c>
      <c r="Z325" s="4"/>
      <c r="AA325" s="4"/>
      <c r="AB325" s="4"/>
    </row>
    <row r="326" spans="1:28" x14ac:dyDescent="0.2">
      <c r="A326" s="4">
        <v>50</v>
      </c>
      <c r="B326" s="4">
        <v>0</v>
      </c>
      <c r="C326" s="4">
        <v>0</v>
      </c>
      <c r="D326" s="4">
        <v>1</v>
      </c>
      <c r="E326" s="4">
        <v>226</v>
      </c>
      <c r="F326" s="4">
        <f>ROUND(Source!AW320,O326)</f>
        <v>4415.7</v>
      </c>
      <c r="G326" s="4" t="s">
        <v>104</v>
      </c>
      <c r="H326" s="4" t="s">
        <v>105</v>
      </c>
      <c r="I326" s="4"/>
      <c r="J326" s="4"/>
      <c r="K326" s="4">
        <v>226</v>
      </c>
      <c r="L326" s="4">
        <v>5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>
        <v>4415.7</v>
      </c>
      <c r="X326" s="4">
        <v>1</v>
      </c>
      <c r="Y326" s="4">
        <v>4415.7</v>
      </c>
      <c r="Z326" s="4"/>
      <c r="AA326" s="4"/>
      <c r="AB326" s="4"/>
    </row>
    <row r="327" spans="1:28" x14ac:dyDescent="0.2">
      <c r="A327" s="4">
        <v>50</v>
      </c>
      <c r="B327" s="4">
        <v>0</v>
      </c>
      <c r="C327" s="4">
        <v>0</v>
      </c>
      <c r="D327" s="4">
        <v>1</v>
      </c>
      <c r="E327" s="4">
        <v>227</v>
      </c>
      <c r="F327" s="4">
        <f>ROUND(Source!AX320,O327)</f>
        <v>0</v>
      </c>
      <c r="G327" s="4" t="s">
        <v>106</v>
      </c>
      <c r="H327" s="4" t="s">
        <v>107</v>
      </c>
      <c r="I327" s="4"/>
      <c r="J327" s="4"/>
      <c r="K327" s="4">
        <v>227</v>
      </c>
      <c r="L327" s="4">
        <v>6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>
        <v>0</v>
      </c>
      <c r="X327" s="4">
        <v>1</v>
      </c>
      <c r="Y327" s="4">
        <v>0</v>
      </c>
      <c r="Z327" s="4"/>
      <c r="AA327" s="4"/>
      <c r="AB327" s="4"/>
    </row>
    <row r="328" spans="1:28" x14ac:dyDescent="0.2">
      <c r="A328" s="4">
        <v>50</v>
      </c>
      <c r="B328" s="4">
        <v>0</v>
      </c>
      <c r="C328" s="4">
        <v>0</v>
      </c>
      <c r="D328" s="4">
        <v>1</v>
      </c>
      <c r="E328" s="4">
        <v>228</v>
      </c>
      <c r="F328" s="4">
        <f>ROUND(Source!AY320,O328)</f>
        <v>4415.7</v>
      </c>
      <c r="G328" s="4" t="s">
        <v>108</v>
      </c>
      <c r="H328" s="4" t="s">
        <v>109</v>
      </c>
      <c r="I328" s="4"/>
      <c r="J328" s="4"/>
      <c r="K328" s="4">
        <v>228</v>
      </c>
      <c r="L328" s="4">
        <v>7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>
        <v>4415.7</v>
      </c>
      <c r="X328" s="4">
        <v>1</v>
      </c>
      <c r="Y328" s="4">
        <v>4415.7</v>
      </c>
      <c r="Z328" s="4"/>
      <c r="AA328" s="4"/>
      <c r="AB328" s="4"/>
    </row>
    <row r="329" spans="1:28" x14ac:dyDescent="0.2">
      <c r="A329" s="4">
        <v>50</v>
      </c>
      <c r="B329" s="4">
        <v>0</v>
      </c>
      <c r="C329" s="4">
        <v>0</v>
      </c>
      <c r="D329" s="4">
        <v>1</v>
      </c>
      <c r="E329" s="4">
        <v>216</v>
      </c>
      <c r="F329" s="4">
        <f>ROUND(Source!AP320,O329)</f>
        <v>0</v>
      </c>
      <c r="G329" s="4" t="s">
        <v>110</v>
      </c>
      <c r="H329" s="4" t="s">
        <v>111</v>
      </c>
      <c r="I329" s="4"/>
      <c r="J329" s="4"/>
      <c r="K329" s="4">
        <v>216</v>
      </c>
      <c r="L329" s="4">
        <v>8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>
        <v>0</v>
      </c>
      <c r="X329" s="4">
        <v>1</v>
      </c>
      <c r="Y329" s="4">
        <v>0</v>
      </c>
      <c r="Z329" s="4"/>
      <c r="AA329" s="4"/>
      <c r="AB329" s="4"/>
    </row>
    <row r="330" spans="1:28" x14ac:dyDescent="0.2">
      <c r="A330" s="4">
        <v>50</v>
      </c>
      <c r="B330" s="4">
        <v>0</v>
      </c>
      <c r="C330" s="4">
        <v>0</v>
      </c>
      <c r="D330" s="4">
        <v>1</v>
      </c>
      <c r="E330" s="4">
        <v>223</v>
      </c>
      <c r="F330" s="4">
        <f>ROUND(Source!AQ320,O330)</f>
        <v>0</v>
      </c>
      <c r="G330" s="4" t="s">
        <v>112</v>
      </c>
      <c r="H330" s="4" t="s">
        <v>113</v>
      </c>
      <c r="I330" s="4"/>
      <c r="J330" s="4"/>
      <c r="K330" s="4">
        <v>223</v>
      </c>
      <c r="L330" s="4">
        <v>9</v>
      </c>
      <c r="M330" s="4">
        <v>3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>
        <v>0</v>
      </c>
      <c r="X330" s="4">
        <v>1</v>
      </c>
      <c r="Y330" s="4">
        <v>0</v>
      </c>
      <c r="Z330" s="4"/>
      <c r="AA330" s="4"/>
      <c r="AB330" s="4"/>
    </row>
    <row r="331" spans="1:28" x14ac:dyDescent="0.2">
      <c r="A331" s="4">
        <v>50</v>
      </c>
      <c r="B331" s="4">
        <v>0</v>
      </c>
      <c r="C331" s="4">
        <v>0</v>
      </c>
      <c r="D331" s="4">
        <v>1</v>
      </c>
      <c r="E331" s="4">
        <v>229</v>
      </c>
      <c r="F331" s="4">
        <f>ROUND(Source!AZ320,O331)</f>
        <v>0</v>
      </c>
      <c r="G331" s="4" t="s">
        <v>114</v>
      </c>
      <c r="H331" s="4" t="s">
        <v>115</v>
      </c>
      <c r="I331" s="4"/>
      <c r="J331" s="4"/>
      <c r="K331" s="4">
        <v>229</v>
      </c>
      <c r="L331" s="4">
        <v>10</v>
      </c>
      <c r="M331" s="4">
        <v>3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>
        <v>0</v>
      </c>
      <c r="X331" s="4">
        <v>1</v>
      </c>
      <c r="Y331" s="4">
        <v>0</v>
      </c>
      <c r="Z331" s="4"/>
      <c r="AA331" s="4"/>
      <c r="AB331" s="4"/>
    </row>
    <row r="332" spans="1:28" x14ac:dyDescent="0.2">
      <c r="A332" s="4">
        <v>50</v>
      </c>
      <c r="B332" s="4">
        <v>0</v>
      </c>
      <c r="C332" s="4">
        <v>0</v>
      </c>
      <c r="D332" s="4">
        <v>1</v>
      </c>
      <c r="E332" s="4">
        <v>203</v>
      </c>
      <c r="F332" s="4">
        <f>ROUND(Source!Q320,O332)</f>
        <v>1123.77</v>
      </c>
      <c r="G332" s="4" t="s">
        <v>116</v>
      </c>
      <c r="H332" s="4" t="s">
        <v>117</v>
      </c>
      <c r="I332" s="4"/>
      <c r="J332" s="4"/>
      <c r="K332" s="4">
        <v>203</v>
      </c>
      <c r="L332" s="4">
        <v>11</v>
      </c>
      <c r="M332" s="4">
        <v>3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>
        <v>1123.77</v>
      </c>
      <c r="X332" s="4">
        <v>1</v>
      </c>
      <c r="Y332" s="4">
        <v>1123.77</v>
      </c>
      <c r="Z332" s="4"/>
      <c r="AA332" s="4"/>
      <c r="AB332" s="4"/>
    </row>
    <row r="333" spans="1:28" x14ac:dyDescent="0.2">
      <c r="A333" s="4">
        <v>50</v>
      </c>
      <c r="B333" s="4">
        <v>0</v>
      </c>
      <c r="C333" s="4">
        <v>0</v>
      </c>
      <c r="D333" s="4">
        <v>1</v>
      </c>
      <c r="E333" s="4">
        <v>231</v>
      </c>
      <c r="F333" s="4">
        <f>ROUND(Source!BB320,O333)</f>
        <v>0</v>
      </c>
      <c r="G333" s="4" t="s">
        <v>118</v>
      </c>
      <c r="H333" s="4" t="s">
        <v>119</v>
      </c>
      <c r="I333" s="4"/>
      <c r="J333" s="4"/>
      <c r="K333" s="4">
        <v>231</v>
      </c>
      <c r="L333" s="4">
        <v>12</v>
      </c>
      <c r="M333" s="4">
        <v>3</v>
      </c>
      <c r="N333" s="4" t="s">
        <v>3</v>
      </c>
      <c r="O333" s="4">
        <v>2</v>
      </c>
      <c r="P333" s="4"/>
      <c r="Q333" s="4"/>
      <c r="R333" s="4"/>
      <c r="S333" s="4"/>
      <c r="T333" s="4"/>
      <c r="U333" s="4"/>
      <c r="V333" s="4"/>
      <c r="W333" s="4">
        <v>0</v>
      </c>
      <c r="X333" s="4">
        <v>1</v>
      </c>
      <c r="Y333" s="4">
        <v>0</v>
      </c>
      <c r="Z333" s="4"/>
      <c r="AA333" s="4"/>
      <c r="AB333" s="4"/>
    </row>
    <row r="334" spans="1:28" x14ac:dyDescent="0.2">
      <c r="A334" s="4">
        <v>50</v>
      </c>
      <c r="B334" s="4">
        <v>0</v>
      </c>
      <c r="C334" s="4">
        <v>0</v>
      </c>
      <c r="D334" s="4">
        <v>1</v>
      </c>
      <c r="E334" s="4">
        <v>204</v>
      </c>
      <c r="F334" s="4">
        <f>ROUND(Source!R320,O334)</f>
        <v>733.54</v>
      </c>
      <c r="G334" s="4" t="s">
        <v>120</v>
      </c>
      <c r="H334" s="4" t="s">
        <v>121</v>
      </c>
      <c r="I334" s="4"/>
      <c r="J334" s="4"/>
      <c r="K334" s="4">
        <v>204</v>
      </c>
      <c r="L334" s="4">
        <v>13</v>
      </c>
      <c r="M334" s="4">
        <v>3</v>
      </c>
      <c r="N334" s="4" t="s">
        <v>3</v>
      </c>
      <c r="O334" s="4">
        <v>2</v>
      </c>
      <c r="P334" s="4"/>
      <c r="Q334" s="4"/>
      <c r="R334" s="4"/>
      <c r="S334" s="4"/>
      <c r="T334" s="4"/>
      <c r="U334" s="4"/>
      <c r="V334" s="4"/>
      <c r="W334" s="4">
        <v>733.54</v>
      </c>
      <c r="X334" s="4">
        <v>1</v>
      </c>
      <c r="Y334" s="4">
        <v>733.54</v>
      </c>
      <c r="Z334" s="4"/>
      <c r="AA334" s="4"/>
      <c r="AB334" s="4"/>
    </row>
    <row r="335" spans="1:28" x14ac:dyDescent="0.2">
      <c r="A335" s="4">
        <v>50</v>
      </c>
      <c r="B335" s="4">
        <v>0</v>
      </c>
      <c r="C335" s="4">
        <v>0</v>
      </c>
      <c r="D335" s="4">
        <v>1</v>
      </c>
      <c r="E335" s="4">
        <v>205</v>
      </c>
      <c r="F335" s="4">
        <f>ROUND(Source!S320,O335)</f>
        <v>29255.439999999999</v>
      </c>
      <c r="G335" s="4" t="s">
        <v>122</v>
      </c>
      <c r="H335" s="4" t="s">
        <v>123</v>
      </c>
      <c r="I335" s="4"/>
      <c r="J335" s="4"/>
      <c r="K335" s="4">
        <v>205</v>
      </c>
      <c r="L335" s="4">
        <v>14</v>
      </c>
      <c r="M335" s="4">
        <v>3</v>
      </c>
      <c r="N335" s="4" t="s">
        <v>3</v>
      </c>
      <c r="O335" s="4">
        <v>2</v>
      </c>
      <c r="P335" s="4"/>
      <c r="Q335" s="4"/>
      <c r="R335" s="4"/>
      <c r="S335" s="4"/>
      <c r="T335" s="4"/>
      <c r="U335" s="4"/>
      <c r="V335" s="4"/>
      <c r="W335" s="4">
        <v>29255.439999999999</v>
      </c>
      <c r="X335" s="4">
        <v>1</v>
      </c>
      <c r="Y335" s="4">
        <v>29255.439999999999</v>
      </c>
      <c r="Z335" s="4"/>
      <c r="AA335" s="4"/>
      <c r="AB335" s="4"/>
    </row>
    <row r="336" spans="1:28" x14ac:dyDescent="0.2">
      <c r="A336" s="4">
        <v>50</v>
      </c>
      <c r="B336" s="4">
        <v>0</v>
      </c>
      <c r="C336" s="4">
        <v>0</v>
      </c>
      <c r="D336" s="4">
        <v>1</v>
      </c>
      <c r="E336" s="4">
        <v>232</v>
      </c>
      <c r="F336" s="4">
        <f>ROUND(Source!BC320,O336)</f>
        <v>0</v>
      </c>
      <c r="G336" s="4" t="s">
        <v>124</v>
      </c>
      <c r="H336" s="4" t="s">
        <v>125</v>
      </c>
      <c r="I336" s="4"/>
      <c r="J336" s="4"/>
      <c r="K336" s="4">
        <v>232</v>
      </c>
      <c r="L336" s="4">
        <v>15</v>
      </c>
      <c r="M336" s="4">
        <v>3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>
        <v>0</v>
      </c>
      <c r="X336" s="4">
        <v>1</v>
      </c>
      <c r="Y336" s="4">
        <v>0</v>
      </c>
      <c r="Z336" s="4"/>
      <c r="AA336" s="4"/>
      <c r="AB336" s="4"/>
    </row>
    <row r="337" spans="1:206" x14ac:dyDescent="0.2">
      <c r="A337" s="4">
        <v>50</v>
      </c>
      <c r="B337" s="4">
        <v>0</v>
      </c>
      <c r="C337" s="4">
        <v>0</v>
      </c>
      <c r="D337" s="4">
        <v>1</v>
      </c>
      <c r="E337" s="4">
        <v>214</v>
      </c>
      <c r="F337" s="4">
        <f>ROUND(Source!AS320,O337)</f>
        <v>0</v>
      </c>
      <c r="G337" s="4" t="s">
        <v>126</v>
      </c>
      <c r="H337" s="4" t="s">
        <v>127</v>
      </c>
      <c r="I337" s="4"/>
      <c r="J337" s="4"/>
      <c r="K337" s="4">
        <v>214</v>
      </c>
      <c r="L337" s="4">
        <v>16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>
        <v>0</v>
      </c>
      <c r="X337" s="4">
        <v>1</v>
      </c>
      <c r="Y337" s="4">
        <v>0</v>
      </c>
      <c r="Z337" s="4"/>
      <c r="AA337" s="4"/>
      <c r="AB337" s="4"/>
    </row>
    <row r="338" spans="1:206" x14ac:dyDescent="0.2">
      <c r="A338" s="4">
        <v>50</v>
      </c>
      <c r="B338" s="4">
        <v>0</v>
      </c>
      <c r="C338" s="4">
        <v>0</v>
      </c>
      <c r="D338" s="4">
        <v>1</v>
      </c>
      <c r="E338" s="4">
        <v>215</v>
      </c>
      <c r="F338" s="4">
        <f>ROUND(Source!AT320,O338)</f>
        <v>0</v>
      </c>
      <c r="G338" s="4" t="s">
        <v>128</v>
      </c>
      <c r="H338" s="4" t="s">
        <v>129</v>
      </c>
      <c r="I338" s="4"/>
      <c r="J338" s="4"/>
      <c r="K338" s="4">
        <v>215</v>
      </c>
      <c r="L338" s="4">
        <v>17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>
        <v>0</v>
      </c>
      <c r="X338" s="4">
        <v>1</v>
      </c>
      <c r="Y338" s="4">
        <v>0</v>
      </c>
      <c r="Z338" s="4"/>
      <c r="AA338" s="4"/>
      <c r="AB338" s="4"/>
    </row>
    <row r="339" spans="1:206" x14ac:dyDescent="0.2">
      <c r="A339" s="4">
        <v>50</v>
      </c>
      <c r="B339" s="4">
        <v>0</v>
      </c>
      <c r="C339" s="4">
        <v>0</v>
      </c>
      <c r="D339" s="4">
        <v>1</v>
      </c>
      <c r="E339" s="4">
        <v>217</v>
      </c>
      <c r="F339" s="4">
        <f>ROUND(Source!AU320,O339)</f>
        <v>58991.5</v>
      </c>
      <c r="G339" s="4" t="s">
        <v>130</v>
      </c>
      <c r="H339" s="4" t="s">
        <v>131</v>
      </c>
      <c r="I339" s="4"/>
      <c r="J339" s="4"/>
      <c r="K339" s="4">
        <v>217</v>
      </c>
      <c r="L339" s="4">
        <v>18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>
        <v>58991.5</v>
      </c>
      <c r="X339" s="4">
        <v>1</v>
      </c>
      <c r="Y339" s="4">
        <v>58991.5</v>
      </c>
      <c r="Z339" s="4"/>
      <c r="AA339" s="4"/>
      <c r="AB339" s="4"/>
    </row>
    <row r="340" spans="1:206" x14ac:dyDescent="0.2">
      <c r="A340" s="4">
        <v>50</v>
      </c>
      <c r="B340" s="4">
        <v>0</v>
      </c>
      <c r="C340" s="4">
        <v>0</v>
      </c>
      <c r="D340" s="4">
        <v>1</v>
      </c>
      <c r="E340" s="4">
        <v>230</v>
      </c>
      <c r="F340" s="4">
        <f>ROUND(Source!BA320,O340)</f>
        <v>0</v>
      </c>
      <c r="G340" s="4" t="s">
        <v>132</v>
      </c>
      <c r="H340" s="4" t="s">
        <v>133</v>
      </c>
      <c r="I340" s="4"/>
      <c r="J340" s="4"/>
      <c r="K340" s="4">
        <v>230</v>
      </c>
      <c r="L340" s="4">
        <v>19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>
        <v>0</v>
      </c>
      <c r="X340" s="4">
        <v>1</v>
      </c>
      <c r="Y340" s="4">
        <v>0</v>
      </c>
      <c r="Z340" s="4"/>
      <c r="AA340" s="4"/>
      <c r="AB340" s="4"/>
    </row>
    <row r="341" spans="1:206" x14ac:dyDescent="0.2">
      <c r="A341" s="4">
        <v>50</v>
      </c>
      <c r="B341" s="4">
        <v>0</v>
      </c>
      <c r="C341" s="4">
        <v>0</v>
      </c>
      <c r="D341" s="4">
        <v>1</v>
      </c>
      <c r="E341" s="4">
        <v>206</v>
      </c>
      <c r="F341" s="4">
        <f>ROUND(Source!T320,O341)</f>
        <v>0</v>
      </c>
      <c r="G341" s="4" t="s">
        <v>134</v>
      </c>
      <c r="H341" s="4" t="s">
        <v>135</v>
      </c>
      <c r="I341" s="4"/>
      <c r="J341" s="4"/>
      <c r="K341" s="4">
        <v>206</v>
      </c>
      <c r="L341" s="4">
        <v>20</v>
      </c>
      <c r="M341" s="4">
        <v>3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>
        <v>0</v>
      </c>
      <c r="X341" s="4">
        <v>1</v>
      </c>
      <c r="Y341" s="4">
        <v>0</v>
      </c>
      <c r="Z341" s="4"/>
      <c r="AA341" s="4"/>
      <c r="AB341" s="4"/>
    </row>
    <row r="342" spans="1:206" x14ac:dyDescent="0.2">
      <c r="A342" s="4">
        <v>50</v>
      </c>
      <c r="B342" s="4">
        <v>0</v>
      </c>
      <c r="C342" s="4">
        <v>0</v>
      </c>
      <c r="D342" s="4">
        <v>1</v>
      </c>
      <c r="E342" s="4">
        <v>207</v>
      </c>
      <c r="F342" s="4">
        <f>Source!U320</f>
        <v>79.045999999999992</v>
      </c>
      <c r="G342" s="4" t="s">
        <v>136</v>
      </c>
      <c r="H342" s="4" t="s">
        <v>137</v>
      </c>
      <c r="I342" s="4"/>
      <c r="J342" s="4"/>
      <c r="K342" s="4">
        <v>207</v>
      </c>
      <c r="L342" s="4">
        <v>21</v>
      </c>
      <c r="M342" s="4">
        <v>3</v>
      </c>
      <c r="N342" s="4" t="s">
        <v>3</v>
      </c>
      <c r="O342" s="4">
        <v>-1</v>
      </c>
      <c r="P342" s="4"/>
      <c r="Q342" s="4"/>
      <c r="R342" s="4"/>
      <c r="S342" s="4"/>
      <c r="T342" s="4"/>
      <c r="U342" s="4"/>
      <c r="V342" s="4"/>
      <c r="W342" s="4">
        <v>79.045999999999992</v>
      </c>
      <c r="X342" s="4">
        <v>1</v>
      </c>
      <c r="Y342" s="4">
        <v>79.045999999999992</v>
      </c>
      <c r="Z342" s="4"/>
      <c r="AA342" s="4"/>
      <c r="AB342" s="4"/>
    </row>
    <row r="343" spans="1:206" x14ac:dyDescent="0.2">
      <c r="A343" s="4">
        <v>50</v>
      </c>
      <c r="B343" s="4">
        <v>0</v>
      </c>
      <c r="C343" s="4">
        <v>0</v>
      </c>
      <c r="D343" s="4">
        <v>1</v>
      </c>
      <c r="E343" s="4">
        <v>208</v>
      </c>
      <c r="F343" s="4">
        <f>Source!V320</f>
        <v>0</v>
      </c>
      <c r="G343" s="4" t="s">
        <v>138</v>
      </c>
      <c r="H343" s="4" t="s">
        <v>139</v>
      </c>
      <c r="I343" s="4"/>
      <c r="J343" s="4"/>
      <c r="K343" s="4">
        <v>208</v>
      </c>
      <c r="L343" s="4">
        <v>22</v>
      </c>
      <c r="M343" s="4">
        <v>3</v>
      </c>
      <c r="N343" s="4" t="s">
        <v>3</v>
      </c>
      <c r="O343" s="4">
        <v>-1</v>
      </c>
      <c r="P343" s="4"/>
      <c r="Q343" s="4"/>
      <c r="R343" s="4"/>
      <c r="S343" s="4"/>
      <c r="T343" s="4"/>
      <c r="U343" s="4"/>
      <c r="V343" s="4"/>
      <c r="W343" s="4">
        <v>0</v>
      </c>
      <c r="X343" s="4">
        <v>1</v>
      </c>
      <c r="Y343" s="4">
        <v>0</v>
      </c>
      <c r="Z343" s="4"/>
      <c r="AA343" s="4"/>
      <c r="AB343" s="4"/>
    </row>
    <row r="344" spans="1:206" x14ac:dyDescent="0.2">
      <c r="A344" s="4">
        <v>50</v>
      </c>
      <c r="B344" s="4">
        <v>0</v>
      </c>
      <c r="C344" s="4">
        <v>0</v>
      </c>
      <c r="D344" s="4">
        <v>1</v>
      </c>
      <c r="E344" s="4">
        <v>209</v>
      </c>
      <c r="F344" s="4">
        <f>ROUND(Source!W320,O344)</f>
        <v>0</v>
      </c>
      <c r="G344" s="4" t="s">
        <v>140</v>
      </c>
      <c r="H344" s="4" t="s">
        <v>141</v>
      </c>
      <c r="I344" s="4"/>
      <c r="J344" s="4"/>
      <c r="K344" s="4">
        <v>209</v>
      </c>
      <c r="L344" s="4">
        <v>23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>
        <v>0</v>
      </c>
      <c r="X344" s="4">
        <v>1</v>
      </c>
      <c r="Y344" s="4">
        <v>0</v>
      </c>
      <c r="Z344" s="4"/>
      <c r="AA344" s="4"/>
      <c r="AB344" s="4"/>
    </row>
    <row r="345" spans="1:206" x14ac:dyDescent="0.2">
      <c r="A345" s="4">
        <v>50</v>
      </c>
      <c r="B345" s="4">
        <v>0</v>
      </c>
      <c r="C345" s="4">
        <v>0</v>
      </c>
      <c r="D345" s="4">
        <v>1</v>
      </c>
      <c r="E345" s="4">
        <v>233</v>
      </c>
      <c r="F345" s="4">
        <f>ROUND(Source!BD320,O345)</f>
        <v>0</v>
      </c>
      <c r="G345" s="4" t="s">
        <v>142</v>
      </c>
      <c r="H345" s="4" t="s">
        <v>143</v>
      </c>
      <c r="I345" s="4"/>
      <c r="J345" s="4"/>
      <c r="K345" s="4">
        <v>233</v>
      </c>
      <c r="L345" s="4">
        <v>24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>
        <v>0</v>
      </c>
      <c r="X345" s="4">
        <v>1</v>
      </c>
      <c r="Y345" s="4">
        <v>0</v>
      </c>
      <c r="Z345" s="4"/>
      <c r="AA345" s="4"/>
      <c r="AB345" s="4"/>
    </row>
    <row r="346" spans="1:206" x14ac:dyDescent="0.2">
      <c r="A346" s="4">
        <v>50</v>
      </c>
      <c r="B346" s="4">
        <v>0</v>
      </c>
      <c r="C346" s="4">
        <v>0</v>
      </c>
      <c r="D346" s="4">
        <v>1</v>
      </c>
      <c r="E346" s="4">
        <v>210</v>
      </c>
      <c r="F346" s="4">
        <f>ROUND(Source!X320,O346)</f>
        <v>20478.82</v>
      </c>
      <c r="G346" s="4" t="s">
        <v>144</v>
      </c>
      <c r="H346" s="4" t="s">
        <v>145</v>
      </c>
      <c r="I346" s="4"/>
      <c r="J346" s="4"/>
      <c r="K346" s="4">
        <v>210</v>
      </c>
      <c r="L346" s="4">
        <v>25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>
        <v>20478.82</v>
      </c>
      <c r="X346" s="4">
        <v>1</v>
      </c>
      <c r="Y346" s="4">
        <v>20478.82</v>
      </c>
      <c r="Z346" s="4"/>
      <c r="AA346" s="4"/>
      <c r="AB346" s="4"/>
    </row>
    <row r="347" spans="1:206" x14ac:dyDescent="0.2">
      <c r="A347" s="4">
        <v>50</v>
      </c>
      <c r="B347" s="4">
        <v>0</v>
      </c>
      <c r="C347" s="4">
        <v>0</v>
      </c>
      <c r="D347" s="4">
        <v>1</v>
      </c>
      <c r="E347" s="4">
        <v>211</v>
      </c>
      <c r="F347" s="4">
        <f>ROUND(Source!Y320,O347)</f>
        <v>2925.55</v>
      </c>
      <c r="G347" s="4" t="s">
        <v>146</v>
      </c>
      <c r="H347" s="4" t="s">
        <v>147</v>
      </c>
      <c r="I347" s="4"/>
      <c r="J347" s="4"/>
      <c r="K347" s="4">
        <v>211</v>
      </c>
      <c r="L347" s="4">
        <v>26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>
        <v>2925.55</v>
      </c>
      <c r="X347" s="4">
        <v>1</v>
      </c>
      <c r="Y347" s="4">
        <v>2925.55</v>
      </c>
      <c r="Z347" s="4"/>
      <c r="AA347" s="4"/>
      <c r="AB347" s="4"/>
    </row>
    <row r="348" spans="1:206" x14ac:dyDescent="0.2">
      <c r="A348" s="4">
        <v>50</v>
      </c>
      <c r="B348" s="4">
        <v>0</v>
      </c>
      <c r="C348" s="4">
        <v>0</v>
      </c>
      <c r="D348" s="4">
        <v>1</v>
      </c>
      <c r="E348" s="4">
        <v>224</v>
      </c>
      <c r="F348" s="4">
        <f>ROUND(Source!AR320,O348)</f>
        <v>58991.5</v>
      </c>
      <c r="G348" s="4" t="s">
        <v>148</v>
      </c>
      <c r="H348" s="4" t="s">
        <v>149</v>
      </c>
      <c r="I348" s="4"/>
      <c r="J348" s="4"/>
      <c r="K348" s="4">
        <v>224</v>
      </c>
      <c r="L348" s="4">
        <v>27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>
        <v>58991.5</v>
      </c>
      <c r="X348" s="4">
        <v>1</v>
      </c>
      <c r="Y348" s="4">
        <v>58991.5</v>
      </c>
      <c r="Z348" s="4"/>
      <c r="AA348" s="4"/>
      <c r="AB348" s="4"/>
    </row>
    <row r="350" spans="1:206" x14ac:dyDescent="0.2">
      <c r="A350" s="1">
        <v>5</v>
      </c>
      <c r="B350" s="1">
        <v>1</v>
      </c>
      <c r="C350" s="1"/>
      <c r="D350" s="1">
        <f>ROW(A372)</f>
        <v>372</v>
      </c>
      <c r="E350" s="1"/>
      <c r="F350" s="1" t="s">
        <v>14</v>
      </c>
      <c r="G350" s="1" t="s">
        <v>336</v>
      </c>
      <c r="H350" s="1" t="s">
        <v>3</v>
      </c>
      <c r="I350" s="1">
        <v>0</v>
      </c>
      <c r="J350" s="1"/>
      <c r="K350" s="1">
        <v>0</v>
      </c>
      <c r="L350" s="1"/>
      <c r="M350" s="1" t="s">
        <v>3</v>
      </c>
      <c r="N350" s="1"/>
      <c r="O350" s="1"/>
      <c r="P350" s="1"/>
      <c r="Q350" s="1"/>
      <c r="R350" s="1"/>
      <c r="S350" s="1">
        <v>0</v>
      </c>
      <c r="T350" s="1"/>
      <c r="U350" s="1" t="s">
        <v>3</v>
      </c>
      <c r="V350" s="1">
        <v>0</v>
      </c>
      <c r="W350" s="1"/>
      <c r="X350" s="1"/>
      <c r="Y350" s="1"/>
      <c r="Z350" s="1"/>
      <c r="AA350" s="1"/>
      <c r="AB350" s="1" t="s">
        <v>3</v>
      </c>
      <c r="AC350" s="1" t="s">
        <v>3</v>
      </c>
      <c r="AD350" s="1" t="s">
        <v>3</v>
      </c>
      <c r="AE350" s="1" t="s">
        <v>3</v>
      </c>
      <c r="AF350" s="1" t="s">
        <v>3</v>
      </c>
      <c r="AG350" s="1" t="s">
        <v>3</v>
      </c>
      <c r="AH350" s="1"/>
      <c r="AI350" s="1"/>
      <c r="AJ350" s="1"/>
      <c r="AK350" s="1"/>
      <c r="AL350" s="1"/>
      <c r="AM350" s="1"/>
      <c r="AN350" s="1"/>
      <c r="AO350" s="1"/>
      <c r="AP350" s="1" t="s">
        <v>3</v>
      </c>
      <c r="AQ350" s="1" t="s">
        <v>3</v>
      </c>
      <c r="AR350" s="1" t="s">
        <v>3</v>
      </c>
      <c r="AS350" s="1"/>
      <c r="AT350" s="1"/>
      <c r="AU350" s="1"/>
      <c r="AV350" s="1"/>
      <c r="AW350" s="1"/>
      <c r="AX350" s="1"/>
      <c r="AY350" s="1"/>
      <c r="AZ350" s="1" t="s">
        <v>3</v>
      </c>
      <c r="BA350" s="1"/>
      <c r="BB350" s="1" t="s">
        <v>3</v>
      </c>
      <c r="BC350" s="1" t="s">
        <v>3</v>
      </c>
      <c r="BD350" s="1" t="s">
        <v>3</v>
      </c>
      <c r="BE350" s="1" t="s">
        <v>3</v>
      </c>
      <c r="BF350" s="1" t="s">
        <v>3</v>
      </c>
      <c r="BG350" s="1" t="s">
        <v>3</v>
      </c>
      <c r="BH350" s="1" t="s">
        <v>3</v>
      </c>
      <c r="BI350" s="1" t="s">
        <v>3</v>
      </c>
      <c r="BJ350" s="1" t="s">
        <v>3</v>
      </c>
      <c r="BK350" s="1" t="s">
        <v>3</v>
      </c>
      <c r="BL350" s="1" t="s">
        <v>3</v>
      </c>
      <c r="BM350" s="1" t="s">
        <v>3</v>
      </c>
      <c r="BN350" s="1" t="s">
        <v>3</v>
      </c>
      <c r="BO350" s="1" t="s">
        <v>3</v>
      </c>
      <c r="BP350" s="1" t="s">
        <v>3</v>
      </c>
      <c r="BQ350" s="1"/>
      <c r="BR350" s="1"/>
      <c r="BS350" s="1"/>
      <c r="BT350" s="1"/>
      <c r="BU350" s="1"/>
      <c r="BV350" s="1"/>
      <c r="BW350" s="1"/>
      <c r="BX350" s="1">
        <v>0</v>
      </c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>
        <v>0</v>
      </c>
    </row>
    <row r="352" spans="1:206" x14ac:dyDescent="0.2">
      <c r="A352" s="2">
        <v>52</v>
      </c>
      <c r="B352" s="2">
        <f t="shared" ref="B352:G352" si="277">B372</f>
        <v>1</v>
      </c>
      <c r="C352" s="2">
        <f t="shared" si="277"/>
        <v>5</v>
      </c>
      <c r="D352" s="2">
        <f t="shared" si="277"/>
        <v>350</v>
      </c>
      <c r="E352" s="2">
        <f t="shared" si="277"/>
        <v>0</v>
      </c>
      <c r="F352" s="2" t="str">
        <f t="shared" si="277"/>
        <v>Новый подраздел</v>
      </c>
      <c r="G352" s="2" t="str">
        <f t="shared" si="277"/>
        <v>АГПТ</v>
      </c>
      <c r="H352" s="2"/>
      <c r="I352" s="2"/>
      <c r="J352" s="2"/>
      <c r="K352" s="2"/>
      <c r="L352" s="2"/>
      <c r="M352" s="2"/>
      <c r="N352" s="2"/>
      <c r="O352" s="2">
        <f t="shared" ref="O352:AT352" si="278">O372</f>
        <v>32409.73</v>
      </c>
      <c r="P352" s="2">
        <f t="shared" si="278"/>
        <v>1170.0899999999999</v>
      </c>
      <c r="Q352" s="2">
        <f t="shared" si="278"/>
        <v>2400.9299999999998</v>
      </c>
      <c r="R352" s="2">
        <f t="shared" si="278"/>
        <v>1567.03</v>
      </c>
      <c r="S352" s="2">
        <f t="shared" si="278"/>
        <v>28838.71</v>
      </c>
      <c r="T352" s="2">
        <f t="shared" si="278"/>
        <v>0</v>
      </c>
      <c r="U352" s="2">
        <f t="shared" si="278"/>
        <v>74.404000000000011</v>
      </c>
      <c r="V352" s="2">
        <f t="shared" si="278"/>
        <v>0</v>
      </c>
      <c r="W352" s="2">
        <f t="shared" si="278"/>
        <v>0</v>
      </c>
      <c r="X352" s="2">
        <f t="shared" si="278"/>
        <v>20187.11</v>
      </c>
      <c r="Y352" s="2">
        <f t="shared" si="278"/>
        <v>2883.88</v>
      </c>
      <c r="Z352" s="2">
        <f t="shared" si="278"/>
        <v>0</v>
      </c>
      <c r="AA352" s="2">
        <f t="shared" si="278"/>
        <v>0</v>
      </c>
      <c r="AB352" s="2">
        <f t="shared" si="278"/>
        <v>32409.73</v>
      </c>
      <c r="AC352" s="2">
        <f t="shared" si="278"/>
        <v>1170.0899999999999</v>
      </c>
      <c r="AD352" s="2">
        <f t="shared" si="278"/>
        <v>2400.9299999999998</v>
      </c>
      <c r="AE352" s="2">
        <f t="shared" si="278"/>
        <v>1567.03</v>
      </c>
      <c r="AF352" s="2">
        <f t="shared" si="278"/>
        <v>28838.71</v>
      </c>
      <c r="AG352" s="2">
        <f t="shared" si="278"/>
        <v>0</v>
      </c>
      <c r="AH352" s="2">
        <f t="shared" si="278"/>
        <v>74.404000000000011</v>
      </c>
      <c r="AI352" s="2">
        <f t="shared" si="278"/>
        <v>0</v>
      </c>
      <c r="AJ352" s="2">
        <f t="shared" si="278"/>
        <v>0</v>
      </c>
      <c r="AK352" s="2">
        <f t="shared" si="278"/>
        <v>20187.11</v>
      </c>
      <c r="AL352" s="2">
        <f t="shared" si="278"/>
        <v>2883.88</v>
      </c>
      <c r="AM352" s="2">
        <f t="shared" si="278"/>
        <v>0</v>
      </c>
      <c r="AN352" s="2">
        <f t="shared" si="278"/>
        <v>0</v>
      </c>
      <c r="AO352" s="2">
        <f t="shared" si="278"/>
        <v>0</v>
      </c>
      <c r="AP352" s="2">
        <f t="shared" si="278"/>
        <v>0</v>
      </c>
      <c r="AQ352" s="2">
        <f t="shared" si="278"/>
        <v>0</v>
      </c>
      <c r="AR352" s="2">
        <f t="shared" si="278"/>
        <v>57173.120000000003</v>
      </c>
      <c r="AS352" s="2">
        <f t="shared" si="278"/>
        <v>0</v>
      </c>
      <c r="AT352" s="2">
        <f t="shared" si="278"/>
        <v>0</v>
      </c>
      <c r="AU352" s="2">
        <f t="shared" ref="AU352:BZ352" si="279">AU372</f>
        <v>57173.120000000003</v>
      </c>
      <c r="AV352" s="2">
        <f t="shared" si="279"/>
        <v>1170.0899999999999</v>
      </c>
      <c r="AW352" s="2">
        <f t="shared" si="279"/>
        <v>1170.0899999999999</v>
      </c>
      <c r="AX352" s="2">
        <f t="shared" si="279"/>
        <v>0</v>
      </c>
      <c r="AY352" s="2">
        <f t="shared" si="279"/>
        <v>1170.0899999999999</v>
      </c>
      <c r="AZ352" s="2">
        <f t="shared" si="279"/>
        <v>0</v>
      </c>
      <c r="BA352" s="2">
        <f t="shared" si="279"/>
        <v>0</v>
      </c>
      <c r="BB352" s="2">
        <f t="shared" si="279"/>
        <v>0</v>
      </c>
      <c r="BC352" s="2">
        <f t="shared" si="279"/>
        <v>0</v>
      </c>
      <c r="BD352" s="2">
        <f t="shared" si="279"/>
        <v>0</v>
      </c>
      <c r="BE352" s="2">
        <f t="shared" si="279"/>
        <v>0</v>
      </c>
      <c r="BF352" s="2">
        <f t="shared" si="279"/>
        <v>0</v>
      </c>
      <c r="BG352" s="2">
        <f t="shared" si="279"/>
        <v>0</v>
      </c>
      <c r="BH352" s="2">
        <f t="shared" si="279"/>
        <v>0</v>
      </c>
      <c r="BI352" s="2">
        <f t="shared" si="279"/>
        <v>0</v>
      </c>
      <c r="BJ352" s="2">
        <f t="shared" si="279"/>
        <v>0</v>
      </c>
      <c r="BK352" s="2">
        <f t="shared" si="279"/>
        <v>0</v>
      </c>
      <c r="BL352" s="2">
        <f t="shared" si="279"/>
        <v>0</v>
      </c>
      <c r="BM352" s="2">
        <f t="shared" si="279"/>
        <v>0</v>
      </c>
      <c r="BN352" s="2">
        <f t="shared" si="279"/>
        <v>0</v>
      </c>
      <c r="BO352" s="2">
        <f t="shared" si="279"/>
        <v>0</v>
      </c>
      <c r="BP352" s="2">
        <f t="shared" si="279"/>
        <v>0</v>
      </c>
      <c r="BQ352" s="2">
        <f t="shared" si="279"/>
        <v>0</v>
      </c>
      <c r="BR352" s="2">
        <f t="shared" si="279"/>
        <v>0</v>
      </c>
      <c r="BS352" s="2">
        <f t="shared" si="279"/>
        <v>0</v>
      </c>
      <c r="BT352" s="2">
        <f t="shared" si="279"/>
        <v>0</v>
      </c>
      <c r="BU352" s="2">
        <f t="shared" si="279"/>
        <v>0</v>
      </c>
      <c r="BV352" s="2">
        <f t="shared" si="279"/>
        <v>0</v>
      </c>
      <c r="BW352" s="2">
        <f t="shared" si="279"/>
        <v>0</v>
      </c>
      <c r="BX352" s="2">
        <f t="shared" si="279"/>
        <v>0</v>
      </c>
      <c r="BY352" s="2">
        <f t="shared" si="279"/>
        <v>0</v>
      </c>
      <c r="BZ352" s="2">
        <f t="shared" si="279"/>
        <v>0</v>
      </c>
      <c r="CA352" s="2">
        <f t="shared" ref="CA352:DF352" si="280">CA372</f>
        <v>57173.120000000003</v>
      </c>
      <c r="CB352" s="2">
        <f t="shared" si="280"/>
        <v>0</v>
      </c>
      <c r="CC352" s="2">
        <f t="shared" si="280"/>
        <v>0</v>
      </c>
      <c r="CD352" s="2">
        <f t="shared" si="280"/>
        <v>57173.120000000003</v>
      </c>
      <c r="CE352" s="2">
        <f t="shared" si="280"/>
        <v>1170.0899999999999</v>
      </c>
      <c r="CF352" s="2">
        <f t="shared" si="280"/>
        <v>1170.0899999999999</v>
      </c>
      <c r="CG352" s="2">
        <f t="shared" si="280"/>
        <v>0</v>
      </c>
      <c r="CH352" s="2">
        <f t="shared" si="280"/>
        <v>1170.0899999999999</v>
      </c>
      <c r="CI352" s="2">
        <f t="shared" si="280"/>
        <v>0</v>
      </c>
      <c r="CJ352" s="2">
        <f t="shared" si="280"/>
        <v>0</v>
      </c>
      <c r="CK352" s="2">
        <f t="shared" si="280"/>
        <v>0</v>
      </c>
      <c r="CL352" s="2">
        <f t="shared" si="280"/>
        <v>0</v>
      </c>
      <c r="CM352" s="2">
        <f t="shared" si="280"/>
        <v>0</v>
      </c>
      <c r="CN352" s="2">
        <f t="shared" si="280"/>
        <v>0</v>
      </c>
      <c r="CO352" s="2">
        <f t="shared" si="280"/>
        <v>0</v>
      </c>
      <c r="CP352" s="2">
        <f t="shared" si="280"/>
        <v>0</v>
      </c>
      <c r="CQ352" s="2">
        <f t="shared" si="280"/>
        <v>0</v>
      </c>
      <c r="CR352" s="2">
        <f t="shared" si="280"/>
        <v>0</v>
      </c>
      <c r="CS352" s="2">
        <f t="shared" si="280"/>
        <v>0</v>
      </c>
      <c r="CT352" s="2">
        <f t="shared" si="280"/>
        <v>0</v>
      </c>
      <c r="CU352" s="2">
        <f t="shared" si="280"/>
        <v>0</v>
      </c>
      <c r="CV352" s="2">
        <f t="shared" si="280"/>
        <v>0</v>
      </c>
      <c r="CW352" s="2">
        <f t="shared" si="280"/>
        <v>0</v>
      </c>
      <c r="CX352" s="2">
        <f t="shared" si="280"/>
        <v>0</v>
      </c>
      <c r="CY352" s="2">
        <f t="shared" si="280"/>
        <v>0</v>
      </c>
      <c r="CZ352" s="2">
        <f t="shared" si="280"/>
        <v>0</v>
      </c>
      <c r="DA352" s="2">
        <f t="shared" si="280"/>
        <v>0</v>
      </c>
      <c r="DB352" s="2">
        <f t="shared" si="280"/>
        <v>0</v>
      </c>
      <c r="DC352" s="2">
        <f t="shared" si="280"/>
        <v>0</v>
      </c>
      <c r="DD352" s="2">
        <f t="shared" si="280"/>
        <v>0</v>
      </c>
      <c r="DE352" s="2">
        <f t="shared" si="280"/>
        <v>0</v>
      </c>
      <c r="DF352" s="2">
        <f t="shared" si="280"/>
        <v>0</v>
      </c>
      <c r="DG352" s="3">
        <f t="shared" ref="DG352:EL352" si="281">DG372</f>
        <v>0</v>
      </c>
      <c r="DH352" s="3">
        <f t="shared" si="281"/>
        <v>0</v>
      </c>
      <c r="DI352" s="3">
        <f t="shared" si="281"/>
        <v>0</v>
      </c>
      <c r="DJ352" s="3">
        <f t="shared" si="281"/>
        <v>0</v>
      </c>
      <c r="DK352" s="3">
        <f t="shared" si="281"/>
        <v>0</v>
      </c>
      <c r="DL352" s="3">
        <f t="shared" si="281"/>
        <v>0</v>
      </c>
      <c r="DM352" s="3">
        <f t="shared" si="281"/>
        <v>0</v>
      </c>
      <c r="DN352" s="3">
        <f t="shared" si="281"/>
        <v>0</v>
      </c>
      <c r="DO352" s="3">
        <f t="shared" si="281"/>
        <v>0</v>
      </c>
      <c r="DP352" s="3">
        <f t="shared" si="281"/>
        <v>0</v>
      </c>
      <c r="DQ352" s="3">
        <f t="shared" si="281"/>
        <v>0</v>
      </c>
      <c r="DR352" s="3">
        <f t="shared" si="281"/>
        <v>0</v>
      </c>
      <c r="DS352" s="3">
        <f t="shared" si="281"/>
        <v>0</v>
      </c>
      <c r="DT352" s="3">
        <f t="shared" si="281"/>
        <v>0</v>
      </c>
      <c r="DU352" s="3">
        <f t="shared" si="281"/>
        <v>0</v>
      </c>
      <c r="DV352" s="3">
        <f t="shared" si="281"/>
        <v>0</v>
      </c>
      <c r="DW352" s="3">
        <f t="shared" si="281"/>
        <v>0</v>
      </c>
      <c r="DX352" s="3">
        <f t="shared" si="281"/>
        <v>0</v>
      </c>
      <c r="DY352" s="3">
        <f t="shared" si="281"/>
        <v>0</v>
      </c>
      <c r="DZ352" s="3">
        <f t="shared" si="281"/>
        <v>0</v>
      </c>
      <c r="EA352" s="3">
        <f t="shared" si="281"/>
        <v>0</v>
      </c>
      <c r="EB352" s="3">
        <f t="shared" si="281"/>
        <v>0</v>
      </c>
      <c r="EC352" s="3">
        <f t="shared" si="281"/>
        <v>0</v>
      </c>
      <c r="ED352" s="3">
        <f t="shared" si="281"/>
        <v>0</v>
      </c>
      <c r="EE352" s="3">
        <f t="shared" si="281"/>
        <v>0</v>
      </c>
      <c r="EF352" s="3">
        <f t="shared" si="281"/>
        <v>0</v>
      </c>
      <c r="EG352" s="3">
        <f t="shared" si="281"/>
        <v>0</v>
      </c>
      <c r="EH352" s="3">
        <f t="shared" si="281"/>
        <v>0</v>
      </c>
      <c r="EI352" s="3">
        <f t="shared" si="281"/>
        <v>0</v>
      </c>
      <c r="EJ352" s="3">
        <f t="shared" si="281"/>
        <v>0</v>
      </c>
      <c r="EK352" s="3">
        <f t="shared" si="281"/>
        <v>0</v>
      </c>
      <c r="EL352" s="3">
        <f t="shared" si="281"/>
        <v>0</v>
      </c>
      <c r="EM352" s="3">
        <f t="shared" ref="EM352:FR352" si="282">EM372</f>
        <v>0</v>
      </c>
      <c r="EN352" s="3">
        <f t="shared" si="282"/>
        <v>0</v>
      </c>
      <c r="EO352" s="3">
        <f t="shared" si="282"/>
        <v>0</v>
      </c>
      <c r="EP352" s="3">
        <f t="shared" si="282"/>
        <v>0</v>
      </c>
      <c r="EQ352" s="3">
        <f t="shared" si="282"/>
        <v>0</v>
      </c>
      <c r="ER352" s="3">
        <f t="shared" si="282"/>
        <v>0</v>
      </c>
      <c r="ES352" s="3">
        <f t="shared" si="282"/>
        <v>0</v>
      </c>
      <c r="ET352" s="3">
        <f t="shared" si="282"/>
        <v>0</v>
      </c>
      <c r="EU352" s="3">
        <f t="shared" si="282"/>
        <v>0</v>
      </c>
      <c r="EV352" s="3">
        <f t="shared" si="282"/>
        <v>0</v>
      </c>
      <c r="EW352" s="3">
        <f t="shared" si="282"/>
        <v>0</v>
      </c>
      <c r="EX352" s="3">
        <f t="shared" si="282"/>
        <v>0</v>
      </c>
      <c r="EY352" s="3">
        <f t="shared" si="282"/>
        <v>0</v>
      </c>
      <c r="EZ352" s="3">
        <f t="shared" si="282"/>
        <v>0</v>
      </c>
      <c r="FA352" s="3">
        <f t="shared" si="282"/>
        <v>0</v>
      </c>
      <c r="FB352" s="3">
        <f t="shared" si="282"/>
        <v>0</v>
      </c>
      <c r="FC352" s="3">
        <f t="shared" si="282"/>
        <v>0</v>
      </c>
      <c r="FD352" s="3">
        <f t="shared" si="282"/>
        <v>0</v>
      </c>
      <c r="FE352" s="3">
        <f t="shared" si="282"/>
        <v>0</v>
      </c>
      <c r="FF352" s="3">
        <f t="shared" si="282"/>
        <v>0</v>
      </c>
      <c r="FG352" s="3">
        <f t="shared" si="282"/>
        <v>0</v>
      </c>
      <c r="FH352" s="3">
        <f t="shared" si="282"/>
        <v>0</v>
      </c>
      <c r="FI352" s="3">
        <f t="shared" si="282"/>
        <v>0</v>
      </c>
      <c r="FJ352" s="3">
        <f t="shared" si="282"/>
        <v>0</v>
      </c>
      <c r="FK352" s="3">
        <f t="shared" si="282"/>
        <v>0</v>
      </c>
      <c r="FL352" s="3">
        <f t="shared" si="282"/>
        <v>0</v>
      </c>
      <c r="FM352" s="3">
        <f t="shared" si="282"/>
        <v>0</v>
      </c>
      <c r="FN352" s="3">
        <f t="shared" si="282"/>
        <v>0</v>
      </c>
      <c r="FO352" s="3">
        <f t="shared" si="282"/>
        <v>0</v>
      </c>
      <c r="FP352" s="3">
        <f t="shared" si="282"/>
        <v>0</v>
      </c>
      <c r="FQ352" s="3">
        <f t="shared" si="282"/>
        <v>0</v>
      </c>
      <c r="FR352" s="3">
        <f t="shared" si="282"/>
        <v>0</v>
      </c>
      <c r="FS352" s="3">
        <f t="shared" ref="FS352:GX352" si="283">FS372</f>
        <v>0</v>
      </c>
      <c r="FT352" s="3">
        <f t="shared" si="283"/>
        <v>0</v>
      </c>
      <c r="FU352" s="3">
        <f t="shared" si="283"/>
        <v>0</v>
      </c>
      <c r="FV352" s="3">
        <f t="shared" si="283"/>
        <v>0</v>
      </c>
      <c r="FW352" s="3">
        <f t="shared" si="283"/>
        <v>0</v>
      </c>
      <c r="FX352" s="3">
        <f t="shared" si="283"/>
        <v>0</v>
      </c>
      <c r="FY352" s="3">
        <f t="shared" si="283"/>
        <v>0</v>
      </c>
      <c r="FZ352" s="3">
        <f t="shared" si="283"/>
        <v>0</v>
      </c>
      <c r="GA352" s="3">
        <f t="shared" si="283"/>
        <v>0</v>
      </c>
      <c r="GB352" s="3">
        <f t="shared" si="283"/>
        <v>0</v>
      </c>
      <c r="GC352" s="3">
        <f t="shared" si="283"/>
        <v>0</v>
      </c>
      <c r="GD352" s="3">
        <f t="shared" si="283"/>
        <v>0</v>
      </c>
      <c r="GE352" s="3">
        <f t="shared" si="283"/>
        <v>0</v>
      </c>
      <c r="GF352" s="3">
        <f t="shared" si="283"/>
        <v>0</v>
      </c>
      <c r="GG352" s="3">
        <f t="shared" si="283"/>
        <v>0</v>
      </c>
      <c r="GH352" s="3">
        <f t="shared" si="283"/>
        <v>0</v>
      </c>
      <c r="GI352" s="3">
        <f t="shared" si="283"/>
        <v>0</v>
      </c>
      <c r="GJ352" s="3">
        <f t="shared" si="283"/>
        <v>0</v>
      </c>
      <c r="GK352" s="3">
        <f t="shared" si="283"/>
        <v>0</v>
      </c>
      <c r="GL352" s="3">
        <f t="shared" si="283"/>
        <v>0</v>
      </c>
      <c r="GM352" s="3">
        <f t="shared" si="283"/>
        <v>0</v>
      </c>
      <c r="GN352" s="3">
        <f t="shared" si="283"/>
        <v>0</v>
      </c>
      <c r="GO352" s="3">
        <f t="shared" si="283"/>
        <v>0</v>
      </c>
      <c r="GP352" s="3">
        <f t="shared" si="283"/>
        <v>0</v>
      </c>
      <c r="GQ352" s="3">
        <f t="shared" si="283"/>
        <v>0</v>
      </c>
      <c r="GR352" s="3">
        <f t="shared" si="283"/>
        <v>0</v>
      </c>
      <c r="GS352" s="3">
        <f t="shared" si="283"/>
        <v>0</v>
      </c>
      <c r="GT352" s="3">
        <f t="shared" si="283"/>
        <v>0</v>
      </c>
      <c r="GU352" s="3">
        <f t="shared" si="283"/>
        <v>0</v>
      </c>
      <c r="GV352" s="3">
        <f t="shared" si="283"/>
        <v>0</v>
      </c>
      <c r="GW352" s="3">
        <f t="shared" si="283"/>
        <v>0</v>
      </c>
      <c r="GX352" s="3">
        <f t="shared" si="283"/>
        <v>0</v>
      </c>
    </row>
    <row r="354" spans="1:245" x14ac:dyDescent="0.2">
      <c r="A354">
        <v>17</v>
      </c>
      <c r="B354">
        <v>1</v>
      </c>
      <c r="C354">
        <f>ROW(SmtRes!A332)</f>
        <v>332</v>
      </c>
      <c r="D354">
        <f>ROW(EtalonRes!A332)</f>
        <v>332</v>
      </c>
      <c r="E354" t="s">
        <v>3</v>
      </c>
      <c r="F354" t="s">
        <v>337</v>
      </c>
      <c r="G354" t="s">
        <v>338</v>
      </c>
      <c r="H354" t="s">
        <v>339</v>
      </c>
      <c r="I354">
        <v>0.06</v>
      </c>
      <c r="J354">
        <v>0</v>
      </c>
      <c r="K354">
        <v>0.06</v>
      </c>
      <c r="O354">
        <f t="shared" ref="O354:O370" si="284">ROUND(CP354,2)</f>
        <v>933.52</v>
      </c>
      <c r="P354">
        <f t="shared" ref="P354:P370" si="285">ROUND(CQ354*I354,2)</f>
        <v>0.53</v>
      </c>
      <c r="Q354">
        <f t="shared" ref="Q354:Q370" si="286">ROUND(CR354*I354,2)</f>
        <v>142.16999999999999</v>
      </c>
      <c r="R354">
        <f t="shared" ref="R354:R370" si="287">ROUND(CS354*I354,2)</f>
        <v>92.79</v>
      </c>
      <c r="S354">
        <f t="shared" ref="S354:S370" si="288">ROUND(CT354*I354,2)</f>
        <v>790.82</v>
      </c>
      <c r="T354">
        <f t="shared" ref="T354:T370" si="289">ROUND(CU354*I354,2)</f>
        <v>0</v>
      </c>
      <c r="U354">
        <f t="shared" ref="U354:U370" si="290">CV354*I354</f>
        <v>2.6999999999999997</v>
      </c>
      <c r="V354">
        <f t="shared" ref="V354:V370" si="291">CW354*I354</f>
        <v>0</v>
      </c>
      <c r="W354">
        <f t="shared" ref="W354:W370" si="292">ROUND(CX354*I354,2)</f>
        <v>0</v>
      </c>
      <c r="X354">
        <f t="shared" ref="X354:X370" si="293">ROUND(CY354,2)</f>
        <v>553.57000000000005</v>
      </c>
      <c r="Y354">
        <f t="shared" ref="Y354:Y370" si="294">ROUND(CZ354,2)</f>
        <v>79.08</v>
      </c>
      <c r="AA354">
        <v>-1</v>
      </c>
      <c r="AB354">
        <f t="shared" ref="AB354:AB370" si="295">ROUND((AC354+AD354+AF354),6)</f>
        <v>15558.64</v>
      </c>
      <c r="AC354">
        <f>ROUND((ES354),6)</f>
        <v>8.7899999999999991</v>
      </c>
      <c r="AD354">
        <f>ROUND((((ET354)-(EU354))+AE354),6)</f>
        <v>2369.58</v>
      </c>
      <c r="AE354">
        <f>ROUND((EU354),6)</f>
        <v>1546.53</v>
      </c>
      <c r="AF354">
        <f>ROUND((EV354),6)</f>
        <v>13180.27</v>
      </c>
      <c r="AG354">
        <f t="shared" ref="AG354:AG370" si="296">ROUND((AP354),6)</f>
        <v>0</v>
      </c>
      <c r="AH354">
        <f>(EW354)</f>
        <v>45</v>
      </c>
      <c r="AI354">
        <f>(EX354)</f>
        <v>0</v>
      </c>
      <c r="AJ354">
        <f t="shared" ref="AJ354:AJ370" si="297">(AS354)</f>
        <v>0</v>
      </c>
      <c r="AK354">
        <v>15558.64</v>
      </c>
      <c r="AL354">
        <v>8.7899999999999991</v>
      </c>
      <c r="AM354">
        <v>2369.58</v>
      </c>
      <c r="AN354">
        <v>1546.53</v>
      </c>
      <c r="AO354">
        <v>13180.27</v>
      </c>
      <c r="AP354">
        <v>0</v>
      </c>
      <c r="AQ354">
        <v>45</v>
      </c>
      <c r="AR354">
        <v>0</v>
      </c>
      <c r="AS354">
        <v>0</v>
      </c>
      <c r="AT354">
        <v>70</v>
      </c>
      <c r="AU354">
        <v>10</v>
      </c>
      <c r="AV354">
        <v>1</v>
      </c>
      <c r="AW354">
        <v>1</v>
      </c>
      <c r="AZ354">
        <v>1</v>
      </c>
      <c r="BA354">
        <v>1</v>
      </c>
      <c r="BB354">
        <v>1</v>
      </c>
      <c r="BC354">
        <v>1</v>
      </c>
      <c r="BD354" t="s">
        <v>3</v>
      </c>
      <c r="BE354" t="s">
        <v>3</v>
      </c>
      <c r="BF354" t="s">
        <v>3</v>
      </c>
      <c r="BG354" t="s">
        <v>3</v>
      </c>
      <c r="BH354">
        <v>0</v>
      </c>
      <c r="BI354">
        <v>4</v>
      </c>
      <c r="BJ354" t="s">
        <v>340</v>
      </c>
      <c r="BM354">
        <v>0</v>
      </c>
      <c r="BN354">
        <v>0</v>
      </c>
      <c r="BO354" t="s">
        <v>3</v>
      </c>
      <c r="BP354">
        <v>0</v>
      </c>
      <c r="BQ354">
        <v>1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70</v>
      </c>
      <c r="CA354">
        <v>10</v>
      </c>
      <c r="CB354" t="s">
        <v>3</v>
      </c>
      <c r="CE354">
        <v>0</v>
      </c>
      <c r="CF354">
        <v>0</v>
      </c>
      <c r="CG354">
        <v>0</v>
      </c>
      <c r="CM354">
        <v>0</v>
      </c>
      <c r="CN354" t="s">
        <v>3</v>
      </c>
      <c r="CO354">
        <v>0</v>
      </c>
      <c r="CP354">
        <f t="shared" ref="CP354:CP370" si="298">(P354+Q354+S354)</f>
        <v>933.52</v>
      </c>
      <c r="CQ354">
        <f t="shared" ref="CQ354:CQ370" si="299">(AC354*BC354*AW354)</f>
        <v>8.7899999999999991</v>
      </c>
      <c r="CR354">
        <f>((((ET354)*BB354-(EU354)*BS354)+AE354*BS354)*AV354)</f>
        <v>2369.58</v>
      </c>
      <c r="CS354">
        <f t="shared" ref="CS354:CS370" si="300">(AE354*BS354*AV354)</f>
        <v>1546.53</v>
      </c>
      <c r="CT354">
        <f t="shared" ref="CT354:CT370" si="301">(AF354*BA354*AV354)</f>
        <v>13180.27</v>
      </c>
      <c r="CU354">
        <f t="shared" ref="CU354:CU370" si="302">AG354</f>
        <v>0</v>
      </c>
      <c r="CV354">
        <f t="shared" ref="CV354:CV370" si="303">(AH354*AV354)</f>
        <v>45</v>
      </c>
      <c r="CW354">
        <f t="shared" ref="CW354:CW370" si="304">AI354</f>
        <v>0</v>
      </c>
      <c r="CX354">
        <f t="shared" ref="CX354:CX370" si="305">AJ354</f>
        <v>0</v>
      </c>
      <c r="CY354">
        <f t="shared" ref="CY354:CY370" si="306">((S354*BZ354)/100)</f>
        <v>553.57400000000007</v>
      </c>
      <c r="CZ354">
        <f t="shared" ref="CZ354:CZ370" si="307">((S354*CA354)/100)</f>
        <v>79.082000000000008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0</v>
      </c>
      <c r="DO354">
        <v>0</v>
      </c>
      <c r="DP354">
        <v>1</v>
      </c>
      <c r="DQ354">
        <v>1</v>
      </c>
      <c r="DU354">
        <v>1010</v>
      </c>
      <c r="DV354" t="s">
        <v>339</v>
      </c>
      <c r="DW354" t="s">
        <v>339</v>
      </c>
      <c r="DX354">
        <v>100</v>
      </c>
      <c r="DZ354" t="s">
        <v>3</v>
      </c>
      <c r="EA354" t="s">
        <v>3</v>
      </c>
      <c r="EB354" t="s">
        <v>3</v>
      </c>
      <c r="EC354" t="s">
        <v>3</v>
      </c>
      <c r="EE354">
        <v>113434998</v>
      </c>
      <c r="EF354">
        <v>1</v>
      </c>
      <c r="EG354" t="s">
        <v>23</v>
      </c>
      <c r="EH354">
        <v>0</v>
      </c>
      <c r="EI354" t="s">
        <v>3</v>
      </c>
      <c r="EJ354">
        <v>4</v>
      </c>
      <c r="EK354">
        <v>0</v>
      </c>
      <c r="EL354" t="s">
        <v>24</v>
      </c>
      <c r="EM354" t="s">
        <v>25</v>
      </c>
      <c r="EO354" t="s">
        <v>3</v>
      </c>
      <c r="EQ354">
        <v>132096</v>
      </c>
      <c r="ER354">
        <v>15558.64</v>
      </c>
      <c r="ES354">
        <v>8.7899999999999991</v>
      </c>
      <c r="ET354">
        <v>2369.58</v>
      </c>
      <c r="EU354">
        <v>1546.53</v>
      </c>
      <c r="EV354">
        <v>13180.27</v>
      </c>
      <c r="EW354">
        <v>45</v>
      </c>
      <c r="EX354">
        <v>0</v>
      </c>
      <c r="EY354">
        <v>0</v>
      </c>
      <c r="FQ354">
        <v>0</v>
      </c>
      <c r="FR354">
        <f t="shared" ref="FR354:FR370" si="308">ROUND(IF(BI354=3,GM354,0),2)</f>
        <v>0</v>
      </c>
      <c r="FS354">
        <v>0</v>
      </c>
      <c r="FX354">
        <v>70</v>
      </c>
      <c r="FY354">
        <v>10</v>
      </c>
      <c r="GA354" t="s">
        <v>3</v>
      </c>
      <c r="GD354">
        <v>0</v>
      </c>
      <c r="GF354">
        <v>213509934</v>
      </c>
      <c r="GG354">
        <v>2</v>
      </c>
      <c r="GH354">
        <v>1</v>
      </c>
      <c r="GI354">
        <v>-2</v>
      </c>
      <c r="GJ354">
        <v>0</v>
      </c>
      <c r="GK354">
        <f>ROUND(R354*(R12)/100,2)</f>
        <v>100.21</v>
      </c>
      <c r="GL354">
        <f t="shared" ref="GL354:GL370" si="309">ROUND(IF(AND(BH354=3,BI354=3,FS354&lt;&gt;0),P354,0),2)</f>
        <v>0</v>
      </c>
      <c r="GM354">
        <f t="shared" ref="GM354:GM370" si="310">ROUND(O354+X354+Y354+GK354,2)+GX354</f>
        <v>1666.38</v>
      </c>
      <c r="GN354">
        <f t="shared" ref="GN354:GN370" si="311">IF(OR(BI354=0,BI354=1),GM354,0)</f>
        <v>0</v>
      </c>
      <c r="GO354">
        <f t="shared" ref="GO354:GO370" si="312">IF(BI354=2,GM354,0)</f>
        <v>0</v>
      </c>
      <c r="GP354">
        <f t="shared" ref="GP354:GP370" si="313">IF(BI354=4,GM354+GX354,0)</f>
        <v>1666.38</v>
      </c>
      <c r="GR354">
        <v>0</v>
      </c>
      <c r="GS354">
        <v>0</v>
      </c>
      <c r="GT354">
        <v>0</v>
      </c>
      <c r="GU354" t="s">
        <v>3</v>
      </c>
      <c r="GV354">
        <f>ROUND((GT354),6)</f>
        <v>0</v>
      </c>
      <c r="GW354">
        <v>1</v>
      </c>
      <c r="GX354">
        <f t="shared" ref="GX354:GX370" si="314">ROUND(HC354*I354,2)</f>
        <v>0</v>
      </c>
      <c r="HA354">
        <v>0</v>
      </c>
      <c r="HB354">
        <v>0</v>
      </c>
      <c r="HC354">
        <f t="shared" ref="HC354:HC370" si="315">GV354*GW354</f>
        <v>0</v>
      </c>
      <c r="HE354" t="s">
        <v>3</v>
      </c>
      <c r="HF354" t="s">
        <v>3</v>
      </c>
      <c r="HM354" t="s">
        <v>3</v>
      </c>
      <c r="HN354" t="s">
        <v>3</v>
      </c>
      <c r="HO354" t="s">
        <v>3</v>
      </c>
      <c r="HP354" t="s">
        <v>3</v>
      </c>
      <c r="HQ354" t="s">
        <v>3</v>
      </c>
      <c r="IK354">
        <v>0</v>
      </c>
    </row>
    <row r="355" spans="1:245" x14ac:dyDescent="0.2">
      <c r="A355">
        <v>17</v>
      </c>
      <c r="B355">
        <v>1</v>
      </c>
      <c r="C355">
        <f>ROW(SmtRes!A337)</f>
        <v>337</v>
      </c>
      <c r="D355">
        <f>ROW(EtalonRes!A337)</f>
        <v>337</v>
      </c>
      <c r="E355" t="s">
        <v>341</v>
      </c>
      <c r="F355" t="s">
        <v>239</v>
      </c>
      <c r="G355" t="s">
        <v>342</v>
      </c>
      <c r="H355" t="s">
        <v>19</v>
      </c>
      <c r="I355">
        <v>2</v>
      </c>
      <c r="J355">
        <v>0</v>
      </c>
      <c r="K355">
        <v>2</v>
      </c>
      <c r="O355">
        <f t="shared" si="284"/>
        <v>181.28</v>
      </c>
      <c r="P355">
        <f t="shared" si="285"/>
        <v>21.54</v>
      </c>
      <c r="Q355">
        <f t="shared" si="286"/>
        <v>0</v>
      </c>
      <c r="R355">
        <f t="shared" si="287"/>
        <v>0</v>
      </c>
      <c r="S355">
        <f t="shared" si="288"/>
        <v>159.74</v>
      </c>
      <c r="T355">
        <f t="shared" si="289"/>
        <v>0</v>
      </c>
      <c r="U355">
        <f t="shared" si="290"/>
        <v>0.44</v>
      </c>
      <c r="V355">
        <f t="shared" si="291"/>
        <v>0</v>
      </c>
      <c r="W355">
        <f t="shared" si="292"/>
        <v>0</v>
      </c>
      <c r="X355">
        <f t="shared" si="293"/>
        <v>111.82</v>
      </c>
      <c r="Y355">
        <f t="shared" si="294"/>
        <v>15.97</v>
      </c>
      <c r="AA355">
        <v>150194011</v>
      </c>
      <c r="AB355">
        <f t="shared" si="295"/>
        <v>90.64</v>
      </c>
      <c r="AC355">
        <f>ROUND((ES355),6)</f>
        <v>10.77</v>
      </c>
      <c r="AD355">
        <f>ROUND((((ET355)-(EU355))+AE355),6)</f>
        <v>0</v>
      </c>
      <c r="AE355">
        <f>ROUND((EU355),6)</f>
        <v>0</v>
      </c>
      <c r="AF355">
        <f>ROUND((EV355),6)</f>
        <v>79.87</v>
      </c>
      <c r="AG355">
        <f t="shared" si="296"/>
        <v>0</v>
      </c>
      <c r="AH355">
        <f>(EW355)</f>
        <v>0.22</v>
      </c>
      <c r="AI355">
        <f>(EX355)</f>
        <v>0</v>
      </c>
      <c r="AJ355">
        <f t="shared" si="297"/>
        <v>0</v>
      </c>
      <c r="AK355">
        <v>90.64</v>
      </c>
      <c r="AL355">
        <v>10.77</v>
      </c>
      <c r="AM355">
        <v>0</v>
      </c>
      <c r="AN355">
        <v>0</v>
      </c>
      <c r="AO355">
        <v>79.87</v>
      </c>
      <c r="AP355">
        <v>0</v>
      </c>
      <c r="AQ355">
        <v>0.22</v>
      </c>
      <c r="AR355">
        <v>0</v>
      </c>
      <c r="AS355">
        <v>0</v>
      </c>
      <c r="AT355">
        <v>70</v>
      </c>
      <c r="AU355">
        <v>10</v>
      </c>
      <c r="AV355">
        <v>1</v>
      </c>
      <c r="AW355">
        <v>1</v>
      </c>
      <c r="AZ355">
        <v>1</v>
      </c>
      <c r="BA355">
        <v>1</v>
      </c>
      <c r="BB355">
        <v>1</v>
      </c>
      <c r="BC355">
        <v>1</v>
      </c>
      <c r="BD355" t="s">
        <v>3</v>
      </c>
      <c r="BE355" t="s">
        <v>3</v>
      </c>
      <c r="BF355" t="s">
        <v>3</v>
      </c>
      <c r="BG355" t="s">
        <v>3</v>
      </c>
      <c r="BH355">
        <v>0</v>
      </c>
      <c r="BI355">
        <v>4</v>
      </c>
      <c r="BJ355" t="s">
        <v>241</v>
      </c>
      <c r="BM355">
        <v>0</v>
      </c>
      <c r="BN355">
        <v>0</v>
      </c>
      <c r="BO355" t="s">
        <v>3</v>
      </c>
      <c r="BP355">
        <v>0</v>
      </c>
      <c r="BQ355">
        <v>1</v>
      </c>
      <c r="BR355">
        <v>0</v>
      </c>
      <c r="BS355">
        <v>1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3</v>
      </c>
      <c r="BZ355">
        <v>70</v>
      </c>
      <c r="CA355">
        <v>10</v>
      </c>
      <c r="CB355" t="s">
        <v>3</v>
      </c>
      <c r="CE355">
        <v>0</v>
      </c>
      <c r="CF355">
        <v>0</v>
      </c>
      <c r="CG355">
        <v>0</v>
      </c>
      <c r="CM355">
        <v>0</v>
      </c>
      <c r="CN355" t="s">
        <v>3</v>
      </c>
      <c r="CO355">
        <v>0</v>
      </c>
      <c r="CP355">
        <f t="shared" si="298"/>
        <v>181.28</v>
      </c>
      <c r="CQ355">
        <f t="shared" si="299"/>
        <v>10.77</v>
      </c>
      <c r="CR355">
        <f>((((ET355)*BB355-(EU355)*BS355)+AE355*BS355)*AV355)</f>
        <v>0</v>
      </c>
      <c r="CS355">
        <f t="shared" si="300"/>
        <v>0</v>
      </c>
      <c r="CT355">
        <f t="shared" si="301"/>
        <v>79.87</v>
      </c>
      <c r="CU355">
        <f t="shared" si="302"/>
        <v>0</v>
      </c>
      <c r="CV355">
        <f t="shared" si="303"/>
        <v>0.22</v>
      </c>
      <c r="CW355">
        <f t="shared" si="304"/>
        <v>0</v>
      </c>
      <c r="CX355">
        <f t="shared" si="305"/>
        <v>0</v>
      </c>
      <c r="CY355">
        <f t="shared" si="306"/>
        <v>111.81800000000001</v>
      </c>
      <c r="CZ355">
        <f t="shared" si="307"/>
        <v>15.974</v>
      </c>
      <c r="DC355" t="s">
        <v>3</v>
      </c>
      <c r="DD355" t="s">
        <v>3</v>
      </c>
      <c r="DE355" t="s">
        <v>3</v>
      </c>
      <c r="DF355" t="s">
        <v>3</v>
      </c>
      <c r="DG355" t="s">
        <v>3</v>
      </c>
      <c r="DH355" t="s">
        <v>3</v>
      </c>
      <c r="DI355" t="s">
        <v>3</v>
      </c>
      <c r="DJ355" t="s">
        <v>3</v>
      </c>
      <c r="DK355" t="s">
        <v>3</v>
      </c>
      <c r="DL355" t="s">
        <v>3</v>
      </c>
      <c r="DM355" t="s">
        <v>3</v>
      </c>
      <c r="DN355">
        <v>0</v>
      </c>
      <c r="DO355">
        <v>0</v>
      </c>
      <c r="DP355">
        <v>1</v>
      </c>
      <c r="DQ355">
        <v>1</v>
      </c>
      <c r="DU355">
        <v>1010</v>
      </c>
      <c r="DV355" t="s">
        <v>19</v>
      </c>
      <c r="DW355" t="s">
        <v>19</v>
      </c>
      <c r="DX355">
        <v>1</v>
      </c>
      <c r="DZ355" t="s">
        <v>3</v>
      </c>
      <c r="EA355" t="s">
        <v>3</v>
      </c>
      <c r="EB355" t="s">
        <v>3</v>
      </c>
      <c r="EC355" t="s">
        <v>3</v>
      </c>
      <c r="EE355">
        <v>113434998</v>
      </c>
      <c r="EF355">
        <v>1</v>
      </c>
      <c r="EG355" t="s">
        <v>23</v>
      </c>
      <c r="EH355">
        <v>0</v>
      </c>
      <c r="EI355" t="s">
        <v>3</v>
      </c>
      <c r="EJ355">
        <v>4</v>
      </c>
      <c r="EK355">
        <v>0</v>
      </c>
      <c r="EL355" t="s">
        <v>24</v>
      </c>
      <c r="EM355" t="s">
        <v>25</v>
      </c>
      <c r="EO355" t="s">
        <v>3</v>
      </c>
      <c r="EQ355">
        <v>131072</v>
      </c>
      <c r="ER355">
        <v>90.64</v>
      </c>
      <c r="ES355">
        <v>10.77</v>
      </c>
      <c r="ET355">
        <v>0</v>
      </c>
      <c r="EU355">
        <v>0</v>
      </c>
      <c r="EV355">
        <v>79.87</v>
      </c>
      <c r="EW355">
        <v>0.22</v>
      </c>
      <c r="EX355">
        <v>0</v>
      </c>
      <c r="EY355">
        <v>0</v>
      </c>
      <c r="FQ355">
        <v>0</v>
      </c>
      <c r="FR355">
        <f t="shared" si="308"/>
        <v>0</v>
      </c>
      <c r="FS355">
        <v>0</v>
      </c>
      <c r="FX355">
        <v>70</v>
      </c>
      <c r="FY355">
        <v>10</v>
      </c>
      <c r="GA355" t="s">
        <v>3</v>
      </c>
      <c r="GD355">
        <v>0</v>
      </c>
      <c r="GF355">
        <v>1695377013</v>
      </c>
      <c r="GG355">
        <v>2</v>
      </c>
      <c r="GH355">
        <v>1</v>
      </c>
      <c r="GI355">
        <v>-2</v>
      </c>
      <c r="GJ355">
        <v>0</v>
      </c>
      <c r="GK355">
        <f>ROUND(R355*(R12)/100,2)</f>
        <v>0</v>
      </c>
      <c r="GL355">
        <f t="shared" si="309"/>
        <v>0</v>
      </c>
      <c r="GM355">
        <f t="shared" si="310"/>
        <v>309.07</v>
      </c>
      <c r="GN355">
        <f t="shared" si="311"/>
        <v>0</v>
      </c>
      <c r="GO355">
        <f t="shared" si="312"/>
        <v>0</v>
      </c>
      <c r="GP355">
        <f t="shared" si="313"/>
        <v>309.07</v>
      </c>
      <c r="GR355">
        <v>0</v>
      </c>
      <c r="GS355">
        <v>0</v>
      </c>
      <c r="GT355">
        <v>0</v>
      </c>
      <c r="GU355" t="s">
        <v>3</v>
      </c>
      <c r="GV355">
        <f>ROUND((GT355),6)</f>
        <v>0</v>
      </c>
      <c r="GW355">
        <v>1</v>
      </c>
      <c r="GX355">
        <f t="shared" si="314"/>
        <v>0</v>
      </c>
      <c r="HA355">
        <v>0</v>
      </c>
      <c r="HB355">
        <v>0</v>
      </c>
      <c r="HC355">
        <f t="shared" si="315"/>
        <v>0</v>
      </c>
      <c r="HE355" t="s">
        <v>3</v>
      </c>
      <c r="HF355" t="s">
        <v>3</v>
      </c>
      <c r="HM355" t="s">
        <v>3</v>
      </c>
      <c r="HN355" t="s">
        <v>3</v>
      </c>
      <c r="HO355" t="s">
        <v>3</v>
      </c>
      <c r="HP355" t="s">
        <v>3</v>
      </c>
      <c r="HQ355" t="s">
        <v>3</v>
      </c>
      <c r="IK355">
        <v>0</v>
      </c>
    </row>
    <row r="356" spans="1:245" x14ac:dyDescent="0.2">
      <c r="A356">
        <v>17</v>
      </c>
      <c r="B356">
        <v>1</v>
      </c>
      <c r="C356">
        <f>ROW(SmtRes!A340)</f>
        <v>340</v>
      </c>
      <c r="D356">
        <f>ROW(EtalonRes!A340)</f>
        <v>340</v>
      </c>
      <c r="E356" t="s">
        <v>343</v>
      </c>
      <c r="F356" t="s">
        <v>243</v>
      </c>
      <c r="G356" t="s">
        <v>344</v>
      </c>
      <c r="H356" t="s">
        <v>19</v>
      </c>
      <c r="I356">
        <v>2</v>
      </c>
      <c r="J356">
        <v>0</v>
      </c>
      <c r="K356">
        <v>2</v>
      </c>
      <c r="O356">
        <f t="shared" si="284"/>
        <v>1016.62</v>
      </c>
      <c r="P356">
        <f t="shared" si="285"/>
        <v>137.94</v>
      </c>
      <c r="Q356">
        <f t="shared" si="286"/>
        <v>0</v>
      </c>
      <c r="R356">
        <f t="shared" si="287"/>
        <v>0</v>
      </c>
      <c r="S356">
        <f t="shared" si="288"/>
        <v>878.68</v>
      </c>
      <c r="T356">
        <f t="shared" si="289"/>
        <v>0</v>
      </c>
      <c r="U356">
        <f t="shared" si="290"/>
        <v>2.42</v>
      </c>
      <c r="V356">
        <f t="shared" si="291"/>
        <v>0</v>
      </c>
      <c r="W356">
        <f t="shared" si="292"/>
        <v>0</v>
      </c>
      <c r="X356">
        <f t="shared" si="293"/>
        <v>615.08000000000004</v>
      </c>
      <c r="Y356">
        <f t="shared" si="294"/>
        <v>87.87</v>
      </c>
      <c r="AA356">
        <v>150194011</v>
      </c>
      <c r="AB356">
        <f t="shared" si="295"/>
        <v>508.31</v>
      </c>
      <c r="AC356">
        <f>ROUND(((ES356*11)),6)</f>
        <v>68.97</v>
      </c>
      <c r="AD356">
        <f>ROUND(((((ET356*11))-((EU356*11)))+AE356),6)</f>
        <v>0</v>
      </c>
      <c r="AE356">
        <f>ROUND(((EU356*11)),6)</f>
        <v>0</v>
      </c>
      <c r="AF356">
        <f>ROUND(((EV356*11)),6)</f>
        <v>439.34</v>
      </c>
      <c r="AG356">
        <f t="shared" si="296"/>
        <v>0</v>
      </c>
      <c r="AH356">
        <f>((EW356*11))</f>
        <v>1.21</v>
      </c>
      <c r="AI356">
        <f>((EX356*11))</f>
        <v>0</v>
      </c>
      <c r="AJ356">
        <f t="shared" si="297"/>
        <v>0</v>
      </c>
      <c r="AK356">
        <v>46.21</v>
      </c>
      <c r="AL356">
        <v>6.27</v>
      </c>
      <c r="AM356">
        <v>0</v>
      </c>
      <c r="AN356">
        <v>0</v>
      </c>
      <c r="AO356">
        <v>39.94</v>
      </c>
      <c r="AP356">
        <v>0</v>
      </c>
      <c r="AQ356">
        <v>0.11</v>
      </c>
      <c r="AR356">
        <v>0</v>
      </c>
      <c r="AS356">
        <v>0</v>
      </c>
      <c r="AT356">
        <v>70</v>
      </c>
      <c r="AU356">
        <v>10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1</v>
      </c>
      <c r="BD356" t="s">
        <v>3</v>
      </c>
      <c r="BE356" t="s">
        <v>3</v>
      </c>
      <c r="BF356" t="s">
        <v>3</v>
      </c>
      <c r="BG356" t="s">
        <v>3</v>
      </c>
      <c r="BH356">
        <v>0</v>
      </c>
      <c r="BI356">
        <v>4</v>
      </c>
      <c r="BJ356" t="s">
        <v>245</v>
      </c>
      <c r="BM356">
        <v>0</v>
      </c>
      <c r="BN356">
        <v>0</v>
      </c>
      <c r="BO356" t="s">
        <v>3</v>
      </c>
      <c r="BP356">
        <v>0</v>
      </c>
      <c r="BQ356">
        <v>1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70</v>
      </c>
      <c r="CA356">
        <v>10</v>
      </c>
      <c r="CB356" t="s">
        <v>3</v>
      </c>
      <c r="CE356">
        <v>0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298"/>
        <v>1016.6199999999999</v>
      </c>
      <c r="CQ356">
        <f t="shared" si="299"/>
        <v>68.97</v>
      </c>
      <c r="CR356">
        <f>(((((ET356*11))*BB356-((EU356*11))*BS356)+AE356*BS356)*AV356)</f>
        <v>0</v>
      </c>
      <c r="CS356">
        <f t="shared" si="300"/>
        <v>0</v>
      </c>
      <c r="CT356">
        <f t="shared" si="301"/>
        <v>439.34</v>
      </c>
      <c r="CU356">
        <f t="shared" si="302"/>
        <v>0</v>
      </c>
      <c r="CV356">
        <f t="shared" si="303"/>
        <v>1.21</v>
      </c>
      <c r="CW356">
        <f t="shared" si="304"/>
        <v>0</v>
      </c>
      <c r="CX356">
        <f t="shared" si="305"/>
        <v>0</v>
      </c>
      <c r="CY356">
        <f t="shared" si="306"/>
        <v>615.07600000000002</v>
      </c>
      <c r="CZ356">
        <f t="shared" si="307"/>
        <v>87.867999999999995</v>
      </c>
      <c r="DC356" t="s">
        <v>3</v>
      </c>
      <c r="DD356" t="s">
        <v>33</v>
      </c>
      <c r="DE356" t="s">
        <v>33</v>
      </c>
      <c r="DF356" t="s">
        <v>33</v>
      </c>
      <c r="DG356" t="s">
        <v>33</v>
      </c>
      <c r="DH356" t="s">
        <v>3</v>
      </c>
      <c r="DI356" t="s">
        <v>33</v>
      </c>
      <c r="DJ356" t="s">
        <v>33</v>
      </c>
      <c r="DK356" t="s">
        <v>3</v>
      </c>
      <c r="DL356" t="s">
        <v>33</v>
      </c>
      <c r="DM356" t="s">
        <v>33</v>
      </c>
      <c r="DN356">
        <v>0</v>
      </c>
      <c r="DO356">
        <v>0</v>
      </c>
      <c r="DP356">
        <v>1</v>
      </c>
      <c r="DQ356">
        <v>1</v>
      </c>
      <c r="DU356">
        <v>1010</v>
      </c>
      <c r="DV356" t="s">
        <v>19</v>
      </c>
      <c r="DW356" t="s">
        <v>19</v>
      </c>
      <c r="DX356">
        <v>1</v>
      </c>
      <c r="DZ356" t="s">
        <v>3</v>
      </c>
      <c r="EA356" t="s">
        <v>3</v>
      </c>
      <c r="EB356" t="s">
        <v>3</v>
      </c>
      <c r="EC356" t="s">
        <v>3</v>
      </c>
      <c r="EE356">
        <v>113434998</v>
      </c>
      <c r="EF356">
        <v>1</v>
      </c>
      <c r="EG356" t="s">
        <v>23</v>
      </c>
      <c r="EH356">
        <v>0</v>
      </c>
      <c r="EI356" t="s">
        <v>3</v>
      </c>
      <c r="EJ356">
        <v>4</v>
      </c>
      <c r="EK356">
        <v>0</v>
      </c>
      <c r="EL356" t="s">
        <v>24</v>
      </c>
      <c r="EM356" t="s">
        <v>25</v>
      </c>
      <c r="EO356" t="s">
        <v>3</v>
      </c>
      <c r="EQ356">
        <v>131072</v>
      </c>
      <c r="ER356">
        <v>46.21</v>
      </c>
      <c r="ES356">
        <v>6.27</v>
      </c>
      <c r="ET356">
        <v>0</v>
      </c>
      <c r="EU356">
        <v>0</v>
      </c>
      <c r="EV356">
        <v>39.94</v>
      </c>
      <c r="EW356">
        <v>0.11</v>
      </c>
      <c r="EX356">
        <v>0</v>
      </c>
      <c r="EY356">
        <v>0</v>
      </c>
      <c r="FQ356">
        <v>0</v>
      </c>
      <c r="FR356">
        <f t="shared" si="308"/>
        <v>0</v>
      </c>
      <c r="FS356">
        <v>0</v>
      </c>
      <c r="FX356">
        <v>770</v>
      </c>
      <c r="FY356">
        <v>110</v>
      </c>
      <c r="GA356" t="s">
        <v>3</v>
      </c>
      <c r="GD356">
        <v>0</v>
      </c>
      <c r="GF356">
        <v>699051677</v>
      </c>
      <c r="GG356">
        <v>2</v>
      </c>
      <c r="GH356">
        <v>1</v>
      </c>
      <c r="GI356">
        <v>-2</v>
      </c>
      <c r="GJ356">
        <v>0</v>
      </c>
      <c r="GK356">
        <f>ROUND(R356*(R12)/100,2)</f>
        <v>0</v>
      </c>
      <c r="GL356">
        <f t="shared" si="309"/>
        <v>0</v>
      </c>
      <c r="GM356">
        <f t="shared" si="310"/>
        <v>1719.57</v>
      </c>
      <c r="GN356">
        <f t="shared" si="311"/>
        <v>0</v>
      </c>
      <c r="GO356">
        <f t="shared" si="312"/>
        <v>0</v>
      </c>
      <c r="GP356">
        <f t="shared" si="313"/>
        <v>1719.57</v>
      </c>
      <c r="GR356">
        <v>0</v>
      </c>
      <c r="GS356">
        <v>0</v>
      </c>
      <c r="GT356">
        <v>0</v>
      </c>
      <c r="GU356" t="s">
        <v>33</v>
      </c>
      <c r="GV356">
        <f>ROUND(((GT356*11)),6)</f>
        <v>0</v>
      </c>
      <c r="GW356">
        <v>1</v>
      </c>
      <c r="GX356">
        <f t="shared" si="314"/>
        <v>0</v>
      </c>
      <c r="HA356">
        <v>0</v>
      </c>
      <c r="HB356">
        <v>0</v>
      </c>
      <c r="HC356">
        <f t="shared" si="315"/>
        <v>0</v>
      </c>
      <c r="HE356" t="s">
        <v>3</v>
      </c>
      <c r="HF356" t="s">
        <v>3</v>
      </c>
      <c r="HM356" t="s">
        <v>3</v>
      </c>
      <c r="HN356" t="s">
        <v>3</v>
      </c>
      <c r="HO356" t="s">
        <v>3</v>
      </c>
      <c r="HP356" t="s">
        <v>3</v>
      </c>
      <c r="HQ356" t="s">
        <v>3</v>
      </c>
      <c r="IK356">
        <v>0</v>
      </c>
    </row>
    <row r="357" spans="1:245" x14ac:dyDescent="0.2">
      <c r="A357">
        <v>17</v>
      </c>
      <c r="B357">
        <v>1</v>
      </c>
      <c r="C357">
        <f>ROW(SmtRes!A342)</f>
        <v>342</v>
      </c>
      <c r="D357">
        <f>ROW(EtalonRes!A342)</f>
        <v>342</v>
      </c>
      <c r="E357" t="s">
        <v>345</v>
      </c>
      <c r="F357" t="s">
        <v>56</v>
      </c>
      <c r="G357" t="s">
        <v>57</v>
      </c>
      <c r="H357" t="s">
        <v>19</v>
      </c>
      <c r="I357">
        <v>21</v>
      </c>
      <c r="J357">
        <v>0</v>
      </c>
      <c r="K357">
        <v>21</v>
      </c>
      <c r="O357">
        <f t="shared" si="284"/>
        <v>1221.1500000000001</v>
      </c>
      <c r="P357">
        <f t="shared" si="285"/>
        <v>1.26</v>
      </c>
      <c r="Q357">
        <f t="shared" si="286"/>
        <v>0</v>
      </c>
      <c r="R357">
        <f t="shared" si="287"/>
        <v>0</v>
      </c>
      <c r="S357">
        <f t="shared" si="288"/>
        <v>1219.8900000000001</v>
      </c>
      <c r="T357">
        <f t="shared" si="289"/>
        <v>0</v>
      </c>
      <c r="U357">
        <f t="shared" si="290"/>
        <v>3.36</v>
      </c>
      <c r="V357">
        <f t="shared" si="291"/>
        <v>0</v>
      </c>
      <c r="W357">
        <f t="shared" si="292"/>
        <v>0</v>
      </c>
      <c r="X357">
        <f t="shared" si="293"/>
        <v>853.92</v>
      </c>
      <c r="Y357">
        <f t="shared" si="294"/>
        <v>121.99</v>
      </c>
      <c r="AA357">
        <v>150194011</v>
      </c>
      <c r="AB357">
        <f t="shared" si="295"/>
        <v>58.15</v>
      </c>
      <c r="AC357">
        <f>ROUND((ES357),6)</f>
        <v>0.06</v>
      </c>
      <c r="AD357">
        <f>ROUND((((ET357)-(EU357))+AE357),6)</f>
        <v>0</v>
      </c>
      <c r="AE357">
        <f t="shared" ref="AE357:AF360" si="316">ROUND((EU357),6)</f>
        <v>0</v>
      </c>
      <c r="AF357">
        <f t="shared" si="316"/>
        <v>58.09</v>
      </c>
      <c r="AG357">
        <f t="shared" si="296"/>
        <v>0</v>
      </c>
      <c r="AH357">
        <f t="shared" ref="AH357:AI360" si="317">(EW357)</f>
        <v>0.16</v>
      </c>
      <c r="AI357">
        <f t="shared" si="317"/>
        <v>0</v>
      </c>
      <c r="AJ357">
        <f t="shared" si="297"/>
        <v>0</v>
      </c>
      <c r="AK357">
        <v>58.15</v>
      </c>
      <c r="AL357">
        <v>0.06</v>
      </c>
      <c r="AM357">
        <v>0</v>
      </c>
      <c r="AN357">
        <v>0</v>
      </c>
      <c r="AO357">
        <v>58.09</v>
      </c>
      <c r="AP357">
        <v>0</v>
      </c>
      <c r="AQ357">
        <v>0.16</v>
      </c>
      <c r="AR357">
        <v>0</v>
      </c>
      <c r="AS357">
        <v>0</v>
      </c>
      <c r="AT357">
        <v>70</v>
      </c>
      <c r="AU357">
        <v>10</v>
      </c>
      <c r="AV357">
        <v>1</v>
      </c>
      <c r="AW357">
        <v>1</v>
      </c>
      <c r="AZ357">
        <v>1</v>
      </c>
      <c r="BA357">
        <v>1</v>
      </c>
      <c r="BB357">
        <v>1</v>
      </c>
      <c r="BC357">
        <v>1</v>
      </c>
      <c r="BD357" t="s">
        <v>3</v>
      </c>
      <c r="BE357" t="s">
        <v>3</v>
      </c>
      <c r="BF357" t="s">
        <v>3</v>
      </c>
      <c r="BG357" t="s">
        <v>3</v>
      </c>
      <c r="BH357">
        <v>0</v>
      </c>
      <c r="BI357">
        <v>4</v>
      </c>
      <c r="BJ357" t="s">
        <v>58</v>
      </c>
      <c r="BM357">
        <v>0</v>
      </c>
      <c r="BN357">
        <v>0</v>
      </c>
      <c r="BO357" t="s">
        <v>3</v>
      </c>
      <c r="BP357">
        <v>0</v>
      </c>
      <c r="BQ357">
        <v>1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3</v>
      </c>
      <c r="BZ357">
        <v>70</v>
      </c>
      <c r="CA357">
        <v>10</v>
      </c>
      <c r="CB357" t="s">
        <v>3</v>
      </c>
      <c r="CE357">
        <v>0</v>
      </c>
      <c r="CF357">
        <v>0</v>
      </c>
      <c r="CG357">
        <v>0</v>
      </c>
      <c r="CM357">
        <v>0</v>
      </c>
      <c r="CN357" t="s">
        <v>3</v>
      </c>
      <c r="CO357">
        <v>0</v>
      </c>
      <c r="CP357">
        <f t="shared" si="298"/>
        <v>1221.1500000000001</v>
      </c>
      <c r="CQ357">
        <f t="shared" si="299"/>
        <v>0.06</v>
      </c>
      <c r="CR357">
        <f>((((ET357)*BB357-(EU357)*BS357)+AE357*BS357)*AV357)</f>
        <v>0</v>
      </c>
      <c r="CS357">
        <f t="shared" si="300"/>
        <v>0</v>
      </c>
      <c r="CT357">
        <f t="shared" si="301"/>
        <v>58.09</v>
      </c>
      <c r="CU357">
        <f t="shared" si="302"/>
        <v>0</v>
      </c>
      <c r="CV357">
        <f t="shared" si="303"/>
        <v>0.16</v>
      </c>
      <c r="CW357">
        <f t="shared" si="304"/>
        <v>0</v>
      </c>
      <c r="CX357">
        <f t="shared" si="305"/>
        <v>0</v>
      </c>
      <c r="CY357">
        <f t="shared" si="306"/>
        <v>853.923</v>
      </c>
      <c r="CZ357">
        <f t="shared" si="307"/>
        <v>121.98900000000002</v>
      </c>
      <c r="DC357" t="s">
        <v>3</v>
      </c>
      <c r="DD357" t="s">
        <v>3</v>
      </c>
      <c r="DE357" t="s">
        <v>3</v>
      </c>
      <c r="DF357" t="s">
        <v>3</v>
      </c>
      <c r="DG357" t="s">
        <v>3</v>
      </c>
      <c r="DH357" t="s">
        <v>3</v>
      </c>
      <c r="DI357" t="s">
        <v>3</v>
      </c>
      <c r="DJ357" t="s">
        <v>3</v>
      </c>
      <c r="DK357" t="s">
        <v>3</v>
      </c>
      <c r="DL357" t="s">
        <v>3</v>
      </c>
      <c r="DM357" t="s">
        <v>3</v>
      </c>
      <c r="DN357">
        <v>0</v>
      </c>
      <c r="DO357">
        <v>0</v>
      </c>
      <c r="DP357">
        <v>1</v>
      </c>
      <c r="DQ357">
        <v>1</v>
      </c>
      <c r="DU357">
        <v>1010</v>
      </c>
      <c r="DV357" t="s">
        <v>19</v>
      </c>
      <c r="DW357" t="s">
        <v>19</v>
      </c>
      <c r="DX357">
        <v>1</v>
      </c>
      <c r="DZ357" t="s">
        <v>3</v>
      </c>
      <c r="EA357" t="s">
        <v>3</v>
      </c>
      <c r="EB357" t="s">
        <v>3</v>
      </c>
      <c r="EC357" t="s">
        <v>3</v>
      </c>
      <c r="EE357">
        <v>113434998</v>
      </c>
      <c r="EF357">
        <v>1</v>
      </c>
      <c r="EG357" t="s">
        <v>23</v>
      </c>
      <c r="EH357">
        <v>0</v>
      </c>
      <c r="EI357" t="s">
        <v>3</v>
      </c>
      <c r="EJ357">
        <v>4</v>
      </c>
      <c r="EK357">
        <v>0</v>
      </c>
      <c r="EL357" t="s">
        <v>24</v>
      </c>
      <c r="EM357" t="s">
        <v>25</v>
      </c>
      <c r="EO357" t="s">
        <v>3</v>
      </c>
      <c r="EQ357">
        <v>131072</v>
      </c>
      <c r="ER357">
        <v>58.15</v>
      </c>
      <c r="ES357">
        <v>0.06</v>
      </c>
      <c r="ET357">
        <v>0</v>
      </c>
      <c r="EU357">
        <v>0</v>
      </c>
      <c r="EV357">
        <v>58.09</v>
      </c>
      <c r="EW357">
        <v>0.16</v>
      </c>
      <c r="EX357">
        <v>0</v>
      </c>
      <c r="EY357">
        <v>0</v>
      </c>
      <c r="FQ357">
        <v>0</v>
      </c>
      <c r="FR357">
        <f t="shared" si="308"/>
        <v>0</v>
      </c>
      <c r="FS357">
        <v>0</v>
      </c>
      <c r="FX357">
        <v>70</v>
      </c>
      <c r="FY357">
        <v>10</v>
      </c>
      <c r="GA357" t="s">
        <v>3</v>
      </c>
      <c r="GD357">
        <v>0</v>
      </c>
      <c r="GF357">
        <v>-1393869291</v>
      </c>
      <c r="GG357">
        <v>2</v>
      </c>
      <c r="GH357">
        <v>1</v>
      </c>
      <c r="GI357">
        <v>-2</v>
      </c>
      <c r="GJ357">
        <v>0</v>
      </c>
      <c r="GK357">
        <f>ROUND(R357*(R12)/100,2)</f>
        <v>0</v>
      </c>
      <c r="GL357">
        <f t="shared" si="309"/>
        <v>0</v>
      </c>
      <c r="GM357">
        <f t="shared" si="310"/>
        <v>2197.06</v>
      </c>
      <c r="GN357">
        <f t="shared" si="311"/>
        <v>0</v>
      </c>
      <c r="GO357">
        <f t="shared" si="312"/>
        <v>0</v>
      </c>
      <c r="GP357">
        <f t="shared" si="313"/>
        <v>2197.06</v>
      </c>
      <c r="GR357">
        <v>0</v>
      </c>
      <c r="GS357">
        <v>0</v>
      </c>
      <c r="GT357">
        <v>0</v>
      </c>
      <c r="GU357" t="s">
        <v>3</v>
      </c>
      <c r="GV357">
        <f>ROUND((GT357),6)</f>
        <v>0</v>
      </c>
      <c r="GW357">
        <v>1</v>
      </c>
      <c r="GX357">
        <f t="shared" si="314"/>
        <v>0</v>
      </c>
      <c r="HA357">
        <v>0</v>
      </c>
      <c r="HB357">
        <v>0</v>
      </c>
      <c r="HC357">
        <f t="shared" si="315"/>
        <v>0</v>
      </c>
      <c r="HE357" t="s">
        <v>3</v>
      </c>
      <c r="HF357" t="s">
        <v>3</v>
      </c>
      <c r="HM357" t="s">
        <v>3</v>
      </c>
      <c r="HN357" t="s">
        <v>3</v>
      </c>
      <c r="HO357" t="s">
        <v>3</v>
      </c>
      <c r="HP357" t="s">
        <v>3</v>
      </c>
      <c r="HQ357" t="s">
        <v>3</v>
      </c>
      <c r="IK357">
        <v>0</v>
      </c>
    </row>
    <row r="358" spans="1:245" x14ac:dyDescent="0.2">
      <c r="A358">
        <v>17</v>
      </c>
      <c r="B358">
        <v>1</v>
      </c>
      <c r="C358">
        <f>ROW(SmtRes!A343)</f>
        <v>343</v>
      </c>
      <c r="D358">
        <f>ROW(EtalonRes!A343)</f>
        <v>343</v>
      </c>
      <c r="E358" t="s">
        <v>346</v>
      </c>
      <c r="F358" t="s">
        <v>250</v>
      </c>
      <c r="G358" t="s">
        <v>251</v>
      </c>
      <c r="H358" t="s">
        <v>19</v>
      </c>
      <c r="I358">
        <v>21</v>
      </c>
      <c r="J358">
        <v>0</v>
      </c>
      <c r="K358">
        <v>21</v>
      </c>
      <c r="O358">
        <f t="shared" si="284"/>
        <v>1677.27</v>
      </c>
      <c r="P358">
        <f t="shared" si="285"/>
        <v>0</v>
      </c>
      <c r="Q358">
        <f t="shared" si="286"/>
        <v>0</v>
      </c>
      <c r="R358">
        <f t="shared" si="287"/>
        <v>0</v>
      </c>
      <c r="S358">
        <f t="shared" si="288"/>
        <v>1677.27</v>
      </c>
      <c r="T358">
        <f t="shared" si="289"/>
        <v>0</v>
      </c>
      <c r="U358">
        <f t="shared" si="290"/>
        <v>4.62</v>
      </c>
      <c r="V358">
        <f t="shared" si="291"/>
        <v>0</v>
      </c>
      <c r="W358">
        <f t="shared" si="292"/>
        <v>0</v>
      </c>
      <c r="X358">
        <f t="shared" si="293"/>
        <v>1174.0899999999999</v>
      </c>
      <c r="Y358">
        <f t="shared" si="294"/>
        <v>167.73</v>
      </c>
      <c r="AA358">
        <v>150194011</v>
      </c>
      <c r="AB358">
        <f t="shared" si="295"/>
        <v>79.87</v>
      </c>
      <c r="AC358">
        <f>ROUND((ES358),6)</f>
        <v>0</v>
      </c>
      <c r="AD358">
        <f>ROUND((((ET358)-(EU358))+AE358),6)</f>
        <v>0</v>
      </c>
      <c r="AE358">
        <f t="shared" si="316"/>
        <v>0</v>
      </c>
      <c r="AF358">
        <f t="shared" si="316"/>
        <v>79.87</v>
      </c>
      <c r="AG358">
        <f t="shared" si="296"/>
        <v>0</v>
      </c>
      <c r="AH358">
        <f t="shared" si="317"/>
        <v>0.22</v>
      </c>
      <c r="AI358">
        <f t="shared" si="317"/>
        <v>0</v>
      </c>
      <c r="AJ358">
        <f t="shared" si="297"/>
        <v>0</v>
      </c>
      <c r="AK358">
        <v>79.87</v>
      </c>
      <c r="AL358">
        <v>0</v>
      </c>
      <c r="AM358">
        <v>0</v>
      </c>
      <c r="AN358">
        <v>0</v>
      </c>
      <c r="AO358">
        <v>79.87</v>
      </c>
      <c r="AP358">
        <v>0</v>
      </c>
      <c r="AQ358">
        <v>0.22</v>
      </c>
      <c r="AR358">
        <v>0</v>
      </c>
      <c r="AS358">
        <v>0</v>
      </c>
      <c r="AT358">
        <v>70</v>
      </c>
      <c r="AU358">
        <v>10</v>
      </c>
      <c r="AV358">
        <v>1</v>
      </c>
      <c r="AW358">
        <v>1</v>
      </c>
      <c r="AZ358">
        <v>1</v>
      </c>
      <c r="BA358">
        <v>1</v>
      </c>
      <c r="BB358">
        <v>1</v>
      </c>
      <c r="BC358">
        <v>1</v>
      </c>
      <c r="BD358" t="s">
        <v>3</v>
      </c>
      <c r="BE358" t="s">
        <v>3</v>
      </c>
      <c r="BF358" t="s">
        <v>3</v>
      </c>
      <c r="BG358" t="s">
        <v>3</v>
      </c>
      <c r="BH358">
        <v>0</v>
      </c>
      <c r="BI358">
        <v>4</v>
      </c>
      <c r="BJ358" t="s">
        <v>252</v>
      </c>
      <c r="BM358">
        <v>0</v>
      </c>
      <c r="BN358">
        <v>0</v>
      </c>
      <c r="BO358" t="s">
        <v>3</v>
      </c>
      <c r="BP358">
        <v>0</v>
      </c>
      <c r="BQ358">
        <v>1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3</v>
      </c>
      <c r="BZ358">
        <v>70</v>
      </c>
      <c r="CA358">
        <v>10</v>
      </c>
      <c r="CB358" t="s">
        <v>3</v>
      </c>
      <c r="CE358">
        <v>0</v>
      </c>
      <c r="CF358">
        <v>0</v>
      </c>
      <c r="CG358">
        <v>0</v>
      </c>
      <c r="CM358">
        <v>0</v>
      </c>
      <c r="CN358" t="s">
        <v>3</v>
      </c>
      <c r="CO358">
        <v>0</v>
      </c>
      <c r="CP358">
        <f t="shared" si="298"/>
        <v>1677.27</v>
      </c>
      <c r="CQ358">
        <f t="shared" si="299"/>
        <v>0</v>
      </c>
      <c r="CR358">
        <f>((((ET358)*BB358-(EU358)*BS358)+AE358*BS358)*AV358)</f>
        <v>0</v>
      </c>
      <c r="CS358">
        <f t="shared" si="300"/>
        <v>0</v>
      </c>
      <c r="CT358">
        <f t="shared" si="301"/>
        <v>79.87</v>
      </c>
      <c r="CU358">
        <f t="shared" si="302"/>
        <v>0</v>
      </c>
      <c r="CV358">
        <f t="shared" si="303"/>
        <v>0.22</v>
      </c>
      <c r="CW358">
        <f t="shared" si="304"/>
        <v>0</v>
      </c>
      <c r="CX358">
        <f t="shared" si="305"/>
        <v>0</v>
      </c>
      <c r="CY358">
        <f t="shared" si="306"/>
        <v>1174.0889999999999</v>
      </c>
      <c r="CZ358">
        <f t="shared" si="307"/>
        <v>167.727</v>
      </c>
      <c r="DC358" t="s">
        <v>3</v>
      </c>
      <c r="DD358" t="s">
        <v>3</v>
      </c>
      <c r="DE358" t="s">
        <v>3</v>
      </c>
      <c r="DF358" t="s">
        <v>3</v>
      </c>
      <c r="DG358" t="s">
        <v>3</v>
      </c>
      <c r="DH358" t="s">
        <v>3</v>
      </c>
      <c r="DI358" t="s">
        <v>3</v>
      </c>
      <c r="DJ358" t="s">
        <v>3</v>
      </c>
      <c r="DK358" t="s">
        <v>3</v>
      </c>
      <c r="DL358" t="s">
        <v>3</v>
      </c>
      <c r="DM358" t="s">
        <v>3</v>
      </c>
      <c r="DN358">
        <v>0</v>
      </c>
      <c r="DO358">
        <v>0</v>
      </c>
      <c r="DP358">
        <v>1</v>
      </c>
      <c r="DQ358">
        <v>1</v>
      </c>
      <c r="DU358">
        <v>1010</v>
      </c>
      <c r="DV358" t="s">
        <v>19</v>
      </c>
      <c r="DW358" t="s">
        <v>19</v>
      </c>
      <c r="DX358">
        <v>1</v>
      </c>
      <c r="DZ358" t="s">
        <v>3</v>
      </c>
      <c r="EA358" t="s">
        <v>3</v>
      </c>
      <c r="EB358" t="s">
        <v>3</v>
      </c>
      <c r="EC358" t="s">
        <v>3</v>
      </c>
      <c r="EE358">
        <v>113434998</v>
      </c>
      <c r="EF358">
        <v>1</v>
      </c>
      <c r="EG358" t="s">
        <v>23</v>
      </c>
      <c r="EH358">
        <v>0</v>
      </c>
      <c r="EI358" t="s">
        <v>3</v>
      </c>
      <c r="EJ358">
        <v>4</v>
      </c>
      <c r="EK358">
        <v>0</v>
      </c>
      <c r="EL358" t="s">
        <v>24</v>
      </c>
      <c r="EM358" t="s">
        <v>25</v>
      </c>
      <c r="EO358" t="s">
        <v>3</v>
      </c>
      <c r="EQ358">
        <v>131072</v>
      </c>
      <c r="ER358">
        <v>79.87</v>
      </c>
      <c r="ES358">
        <v>0</v>
      </c>
      <c r="ET358">
        <v>0</v>
      </c>
      <c r="EU358">
        <v>0</v>
      </c>
      <c r="EV358">
        <v>79.87</v>
      </c>
      <c r="EW358">
        <v>0.22</v>
      </c>
      <c r="EX358">
        <v>0</v>
      </c>
      <c r="EY358">
        <v>0</v>
      </c>
      <c r="FQ358">
        <v>0</v>
      </c>
      <c r="FR358">
        <f t="shared" si="308"/>
        <v>0</v>
      </c>
      <c r="FS358">
        <v>0</v>
      </c>
      <c r="FX358">
        <v>70</v>
      </c>
      <c r="FY358">
        <v>10</v>
      </c>
      <c r="GA358" t="s">
        <v>3</v>
      </c>
      <c r="GD358">
        <v>0</v>
      </c>
      <c r="GF358">
        <v>-1241436916</v>
      </c>
      <c r="GG358">
        <v>2</v>
      </c>
      <c r="GH358">
        <v>1</v>
      </c>
      <c r="GI358">
        <v>-2</v>
      </c>
      <c r="GJ358">
        <v>0</v>
      </c>
      <c r="GK358">
        <f>ROUND(R358*(R12)/100,2)</f>
        <v>0</v>
      </c>
      <c r="GL358">
        <f t="shared" si="309"/>
        <v>0</v>
      </c>
      <c r="GM358">
        <f t="shared" si="310"/>
        <v>3019.09</v>
      </c>
      <c r="GN358">
        <f t="shared" si="311"/>
        <v>0</v>
      </c>
      <c r="GO358">
        <f t="shared" si="312"/>
        <v>0</v>
      </c>
      <c r="GP358">
        <f t="shared" si="313"/>
        <v>3019.09</v>
      </c>
      <c r="GR358">
        <v>0</v>
      </c>
      <c r="GS358">
        <v>0</v>
      </c>
      <c r="GT358">
        <v>0</v>
      </c>
      <c r="GU358" t="s">
        <v>3</v>
      </c>
      <c r="GV358">
        <f>ROUND((GT358),6)</f>
        <v>0</v>
      </c>
      <c r="GW358">
        <v>1</v>
      </c>
      <c r="GX358">
        <f t="shared" si="314"/>
        <v>0</v>
      </c>
      <c r="HA358">
        <v>0</v>
      </c>
      <c r="HB358">
        <v>0</v>
      </c>
      <c r="HC358">
        <f t="shared" si="315"/>
        <v>0</v>
      </c>
      <c r="HE358" t="s">
        <v>3</v>
      </c>
      <c r="HF358" t="s">
        <v>3</v>
      </c>
      <c r="HM358" t="s">
        <v>3</v>
      </c>
      <c r="HN358" t="s">
        <v>3</v>
      </c>
      <c r="HO358" t="s">
        <v>3</v>
      </c>
      <c r="HP358" t="s">
        <v>3</v>
      </c>
      <c r="HQ358" t="s">
        <v>3</v>
      </c>
      <c r="IK358">
        <v>0</v>
      </c>
    </row>
    <row r="359" spans="1:245" x14ac:dyDescent="0.2">
      <c r="A359">
        <v>17</v>
      </c>
      <c r="B359">
        <v>1</v>
      </c>
      <c r="C359">
        <f>ROW(SmtRes!A348)</f>
        <v>348</v>
      </c>
      <c r="D359">
        <f>ROW(EtalonRes!A348)</f>
        <v>348</v>
      </c>
      <c r="E359" t="s">
        <v>347</v>
      </c>
      <c r="F359" t="s">
        <v>254</v>
      </c>
      <c r="G359" t="s">
        <v>255</v>
      </c>
      <c r="H359" t="s">
        <v>19</v>
      </c>
      <c r="I359">
        <v>21</v>
      </c>
      <c r="J359">
        <v>0</v>
      </c>
      <c r="K359">
        <v>21</v>
      </c>
      <c r="O359">
        <f t="shared" si="284"/>
        <v>3418.59</v>
      </c>
      <c r="P359">
        <f t="shared" si="285"/>
        <v>63.84</v>
      </c>
      <c r="Q359">
        <f t="shared" si="286"/>
        <v>0</v>
      </c>
      <c r="R359">
        <f t="shared" si="287"/>
        <v>0</v>
      </c>
      <c r="S359">
        <f t="shared" si="288"/>
        <v>3354.75</v>
      </c>
      <c r="T359">
        <f t="shared" si="289"/>
        <v>0</v>
      </c>
      <c r="U359">
        <f t="shared" si="290"/>
        <v>9.24</v>
      </c>
      <c r="V359">
        <f t="shared" si="291"/>
        <v>0</v>
      </c>
      <c r="W359">
        <f t="shared" si="292"/>
        <v>0</v>
      </c>
      <c r="X359">
        <f t="shared" si="293"/>
        <v>2348.33</v>
      </c>
      <c r="Y359">
        <f t="shared" si="294"/>
        <v>335.48</v>
      </c>
      <c r="AA359">
        <v>150194011</v>
      </c>
      <c r="AB359">
        <f t="shared" si="295"/>
        <v>162.79</v>
      </c>
      <c r="AC359">
        <f>ROUND((ES359),6)</f>
        <v>3.04</v>
      </c>
      <c r="AD359">
        <f>ROUND((((ET359)-(EU359))+AE359),6)</f>
        <v>0</v>
      </c>
      <c r="AE359">
        <f t="shared" si="316"/>
        <v>0</v>
      </c>
      <c r="AF359">
        <f t="shared" si="316"/>
        <v>159.75</v>
      </c>
      <c r="AG359">
        <f t="shared" si="296"/>
        <v>0</v>
      </c>
      <c r="AH359">
        <f t="shared" si="317"/>
        <v>0.44</v>
      </c>
      <c r="AI359">
        <f t="shared" si="317"/>
        <v>0</v>
      </c>
      <c r="AJ359">
        <f t="shared" si="297"/>
        <v>0</v>
      </c>
      <c r="AK359">
        <v>162.79</v>
      </c>
      <c r="AL359">
        <v>3.04</v>
      </c>
      <c r="AM359">
        <v>0</v>
      </c>
      <c r="AN359">
        <v>0</v>
      </c>
      <c r="AO359">
        <v>159.75</v>
      </c>
      <c r="AP359">
        <v>0</v>
      </c>
      <c r="AQ359">
        <v>0.44</v>
      </c>
      <c r="AR359">
        <v>0</v>
      </c>
      <c r="AS359">
        <v>0</v>
      </c>
      <c r="AT359">
        <v>70</v>
      </c>
      <c r="AU359">
        <v>10</v>
      </c>
      <c r="AV359">
        <v>1</v>
      </c>
      <c r="AW359">
        <v>1</v>
      </c>
      <c r="AZ359">
        <v>1</v>
      </c>
      <c r="BA359">
        <v>1</v>
      </c>
      <c r="BB359">
        <v>1</v>
      </c>
      <c r="BC359">
        <v>1</v>
      </c>
      <c r="BD359" t="s">
        <v>3</v>
      </c>
      <c r="BE359" t="s">
        <v>3</v>
      </c>
      <c r="BF359" t="s">
        <v>3</v>
      </c>
      <c r="BG359" t="s">
        <v>3</v>
      </c>
      <c r="BH359">
        <v>0</v>
      </c>
      <c r="BI359">
        <v>4</v>
      </c>
      <c r="BJ359" t="s">
        <v>256</v>
      </c>
      <c r="BM359">
        <v>0</v>
      </c>
      <c r="BN359">
        <v>0</v>
      </c>
      <c r="BO359" t="s">
        <v>3</v>
      </c>
      <c r="BP359">
        <v>0</v>
      </c>
      <c r="BQ359">
        <v>1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3</v>
      </c>
      <c r="BZ359">
        <v>70</v>
      </c>
      <c r="CA359">
        <v>10</v>
      </c>
      <c r="CB359" t="s">
        <v>3</v>
      </c>
      <c r="CE359">
        <v>0</v>
      </c>
      <c r="CF359">
        <v>0</v>
      </c>
      <c r="CG359">
        <v>0</v>
      </c>
      <c r="CM359">
        <v>0</v>
      </c>
      <c r="CN359" t="s">
        <v>3</v>
      </c>
      <c r="CO359">
        <v>0</v>
      </c>
      <c r="CP359">
        <f t="shared" si="298"/>
        <v>3418.59</v>
      </c>
      <c r="CQ359">
        <f t="shared" si="299"/>
        <v>3.04</v>
      </c>
      <c r="CR359">
        <f>((((ET359)*BB359-(EU359)*BS359)+AE359*BS359)*AV359)</f>
        <v>0</v>
      </c>
      <c r="CS359">
        <f t="shared" si="300"/>
        <v>0</v>
      </c>
      <c r="CT359">
        <f t="shared" si="301"/>
        <v>159.75</v>
      </c>
      <c r="CU359">
        <f t="shared" si="302"/>
        <v>0</v>
      </c>
      <c r="CV359">
        <f t="shared" si="303"/>
        <v>0.44</v>
      </c>
      <c r="CW359">
        <f t="shared" si="304"/>
        <v>0</v>
      </c>
      <c r="CX359">
        <f t="shared" si="305"/>
        <v>0</v>
      </c>
      <c r="CY359">
        <f t="shared" si="306"/>
        <v>2348.3249999999998</v>
      </c>
      <c r="CZ359">
        <f t="shared" si="307"/>
        <v>335.47500000000002</v>
      </c>
      <c r="DC359" t="s">
        <v>3</v>
      </c>
      <c r="DD359" t="s">
        <v>3</v>
      </c>
      <c r="DE359" t="s">
        <v>3</v>
      </c>
      <c r="DF359" t="s">
        <v>3</v>
      </c>
      <c r="DG359" t="s">
        <v>3</v>
      </c>
      <c r="DH359" t="s">
        <v>3</v>
      </c>
      <c r="DI359" t="s">
        <v>3</v>
      </c>
      <c r="DJ359" t="s">
        <v>3</v>
      </c>
      <c r="DK359" t="s">
        <v>3</v>
      </c>
      <c r="DL359" t="s">
        <v>3</v>
      </c>
      <c r="DM359" t="s">
        <v>3</v>
      </c>
      <c r="DN359">
        <v>0</v>
      </c>
      <c r="DO359">
        <v>0</v>
      </c>
      <c r="DP359">
        <v>1</v>
      </c>
      <c r="DQ359">
        <v>1</v>
      </c>
      <c r="DU359">
        <v>1010</v>
      </c>
      <c r="DV359" t="s">
        <v>19</v>
      </c>
      <c r="DW359" t="s">
        <v>19</v>
      </c>
      <c r="DX359">
        <v>1</v>
      </c>
      <c r="DZ359" t="s">
        <v>3</v>
      </c>
      <c r="EA359" t="s">
        <v>3</v>
      </c>
      <c r="EB359" t="s">
        <v>3</v>
      </c>
      <c r="EC359" t="s">
        <v>3</v>
      </c>
      <c r="EE359">
        <v>113434998</v>
      </c>
      <c r="EF359">
        <v>1</v>
      </c>
      <c r="EG359" t="s">
        <v>23</v>
      </c>
      <c r="EH359">
        <v>0</v>
      </c>
      <c r="EI359" t="s">
        <v>3</v>
      </c>
      <c r="EJ359">
        <v>4</v>
      </c>
      <c r="EK359">
        <v>0</v>
      </c>
      <c r="EL359" t="s">
        <v>24</v>
      </c>
      <c r="EM359" t="s">
        <v>25</v>
      </c>
      <c r="EO359" t="s">
        <v>3</v>
      </c>
      <c r="EQ359">
        <v>131072</v>
      </c>
      <c r="ER359">
        <v>162.79</v>
      </c>
      <c r="ES359">
        <v>3.04</v>
      </c>
      <c r="ET359">
        <v>0</v>
      </c>
      <c r="EU359">
        <v>0</v>
      </c>
      <c r="EV359">
        <v>159.75</v>
      </c>
      <c r="EW359">
        <v>0.44</v>
      </c>
      <c r="EX359">
        <v>0</v>
      </c>
      <c r="EY359">
        <v>0</v>
      </c>
      <c r="FQ359">
        <v>0</v>
      </c>
      <c r="FR359">
        <f t="shared" si="308"/>
        <v>0</v>
      </c>
      <c r="FS359">
        <v>0</v>
      </c>
      <c r="FX359">
        <v>70</v>
      </c>
      <c r="FY359">
        <v>10</v>
      </c>
      <c r="GA359" t="s">
        <v>3</v>
      </c>
      <c r="GD359">
        <v>0</v>
      </c>
      <c r="GF359">
        <v>589556195</v>
      </c>
      <c r="GG359">
        <v>2</v>
      </c>
      <c r="GH359">
        <v>1</v>
      </c>
      <c r="GI359">
        <v>-2</v>
      </c>
      <c r="GJ359">
        <v>0</v>
      </c>
      <c r="GK359">
        <f>ROUND(R359*(R12)/100,2)</f>
        <v>0</v>
      </c>
      <c r="GL359">
        <f t="shared" si="309"/>
        <v>0</v>
      </c>
      <c r="GM359">
        <f t="shared" si="310"/>
        <v>6102.4</v>
      </c>
      <c r="GN359">
        <f t="shared" si="311"/>
        <v>0</v>
      </c>
      <c r="GO359">
        <f t="shared" si="312"/>
        <v>0</v>
      </c>
      <c r="GP359">
        <f t="shared" si="313"/>
        <v>6102.4</v>
      </c>
      <c r="GR359">
        <v>0</v>
      </c>
      <c r="GS359">
        <v>0</v>
      </c>
      <c r="GT359">
        <v>0</v>
      </c>
      <c r="GU359" t="s">
        <v>3</v>
      </c>
      <c r="GV359">
        <f>ROUND((GT359),6)</f>
        <v>0</v>
      </c>
      <c r="GW359">
        <v>1</v>
      </c>
      <c r="GX359">
        <f t="shared" si="314"/>
        <v>0</v>
      </c>
      <c r="HA359">
        <v>0</v>
      </c>
      <c r="HB359">
        <v>0</v>
      </c>
      <c r="HC359">
        <f t="shared" si="315"/>
        <v>0</v>
      </c>
      <c r="HE359" t="s">
        <v>3</v>
      </c>
      <c r="HF359" t="s">
        <v>3</v>
      </c>
      <c r="HM359" t="s">
        <v>3</v>
      </c>
      <c r="HN359" t="s">
        <v>3</v>
      </c>
      <c r="HO359" t="s">
        <v>3</v>
      </c>
      <c r="HP359" t="s">
        <v>3</v>
      </c>
      <c r="HQ359" t="s">
        <v>3</v>
      </c>
      <c r="IK359">
        <v>0</v>
      </c>
    </row>
    <row r="360" spans="1:245" x14ac:dyDescent="0.2">
      <c r="A360">
        <v>17</v>
      </c>
      <c r="B360">
        <v>1</v>
      </c>
      <c r="C360">
        <f>ROW(SmtRes!A349)</f>
        <v>349</v>
      </c>
      <c r="D360">
        <f>ROW(EtalonRes!A349)</f>
        <v>349</v>
      </c>
      <c r="E360" t="s">
        <v>348</v>
      </c>
      <c r="F360" t="s">
        <v>349</v>
      </c>
      <c r="G360" t="s">
        <v>350</v>
      </c>
      <c r="H360" t="s">
        <v>166</v>
      </c>
      <c r="I360">
        <v>0.6</v>
      </c>
      <c r="J360">
        <v>0</v>
      </c>
      <c r="K360">
        <v>0.6</v>
      </c>
      <c r="O360">
        <f t="shared" si="284"/>
        <v>121.63</v>
      </c>
      <c r="P360">
        <f t="shared" si="285"/>
        <v>0</v>
      </c>
      <c r="Q360">
        <f t="shared" si="286"/>
        <v>0</v>
      </c>
      <c r="R360">
        <f t="shared" si="287"/>
        <v>0</v>
      </c>
      <c r="S360">
        <f t="shared" si="288"/>
        <v>121.63</v>
      </c>
      <c r="T360">
        <f t="shared" si="289"/>
        <v>0</v>
      </c>
      <c r="U360">
        <f t="shared" si="290"/>
        <v>0.36</v>
      </c>
      <c r="V360">
        <f t="shared" si="291"/>
        <v>0</v>
      </c>
      <c r="W360">
        <f t="shared" si="292"/>
        <v>0</v>
      </c>
      <c r="X360">
        <f t="shared" si="293"/>
        <v>85.14</v>
      </c>
      <c r="Y360">
        <f t="shared" si="294"/>
        <v>12.16</v>
      </c>
      <c r="AA360">
        <v>150194011</v>
      </c>
      <c r="AB360">
        <f t="shared" si="295"/>
        <v>202.72</v>
      </c>
      <c r="AC360">
        <f>ROUND((ES360),6)</f>
        <v>0</v>
      </c>
      <c r="AD360">
        <f>ROUND((((ET360)-(EU360))+AE360),6)</f>
        <v>0</v>
      </c>
      <c r="AE360">
        <f t="shared" si="316"/>
        <v>0</v>
      </c>
      <c r="AF360">
        <f t="shared" si="316"/>
        <v>202.72</v>
      </c>
      <c r="AG360">
        <f t="shared" si="296"/>
        <v>0</v>
      </c>
      <c r="AH360">
        <f t="shared" si="317"/>
        <v>0.6</v>
      </c>
      <c r="AI360">
        <f t="shared" si="317"/>
        <v>0</v>
      </c>
      <c r="AJ360">
        <f t="shared" si="297"/>
        <v>0</v>
      </c>
      <c r="AK360">
        <v>202.72</v>
      </c>
      <c r="AL360">
        <v>0</v>
      </c>
      <c r="AM360">
        <v>0</v>
      </c>
      <c r="AN360">
        <v>0</v>
      </c>
      <c r="AO360">
        <v>202.72</v>
      </c>
      <c r="AP360">
        <v>0</v>
      </c>
      <c r="AQ360">
        <v>0.6</v>
      </c>
      <c r="AR360">
        <v>0</v>
      </c>
      <c r="AS360">
        <v>0</v>
      </c>
      <c r="AT360">
        <v>70</v>
      </c>
      <c r="AU360">
        <v>10</v>
      </c>
      <c r="AV360">
        <v>1</v>
      </c>
      <c r="AW360">
        <v>1</v>
      </c>
      <c r="AZ360">
        <v>1</v>
      </c>
      <c r="BA360">
        <v>1</v>
      </c>
      <c r="BB360">
        <v>1</v>
      </c>
      <c r="BC360">
        <v>1</v>
      </c>
      <c r="BD360" t="s">
        <v>3</v>
      </c>
      <c r="BE360" t="s">
        <v>3</v>
      </c>
      <c r="BF360" t="s">
        <v>3</v>
      </c>
      <c r="BG360" t="s">
        <v>3</v>
      </c>
      <c r="BH360">
        <v>0</v>
      </c>
      <c r="BI360">
        <v>4</v>
      </c>
      <c r="BJ360" t="s">
        <v>351</v>
      </c>
      <c r="BM360">
        <v>0</v>
      </c>
      <c r="BN360">
        <v>0</v>
      </c>
      <c r="BO360" t="s">
        <v>3</v>
      </c>
      <c r="BP360">
        <v>0</v>
      </c>
      <c r="BQ360">
        <v>1</v>
      </c>
      <c r="BR360">
        <v>0</v>
      </c>
      <c r="BS360">
        <v>1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3</v>
      </c>
      <c r="BZ360">
        <v>70</v>
      </c>
      <c r="CA360">
        <v>10</v>
      </c>
      <c r="CB360" t="s">
        <v>3</v>
      </c>
      <c r="CE360">
        <v>0</v>
      </c>
      <c r="CF360">
        <v>0</v>
      </c>
      <c r="CG360">
        <v>0</v>
      </c>
      <c r="CM360">
        <v>0</v>
      </c>
      <c r="CN360" t="s">
        <v>3</v>
      </c>
      <c r="CO360">
        <v>0</v>
      </c>
      <c r="CP360">
        <f t="shared" si="298"/>
        <v>121.63</v>
      </c>
      <c r="CQ360">
        <f t="shared" si="299"/>
        <v>0</v>
      </c>
      <c r="CR360">
        <f>((((ET360)*BB360-(EU360)*BS360)+AE360*BS360)*AV360)</f>
        <v>0</v>
      </c>
      <c r="CS360">
        <f t="shared" si="300"/>
        <v>0</v>
      </c>
      <c r="CT360">
        <f t="shared" si="301"/>
        <v>202.72</v>
      </c>
      <c r="CU360">
        <f t="shared" si="302"/>
        <v>0</v>
      </c>
      <c r="CV360">
        <f t="shared" si="303"/>
        <v>0.6</v>
      </c>
      <c r="CW360">
        <f t="shared" si="304"/>
        <v>0</v>
      </c>
      <c r="CX360">
        <f t="shared" si="305"/>
        <v>0</v>
      </c>
      <c r="CY360">
        <f t="shared" si="306"/>
        <v>85.141000000000005</v>
      </c>
      <c r="CZ360">
        <f t="shared" si="307"/>
        <v>12.163</v>
      </c>
      <c r="DC360" t="s">
        <v>3</v>
      </c>
      <c r="DD360" t="s">
        <v>3</v>
      </c>
      <c r="DE360" t="s">
        <v>3</v>
      </c>
      <c r="DF360" t="s">
        <v>3</v>
      </c>
      <c r="DG360" t="s">
        <v>3</v>
      </c>
      <c r="DH360" t="s">
        <v>3</v>
      </c>
      <c r="DI360" t="s">
        <v>3</v>
      </c>
      <c r="DJ360" t="s">
        <v>3</v>
      </c>
      <c r="DK360" t="s">
        <v>3</v>
      </c>
      <c r="DL360" t="s">
        <v>3</v>
      </c>
      <c r="DM360" t="s">
        <v>3</v>
      </c>
      <c r="DN360">
        <v>0</v>
      </c>
      <c r="DO360">
        <v>0</v>
      </c>
      <c r="DP360">
        <v>1</v>
      </c>
      <c r="DQ360">
        <v>1</v>
      </c>
      <c r="DU360">
        <v>1010</v>
      </c>
      <c r="DV360" t="s">
        <v>166</v>
      </c>
      <c r="DW360" t="s">
        <v>166</v>
      </c>
      <c r="DX360">
        <v>10</v>
      </c>
      <c r="DZ360" t="s">
        <v>3</v>
      </c>
      <c r="EA360" t="s">
        <v>3</v>
      </c>
      <c r="EB360" t="s">
        <v>3</v>
      </c>
      <c r="EC360" t="s">
        <v>3</v>
      </c>
      <c r="EE360">
        <v>113434998</v>
      </c>
      <c r="EF360">
        <v>1</v>
      </c>
      <c r="EG360" t="s">
        <v>23</v>
      </c>
      <c r="EH360">
        <v>0</v>
      </c>
      <c r="EI360" t="s">
        <v>3</v>
      </c>
      <c r="EJ360">
        <v>4</v>
      </c>
      <c r="EK360">
        <v>0</v>
      </c>
      <c r="EL360" t="s">
        <v>24</v>
      </c>
      <c r="EM360" t="s">
        <v>25</v>
      </c>
      <c r="EO360" t="s">
        <v>3</v>
      </c>
      <c r="EQ360">
        <v>131072</v>
      </c>
      <c r="ER360">
        <v>202.72</v>
      </c>
      <c r="ES360">
        <v>0</v>
      </c>
      <c r="ET360">
        <v>0</v>
      </c>
      <c r="EU360">
        <v>0</v>
      </c>
      <c r="EV360">
        <v>202.72</v>
      </c>
      <c r="EW360">
        <v>0.6</v>
      </c>
      <c r="EX360">
        <v>0</v>
      </c>
      <c r="EY360">
        <v>0</v>
      </c>
      <c r="FQ360">
        <v>0</v>
      </c>
      <c r="FR360">
        <f t="shared" si="308"/>
        <v>0</v>
      </c>
      <c r="FS360">
        <v>0</v>
      </c>
      <c r="FX360">
        <v>70</v>
      </c>
      <c r="FY360">
        <v>10</v>
      </c>
      <c r="GA360" t="s">
        <v>3</v>
      </c>
      <c r="GD360">
        <v>0</v>
      </c>
      <c r="GF360">
        <v>-1790549181</v>
      </c>
      <c r="GG360">
        <v>2</v>
      </c>
      <c r="GH360">
        <v>1</v>
      </c>
      <c r="GI360">
        <v>-2</v>
      </c>
      <c r="GJ360">
        <v>0</v>
      </c>
      <c r="GK360">
        <f>ROUND(R360*(R12)/100,2)</f>
        <v>0</v>
      </c>
      <c r="GL360">
        <f t="shared" si="309"/>
        <v>0</v>
      </c>
      <c r="GM360">
        <f t="shared" si="310"/>
        <v>218.93</v>
      </c>
      <c r="GN360">
        <f t="shared" si="311"/>
        <v>0</v>
      </c>
      <c r="GO360">
        <f t="shared" si="312"/>
        <v>0</v>
      </c>
      <c r="GP360">
        <f t="shared" si="313"/>
        <v>218.93</v>
      </c>
      <c r="GR360">
        <v>0</v>
      </c>
      <c r="GS360">
        <v>0</v>
      </c>
      <c r="GT360">
        <v>0</v>
      </c>
      <c r="GU360" t="s">
        <v>3</v>
      </c>
      <c r="GV360">
        <f>ROUND((GT360),6)</f>
        <v>0</v>
      </c>
      <c r="GW360">
        <v>1</v>
      </c>
      <c r="GX360">
        <f t="shared" si="314"/>
        <v>0</v>
      </c>
      <c r="HA360">
        <v>0</v>
      </c>
      <c r="HB360">
        <v>0</v>
      </c>
      <c r="HC360">
        <f t="shared" si="315"/>
        <v>0</v>
      </c>
      <c r="HE360" t="s">
        <v>3</v>
      </c>
      <c r="HF360" t="s">
        <v>3</v>
      </c>
      <c r="HM360" t="s">
        <v>3</v>
      </c>
      <c r="HN360" t="s">
        <v>3</v>
      </c>
      <c r="HO360" t="s">
        <v>3</v>
      </c>
      <c r="HP360" t="s">
        <v>3</v>
      </c>
      <c r="HQ360" t="s">
        <v>3</v>
      </c>
      <c r="IK360">
        <v>0</v>
      </c>
    </row>
    <row r="361" spans="1:245" x14ac:dyDescent="0.2">
      <c r="A361">
        <v>17</v>
      </c>
      <c r="B361">
        <v>1</v>
      </c>
      <c r="C361">
        <f>ROW(SmtRes!A350)</f>
        <v>350</v>
      </c>
      <c r="D361">
        <f>ROW(EtalonRes!A350)</f>
        <v>350</v>
      </c>
      <c r="E361" t="s">
        <v>352</v>
      </c>
      <c r="F361" t="s">
        <v>353</v>
      </c>
      <c r="G361" t="s">
        <v>354</v>
      </c>
      <c r="H361" t="s">
        <v>166</v>
      </c>
      <c r="I361">
        <v>0.6</v>
      </c>
      <c r="J361">
        <v>0</v>
      </c>
      <c r="K361">
        <v>0.6</v>
      </c>
      <c r="O361">
        <f t="shared" si="284"/>
        <v>44.62</v>
      </c>
      <c r="P361">
        <f t="shared" si="285"/>
        <v>0</v>
      </c>
      <c r="Q361">
        <f t="shared" si="286"/>
        <v>0</v>
      </c>
      <c r="R361">
        <f t="shared" si="287"/>
        <v>0</v>
      </c>
      <c r="S361">
        <f t="shared" si="288"/>
        <v>44.62</v>
      </c>
      <c r="T361">
        <f t="shared" si="289"/>
        <v>0</v>
      </c>
      <c r="U361">
        <f t="shared" si="290"/>
        <v>0.13200000000000001</v>
      </c>
      <c r="V361">
        <f t="shared" si="291"/>
        <v>0</v>
      </c>
      <c r="W361">
        <f t="shared" si="292"/>
        <v>0</v>
      </c>
      <c r="X361">
        <f t="shared" si="293"/>
        <v>31.23</v>
      </c>
      <c r="Y361">
        <f t="shared" si="294"/>
        <v>4.46</v>
      </c>
      <c r="AA361">
        <v>150194011</v>
      </c>
      <c r="AB361">
        <f t="shared" si="295"/>
        <v>74.36</v>
      </c>
      <c r="AC361">
        <f>ROUND(((ES361*11)),6)</f>
        <v>0</v>
      </c>
      <c r="AD361">
        <f>ROUND(((((ET361*11))-((EU361*11)))+AE361),6)</f>
        <v>0</v>
      </c>
      <c r="AE361">
        <f>ROUND(((EU361*11)),6)</f>
        <v>0</v>
      </c>
      <c r="AF361">
        <f>ROUND(((EV361*11)),6)</f>
        <v>74.36</v>
      </c>
      <c r="AG361">
        <f t="shared" si="296"/>
        <v>0</v>
      </c>
      <c r="AH361">
        <f>((EW361*11))</f>
        <v>0.22</v>
      </c>
      <c r="AI361">
        <f>((EX361*11))</f>
        <v>0</v>
      </c>
      <c r="AJ361">
        <f t="shared" si="297"/>
        <v>0</v>
      </c>
      <c r="AK361">
        <v>6.76</v>
      </c>
      <c r="AL361">
        <v>0</v>
      </c>
      <c r="AM361">
        <v>0</v>
      </c>
      <c r="AN361">
        <v>0</v>
      </c>
      <c r="AO361">
        <v>6.76</v>
      </c>
      <c r="AP361">
        <v>0</v>
      </c>
      <c r="AQ361">
        <v>0.02</v>
      </c>
      <c r="AR361">
        <v>0</v>
      </c>
      <c r="AS361">
        <v>0</v>
      </c>
      <c r="AT361">
        <v>70</v>
      </c>
      <c r="AU361">
        <v>10</v>
      </c>
      <c r="AV361">
        <v>1</v>
      </c>
      <c r="AW361">
        <v>1</v>
      </c>
      <c r="AZ361">
        <v>1</v>
      </c>
      <c r="BA361">
        <v>1</v>
      </c>
      <c r="BB361">
        <v>1</v>
      </c>
      <c r="BC361">
        <v>1</v>
      </c>
      <c r="BD361" t="s">
        <v>3</v>
      </c>
      <c r="BE361" t="s">
        <v>3</v>
      </c>
      <c r="BF361" t="s">
        <v>3</v>
      </c>
      <c r="BG361" t="s">
        <v>3</v>
      </c>
      <c r="BH361">
        <v>0</v>
      </c>
      <c r="BI361">
        <v>4</v>
      </c>
      <c r="BJ361" t="s">
        <v>355</v>
      </c>
      <c r="BM361">
        <v>0</v>
      </c>
      <c r="BN361">
        <v>0</v>
      </c>
      <c r="BO361" t="s">
        <v>3</v>
      </c>
      <c r="BP361">
        <v>0</v>
      </c>
      <c r="BQ361">
        <v>1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3</v>
      </c>
      <c r="BZ361">
        <v>70</v>
      </c>
      <c r="CA361">
        <v>10</v>
      </c>
      <c r="CB361" t="s">
        <v>3</v>
      </c>
      <c r="CE361">
        <v>0</v>
      </c>
      <c r="CF361">
        <v>0</v>
      </c>
      <c r="CG361">
        <v>0</v>
      </c>
      <c r="CM361">
        <v>0</v>
      </c>
      <c r="CN361" t="s">
        <v>3</v>
      </c>
      <c r="CO361">
        <v>0</v>
      </c>
      <c r="CP361">
        <f t="shared" si="298"/>
        <v>44.62</v>
      </c>
      <c r="CQ361">
        <f t="shared" si="299"/>
        <v>0</v>
      </c>
      <c r="CR361">
        <f>(((((ET361*11))*BB361-((EU361*11))*BS361)+AE361*BS361)*AV361)</f>
        <v>0</v>
      </c>
      <c r="CS361">
        <f t="shared" si="300"/>
        <v>0</v>
      </c>
      <c r="CT361">
        <f t="shared" si="301"/>
        <v>74.36</v>
      </c>
      <c r="CU361">
        <f t="shared" si="302"/>
        <v>0</v>
      </c>
      <c r="CV361">
        <f t="shared" si="303"/>
        <v>0.22</v>
      </c>
      <c r="CW361">
        <f t="shared" si="304"/>
        <v>0</v>
      </c>
      <c r="CX361">
        <f t="shared" si="305"/>
        <v>0</v>
      </c>
      <c r="CY361">
        <f t="shared" si="306"/>
        <v>31.233999999999995</v>
      </c>
      <c r="CZ361">
        <f t="shared" si="307"/>
        <v>4.4619999999999997</v>
      </c>
      <c r="DC361" t="s">
        <v>3</v>
      </c>
      <c r="DD361" t="s">
        <v>33</v>
      </c>
      <c r="DE361" t="s">
        <v>33</v>
      </c>
      <c r="DF361" t="s">
        <v>33</v>
      </c>
      <c r="DG361" t="s">
        <v>33</v>
      </c>
      <c r="DH361" t="s">
        <v>3</v>
      </c>
      <c r="DI361" t="s">
        <v>33</v>
      </c>
      <c r="DJ361" t="s">
        <v>33</v>
      </c>
      <c r="DK361" t="s">
        <v>3</v>
      </c>
      <c r="DL361" t="s">
        <v>33</v>
      </c>
      <c r="DM361" t="s">
        <v>33</v>
      </c>
      <c r="DN361">
        <v>0</v>
      </c>
      <c r="DO361">
        <v>0</v>
      </c>
      <c r="DP361">
        <v>1</v>
      </c>
      <c r="DQ361">
        <v>1</v>
      </c>
      <c r="DU361">
        <v>1010</v>
      </c>
      <c r="DV361" t="s">
        <v>166</v>
      </c>
      <c r="DW361" t="s">
        <v>166</v>
      </c>
      <c r="DX361">
        <v>10</v>
      </c>
      <c r="DZ361" t="s">
        <v>3</v>
      </c>
      <c r="EA361" t="s">
        <v>3</v>
      </c>
      <c r="EB361" t="s">
        <v>3</v>
      </c>
      <c r="EC361" t="s">
        <v>3</v>
      </c>
      <c r="EE361">
        <v>113434998</v>
      </c>
      <c r="EF361">
        <v>1</v>
      </c>
      <c r="EG361" t="s">
        <v>23</v>
      </c>
      <c r="EH361">
        <v>0</v>
      </c>
      <c r="EI361" t="s">
        <v>3</v>
      </c>
      <c r="EJ361">
        <v>4</v>
      </c>
      <c r="EK361">
        <v>0</v>
      </c>
      <c r="EL361" t="s">
        <v>24</v>
      </c>
      <c r="EM361" t="s">
        <v>25</v>
      </c>
      <c r="EO361" t="s">
        <v>3</v>
      </c>
      <c r="EQ361">
        <v>131072</v>
      </c>
      <c r="ER361">
        <v>6.76</v>
      </c>
      <c r="ES361">
        <v>0</v>
      </c>
      <c r="ET361">
        <v>0</v>
      </c>
      <c r="EU361">
        <v>0</v>
      </c>
      <c r="EV361">
        <v>6.76</v>
      </c>
      <c r="EW361">
        <v>0.02</v>
      </c>
      <c r="EX361">
        <v>0</v>
      </c>
      <c r="EY361">
        <v>0</v>
      </c>
      <c r="FQ361">
        <v>0</v>
      </c>
      <c r="FR361">
        <f t="shared" si="308"/>
        <v>0</v>
      </c>
      <c r="FS361">
        <v>0</v>
      </c>
      <c r="FX361">
        <v>770</v>
      </c>
      <c r="FY361">
        <v>110</v>
      </c>
      <c r="GA361" t="s">
        <v>3</v>
      </c>
      <c r="GD361">
        <v>0</v>
      </c>
      <c r="GF361">
        <v>-1832152830</v>
      </c>
      <c r="GG361">
        <v>2</v>
      </c>
      <c r="GH361">
        <v>1</v>
      </c>
      <c r="GI361">
        <v>-2</v>
      </c>
      <c r="GJ361">
        <v>0</v>
      </c>
      <c r="GK361">
        <f>ROUND(R361*(R12)/100,2)</f>
        <v>0</v>
      </c>
      <c r="GL361">
        <f t="shared" si="309"/>
        <v>0</v>
      </c>
      <c r="GM361">
        <f t="shared" si="310"/>
        <v>80.31</v>
      </c>
      <c r="GN361">
        <f t="shared" si="311"/>
        <v>0</v>
      </c>
      <c r="GO361">
        <f t="shared" si="312"/>
        <v>0</v>
      </c>
      <c r="GP361">
        <f t="shared" si="313"/>
        <v>80.31</v>
      </c>
      <c r="GR361">
        <v>0</v>
      </c>
      <c r="GS361">
        <v>0</v>
      </c>
      <c r="GT361">
        <v>0</v>
      </c>
      <c r="GU361" t="s">
        <v>33</v>
      </c>
      <c r="GV361">
        <f>ROUND(((GT361*11)),6)</f>
        <v>0</v>
      </c>
      <c r="GW361">
        <v>1</v>
      </c>
      <c r="GX361">
        <f t="shared" si="314"/>
        <v>0</v>
      </c>
      <c r="HA361">
        <v>0</v>
      </c>
      <c r="HB361">
        <v>0</v>
      </c>
      <c r="HC361">
        <f t="shared" si="315"/>
        <v>0</v>
      </c>
      <c r="HE361" t="s">
        <v>3</v>
      </c>
      <c r="HF361" t="s">
        <v>3</v>
      </c>
      <c r="HM361" t="s">
        <v>3</v>
      </c>
      <c r="HN361" t="s">
        <v>3</v>
      </c>
      <c r="HO361" t="s">
        <v>3</v>
      </c>
      <c r="HP361" t="s">
        <v>3</v>
      </c>
      <c r="HQ361" t="s">
        <v>3</v>
      </c>
      <c r="IK361">
        <v>0</v>
      </c>
    </row>
    <row r="362" spans="1:245" x14ac:dyDescent="0.2">
      <c r="A362">
        <v>17</v>
      </c>
      <c r="B362">
        <v>1</v>
      </c>
      <c r="C362">
        <f>ROW(SmtRes!A358)</f>
        <v>358</v>
      </c>
      <c r="D362">
        <f>ROW(EtalonRes!A358)</f>
        <v>358</v>
      </c>
      <c r="E362" t="s">
        <v>356</v>
      </c>
      <c r="F362" t="s">
        <v>202</v>
      </c>
      <c r="G362" t="s">
        <v>357</v>
      </c>
      <c r="H362" t="s">
        <v>19</v>
      </c>
      <c r="I362">
        <v>24</v>
      </c>
      <c r="J362">
        <v>0</v>
      </c>
      <c r="K362">
        <v>24</v>
      </c>
      <c r="O362">
        <f t="shared" si="284"/>
        <v>5717.04</v>
      </c>
      <c r="P362">
        <f t="shared" si="285"/>
        <v>313.92</v>
      </c>
      <c r="Q362">
        <f t="shared" si="286"/>
        <v>2274.7199999999998</v>
      </c>
      <c r="R362">
        <f t="shared" si="287"/>
        <v>1484.64</v>
      </c>
      <c r="S362">
        <f t="shared" si="288"/>
        <v>3128.4</v>
      </c>
      <c r="T362">
        <f t="shared" si="289"/>
        <v>0</v>
      </c>
      <c r="U362">
        <f t="shared" si="290"/>
        <v>8.64</v>
      </c>
      <c r="V362">
        <f t="shared" si="291"/>
        <v>0</v>
      </c>
      <c r="W362">
        <f t="shared" si="292"/>
        <v>0</v>
      </c>
      <c r="X362">
        <f t="shared" si="293"/>
        <v>2189.88</v>
      </c>
      <c r="Y362">
        <f t="shared" si="294"/>
        <v>312.83999999999997</v>
      </c>
      <c r="AA362">
        <v>150194011</v>
      </c>
      <c r="AB362">
        <f t="shared" si="295"/>
        <v>238.21</v>
      </c>
      <c r="AC362">
        <f>ROUND((ES362),6)</f>
        <v>13.08</v>
      </c>
      <c r="AD362">
        <f>ROUND((((ET362)-(EU362))+AE362),6)</f>
        <v>94.78</v>
      </c>
      <c r="AE362">
        <f>ROUND((EU362),6)</f>
        <v>61.86</v>
      </c>
      <c r="AF362">
        <f>ROUND((EV362),6)</f>
        <v>130.35</v>
      </c>
      <c r="AG362">
        <f t="shared" si="296"/>
        <v>0</v>
      </c>
      <c r="AH362">
        <f>(EW362)</f>
        <v>0.36</v>
      </c>
      <c r="AI362">
        <f>(EX362)</f>
        <v>0</v>
      </c>
      <c r="AJ362">
        <f t="shared" si="297"/>
        <v>0</v>
      </c>
      <c r="AK362">
        <v>238.21</v>
      </c>
      <c r="AL362">
        <v>13.08</v>
      </c>
      <c r="AM362">
        <v>94.78</v>
      </c>
      <c r="AN362">
        <v>61.86</v>
      </c>
      <c r="AO362">
        <v>130.35</v>
      </c>
      <c r="AP362">
        <v>0</v>
      </c>
      <c r="AQ362">
        <v>0.36</v>
      </c>
      <c r="AR362">
        <v>0</v>
      </c>
      <c r="AS362">
        <v>0</v>
      </c>
      <c r="AT362">
        <v>70</v>
      </c>
      <c r="AU362">
        <v>10</v>
      </c>
      <c r="AV362">
        <v>1</v>
      </c>
      <c r="AW362">
        <v>1</v>
      </c>
      <c r="AZ362">
        <v>1</v>
      </c>
      <c r="BA362">
        <v>1</v>
      </c>
      <c r="BB362">
        <v>1</v>
      </c>
      <c r="BC362">
        <v>1</v>
      </c>
      <c r="BD362" t="s">
        <v>3</v>
      </c>
      <c r="BE362" t="s">
        <v>3</v>
      </c>
      <c r="BF362" t="s">
        <v>3</v>
      </c>
      <c r="BG362" t="s">
        <v>3</v>
      </c>
      <c r="BH362">
        <v>0</v>
      </c>
      <c r="BI362">
        <v>4</v>
      </c>
      <c r="BJ362" t="s">
        <v>204</v>
      </c>
      <c r="BM362">
        <v>0</v>
      </c>
      <c r="BN362">
        <v>0</v>
      </c>
      <c r="BO362" t="s">
        <v>3</v>
      </c>
      <c r="BP362">
        <v>0</v>
      </c>
      <c r="BQ362">
        <v>1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3</v>
      </c>
      <c r="BZ362">
        <v>70</v>
      </c>
      <c r="CA362">
        <v>10</v>
      </c>
      <c r="CB362" t="s">
        <v>3</v>
      </c>
      <c r="CE362">
        <v>0</v>
      </c>
      <c r="CF362">
        <v>0</v>
      </c>
      <c r="CG362">
        <v>0</v>
      </c>
      <c r="CM362">
        <v>0</v>
      </c>
      <c r="CN362" t="s">
        <v>3</v>
      </c>
      <c r="CO362">
        <v>0</v>
      </c>
      <c r="CP362">
        <f t="shared" si="298"/>
        <v>5717.04</v>
      </c>
      <c r="CQ362">
        <f t="shared" si="299"/>
        <v>13.08</v>
      </c>
      <c r="CR362">
        <f>((((ET362)*BB362-(EU362)*BS362)+AE362*BS362)*AV362)</f>
        <v>94.78</v>
      </c>
      <c r="CS362">
        <f t="shared" si="300"/>
        <v>61.86</v>
      </c>
      <c r="CT362">
        <f t="shared" si="301"/>
        <v>130.35</v>
      </c>
      <c r="CU362">
        <f t="shared" si="302"/>
        <v>0</v>
      </c>
      <c r="CV362">
        <f t="shared" si="303"/>
        <v>0.36</v>
      </c>
      <c r="CW362">
        <f t="shared" si="304"/>
        <v>0</v>
      </c>
      <c r="CX362">
        <f t="shared" si="305"/>
        <v>0</v>
      </c>
      <c r="CY362">
        <f t="shared" si="306"/>
        <v>2189.88</v>
      </c>
      <c r="CZ362">
        <f t="shared" si="307"/>
        <v>312.83999999999997</v>
      </c>
      <c r="DC362" t="s">
        <v>3</v>
      </c>
      <c r="DD362" t="s">
        <v>3</v>
      </c>
      <c r="DE362" t="s">
        <v>3</v>
      </c>
      <c r="DF362" t="s">
        <v>3</v>
      </c>
      <c r="DG362" t="s">
        <v>3</v>
      </c>
      <c r="DH362" t="s">
        <v>3</v>
      </c>
      <c r="DI362" t="s">
        <v>3</v>
      </c>
      <c r="DJ362" t="s">
        <v>3</v>
      </c>
      <c r="DK362" t="s">
        <v>3</v>
      </c>
      <c r="DL362" t="s">
        <v>3</v>
      </c>
      <c r="DM362" t="s">
        <v>3</v>
      </c>
      <c r="DN362">
        <v>0</v>
      </c>
      <c r="DO362">
        <v>0</v>
      </c>
      <c r="DP362">
        <v>1</v>
      </c>
      <c r="DQ362">
        <v>1</v>
      </c>
      <c r="DU362">
        <v>1010</v>
      </c>
      <c r="DV362" t="s">
        <v>19</v>
      </c>
      <c r="DW362" t="s">
        <v>19</v>
      </c>
      <c r="DX362">
        <v>1</v>
      </c>
      <c r="DZ362" t="s">
        <v>3</v>
      </c>
      <c r="EA362" t="s">
        <v>3</v>
      </c>
      <c r="EB362" t="s">
        <v>3</v>
      </c>
      <c r="EC362" t="s">
        <v>3</v>
      </c>
      <c r="EE362">
        <v>113434998</v>
      </c>
      <c r="EF362">
        <v>1</v>
      </c>
      <c r="EG362" t="s">
        <v>23</v>
      </c>
      <c r="EH362">
        <v>0</v>
      </c>
      <c r="EI362" t="s">
        <v>3</v>
      </c>
      <c r="EJ362">
        <v>4</v>
      </c>
      <c r="EK362">
        <v>0</v>
      </c>
      <c r="EL362" t="s">
        <v>24</v>
      </c>
      <c r="EM362" t="s">
        <v>25</v>
      </c>
      <c r="EO362" t="s">
        <v>3</v>
      </c>
      <c r="EQ362">
        <v>131072</v>
      </c>
      <c r="ER362">
        <v>238.21</v>
      </c>
      <c r="ES362">
        <v>13.08</v>
      </c>
      <c r="ET362">
        <v>94.78</v>
      </c>
      <c r="EU362">
        <v>61.86</v>
      </c>
      <c r="EV362">
        <v>130.35</v>
      </c>
      <c r="EW362">
        <v>0.36</v>
      </c>
      <c r="EX362">
        <v>0</v>
      </c>
      <c r="EY362">
        <v>0</v>
      </c>
      <c r="FQ362">
        <v>0</v>
      </c>
      <c r="FR362">
        <f t="shared" si="308"/>
        <v>0</v>
      </c>
      <c r="FS362">
        <v>0</v>
      </c>
      <c r="FX362">
        <v>70</v>
      </c>
      <c r="FY362">
        <v>10</v>
      </c>
      <c r="GA362" t="s">
        <v>3</v>
      </c>
      <c r="GD362">
        <v>0</v>
      </c>
      <c r="GF362">
        <v>2027726289</v>
      </c>
      <c r="GG362">
        <v>2</v>
      </c>
      <c r="GH362">
        <v>1</v>
      </c>
      <c r="GI362">
        <v>-2</v>
      </c>
      <c r="GJ362">
        <v>0</v>
      </c>
      <c r="GK362">
        <f>ROUND(R362*(R12)/100,2)</f>
        <v>1603.41</v>
      </c>
      <c r="GL362">
        <f t="shared" si="309"/>
        <v>0</v>
      </c>
      <c r="GM362">
        <f t="shared" si="310"/>
        <v>9823.17</v>
      </c>
      <c r="GN362">
        <f t="shared" si="311"/>
        <v>0</v>
      </c>
      <c r="GO362">
        <f t="shared" si="312"/>
        <v>0</v>
      </c>
      <c r="GP362">
        <f t="shared" si="313"/>
        <v>9823.17</v>
      </c>
      <c r="GR362">
        <v>0</v>
      </c>
      <c r="GS362">
        <v>0</v>
      </c>
      <c r="GT362">
        <v>0</v>
      </c>
      <c r="GU362" t="s">
        <v>3</v>
      </c>
      <c r="GV362">
        <f>ROUND((GT362),6)</f>
        <v>0</v>
      </c>
      <c r="GW362">
        <v>1</v>
      </c>
      <c r="GX362">
        <f t="shared" si="314"/>
        <v>0</v>
      </c>
      <c r="HA362">
        <v>0</v>
      </c>
      <c r="HB362">
        <v>0</v>
      </c>
      <c r="HC362">
        <f t="shared" si="315"/>
        <v>0</v>
      </c>
      <c r="HE362" t="s">
        <v>3</v>
      </c>
      <c r="HF362" t="s">
        <v>3</v>
      </c>
      <c r="HM362" t="s">
        <v>3</v>
      </c>
      <c r="HN362" t="s">
        <v>3</v>
      </c>
      <c r="HO362" t="s">
        <v>3</v>
      </c>
      <c r="HP362" t="s">
        <v>3</v>
      </c>
      <c r="HQ362" t="s">
        <v>3</v>
      </c>
      <c r="IK362">
        <v>0</v>
      </c>
    </row>
    <row r="363" spans="1:245" x14ac:dyDescent="0.2">
      <c r="A363">
        <v>17</v>
      </c>
      <c r="B363">
        <v>1</v>
      </c>
      <c r="C363">
        <f>ROW(SmtRes!A362)</f>
        <v>362</v>
      </c>
      <c r="D363">
        <f>ROW(EtalonRes!A362)</f>
        <v>362</v>
      </c>
      <c r="E363" t="s">
        <v>358</v>
      </c>
      <c r="F363" t="s">
        <v>325</v>
      </c>
      <c r="G363" t="s">
        <v>359</v>
      </c>
      <c r="H363" t="s">
        <v>19</v>
      </c>
      <c r="I363">
        <v>1</v>
      </c>
      <c r="J363">
        <v>0</v>
      </c>
      <c r="K363">
        <v>1</v>
      </c>
      <c r="O363">
        <f t="shared" si="284"/>
        <v>155.69999999999999</v>
      </c>
      <c r="P363">
        <f t="shared" si="285"/>
        <v>0.49</v>
      </c>
      <c r="Q363">
        <f t="shared" si="286"/>
        <v>16.59</v>
      </c>
      <c r="R363">
        <f t="shared" si="287"/>
        <v>10.83</v>
      </c>
      <c r="S363">
        <f t="shared" si="288"/>
        <v>138.62</v>
      </c>
      <c r="T363">
        <f t="shared" si="289"/>
        <v>0</v>
      </c>
      <c r="U363">
        <f t="shared" si="290"/>
        <v>0.35699999999999998</v>
      </c>
      <c r="V363">
        <f t="shared" si="291"/>
        <v>0</v>
      </c>
      <c r="W363">
        <f t="shared" si="292"/>
        <v>0</v>
      </c>
      <c r="X363">
        <f t="shared" si="293"/>
        <v>97.03</v>
      </c>
      <c r="Y363">
        <f t="shared" si="294"/>
        <v>13.86</v>
      </c>
      <c r="AA363">
        <v>150194011</v>
      </c>
      <c r="AB363">
        <f t="shared" si="295"/>
        <v>155.70099999999999</v>
      </c>
      <c r="AC363">
        <f>ROUND(((ES363*1)),6)</f>
        <v>0.49</v>
      </c>
      <c r="AD363">
        <f>ROUND(((((ET363*0.7))-((EU363*0.7)))+AE363),6)</f>
        <v>16.59</v>
      </c>
      <c r="AE363">
        <f>ROUND(((EU363*0.7)),6)</f>
        <v>10.829000000000001</v>
      </c>
      <c r="AF363">
        <f>ROUND(((EV363*0.7)),6)</f>
        <v>138.62100000000001</v>
      </c>
      <c r="AG363">
        <f t="shared" si="296"/>
        <v>0</v>
      </c>
      <c r="AH363">
        <f>((EW363*0.7))</f>
        <v>0.35699999999999998</v>
      </c>
      <c r="AI363">
        <f>((EX363*0.7))</f>
        <v>0</v>
      </c>
      <c r="AJ363">
        <f t="shared" si="297"/>
        <v>0</v>
      </c>
      <c r="AK363">
        <v>222.22</v>
      </c>
      <c r="AL363">
        <v>0.49</v>
      </c>
      <c r="AM363">
        <v>23.7</v>
      </c>
      <c r="AN363">
        <v>15.47</v>
      </c>
      <c r="AO363">
        <v>198.03</v>
      </c>
      <c r="AP363">
        <v>0</v>
      </c>
      <c r="AQ363">
        <v>0.51</v>
      </c>
      <c r="AR363">
        <v>0</v>
      </c>
      <c r="AS363">
        <v>0</v>
      </c>
      <c r="AT363">
        <v>70</v>
      </c>
      <c r="AU363">
        <v>10</v>
      </c>
      <c r="AV363">
        <v>1</v>
      </c>
      <c r="AW363">
        <v>1</v>
      </c>
      <c r="AZ363">
        <v>1</v>
      </c>
      <c r="BA363">
        <v>1</v>
      </c>
      <c r="BB363">
        <v>1</v>
      </c>
      <c r="BC363">
        <v>1</v>
      </c>
      <c r="BD363" t="s">
        <v>3</v>
      </c>
      <c r="BE363" t="s">
        <v>3</v>
      </c>
      <c r="BF363" t="s">
        <v>3</v>
      </c>
      <c r="BG363" t="s">
        <v>3</v>
      </c>
      <c r="BH363">
        <v>0</v>
      </c>
      <c r="BI363">
        <v>4</v>
      </c>
      <c r="BJ363" t="s">
        <v>327</v>
      </c>
      <c r="BM363">
        <v>0</v>
      </c>
      <c r="BN363">
        <v>0</v>
      </c>
      <c r="BO363" t="s">
        <v>3</v>
      </c>
      <c r="BP363">
        <v>0</v>
      </c>
      <c r="BQ363">
        <v>1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3</v>
      </c>
      <c r="BZ363">
        <v>70</v>
      </c>
      <c r="CA363">
        <v>10</v>
      </c>
      <c r="CB363" t="s">
        <v>3</v>
      </c>
      <c r="CE363">
        <v>0</v>
      </c>
      <c r="CF363">
        <v>0</v>
      </c>
      <c r="CG363">
        <v>0</v>
      </c>
      <c r="CM363">
        <v>0</v>
      </c>
      <c r="CN363" t="s">
        <v>850</v>
      </c>
      <c r="CO363">
        <v>0</v>
      </c>
      <c r="CP363">
        <f t="shared" si="298"/>
        <v>155.69999999999999</v>
      </c>
      <c r="CQ363">
        <f t="shared" si="299"/>
        <v>0.49</v>
      </c>
      <c r="CR363">
        <f>(((((ET363*0.7))*BB363-((EU363*0.7))*BS363)+AE363*BS363)*AV363)</f>
        <v>16.59</v>
      </c>
      <c r="CS363">
        <f t="shared" si="300"/>
        <v>10.829000000000001</v>
      </c>
      <c r="CT363">
        <f t="shared" si="301"/>
        <v>138.62100000000001</v>
      </c>
      <c r="CU363">
        <f t="shared" si="302"/>
        <v>0</v>
      </c>
      <c r="CV363">
        <f t="shared" si="303"/>
        <v>0.35699999999999998</v>
      </c>
      <c r="CW363">
        <f t="shared" si="304"/>
        <v>0</v>
      </c>
      <c r="CX363">
        <f t="shared" si="305"/>
        <v>0</v>
      </c>
      <c r="CY363">
        <f t="shared" si="306"/>
        <v>97.033999999999992</v>
      </c>
      <c r="CZ363">
        <f t="shared" si="307"/>
        <v>13.862</v>
      </c>
      <c r="DC363" t="s">
        <v>3</v>
      </c>
      <c r="DD363" t="s">
        <v>21</v>
      </c>
      <c r="DE363" t="s">
        <v>22</v>
      </c>
      <c r="DF363" t="s">
        <v>22</v>
      </c>
      <c r="DG363" t="s">
        <v>22</v>
      </c>
      <c r="DH363" t="s">
        <v>3</v>
      </c>
      <c r="DI363" t="s">
        <v>22</v>
      </c>
      <c r="DJ363" t="s">
        <v>22</v>
      </c>
      <c r="DK363" t="s">
        <v>3</v>
      </c>
      <c r="DL363" t="s">
        <v>3</v>
      </c>
      <c r="DM363" t="s">
        <v>3</v>
      </c>
      <c r="DN363">
        <v>0</v>
      </c>
      <c r="DO363">
        <v>0</v>
      </c>
      <c r="DP363">
        <v>1</v>
      </c>
      <c r="DQ363">
        <v>1</v>
      </c>
      <c r="DU363">
        <v>1010</v>
      </c>
      <c r="DV363" t="s">
        <v>19</v>
      </c>
      <c r="DW363" t="s">
        <v>19</v>
      </c>
      <c r="DX363">
        <v>1</v>
      </c>
      <c r="DZ363" t="s">
        <v>3</v>
      </c>
      <c r="EA363" t="s">
        <v>3</v>
      </c>
      <c r="EB363" t="s">
        <v>3</v>
      </c>
      <c r="EC363" t="s">
        <v>3</v>
      </c>
      <c r="EE363">
        <v>113434998</v>
      </c>
      <c r="EF363">
        <v>1</v>
      </c>
      <c r="EG363" t="s">
        <v>23</v>
      </c>
      <c r="EH363">
        <v>0</v>
      </c>
      <c r="EI363" t="s">
        <v>3</v>
      </c>
      <c r="EJ363">
        <v>4</v>
      </c>
      <c r="EK363">
        <v>0</v>
      </c>
      <c r="EL363" t="s">
        <v>24</v>
      </c>
      <c r="EM363" t="s">
        <v>25</v>
      </c>
      <c r="EO363" t="s">
        <v>26</v>
      </c>
      <c r="EQ363">
        <v>131072</v>
      </c>
      <c r="ER363">
        <v>222.22</v>
      </c>
      <c r="ES363">
        <v>0.49</v>
      </c>
      <c r="ET363">
        <v>23.7</v>
      </c>
      <c r="EU363">
        <v>15.47</v>
      </c>
      <c r="EV363">
        <v>198.03</v>
      </c>
      <c r="EW363">
        <v>0.51</v>
      </c>
      <c r="EX363">
        <v>0</v>
      </c>
      <c r="EY363">
        <v>0</v>
      </c>
      <c r="FQ363">
        <v>0</v>
      </c>
      <c r="FR363">
        <f t="shared" si="308"/>
        <v>0</v>
      </c>
      <c r="FS363">
        <v>0</v>
      </c>
      <c r="FX363">
        <v>70</v>
      </c>
      <c r="FY363">
        <v>10</v>
      </c>
      <c r="GA363" t="s">
        <v>3</v>
      </c>
      <c r="GD363">
        <v>0</v>
      </c>
      <c r="GF363">
        <v>-29559485</v>
      </c>
      <c r="GG363">
        <v>2</v>
      </c>
      <c r="GH363">
        <v>1</v>
      </c>
      <c r="GI363">
        <v>-2</v>
      </c>
      <c r="GJ363">
        <v>0</v>
      </c>
      <c r="GK363">
        <f>ROUND(R363*(R12)/100,2)</f>
        <v>11.7</v>
      </c>
      <c r="GL363">
        <f t="shared" si="309"/>
        <v>0</v>
      </c>
      <c r="GM363">
        <f t="shared" si="310"/>
        <v>278.29000000000002</v>
      </c>
      <c r="GN363">
        <f t="shared" si="311"/>
        <v>0</v>
      </c>
      <c r="GO363">
        <f t="shared" si="312"/>
        <v>0</v>
      </c>
      <c r="GP363">
        <f t="shared" si="313"/>
        <v>278.29000000000002</v>
      </c>
      <c r="GR363">
        <v>0</v>
      </c>
      <c r="GS363">
        <v>0</v>
      </c>
      <c r="GT363">
        <v>0</v>
      </c>
      <c r="GU363" t="s">
        <v>3</v>
      </c>
      <c r="GV363">
        <f>ROUND((GT363),6)</f>
        <v>0</v>
      </c>
      <c r="GW363">
        <v>1</v>
      </c>
      <c r="GX363">
        <f t="shared" si="314"/>
        <v>0</v>
      </c>
      <c r="HA363">
        <v>0</v>
      </c>
      <c r="HB363">
        <v>0</v>
      </c>
      <c r="HC363">
        <f t="shared" si="315"/>
        <v>0</v>
      </c>
      <c r="HE363" t="s">
        <v>3</v>
      </c>
      <c r="HF363" t="s">
        <v>3</v>
      </c>
      <c r="HM363" t="s">
        <v>3</v>
      </c>
      <c r="HN363" t="s">
        <v>3</v>
      </c>
      <c r="HO363" t="s">
        <v>3</v>
      </c>
      <c r="HP363" t="s">
        <v>3</v>
      </c>
      <c r="HQ363" t="s">
        <v>3</v>
      </c>
      <c r="IK363">
        <v>0</v>
      </c>
    </row>
    <row r="364" spans="1:245" x14ac:dyDescent="0.2">
      <c r="A364">
        <v>17</v>
      </c>
      <c r="B364">
        <v>1</v>
      </c>
      <c r="C364">
        <f>ROW(SmtRes!A366)</f>
        <v>366</v>
      </c>
      <c r="D364">
        <f>ROW(EtalonRes!A366)</f>
        <v>366</v>
      </c>
      <c r="E364" t="s">
        <v>360</v>
      </c>
      <c r="F364" t="s">
        <v>329</v>
      </c>
      <c r="G364" t="s">
        <v>361</v>
      </c>
      <c r="H364" t="s">
        <v>19</v>
      </c>
      <c r="I364">
        <v>1</v>
      </c>
      <c r="J364">
        <v>0</v>
      </c>
      <c r="K364">
        <v>1</v>
      </c>
      <c r="O364">
        <f t="shared" si="284"/>
        <v>287.70999999999998</v>
      </c>
      <c r="P364">
        <f t="shared" si="285"/>
        <v>5.39</v>
      </c>
      <c r="Q364">
        <f t="shared" si="286"/>
        <v>26.07</v>
      </c>
      <c r="R364">
        <f t="shared" si="287"/>
        <v>17</v>
      </c>
      <c r="S364">
        <f t="shared" si="288"/>
        <v>256.25</v>
      </c>
      <c r="T364">
        <f t="shared" si="289"/>
        <v>0</v>
      </c>
      <c r="U364">
        <f t="shared" si="290"/>
        <v>0.65999999999999992</v>
      </c>
      <c r="V364">
        <f t="shared" si="291"/>
        <v>0</v>
      </c>
      <c r="W364">
        <f t="shared" si="292"/>
        <v>0</v>
      </c>
      <c r="X364">
        <f t="shared" si="293"/>
        <v>179.38</v>
      </c>
      <c r="Y364">
        <f t="shared" si="294"/>
        <v>25.63</v>
      </c>
      <c r="AA364">
        <v>150194011</v>
      </c>
      <c r="AB364">
        <f t="shared" si="295"/>
        <v>287.70499999999998</v>
      </c>
      <c r="AC364">
        <f>ROUND((((ES364*1)*11)),6)</f>
        <v>5.39</v>
      </c>
      <c r="AD364">
        <f>ROUND((((((ET364*0.75)*11))-(((EU364*0.75)*11)))+AE364),6)</f>
        <v>26.07</v>
      </c>
      <c r="AE364">
        <f>ROUND((((EU364*0.75)*11)),6)</f>
        <v>16.995000000000001</v>
      </c>
      <c r="AF364">
        <f>ROUND((((EV364*0.75)*11)),6)</f>
        <v>256.245</v>
      </c>
      <c r="AG364">
        <f t="shared" si="296"/>
        <v>0</v>
      </c>
      <c r="AH364">
        <f>(((EW364*0.75)*11))</f>
        <v>0.65999999999999992</v>
      </c>
      <c r="AI364">
        <f>(((EX364*0.75)*11))</f>
        <v>0</v>
      </c>
      <c r="AJ364">
        <f t="shared" si="297"/>
        <v>0</v>
      </c>
      <c r="AK364">
        <v>34.71</v>
      </c>
      <c r="AL364">
        <v>0.49</v>
      </c>
      <c r="AM364">
        <v>3.16</v>
      </c>
      <c r="AN364">
        <v>2.06</v>
      </c>
      <c r="AO364">
        <v>31.06</v>
      </c>
      <c r="AP364">
        <v>0</v>
      </c>
      <c r="AQ364">
        <v>0.08</v>
      </c>
      <c r="AR364">
        <v>0</v>
      </c>
      <c r="AS364">
        <v>0</v>
      </c>
      <c r="AT364">
        <v>70</v>
      </c>
      <c r="AU364">
        <v>10</v>
      </c>
      <c r="AV364">
        <v>1</v>
      </c>
      <c r="AW364">
        <v>1</v>
      </c>
      <c r="AZ364">
        <v>1</v>
      </c>
      <c r="BA364">
        <v>1</v>
      </c>
      <c r="BB364">
        <v>1</v>
      </c>
      <c r="BC364">
        <v>1</v>
      </c>
      <c r="BD364" t="s">
        <v>3</v>
      </c>
      <c r="BE364" t="s">
        <v>3</v>
      </c>
      <c r="BF364" t="s">
        <v>3</v>
      </c>
      <c r="BG364" t="s">
        <v>3</v>
      </c>
      <c r="BH364">
        <v>0</v>
      </c>
      <c r="BI364">
        <v>4</v>
      </c>
      <c r="BJ364" t="s">
        <v>331</v>
      </c>
      <c r="BM364">
        <v>0</v>
      </c>
      <c r="BN364">
        <v>0</v>
      </c>
      <c r="BO364" t="s">
        <v>3</v>
      </c>
      <c r="BP364">
        <v>0</v>
      </c>
      <c r="BQ364">
        <v>1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3</v>
      </c>
      <c r="BZ364">
        <v>70</v>
      </c>
      <c r="CA364">
        <v>10</v>
      </c>
      <c r="CB364" t="s">
        <v>3</v>
      </c>
      <c r="CE364">
        <v>0</v>
      </c>
      <c r="CF364">
        <v>0</v>
      </c>
      <c r="CG364">
        <v>0</v>
      </c>
      <c r="CM364">
        <v>0</v>
      </c>
      <c r="CN364" t="s">
        <v>851</v>
      </c>
      <c r="CO364">
        <v>0</v>
      </c>
      <c r="CP364">
        <f t="shared" si="298"/>
        <v>287.70999999999998</v>
      </c>
      <c r="CQ364">
        <f t="shared" si="299"/>
        <v>5.39</v>
      </c>
      <c r="CR364">
        <f>((((((ET364*0.75)*11))*BB364-(((EU364*0.75)*11))*BS364)+AE364*BS364)*AV364)</f>
        <v>26.070000000000004</v>
      </c>
      <c r="CS364">
        <f t="shared" si="300"/>
        <v>16.995000000000001</v>
      </c>
      <c r="CT364">
        <f t="shared" si="301"/>
        <v>256.245</v>
      </c>
      <c r="CU364">
        <f t="shared" si="302"/>
        <v>0</v>
      </c>
      <c r="CV364">
        <f t="shared" si="303"/>
        <v>0.65999999999999992</v>
      </c>
      <c r="CW364">
        <f t="shared" si="304"/>
        <v>0</v>
      </c>
      <c r="CX364">
        <f t="shared" si="305"/>
        <v>0</v>
      </c>
      <c r="CY364">
        <f t="shared" si="306"/>
        <v>179.375</v>
      </c>
      <c r="CZ364">
        <f t="shared" si="307"/>
        <v>25.625</v>
      </c>
      <c r="DC364" t="s">
        <v>3</v>
      </c>
      <c r="DD364" t="s">
        <v>31</v>
      </c>
      <c r="DE364" t="s">
        <v>32</v>
      </c>
      <c r="DF364" t="s">
        <v>32</v>
      </c>
      <c r="DG364" t="s">
        <v>32</v>
      </c>
      <c r="DH364" t="s">
        <v>3</v>
      </c>
      <c r="DI364" t="s">
        <v>32</v>
      </c>
      <c r="DJ364" t="s">
        <v>32</v>
      </c>
      <c r="DK364" t="s">
        <v>3</v>
      </c>
      <c r="DL364" t="s">
        <v>33</v>
      </c>
      <c r="DM364" t="s">
        <v>33</v>
      </c>
      <c r="DN364">
        <v>0</v>
      </c>
      <c r="DO364">
        <v>0</v>
      </c>
      <c r="DP364">
        <v>1</v>
      </c>
      <c r="DQ364">
        <v>1</v>
      </c>
      <c r="DU364">
        <v>1010</v>
      </c>
      <c r="DV364" t="s">
        <v>19</v>
      </c>
      <c r="DW364" t="s">
        <v>19</v>
      </c>
      <c r="DX364">
        <v>1</v>
      </c>
      <c r="DZ364" t="s">
        <v>3</v>
      </c>
      <c r="EA364" t="s">
        <v>3</v>
      </c>
      <c r="EB364" t="s">
        <v>3</v>
      </c>
      <c r="EC364" t="s">
        <v>3</v>
      </c>
      <c r="EE364">
        <v>113434998</v>
      </c>
      <c r="EF364">
        <v>1</v>
      </c>
      <c r="EG364" t="s">
        <v>23</v>
      </c>
      <c r="EH364">
        <v>0</v>
      </c>
      <c r="EI364" t="s">
        <v>3</v>
      </c>
      <c r="EJ364">
        <v>4</v>
      </c>
      <c r="EK364">
        <v>0</v>
      </c>
      <c r="EL364" t="s">
        <v>24</v>
      </c>
      <c r="EM364" t="s">
        <v>25</v>
      </c>
      <c r="EO364" t="s">
        <v>34</v>
      </c>
      <c r="EQ364">
        <v>131072</v>
      </c>
      <c r="ER364">
        <v>34.71</v>
      </c>
      <c r="ES364">
        <v>0.49</v>
      </c>
      <c r="ET364">
        <v>3.16</v>
      </c>
      <c r="EU364">
        <v>2.06</v>
      </c>
      <c r="EV364">
        <v>31.06</v>
      </c>
      <c r="EW364">
        <v>0.08</v>
      </c>
      <c r="EX364">
        <v>0</v>
      </c>
      <c r="EY364">
        <v>0</v>
      </c>
      <c r="FQ364">
        <v>0</v>
      </c>
      <c r="FR364">
        <f t="shared" si="308"/>
        <v>0</v>
      </c>
      <c r="FS364">
        <v>0</v>
      </c>
      <c r="FX364">
        <v>770</v>
      </c>
      <c r="FY364">
        <v>110</v>
      </c>
      <c r="GA364" t="s">
        <v>3</v>
      </c>
      <c r="GD364">
        <v>0</v>
      </c>
      <c r="GF364">
        <v>90798114</v>
      </c>
      <c r="GG364">
        <v>2</v>
      </c>
      <c r="GH364">
        <v>1</v>
      </c>
      <c r="GI364">
        <v>-2</v>
      </c>
      <c r="GJ364">
        <v>0</v>
      </c>
      <c r="GK364">
        <f>ROUND(R364*(R12)/100,2)</f>
        <v>18.36</v>
      </c>
      <c r="GL364">
        <f t="shared" si="309"/>
        <v>0</v>
      </c>
      <c r="GM364">
        <f t="shared" si="310"/>
        <v>511.08</v>
      </c>
      <c r="GN364">
        <f t="shared" si="311"/>
        <v>0</v>
      </c>
      <c r="GO364">
        <f t="shared" si="312"/>
        <v>0</v>
      </c>
      <c r="GP364">
        <f t="shared" si="313"/>
        <v>511.08</v>
      </c>
      <c r="GR364">
        <v>0</v>
      </c>
      <c r="GS364">
        <v>0</v>
      </c>
      <c r="GT364">
        <v>0</v>
      </c>
      <c r="GU364" t="s">
        <v>33</v>
      </c>
      <c r="GV364">
        <f>ROUND(((GT364*11)),6)</f>
        <v>0</v>
      </c>
      <c r="GW364">
        <v>1</v>
      </c>
      <c r="GX364">
        <f t="shared" si="314"/>
        <v>0</v>
      </c>
      <c r="HA364">
        <v>0</v>
      </c>
      <c r="HB364">
        <v>0</v>
      </c>
      <c r="HC364">
        <f t="shared" si="315"/>
        <v>0</v>
      </c>
      <c r="HE364" t="s">
        <v>3</v>
      </c>
      <c r="HF364" t="s">
        <v>3</v>
      </c>
      <c r="HM364" t="s">
        <v>3</v>
      </c>
      <c r="HN364" t="s">
        <v>3</v>
      </c>
      <c r="HO364" t="s">
        <v>3</v>
      </c>
      <c r="HP364" t="s">
        <v>3</v>
      </c>
      <c r="HQ364" t="s">
        <v>3</v>
      </c>
      <c r="IK364">
        <v>0</v>
      </c>
    </row>
    <row r="365" spans="1:245" x14ac:dyDescent="0.2">
      <c r="A365">
        <v>17</v>
      </c>
      <c r="B365">
        <v>1</v>
      </c>
      <c r="C365">
        <f>ROW(SmtRes!A368)</f>
        <v>368</v>
      </c>
      <c r="D365">
        <f>ROW(EtalonRes!A368)</f>
        <v>368</v>
      </c>
      <c r="E365" t="s">
        <v>362</v>
      </c>
      <c r="F365" t="s">
        <v>169</v>
      </c>
      <c r="G365" t="s">
        <v>363</v>
      </c>
      <c r="H365" t="s">
        <v>166</v>
      </c>
      <c r="I365">
        <v>1.8</v>
      </c>
      <c r="J365">
        <v>0</v>
      </c>
      <c r="K365">
        <v>1.8</v>
      </c>
      <c r="O365">
        <f t="shared" si="284"/>
        <v>7160.62</v>
      </c>
      <c r="P365">
        <f t="shared" si="285"/>
        <v>31.54</v>
      </c>
      <c r="Q365">
        <f t="shared" si="286"/>
        <v>0</v>
      </c>
      <c r="R365">
        <f t="shared" si="287"/>
        <v>0</v>
      </c>
      <c r="S365">
        <f t="shared" si="288"/>
        <v>7129.08</v>
      </c>
      <c r="T365">
        <f t="shared" si="289"/>
        <v>0</v>
      </c>
      <c r="U365">
        <f t="shared" si="290"/>
        <v>18.36</v>
      </c>
      <c r="V365">
        <f t="shared" si="291"/>
        <v>0</v>
      </c>
      <c r="W365">
        <f t="shared" si="292"/>
        <v>0</v>
      </c>
      <c r="X365">
        <f t="shared" si="293"/>
        <v>4990.3599999999997</v>
      </c>
      <c r="Y365">
        <f t="shared" si="294"/>
        <v>712.91</v>
      </c>
      <c r="AA365">
        <v>150194011</v>
      </c>
      <c r="AB365">
        <f t="shared" si="295"/>
        <v>3978.12</v>
      </c>
      <c r="AC365">
        <f>ROUND(((ES365*12)),6)</f>
        <v>17.52</v>
      </c>
      <c r="AD365">
        <f>ROUND(((((ET365*12))-((EU365*12)))+AE365),6)</f>
        <v>0</v>
      </c>
      <c r="AE365">
        <f>ROUND(((EU365*12)),6)</f>
        <v>0</v>
      </c>
      <c r="AF365">
        <f>ROUND(((EV365*12)),6)</f>
        <v>3960.6</v>
      </c>
      <c r="AG365">
        <f t="shared" si="296"/>
        <v>0</v>
      </c>
      <c r="AH365">
        <f>((EW365*12))</f>
        <v>10.199999999999999</v>
      </c>
      <c r="AI365">
        <f>((EX365*12))</f>
        <v>0</v>
      </c>
      <c r="AJ365">
        <f t="shared" si="297"/>
        <v>0</v>
      </c>
      <c r="AK365">
        <v>331.51</v>
      </c>
      <c r="AL365">
        <v>1.46</v>
      </c>
      <c r="AM365">
        <v>0</v>
      </c>
      <c r="AN365">
        <v>0</v>
      </c>
      <c r="AO365">
        <v>330.05</v>
      </c>
      <c r="AP365">
        <v>0</v>
      </c>
      <c r="AQ365">
        <v>0.85</v>
      </c>
      <c r="AR365">
        <v>0</v>
      </c>
      <c r="AS365">
        <v>0</v>
      </c>
      <c r="AT365">
        <v>70</v>
      </c>
      <c r="AU365">
        <v>10</v>
      </c>
      <c r="AV365">
        <v>1</v>
      </c>
      <c r="AW365">
        <v>1</v>
      </c>
      <c r="AZ365">
        <v>1</v>
      </c>
      <c r="BA365">
        <v>1</v>
      </c>
      <c r="BB365">
        <v>1</v>
      </c>
      <c r="BC365">
        <v>1</v>
      </c>
      <c r="BD365" t="s">
        <v>3</v>
      </c>
      <c r="BE365" t="s">
        <v>3</v>
      </c>
      <c r="BF365" t="s">
        <v>3</v>
      </c>
      <c r="BG365" t="s">
        <v>3</v>
      </c>
      <c r="BH365">
        <v>0</v>
      </c>
      <c r="BI365">
        <v>4</v>
      </c>
      <c r="BJ365" t="s">
        <v>171</v>
      </c>
      <c r="BM365">
        <v>0</v>
      </c>
      <c r="BN365">
        <v>0</v>
      </c>
      <c r="BO365" t="s">
        <v>3</v>
      </c>
      <c r="BP365">
        <v>0</v>
      </c>
      <c r="BQ365">
        <v>1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3</v>
      </c>
      <c r="BZ365">
        <v>70</v>
      </c>
      <c r="CA365">
        <v>10</v>
      </c>
      <c r="CB365" t="s">
        <v>3</v>
      </c>
      <c r="CE365">
        <v>0</v>
      </c>
      <c r="CF365">
        <v>0</v>
      </c>
      <c r="CG365">
        <v>0</v>
      </c>
      <c r="CM365">
        <v>0</v>
      </c>
      <c r="CN365" t="s">
        <v>3</v>
      </c>
      <c r="CO365">
        <v>0</v>
      </c>
      <c r="CP365">
        <f t="shared" si="298"/>
        <v>7160.62</v>
      </c>
      <c r="CQ365">
        <f t="shared" si="299"/>
        <v>17.52</v>
      </c>
      <c r="CR365">
        <f>(((((ET365*12))*BB365-((EU365*12))*BS365)+AE365*BS365)*AV365)</f>
        <v>0</v>
      </c>
      <c r="CS365">
        <f t="shared" si="300"/>
        <v>0</v>
      </c>
      <c r="CT365">
        <f t="shared" si="301"/>
        <v>3960.6</v>
      </c>
      <c r="CU365">
        <f t="shared" si="302"/>
        <v>0</v>
      </c>
      <c r="CV365">
        <f t="shared" si="303"/>
        <v>10.199999999999999</v>
      </c>
      <c r="CW365">
        <f t="shared" si="304"/>
        <v>0</v>
      </c>
      <c r="CX365">
        <f t="shared" si="305"/>
        <v>0</v>
      </c>
      <c r="CY365">
        <f t="shared" si="306"/>
        <v>4990.3559999999998</v>
      </c>
      <c r="CZ365">
        <f t="shared" si="307"/>
        <v>712.90800000000002</v>
      </c>
      <c r="DC365" t="s">
        <v>3</v>
      </c>
      <c r="DD365" t="s">
        <v>163</v>
      </c>
      <c r="DE365" t="s">
        <v>163</v>
      </c>
      <c r="DF365" t="s">
        <v>163</v>
      </c>
      <c r="DG365" t="s">
        <v>163</v>
      </c>
      <c r="DH365" t="s">
        <v>3</v>
      </c>
      <c r="DI365" t="s">
        <v>163</v>
      </c>
      <c r="DJ365" t="s">
        <v>163</v>
      </c>
      <c r="DK365" t="s">
        <v>3</v>
      </c>
      <c r="DL365" t="s">
        <v>163</v>
      </c>
      <c r="DM365" t="s">
        <v>163</v>
      </c>
      <c r="DN365">
        <v>0</v>
      </c>
      <c r="DO365">
        <v>0</v>
      </c>
      <c r="DP365">
        <v>1</v>
      </c>
      <c r="DQ365">
        <v>1</v>
      </c>
      <c r="DU365">
        <v>1010</v>
      </c>
      <c r="DV365" t="s">
        <v>166</v>
      </c>
      <c r="DW365" t="s">
        <v>166</v>
      </c>
      <c r="DX365">
        <v>10</v>
      </c>
      <c r="DZ365" t="s">
        <v>3</v>
      </c>
      <c r="EA365" t="s">
        <v>3</v>
      </c>
      <c r="EB365" t="s">
        <v>3</v>
      </c>
      <c r="EC365" t="s">
        <v>3</v>
      </c>
      <c r="EE365">
        <v>113434998</v>
      </c>
      <c r="EF365">
        <v>1</v>
      </c>
      <c r="EG365" t="s">
        <v>23</v>
      </c>
      <c r="EH365">
        <v>0</v>
      </c>
      <c r="EI365" t="s">
        <v>3</v>
      </c>
      <c r="EJ365">
        <v>4</v>
      </c>
      <c r="EK365">
        <v>0</v>
      </c>
      <c r="EL365" t="s">
        <v>24</v>
      </c>
      <c r="EM365" t="s">
        <v>25</v>
      </c>
      <c r="EO365" t="s">
        <v>3</v>
      </c>
      <c r="EQ365">
        <v>131072</v>
      </c>
      <c r="ER365">
        <v>331.51</v>
      </c>
      <c r="ES365">
        <v>1.46</v>
      </c>
      <c r="ET365">
        <v>0</v>
      </c>
      <c r="EU365">
        <v>0</v>
      </c>
      <c r="EV365">
        <v>330.05</v>
      </c>
      <c r="EW365">
        <v>0.85</v>
      </c>
      <c r="EX365">
        <v>0</v>
      </c>
      <c r="EY365">
        <v>0</v>
      </c>
      <c r="FQ365">
        <v>0</v>
      </c>
      <c r="FR365">
        <f t="shared" si="308"/>
        <v>0</v>
      </c>
      <c r="FS365">
        <v>0</v>
      </c>
      <c r="FX365">
        <v>840</v>
      </c>
      <c r="FY365">
        <v>120</v>
      </c>
      <c r="GA365" t="s">
        <v>3</v>
      </c>
      <c r="GD365">
        <v>0</v>
      </c>
      <c r="GF365">
        <v>956810235</v>
      </c>
      <c r="GG365">
        <v>2</v>
      </c>
      <c r="GH365">
        <v>1</v>
      </c>
      <c r="GI365">
        <v>-2</v>
      </c>
      <c r="GJ365">
        <v>0</v>
      </c>
      <c r="GK365">
        <f>ROUND(R365*(R12)/100,2)</f>
        <v>0</v>
      </c>
      <c r="GL365">
        <f t="shared" si="309"/>
        <v>0</v>
      </c>
      <c r="GM365">
        <f t="shared" si="310"/>
        <v>12863.89</v>
      </c>
      <c r="GN365">
        <f t="shared" si="311"/>
        <v>0</v>
      </c>
      <c r="GO365">
        <f t="shared" si="312"/>
        <v>0</v>
      </c>
      <c r="GP365">
        <f t="shared" si="313"/>
        <v>12863.89</v>
      </c>
      <c r="GR365">
        <v>0</v>
      </c>
      <c r="GS365">
        <v>0</v>
      </c>
      <c r="GT365">
        <v>0</v>
      </c>
      <c r="GU365" t="s">
        <v>163</v>
      </c>
      <c r="GV365">
        <f>ROUND(((GT365*12)),6)</f>
        <v>0</v>
      </c>
      <c r="GW365">
        <v>1</v>
      </c>
      <c r="GX365">
        <f t="shared" si="314"/>
        <v>0</v>
      </c>
      <c r="HA365">
        <v>0</v>
      </c>
      <c r="HB365">
        <v>0</v>
      </c>
      <c r="HC365">
        <f t="shared" si="315"/>
        <v>0</v>
      </c>
      <c r="HE365" t="s">
        <v>3</v>
      </c>
      <c r="HF365" t="s">
        <v>3</v>
      </c>
      <c r="HM365" t="s">
        <v>3</v>
      </c>
      <c r="HN365" t="s">
        <v>3</v>
      </c>
      <c r="HO365" t="s">
        <v>3</v>
      </c>
      <c r="HP365" t="s">
        <v>3</v>
      </c>
      <c r="HQ365" t="s">
        <v>3</v>
      </c>
      <c r="IK365">
        <v>0</v>
      </c>
    </row>
    <row r="366" spans="1:245" x14ac:dyDescent="0.2">
      <c r="A366">
        <v>17</v>
      </c>
      <c r="B366">
        <v>1</v>
      </c>
      <c r="C366">
        <f>ROW(SmtRes!A370)</f>
        <v>370</v>
      </c>
      <c r="D366">
        <f>ROW(EtalonRes!A370)</f>
        <v>370</v>
      </c>
      <c r="E366" t="s">
        <v>364</v>
      </c>
      <c r="F366" t="s">
        <v>207</v>
      </c>
      <c r="G366" t="s">
        <v>365</v>
      </c>
      <c r="H366" t="s">
        <v>209</v>
      </c>
      <c r="I366">
        <v>8</v>
      </c>
      <c r="J366">
        <v>0</v>
      </c>
      <c r="K366">
        <v>8</v>
      </c>
      <c r="O366">
        <f t="shared" si="284"/>
        <v>10960.32</v>
      </c>
      <c r="P366">
        <f t="shared" si="285"/>
        <v>562.55999999999995</v>
      </c>
      <c r="Q366">
        <f t="shared" si="286"/>
        <v>0</v>
      </c>
      <c r="R366">
        <f t="shared" si="287"/>
        <v>0</v>
      </c>
      <c r="S366">
        <f t="shared" si="288"/>
        <v>10397.76</v>
      </c>
      <c r="T366">
        <f t="shared" si="289"/>
        <v>0</v>
      </c>
      <c r="U366">
        <f t="shared" si="290"/>
        <v>24.96</v>
      </c>
      <c r="V366">
        <f t="shared" si="291"/>
        <v>0</v>
      </c>
      <c r="W366">
        <f t="shared" si="292"/>
        <v>0</v>
      </c>
      <c r="X366">
        <f t="shared" si="293"/>
        <v>7278.43</v>
      </c>
      <c r="Y366">
        <f t="shared" si="294"/>
        <v>1039.78</v>
      </c>
      <c r="AA366">
        <v>150194011</v>
      </c>
      <c r="AB366">
        <f t="shared" si="295"/>
        <v>1370.04</v>
      </c>
      <c r="AC366">
        <f>ROUND(((ES366*12)),6)</f>
        <v>70.319999999999993</v>
      </c>
      <c r="AD366">
        <f>ROUND(((((ET366*12))-((EU366*12)))+AE366),6)</f>
        <v>0</v>
      </c>
      <c r="AE366">
        <f>ROUND(((EU366*12)),6)</f>
        <v>0</v>
      </c>
      <c r="AF366">
        <f>ROUND(((EV366*12)),6)</f>
        <v>1299.72</v>
      </c>
      <c r="AG366">
        <f t="shared" si="296"/>
        <v>0</v>
      </c>
      <c r="AH366">
        <f>((EW366*12))</f>
        <v>3.12</v>
      </c>
      <c r="AI366">
        <f>((EX366*12))</f>
        <v>0</v>
      </c>
      <c r="AJ366">
        <f t="shared" si="297"/>
        <v>0</v>
      </c>
      <c r="AK366">
        <v>114.17</v>
      </c>
      <c r="AL366">
        <v>5.86</v>
      </c>
      <c r="AM366">
        <v>0</v>
      </c>
      <c r="AN366">
        <v>0</v>
      </c>
      <c r="AO366">
        <v>108.31</v>
      </c>
      <c r="AP366">
        <v>0</v>
      </c>
      <c r="AQ366">
        <v>0.26</v>
      </c>
      <c r="AR366">
        <v>0</v>
      </c>
      <c r="AS366">
        <v>0</v>
      </c>
      <c r="AT366">
        <v>70</v>
      </c>
      <c r="AU366">
        <v>10</v>
      </c>
      <c r="AV366">
        <v>1</v>
      </c>
      <c r="AW366">
        <v>1</v>
      </c>
      <c r="AZ366">
        <v>1</v>
      </c>
      <c r="BA366">
        <v>1</v>
      </c>
      <c r="BB366">
        <v>1</v>
      </c>
      <c r="BC366">
        <v>1</v>
      </c>
      <c r="BD366" t="s">
        <v>3</v>
      </c>
      <c r="BE366" t="s">
        <v>3</v>
      </c>
      <c r="BF366" t="s">
        <v>3</v>
      </c>
      <c r="BG366" t="s">
        <v>3</v>
      </c>
      <c r="BH366">
        <v>0</v>
      </c>
      <c r="BI366">
        <v>4</v>
      </c>
      <c r="BJ366" t="s">
        <v>210</v>
      </c>
      <c r="BM366">
        <v>0</v>
      </c>
      <c r="BN366">
        <v>0</v>
      </c>
      <c r="BO366" t="s">
        <v>3</v>
      </c>
      <c r="BP366">
        <v>0</v>
      </c>
      <c r="BQ366">
        <v>1</v>
      </c>
      <c r="BR366">
        <v>0</v>
      </c>
      <c r="BS366">
        <v>1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3</v>
      </c>
      <c r="BZ366">
        <v>70</v>
      </c>
      <c r="CA366">
        <v>10</v>
      </c>
      <c r="CB366" t="s">
        <v>3</v>
      </c>
      <c r="CE366">
        <v>0</v>
      </c>
      <c r="CF366">
        <v>0</v>
      </c>
      <c r="CG366">
        <v>0</v>
      </c>
      <c r="CM366">
        <v>0</v>
      </c>
      <c r="CN366" t="s">
        <v>3</v>
      </c>
      <c r="CO366">
        <v>0</v>
      </c>
      <c r="CP366">
        <f t="shared" si="298"/>
        <v>10960.32</v>
      </c>
      <c r="CQ366">
        <f t="shared" si="299"/>
        <v>70.319999999999993</v>
      </c>
      <c r="CR366">
        <f>(((((ET366*12))*BB366-((EU366*12))*BS366)+AE366*BS366)*AV366)</f>
        <v>0</v>
      </c>
      <c r="CS366">
        <f t="shared" si="300"/>
        <v>0</v>
      </c>
      <c r="CT366">
        <f t="shared" si="301"/>
        <v>1299.72</v>
      </c>
      <c r="CU366">
        <f t="shared" si="302"/>
        <v>0</v>
      </c>
      <c r="CV366">
        <f t="shared" si="303"/>
        <v>3.12</v>
      </c>
      <c r="CW366">
        <f t="shared" si="304"/>
        <v>0</v>
      </c>
      <c r="CX366">
        <f t="shared" si="305"/>
        <v>0</v>
      </c>
      <c r="CY366">
        <f t="shared" si="306"/>
        <v>7278.4320000000007</v>
      </c>
      <c r="CZ366">
        <f t="shared" si="307"/>
        <v>1039.7760000000001</v>
      </c>
      <c r="DC366" t="s">
        <v>3</v>
      </c>
      <c r="DD366" t="s">
        <v>163</v>
      </c>
      <c r="DE366" t="s">
        <v>163</v>
      </c>
      <c r="DF366" t="s">
        <v>163</v>
      </c>
      <c r="DG366" t="s">
        <v>163</v>
      </c>
      <c r="DH366" t="s">
        <v>3</v>
      </c>
      <c r="DI366" t="s">
        <v>163</v>
      </c>
      <c r="DJ366" t="s">
        <v>163</v>
      </c>
      <c r="DK366" t="s">
        <v>3</v>
      </c>
      <c r="DL366" t="s">
        <v>163</v>
      </c>
      <c r="DM366" t="s">
        <v>163</v>
      </c>
      <c r="DN366">
        <v>0</v>
      </c>
      <c r="DO366">
        <v>0</v>
      </c>
      <c r="DP366">
        <v>1</v>
      </c>
      <c r="DQ366">
        <v>1</v>
      </c>
      <c r="DU366">
        <v>1013</v>
      </c>
      <c r="DV366" t="s">
        <v>209</v>
      </c>
      <c r="DW366" t="s">
        <v>209</v>
      </c>
      <c r="DX366">
        <v>1</v>
      </c>
      <c r="DZ366" t="s">
        <v>3</v>
      </c>
      <c r="EA366" t="s">
        <v>3</v>
      </c>
      <c r="EB366" t="s">
        <v>3</v>
      </c>
      <c r="EC366" t="s">
        <v>3</v>
      </c>
      <c r="EE366">
        <v>113434998</v>
      </c>
      <c r="EF366">
        <v>1</v>
      </c>
      <c r="EG366" t="s">
        <v>23</v>
      </c>
      <c r="EH366">
        <v>0</v>
      </c>
      <c r="EI366" t="s">
        <v>3</v>
      </c>
      <c r="EJ366">
        <v>4</v>
      </c>
      <c r="EK366">
        <v>0</v>
      </c>
      <c r="EL366" t="s">
        <v>24</v>
      </c>
      <c r="EM366" t="s">
        <v>25</v>
      </c>
      <c r="EO366" t="s">
        <v>3</v>
      </c>
      <c r="EQ366">
        <v>131072</v>
      </c>
      <c r="ER366">
        <v>114.17</v>
      </c>
      <c r="ES366">
        <v>5.86</v>
      </c>
      <c r="ET366">
        <v>0</v>
      </c>
      <c r="EU366">
        <v>0</v>
      </c>
      <c r="EV366">
        <v>108.31</v>
      </c>
      <c r="EW366">
        <v>0.26</v>
      </c>
      <c r="EX366">
        <v>0</v>
      </c>
      <c r="EY366">
        <v>0</v>
      </c>
      <c r="FQ366">
        <v>0</v>
      </c>
      <c r="FR366">
        <f t="shared" si="308"/>
        <v>0</v>
      </c>
      <c r="FS366">
        <v>0</v>
      </c>
      <c r="FX366">
        <v>840</v>
      </c>
      <c r="FY366">
        <v>120</v>
      </c>
      <c r="GA366" t="s">
        <v>3</v>
      </c>
      <c r="GD366">
        <v>0</v>
      </c>
      <c r="GF366">
        <v>181211151</v>
      </c>
      <c r="GG366">
        <v>2</v>
      </c>
      <c r="GH366">
        <v>1</v>
      </c>
      <c r="GI366">
        <v>-2</v>
      </c>
      <c r="GJ366">
        <v>0</v>
      </c>
      <c r="GK366">
        <f>ROUND(R366*(R12)/100,2)</f>
        <v>0</v>
      </c>
      <c r="GL366">
        <f t="shared" si="309"/>
        <v>0</v>
      </c>
      <c r="GM366">
        <f t="shared" si="310"/>
        <v>19278.53</v>
      </c>
      <c r="GN366">
        <f t="shared" si="311"/>
        <v>0</v>
      </c>
      <c r="GO366">
        <f t="shared" si="312"/>
        <v>0</v>
      </c>
      <c r="GP366">
        <f t="shared" si="313"/>
        <v>19278.53</v>
      </c>
      <c r="GR366">
        <v>0</v>
      </c>
      <c r="GS366">
        <v>0</v>
      </c>
      <c r="GT366">
        <v>0</v>
      </c>
      <c r="GU366" t="s">
        <v>163</v>
      </c>
      <c r="GV366">
        <f>ROUND(((GT366*12)),6)</f>
        <v>0</v>
      </c>
      <c r="GW366">
        <v>1</v>
      </c>
      <c r="GX366">
        <f t="shared" si="314"/>
        <v>0</v>
      </c>
      <c r="HA366">
        <v>0</v>
      </c>
      <c r="HB366">
        <v>0</v>
      </c>
      <c r="HC366">
        <f t="shared" si="315"/>
        <v>0</v>
      </c>
      <c r="HE366" t="s">
        <v>3</v>
      </c>
      <c r="HF366" t="s">
        <v>3</v>
      </c>
      <c r="HM366" t="s">
        <v>3</v>
      </c>
      <c r="HN366" t="s">
        <v>3</v>
      </c>
      <c r="HO366" t="s">
        <v>3</v>
      </c>
      <c r="HP366" t="s">
        <v>3</v>
      </c>
      <c r="HQ366" t="s">
        <v>3</v>
      </c>
      <c r="IK366">
        <v>0</v>
      </c>
    </row>
    <row r="367" spans="1:245" x14ac:dyDescent="0.2">
      <c r="A367">
        <v>17</v>
      </c>
      <c r="B367">
        <v>1</v>
      </c>
      <c r="C367">
        <f>ROW(SmtRes!A374)</f>
        <v>374</v>
      </c>
      <c r="D367">
        <f>ROW(EtalonRes!A374)</f>
        <v>374</v>
      </c>
      <c r="E367" t="s">
        <v>366</v>
      </c>
      <c r="F367" t="s">
        <v>367</v>
      </c>
      <c r="G367" t="s">
        <v>368</v>
      </c>
      <c r="H367" t="s">
        <v>19</v>
      </c>
      <c r="I367">
        <v>1</v>
      </c>
      <c r="J367">
        <v>0</v>
      </c>
      <c r="K367">
        <v>1</v>
      </c>
      <c r="O367">
        <f t="shared" si="284"/>
        <v>101.25</v>
      </c>
      <c r="P367">
        <f t="shared" si="285"/>
        <v>0.49</v>
      </c>
      <c r="Q367">
        <f t="shared" si="286"/>
        <v>11.06</v>
      </c>
      <c r="R367">
        <f t="shared" si="287"/>
        <v>7.22</v>
      </c>
      <c r="S367">
        <f t="shared" si="288"/>
        <v>89.7</v>
      </c>
      <c r="T367">
        <f t="shared" si="289"/>
        <v>0</v>
      </c>
      <c r="U367">
        <f t="shared" si="290"/>
        <v>0.23099999999999998</v>
      </c>
      <c r="V367">
        <f t="shared" si="291"/>
        <v>0</v>
      </c>
      <c r="W367">
        <f t="shared" si="292"/>
        <v>0</v>
      </c>
      <c r="X367">
        <f t="shared" si="293"/>
        <v>62.79</v>
      </c>
      <c r="Y367">
        <f t="shared" si="294"/>
        <v>8.9700000000000006</v>
      </c>
      <c r="AA367">
        <v>150194011</v>
      </c>
      <c r="AB367">
        <f t="shared" si="295"/>
        <v>101.248</v>
      </c>
      <c r="AC367">
        <f>ROUND(((ES367*1)),6)</f>
        <v>0.49</v>
      </c>
      <c r="AD367">
        <f>ROUND(((((ET367*0.7))-((EU367*0.7)))+AE367),6)</f>
        <v>11.06</v>
      </c>
      <c r="AE367">
        <f>ROUND(((EU367*0.7)),6)</f>
        <v>7.2169999999999996</v>
      </c>
      <c r="AF367">
        <f>ROUND(((EV367*0.7)),6)</f>
        <v>89.697999999999993</v>
      </c>
      <c r="AG367">
        <f t="shared" si="296"/>
        <v>0</v>
      </c>
      <c r="AH367">
        <f>((EW367*0.7))</f>
        <v>0.23099999999999998</v>
      </c>
      <c r="AI367">
        <f>((EX367*0.7))</f>
        <v>0</v>
      </c>
      <c r="AJ367">
        <f t="shared" si="297"/>
        <v>0</v>
      </c>
      <c r="AK367">
        <v>144.43</v>
      </c>
      <c r="AL367">
        <v>0.49</v>
      </c>
      <c r="AM367">
        <v>15.8</v>
      </c>
      <c r="AN367">
        <v>10.31</v>
      </c>
      <c r="AO367">
        <v>128.13999999999999</v>
      </c>
      <c r="AP367">
        <v>0</v>
      </c>
      <c r="AQ367">
        <v>0.33</v>
      </c>
      <c r="AR367">
        <v>0</v>
      </c>
      <c r="AS367">
        <v>0</v>
      </c>
      <c r="AT367">
        <v>70</v>
      </c>
      <c r="AU367">
        <v>10</v>
      </c>
      <c r="AV367">
        <v>1</v>
      </c>
      <c r="AW367">
        <v>1</v>
      </c>
      <c r="AZ367">
        <v>1</v>
      </c>
      <c r="BA367">
        <v>1</v>
      </c>
      <c r="BB367">
        <v>1</v>
      </c>
      <c r="BC367">
        <v>1</v>
      </c>
      <c r="BD367" t="s">
        <v>3</v>
      </c>
      <c r="BE367" t="s">
        <v>3</v>
      </c>
      <c r="BF367" t="s">
        <v>3</v>
      </c>
      <c r="BG367" t="s">
        <v>3</v>
      </c>
      <c r="BH367">
        <v>0</v>
      </c>
      <c r="BI367">
        <v>4</v>
      </c>
      <c r="BJ367" t="s">
        <v>369</v>
      </c>
      <c r="BM367">
        <v>0</v>
      </c>
      <c r="BN367">
        <v>0</v>
      </c>
      <c r="BO367" t="s">
        <v>3</v>
      </c>
      <c r="BP367">
        <v>0</v>
      </c>
      <c r="BQ367">
        <v>1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3</v>
      </c>
      <c r="BZ367">
        <v>70</v>
      </c>
      <c r="CA367">
        <v>10</v>
      </c>
      <c r="CB367" t="s">
        <v>3</v>
      </c>
      <c r="CE367">
        <v>0</v>
      </c>
      <c r="CF367">
        <v>0</v>
      </c>
      <c r="CG367">
        <v>0</v>
      </c>
      <c r="CM367">
        <v>0</v>
      </c>
      <c r="CN367" t="s">
        <v>850</v>
      </c>
      <c r="CO367">
        <v>0</v>
      </c>
      <c r="CP367">
        <f t="shared" si="298"/>
        <v>101.25</v>
      </c>
      <c r="CQ367">
        <f t="shared" si="299"/>
        <v>0.49</v>
      </c>
      <c r="CR367">
        <f>(((((ET367*0.7))*BB367-((EU367*0.7))*BS367)+AE367*BS367)*AV367)</f>
        <v>11.06</v>
      </c>
      <c r="CS367">
        <f t="shared" si="300"/>
        <v>7.2169999999999996</v>
      </c>
      <c r="CT367">
        <f t="shared" si="301"/>
        <v>89.697999999999993</v>
      </c>
      <c r="CU367">
        <f t="shared" si="302"/>
        <v>0</v>
      </c>
      <c r="CV367">
        <f t="shared" si="303"/>
        <v>0.23099999999999998</v>
      </c>
      <c r="CW367">
        <f t="shared" si="304"/>
        <v>0</v>
      </c>
      <c r="CX367">
        <f t="shared" si="305"/>
        <v>0</v>
      </c>
      <c r="CY367">
        <f t="shared" si="306"/>
        <v>62.79</v>
      </c>
      <c r="CZ367">
        <f t="shared" si="307"/>
        <v>8.9700000000000006</v>
      </c>
      <c r="DC367" t="s">
        <v>3</v>
      </c>
      <c r="DD367" t="s">
        <v>21</v>
      </c>
      <c r="DE367" t="s">
        <v>22</v>
      </c>
      <c r="DF367" t="s">
        <v>22</v>
      </c>
      <c r="DG367" t="s">
        <v>22</v>
      </c>
      <c r="DH367" t="s">
        <v>3</v>
      </c>
      <c r="DI367" t="s">
        <v>22</v>
      </c>
      <c r="DJ367" t="s">
        <v>22</v>
      </c>
      <c r="DK367" t="s">
        <v>3</v>
      </c>
      <c r="DL367" t="s">
        <v>3</v>
      </c>
      <c r="DM367" t="s">
        <v>3</v>
      </c>
      <c r="DN367">
        <v>0</v>
      </c>
      <c r="DO367">
        <v>0</v>
      </c>
      <c r="DP367">
        <v>1</v>
      </c>
      <c r="DQ367">
        <v>1</v>
      </c>
      <c r="DU367">
        <v>1010</v>
      </c>
      <c r="DV367" t="s">
        <v>19</v>
      </c>
      <c r="DW367" t="s">
        <v>19</v>
      </c>
      <c r="DX367">
        <v>1</v>
      </c>
      <c r="DZ367" t="s">
        <v>3</v>
      </c>
      <c r="EA367" t="s">
        <v>3</v>
      </c>
      <c r="EB367" t="s">
        <v>3</v>
      </c>
      <c r="EC367" t="s">
        <v>3</v>
      </c>
      <c r="EE367">
        <v>113434998</v>
      </c>
      <c r="EF367">
        <v>1</v>
      </c>
      <c r="EG367" t="s">
        <v>23</v>
      </c>
      <c r="EH367">
        <v>0</v>
      </c>
      <c r="EI367" t="s">
        <v>3</v>
      </c>
      <c r="EJ367">
        <v>4</v>
      </c>
      <c r="EK367">
        <v>0</v>
      </c>
      <c r="EL367" t="s">
        <v>24</v>
      </c>
      <c r="EM367" t="s">
        <v>25</v>
      </c>
      <c r="EO367" t="s">
        <v>26</v>
      </c>
      <c r="EQ367">
        <v>131072</v>
      </c>
      <c r="ER367">
        <v>144.43</v>
      </c>
      <c r="ES367">
        <v>0.49</v>
      </c>
      <c r="ET367">
        <v>15.8</v>
      </c>
      <c r="EU367">
        <v>10.31</v>
      </c>
      <c r="EV367">
        <v>128.13999999999999</v>
      </c>
      <c r="EW367">
        <v>0.33</v>
      </c>
      <c r="EX367">
        <v>0</v>
      </c>
      <c r="EY367">
        <v>0</v>
      </c>
      <c r="FQ367">
        <v>0</v>
      </c>
      <c r="FR367">
        <f t="shared" si="308"/>
        <v>0</v>
      </c>
      <c r="FS367">
        <v>0</v>
      </c>
      <c r="FX367">
        <v>70</v>
      </c>
      <c r="FY367">
        <v>10</v>
      </c>
      <c r="GA367" t="s">
        <v>3</v>
      </c>
      <c r="GD367">
        <v>0</v>
      </c>
      <c r="GF367">
        <v>192049921</v>
      </c>
      <c r="GG367">
        <v>2</v>
      </c>
      <c r="GH367">
        <v>1</v>
      </c>
      <c r="GI367">
        <v>-2</v>
      </c>
      <c r="GJ367">
        <v>0</v>
      </c>
      <c r="GK367">
        <f>ROUND(R367*(R12)/100,2)</f>
        <v>7.8</v>
      </c>
      <c r="GL367">
        <f t="shared" si="309"/>
        <v>0</v>
      </c>
      <c r="GM367">
        <f t="shared" si="310"/>
        <v>180.81</v>
      </c>
      <c r="GN367">
        <f t="shared" si="311"/>
        <v>0</v>
      </c>
      <c r="GO367">
        <f t="shared" si="312"/>
        <v>0</v>
      </c>
      <c r="GP367">
        <f t="shared" si="313"/>
        <v>180.81</v>
      </c>
      <c r="GR367">
        <v>0</v>
      </c>
      <c r="GS367">
        <v>0</v>
      </c>
      <c r="GT367">
        <v>0</v>
      </c>
      <c r="GU367" t="s">
        <v>3</v>
      </c>
      <c r="GV367">
        <f>ROUND((GT367),6)</f>
        <v>0</v>
      </c>
      <c r="GW367">
        <v>1</v>
      </c>
      <c r="GX367">
        <f t="shared" si="314"/>
        <v>0</v>
      </c>
      <c r="HA367">
        <v>0</v>
      </c>
      <c r="HB367">
        <v>0</v>
      </c>
      <c r="HC367">
        <f t="shared" si="315"/>
        <v>0</v>
      </c>
      <c r="HE367" t="s">
        <v>3</v>
      </c>
      <c r="HF367" t="s">
        <v>3</v>
      </c>
      <c r="HM367" t="s">
        <v>3</v>
      </c>
      <c r="HN367" t="s">
        <v>3</v>
      </c>
      <c r="HO367" t="s">
        <v>3</v>
      </c>
      <c r="HP367" t="s">
        <v>3</v>
      </c>
      <c r="HQ367" t="s">
        <v>3</v>
      </c>
      <c r="IK367">
        <v>0</v>
      </c>
    </row>
    <row r="368" spans="1:245" x14ac:dyDescent="0.2">
      <c r="A368">
        <v>17</v>
      </c>
      <c r="B368">
        <v>1</v>
      </c>
      <c r="C368">
        <f>ROW(SmtRes!A376)</f>
        <v>376</v>
      </c>
      <c r="D368">
        <f>ROW(EtalonRes!A376)</f>
        <v>376</v>
      </c>
      <c r="E368" t="s">
        <v>370</v>
      </c>
      <c r="F368" t="s">
        <v>371</v>
      </c>
      <c r="G368" t="s">
        <v>372</v>
      </c>
      <c r="H368" t="s">
        <v>19</v>
      </c>
      <c r="I368">
        <v>1</v>
      </c>
      <c r="J368">
        <v>0</v>
      </c>
      <c r="K368">
        <v>1</v>
      </c>
      <c r="O368">
        <f t="shared" si="284"/>
        <v>19.260000000000002</v>
      </c>
      <c r="P368">
        <f t="shared" si="285"/>
        <v>0</v>
      </c>
      <c r="Q368">
        <f t="shared" si="286"/>
        <v>1.78</v>
      </c>
      <c r="R368">
        <f t="shared" si="287"/>
        <v>1.1599999999999999</v>
      </c>
      <c r="S368">
        <f t="shared" si="288"/>
        <v>17.48</v>
      </c>
      <c r="T368">
        <f t="shared" si="289"/>
        <v>0</v>
      </c>
      <c r="U368">
        <f t="shared" si="290"/>
        <v>4.4999999999999998E-2</v>
      </c>
      <c r="V368">
        <f t="shared" si="291"/>
        <v>0</v>
      </c>
      <c r="W368">
        <f t="shared" si="292"/>
        <v>0</v>
      </c>
      <c r="X368">
        <f t="shared" si="293"/>
        <v>12.24</v>
      </c>
      <c r="Y368">
        <f t="shared" si="294"/>
        <v>1.75</v>
      </c>
      <c r="AA368">
        <v>150194011</v>
      </c>
      <c r="AB368">
        <f t="shared" si="295"/>
        <v>19.252500000000001</v>
      </c>
      <c r="AC368">
        <f>ROUND(((ES368*1)),6)</f>
        <v>0</v>
      </c>
      <c r="AD368">
        <f>ROUND(((((ET368*0.75))-((EU368*0.75)))+AE368),6)</f>
        <v>1.7775000000000001</v>
      </c>
      <c r="AE368">
        <f>ROUND(((EU368*0.75)),6)</f>
        <v>1.1625000000000001</v>
      </c>
      <c r="AF368">
        <f>ROUND(((EV368*0.75)),6)</f>
        <v>17.475000000000001</v>
      </c>
      <c r="AG368">
        <f t="shared" si="296"/>
        <v>0</v>
      </c>
      <c r="AH368">
        <f>((EW368*0.75))</f>
        <v>4.4999999999999998E-2</v>
      </c>
      <c r="AI368">
        <f>((EX368*0.75))</f>
        <v>0</v>
      </c>
      <c r="AJ368">
        <f t="shared" si="297"/>
        <v>0</v>
      </c>
      <c r="AK368">
        <v>25.67</v>
      </c>
      <c r="AL368">
        <v>0</v>
      </c>
      <c r="AM368">
        <v>2.37</v>
      </c>
      <c r="AN368">
        <v>1.55</v>
      </c>
      <c r="AO368">
        <v>23.3</v>
      </c>
      <c r="AP368">
        <v>0</v>
      </c>
      <c r="AQ368">
        <v>0.06</v>
      </c>
      <c r="AR368">
        <v>0</v>
      </c>
      <c r="AS368">
        <v>0</v>
      </c>
      <c r="AT368">
        <v>70</v>
      </c>
      <c r="AU368">
        <v>10</v>
      </c>
      <c r="AV368">
        <v>1</v>
      </c>
      <c r="AW368">
        <v>1</v>
      </c>
      <c r="AZ368">
        <v>1</v>
      </c>
      <c r="BA368">
        <v>1</v>
      </c>
      <c r="BB368">
        <v>1</v>
      </c>
      <c r="BC368">
        <v>1</v>
      </c>
      <c r="BD368" t="s">
        <v>3</v>
      </c>
      <c r="BE368" t="s">
        <v>3</v>
      </c>
      <c r="BF368" t="s">
        <v>3</v>
      </c>
      <c r="BG368" t="s">
        <v>3</v>
      </c>
      <c r="BH368">
        <v>0</v>
      </c>
      <c r="BI368">
        <v>4</v>
      </c>
      <c r="BJ368" t="s">
        <v>373</v>
      </c>
      <c r="BM368">
        <v>0</v>
      </c>
      <c r="BN368">
        <v>0</v>
      </c>
      <c r="BO368" t="s">
        <v>3</v>
      </c>
      <c r="BP368">
        <v>0</v>
      </c>
      <c r="BQ368">
        <v>1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3</v>
      </c>
      <c r="BZ368">
        <v>70</v>
      </c>
      <c r="CA368">
        <v>10</v>
      </c>
      <c r="CB368" t="s">
        <v>3</v>
      </c>
      <c r="CE368">
        <v>0</v>
      </c>
      <c r="CF368">
        <v>0</v>
      </c>
      <c r="CG368">
        <v>0</v>
      </c>
      <c r="CM368">
        <v>0</v>
      </c>
      <c r="CN368" t="s">
        <v>851</v>
      </c>
      <c r="CO368">
        <v>0</v>
      </c>
      <c r="CP368">
        <f t="shared" si="298"/>
        <v>19.260000000000002</v>
      </c>
      <c r="CQ368">
        <f t="shared" si="299"/>
        <v>0</v>
      </c>
      <c r="CR368">
        <f>(((((ET368*0.75))*BB368-((EU368*0.75))*BS368)+AE368*BS368)*AV368)</f>
        <v>1.7775000000000001</v>
      </c>
      <c r="CS368">
        <f t="shared" si="300"/>
        <v>1.1625000000000001</v>
      </c>
      <c r="CT368">
        <f t="shared" si="301"/>
        <v>17.475000000000001</v>
      </c>
      <c r="CU368">
        <f t="shared" si="302"/>
        <v>0</v>
      </c>
      <c r="CV368">
        <f t="shared" si="303"/>
        <v>4.4999999999999998E-2</v>
      </c>
      <c r="CW368">
        <f t="shared" si="304"/>
        <v>0</v>
      </c>
      <c r="CX368">
        <f t="shared" si="305"/>
        <v>0</v>
      </c>
      <c r="CY368">
        <f t="shared" si="306"/>
        <v>12.236000000000001</v>
      </c>
      <c r="CZ368">
        <f t="shared" si="307"/>
        <v>1.7480000000000002</v>
      </c>
      <c r="DC368" t="s">
        <v>3</v>
      </c>
      <c r="DD368" t="s">
        <v>21</v>
      </c>
      <c r="DE368" t="s">
        <v>67</v>
      </c>
      <c r="DF368" t="s">
        <v>67</v>
      </c>
      <c r="DG368" t="s">
        <v>67</v>
      </c>
      <c r="DH368" t="s">
        <v>3</v>
      </c>
      <c r="DI368" t="s">
        <v>67</v>
      </c>
      <c r="DJ368" t="s">
        <v>67</v>
      </c>
      <c r="DK368" t="s">
        <v>3</v>
      </c>
      <c r="DL368" t="s">
        <v>3</v>
      </c>
      <c r="DM368" t="s">
        <v>3</v>
      </c>
      <c r="DN368">
        <v>0</v>
      </c>
      <c r="DO368">
        <v>0</v>
      </c>
      <c r="DP368">
        <v>1</v>
      </c>
      <c r="DQ368">
        <v>1</v>
      </c>
      <c r="DU368">
        <v>1010</v>
      </c>
      <c r="DV368" t="s">
        <v>19</v>
      </c>
      <c r="DW368" t="s">
        <v>19</v>
      </c>
      <c r="DX368">
        <v>1</v>
      </c>
      <c r="DZ368" t="s">
        <v>3</v>
      </c>
      <c r="EA368" t="s">
        <v>3</v>
      </c>
      <c r="EB368" t="s">
        <v>3</v>
      </c>
      <c r="EC368" t="s">
        <v>3</v>
      </c>
      <c r="EE368">
        <v>113434998</v>
      </c>
      <c r="EF368">
        <v>1</v>
      </c>
      <c r="EG368" t="s">
        <v>23</v>
      </c>
      <c r="EH368">
        <v>0</v>
      </c>
      <c r="EI368" t="s">
        <v>3</v>
      </c>
      <c r="EJ368">
        <v>4</v>
      </c>
      <c r="EK368">
        <v>0</v>
      </c>
      <c r="EL368" t="s">
        <v>24</v>
      </c>
      <c r="EM368" t="s">
        <v>25</v>
      </c>
      <c r="EO368" t="s">
        <v>34</v>
      </c>
      <c r="EQ368">
        <v>131072</v>
      </c>
      <c r="ER368">
        <v>25.67</v>
      </c>
      <c r="ES368">
        <v>0</v>
      </c>
      <c r="ET368">
        <v>2.37</v>
      </c>
      <c r="EU368">
        <v>1.55</v>
      </c>
      <c r="EV368">
        <v>23.3</v>
      </c>
      <c r="EW368">
        <v>0.06</v>
      </c>
      <c r="EX368">
        <v>0</v>
      </c>
      <c r="EY368">
        <v>0</v>
      </c>
      <c r="FQ368">
        <v>0</v>
      </c>
      <c r="FR368">
        <f t="shared" si="308"/>
        <v>0</v>
      </c>
      <c r="FS368">
        <v>0</v>
      </c>
      <c r="FX368">
        <v>70</v>
      </c>
      <c r="FY368">
        <v>10</v>
      </c>
      <c r="GA368" t="s">
        <v>3</v>
      </c>
      <c r="GD368">
        <v>0</v>
      </c>
      <c r="GF368">
        <v>-695625870</v>
      </c>
      <c r="GG368">
        <v>2</v>
      </c>
      <c r="GH368">
        <v>1</v>
      </c>
      <c r="GI368">
        <v>-2</v>
      </c>
      <c r="GJ368">
        <v>0</v>
      </c>
      <c r="GK368">
        <f>ROUND(R368*(R12)/100,2)</f>
        <v>1.25</v>
      </c>
      <c r="GL368">
        <f t="shared" si="309"/>
        <v>0</v>
      </c>
      <c r="GM368">
        <f t="shared" si="310"/>
        <v>34.5</v>
      </c>
      <c r="GN368">
        <f t="shared" si="311"/>
        <v>0</v>
      </c>
      <c r="GO368">
        <f t="shared" si="312"/>
        <v>0</v>
      </c>
      <c r="GP368">
        <f t="shared" si="313"/>
        <v>34.5</v>
      </c>
      <c r="GR368">
        <v>0</v>
      </c>
      <c r="GS368">
        <v>0</v>
      </c>
      <c r="GT368">
        <v>0</v>
      </c>
      <c r="GU368" t="s">
        <v>3</v>
      </c>
      <c r="GV368">
        <f>ROUND((GT368),6)</f>
        <v>0</v>
      </c>
      <c r="GW368">
        <v>1</v>
      </c>
      <c r="GX368">
        <f t="shared" si="314"/>
        <v>0</v>
      </c>
      <c r="HA368">
        <v>0</v>
      </c>
      <c r="HB368">
        <v>0</v>
      </c>
      <c r="HC368">
        <f t="shared" si="315"/>
        <v>0</v>
      </c>
      <c r="HE368" t="s">
        <v>3</v>
      </c>
      <c r="HF368" t="s">
        <v>3</v>
      </c>
      <c r="HM368" t="s">
        <v>3</v>
      </c>
      <c r="HN368" t="s">
        <v>3</v>
      </c>
      <c r="HO368" t="s">
        <v>3</v>
      </c>
      <c r="HP368" t="s">
        <v>3</v>
      </c>
      <c r="HQ368" t="s">
        <v>3</v>
      </c>
      <c r="IK368">
        <v>0</v>
      </c>
    </row>
    <row r="369" spans="1:245" x14ac:dyDescent="0.2">
      <c r="A369">
        <v>17</v>
      </c>
      <c r="B369">
        <v>1</v>
      </c>
      <c r="C369">
        <f>ROW(SmtRes!A383)</f>
        <v>383</v>
      </c>
      <c r="D369">
        <f>ROW(EtalonRes!A383)</f>
        <v>383</v>
      </c>
      <c r="E369" t="s">
        <v>374</v>
      </c>
      <c r="F369" t="s">
        <v>375</v>
      </c>
      <c r="G369" t="s">
        <v>376</v>
      </c>
      <c r="H369" t="s">
        <v>19</v>
      </c>
      <c r="I369">
        <v>1</v>
      </c>
      <c r="J369">
        <v>0</v>
      </c>
      <c r="K369">
        <v>1</v>
      </c>
      <c r="O369">
        <f t="shared" si="284"/>
        <v>46.6</v>
      </c>
      <c r="P369">
        <f t="shared" si="285"/>
        <v>8.4600000000000009</v>
      </c>
      <c r="Q369">
        <f t="shared" si="286"/>
        <v>5.53</v>
      </c>
      <c r="R369">
        <f t="shared" si="287"/>
        <v>3.61</v>
      </c>
      <c r="S369">
        <f t="shared" si="288"/>
        <v>32.61</v>
      </c>
      <c r="T369">
        <f t="shared" si="289"/>
        <v>0</v>
      </c>
      <c r="U369">
        <f t="shared" si="290"/>
        <v>8.3999999999999991E-2</v>
      </c>
      <c r="V369">
        <f t="shared" si="291"/>
        <v>0</v>
      </c>
      <c r="W369">
        <f t="shared" si="292"/>
        <v>0</v>
      </c>
      <c r="X369">
        <f t="shared" si="293"/>
        <v>22.83</v>
      </c>
      <c r="Y369">
        <f t="shared" si="294"/>
        <v>3.26</v>
      </c>
      <c r="AA369">
        <v>150194011</v>
      </c>
      <c r="AB369">
        <f t="shared" si="295"/>
        <v>46.603000000000002</v>
      </c>
      <c r="AC369">
        <f>ROUND(((ES369*1)),6)</f>
        <v>8.4600000000000009</v>
      </c>
      <c r="AD369">
        <f>ROUND(((((ET369*0.7))-((EU369*0.7)))+AE369),6)</f>
        <v>5.53</v>
      </c>
      <c r="AE369">
        <f>ROUND(((EU369*0.7)),6)</f>
        <v>3.6120000000000001</v>
      </c>
      <c r="AF369">
        <f>ROUND(((EV369*0.7)),6)</f>
        <v>32.613</v>
      </c>
      <c r="AG369">
        <f t="shared" si="296"/>
        <v>0</v>
      </c>
      <c r="AH369">
        <f>((EW369*0.7))</f>
        <v>8.3999999999999991E-2</v>
      </c>
      <c r="AI369">
        <f>((EX369*0.7))</f>
        <v>0</v>
      </c>
      <c r="AJ369">
        <f t="shared" si="297"/>
        <v>0</v>
      </c>
      <c r="AK369">
        <v>62.95</v>
      </c>
      <c r="AL369">
        <v>8.4600000000000009</v>
      </c>
      <c r="AM369">
        <v>7.9</v>
      </c>
      <c r="AN369">
        <v>5.16</v>
      </c>
      <c r="AO369">
        <v>46.59</v>
      </c>
      <c r="AP369">
        <v>0</v>
      </c>
      <c r="AQ369">
        <v>0.12</v>
      </c>
      <c r="AR369">
        <v>0</v>
      </c>
      <c r="AS369">
        <v>0</v>
      </c>
      <c r="AT369">
        <v>70</v>
      </c>
      <c r="AU369">
        <v>10</v>
      </c>
      <c r="AV369">
        <v>1</v>
      </c>
      <c r="AW369">
        <v>1</v>
      </c>
      <c r="AZ369">
        <v>1</v>
      </c>
      <c r="BA369">
        <v>1</v>
      </c>
      <c r="BB369">
        <v>1</v>
      </c>
      <c r="BC369">
        <v>1</v>
      </c>
      <c r="BD369" t="s">
        <v>3</v>
      </c>
      <c r="BE369" t="s">
        <v>3</v>
      </c>
      <c r="BF369" t="s">
        <v>3</v>
      </c>
      <c r="BG369" t="s">
        <v>3</v>
      </c>
      <c r="BH369">
        <v>0</v>
      </c>
      <c r="BI369">
        <v>4</v>
      </c>
      <c r="BJ369" t="s">
        <v>377</v>
      </c>
      <c r="BM369">
        <v>0</v>
      </c>
      <c r="BN369">
        <v>0</v>
      </c>
      <c r="BO369" t="s">
        <v>3</v>
      </c>
      <c r="BP369">
        <v>0</v>
      </c>
      <c r="BQ369">
        <v>1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3</v>
      </c>
      <c r="BZ369">
        <v>70</v>
      </c>
      <c r="CA369">
        <v>10</v>
      </c>
      <c r="CB369" t="s">
        <v>3</v>
      </c>
      <c r="CE369">
        <v>0</v>
      </c>
      <c r="CF369">
        <v>0</v>
      </c>
      <c r="CG369">
        <v>0</v>
      </c>
      <c r="CM369">
        <v>0</v>
      </c>
      <c r="CN369" t="s">
        <v>850</v>
      </c>
      <c r="CO369">
        <v>0</v>
      </c>
      <c r="CP369">
        <f t="shared" si="298"/>
        <v>46.6</v>
      </c>
      <c r="CQ369">
        <f t="shared" si="299"/>
        <v>8.4600000000000009</v>
      </c>
      <c r="CR369">
        <f>(((((ET369*0.7))*BB369-((EU369*0.7))*BS369)+AE369*BS369)*AV369)</f>
        <v>5.5300000000000011</v>
      </c>
      <c r="CS369">
        <f t="shared" si="300"/>
        <v>3.6120000000000001</v>
      </c>
      <c r="CT369">
        <f t="shared" si="301"/>
        <v>32.613</v>
      </c>
      <c r="CU369">
        <f t="shared" si="302"/>
        <v>0</v>
      </c>
      <c r="CV369">
        <f t="shared" si="303"/>
        <v>8.3999999999999991E-2</v>
      </c>
      <c r="CW369">
        <f t="shared" si="304"/>
        <v>0</v>
      </c>
      <c r="CX369">
        <f t="shared" si="305"/>
        <v>0</v>
      </c>
      <c r="CY369">
        <f t="shared" si="306"/>
        <v>22.826999999999998</v>
      </c>
      <c r="CZ369">
        <f t="shared" si="307"/>
        <v>3.2610000000000001</v>
      </c>
      <c r="DC369" t="s">
        <v>3</v>
      </c>
      <c r="DD369" t="s">
        <v>21</v>
      </c>
      <c r="DE369" t="s">
        <v>22</v>
      </c>
      <c r="DF369" t="s">
        <v>22</v>
      </c>
      <c r="DG369" t="s">
        <v>22</v>
      </c>
      <c r="DH369" t="s">
        <v>3</v>
      </c>
      <c r="DI369" t="s">
        <v>22</v>
      </c>
      <c r="DJ369" t="s">
        <v>22</v>
      </c>
      <c r="DK369" t="s">
        <v>3</v>
      </c>
      <c r="DL369" t="s">
        <v>3</v>
      </c>
      <c r="DM369" t="s">
        <v>3</v>
      </c>
      <c r="DN369">
        <v>0</v>
      </c>
      <c r="DO369">
        <v>0</v>
      </c>
      <c r="DP369">
        <v>1</v>
      </c>
      <c r="DQ369">
        <v>1</v>
      </c>
      <c r="DU369">
        <v>1010</v>
      </c>
      <c r="DV369" t="s">
        <v>19</v>
      </c>
      <c r="DW369" t="s">
        <v>19</v>
      </c>
      <c r="DX369">
        <v>1</v>
      </c>
      <c r="DZ369" t="s">
        <v>3</v>
      </c>
      <c r="EA369" t="s">
        <v>3</v>
      </c>
      <c r="EB369" t="s">
        <v>3</v>
      </c>
      <c r="EC369" t="s">
        <v>3</v>
      </c>
      <c r="EE369">
        <v>113434998</v>
      </c>
      <c r="EF369">
        <v>1</v>
      </c>
      <c r="EG369" t="s">
        <v>23</v>
      </c>
      <c r="EH369">
        <v>0</v>
      </c>
      <c r="EI369" t="s">
        <v>3</v>
      </c>
      <c r="EJ369">
        <v>4</v>
      </c>
      <c r="EK369">
        <v>0</v>
      </c>
      <c r="EL369" t="s">
        <v>24</v>
      </c>
      <c r="EM369" t="s">
        <v>25</v>
      </c>
      <c r="EO369" t="s">
        <v>26</v>
      </c>
      <c r="EQ369">
        <v>131072</v>
      </c>
      <c r="ER369">
        <v>62.95</v>
      </c>
      <c r="ES369">
        <v>8.4600000000000009</v>
      </c>
      <c r="ET369">
        <v>7.9</v>
      </c>
      <c r="EU369">
        <v>5.16</v>
      </c>
      <c r="EV369">
        <v>46.59</v>
      </c>
      <c r="EW369">
        <v>0.12</v>
      </c>
      <c r="EX369">
        <v>0</v>
      </c>
      <c r="EY369">
        <v>0</v>
      </c>
      <c r="FQ369">
        <v>0</v>
      </c>
      <c r="FR369">
        <f t="shared" si="308"/>
        <v>0</v>
      </c>
      <c r="FS369">
        <v>0</v>
      </c>
      <c r="FX369">
        <v>70</v>
      </c>
      <c r="FY369">
        <v>10</v>
      </c>
      <c r="GA369" t="s">
        <v>3</v>
      </c>
      <c r="GD369">
        <v>0</v>
      </c>
      <c r="GF369">
        <v>513236866</v>
      </c>
      <c r="GG369">
        <v>2</v>
      </c>
      <c r="GH369">
        <v>1</v>
      </c>
      <c r="GI369">
        <v>-2</v>
      </c>
      <c r="GJ369">
        <v>0</v>
      </c>
      <c r="GK369">
        <f>ROUND(R369*(R12)/100,2)</f>
        <v>3.9</v>
      </c>
      <c r="GL369">
        <f t="shared" si="309"/>
        <v>0</v>
      </c>
      <c r="GM369">
        <f t="shared" si="310"/>
        <v>76.59</v>
      </c>
      <c r="GN369">
        <f t="shared" si="311"/>
        <v>0</v>
      </c>
      <c r="GO369">
        <f t="shared" si="312"/>
        <v>0</v>
      </c>
      <c r="GP369">
        <f t="shared" si="313"/>
        <v>76.59</v>
      </c>
      <c r="GR369">
        <v>0</v>
      </c>
      <c r="GS369">
        <v>0</v>
      </c>
      <c r="GT369">
        <v>0</v>
      </c>
      <c r="GU369" t="s">
        <v>3</v>
      </c>
      <c r="GV369">
        <f>ROUND((GT369),6)</f>
        <v>0</v>
      </c>
      <c r="GW369">
        <v>1</v>
      </c>
      <c r="GX369">
        <f t="shared" si="314"/>
        <v>0</v>
      </c>
      <c r="HA369">
        <v>0</v>
      </c>
      <c r="HB369">
        <v>0</v>
      </c>
      <c r="HC369">
        <f t="shared" si="315"/>
        <v>0</v>
      </c>
      <c r="HE369" t="s">
        <v>3</v>
      </c>
      <c r="HF369" t="s">
        <v>3</v>
      </c>
      <c r="HM369" t="s">
        <v>3</v>
      </c>
      <c r="HN369" t="s">
        <v>3</v>
      </c>
      <c r="HO369" t="s">
        <v>3</v>
      </c>
      <c r="HP369" t="s">
        <v>3</v>
      </c>
      <c r="HQ369" t="s">
        <v>3</v>
      </c>
      <c r="IK369">
        <v>0</v>
      </c>
    </row>
    <row r="370" spans="1:245" x14ac:dyDescent="0.2">
      <c r="A370">
        <v>17</v>
      </c>
      <c r="B370">
        <v>1</v>
      </c>
      <c r="C370">
        <f>ROW(SmtRes!A388)</f>
        <v>388</v>
      </c>
      <c r="D370">
        <f>ROW(EtalonRes!A388)</f>
        <v>388</v>
      </c>
      <c r="E370" t="s">
        <v>378</v>
      </c>
      <c r="F370" t="s">
        <v>379</v>
      </c>
      <c r="G370" t="s">
        <v>380</v>
      </c>
      <c r="H370" t="s">
        <v>19</v>
      </c>
      <c r="I370">
        <v>1</v>
      </c>
      <c r="J370">
        <v>0</v>
      </c>
      <c r="K370">
        <v>1</v>
      </c>
      <c r="O370">
        <f t="shared" si="284"/>
        <v>280.07</v>
      </c>
      <c r="P370">
        <f t="shared" si="285"/>
        <v>22.66</v>
      </c>
      <c r="Q370">
        <f t="shared" si="286"/>
        <v>65.180000000000007</v>
      </c>
      <c r="R370">
        <f t="shared" si="287"/>
        <v>42.57</v>
      </c>
      <c r="S370">
        <f t="shared" si="288"/>
        <v>192.23</v>
      </c>
      <c r="T370">
        <f t="shared" si="289"/>
        <v>0</v>
      </c>
      <c r="U370">
        <f t="shared" si="290"/>
        <v>0.495</v>
      </c>
      <c r="V370">
        <f t="shared" si="291"/>
        <v>0</v>
      </c>
      <c r="W370">
        <f t="shared" si="292"/>
        <v>0</v>
      </c>
      <c r="X370">
        <f t="shared" si="293"/>
        <v>134.56</v>
      </c>
      <c r="Y370">
        <f t="shared" si="294"/>
        <v>19.22</v>
      </c>
      <c r="AA370">
        <v>150194011</v>
      </c>
      <c r="AB370">
        <f t="shared" si="295"/>
        <v>280.06</v>
      </c>
      <c r="AC370">
        <f>ROUND((((ES370*1)*11)),6)</f>
        <v>22.66</v>
      </c>
      <c r="AD370">
        <f>ROUND((((((ET370*0.75)*11))-(((EU370*0.75)*11)))+AE370),6)</f>
        <v>65.174999999999997</v>
      </c>
      <c r="AE370">
        <f>ROUND((((EU370*0.75)*11)),6)</f>
        <v>42.57</v>
      </c>
      <c r="AF370">
        <f>ROUND((((EV370*0.75)*11)),6)</f>
        <v>192.22499999999999</v>
      </c>
      <c r="AG370">
        <f t="shared" si="296"/>
        <v>0</v>
      </c>
      <c r="AH370">
        <f>(((EW370*0.75)*11))</f>
        <v>0.495</v>
      </c>
      <c r="AI370">
        <f>(((EX370*0.75)*11))</f>
        <v>0</v>
      </c>
      <c r="AJ370">
        <f t="shared" si="297"/>
        <v>0</v>
      </c>
      <c r="AK370">
        <v>33.26</v>
      </c>
      <c r="AL370">
        <v>2.06</v>
      </c>
      <c r="AM370">
        <v>7.9</v>
      </c>
      <c r="AN370">
        <v>5.16</v>
      </c>
      <c r="AO370">
        <v>23.3</v>
      </c>
      <c r="AP370">
        <v>0</v>
      </c>
      <c r="AQ370">
        <v>0.06</v>
      </c>
      <c r="AR370">
        <v>0</v>
      </c>
      <c r="AS370">
        <v>0</v>
      </c>
      <c r="AT370">
        <v>70</v>
      </c>
      <c r="AU370">
        <v>10</v>
      </c>
      <c r="AV370">
        <v>1</v>
      </c>
      <c r="AW370">
        <v>1</v>
      </c>
      <c r="AZ370">
        <v>1</v>
      </c>
      <c r="BA370">
        <v>1</v>
      </c>
      <c r="BB370">
        <v>1</v>
      </c>
      <c r="BC370">
        <v>1</v>
      </c>
      <c r="BD370" t="s">
        <v>3</v>
      </c>
      <c r="BE370" t="s">
        <v>3</v>
      </c>
      <c r="BF370" t="s">
        <v>3</v>
      </c>
      <c r="BG370" t="s">
        <v>3</v>
      </c>
      <c r="BH370">
        <v>0</v>
      </c>
      <c r="BI370">
        <v>4</v>
      </c>
      <c r="BJ370" t="s">
        <v>381</v>
      </c>
      <c r="BM370">
        <v>0</v>
      </c>
      <c r="BN370">
        <v>0</v>
      </c>
      <c r="BO370" t="s">
        <v>3</v>
      </c>
      <c r="BP370">
        <v>0</v>
      </c>
      <c r="BQ370">
        <v>1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70</v>
      </c>
      <c r="CA370">
        <v>10</v>
      </c>
      <c r="CB370" t="s">
        <v>3</v>
      </c>
      <c r="CE370">
        <v>0</v>
      </c>
      <c r="CF370">
        <v>0</v>
      </c>
      <c r="CG370">
        <v>0</v>
      </c>
      <c r="CM370">
        <v>0</v>
      </c>
      <c r="CN370" t="s">
        <v>851</v>
      </c>
      <c r="CO370">
        <v>0</v>
      </c>
      <c r="CP370">
        <f t="shared" si="298"/>
        <v>280.07</v>
      </c>
      <c r="CQ370">
        <f t="shared" si="299"/>
        <v>22.66</v>
      </c>
      <c r="CR370">
        <f>((((((ET370*0.75)*11))*BB370-(((EU370*0.75)*11))*BS370)+AE370*BS370)*AV370)</f>
        <v>65.175000000000011</v>
      </c>
      <c r="CS370">
        <f t="shared" si="300"/>
        <v>42.57</v>
      </c>
      <c r="CT370">
        <f t="shared" si="301"/>
        <v>192.22499999999999</v>
      </c>
      <c r="CU370">
        <f t="shared" si="302"/>
        <v>0</v>
      </c>
      <c r="CV370">
        <f t="shared" si="303"/>
        <v>0.495</v>
      </c>
      <c r="CW370">
        <f t="shared" si="304"/>
        <v>0</v>
      </c>
      <c r="CX370">
        <f t="shared" si="305"/>
        <v>0</v>
      </c>
      <c r="CY370">
        <f t="shared" si="306"/>
        <v>134.56099999999998</v>
      </c>
      <c r="CZ370">
        <f t="shared" si="307"/>
        <v>19.222999999999999</v>
      </c>
      <c r="DC370" t="s">
        <v>3</v>
      </c>
      <c r="DD370" t="s">
        <v>31</v>
      </c>
      <c r="DE370" t="s">
        <v>32</v>
      </c>
      <c r="DF370" t="s">
        <v>32</v>
      </c>
      <c r="DG370" t="s">
        <v>32</v>
      </c>
      <c r="DH370" t="s">
        <v>3</v>
      </c>
      <c r="DI370" t="s">
        <v>32</v>
      </c>
      <c r="DJ370" t="s">
        <v>32</v>
      </c>
      <c r="DK370" t="s">
        <v>3</v>
      </c>
      <c r="DL370" t="s">
        <v>33</v>
      </c>
      <c r="DM370" t="s">
        <v>33</v>
      </c>
      <c r="DN370">
        <v>0</v>
      </c>
      <c r="DO370">
        <v>0</v>
      </c>
      <c r="DP370">
        <v>1</v>
      </c>
      <c r="DQ370">
        <v>1</v>
      </c>
      <c r="DU370">
        <v>1010</v>
      </c>
      <c r="DV370" t="s">
        <v>19</v>
      </c>
      <c r="DW370" t="s">
        <v>19</v>
      </c>
      <c r="DX370">
        <v>1</v>
      </c>
      <c r="DZ370" t="s">
        <v>3</v>
      </c>
      <c r="EA370" t="s">
        <v>3</v>
      </c>
      <c r="EB370" t="s">
        <v>3</v>
      </c>
      <c r="EC370" t="s">
        <v>3</v>
      </c>
      <c r="EE370">
        <v>113434998</v>
      </c>
      <c r="EF370">
        <v>1</v>
      </c>
      <c r="EG370" t="s">
        <v>23</v>
      </c>
      <c r="EH370">
        <v>0</v>
      </c>
      <c r="EI370" t="s">
        <v>3</v>
      </c>
      <c r="EJ370">
        <v>4</v>
      </c>
      <c r="EK370">
        <v>0</v>
      </c>
      <c r="EL370" t="s">
        <v>24</v>
      </c>
      <c r="EM370" t="s">
        <v>25</v>
      </c>
      <c r="EO370" t="s">
        <v>34</v>
      </c>
      <c r="EQ370">
        <v>131072</v>
      </c>
      <c r="ER370">
        <v>33.26</v>
      </c>
      <c r="ES370">
        <v>2.06</v>
      </c>
      <c r="ET370">
        <v>7.9</v>
      </c>
      <c r="EU370">
        <v>5.16</v>
      </c>
      <c r="EV370">
        <v>23.3</v>
      </c>
      <c r="EW370">
        <v>0.06</v>
      </c>
      <c r="EX370">
        <v>0</v>
      </c>
      <c r="EY370">
        <v>0</v>
      </c>
      <c r="FQ370">
        <v>0</v>
      </c>
      <c r="FR370">
        <f t="shared" si="308"/>
        <v>0</v>
      </c>
      <c r="FS370">
        <v>0</v>
      </c>
      <c r="FX370">
        <v>770</v>
      </c>
      <c r="FY370">
        <v>110</v>
      </c>
      <c r="GA370" t="s">
        <v>3</v>
      </c>
      <c r="GD370">
        <v>0</v>
      </c>
      <c r="GF370">
        <v>-1601043922</v>
      </c>
      <c r="GG370">
        <v>2</v>
      </c>
      <c r="GH370">
        <v>1</v>
      </c>
      <c r="GI370">
        <v>-2</v>
      </c>
      <c r="GJ370">
        <v>0</v>
      </c>
      <c r="GK370">
        <f>ROUND(R370*(R12)/100,2)</f>
        <v>45.98</v>
      </c>
      <c r="GL370">
        <f t="shared" si="309"/>
        <v>0</v>
      </c>
      <c r="GM370">
        <f t="shared" si="310"/>
        <v>479.83</v>
      </c>
      <c r="GN370">
        <f t="shared" si="311"/>
        <v>0</v>
      </c>
      <c r="GO370">
        <f t="shared" si="312"/>
        <v>0</v>
      </c>
      <c r="GP370">
        <f t="shared" si="313"/>
        <v>479.83</v>
      </c>
      <c r="GR370">
        <v>0</v>
      </c>
      <c r="GS370">
        <v>0</v>
      </c>
      <c r="GT370">
        <v>0</v>
      </c>
      <c r="GU370" t="s">
        <v>33</v>
      </c>
      <c r="GV370">
        <f>ROUND(((GT370*11)),6)</f>
        <v>0</v>
      </c>
      <c r="GW370">
        <v>1</v>
      </c>
      <c r="GX370">
        <f t="shared" si="314"/>
        <v>0</v>
      </c>
      <c r="HA370">
        <v>0</v>
      </c>
      <c r="HB370">
        <v>0</v>
      </c>
      <c r="HC370">
        <f t="shared" si="315"/>
        <v>0</v>
      </c>
      <c r="HE370" t="s">
        <v>3</v>
      </c>
      <c r="HF370" t="s">
        <v>3</v>
      </c>
      <c r="HM370" t="s">
        <v>3</v>
      </c>
      <c r="HN370" t="s">
        <v>3</v>
      </c>
      <c r="HO370" t="s">
        <v>3</v>
      </c>
      <c r="HP370" t="s">
        <v>3</v>
      </c>
      <c r="HQ370" t="s">
        <v>3</v>
      </c>
      <c r="IK370">
        <v>0</v>
      </c>
    </row>
    <row r="372" spans="1:245" x14ac:dyDescent="0.2">
      <c r="A372" s="2">
        <v>51</v>
      </c>
      <c r="B372" s="2">
        <f>B350</f>
        <v>1</v>
      </c>
      <c r="C372" s="2">
        <f>A350</f>
        <v>5</v>
      </c>
      <c r="D372" s="2">
        <f>ROW(A350)</f>
        <v>350</v>
      </c>
      <c r="E372" s="2"/>
      <c r="F372" s="2" t="str">
        <f>IF(F350&lt;&gt;"",F350,"")</f>
        <v>Новый подраздел</v>
      </c>
      <c r="G372" s="2" t="str">
        <f>IF(G350&lt;&gt;"",G350,"")</f>
        <v>АГПТ</v>
      </c>
      <c r="H372" s="2">
        <v>0</v>
      </c>
      <c r="I372" s="2"/>
      <c r="J372" s="2"/>
      <c r="K372" s="2"/>
      <c r="L372" s="2"/>
      <c r="M372" s="2"/>
      <c r="N372" s="2"/>
      <c r="O372" s="2">
        <f t="shared" ref="O372:T372" si="318">ROUND(AB372,2)</f>
        <v>32409.73</v>
      </c>
      <c r="P372" s="2">
        <f t="shared" si="318"/>
        <v>1170.0899999999999</v>
      </c>
      <c r="Q372" s="2">
        <f t="shared" si="318"/>
        <v>2400.9299999999998</v>
      </c>
      <c r="R372" s="2">
        <f t="shared" si="318"/>
        <v>1567.03</v>
      </c>
      <c r="S372" s="2">
        <f t="shared" si="318"/>
        <v>28838.71</v>
      </c>
      <c r="T372" s="2">
        <f t="shared" si="318"/>
        <v>0</v>
      </c>
      <c r="U372" s="2">
        <f>AH372</f>
        <v>74.404000000000011</v>
      </c>
      <c r="V372" s="2">
        <f>AI372</f>
        <v>0</v>
      </c>
      <c r="W372" s="2">
        <f>ROUND(AJ372,2)</f>
        <v>0</v>
      </c>
      <c r="X372" s="2">
        <f>ROUND(AK372,2)</f>
        <v>20187.11</v>
      </c>
      <c r="Y372" s="2">
        <f>ROUND(AL372,2)</f>
        <v>2883.88</v>
      </c>
      <c r="Z372" s="2"/>
      <c r="AA372" s="2"/>
      <c r="AB372" s="2">
        <f>ROUND(SUMIF(AA354:AA370,"=150194011",O354:O370),2)</f>
        <v>32409.73</v>
      </c>
      <c r="AC372" s="2">
        <f>ROUND(SUMIF(AA354:AA370,"=150194011",P354:P370),2)</f>
        <v>1170.0899999999999</v>
      </c>
      <c r="AD372" s="2">
        <f>ROUND(SUMIF(AA354:AA370,"=150194011",Q354:Q370),2)</f>
        <v>2400.9299999999998</v>
      </c>
      <c r="AE372" s="2">
        <f>ROUND(SUMIF(AA354:AA370,"=150194011",R354:R370),2)</f>
        <v>1567.03</v>
      </c>
      <c r="AF372" s="2">
        <f>ROUND(SUMIF(AA354:AA370,"=150194011",S354:S370),2)</f>
        <v>28838.71</v>
      </c>
      <c r="AG372" s="2">
        <f>ROUND(SUMIF(AA354:AA370,"=150194011",T354:T370),2)</f>
        <v>0</v>
      </c>
      <c r="AH372" s="2">
        <f>SUMIF(AA354:AA370,"=150194011",U354:U370)</f>
        <v>74.404000000000011</v>
      </c>
      <c r="AI372" s="2">
        <f>SUMIF(AA354:AA370,"=150194011",V354:V370)</f>
        <v>0</v>
      </c>
      <c r="AJ372" s="2">
        <f>ROUND(SUMIF(AA354:AA370,"=150194011",W354:W370),2)</f>
        <v>0</v>
      </c>
      <c r="AK372" s="2">
        <f>ROUND(SUMIF(AA354:AA370,"=150194011",X354:X370),2)</f>
        <v>20187.11</v>
      </c>
      <c r="AL372" s="2">
        <f>ROUND(SUMIF(AA354:AA370,"=150194011",Y354:Y370),2)</f>
        <v>2883.88</v>
      </c>
      <c r="AM372" s="2"/>
      <c r="AN372" s="2"/>
      <c r="AO372" s="2">
        <f t="shared" ref="AO372:BD372" si="319">ROUND(BX372,2)</f>
        <v>0</v>
      </c>
      <c r="AP372" s="2">
        <f t="shared" si="319"/>
        <v>0</v>
      </c>
      <c r="AQ372" s="2">
        <f t="shared" si="319"/>
        <v>0</v>
      </c>
      <c r="AR372" s="2">
        <f t="shared" si="319"/>
        <v>57173.120000000003</v>
      </c>
      <c r="AS372" s="2">
        <f t="shared" si="319"/>
        <v>0</v>
      </c>
      <c r="AT372" s="2">
        <f t="shared" si="319"/>
        <v>0</v>
      </c>
      <c r="AU372" s="2">
        <f t="shared" si="319"/>
        <v>57173.120000000003</v>
      </c>
      <c r="AV372" s="2">
        <f t="shared" si="319"/>
        <v>1170.0899999999999</v>
      </c>
      <c r="AW372" s="2">
        <f t="shared" si="319"/>
        <v>1170.0899999999999</v>
      </c>
      <c r="AX372" s="2">
        <f t="shared" si="319"/>
        <v>0</v>
      </c>
      <c r="AY372" s="2">
        <f t="shared" si="319"/>
        <v>1170.0899999999999</v>
      </c>
      <c r="AZ372" s="2">
        <f t="shared" si="319"/>
        <v>0</v>
      </c>
      <c r="BA372" s="2">
        <f t="shared" si="319"/>
        <v>0</v>
      </c>
      <c r="BB372" s="2">
        <f t="shared" si="319"/>
        <v>0</v>
      </c>
      <c r="BC372" s="2">
        <f t="shared" si="319"/>
        <v>0</v>
      </c>
      <c r="BD372" s="2">
        <f t="shared" si="319"/>
        <v>0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>
        <f>ROUND(SUMIF(AA354:AA370,"=150194011",FQ354:FQ370),2)</f>
        <v>0</v>
      </c>
      <c r="BY372" s="2">
        <f>ROUND(SUMIF(AA354:AA370,"=150194011",FR354:FR370),2)</f>
        <v>0</v>
      </c>
      <c r="BZ372" s="2">
        <f>ROUND(SUMIF(AA354:AA370,"=150194011",GL354:GL370),2)</f>
        <v>0</v>
      </c>
      <c r="CA372" s="2">
        <f>ROUND(SUMIF(AA354:AA370,"=150194011",GM354:GM370),2)</f>
        <v>57173.120000000003</v>
      </c>
      <c r="CB372" s="2">
        <f>ROUND(SUMIF(AA354:AA370,"=150194011",GN354:GN370),2)</f>
        <v>0</v>
      </c>
      <c r="CC372" s="2">
        <f>ROUND(SUMIF(AA354:AA370,"=150194011",GO354:GO370),2)</f>
        <v>0</v>
      </c>
      <c r="CD372" s="2">
        <f>ROUND(SUMIF(AA354:AA370,"=150194011",GP354:GP370),2)</f>
        <v>57173.120000000003</v>
      </c>
      <c r="CE372" s="2">
        <f>AC372-BX372</f>
        <v>1170.0899999999999</v>
      </c>
      <c r="CF372" s="2">
        <f>AC372-BY372</f>
        <v>1170.0899999999999</v>
      </c>
      <c r="CG372" s="2">
        <f>BX372-BZ372</f>
        <v>0</v>
      </c>
      <c r="CH372" s="2">
        <f>AC372-BX372-BY372+BZ372</f>
        <v>1170.0899999999999</v>
      </c>
      <c r="CI372" s="2">
        <f>BY372-BZ372</f>
        <v>0</v>
      </c>
      <c r="CJ372" s="2">
        <f>ROUND(SUMIF(AA354:AA370,"=150194011",GX354:GX370),2)</f>
        <v>0</v>
      </c>
      <c r="CK372" s="2">
        <f>ROUND(SUMIF(AA354:AA370,"=150194011",GY354:GY370),2)</f>
        <v>0</v>
      </c>
      <c r="CL372" s="2">
        <f>ROUND(SUMIF(AA354:AA370,"=150194011",GZ354:GZ370),2)</f>
        <v>0</v>
      </c>
      <c r="CM372" s="2">
        <f>ROUND(SUMIF(AA354:AA370,"=150194011",HD354:HD370),2)</f>
        <v>0</v>
      </c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>
        <v>0</v>
      </c>
    </row>
    <row r="374" spans="1:245" x14ac:dyDescent="0.2">
      <c r="A374" s="4">
        <v>50</v>
      </c>
      <c r="B374" s="4">
        <v>0</v>
      </c>
      <c r="C374" s="4">
        <v>0</v>
      </c>
      <c r="D374" s="4">
        <v>1</v>
      </c>
      <c r="E374" s="4">
        <v>201</v>
      </c>
      <c r="F374" s="4">
        <f>ROUND(Source!O372,O374)</f>
        <v>32409.73</v>
      </c>
      <c r="G374" s="4" t="s">
        <v>96</v>
      </c>
      <c r="H374" s="4" t="s">
        <v>97</v>
      </c>
      <c r="I374" s="4"/>
      <c r="J374" s="4"/>
      <c r="K374" s="4">
        <v>201</v>
      </c>
      <c r="L374" s="4">
        <v>1</v>
      </c>
      <c r="M374" s="4">
        <v>3</v>
      </c>
      <c r="N374" s="4" t="s">
        <v>3</v>
      </c>
      <c r="O374" s="4">
        <v>2</v>
      </c>
      <c r="P374" s="4"/>
      <c r="Q374" s="4"/>
      <c r="R374" s="4"/>
      <c r="S374" s="4"/>
      <c r="T374" s="4"/>
      <c r="U374" s="4"/>
      <c r="V374" s="4"/>
      <c r="W374" s="4">
        <v>32409.73</v>
      </c>
      <c r="X374" s="4">
        <v>1</v>
      </c>
      <c r="Y374" s="4">
        <v>32409.73</v>
      </c>
      <c r="Z374" s="4"/>
      <c r="AA374" s="4"/>
      <c r="AB374" s="4"/>
    </row>
    <row r="375" spans="1:245" x14ac:dyDescent="0.2">
      <c r="A375" s="4">
        <v>50</v>
      </c>
      <c r="B375" s="4">
        <v>0</v>
      </c>
      <c r="C375" s="4">
        <v>0</v>
      </c>
      <c r="D375" s="4">
        <v>1</v>
      </c>
      <c r="E375" s="4">
        <v>202</v>
      </c>
      <c r="F375" s="4">
        <f>ROUND(Source!P372,O375)</f>
        <v>1170.0899999999999</v>
      </c>
      <c r="G375" s="4" t="s">
        <v>98</v>
      </c>
      <c r="H375" s="4" t="s">
        <v>99</v>
      </c>
      <c r="I375" s="4"/>
      <c r="J375" s="4"/>
      <c r="K375" s="4">
        <v>202</v>
      </c>
      <c r="L375" s="4">
        <v>2</v>
      </c>
      <c r="M375" s="4">
        <v>3</v>
      </c>
      <c r="N375" s="4" t="s">
        <v>3</v>
      </c>
      <c r="O375" s="4">
        <v>2</v>
      </c>
      <c r="P375" s="4"/>
      <c r="Q375" s="4"/>
      <c r="R375" s="4"/>
      <c r="S375" s="4"/>
      <c r="T375" s="4"/>
      <c r="U375" s="4"/>
      <c r="V375" s="4"/>
      <c r="W375" s="4">
        <v>1170.0899999999999</v>
      </c>
      <c r="X375" s="4">
        <v>1</v>
      </c>
      <c r="Y375" s="4">
        <v>1170.0899999999999</v>
      </c>
      <c r="Z375" s="4"/>
      <c r="AA375" s="4"/>
      <c r="AB375" s="4"/>
    </row>
    <row r="376" spans="1:245" x14ac:dyDescent="0.2">
      <c r="A376" s="4">
        <v>50</v>
      </c>
      <c r="B376" s="4">
        <v>0</v>
      </c>
      <c r="C376" s="4">
        <v>0</v>
      </c>
      <c r="D376" s="4">
        <v>1</v>
      </c>
      <c r="E376" s="4">
        <v>222</v>
      </c>
      <c r="F376" s="4">
        <f>ROUND(Source!AO372,O376)</f>
        <v>0</v>
      </c>
      <c r="G376" s="4" t="s">
        <v>100</v>
      </c>
      <c r="H376" s="4" t="s">
        <v>101</v>
      </c>
      <c r="I376" s="4"/>
      <c r="J376" s="4"/>
      <c r="K376" s="4">
        <v>222</v>
      </c>
      <c r="L376" s="4">
        <v>3</v>
      </c>
      <c r="M376" s="4">
        <v>3</v>
      </c>
      <c r="N376" s="4" t="s">
        <v>3</v>
      </c>
      <c r="O376" s="4">
        <v>2</v>
      </c>
      <c r="P376" s="4"/>
      <c r="Q376" s="4"/>
      <c r="R376" s="4"/>
      <c r="S376" s="4"/>
      <c r="T376" s="4"/>
      <c r="U376" s="4"/>
      <c r="V376" s="4"/>
      <c r="W376" s="4">
        <v>0</v>
      </c>
      <c r="X376" s="4">
        <v>1</v>
      </c>
      <c r="Y376" s="4">
        <v>0</v>
      </c>
      <c r="Z376" s="4"/>
      <c r="AA376" s="4"/>
      <c r="AB376" s="4"/>
    </row>
    <row r="377" spans="1:245" x14ac:dyDescent="0.2">
      <c r="A377" s="4">
        <v>50</v>
      </c>
      <c r="B377" s="4">
        <v>0</v>
      </c>
      <c r="C377" s="4">
        <v>0</v>
      </c>
      <c r="D377" s="4">
        <v>1</v>
      </c>
      <c r="E377" s="4">
        <v>225</v>
      </c>
      <c r="F377" s="4">
        <f>ROUND(Source!AV372,O377)</f>
        <v>1170.0899999999999</v>
      </c>
      <c r="G377" s="4" t="s">
        <v>102</v>
      </c>
      <c r="H377" s="4" t="s">
        <v>103</v>
      </c>
      <c r="I377" s="4"/>
      <c r="J377" s="4"/>
      <c r="K377" s="4">
        <v>225</v>
      </c>
      <c r="L377" s="4">
        <v>4</v>
      </c>
      <c r="M377" s="4">
        <v>3</v>
      </c>
      <c r="N377" s="4" t="s">
        <v>3</v>
      </c>
      <c r="O377" s="4">
        <v>2</v>
      </c>
      <c r="P377" s="4"/>
      <c r="Q377" s="4"/>
      <c r="R377" s="4"/>
      <c r="S377" s="4"/>
      <c r="T377" s="4"/>
      <c r="U377" s="4"/>
      <c r="V377" s="4"/>
      <c r="W377" s="4">
        <v>1170.0899999999999</v>
      </c>
      <c r="X377" s="4">
        <v>1</v>
      </c>
      <c r="Y377" s="4">
        <v>1170.0899999999999</v>
      </c>
      <c r="Z377" s="4"/>
      <c r="AA377" s="4"/>
      <c r="AB377" s="4"/>
    </row>
    <row r="378" spans="1:245" x14ac:dyDescent="0.2">
      <c r="A378" s="4">
        <v>50</v>
      </c>
      <c r="B378" s="4">
        <v>0</v>
      </c>
      <c r="C378" s="4">
        <v>0</v>
      </c>
      <c r="D378" s="4">
        <v>1</v>
      </c>
      <c r="E378" s="4">
        <v>226</v>
      </c>
      <c r="F378" s="4">
        <f>ROUND(Source!AW372,O378)</f>
        <v>1170.0899999999999</v>
      </c>
      <c r="G378" s="4" t="s">
        <v>104</v>
      </c>
      <c r="H378" s="4" t="s">
        <v>105</v>
      </c>
      <c r="I378" s="4"/>
      <c r="J378" s="4"/>
      <c r="K378" s="4">
        <v>226</v>
      </c>
      <c r="L378" s="4">
        <v>5</v>
      </c>
      <c r="M378" s="4">
        <v>3</v>
      </c>
      <c r="N378" s="4" t="s">
        <v>3</v>
      </c>
      <c r="O378" s="4">
        <v>2</v>
      </c>
      <c r="P378" s="4"/>
      <c r="Q378" s="4"/>
      <c r="R378" s="4"/>
      <c r="S378" s="4"/>
      <c r="T378" s="4"/>
      <c r="U378" s="4"/>
      <c r="V378" s="4"/>
      <c r="W378" s="4">
        <v>1170.0899999999999</v>
      </c>
      <c r="X378" s="4">
        <v>1</v>
      </c>
      <c r="Y378" s="4">
        <v>1170.0899999999999</v>
      </c>
      <c r="Z378" s="4"/>
      <c r="AA378" s="4"/>
      <c r="AB378" s="4"/>
    </row>
    <row r="379" spans="1:245" x14ac:dyDescent="0.2">
      <c r="A379" s="4">
        <v>50</v>
      </c>
      <c r="B379" s="4">
        <v>0</v>
      </c>
      <c r="C379" s="4">
        <v>0</v>
      </c>
      <c r="D379" s="4">
        <v>1</v>
      </c>
      <c r="E379" s="4">
        <v>227</v>
      </c>
      <c r="F379" s="4">
        <f>ROUND(Source!AX372,O379)</f>
        <v>0</v>
      </c>
      <c r="G379" s="4" t="s">
        <v>106</v>
      </c>
      <c r="H379" s="4" t="s">
        <v>107</v>
      </c>
      <c r="I379" s="4"/>
      <c r="J379" s="4"/>
      <c r="K379" s="4">
        <v>227</v>
      </c>
      <c r="L379" s="4">
        <v>6</v>
      </c>
      <c r="M379" s="4">
        <v>3</v>
      </c>
      <c r="N379" s="4" t="s">
        <v>3</v>
      </c>
      <c r="O379" s="4">
        <v>2</v>
      </c>
      <c r="P379" s="4"/>
      <c r="Q379" s="4"/>
      <c r="R379" s="4"/>
      <c r="S379" s="4"/>
      <c r="T379" s="4"/>
      <c r="U379" s="4"/>
      <c r="V379" s="4"/>
      <c r="W379" s="4">
        <v>0</v>
      </c>
      <c r="X379" s="4">
        <v>1</v>
      </c>
      <c r="Y379" s="4">
        <v>0</v>
      </c>
      <c r="Z379" s="4"/>
      <c r="AA379" s="4"/>
      <c r="AB379" s="4"/>
    </row>
    <row r="380" spans="1:245" x14ac:dyDescent="0.2">
      <c r="A380" s="4">
        <v>50</v>
      </c>
      <c r="B380" s="4">
        <v>0</v>
      </c>
      <c r="C380" s="4">
        <v>0</v>
      </c>
      <c r="D380" s="4">
        <v>1</v>
      </c>
      <c r="E380" s="4">
        <v>228</v>
      </c>
      <c r="F380" s="4">
        <f>ROUND(Source!AY372,O380)</f>
        <v>1170.0899999999999</v>
      </c>
      <c r="G380" s="4" t="s">
        <v>108</v>
      </c>
      <c r="H380" s="4" t="s">
        <v>109</v>
      </c>
      <c r="I380" s="4"/>
      <c r="J380" s="4"/>
      <c r="K380" s="4">
        <v>228</v>
      </c>
      <c r="L380" s="4">
        <v>7</v>
      </c>
      <c r="M380" s="4">
        <v>3</v>
      </c>
      <c r="N380" s="4" t="s">
        <v>3</v>
      </c>
      <c r="O380" s="4">
        <v>2</v>
      </c>
      <c r="P380" s="4"/>
      <c r="Q380" s="4"/>
      <c r="R380" s="4"/>
      <c r="S380" s="4"/>
      <c r="T380" s="4"/>
      <c r="U380" s="4"/>
      <c r="V380" s="4"/>
      <c r="W380" s="4">
        <v>1170.0899999999999</v>
      </c>
      <c r="X380" s="4">
        <v>1</v>
      </c>
      <c r="Y380" s="4">
        <v>1170.0899999999999</v>
      </c>
      <c r="Z380" s="4"/>
      <c r="AA380" s="4"/>
      <c r="AB380" s="4"/>
    </row>
    <row r="381" spans="1:245" x14ac:dyDescent="0.2">
      <c r="A381" s="4">
        <v>50</v>
      </c>
      <c r="B381" s="4">
        <v>0</v>
      </c>
      <c r="C381" s="4">
        <v>0</v>
      </c>
      <c r="D381" s="4">
        <v>1</v>
      </c>
      <c r="E381" s="4">
        <v>216</v>
      </c>
      <c r="F381" s="4">
        <f>ROUND(Source!AP372,O381)</f>
        <v>0</v>
      </c>
      <c r="G381" s="4" t="s">
        <v>110</v>
      </c>
      <c r="H381" s="4" t="s">
        <v>111</v>
      </c>
      <c r="I381" s="4"/>
      <c r="J381" s="4"/>
      <c r="K381" s="4">
        <v>216</v>
      </c>
      <c r="L381" s="4">
        <v>8</v>
      </c>
      <c r="M381" s="4">
        <v>3</v>
      </c>
      <c r="N381" s="4" t="s">
        <v>3</v>
      </c>
      <c r="O381" s="4">
        <v>2</v>
      </c>
      <c r="P381" s="4"/>
      <c r="Q381" s="4"/>
      <c r="R381" s="4"/>
      <c r="S381" s="4"/>
      <c r="T381" s="4"/>
      <c r="U381" s="4"/>
      <c r="V381" s="4"/>
      <c r="W381" s="4">
        <v>0</v>
      </c>
      <c r="X381" s="4">
        <v>1</v>
      </c>
      <c r="Y381" s="4">
        <v>0</v>
      </c>
      <c r="Z381" s="4"/>
      <c r="AA381" s="4"/>
      <c r="AB381" s="4"/>
    </row>
    <row r="382" spans="1:245" x14ac:dyDescent="0.2">
      <c r="A382" s="4">
        <v>50</v>
      </c>
      <c r="B382" s="4">
        <v>0</v>
      </c>
      <c r="C382" s="4">
        <v>0</v>
      </c>
      <c r="D382" s="4">
        <v>1</v>
      </c>
      <c r="E382" s="4">
        <v>223</v>
      </c>
      <c r="F382" s="4">
        <f>ROUND(Source!AQ372,O382)</f>
        <v>0</v>
      </c>
      <c r="G382" s="4" t="s">
        <v>112</v>
      </c>
      <c r="H382" s="4" t="s">
        <v>113</v>
      </c>
      <c r="I382" s="4"/>
      <c r="J382" s="4"/>
      <c r="K382" s="4">
        <v>223</v>
      </c>
      <c r="L382" s="4">
        <v>9</v>
      </c>
      <c r="M382" s="4">
        <v>3</v>
      </c>
      <c r="N382" s="4" t="s">
        <v>3</v>
      </c>
      <c r="O382" s="4">
        <v>2</v>
      </c>
      <c r="P382" s="4"/>
      <c r="Q382" s="4"/>
      <c r="R382" s="4"/>
      <c r="S382" s="4"/>
      <c r="T382" s="4"/>
      <c r="U382" s="4"/>
      <c r="V382" s="4"/>
      <c r="W382" s="4">
        <v>0</v>
      </c>
      <c r="X382" s="4">
        <v>1</v>
      </c>
      <c r="Y382" s="4">
        <v>0</v>
      </c>
      <c r="Z382" s="4"/>
      <c r="AA382" s="4"/>
      <c r="AB382" s="4"/>
    </row>
    <row r="383" spans="1:245" x14ac:dyDescent="0.2">
      <c r="A383" s="4">
        <v>50</v>
      </c>
      <c r="B383" s="4">
        <v>0</v>
      </c>
      <c r="C383" s="4">
        <v>0</v>
      </c>
      <c r="D383" s="4">
        <v>1</v>
      </c>
      <c r="E383" s="4">
        <v>229</v>
      </c>
      <c r="F383" s="4">
        <f>ROUND(Source!AZ372,O383)</f>
        <v>0</v>
      </c>
      <c r="G383" s="4" t="s">
        <v>114</v>
      </c>
      <c r="H383" s="4" t="s">
        <v>115</v>
      </c>
      <c r="I383" s="4"/>
      <c r="J383" s="4"/>
      <c r="K383" s="4">
        <v>229</v>
      </c>
      <c r="L383" s="4">
        <v>10</v>
      </c>
      <c r="M383" s="4">
        <v>3</v>
      </c>
      <c r="N383" s="4" t="s">
        <v>3</v>
      </c>
      <c r="O383" s="4">
        <v>2</v>
      </c>
      <c r="P383" s="4"/>
      <c r="Q383" s="4"/>
      <c r="R383" s="4"/>
      <c r="S383" s="4"/>
      <c r="T383" s="4"/>
      <c r="U383" s="4"/>
      <c r="V383" s="4"/>
      <c r="W383" s="4">
        <v>0</v>
      </c>
      <c r="X383" s="4">
        <v>1</v>
      </c>
      <c r="Y383" s="4">
        <v>0</v>
      </c>
      <c r="Z383" s="4"/>
      <c r="AA383" s="4"/>
      <c r="AB383" s="4"/>
    </row>
    <row r="384" spans="1:245" x14ac:dyDescent="0.2">
      <c r="A384" s="4">
        <v>50</v>
      </c>
      <c r="B384" s="4">
        <v>0</v>
      </c>
      <c r="C384" s="4">
        <v>0</v>
      </c>
      <c r="D384" s="4">
        <v>1</v>
      </c>
      <c r="E384" s="4">
        <v>203</v>
      </c>
      <c r="F384" s="4">
        <f>ROUND(Source!Q372,O384)</f>
        <v>2400.9299999999998</v>
      </c>
      <c r="G384" s="4" t="s">
        <v>116</v>
      </c>
      <c r="H384" s="4" t="s">
        <v>117</v>
      </c>
      <c r="I384" s="4"/>
      <c r="J384" s="4"/>
      <c r="K384" s="4">
        <v>203</v>
      </c>
      <c r="L384" s="4">
        <v>11</v>
      </c>
      <c r="M384" s="4">
        <v>3</v>
      </c>
      <c r="N384" s="4" t="s">
        <v>3</v>
      </c>
      <c r="O384" s="4">
        <v>2</v>
      </c>
      <c r="P384" s="4"/>
      <c r="Q384" s="4"/>
      <c r="R384" s="4"/>
      <c r="S384" s="4"/>
      <c r="T384" s="4"/>
      <c r="U384" s="4"/>
      <c r="V384" s="4"/>
      <c r="W384" s="4">
        <v>2400.9299999999998</v>
      </c>
      <c r="X384" s="4">
        <v>1</v>
      </c>
      <c r="Y384" s="4">
        <v>2400.9299999999998</v>
      </c>
      <c r="Z384" s="4"/>
      <c r="AA384" s="4"/>
      <c r="AB384" s="4"/>
    </row>
    <row r="385" spans="1:28" x14ac:dyDescent="0.2">
      <c r="A385" s="4">
        <v>50</v>
      </c>
      <c r="B385" s="4">
        <v>0</v>
      </c>
      <c r="C385" s="4">
        <v>0</v>
      </c>
      <c r="D385" s="4">
        <v>1</v>
      </c>
      <c r="E385" s="4">
        <v>231</v>
      </c>
      <c r="F385" s="4">
        <f>ROUND(Source!BB372,O385)</f>
        <v>0</v>
      </c>
      <c r="G385" s="4" t="s">
        <v>118</v>
      </c>
      <c r="H385" s="4" t="s">
        <v>119</v>
      </c>
      <c r="I385" s="4"/>
      <c r="J385" s="4"/>
      <c r="K385" s="4">
        <v>231</v>
      </c>
      <c r="L385" s="4">
        <v>12</v>
      </c>
      <c r="M385" s="4">
        <v>3</v>
      </c>
      <c r="N385" s="4" t="s">
        <v>3</v>
      </c>
      <c r="O385" s="4">
        <v>2</v>
      </c>
      <c r="P385" s="4"/>
      <c r="Q385" s="4"/>
      <c r="R385" s="4"/>
      <c r="S385" s="4"/>
      <c r="T385" s="4"/>
      <c r="U385" s="4"/>
      <c r="V385" s="4"/>
      <c r="W385" s="4">
        <v>0</v>
      </c>
      <c r="X385" s="4">
        <v>1</v>
      </c>
      <c r="Y385" s="4">
        <v>0</v>
      </c>
      <c r="Z385" s="4"/>
      <c r="AA385" s="4"/>
      <c r="AB385" s="4"/>
    </row>
    <row r="386" spans="1:28" x14ac:dyDescent="0.2">
      <c r="A386" s="4">
        <v>50</v>
      </c>
      <c r="B386" s="4">
        <v>0</v>
      </c>
      <c r="C386" s="4">
        <v>0</v>
      </c>
      <c r="D386" s="4">
        <v>1</v>
      </c>
      <c r="E386" s="4">
        <v>204</v>
      </c>
      <c r="F386" s="4">
        <f>ROUND(Source!R372,O386)</f>
        <v>1567.03</v>
      </c>
      <c r="G386" s="4" t="s">
        <v>120</v>
      </c>
      <c r="H386" s="4" t="s">
        <v>121</v>
      </c>
      <c r="I386" s="4"/>
      <c r="J386" s="4"/>
      <c r="K386" s="4">
        <v>204</v>
      </c>
      <c r="L386" s="4">
        <v>13</v>
      </c>
      <c r="M386" s="4">
        <v>3</v>
      </c>
      <c r="N386" s="4" t="s">
        <v>3</v>
      </c>
      <c r="O386" s="4">
        <v>2</v>
      </c>
      <c r="P386" s="4"/>
      <c r="Q386" s="4"/>
      <c r="R386" s="4"/>
      <c r="S386" s="4"/>
      <c r="T386" s="4"/>
      <c r="U386" s="4"/>
      <c r="V386" s="4"/>
      <c r="W386" s="4">
        <v>1567.03</v>
      </c>
      <c r="X386" s="4">
        <v>1</v>
      </c>
      <c r="Y386" s="4">
        <v>1567.03</v>
      </c>
      <c r="Z386" s="4"/>
      <c r="AA386" s="4"/>
      <c r="AB386" s="4"/>
    </row>
    <row r="387" spans="1:28" x14ac:dyDescent="0.2">
      <c r="A387" s="4">
        <v>50</v>
      </c>
      <c r="B387" s="4">
        <v>0</v>
      </c>
      <c r="C387" s="4">
        <v>0</v>
      </c>
      <c r="D387" s="4">
        <v>1</v>
      </c>
      <c r="E387" s="4">
        <v>205</v>
      </c>
      <c r="F387" s="4">
        <f>ROUND(Source!S372,O387)</f>
        <v>28838.71</v>
      </c>
      <c r="G387" s="4" t="s">
        <v>122</v>
      </c>
      <c r="H387" s="4" t="s">
        <v>123</v>
      </c>
      <c r="I387" s="4"/>
      <c r="J387" s="4"/>
      <c r="K387" s="4">
        <v>205</v>
      </c>
      <c r="L387" s="4">
        <v>14</v>
      </c>
      <c r="M387" s="4">
        <v>3</v>
      </c>
      <c r="N387" s="4" t="s">
        <v>3</v>
      </c>
      <c r="O387" s="4">
        <v>2</v>
      </c>
      <c r="P387" s="4"/>
      <c r="Q387" s="4"/>
      <c r="R387" s="4"/>
      <c r="S387" s="4"/>
      <c r="T387" s="4"/>
      <c r="U387" s="4"/>
      <c r="V387" s="4"/>
      <c r="W387" s="4">
        <v>28838.71</v>
      </c>
      <c r="X387" s="4">
        <v>1</v>
      </c>
      <c r="Y387" s="4">
        <v>28838.71</v>
      </c>
      <c r="Z387" s="4"/>
      <c r="AA387" s="4"/>
      <c r="AB387" s="4"/>
    </row>
    <row r="388" spans="1:28" x14ac:dyDescent="0.2">
      <c r="A388" s="4">
        <v>50</v>
      </c>
      <c r="B388" s="4">
        <v>0</v>
      </c>
      <c r="C388" s="4">
        <v>0</v>
      </c>
      <c r="D388" s="4">
        <v>1</v>
      </c>
      <c r="E388" s="4">
        <v>232</v>
      </c>
      <c r="F388" s="4">
        <f>ROUND(Source!BC372,O388)</f>
        <v>0</v>
      </c>
      <c r="G388" s="4" t="s">
        <v>124</v>
      </c>
      <c r="H388" s="4" t="s">
        <v>125</v>
      </c>
      <c r="I388" s="4"/>
      <c r="J388" s="4"/>
      <c r="K388" s="4">
        <v>232</v>
      </c>
      <c r="L388" s="4">
        <v>15</v>
      </c>
      <c r="M388" s="4">
        <v>3</v>
      </c>
      <c r="N388" s="4" t="s">
        <v>3</v>
      </c>
      <c r="O388" s="4">
        <v>2</v>
      </c>
      <c r="P388" s="4"/>
      <c r="Q388" s="4"/>
      <c r="R388" s="4"/>
      <c r="S388" s="4"/>
      <c r="T388" s="4"/>
      <c r="U388" s="4"/>
      <c r="V388" s="4"/>
      <c r="W388" s="4">
        <v>0</v>
      </c>
      <c r="X388" s="4">
        <v>1</v>
      </c>
      <c r="Y388" s="4">
        <v>0</v>
      </c>
      <c r="Z388" s="4"/>
      <c r="AA388" s="4"/>
      <c r="AB388" s="4"/>
    </row>
    <row r="389" spans="1:28" x14ac:dyDescent="0.2">
      <c r="A389" s="4">
        <v>50</v>
      </c>
      <c r="B389" s="4">
        <v>0</v>
      </c>
      <c r="C389" s="4">
        <v>0</v>
      </c>
      <c r="D389" s="4">
        <v>1</v>
      </c>
      <c r="E389" s="4">
        <v>214</v>
      </c>
      <c r="F389" s="4">
        <f>ROUND(Source!AS372,O389)</f>
        <v>0</v>
      </c>
      <c r="G389" s="4" t="s">
        <v>126</v>
      </c>
      <c r="H389" s="4" t="s">
        <v>127</v>
      </c>
      <c r="I389" s="4"/>
      <c r="J389" s="4"/>
      <c r="K389" s="4">
        <v>214</v>
      </c>
      <c r="L389" s="4">
        <v>16</v>
      </c>
      <c r="M389" s="4">
        <v>3</v>
      </c>
      <c r="N389" s="4" t="s">
        <v>3</v>
      </c>
      <c r="O389" s="4">
        <v>2</v>
      </c>
      <c r="P389" s="4"/>
      <c r="Q389" s="4"/>
      <c r="R389" s="4"/>
      <c r="S389" s="4"/>
      <c r="T389" s="4"/>
      <c r="U389" s="4"/>
      <c r="V389" s="4"/>
      <c r="W389" s="4">
        <v>0</v>
      </c>
      <c r="X389" s="4">
        <v>1</v>
      </c>
      <c r="Y389" s="4">
        <v>0</v>
      </c>
      <c r="Z389" s="4"/>
      <c r="AA389" s="4"/>
      <c r="AB389" s="4"/>
    </row>
    <row r="390" spans="1:28" x14ac:dyDescent="0.2">
      <c r="A390" s="4">
        <v>50</v>
      </c>
      <c r="B390" s="4">
        <v>0</v>
      </c>
      <c r="C390" s="4">
        <v>0</v>
      </c>
      <c r="D390" s="4">
        <v>1</v>
      </c>
      <c r="E390" s="4">
        <v>215</v>
      </c>
      <c r="F390" s="4">
        <f>ROUND(Source!AT372,O390)</f>
        <v>0</v>
      </c>
      <c r="G390" s="4" t="s">
        <v>128</v>
      </c>
      <c r="H390" s="4" t="s">
        <v>129</v>
      </c>
      <c r="I390" s="4"/>
      <c r="J390" s="4"/>
      <c r="K390" s="4">
        <v>215</v>
      </c>
      <c r="L390" s="4">
        <v>17</v>
      </c>
      <c r="M390" s="4">
        <v>3</v>
      </c>
      <c r="N390" s="4" t="s">
        <v>3</v>
      </c>
      <c r="O390" s="4">
        <v>2</v>
      </c>
      <c r="P390" s="4"/>
      <c r="Q390" s="4"/>
      <c r="R390" s="4"/>
      <c r="S390" s="4"/>
      <c r="T390" s="4"/>
      <c r="U390" s="4"/>
      <c r="V390" s="4"/>
      <c r="W390" s="4">
        <v>0</v>
      </c>
      <c r="X390" s="4">
        <v>1</v>
      </c>
      <c r="Y390" s="4">
        <v>0</v>
      </c>
      <c r="Z390" s="4"/>
      <c r="AA390" s="4"/>
      <c r="AB390" s="4"/>
    </row>
    <row r="391" spans="1:28" x14ac:dyDescent="0.2">
      <c r="A391" s="4">
        <v>50</v>
      </c>
      <c r="B391" s="4">
        <v>0</v>
      </c>
      <c r="C391" s="4">
        <v>0</v>
      </c>
      <c r="D391" s="4">
        <v>1</v>
      </c>
      <c r="E391" s="4">
        <v>217</v>
      </c>
      <c r="F391" s="4">
        <f>ROUND(Source!AU372,O391)</f>
        <v>57173.120000000003</v>
      </c>
      <c r="G391" s="4" t="s">
        <v>130</v>
      </c>
      <c r="H391" s="4" t="s">
        <v>131</v>
      </c>
      <c r="I391" s="4"/>
      <c r="J391" s="4"/>
      <c r="K391" s="4">
        <v>217</v>
      </c>
      <c r="L391" s="4">
        <v>18</v>
      </c>
      <c r="M391" s="4">
        <v>3</v>
      </c>
      <c r="N391" s="4" t="s">
        <v>3</v>
      </c>
      <c r="O391" s="4">
        <v>2</v>
      </c>
      <c r="P391" s="4"/>
      <c r="Q391" s="4"/>
      <c r="R391" s="4"/>
      <c r="S391" s="4"/>
      <c r="T391" s="4"/>
      <c r="U391" s="4"/>
      <c r="V391" s="4"/>
      <c r="W391" s="4">
        <v>57173.120000000003</v>
      </c>
      <c r="X391" s="4">
        <v>1</v>
      </c>
      <c r="Y391" s="4">
        <v>57173.120000000003</v>
      </c>
      <c r="Z391" s="4"/>
      <c r="AA391" s="4"/>
      <c r="AB391" s="4"/>
    </row>
    <row r="392" spans="1:28" x14ac:dyDescent="0.2">
      <c r="A392" s="4">
        <v>50</v>
      </c>
      <c r="B392" s="4">
        <v>0</v>
      </c>
      <c r="C392" s="4">
        <v>0</v>
      </c>
      <c r="D392" s="4">
        <v>1</v>
      </c>
      <c r="E392" s="4">
        <v>230</v>
      </c>
      <c r="F392" s="4">
        <f>ROUND(Source!BA372,O392)</f>
        <v>0</v>
      </c>
      <c r="G392" s="4" t="s">
        <v>132</v>
      </c>
      <c r="H392" s="4" t="s">
        <v>133</v>
      </c>
      <c r="I392" s="4"/>
      <c r="J392" s="4"/>
      <c r="K392" s="4">
        <v>230</v>
      </c>
      <c r="L392" s="4">
        <v>19</v>
      </c>
      <c r="M392" s="4">
        <v>3</v>
      </c>
      <c r="N392" s="4" t="s">
        <v>3</v>
      </c>
      <c r="O392" s="4">
        <v>2</v>
      </c>
      <c r="P392" s="4"/>
      <c r="Q392" s="4"/>
      <c r="R392" s="4"/>
      <c r="S392" s="4"/>
      <c r="T392" s="4"/>
      <c r="U392" s="4"/>
      <c r="V392" s="4"/>
      <c r="W392" s="4">
        <v>0</v>
      </c>
      <c r="X392" s="4">
        <v>1</v>
      </c>
      <c r="Y392" s="4">
        <v>0</v>
      </c>
      <c r="Z392" s="4"/>
      <c r="AA392" s="4"/>
      <c r="AB392" s="4"/>
    </row>
    <row r="393" spans="1:28" x14ac:dyDescent="0.2">
      <c r="A393" s="4">
        <v>50</v>
      </c>
      <c r="B393" s="4">
        <v>0</v>
      </c>
      <c r="C393" s="4">
        <v>0</v>
      </c>
      <c r="D393" s="4">
        <v>1</v>
      </c>
      <c r="E393" s="4">
        <v>206</v>
      </c>
      <c r="F393" s="4">
        <f>ROUND(Source!T372,O393)</f>
        <v>0</v>
      </c>
      <c r="G393" s="4" t="s">
        <v>134</v>
      </c>
      <c r="H393" s="4" t="s">
        <v>135</v>
      </c>
      <c r="I393" s="4"/>
      <c r="J393" s="4"/>
      <c r="K393" s="4">
        <v>206</v>
      </c>
      <c r="L393" s="4">
        <v>20</v>
      </c>
      <c r="M393" s="4">
        <v>3</v>
      </c>
      <c r="N393" s="4" t="s">
        <v>3</v>
      </c>
      <c r="O393" s="4">
        <v>2</v>
      </c>
      <c r="P393" s="4"/>
      <c r="Q393" s="4"/>
      <c r="R393" s="4"/>
      <c r="S393" s="4"/>
      <c r="T393" s="4"/>
      <c r="U393" s="4"/>
      <c r="V393" s="4"/>
      <c r="W393" s="4">
        <v>0</v>
      </c>
      <c r="X393" s="4">
        <v>1</v>
      </c>
      <c r="Y393" s="4">
        <v>0</v>
      </c>
      <c r="Z393" s="4"/>
      <c r="AA393" s="4"/>
      <c r="AB393" s="4"/>
    </row>
    <row r="394" spans="1:28" x14ac:dyDescent="0.2">
      <c r="A394" s="4">
        <v>50</v>
      </c>
      <c r="B394" s="4">
        <v>0</v>
      </c>
      <c r="C394" s="4">
        <v>0</v>
      </c>
      <c r="D394" s="4">
        <v>1</v>
      </c>
      <c r="E394" s="4">
        <v>207</v>
      </c>
      <c r="F394" s="4">
        <f>Source!U372</f>
        <v>74.404000000000011</v>
      </c>
      <c r="G394" s="4" t="s">
        <v>136</v>
      </c>
      <c r="H394" s="4" t="s">
        <v>137</v>
      </c>
      <c r="I394" s="4"/>
      <c r="J394" s="4"/>
      <c r="K394" s="4">
        <v>207</v>
      </c>
      <c r="L394" s="4">
        <v>21</v>
      </c>
      <c r="M394" s="4">
        <v>3</v>
      </c>
      <c r="N394" s="4" t="s">
        <v>3</v>
      </c>
      <c r="O394" s="4">
        <v>-1</v>
      </c>
      <c r="P394" s="4"/>
      <c r="Q394" s="4"/>
      <c r="R394" s="4"/>
      <c r="S394" s="4"/>
      <c r="T394" s="4"/>
      <c r="U394" s="4"/>
      <c r="V394" s="4"/>
      <c r="W394" s="4">
        <v>74.404000000000011</v>
      </c>
      <c r="X394" s="4">
        <v>1</v>
      </c>
      <c r="Y394" s="4">
        <v>74.404000000000011</v>
      </c>
      <c r="Z394" s="4"/>
      <c r="AA394" s="4"/>
      <c r="AB394" s="4"/>
    </row>
    <row r="395" spans="1:28" x14ac:dyDescent="0.2">
      <c r="A395" s="4">
        <v>50</v>
      </c>
      <c r="B395" s="4">
        <v>0</v>
      </c>
      <c r="C395" s="4">
        <v>0</v>
      </c>
      <c r="D395" s="4">
        <v>1</v>
      </c>
      <c r="E395" s="4">
        <v>208</v>
      </c>
      <c r="F395" s="4">
        <f>Source!V372</f>
        <v>0</v>
      </c>
      <c r="G395" s="4" t="s">
        <v>138</v>
      </c>
      <c r="H395" s="4" t="s">
        <v>139</v>
      </c>
      <c r="I395" s="4"/>
      <c r="J395" s="4"/>
      <c r="K395" s="4">
        <v>208</v>
      </c>
      <c r="L395" s="4">
        <v>22</v>
      </c>
      <c r="M395" s="4">
        <v>3</v>
      </c>
      <c r="N395" s="4" t="s">
        <v>3</v>
      </c>
      <c r="O395" s="4">
        <v>-1</v>
      </c>
      <c r="P395" s="4"/>
      <c r="Q395" s="4"/>
      <c r="R395" s="4"/>
      <c r="S395" s="4"/>
      <c r="T395" s="4"/>
      <c r="U395" s="4"/>
      <c r="V395" s="4"/>
      <c r="W395" s="4">
        <v>0</v>
      </c>
      <c r="X395" s="4">
        <v>1</v>
      </c>
      <c r="Y395" s="4">
        <v>0</v>
      </c>
      <c r="Z395" s="4"/>
      <c r="AA395" s="4"/>
      <c r="AB395" s="4"/>
    </row>
    <row r="396" spans="1:28" x14ac:dyDescent="0.2">
      <c r="A396" s="4">
        <v>50</v>
      </c>
      <c r="B396" s="4">
        <v>0</v>
      </c>
      <c r="C396" s="4">
        <v>0</v>
      </c>
      <c r="D396" s="4">
        <v>1</v>
      </c>
      <c r="E396" s="4">
        <v>209</v>
      </c>
      <c r="F396" s="4">
        <f>ROUND(Source!W372,O396)</f>
        <v>0</v>
      </c>
      <c r="G396" s="4" t="s">
        <v>140</v>
      </c>
      <c r="H396" s="4" t="s">
        <v>141</v>
      </c>
      <c r="I396" s="4"/>
      <c r="J396" s="4"/>
      <c r="K396" s="4">
        <v>209</v>
      </c>
      <c r="L396" s="4">
        <v>23</v>
      </c>
      <c r="M396" s="4">
        <v>3</v>
      </c>
      <c r="N396" s="4" t="s">
        <v>3</v>
      </c>
      <c r="O396" s="4">
        <v>2</v>
      </c>
      <c r="P396" s="4"/>
      <c r="Q396" s="4"/>
      <c r="R396" s="4"/>
      <c r="S396" s="4"/>
      <c r="T396" s="4"/>
      <c r="U396" s="4"/>
      <c r="V396" s="4"/>
      <c r="W396" s="4">
        <v>0</v>
      </c>
      <c r="X396" s="4">
        <v>1</v>
      </c>
      <c r="Y396" s="4">
        <v>0</v>
      </c>
      <c r="Z396" s="4"/>
      <c r="AA396" s="4"/>
      <c r="AB396" s="4"/>
    </row>
    <row r="397" spans="1:28" x14ac:dyDescent="0.2">
      <c r="A397" s="4">
        <v>50</v>
      </c>
      <c r="B397" s="4">
        <v>0</v>
      </c>
      <c r="C397" s="4">
        <v>0</v>
      </c>
      <c r="D397" s="4">
        <v>1</v>
      </c>
      <c r="E397" s="4">
        <v>233</v>
      </c>
      <c r="F397" s="4">
        <f>ROUND(Source!BD372,O397)</f>
        <v>0</v>
      </c>
      <c r="G397" s="4" t="s">
        <v>142</v>
      </c>
      <c r="H397" s="4" t="s">
        <v>143</v>
      </c>
      <c r="I397" s="4"/>
      <c r="J397" s="4"/>
      <c r="K397" s="4">
        <v>233</v>
      </c>
      <c r="L397" s="4">
        <v>24</v>
      </c>
      <c r="M397" s="4">
        <v>3</v>
      </c>
      <c r="N397" s="4" t="s">
        <v>3</v>
      </c>
      <c r="O397" s="4">
        <v>2</v>
      </c>
      <c r="P397" s="4"/>
      <c r="Q397" s="4"/>
      <c r="R397" s="4"/>
      <c r="S397" s="4"/>
      <c r="T397" s="4"/>
      <c r="U397" s="4"/>
      <c r="V397" s="4"/>
      <c r="W397" s="4">
        <v>0</v>
      </c>
      <c r="X397" s="4">
        <v>1</v>
      </c>
      <c r="Y397" s="4">
        <v>0</v>
      </c>
      <c r="Z397" s="4"/>
      <c r="AA397" s="4"/>
      <c r="AB397" s="4"/>
    </row>
    <row r="398" spans="1:28" x14ac:dyDescent="0.2">
      <c r="A398" s="4">
        <v>50</v>
      </c>
      <c r="B398" s="4">
        <v>0</v>
      </c>
      <c r="C398" s="4">
        <v>0</v>
      </c>
      <c r="D398" s="4">
        <v>1</v>
      </c>
      <c r="E398" s="4">
        <v>210</v>
      </c>
      <c r="F398" s="4">
        <f>ROUND(Source!X372,O398)</f>
        <v>20187.11</v>
      </c>
      <c r="G398" s="4" t="s">
        <v>144</v>
      </c>
      <c r="H398" s="4" t="s">
        <v>145</v>
      </c>
      <c r="I398" s="4"/>
      <c r="J398" s="4"/>
      <c r="K398" s="4">
        <v>210</v>
      </c>
      <c r="L398" s="4">
        <v>25</v>
      </c>
      <c r="M398" s="4">
        <v>3</v>
      </c>
      <c r="N398" s="4" t="s">
        <v>3</v>
      </c>
      <c r="O398" s="4">
        <v>2</v>
      </c>
      <c r="P398" s="4"/>
      <c r="Q398" s="4"/>
      <c r="R398" s="4"/>
      <c r="S398" s="4"/>
      <c r="T398" s="4"/>
      <c r="U398" s="4"/>
      <c r="V398" s="4"/>
      <c r="W398" s="4">
        <v>20187.11</v>
      </c>
      <c r="X398" s="4">
        <v>1</v>
      </c>
      <c r="Y398" s="4">
        <v>20187.11</v>
      </c>
      <c r="Z398" s="4"/>
      <c r="AA398" s="4"/>
      <c r="AB398" s="4"/>
    </row>
    <row r="399" spans="1:28" x14ac:dyDescent="0.2">
      <c r="A399" s="4">
        <v>50</v>
      </c>
      <c r="B399" s="4">
        <v>0</v>
      </c>
      <c r="C399" s="4">
        <v>0</v>
      </c>
      <c r="D399" s="4">
        <v>1</v>
      </c>
      <c r="E399" s="4">
        <v>211</v>
      </c>
      <c r="F399" s="4">
        <f>ROUND(Source!Y372,O399)</f>
        <v>2883.88</v>
      </c>
      <c r="G399" s="4" t="s">
        <v>146</v>
      </c>
      <c r="H399" s="4" t="s">
        <v>147</v>
      </c>
      <c r="I399" s="4"/>
      <c r="J399" s="4"/>
      <c r="K399" s="4">
        <v>211</v>
      </c>
      <c r="L399" s="4">
        <v>26</v>
      </c>
      <c r="M399" s="4">
        <v>3</v>
      </c>
      <c r="N399" s="4" t="s">
        <v>3</v>
      </c>
      <c r="O399" s="4">
        <v>2</v>
      </c>
      <c r="P399" s="4"/>
      <c r="Q399" s="4"/>
      <c r="R399" s="4"/>
      <c r="S399" s="4"/>
      <c r="T399" s="4"/>
      <c r="U399" s="4"/>
      <c r="V399" s="4"/>
      <c r="W399" s="4">
        <v>2883.88</v>
      </c>
      <c r="X399" s="4">
        <v>1</v>
      </c>
      <c r="Y399" s="4">
        <v>2883.88</v>
      </c>
      <c r="Z399" s="4"/>
      <c r="AA399" s="4"/>
      <c r="AB399" s="4"/>
    </row>
    <row r="400" spans="1:28" x14ac:dyDescent="0.2">
      <c r="A400" s="4">
        <v>50</v>
      </c>
      <c r="B400" s="4">
        <v>0</v>
      </c>
      <c r="C400" s="4">
        <v>0</v>
      </c>
      <c r="D400" s="4">
        <v>1</v>
      </c>
      <c r="E400" s="4">
        <v>224</v>
      </c>
      <c r="F400" s="4">
        <f>ROUND(Source!AR372,O400)</f>
        <v>57173.120000000003</v>
      </c>
      <c r="G400" s="4" t="s">
        <v>148</v>
      </c>
      <c r="H400" s="4" t="s">
        <v>149</v>
      </c>
      <c r="I400" s="4"/>
      <c r="J400" s="4"/>
      <c r="K400" s="4">
        <v>224</v>
      </c>
      <c r="L400" s="4">
        <v>27</v>
      </c>
      <c r="M400" s="4">
        <v>3</v>
      </c>
      <c r="N400" s="4" t="s">
        <v>3</v>
      </c>
      <c r="O400" s="4">
        <v>2</v>
      </c>
      <c r="P400" s="4"/>
      <c r="Q400" s="4"/>
      <c r="R400" s="4"/>
      <c r="S400" s="4"/>
      <c r="T400" s="4"/>
      <c r="U400" s="4"/>
      <c r="V400" s="4"/>
      <c r="W400" s="4">
        <v>57173.120000000003</v>
      </c>
      <c r="X400" s="4">
        <v>1</v>
      </c>
      <c r="Y400" s="4">
        <v>57173.120000000003</v>
      </c>
      <c r="Z400" s="4"/>
      <c r="AA400" s="4"/>
      <c r="AB400" s="4"/>
    </row>
    <row r="402" spans="1:245" x14ac:dyDescent="0.2">
      <c r="A402" s="1">
        <v>5</v>
      </c>
      <c r="B402" s="1">
        <v>1</v>
      </c>
      <c r="C402" s="1"/>
      <c r="D402" s="1">
        <f>ROW(A411)</f>
        <v>411</v>
      </c>
      <c r="E402" s="1"/>
      <c r="F402" s="1" t="s">
        <v>14</v>
      </c>
      <c r="G402" s="1" t="s">
        <v>382</v>
      </c>
      <c r="H402" s="1" t="s">
        <v>3</v>
      </c>
      <c r="I402" s="1">
        <v>0</v>
      </c>
      <c r="J402" s="1"/>
      <c r="K402" s="1">
        <v>0</v>
      </c>
      <c r="L402" s="1"/>
      <c r="M402" s="1" t="s">
        <v>3</v>
      </c>
      <c r="N402" s="1"/>
      <c r="O402" s="1"/>
      <c r="P402" s="1"/>
      <c r="Q402" s="1"/>
      <c r="R402" s="1"/>
      <c r="S402" s="1">
        <v>0</v>
      </c>
      <c r="T402" s="1"/>
      <c r="U402" s="1" t="s">
        <v>3</v>
      </c>
      <c r="V402" s="1">
        <v>0</v>
      </c>
      <c r="W402" s="1"/>
      <c r="X402" s="1"/>
      <c r="Y402" s="1"/>
      <c r="Z402" s="1"/>
      <c r="AA402" s="1"/>
      <c r="AB402" s="1" t="s">
        <v>3</v>
      </c>
      <c r="AC402" s="1" t="s">
        <v>3</v>
      </c>
      <c r="AD402" s="1" t="s">
        <v>3</v>
      </c>
      <c r="AE402" s="1" t="s">
        <v>3</v>
      </c>
      <c r="AF402" s="1" t="s">
        <v>3</v>
      </c>
      <c r="AG402" s="1" t="s">
        <v>3</v>
      </c>
      <c r="AH402" s="1"/>
      <c r="AI402" s="1"/>
      <c r="AJ402" s="1"/>
      <c r="AK402" s="1"/>
      <c r="AL402" s="1"/>
      <c r="AM402" s="1"/>
      <c r="AN402" s="1"/>
      <c r="AO402" s="1"/>
      <c r="AP402" s="1" t="s">
        <v>3</v>
      </c>
      <c r="AQ402" s="1" t="s">
        <v>3</v>
      </c>
      <c r="AR402" s="1" t="s">
        <v>3</v>
      </c>
      <c r="AS402" s="1"/>
      <c r="AT402" s="1"/>
      <c r="AU402" s="1"/>
      <c r="AV402" s="1"/>
      <c r="AW402" s="1"/>
      <c r="AX402" s="1"/>
      <c r="AY402" s="1"/>
      <c r="AZ402" s="1" t="s">
        <v>3</v>
      </c>
      <c r="BA402" s="1"/>
      <c r="BB402" s="1" t="s">
        <v>3</v>
      </c>
      <c r="BC402" s="1" t="s">
        <v>3</v>
      </c>
      <c r="BD402" s="1" t="s">
        <v>3</v>
      </c>
      <c r="BE402" s="1" t="s">
        <v>3</v>
      </c>
      <c r="BF402" s="1" t="s">
        <v>3</v>
      </c>
      <c r="BG402" s="1" t="s">
        <v>3</v>
      </c>
      <c r="BH402" s="1" t="s">
        <v>3</v>
      </c>
      <c r="BI402" s="1" t="s">
        <v>3</v>
      </c>
      <c r="BJ402" s="1" t="s">
        <v>3</v>
      </c>
      <c r="BK402" s="1" t="s">
        <v>3</v>
      </c>
      <c r="BL402" s="1" t="s">
        <v>3</v>
      </c>
      <c r="BM402" s="1" t="s">
        <v>3</v>
      </c>
      <c r="BN402" s="1" t="s">
        <v>3</v>
      </c>
      <c r="BO402" s="1" t="s">
        <v>3</v>
      </c>
      <c r="BP402" s="1" t="s">
        <v>3</v>
      </c>
      <c r="BQ402" s="1"/>
      <c r="BR402" s="1"/>
      <c r="BS402" s="1"/>
      <c r="BT402" s="1"/>
      <c r="BU402" s="1"/>
      <c r="BV402" s="1"/>
      <c r="BW402" s="1"/>
      <c r="BX402" s="1">
        <v>0</v>
      </c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>
        <v>0</v>
      </c>
    </row>
    <row r="404" spans="1:245" x14ac:dyDescent="0.2">
      <c r="A404" s="2">
        <v>52</v>
      </c>
      <c r="B404" s="2">
        <f t="shared" ref="B404:G404" si="320">B411</f>
        <v>1</v>
      </c>
      <c r="C404" s="2">
        <f t="shared" si="320"/>
        <v>5</v>
      </c>
      <c r="D404" s="2">
        <f t="shared" si="320"/>
        <v>402</v>
      </c>
      <c r="E404" s="2">
        <f t="shared" si="320"/>
        <v>0</v>
      </c>
      <c r="F404" s="2" t="str">
        <f t="shared" si="320"/>
        <v>Новый подраздел</v>
      </c>
      <c r="G404" s="2" t="str">
        <f t="shared" si="320"/>
        <v>Дымоудаление</v>
      </c>
      <c r="H404" s="2"/>
      <c r="I404" s="2"/>
      <c r="J404" s="2"/>
      <c r="K404" s="2"/>
      <c r="L404" s="2"/>
      <c r="M404" s="2"/>
      <c r="N404" s="2"/>
      <c r="O404" s="2">
        <f t="shared" ref="O404:AT404" si="321">O411</f>
        <v>274746.94</v>
      </c>
      <c r="P404" s="2">
        <f t="shared" si="321"/>
        <v>20864.02</v>
      </c>
      <c r="Q404" s="2">
        <f t="shared" si="321"/>
        <v>0</v>
      </c>
      <c r="R404" s="2">
        <f t="shared" si="321"/>
        <v>0</v>
      </c>
      <c r="S404" s="2">
        <f t="shared" si="321"/>
        <v>253882.92</v>
      </c>
      <c r="T404" s="2">
        <f t="shared" si="321"/>
        <v>0</v>
      </c>
      <c r="U404" s="2">
        <f t="shared" si="321"/>
        <v>708</v>
      </c>
      <c r="V404" s="2">
        <f t="shared" si="321"/>
        <v>0</v>
      </c>
      <c r="W404" s="2">
        <f t="shared" si="321"/>
        <v>0</v>
      </c>
      <c r="X404" s="2">
        <f t="shared" si="321"/>
        <v>177718.04</v>
      </c>
      <c r="Y404" s="2">
        <f t="shared" si="321"/>
        <v>25388.3</v>
      </c>
      <c r="Z404" s="2">
        <f t="shared" si="321"/>
        <v>0</v>
      </c>
      <c r="AA404" s="2">
        <f t="shared" si="321"/>
        <v>0</v>
      </c>
      <c r="AB404" s="2">
        <f t="shared" si="321"/>
        <v>274746.94</v>
      </c>
      <c r="AC404" s="2">
        <f t="shared" si="321"/>
        <v>20864.02</v>
      </c>
      <c r="AD404" s="2">
        <f t="shared" si="321"/>
        <v>0</v>
      </c>
      <c r="AE404" s="2">
        <f t="shared" si="321"/>
        <v>0</v>
      </c>
      <c r="AF404" s="2">
        <f t="shared" si="321"/>
        <v>253882.92</v>
      </c>
      <c r="AG404" s="2">
        <f t="shared" si="321"/>
        <v>0</v>
      </c>
      <c r="AH404" s="2">
        <f t="shared" si="321"/>
        <v>708</v>
      </c>
      <c r="AI404" s="2">
        <f t="shared" si="321"/>
        <v>0</v>
      </c>
      <c r="AJ404" s="2">
        <f t="shared" si="321"/>
        <v>0</v>
      </c>
      <c r="AK404" s="2">
        <f t="shared" si="321"/>
        <v>177718.04</v>
      </c>
      <c r="AL404" s="2">
        <f t="shared" si="321"/>
        <v>25388.3</v>
      </c>
      <c r="AM404" s="2">
        <f t="shared" si="321"/>
        <v>0</v>
      </c>
      <c r="AN404" s="2">
        <f t="shared" si="321"/>
        <v>0</v>
      </c>
      <c r="AO404" s="2">
        <f t="shared" si="321"/>
        <v>0</v>
      </c>
      <c r="AP404" s="2">
        <f t="shared" si="321"/>
        <v>0</v>
      </c>
      <c r="AQ404" s="2">
        <f t="shared" si="321"/>
        <v>0</v>
      </c>
      <c r="AR404" s="2">
        <f t="shared" si="321"/>
        <v>477853.28</v>
      </c>
      <c r="AS404" s="2">
        <f t="shared" si="321"/>
        <v>0</v>
      </c>
      <c r="AT404" s="2">
        <f t="shared" si="321"/>
        <v>0</v>
      </c>
      <c r="AU404" s="2">
        <f t="shared" ref="AU404:BZ404" si="322">AU411</f>
        <v>477853.28</v>
      </c>
      <c r="AV404" s="2">
        <f t="shared" si="322"/>
        <v>20864.02</v>
      </c>
      <c r="AW404" s="2">
        <f t="shared" si="322"/>
        <v>20864.02</v>
      </c>
      <c r="AX404" s="2">
        <f t="shared" si="322"/>
        <v>0</v>
      </c>
      <c r="AY404" s="2">
        <f t="shared" si="322"/>
        <v>20864.02</v>
      </c>
      <c r="AZ404" s="2">
        <f t="shared" si="322"/>
        <v>0</v>
      </c>
      <c r="BA404" s="2">
        <f t="shared" si="322"/>
        <v>0</v>
      </c>
      <c r="BB404" s="2">
        <f t="shared" si="322"/>
        <v>0</v>
      </c>
      <c r="BC404" s="2">
        <f t="shared" si="322"/>
        <v>0</v>
      </c>
      <c r="BD404" s="2">
        <f t="shared" si="322"/>
        <v>0</v>
      </c>
      <c r="BE404" s="2">
        <f t="shared" si="322"/>
        <v>0</v>
      </c>
      <c r="BF404" s="2">
        <f t="shared" si="322"/>
        <v>0</v>
      </c>
      <c r="BG404" s="2">
        <f t="shared" si="322"/>
        <v>0</v>
      </c>
      <c r="BH404" s="2">
        <f t="shared" si="322"/>
        <v>0</v>
      </c>
      <c r="BI404" s="2">
        <f t="shared" si="322"/>
        <v>0</v>
      </c>
      <c r="BJ404" s="2">
        <f t="shared" si="322"/>
        <v>0</v>
      </c>
      <c r="BK404" s="2">
        <f t="shared" si="322"/>
        <v>0</v>
      </c>
      <c r="BL404" s="2">
        <f t="shared" si="322"/>
        <v>0</v>
      </c>
      <c r="BM404" s="2">
        <f t="shared" si="322"/>
        <v>0</v>
      </c>
      <c r="BN404" s="2">
        <f t="shared" si="322"/>
        <v>0</v>
      </c>
      <c r="BO404" s="2">
        <f t="shared" si="322"/>
        <v>0</v>
      </c>
      <c r="BP404" s="2">
        <f t="shared" si="322"/>
        <v>0</v>
      </c>
      <c r="BQ404" s="2">
        <f t="shared" si="322"/>
        <v>0</v>
      </c>
      <c r="BR404" s="2">
        <f t="shared" si="322"/>
        <v>0</v>
      </c>
      <c r="BS404" s="2">
        <f t="shared" si="322"/>
        <v>0</v>
      </c>
      <c r="BT404" s="2">
        <f t="shared" si="322"/>
        <v>0</v>
      </c>
      <c r="BU404" s="2">
        <f t="shared" si="322"/>
        <v>0</v>
      </c>
      <c r="BV404" s="2">
        <f t="shared" si="322"/>
        <v>0</v>
      </c>
      <c r="BW404" s="2">
        <f t="shared" si="322"/>
        <v>0</v>
      </c>
      <c r="BX404" s="2">
        <f t="shared" si="322"/>
        <v>0</v>
      </c>
      <c r="BY404" s="2">
        <f t="shared" si="322"/>
        <v>0</v>
      </c>
      <c r="BZ404" s="2">
        <f t="shared" si="322"/>
        <v>0</v>
      </c>
      <c r="CA404" s="2">
        <f t="shared" ref="CA404:DF404" si="323">CA411</f>
        <v>477853.28</v>
      </c>
      <c r="CB404" s="2">
        <f t="shared" si="323"/>
        <v>0</v>
      </c>
      <c r="CC404" s="2">
        <f t="shared" si="323"/>
        <v>0</v>
      </c>
      <c r="CD404" s="2">
        <f t="shared" si="323"/>
        <v>477853.28</v>
      </c>
      <c r="CE404" s="2">
        <f t="shared" si="323"/>
        <v>20864.02</v>
      </c>
      <c r="CF404" s="2">
        <f t="shared" si="323"/>
        <v>20864.02</v>
      </c>
      <c r="CG404" s="2">
        <f t="shared" si="323"/>
        <v>0</v>
      </c>
      <c r="CH404" s="2">
        <f t="shared" si="323"/>
        <v>20864.02</v>
      </c>
      <c r="CI404" s="2">
        <f t="shared" si="323"/>
        <v>0</v>
      </c>
      <c r="CJ404" s="2">
        <f t="shared" si="323"/>
        <v>0</v>
      </c>
      <c r="CK404" s="2">
        <f t="shared" si="323"/>
        <v>0</v>
      </c>
      <c r="CL404" s="2">
        <f t="shared" si="323"/>
        <v>0</v>
      </c>
      <c r="CM404" s="2">
        <f t="shared" si="323"/>
        <v>0</v>
      </c>
      <c r="CN404" s="2">
        <f t="shared" si="323"/>
        <v>0</v>
      </c>
      <c r="CO404" s="2">
        <f t="shared" si="323"/>
        <v>0</v>
      </c>
      <c r="CP404" s="2">
        <f t="shared" si="323"/>
        <v>0</v>
      </c>
      <c r="CQ404" s="2">
        <f t="shared" si="323"/>
        <v>0</v>
      </c>
      <c r="CR404" s="2">
        <f t="shared" si="323"/>
        <v>0</v>
      </c>
      <c r="CS404" s="2">
        <f t="shared" si="323"/>
        <v>0</v>
      </c>
      <c r="CT404" s="2">
        <f t="shared" si="323"/>
        <v>0</v>
      </c>
      <c r="CU404" s="2">
        <f t="shared" si="323"/>
        <v>0</v>
      </c>
      <c r="CV404" s="2">
        <f t="shared" si="323"/>
        <v>0</v>
      </c>
      <c r="CW404" s="2">
        <f t="shared" si="323"/>
        <v>0</v>
      </c>
      <c r="CX404" s="2">
        <f t="shared" si="323"/>
        <v>0</v>
      </c>
      <c r="CY404" s="2">
        <f t="shared" si="323"/>
        <v>0</v>
      </c>
      <c r="CZ404" s="2">
        <f t="shared" si="323"/>
        <v>0</v>
      </c>
      <c r="DA404" s="2">
        <f t="shared" si="323"/>
        <v>0</v>
      </c>
      <c r="DB404" s="2">
        <f t="shared" si="323"/>
        <v>0</v>
      </c>
      <c r="DC404" s="2">
        <f t="shared" si="323"/>
        <v>0</v>
      </c>
      <c r="DD404" s="2">
        <f t="shared" si="323"/>
        <v>0</v>
      </c>
      <c r="DE404" s="2">
        <f t="shared" si="323"/>
        <v>0</v>
      </c>
      <c r="DF404" s="2">
        <f t="shared" si="323"/>
        <v>0</v>
      </c>
      <c r="DG404" s="3">
        <f t="shared" ref="DG404:EL404" si="324">DG411</f>
        <v>0</v>
      </c>
      <c r="DH404" s="3">
        <f t="shared" si="324"/>
        <v>0</v>
      </c>
      <c r="DI404" s="3">
        <f t="shared" si="324"/>
        <v>0</v>
      </c>
      <c r="DJ404" s="3">
        <f t="shared" si="324"/>
        <v>0</v>
      </c>
      <c r="DK404" s="3">
        <f t="shared" si="324"/>
        <v>0</v>
      </c>
      <c r="DL404" s="3">
        <f t="shared" si="324"/>
        <v>0</v>
      </c>
      <c r="DM404" s="3">
        <f t="shared" si="324"/>
        <v>0</v>
      </c>
      <c r="DN404" s="3">
        <f t="shared" si="324"/>
        <v>0</v>
      </c>
      <c r="DO404" s="3">
        <f t="shared" si="324"/>
        <v>0</v>
      </c>
      <c r="DP404" s="3">
        <f t="shared" si="324"/>
        <v>0</v>
      </c>
      <c r="DQ404" s="3">
        <f t="shared" si="324"/>
        <v>0</v>
      </c>
      <c r="DR404" s="3">
        <f t="shared" si="324"/>
        <v>0</v>
      </c>
      <c r="DS404" s="3">
        <f t="shared" si="324"/>
        <v>0</v>
      </c>
      <c r="DT404" s="3">
        <f t="shared" si="324"/>
        <v>0</v>
      </c>
      <c r="DU404" s="3">
        <f t="shared" si="324"/>
        <v>0</v>
      </c>
      <c r="DV404" s="3">
        <f t="shared" si="324"/>
        <v>0</v>
      </c>
      <c r="DW404" s="3">
        <f t="shared" si="324"/>
        <v>0</v>
      </c>
      <c r="DX404" s="3">
        <f t="shared" si="324"/>
        <v>0</v>
      </c>
      <c r="DY404" s="3">
        <f t="shared" si="324"/>
        <v>0</v>
      </c>
      <c r="DZ404" s="3">
        <f t="shared" si="324"/>
        <v>0</v>
      </c>
      <c r="EA404" s="3">
        <f t="shared" si="324"/>
        <v>0</v>
      </c>
      <c r="EB404" s="3">
        <f t="shared" si="324"/>
        <v>0</v>
      </c>
      <c r="EC404" s="3">
        <f t="shared" si="324"/>
        <v>0</v>
      </c>
      <c r="ED404" s="3">
        <f t="shared" si="324"/>
        <v>0</v>
      </c>
      <c r="EE404" s="3">
        <f t="shared" si="324"/>
        <v>0</v>
      </c>
      <c r="EF404" s="3">
        <f t="shared" si="324"/>
        <v>0</v>
      </c>
      <c r="EG404" s="3">
        <f t="shared" si="324"/>
        <v>0</v>
      </c>
      <c r="EH404" s="3">
        <f t="shared" si="324"/>
        <v>0</v>
      </c>
      <c r="EI404" s="3">
        <f t="shared" si="324"/>
        <v>0</v>
      </c>
      <c r="EJ404" s="3">
        <f t="shared" si="324"/>
        <v>0</v>
      </c>
      <c r="EK404" s="3">
        <f t="shared" si="324"/>
        <v>0</v>
      </c>
      <c r="EL404" s="3">
        <f t="shared" si="324"/>
        <v>0</v>
      </c>
      <c r="EM404" s="3">
        <f t="shared" ref="EM404:FR404" si="325">EM411</f>
        <v>0</v>
      </c>
      <c r="EN404" s="3">
        <f t="shared" si="325"/>
        <v>0</v>
      </c>
      <c r="EO404" s="3">
        <f t="shared" si="325"/>
        <v>0</v>
      </c>
      <c r="EP404" s="3">
        <f t="shared" si="325"/>
        <v>0</v>
      </c>
      <c r="EQ404" s="3">
        <f t="shared" si="325"/>
        <v>0</v>
      </c>
      <c r="ER404" s="3">
        <f t="shared" si="325"/>
        <v>0</v>
      </c>
      <c r="ES404" s="3">
        <f t="shared" si="325"/>
        <v>0</v>
      </c>
      <c r="ET404" s="3">
        <f t="shared" si="325"/>
        <v>0</v>
      </c>
      <c r="EU404" s="3">
        <f t="shared" si="325"/>
        <v>0</v>
      </c>
      <c r="EV404" s="3">
        <f t="shared" si="325"/>
        <v>0</v>
      </c>
      <c r="EW404" s="3">
        <f t="shared" si="325"/>
        <v>0</v>
      </c>
      <c r="EX404" s="3">
        <f t="shared" si="325"/>
        <v>0</v>
      </c>
      <c r="EY404" s="3">
        <f t="shared" si="325"/>
        <v>0</v>
      </c>
      <c r="EZ404" s="3">
        <f t="shared" si="325"/>
        <v>0</v>
      </c>
      <c r="FA404" s="3">
        <f t="shared" si="325"/>
        <v>0</v>
      </c>
      <c r="FB404" s="3">
        <f t="shared" si="325"/>
        <v>0</v>
      </c>
      <c r="FC404" s="3">
        <f t="shared" si="325"/>
        <v>0</v>
      </c>
      <c r="FD404" s="3">
        <f t="shared" si="325"/>
        <v>0</v>
      </c>
      <c r="FE404" s="3">
        <f t="shared" si="325"/>
        <v>0</v>
      </c>
      <c r="FF404" s="3">
        <f t="shared" si="325"/>
        <v>0</v>
      </c>
      <c r="FG404" s="3">
        <f t="shared" si="325"/>
        <v>0</v>
      </c>
      <c r="FH404" s="3">
        <f t="shared" si="325"/>
        <v>0</v>
      </c>
      <c r="FI404" s="3">
        <f t="shared" si="325"/>
        <v>0</v>
      </c>
      <c r="FJ404" s="3">
        <f t="shared" si="325"/>
        <v>0</v>
      </c>
      <c r="FK404" s="3">
        <f t="shared" si="325"/>
        <v>0</v>
      </c>
      <c r="FL404" s="3">
        <f t="shared" si="325"/>
        <v>0</v>
      </c>
      <c r="FM404" s="3">
        <f t="shared" si="325"/>
        <v>0</v>
      </c>
      <c r="FN404" s="3">
        <f t="shared" si="325"/>
        <v>0</v>
      </c>
      <c r="FO404" s="3">
        <f t="shared" si="325"/>
        <v>0</v>
      </c>
      <c r="FP404" s="3">
        <f t="shared" si="325"/>
        <v>0</v>
      </c>
      <c r="FQ404" s="3">
        <f t="shared" si="325"/>
        <v>0</v>
      </c>
      <c r="FR404" s="3">
        <f t="shared" si="325"/>
        <v>0</v>
      </c>
      <c r="FS404" s="3">
        <f t="shared" ref="FS404:GX404" si="326">FS411</f>
        <v>0</v>
      </c>
      <c r="FT404" s="3">
        <f t="shared" si="326"/>
        <v>0</v>
      </c>
      <c r="FU404" s="3">
        <f t="shared" si="326"/>
        <v>0</v>
      </c>
      <c r="FV404" s="3">
        <f t="shared" si="326"/>
        <v>0</v>
      </c>
      <c r="FW404" s="3">
        <f t="shared" si="326"/>
        <v>0</v>
      </c>
      <c r="FX404" s="3">
        <f t="shared" si="326"/>
        <v>0</v>
      </c>
      <c r="FY404" s="3">
        <f t="shared" si="326"/>
        <v>0</v>
      </c>
      <c r="FZ404" s="3">
        <f t="shared" si="326"/>
        <v>0</v>
      </c>
      <c r="GA404" s="3">
        <f t="shared" si="326"/>
        <v>0</v>
      </c>
      <c r="GB404" s="3">
        <f t="shared" si="326"/>
        <v>0</v>
      </c>
      <c r="GC404" s="3">
        <f t="shared" si="326"/>
        <v>0</v>
      </c>
      <c r="GD404" s="3">
        <f t="shared" si="326"/>
        <v>0</v>
      </c>
      <c r="GE404" s="3">
        <f t="shared" si="326"/>
        <v>0</v>
      </c>
      <c r="GF404" s="3">
        <f t="shared" si="326"/>
        <v>0</v>
      </c>
      <c r="GG404" s="3">
        <f t="shared" si="326"/>
        <v>0</v>
      </c>
      <c r="GH404" s="3">
        <f t="shared" si="326"/>
        <v>0</v>
      </c>
      <c r="GI404" s="3">
        <f t="shared" si="326"/>
        <v>0</v>
      </c>
      <c r="GJ404" s="3">
        <f t="shared" si="326"/>
        <v>0</v>
      </c>
      <c r="GK404" s="3">
        <f t="shared" si="326"/>
        <v>0</v>
      </c>
      <c r="GL404" s="3">
        <f t="shared" si="326"/>
        <v>0</v>
      </c>
      <c r="GM404" s="3">
        <f t="shared" si="326"/>
        <v>0</v>
      </c>
      <c r="GN404" s="3">
        <f t="shared" si="326"/>
        <v>0</v>
      </c>
      <c r="GO404" s="3">
        <f t="shared" si="326"/>
        <v>0</v>
      </c>
      <c r="GP404" s="3">
        <f t="shared" si="326"/>
        <v>0</v>
      </c>
      <c r="GQ404" s="3">
        <f t="shared" si="326"/>
        <v>0</v>
      </c>
      <c r="GR404" s="3">
        <f t="shared" si="326"/>
        <v>0</v>
      </c>
      <c r="GS404" s="3">
        <f t="shared" si="326"/>
        <v>0</v>
      </c>
      <c r="GT404" s="3">
        <f t="shared" si="326"/>
        <v>0</v>
      </c>
      <c r="GU404" s="3">
        <f t="shared" si="326"/>
        <v>0</v>
      </c>
      <c r="GV404" s="3">
        <f t="shared" si="326"/>
        <v>0</v>
      </c>
      <c r="GW404" s="3">
        <f t="shared" si="326"/>
        <v>0</v>
      </c>
      <c r="GX404" s="3">
        <f t="shared" si="326"/>
        <v>0</v>
      </c>
    </row>
    <row r="406" spans="1:245" x14ac:dyDescent="0.2">
      <c r="A406">
        <v>17</v>
      </c>
      <c r="B406">
        <v>1</v>
      </c>
      <c r="C406">
        <f>ROW(SmtRes!A398)</f>
        <v>398</v>
      </c>
      <c r="D406">
        <f>ROW(EtalonRes!A398)</f>
        <v>398</v>
      </c>
      <c r="E406" t="s">
        <v>383</v>
      </c>
      <c r="F406" t="s">
        <v>384</v>
      </c>
      <c r="G406" t="s">
        <v>385</v>
      </c>
      <c r="H406" t="s">
        <v>227</v>
      </c>
      <c r="I406">
        <v>2</v>
      </c>
      <c r="J406">
        <v>0</v>
      </c>
      <c r="K406">
        <v>2</v>
      </c>
      <c r="O406">
        <f>ROUND(CP406,2)</f>
        <v>44304.34</v>
      </c>
      <c r="P406">
        <f>ROUND(CQ406*I406,2)</f>
        <v>1733.98</v>
      </c>
      <c r="Q406">
        <f>ROUND(CR406*I406,2)</f>
        <v>0</v>
      </c>
      <c r="R406">
        <f>ROUND(CS406*I406,2)</f>
        <v>0</v>
      </c>
      <c r="S406">
        <f>ROUND(CT406*I406,2)</f>
        <v>42570.36</v>
      </c>
      <c r="T406">
        <f>ROUND(CU406*I406,2)</f>
        <v>0</v>
      </c>
      <c r="U406">
        <f>CV406*I406</f>
        <v>126</v>
      </c>
      <c r="V406">
        <f>CW406*I406</f>
        <v>0</v>
      </c>
      <c r="W406">
        <f>ROUND(CX406*I406,2)</f>
        <v>0</v>
      </c>
      <c r="X406">
        <f t="shared" ref="X406:Y409" si="327">ROUND(CY406,2)</f>
        <v>29799.25</v>
      </c>
      <c r="Y406">
        <f t="shared" si="327"/>
        <v>4257.04</v>
      </c>
      <c r="AA406">
        <v>150194011</v>
      </c>
      <c r="AB406">
        <f>ROUND((AC406+AD406+AF406),6)</f>
        <v>22152.17</v>
      </c>
      <c r="AC406">
        <f>ROUND((ES406),6)</f>
        <v>866.99</v>
      </c>
      <c r="AD406">
        <f>ROUND((((ET406)-(EU406))+AE406),6)</f>
        <v>0</v>
      </c>
      <c r="AE406">
        <f t="shared" ref="AE406:AF409" si="328">ROUND((EU406),6)</f>
        <v>0</v>
      </c>
      <c r="AF406">
        <f t="shared" si="328"/>
        <v>21285.18</v>
      </c>
      <c r="AG406">
        <f>ROUND((AP406),6)</f>
        <v>0</v>
      </c>
      <c r="AH406">
        <f t="shared" ref="AH406:AI409" si="329">(EW406)</f>
        <v>63</v>
      </c>
      <c r="AI406">
        <f t="shared" si="329"/>
        <v>0</v>
      </c>
      <c r="AJ406">
        <f>(AS406)</f>
        <v>0</v>
      </c>
      <c r="AK406">
        <v>22152.17</v>
      </c>
      <c r="AL406">
        <v>866.99</v>
      </c>
      <c r="AM406">
        <v>0</v>
      </c>
      <c r="AN406">
        <v>0</v>
      </c>
      <c r="AO406">
        <v>21285.18</v>
      </c>
      <c r="AP406">
        <v>0</v>
      </c>
      <c r="AQ406">
        <v>63</v>
      </c>
      <c r="AR406">
        <v>0</v>
      </c>
      <c r="AS406">
        <v>0</v>
      </c>
      <c r="AT406">
        <v>70</v>
      </c>
      <c r="AU406">
        <v>10</v>
      </c>
      <c r="AV406">
        <v>1</v>
      </c>
      <c r="AW406">
        <v>1</v>
      </c>
      <c r="AZ406">
        <v>1</v>
      </c>
      <c r="BA406">
        <v>1</v>
      </c>
      <c r="BB406">
        <v>1</v>
      </c>
      <c r="BC406">
        <v>1</v>
      </c>
      <c r="BD406" t="s">
        <v>3</v>
      </c>
      <c r="BE406" t="s">
        <v>3</v>
      </c>
      <c r="BF406" t="s">
        <v>3</v>
      </c>
      <c r="BG406" t="s">
        <v>3</v>
      </c>
      <c r="BH406">
        <v>0</v>
      </c>
      <c r="BI406">
        <v>4</v>
      </c>
      <c r="BJ406" t="s">
        <v>386</v>
      </c>
      <c r="BM406">
        <v>0</v>
      </c>
      <c r="BN406">
        <v>0</v>
      </c>
      <c r="BO406" t="s">
        <v>3</v>
      </c>
      <c r="BP406">
        <v>0</v>
      </c>
      <c r="BQ406">
        <v>1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3</v>
      </c>
      <c r="BZ406">
        <v>70</v>
      </c>
      <c r="CA406">
        <v>10</v>
      </c>
      <c r="CB406" t="s">
        <v>3</v>
      </c>
      <c r="CE406">
        <v>0</v>
      </c>
      <c r="CF406">
        <v>0</v>
      </c>
      <c r="CG406">
        <v>0</v>
      </c>
      <c r="CM406">
        <v>0</v>
      </c>
      <c r="CN406" t="s">
        <v>3</v>
      </c>
      <c r="CO406">
        <v>0</v>
      </c>
      <c r="CP406">
        <f>(P406+Q406+S406)</f>
        <v>44304.340000000004</v>
      </c>
      <c r="CQ406">
        <f>(AC406*BC406*AW406)</f>
        <v>866.99</v>
      </c>
      <c r="CR406">
        <f>((((ET406)*BB406-(EU406)*BS406)+AE406*BS406)*AV406)</f>
        <v>0</v>
      </c>
      <c r="CS406">
        <f>(AE406*BS406*AV406)</f>
        <v>0</v>
      </c>
      <c r="CT406">
        <f>(AF406*BA406*AV406)</f>
        <v>21285.18</v>
      </c>
      <c r="CU406">
        <f>AG406</f>
        <v>0</v>
      </c>
      <c r="CV406">
        <f>(AH406*AV406)</f>
        <v>63</v>
      </c>
      <c r="CW406">
        <f t="shared" ref="CW406:CX409" si="330">AI406</f>
        <v>0</v>
      </c>
      <c r="CX406">
        <f t="shared" si="330"/>
        <v>0</v>
      </c>
      <c r="CY406">
        <f>((S406*BZ406)/100)</f>
        <v>29799.252</v>
      </c>
      <c r="CZ406">
        <f>((S406*CA406)/100)</f>
        <v>4257.0360000000001</v>
      </c>
      <c r="DC406" t="s">
        <v>3</v>
      </c>
      <c r="DD406" t="s">
        <v>3</v>
      </c>
      <c r="DE406" t="s">
        <v>3</v>
      </c>
      <c r="DF406" t="s">
        <v>3</v>
      </c>
      <c r="DG406" t="s">
        <v>3</v>
      </c>
      <c r="DH406" t="s">
        <v>3</v>
      </c>
      <c r="DI406" t="s">
        <v>3</v>
      </c>
      <c r="DJ406" t="s">
        <v>3</v>
      </c>
      <c r="DK406" t="s">
        <v>3</v>
      </c>
      <c r="DL406" t="s">
        <v>3</v>
      </c>
      <c r="DM406" t="s">
        <v>3</v>
      </c>
      <c r="DN406">
        <v>0</v>
      </c>
      <c r="DO406">
        <v>0</v>
      </c>
      <c r="DP406">
        <v>1</v>
      </c>
      <c r="DQ406">
        <v>1</v>
      </c>
      <c r="DU406">
        <v>1013</v>
      </c>
      <c r="DV406" t="s">
        <v>227</v>
      </c>
      <c r="DW406" t="s">
        <v>227</v>
      </c>
      <c r="DX406">
        <v>1</v>
      </c>
      <c r="DZ406" t="s">
        <v>3</v>
      </c>
      <c r="EA406" t="s">
        <v>3</v>
      </c>
      <c r="EB406" t="s">
        <v>3</v>
      </c>
      <c r="EC406" t="s">
        <v>3</v>
      </c>
      <c r="EE406">
        <v>113434998</v>
      </c>
      <c r="EF406">
        <v>1</v>
      </c>
      <c r="EG406" t="s">
        <v>23</v>
      </c>
      <c r="EH406">
        <v>0</v>
      </c>
      <c r="EI406" t="s">
        <v>3</v>
      </c>
      <c r="EJ406">
        <v>4</v>
      </c>
      <c r="EK406">
        <v>0</v>
      </c>
      <c r="EL406" t="s">
        <v>24</v>
      </c>
      <c r="EM406" t="s">
        <v>25</v>
      </c>
      <c r="EO406" t="s">
        <v>3</v>
      </c>
      <c r="EQ406">
        <v>131072</v>
      </c>
      <c r="ER406">
        <v>22152.17</v>
      </c>
      <c r="ES406">
        <v>866.99</v>
      </c>
      <c r="ET406">
        <v>0</v>
      </c>
      <c r="EU406">
        <v>0</v>
      </c>
      <c r="EV406">
        <v>21285.18</v>
      </c>
      <c r="EW406">
        <v>63</v>
      </c>
      <c r="EX406">
        <v>0</v>
      </c>
      <c r="EY406">
        <v>0</v>
      </c>
      <c r="FQ406">
        <v>0</v>
      </c>
      <c r="FR406">
        <f>ROUND(IF(BI406=3,GM406,0),2)</f>
        <v>0</v>
      </c>
      <c r="FS406">
        <v>0</v>
      </c>
      <c r="FX406">
        <v>70</v>
      </c>
      <c r="FY406">
        <v>10</v>
      </c>
      <c r="GA406" t="s">
        <v>3</v>
      </c>
      <c r="GD406">
        <v>0</v>
      </c>
      <c r="GF406">
        <v>-257598324</v>
      </c>
      <c r="GG406">
        <v>2</v>
      </c>
      <c r="GH406">
        <v>1</v>
      </c>
      <c r="GI406">
        <v>-2</v>
      </c>
      <c r="GJ406">
        <v>0</v>
      </c>
      <c r="GK406">
        <f>ROUND(R406*(R12)/100,2)</f>
        <v>0</v>
      </c>
      <c r="GL406">
        <f>ROUND(IF(AND(BH406=3,BI406=3,FS406&lt;&gt;0),P406,0),2)</f>
        <v>0</v>
      </c>
      <c r="GM406">
        <f>ROUND(O406+X406+Y406+GK406,2)+GX406</f>
        <v>78360.63</v>
      </c>
      <c r="GN406">
        <f>IF(OR(BI406=0,BI406=1),GM406,0)</f>
        <v>0</v>
      </c>
      <c r="GO406">
        <f>IF(BI406=2,GM406,0)</f>
        <v>0</v>
      </c>
      <c r="GP406">
        <f>IF(BI406=4,GM406+GX406,0)</f>
        <v>78360.63</v>
      </c>
      <c r="GR406">
        <v>0</v>
      </c>
      <c r="GS406">
        <v>0</v>
      </c>
      <c r="GT406">
        <v>0</v>
      </c>
      <c r="GU406" t="s">
        <v>3</v>
      </c>
      <c r="GV406">
        <f>ROUND((GT406),6)</f>
        <v>0</v>
      </c>
      <c r="GW406">
        <v>1</v>
      </c>
      <c r="GX406">
        <f>ROUND(HC406*I406,2)</f>
        <v>0</v>
      </c>
      <c r="HA406">
        <v>0</v>
      </c>
      <c r="HB406">
        <v>0</v>
      </c>
      <c r="HC406">
        <f>GV406*GW406</f>
        <v>0</v>
      </c>
      <c r="HE406" t="s">
        <v>3</v>
      </c>
      <c r="HF406" t="s">
        <v>3</v>
      </c>
      <c r="HM406" t="s">
        <v>3</v>
      </c>
      <c r="HN406" t="s">
        <v>3</v>
      </c>
      <c r="HO406" t="s">
        <v>3</v>
      </c>
      <c r="HP406" t="s">
        <v>3</v>
      </c>
      <c r="HQ406" t="s">
        <v>3</v>
      </c>
      <c r="IK406">
        <v>0</v>
      </c>
    </row>
    <row r="407" spans="1:245" x14ac:dyDescent="0.2">
      <c r="A407">
        <v>17</v>
      </c>
      <c r="B407">
        <v>1</v>
      </c>
      <c r="C407">
        <f>ROW(SmtRes!A412)</f>
        <v>412</v>
      </c>
      <c r="D407">
        <f>ROW(EtalonRes!A412)</f>
        <v>412</v>
      </c>
      <c r="E407" t="s">
        <v>387</v>
      </c>
      <c r="F407" t="s">
        <v>225</v>
      </c>
      <c r="G407" t="s">
        <v>226</v>
      </c>
      <c r="H407" t="s">
        <v>227</v>
      </c>
      <c r="I407">
        <v>1</v>
      </c>
      <c r="J407">
        <v>0</v>
      </c>
      <c r="K407">
        <v>1</v>
      </c>
      <c r="O407">
        <f>ROUND(CP407,2)</f>
        <v>33155.040000000001</v>
      </c>
      <c r="P407">
        <f>ROUND(CQ407*I407,2)</f>
        <v>2656.32</v>
      </c>
      <c r="Q407">
        <f>ROUND(CR407*I407,2)</f>
        <v>0</v>
      </c>
      <c r="R407">
        <f>ROUND(CS407*I407,2)</f>
        <v>0</v>
      </c>
      <c r="S407">
        <f>ROUND(CT407*I407,2)</f>
        <v>30498.720000000001</v>
      </c>
      <c r="T407">
        <f>ROUND(CU407*I407,2)</f>
        <v>0</v>
      </c>
      <c r="U407">
        <f>CV407*I407</f>
        <v>84</v>
      </c>
      <c r="V407">
        <f>CW407*I407</f>
        <v>0</v>
      </c>
      <c r="W407">
        <f>ROUND(CX407*I407,2)</f>
        <v>0</v>
      </c>
      <c r="X407">
        <f t="shared" si="327"/>
        <v>21349.1</v>
      </c>
      <c r="Y407">
        <f t="shared" si="327"/>
        <v>3049.87</v>
      </c>
      <c r="AA407">
        <v>150194011</v>
      </c>
      <c r="AB407">
        <f>ROUND((AC407+AD407+AF407),6)</f>
        <v>33155.040000000001</v>
      </c>
      <c r="AC407">
        <f>ROUND((ES407),6)</f>
        <v>2656.32</v>
      </c>
      <c r="AD407">
        <f>ROUND((((ET407)-(EU407))+AE407),6)</f>
        <v>0</v>
      </c>
      <c r="AE407">
        <f t="shared" si="328"/>
        <v>0</v>
      </c>
      <c r="AF407">
        <f t="shared" si="328"/>
        <v>30498.720000000001</v>
      </c>
      <c r="AG407">
        <f>ROUND((AP407),6)</f>
        <v>0</v>
      </c>
      <c r="AH407">
        <f t="shared" si="329"/>
        <v>84</v>
      </c>
      <c r="AI407">
        <f t="shared" si="329"/>
        <v>0</v>
      </c>
      <c r="AJ407">
        <f>(AS407)</f>
        <v>0</v>
      </c>
      <c r="AK407">
        <v>33155.040000000001</v>
      </c>
      <c r="AL407">
        <v>2656.32</v>
      </c>
      <c r="AM407">
        <v>0</v>
      </c>
      <c r="AN407">
        <v>0</v>
      </c>
      <c r="AO407">
        <v>30498.720000000001</v>
      </c>
      <c r="AP407">
        <v>0</v>
      </c>
      <c r="AQ407">
        <v>84</v>
      </c>
      <c r="AR407">
        <v>0</v>
      </c>
      <c r="AS407">
        <v>0</v>
      </c>
      <c r="AT407">
        <v>70</v>
      </c>
      <c r="AU407">
        <v>10</v>
      </c>
      <c r="AV407">
        <v>1</v>
      </c>
      <c r="AW407">
        <v>1</v>
      </c>
      <c r="AZ407">
        <v>1</v>
      </c>
      <c r="BA407">
        <v>1</v>
      </c>
      <c r="BB407">
        <v>1</v>
      </c>
      <c r="BC407">
        <v>1</v>
      </c>
      <c r="BD407" t="s">
        <v>3</v>
      </c>
      <c r="BE407" t="s">
        <v>3</v>
      </c>
      <c r="BF407" t="s">
        <v>3</v>
      </c>
      <c r="BG407" t="s">
        <v>3</v>
      </c>
      <c r="BH407">
        <v>0</v>
      </c>
      <c r="BI407">
        <v>4</v>
      </c>
      <c r="BJ407" t="s">
        <v>228</v>
      </c>
      <c r="BM407">
        <v>0</v>
      </c>
      <c r="BN407">
        <v>0</v>
      </c>
      <c r="BO407" t="s">
        <v>3</v>
      </c>
      <c r="BP407">
        <v>0</v>
      </c>
      <c r="BQ407">
        <v>1</v>
      </c>
      <c r="BR407">
        <v>0</v>
      </c>
      <c r="BS407">
        <v>1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3</v>
      </c>
      <c r="BZ407">
        <v>70</v>
      </c>
      <c r="CA407">
        <v>10</v>
      </c>
      <c r="CB407" t="s">
        <v>3</v>
      </c>
      <c r="CE407">
        <v>0</v>
      </c>
      <c r="CF407">
        <v>0</v>
      </c>
      <c r="CG407">
        <v>0</v>
      </c>
      <c r="CM407">
        <v>0</v>
      </c>
      <c r="CN407" t="s">
        <v>3</v>
      </c>
      <c r="CO407">
        <v>0</v>
      </c>
      <c r="CP407">
        <f>(P407+Q407+S407)</f>
        <v>33155.040000000001</v>
      </c>
      <c r="CQ407">
        <f>(AC407*BC407*AW407)</f>
        <v>2656.32</v>
      </c>
      <c r="CR407">
        <f>((((ET407)*BB407-(EU407)*BS407)+AE407*BS407)*AV407)</f>
        <v>0</v>
      </c>
      <c r="CS407">
        <f>(AE407*BS407*AV407)</f>
        <v>0</v>
      </c>
      <c r="CT407">
        <f>(AF407*BA407*AV407)</f>
        <v>30498.720000000001</v>
      </c>
      <c r="CU407">
        <f>AG407</f>
        <v>0</v>
      </c>
      <c r="CV407">
        <f>(AH407*AV407)</f>
        <v>84</v>
      </c>
      <c r="CW407">
        <f t="shared" si="330"/>
        <v>0</v>
      </c>
      <c r="CX407">
        <f t="shared" si="330"/>
        <v>0</v>
      </c>
      <c r="CY407">
        <f>((S407*BZ407)/100)</f>
        <v>21349.103999999999</v>
      </c>
      <c r="CZ407">
        <f>((S407*CA407)/100)</f>
        <v>3049.8720000000003</v>
      </c>
      <c r="DC407" t="s">
        <v>3</v>
      </c>
      <c r="DD407" t="s">
        <v>3</v>
      </c>
      <c r="DE407" t="s">
        <v>3</v>
      </c>
      <c r="DF407" t="s">
        <v>3</v>
      </c>
      <c r="DG407" t="s">
        <v>3</v>
      </c>
      <c r="DH407" t="s">
        <v>3</v>
      </c>
      <c r="DI407" t="s">
        <v>3</v>
      </c>
      <c r="DJ407" t="s">
        <v>3</v>
      </c>
      <c r="DK407" t="s">
        <v>3</v>
      </c>
      <c r="DL407" t="s">
        <v>3</v>
      </c>
      <c r="DM407" t="s">
        <v>3</v>
      </c>
      <c r="DN407">
        <v>0</v>
      </c>
      <c r="DO407">
        <v>0</v>
      </c>
      <c r="DP407">
        <v>1</v>
      </c>
      <c r="DQ407">
        <v>1</v>
      </c>
      <c r="DU407">
        <v>1013</v>
      </c>
      <c r="DV407" t="s">
        <v>227</v>
      </c>
      <c r="DW407" t="s">
        <v>227</v>
      </c>
      <c r="DX407">
        <v>1</v>
      </c>
      <c r="DZ407" t="s">
        <v>3</v>
      </c>
      <c r="EA407" t="s">
        <v>3</v>
      </c>
      <c r="EB407" t="s">
        <v>3</v>
      </c>
      <c r="EC407" t="s">
        <v>3</v>
      </c>
      <c r="EE407">
        <v>113434998</v>
      </c>
      <c r="EF407">
        <v>1</v>
      </c>
      <c r="EG407" t="s">
        <v>23</v>
      </c>
      <c r="EH407">
        <v>0</v>
      </c>
      <c r="EI407" t="s">
        <v>3</v>
      </c>
      <c r="EJ407">
        <v>4</v>
      </c>
      <c r="EK407">
        <v>0</v>
      </c>
      <c r="EL407" t="s">
        <v>24</v>
      </c>
      <c r="EM407" t="s">
        <v>25</v>
      </c>
      <c r="EO407" t="s">
        <v>3</v>
      </c>
      <c r="EQ407">
        <v>131072</v>
      </c>
      <c r="ER407">
        <v>33155.040000000001</v>
      </c>
      <c r="ES407">
        <v>2656.32</v>
      </c>
      <c r="ET407">
        <v>0</v>
      </c>
      <c r="EU407">
        <v>0</v>
      </c>
      <c r="EV407">
        <v>30498.720000000001</v>
      </c>
      <c r="EW407">
        <v>84</v>
      </c>
      <c r="EX407">
        <v>0</v>
      </c>
      <c r="EY407">
        <v>0</v>
      </c>
      <c r="FQ407">
        <v>0</v>
      </c>
      <c r="FR407">
        <f>ROUND(IF(BI407=3,GM407,0),2)</f>
        <v>0</v>
      </c>
      <c r="FS407">
        <v>0</v>
      </c>
      <c r="FX407">
        <v>70</v>
      </c>
      <c r="FY407">
        <v>10</v>
      </c>
      <c r="GA407" t="s">
        <v>3</v>
      </c>
      <c r="GD407">
        <v>0</v>
      </c>
      <c r="GF407">
        <v>-1871737942</v>
      </c>
      <c r="GG407">
        <v>2</v>
      </c>
      <c r="GH407">
        <v>1</v>
      </c>
      <c r="GI407">
        <v>-2</v>
      </c>
      <c r="GJ407">
        <v>0</v>
      </c>
      <c r="GK407">
        <f>ROUND(R407*(R12)/100,2)</f>
        <v>0</v>
      </c>
      <c r="GL407">
        <f>ROUND(IF(AND(BH407=3,BI407=3,FS407&lt;&gt;0),P407,0),2)</f>
        <v>0</v>
      </c>
      <c r="GM407">
        <f>ROUND(O407+X407+Y407+GK407,2)+GX407</f>
        <v>57554.01</v>
      </c>
      <c r="GN407">
        <f>IF(OR(BI407=0,BI407=1),GM407,0)</f>
        <v>0</v>
      </c>
      <c r="GO407">
        <f>IF(BI407=2,GM407,0)</f>
        <v>0</v>
      </c>
      <c r="GP407">
        <f>IF(BI407=4,GM407+GX407,0)</f>
        <v>57554.01</v>
      </c>
      <c r="GR407">
        <v>0</v>
      </c>
      <c r="GS407">
        <v>0</v>
      </c>
      <c r="GT407">
        <v>0</v>
      </c>
      <c r="GU407" t="s">
        <v>3</v>
      </c>
      <c r="GV407">
        <f>ROUND((GT407),6)</f>
        <v>0</v>
      </c>
      <c r="GW407">
        <v>1</v>
      </c>
      <c r="GX407">
        <f>ROUND(HC407*I407,2)</f>
        <v>0</v>
      </c>
      <c r="HA407">
        <v>0</v>
      </c>
      <c r="HB407">
        <v>0</v>
      </c>
      <c r="HC407">
        <f>GV407*GW407</f>
        <v>0</v>
      </c>
      <c r="HE407" t="s">
        <v>3</v>
      </c>
      <c r="HF407" t="s">
        <v>3</v>
      </c>
      <c r="HM407" t="s">
        <v>3</v>
      </c>
      <c r="HN407" t="s">
        <v>3</v>
      </c>
      <c r="HO407" t="s">
        <v>3</v>
      </c>
      <c r="HP407" t="s">
        <v>3</v>
      </c>
      <c r="HQ407" t="s">
        <v>3</v>
      </c>
      <c r="IK407">
        <v>0</v>
      </c>
    </row>
    <row r="408" spans="1:245" x14ac:dyDescent="0.2">
      <c r="A408">
        <v>17</v>
      </c>
      <c r="B408">
        <v>1</v>
      </c>
      <c r="C408">
        <f>ROW(SmtRes!A426)</f>
        <v>426</v>
      </c>
      <c r="D408">
        <f>ROW(EtalonRes!A426)</f>
        <v>426</v>
      </c>
      <c r="E408" t="s">
        <v>388</v>
      </c>
      <c r="F408" t="s">
        <v>389</v>
      </c>
      <c r="G408" t="s">
        <v>390</v>
      </c>
      <c r="H408" t="s">
        <v>227</v>
      </c>
      <c r="I408">
        <v>3</v>
      </c>
      <c r="J408">
        <v>0</v>
      </c>
      <c r="K408">
        <v>3</v>
      </c>
      <c r="O408">
        <f>ROUND(CP408,2)</f>
        <v>109438.92</v>
      </c>
      <c r="P408">
        <f>ROUND(CQ408*I408,2)</f>
        <v>9228.84</v>
      </c>
      <c r="Q408">
        <f>ROUND(CR408*I408,2)</f>
        <v>0</v>
      </c>
      <c r="R408">
        <f>ROUND(CS408*I408,2)</f>
        <v>0</v>
      </c>
      <c r="S408">
        <f>ROUND(CT408*I408,2)</f>
        <v>100210.08</v>
      </c>
      <c r="T408">
        <f>ROUND(CU408*I408,2)</f>
        <v>0</v>
      </c>
      <c r="U408">
        <f>CV408*I408</f>
        <v>276</v>
      </c>
      <c r="V408">
        <f>CW408*I408</f>
        <v>0</v>
      </c>
      <c r="W408">
        <f>ROUND(CX408*I408,2)</f>
        <v>0</v>
      </c>
      <c r="X408">
        <f t="shared" si="327"/>
        <v>70147.06</v>
      </c>
      <c r="Y408">
        <f t="shared" si="327"/>
        <v>10021.01</v>
      </c>
      <c r="AA408">
        <v>150194011</v>
      </c>
      <c r="AB408">
        <f>ROUND((AC408+AD408+AF408),6)</f>
        <v>36479.64</v>
      </c>
      <c r="AC408">
        <f>ROUND((ES408),6)</f>
        <v>3076.28</v>
      </c>
      <c r="AD408">
        <f>ROUND((((ET408)-(EU408))+AE408),6)</f>
        <v>0</v>
      </c>
      <c r="AE408">
        <f t="shared" si="328"/>
        <v>0</v>
      </c>
      <c r="AF408">
        <f t="shared" si="328"/>
        <v>33403.360000000001</v>
      </c>
      <c r="AG408">
        <f>ROUND((AP408),6)</f>
        <v>0</v>
      </c>
      <c r="AH408">
        <f t="shared" si="329"/>
        <v>92</v>
      </c>
      <c r="AI408">
        <f t="shared" si="329"/>
        <v>0</v>
      </c>
      <c r="AJ408">
        <f>(AS408)</f>
        <v>0</v>
      </c>
      <c r="AK408">
        <v>36479.64</v>
      </c>
      <c r="AL408">
        <v>3076.28</v>
      </c>
      <c r="AM408">
        <v>0</v>
      </c>
      <c r="AN408">
        <v>0</v>
      </c>
      <c r="AO408">
        <v>33403.360000000001</v>
      </c>
      <c r="AP408">
        <v>0</v>
      </c>
      <c r="AQ408">
        <v>92</v>
      </c>
      <c r="AR408">
        <v>0</v>
      </c>
      <c r="AS408">
        <v>0</v>
      </c>
      <c r="AT408">
        <v>70</v>
      </c>
      <c r="AU408">
        <v>10</v>
      </c>
      <c r="AV408">
        <v>1</v>
      </c>
      <c r="AW408">
        <v>1</v>
      </c>
      <c r="AZ408">
        <v>1</v>
      </c>
      <c r="BA408">
        <v>1</v>
      </c>
      <c r="BB408">
        <v>1</v>
      </c>
      <c r="BC408">
        <v>1</v>
      </c>
      <c r="BD408" t="s">
        <v>3</v>
      </c>
      <c r="BE408" t="s">
        <v>3</v>
      </c>
      <c r="BF408" t="s">
        <v>3</v>
      </c>
      <c r="BG408" t="s">
        <v>3</v>
      </c>
      <c r="BH408">
        <v>0</v>
      </c>
      <c r="BI408">
        <v>4</v>
      </c>
      <c r="BJ408" t="s">
        <v>391</v>
      </c>
      <c r="BM408">
        <v>0</v>
      </c>
      <c r="BN408">
        <v>0</v>
      </c>
      <c r="BO408" t="s">
        <v>3</v>
      </c>
      <c r="BP408">
        <v>0</v>
      </c>
      <c r="BQ408">
        <v>1</v>
      </c>
      <c r="BR408">
        <v>0</v>
      </c>
      <c r="BS408">
        <v>1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3</v>
      </c>
      <c r="BZ408">
        <v>70</v>
      </c>
      <c r="CA408">
        <v>10</v>
      </c>
      <c r="CB408" t="s">
        <v>3</v>
      </c>
      <c r="CE408">
        <v>0</v>
      </c>
      <c r="CF408">
        <v>0</v>
      </c>
      <c r="CG408">
        <v>0</v>
      </c>
      <c r="CM408">
        <v>0</v>
      </c>
      <c r="CN408" t="s">
        <v>3</v>
      </c>
      <c r="CO408">
        <v>0</v>
      </c>
      <c r="CP408">
        <f>(P408+Q408+S408)</f>
        <v>109438.92</v>
      </c>
      <c r="CQ408">
        <f>(AC408*BC408*AW408)</f>
        <v>3076.28</v>
      </c>
      <c r="CR408">
        <f>((((ET408)*BB408-(EU408)*BS408)+AE408*BS408)*AV408)</f>
        <v>0</v>
      </c>
      <c r="CS408">
        <f>(AE408*BS408*AV408)</f>
        <v>0</v>
      </c>
      <c r="CT408">
        <f>(AF408*BA408*AV408)</f>
        <v>33403.360000000001</v>
      </c>
      <c r="CU408">
        <f>AG408</f>
        <v>0</v>
      </c>
      <c r="CV408">
        <f>(AH408*AV408)</f>
        <v>92</v>
      </c>
      <c r="CW408">
        <f t="shared" si="330"/>
        <v>0</v>
      </c>
      <c r="CX408">
        <f t="shared" si="330"/>
        <v>0</v>
      </c>
      <c r="CY408">
        <f>((S408*BZ408)/100)</f>
        <v>70147.056000000011</v>
      </c>
      <c r="CZ408">
        <f>((S408*CA408)/100)</f>
        <v>10021.008</v>
      </c>
      <c r="DC408" t="s">
        <v>3</v>
      </c>
      <c r="DD408" t="s">
        <v>3</v>
      </c>
      <c r="DE408" t="s">
        <v>3</v>
      </c>
      <c r="DF408" t="s">
        <v>3</v>
      </c>
      <c r="DG408" t="s">
        <v>3</v>
      </c>
      <c r="DH408" t="s">
        <v>3</v>
      </c>
      <c r="DI408" t="s">
        <v>3</v>
      </c>
      <c r="DJ408" t="s">
        <v>3</v>
      </c>
      <c r="DK408" t="s">
        <v>3</v>
      </c>
      <c r="DL408" t="s">
        <v>3</v>
      </c>
      <c r="DM408" t="s">
        <v>3</v>
      </c>
      <c r="DN408">
        <v>0</v>
      </c>
      <c r="DO408">
        <v>0</v>
      </c>
      <c r="DP408">
        <v>1</v>
      </c>
      <c r="DQ408">
        <v>1</v>
      </c>
      <c r="DU408">
        <v>1013</v>
      </c>
      <c r="DV408" t="s">
        <v>227</v>
      </c>
      <c r="DW408" t="s">
        <v>227</v>
      </c>
      <c r="DX408">
        <v>1</v>
      </c>
      <c r="DZ408" t="s">
        <v>3</v>
      </c>
      <c r="EA408" t="s">
        <v>3</v>
      </c>
      <c r="EB408" t="s">
        <v>3</v>
      </c>
      <c r="EC408" t="s">
        <v>3</v>
      </c>
      <c r="EE408">
        <v>113434998</v>
      </c>
      <c r="EF408">
        <v>1</v>
      </c>
      <c r="EG408" t="s">
        <v>23</v>
      </c>
      <c r="EH408">
        <v>0</v>
      </c>
      <c r="EI408" t="s">
        <v>3</v>
      </c>
      <c r="EJ408">
        <v>4</v>
      </c>
      <c r="EK408">
        <v>0</v>
      </c>
      <c r="EL408" t="s">
        <v>24</v>
      </c>
      <c r="EM408" t="s">
        <v>25</v>
      </c>
      <c r="EO408" t="s">
        <v>3</v>
      </c>
      <c r="EQ408">
        <v>131072</v>
      </c>
      <c r="ER408">
        <v>36479.64</v>
      </c>
      <c r="ES408">
        <v>3076.28</v>
      </c>
      <c r="ET408">
        <v>0</v>
      </c>
      <c r="EU408">
        <v>0</v>
      </c>
      <c r="EV408">
        <v>33403.360000000001</v>
      </c>
      <c r="EW408">
        <v>92</v>
      </c>
      <c r="EX408">
        <v>0</v>
      </c>
      <c r="EY408">
        <v>0</v>
      </c>
      <c r="FQ408">
        <v>0</v>
      </c>
      <c r="FR408">
        <f>ROUND(IF(BI408=3,GM408,0),2)</f>
        <v>0</v>
      </c>
      <c r="FS408">
        <v>0</v>
      </c>
      <c r="FX408">
        <v>70</v>
      </c>
      <c r="FY408">
        <v>10</v>
      </c>
      <c r="GA408" t="s">
        <v>3</v>
      </c>
      <c r="GD408">
        <v>0</v>
      </c>
      <c r="GF408">
        <v>-961315168</v>
      </c>
      <c r="GG408">
        <v>2</v>
      </c>
      <c r="GH408">
        <v>1</v>
      </c>
      <c r="GI408">
        <v>-2</v>
      </c>
      <c r="GJ408">
        <v>0</v>
      </c>
      <c r="GK408">
        <f>ROUND(R408*(R12)/100,2)</f>
        <v>0</v>
      </c>
      <c r="GL408">
        <f>ROUND(IF(AND(BH408=3,BI408=3,FS408&lt;&gt;0),P408,0),2)</f>
        <v>0</v>
      </c>
      <c r="GM408">
        <f>ROUND(O408+X408+Y408+GK408,2)+GX408</f>
        <v>189606.99</v>
      </c>
      <c r="GN408">
        <f>IF(OR(BI408=0,BI408=1),GM408,0)</f>
        <v>0</v>
      </c>
      <c r="GO408">
        <f>IF(BI408=2,GM408,0)</f>
        <v>0</v>
      </c>
      <c r="GP408">
        <f>IF(BI408=4,GM408+GX408,0)</f>
        <v>189606.99</v>
      </c>
      <c r="GR408">
        <v>0</v>
      </c>
      <c r="GS408">
        <v>0</v>
      </c>
      <c r="GT408">
        <v>0</v>
      </c>
      <c r="GU408" t="s">
        <v>3</v>
      </c>
      <c r="GV408">
        <f>ROUND((GT408),6)</f>
        <v>0</v>
      </c>
      <c r="GW408">
        <v>1</v>
      </c>
      <c r="GX408">
        <f>ROUND(HC408*I408,2)</f>
        <v>0</v>
      </c>
      <c r="HA408">
        <v>0</v>
      </c>
      <c r="HB408">
        <v>0</v>
      </c>
      <c r="HC408">
        <f>GV408*GW408</f>
        <v>0</v>
      </c>
      <c r="HE408" t="s">
        <v>3</v>
      </c>
      <c r="HF408" t="s">
        <v>3</v>
      </c>
      <c r="HM408" t="s">
        <v>3</v>
      </c>
      <c r="HN408" t="s">
        <v>3</v>
      </c>
      <c r="HO408" t="s">
        <v>3</v>
      </c>
      <c r="HP408" t="s">
        <v>3</v>
      </c>
      <c r="HQ408" t="s">
        <v>3</v>
      </c>
      <c r="IK408">
        <v>0</v>
      </c>
    </row>
    <row r="409" spans="1:245" x14ac:dyDescent="0.2">
      <c r="A409">
        <v>17</v>
      </c>
      <c r="B409">
        <v>1</v>
      </c>
      <c r="C409">
        <f>ROW(SmtRes!A440)</f>
        <v>440</v>
      </c>
      <c r="D409">
        <f>ROW(EtalonRes!A440)</f>
        <v>440</v>
      </c>
      <c r="E409" t="s">
        <v>392</v>
      </c>
      <c r="F409" t="s">
        <v>393</v>
      </c>
      <c r="G409" t="s">
        <v>226</v>
      </c>
      <c r="H409" t="s">
        <v>227</v>
      </c>
      <c r="I409">
        <v>2</v>
      </c>
      <c r="J409">
        <v>0</v>
      </c>
      <c r="K409">
        <v>2</v>
      </c>
      <c r="O409">
        <f>ROUND(CP409,2)</f>
        <v>87848.639999999999</v>
      </c>
      <c r="P409">
        <f>ROUND(CQ409*I409,2)</f>
        <v>7244.88</v>
      </c>
      <c r="Q409">
        <f>ROUND(CR409*I409,2)</f>
        <v>0</v>
      </c>
      <c r="R409">
        <f>ROUND(CS409*I409,2)</f>
        <v>0</v>
      </c>
      <c r="S409">
        <f>ROUND(CT409*I409,2)</f>
        <v>80603.759999999995</v>
      </c>
      <c r="T409">
        <f>ROUND(CU409*I409,2)</f>
        <v>0</v>
      </c>
      <c r="U409">
        <f>CV409*I409</f>
        <v>222</v>
      </c>
      <c r="V409">
        <f>CW409*I409</f>
        <v>0</v>
      </c>
      <c r="W409">
        <f>ROUND(CX409*I409,2)</f>
        <v>0</v>
      </c>
      <c r="X409">
        <f t="shared" si="327"/>
        <v>56422.63</v>
      </c>
      <c r="Y409">
        <f t="shared" si="327"/>
        <v>8060.38</v>
      </c>
      <c r="AA409">
        <v>150194011</v>
      </c>
      <c r="AB409">
        <f>ROUND((AC409+AD409+AF409),6)</f>
        <v>43924.32</v>
      </c>
      <c r="AC409">
        <f>ROUND((ES409),6)</f>
        <v>3622.44</v>
      </c>
      <c r="AD409">
        <f>ROUND((((ET409)-(EU409))+AE409),6)</f>
        <v>0</v>
      </c>
      <c r="AE409">
        <f t="shared" si="328"/>
        <v>0</v>
      </c>
      <c r="AF409">
        <f t="shared" si="328"/>
        <v>40301.879999999997</v>
      </c>
      <c r="AG409">
        <f>ROUND((AP409),6)</f>
        <v>0</v>
      </c>
      <c r="AH409">
        <f t="shared" si="329"/>
        <v>111</v>
      </c>
      <c r="AI409">
        <f t="shared" si="329"/>
        <v>0</v>
      </c>
      <c r="AJ409">
        <f>(AS409)</f>
        <v>0</v>
      </c>
      <c r="AK409">
        <v>43924.32</v>
      </c>
      <c r="AL409">
        <v>3622.44</v>
      </c>
      <c r="AM409">
        <v>0</v>
      </c>
      <c r="AN409">
        <v>0</v>
      </c>
      <c r="AO409">
        <v>40301.879999999997</v>
      </c>
      <c r="AP409">
        <v>0</v>
      </c>
      <c r="AQ409">
        <v>111</v>
      </c>
      <c r="AR409">
        <v>0</v>
      </c>
      <c r="AS409">
        <v>0</v>
      </c>
      <c r="AT409">
        <v>70</v>
      </c>
      <c r="AU409">
        <v>10</v>
      </c>
      <c r="AV409">
        <v>1</v>
      </c>
      <c r="AW409">
        <v>1</v>
      </c>
      <c r="AZ409">
        <v>1</v>
      </c>
      <c r="BA409">
        <v>1</v>
      </c>
      <c r="BB409">
        <v>1</v>
      </c>
      <c r="BC409">
        <v>1</v>
      </c>
      <c r="BD409" t="s">
        <v>3</v>
      </c>
      <c r="BE409" t="s">
        <v>3</v>
      </c>
      <c r="BF409" t="s">
        <v>3</v>
      </c>
      <c r="BG409" t="s">
        <v>3</v>
      </c>
      <c r="BH409">
        <v>0</v>
      </c>
      <c r="BI409">
        <v>4</v>
      </c>
      <c r="BJ409" t="s">
        <v>394</v>
      </c>
      <c r="BM409">
        <v>0</v>
      </c>
      <c r="BN409">
        <v>0</v>
      </c>
      <c r="BO409" t="s">
        <v>3</v>
      </c>
      <c r="BP409">
        <v>0</v>
      </c>
      <c r="BQ409">
        <v>1</v>
      </c>
      <c r="BR409">
        <v>0</v>
      </c>
      <c r="BS409">
        <v>1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3</v>
      </c>
      <c r="BZ409">
        <v>70</v>
      </c>
      <c r="CA409">
        <v>10</v>
      </c>
      <c r="CB409" t="s">
        <v>3</v>
      </c>
      <c r="CE409">
        <v>0</v>
      </c>
      <c r="CF409">
        <v>0</v>
      </c>
      <c r="CG409">
        <v>0</v>
      </c>
      <c r="CM409">
        <v>0</v>
      </c>
      <c r="CN409" t="s">
        <v>3</v>
      </c>
      <c r="CO409">
        <v>0</v>
      </c>
      <c r="CP409">
        <f>(P409+Q409+S409)</f>
        <v>87848.639999999999</v>
      </c>
      <c r="CQ409">
        <f>(AC409*BC409*AW409)</f>
        <v>3622.44</v>
      </c>
      <c r="CR409">
        <f>((((ET409)*BB409-(EU409)*BS409)+AE409*BS409)*AV409)</f>
        <v>0</v>
      </c>
      <c r="CS409">
        <f>(AE409*BS409*AV409)</f>
        <v>0</v>
      </c>
      <c r="CT409">
        <f>(AF409*BA409*AV409)</f>
        <v>40301.879999999997</v>
      </c>
      <c r="CU409">
        <f>AG409</f>
        <v>0</v>
      </c>
      <c r="CV409">
        <f>(AH409*AV409)</f>
        <v>111</v>
      </c>
      <c r="CW409">
        <f t="shared" si="330"/>
        <v>0</v>
      </c>
      <c r="CX409">
        <f t="shared" si="330"/>
        <v>0</v>
      </c>
      <c r="CY409">
        <f>((S409*BZ409)/100)</f>
        <v>56422.631999999991</v>
      </c>
      <c r="CZ409">
        <f>((S409*CA409)/100)</f>
        <v>8060.3760000000002</v>
      </c>
      <c r="DC409" t="s">
        <v>3</v>
      </c>
      <c r="DD409" t="s">
        <v>3</v>
      </c>
      <c r="DE409" t="s">
        <v>3</v>
      </c>
      <c r="DF409" t="s">
        <v>3</v>
      </c>
      <c r="DG409" t="s">
        <v>3</v>
      </c>
      <c r="DH409" t="s">
        <v>3</v>
      </c>
      <c r="DI409" t="s">
        <v>3</v>
      </c>
      <c r="DJ409" t="s">
        <v>3</v>
      </c>
      <c r="DK409" t="s">
        <v>3</v>
      </c>
      <c r="DL409" t="s">
        <v>3</v>
      </c>
      <c r="DM409" t="s">
        <v>3</v>
      </c>
      <c r="DN409">
        <v>0</v>
      </c>
      <c r="DO409">
        <v>0</v>
      </c>
      <c r="DP409">
        <v>1</v>
      </c>
      <c r="DQ409">
        <v>1</v>
      </c>
      <c r="DU409">
        <v>1013</v>
      </c>
      <c r="DV409" t="s">
        <v>227</v>
      </c>
      <c r="DW409" t="s">
        <v>227</v>
      </c>
      <c r="DX409">
        <v>1</v>
      </c>
      <c r="DZ409" t="s">
        <v>3</v>
      </c>
      <c r="EA409" t="s">
        <v>3</v>
      </c>
      <c r="EB409" t="s">
        <v>3</v>
      </c>
      <c r="EC409" t="s">
        <v>3</v>
      </c>
      <c r="EE409">
        <v>113434998</v>
      </c>
      <c r="EF409">
        <v>1</v>
      </c>
      <c r="EG409" t="s">
        <v>23</v>
      </c>
      <c r="EH409">
        <v>0</v>
      </c>
      <c r="EI409" t="s">
        <v>3</v>
      </c>
      <c r="EJ409">
        <v>4</v>
      </c>
      <c r="EK409">
        <v>0</v>
      </c>
      <c r="EL409" t="s">
        <v>24</v>
      </c>
      <c r="EM409" t="s">
        <v>25</v>
      </c>
      <c r="EO409" t="s">
        <v>3</v>
      </c>
      <c r="EQ409">
        <v>131072</v>
      </c>
      <c r="ER409">
        <v>43924.32</v>
      </c>
      <c r="ES409">
        <v>3622.44</v>
      </c>
      <c r="ET409">
        <v>0</v>
      </c>
      <c r="EU409">
        <v>0</v>
      </c>
      <c r="EV409">
        <v>40301.879999999997</v>
      </c>
      <c r="EW409">
        <v>111</v>
      </c>
      <c r="EX409">
        <v>0</v>
      </c>
      <c r="EY409">
        <v>0</v>
      </c>
      <c r="FQ409">
        <v>0</v>
      </c>
      <c r="FR409">
        <f>ROUND(IF(BI409=3,GM409,0),2)</f>
        <v>0</v>
      </c>
      <c r="FS409">
        <v>0</v>
      </c>
      <c r="FX409">
        <v>70</v>
      </c>
      <c r="FY409">
        <v>10</v>
      </c>
      <c r="GA409" t="s">
        <v>3</v>
      </c>
      <c r="GD409">
        <v>0</v>
      </c>
      <c r="GF409">
        <v>-2009467196</v>
      </c>
      <c r="GG409">
        <v>2</v>
      </c>
      <c r="GH409">
        <v>1</v>
      </c>
      <c r="GI409">
        <v>-2</v>
      </c>
      <c r="GJ409">
        <v>0</v>
      </c>
      <c r="GK409">
        <f>ROUND(R409*(R12)/100,2)</f>
        <v>0</v>
      </c>
      <c r="GL409">
        <f>ROUND(IF(AND(BH409=3,BI409=3,FS409&lt;&gt;0),P409,0),2)</f>
        <v>0</v>
      </c>
      <c r="GM409">
        <f>ROUND(O409+X409+Y409+GK409,2)+GX409</f>
        <v>152331.65</v>
      </c>
      <c r="GN409">
        <f>IF(OR(BI409=0,BI409=1),GM409,0)</f>
        <v>0</v>
      </c>
      <c r="GO409">
        <f>IF(BI409=2,GM409,0)</f>
        <v>0</v>
      </c>
      <c r="GP409">
        <f>IF(BI409=4,GM409+GX409,0)</f>
        <v>152331.65</v>
      </c>
      <c r="GR409">
        <v>0</v>
      </c>
      <c r="GS409">
        <v>0</v>
      </c>
      <c r="GT409">
        <v>0</v>
      </c>
      <c r="GU409" t="s">
        <v>3</v>
      </c>
      <c r="GV409">
        <f>ROUND((GT409),6)</f>
        <v>0</v>
      </c>
      <c r="GW409">
        <v>1</v>
      </c>
      <c r="GX409">
        <f>ROUND(HC409*I409,2)</f>
        <v>0</v>
      </c>
      <c r="HA409">
        <v>0</v>
      </c>
      <c r="HB409">
        <v>0</v>
      </c>
      <c r="HC409">
        <f>GV409*GW409</f>
        <v>0</v>
      </c>
      <c r="HE409" t="s">
        <v>3</v>
      </c>
      <c r="HF409" t="s">
        <v>3</v>
      </c>
      <c r="HM409" t="s">
        <v>3</v>
      </c>
      <c r="HN409" t="s">
        <v>3</v>
      </c>
      <c r="HO409" t="s">
        <v>3</v>
      </c>
      <c r="HP409" t="s">
        <v>3</v>
      </c>
      <c r="HQ409" t="s">
        <v>3</v>
      </c>
      <c r="IK409">
        <v>0</v>
      </c>
    </row>
    <row r="411" spans="1:245" x14ac:dyDescent="0.2">
      <c r="A411" s="2">
        <v>51</v>
      </c>
      <c r="B411" s="2">
        <f>B402</f>
        <v>1</v>
      </c>
      <c r="C411" s="2">
        <f>A402</f>
        <v>5</v>
      </c>
      <c r="D411" s="2">
        <f>ROW(A402)</f>
        <v>402</v>
      </c>
      <c r="E411" s="2"/>
      <c r="F411" s="2" t="str">
        <f>IF(F402&lt;&gt;"",F402,"")</f>
        <v>Новый подраздел</v>
      </c>
      <c r="G411" s="2" t="str">
        <f>IF(G402&lt;&gt;"",G402,"")</f>
        <v>Дымоудаление</v>
      </c>
      <c r="H411" s="2">
        <v>0</v>
      </c>
      <c r="I411" s="2"/>
      <c r="J411" s="2"/>
      <c r="K411" s="2"/>
      <c r="L411" s="2"/>
      <c r="M411" s="2"/>
      <c r="N411" s="2"/>
      <c r="O411" s="2">
        <f t="shared" ref="O411:T411" si="331">ROUND(AB411,2)</f>
        <v>274746.94</v>
      </c>
      <c r="P411" s="2">
        <f t="shared" si="331"/>
        <v>20864.02</v>
      </c>
      <c r="Q411" s="2">
        <f t="shared" si="331"/>
        <v>0</v>
      </c>
      <c r="R411" s="2">
        <f t="shared" si="331"/>
        <v>0</v>
      </c>
      <c r="S411" s="2">
        <f t="shared" si="331"/>
        <v>253882.92</v>
      </c>
      <c r="T411" s="2">
        <f t="shared" si="331"/>
        <v>0</v>
      </c>
      <c r="U411" s="2">
        <f>AH411</f>
        <v>708</v>
      </c>
      <c r="V411" s="2">
        <f>AI411</f>
        <v>0</v>
      </c>
      <c r="W411" s="2">
        <f>ROUND(AJ411,2)</f>
        <v>0</v>
      </c>
      <c r="X411" s="2">
        <f>ROUND(AK411,2)</f>
        <v>177718.04</v>
      </c>
      <c r="Y411" s="2">
        <f>ROUND(AL411,2)</f>
        <v>25388.3</v>
      </c>
      <c r="Z411" s="2"/>
      <c r="AA411" s="2"/>
      <c r="AB411" s="2">
        <f>ROUND(SUMIF(AA406:AA409,"=150194011",O406:O409),2)</f>
        <v>274746.94</v>
      </c>
      <c r="AC411" s="2">
        <f>ROUND(SUMIF(AA406:AA409,"=150194011",P406:P409),2)</f>
        <v>20864.02</v>
      </c>
      <c r="AD411" s="2">
        <f>ROUND(SUMIF(AA406:AA409,"=150194011",Q406:Q409),2)</f>
        <v>0</v>
      </c>
      <c r="AE411" s="2">
        <f>ROUND(SUMIF(AA406:AA409,"=150194011",R406:R409),2)</f>
        <v>0</v>
      </c>
      <c r="AF411" s="2">
        <f>ROUND(SUMIF(AA406:AA409,"=150194011",S406:S409),2)</f>
        <v>253882.92</v>
      </c>
      <c r="AG411" s="2">
        <f>ROUND(SUMIF(AA406:AA409,"=150194011",T406:T409),2)</f>
        <v>0</v>
      </c>
      <c r="AH411" s="2">
        <f>SUMIF(AA406:AA409,"=150194011",U406:U409)</f>
        <v>708</v>
      </c>
      <c r="AI411" s="2">
        <f>SUMIF(AA406:AA409,"=150194011",V406:V409)</f>
        <v>0</v>
      </c>
      <c r="AJ411" s="2">
        <f>ROUND(SUMIF(AA406:AA409,"=150194011",W406:W409),2)</f>
        <v>0</v>
      </c>
      <c r="AK411" s="2">
        <f>ROUND(SUMIF(AA406:AA409,"=150194011",X406:X409),2)</f>
        <v>177718.04</v>
      </c>
      <c r="AL411" s="2">
        <f>ROUND(SUMIF(AA406:AA409,"=150194011",Y406:Y409),2)</f>
        <v>25388.3</v>
      </c>
      <c r="AM411" s="2"/>
      <c r="AN411" s="2"/>
      <c r="AO411" s="2">
        <f t="shared" ref="AO411:BD411" si="332">ROUND(BX411,2)</f>
        <v>0</v>
      </c>
      <c r="AP411" s="2">
        <f t="shared" si="332"/>
        <v>0</v>
      </c>
      <c r="AQ411" s="2">
        <f t="shared" si="332"/>
        <v>0</v>
      </c>
      <c r="AR411" s="2">
        <f t="shared" si="332"/>
        <v>477853.28</v>
      </c>
      <c r="AS411" s="2">
        <f t="shared" si="332"/>
        <v>0</v>
      </c>
      <c r="AT411" s="2">
        <f t="shared" si="332"/>
        <v>0</v>
      </c>
      <c r="AU411" s="2">
        <f t="shared" si="332"/>
        <v>477853.28</v>
      </c>
      <c r="AV411" s="2">
        <f t="shared" si="332"/>
        <v>20864.02</v>
      </c>
      <c r="AW411" s="2">
        <f t="shared" si="332"/>
        <v>20864.02</v>
      </c>
      <c r="AX411" s="2">
        <f t="shared" si="332"/>
        <v>0</v>
      </c>
      <c r="AY411" s="2">
        <f t="shared" si="332"/>
        <v>20864.02</v>
      </c>
      <c r="AZ411" s="2">
        <f t="shared" si="332"/>
        <v>0</v>
      </c>
      <c r="BA411" s="2">
        <f t="shared" si="332"/>
        <v>0</v>
      </c>
      <c r="BB411" s="2">
        <f t="shared" si="332"/>
        <v>0</v>
      </c>
      <c r="BC411" s="2">
        <f t="shared" si="332"/>
        <v>0</v>
      </c>
      <c r="BD411" s="2">
        <f t="shared" si="332"/>
        <v>0</v>
      </c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>
        <f>ROUND(SUMIF(AA406:AA409,"=150194011",FQ406:FQ409),2)</f>
        <v>0</v>
      </c>
      <c r="BY411" s="2">
        <f>ROUND(SUMIF(AA406:AA409,"=150194011",FR406:FR409),2)</f>
        <v>0</v>
      </c>
      <c r="BZ411" s="2">
        <f>ROUND(SUMIF(AA406:AA409,"=150194011",GL406:GL409),2)</f>
        <v>0</v>
      </c>
      <c r="CA411" s="2">
        <f>ROUND(SUMIF(AA406:AA409,"=150194011",GM406:GM409),2)</f>
        <v>477853.28</v>
      </c>
      <c r="CB411" s="2">
        <f>ROUND(SUMIF(AA406:AA409,"=150194011",GN406:GN409),2)</f>
        <v>0</v>
      </c>
      <c r="CC411" s="2">
        <f>ROUND(SUMIF(AA406:AA409,"=150194011",GO406:GO409),2)</f>
        <v>0</v>
      </c>
      <c r="CD411" s="2">
        <f>ROUND(SUMIF(AA406:AA409,"=150194011",GP406:GP409),2)</f>
        <v>477853.28</v>
      </c>
      <c r="CE411" s="2">
        <f>AC411-BX411</f>
        <v>20864.02</v>
      </c>
      <c r="CF411" s="2">
        <f>AC411-BY411</f>
        <v>20864.02</v>
      </c>
      <c r="CG411" s="2">
        <f>BX411-BZ411</f>
        <v>0</v>
      </c>
      <c r="CH411" s="2">
        <f>AC411-BX411-BY411+BZ411</f>
        <v>20864.02</v>
      </c>
      <c r="CI411" s="2">
        <f>BY411-BZ411</f>
        <v>0</v>
      </c>
      <c r="CJ411" s="2">
        <f>ROUND(SUMIF(AA406:AA409,"=150194011",GX406:GX409),2)</f>
        <v>0</v>
      </c>
      <c r="CK411" s="2">
        <f>ROUND(SUMIF(AA406:AA409,"=150194011",GY406:GY409),2)</f>
        <v>0</v>
      </c>
      <c r="CL411" s="2">
        <f>ROUND(SUMIF(AA406:AA409,"=150194011",GZ406:GZ409),2)</f>
        <v>0</v>
      </c>
      <c r="CM411" s="2">
        <f>ROUND(SUMIF(AA406:AA409,"=150194011",HD406:HD409),2)</f>
        <v>0</v>
      </c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>
        <v>0</v>
      </c>
    </row>
    <row r="413" spans="1:245" x14ac:dyDescent="0.2">
      <c r="A413" s="4">
        <v>50</v>
      </c>
      <c r="B413" s="4">
        <v>0</v>
      </c>
      <c r="C413" s="4">
        <v>0</v>
      </c>
      <c r="D413" s="4">
        <v>1</v>
      </c>
      <c r="E413" s="4">
        <v>201</v>
      </c>
      <c r="F413" s="4">
        <f>ROUND(Source!O411,O413)</f>
        <v>274746.94</v>
      </c>
      <c r="G413" s="4" t="s">
        <v>96</v>
      </c>
      <c r="H413" s="4" t="s">
        <v>97</v>
      </c>
      <c r="I413" s="4"/>
      <c r="J413" s="4"/>
      <c r="K413" s="4">
        <v>201</v>
      </c>
      <c r="L413" s="4">
        <v>1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>
        <v>274746.94</v>
      </c>
      <c r="X413" s="4">
        <v>1</v>
      </c>
      <c r="Y413" s="4">
        <v>274746.94</v>
      </c>
      <c r="Z413" s="4"/>
      <c r="AA413" s="4"/>
      <c r="AB413" s="4"/>
    </row>
    <row r="414" spans="1:245" x14ac:dyDescent="0.2">
      <c r="A414" s="4">
        <v>50</v>
      </c>
      <c r="B414" s="4">
        <v>0</v>
      </c>
      <c r="C414" s="4">
        <v>0</v>
      </c>
      <c r="D414" s="4">
        <v>1</v>
      </c>
      <c r="E414" s="4">
        <v>202</v>
      </c>
      <c r="F414" s="4">
        <f>ROUND(Source!P411,O414)</f>
        <v>20864.02</v>
      </c>
      <c r="G414" s="4" t="s">
        <v>98</v>
      </c>
      <c r="H414" s="4" t="s">
        <v>99</v>
      </c>
      <c r="I414" s="4"/>
      <c r="J414" s="4"/>
      <c r="K414" s="4">
        <v>202</v>
      </c>
      <c r="L414" s="4">
        <v>2</v>
      </c>
      <c r="M414" s="4">
        <v>3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>
        <v>20864.02</v>
      </c>
      <c r="X414" s="4">
        <v>1</v>
      </c>
      <c r="Y414" s="4">
        <v>20864.02</v>
      </c>
      <c r="Z414" s="4"/>
      <c r="AA414" s="4"/>
      <c r="AB414" s="4"/>
    </row>
    <row r="415" spans="1:245" x14ac:dyDescent="0.2">
      <c r="A415" s="4">
        <v>50</v>
      </c>
      <c r="B415" s="4">
        <v>0</v>
      </c>
      <c r="C415" s="4">
        <v>0</v>
      </c>
      <c r="D415" s="4">
        <v>1</v>
      </c>
      <c r="E415" s="4">
        <v>222</v>
      </c>
      <c r="F415" s="4">
        <f>ROUND(Source!AO411,O415)</f>
        <v>0</v>
      </c>
      <c r="G415" s="4" t="s">
        <v>100</v>
      </c>
      <c r="H415" s="4" t="s">
        <v>101</v>
      </c>
      <c r="I415" s="4"/>
      <c r="J415" s="4"/>
      <c r="K415" s="4">
        <v>222</v>
      </c>
      <c r="L415" s="4">
        <v>3</v>
      </c>
      <c r="M415" s="4">
        <v>3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>
        <v>0</v>
      </c>
      <c r="X415" s="4">
        <v>1</v>
      </c>
      <c r="Y415" s="4">
        <v>0</v>
      </c>
      <c r="Z415" s="4"/>
      <c r="AA415" s="4"/>
      <c r="AB415" s="4"/>
    </row>
    <row r="416" spans="1:245" x14ac:dyDescent="0.2">
      <c r="A416" s="4">
        <v>50</v>
      </c>
      <c r="B416" s="4">
        <v>0</v>
      </c>
      <c r="C416" s="4">
        <v>0</v>
      </c>
      <c r="D416" s="4">
        <v>1</v>
      </c>
      <c r="E416" s="4">
        <v>225</v>
      </c>
      <c r="F416" s="4">
        <f>ROUND(Source!AV411,O416)</f>
        <v>20864.02</v>
      </c>
      <c r="G416" s="4" t="s">
        <v>102</v>
      </c>
      <c r="H416" s="4" t="s">
        <v>103</v>
      </c>
      <c r="I416" s="4"/>
      <c r="J416" s="4"/>
      <c r="K416" s="4">
        <v>225</v>
      </c>
      <c r="L416" s="4">
        <v>4</v>
      </c>
      <c r="M416" s="4">
        <v>3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>
        <v>20864.02</v>
      </c>
      <c r="X416" s="4">
        <v>1</v>
      </c>
      <c r="Y416" s="4">
        <v>20864.02</v>
      </c>
      <c r="Z416" s="4"/>
      <c r="AA416" s="4"/>
      <c r="AB416" s="4"/>
    </row>
    <row r="417" spans="1:28" x14ac:dyDescent="0.2">
      <c r="A417" s="4">
        <v>50</v>
      </c>
      <c r="B417" s="4">
        <v>0</v>
      </c>
      <c r="C417" s="4">
        <v>0</v>
      </c>
      <c r="D417" s="4">
        <v>1</v>
      </c>
      <c r="E417" s="4">
        <v>226</v>
      </c>
      <c r="F417" s="4">
        <f>ROUND(Source!AW411,O417)</f>
        <v>20864.02</v>
      </c>
      <c r="G417" s="4" t="s">
        <v>104</v>
      </c>
      <c r="H417" s="4" t="s">
        <v>105</v>
      </c>
      <c r="I417" s="4"/>
      <c r="J417" s="4"/>
      <c r="K417" s="4">
        <v>226</v>
      </c>
      <c r="L417" s="4">
        <v>5</v>
      </c>
      <c r="M417" s="4">
        <v>3</v>
      </c>
      <c r="N417" s="4" t="s">
        <v>3</v>
      </c>
      <c r="O417" s="4">
        <v>2</v>
      </c>
      <c r="P417" s="4"/>
      <c r="Q417" s="4"/>
      <c r="R417" s="4"/>
      <c r="S417" s="4"/>
      <c r="T417" s="4"/>
      <c r="U417" s="4"/>
      <c r="V417" s="4"/>
      <c r="W417" s="4">
        <v>20864.02</v>
      </c>
      <c r="X417" s="4">
        <v>1</v>
      </c>
      <c r="Y417" s="4">
        <v>20864.02</v>
      </c>
      <c r="Z417" s="4"/>
      <c r="AA417" s="4"/>
      <c r="AB417" s="4"/>
    </row>
    <row r="418" spans="1:28" x14ac:dyDescent="0.2">
      <c r="A418" s="4">
        <v>50</v>
      </c>
      <c r="B418" s="4">
        <v>0</v>
      </c>
      <c r="C418" s="4">
        <v>0</v>
      </c>
      <c r="D418" s="4">
        <v>1</v>
      </c>
      <c r="E418" s="4">
        <v>227</v>
      </c>
      <c r="F418" s="4">
        <f>ROUND(Source!AX411,O418)</f>
        <v>0</v>
      </c>
      <c r="G418" s="4" t="s">
        <v>106</v>
      </c>
      <c r="H418" s="4" t="s">
        <v>107</v>
      </c>
      <c r="I418" s="4"/>
      <c r="J418" s="4"/>
      <c r="K418" s="4">
        <v>227</v>
      </c>
      <c r="L418" s="4">
        <v>6</v>
      </c>
      <c r="M418" s="4">
        <v>3</v>
      </c>
      <c r="N418" s="4" t="s">
        <v>3</v>
      </c>
      <c r="O418" s="4">
        <v>2</v>
      </c>
      <c r="P418" s="4"/>
      <c r="Q418" s="4"/>
      <c r="R418" s="4"/>
      <c r="S418" s="4"/>
      <c r="T418" s="4"/>
      <c r="U418" s="4"/>
      <c r="V418" s="4"/>
      <c r="W418" s="4">
        <v>0</v>
      </c>
      <c r="X418" s="4">
        <v>1</v>
      </c>
      <c r="Y418" s="4">
        <v>0</v>
      </c>
      <c r="Z418" s="4"/>
      <c r="AA418" s="4"/>
      <c r="AB418" s="4"/>
    </row>
    <row r="419" spans="1:28" x14ac:dyDescent="0.2">
      <c r="A419" s="4">
        <v>50</v>
      </c>
      <c r="B419" s="4">
        <v>0</v>
      </c>
      <c r="C419" s="4">
        <v>0</v>
      </c>
      <c r="D419" s="4">
        <v>1</v>
      </c>
      <c r="E419" s="4">
        <v>228</v>
      </c>
      <c r="F419" s="4">
        <f>ROUND(Source!AY411,O419)</f>
        <v>20864.02</v>
      </c>
      <c r="G419" s="4" t="s">
        <v>108</v>
      </c>
      <c r="H419" s="4" t="s">
        <v>109</v>
      </c>
      <c r="I419" s="4"/>
      <c r="J419" s="4"/>
      <c r="K419" s="4">
        <v>228</v>
      </c>
      <c r="L419" s="4">
        <v>7</v>
      </c>
      <c r="M419" s="4">
        <v>3</v>
      </c>
      <c r="N419" s="4" t="s">
        <v>3</v>
      </c>
      <c r="O419" s="4">
        <v>2</v>
      </c>
      <c r="P419" s="4"/>
      <c r="Q419" s="4"/>
      <c r="R419" s="4"/>
      <c r="S419" s="4"/>
      <c r="T419" s="4"/>
      <c r="U419" s="4"/>
      <c r="V419" s="4"/>
      <c r="W419" s="4">
        <v>20864.02</v>
      </c>
      <c r="X419" s="4">
        <v>1</v>
      </c>
      <c r="Y419" s="4">
        <v>20864.02</v>
      </c>
      <c r="Z419" s="4"/>
      <c r="AA419" s="4"/>
      <c r="AB419" s="4"/>
    </row>
    <row r="420" spans="1:28" x14ac:dyDescent="0.2">
      <c r="A420" s="4">
        <v>50</v>
      </c>
      <c r="B420" s="4">
        <v>0</v>
      </c>
      <c r="C420" s="4">
        <v>0</v>
      </c>
      <c r="D420" s="4">
        <v>1</v>
      </c>
      <c r="E420" s="4">
        <v>216</v>
      </c>
      <c r="F420" s="4">
        <f>ROUND(Source!AP411,O420)</f>
        <v>0</v>
      </c>
      <c r="G420" s="4" t="s">
        <v>110</v>
      </c>
      <c r="H420" s="4" t="s">
        <v>111</v>
      </c>
      <c r="I420" s="4"/>
      <c r="J420" s="4"/>
      <c r="K420" s="4">
        <v>216</v>
      </c>
      <c r="L420" s="4">
        <v>8</v>
      </c>
      <c r="M420" s="4">
        <v>3</v>
      </c>
      <c r="N420" s="4" t="s">
        <v>3</v>
      </c>
      <c r="O420" s="4">
        <v>2</v>
      </c>
      <c r="P420" s="4"/>
      <c r="Q420" s="4"/>
      <c r="R420" s="4"/>
      <c r="S420" s="4"/>
      <c r="T420" s="4"/>
      <c r="U420" s="4"/>
      <c r="V420" s="4"/>
      <c r="W420" s="4">
        <v>0</v>
      </c>
      <c r="X420" s="4">
        <v>1</v>
      </c>
      <c r="Y420" s="4">
        <v>0</v>
      </c>
      <c r="Z420" s="4"/>
      <c r="AA420" s="4"/>
      <c r="AB420" s="4"/>
    </row>
    <row r="421" spans="1:28" x14ac:dyDescent="0.2">
      <c r="A421" s="4">
        <v>50</v>
      </c>
      <c r="B421" s="4">
        <v>0</v>
      </c>
      <c r="C421" s="4">
        <v>0</v>
      </c>
      <c r="D421" s="4">
        <v>1</v>
      </c>
      <c r="E421" s="4">
        <v>223</v>
      </c>
      <c r="F421" s="4">
        <f>ROUND(Source!AQ411,O421)</f>
        <v>0</v>
      </c>
      <c r="G421" s="4" t="s">
        <v>112</v>
      </c>
      <c r="H421" s="4" t="s">
        <v>113</v>
      </c>
      <c r="I421" s="4"/>
      <c r="J421" s="4"/>
      <c r="K421" s="4">
        <v>223</v>
      </c>
      <c r="L421" s="4">
        <v>9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>
        <v>0</v>
      </c>
      <c r="X421" s="4">
        <v>1</v>
      </c>
      <c r="Y421" s="4">
        <v>0</v>
      </c>
      <c r="Z421" s="4"/>
      <c r="AA421" s="4"/>
      <c r="AB421" s="4"/>
    </row>
    <row r="422" spans="1:28" x14ac:dyDescent="0.2">
      <c r="A422" s="4">
        <v>50</v>
      </c>
      <c r="B422" s="4">
        <v>0</v>
      </c>
      <c r="C422" s="4">
        <v>0</v>
      </c>
      <c r="D422" s="4">
        <v>1</v>
      </c>
      <c r="E422" s="4">
        <v>229</v>
      </c>
      <c r="F422" s="4">
        <f>ROUND(Source!AZ411,O422)</f>
        <v>0</v>
      </c>
      <c r="G422" s="4" t="s">
        <v>114</v>
      </c>
      <c r="H422" s="4" t="s">
        <v>115</v>
      </c>
      <c r="I422" s="4"/>
      <c r="J422" s="4"/>
      <c r="K422" s="4">
        <v>229</v>
      </c>
      <c r="L422" s="4">
        <v>10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>
        <v>0</v>
      </c>
      <c r="X422" s="4">
        <v>1</v>
      </c>
      <c r="Y422" s="4">
        <v>0</v>
      </c>
      <c r="Z422" s="4"/>
      <c r="AA422" s="4"/>
      <c r="AB422" s="4"/>
    </row>
    <row r="423" spans="1:28" x14ac:dyDescent="0.2">
      <c r="A423" s="4">
        <v>50</v>
      </c>
      <c r="B423" s="4">
        <v>0</v>
      </c>
      <c r="C423" s="4">
        <v>0</v>
      </c>
      <c r="D423" s="4">
        <v>1</v>
      </c>
      <c r="E423" s="4">
        <v>203</v>
      </c>
      <c r="F423" s="4">
        <f>ROUND(Source!Q411,O423)</f>
        <v>0</v>
      </c>
      <c r="G423" s="4" t="s">
        <v>116</v>
      </c>
      <c r="H423" s="4" t="s">
        <v>117</v>
      </c>
      <c r="I423" s="4"/>
      <c r="J423" s="4"/>
      <c r="K423" s="4">
        <v>203</v>
      </c>
      <c r="L423" s="4">
        <v>11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>
        <v>0</v>
      </c>
      <c r="X423" s="4">
        <v>1</v>
      </c>
      <c r="Y423" s="4">
        <v>0</v>
      </c>
      <c r="Z423" s="4"/>
      <c r="AA423" s="4"/>
      <c r="AB423" s="4"/>
    </row>
    <row r="424" spans="1:28" x14ac:dyDescent="0.2">
      <c r="A424" s="4">
        <v>50</v>
      </c>
      <c r="B424" s="4">
        <v>0</v>
      </c>
      <c r="C424" s="4">
        <v>0</v>
      </c>
      <c r="D424" s="4">
        <v>1</v>
      </c>
      <c r="E424" s="4">
        <v>231</v>
      </c>
      <c r="F424" s="4">
        <f>ROUND(Source!BB411,O424)</f>
        <v>0</v>
      </c>
      <c r="G424" s="4" t="s">
        <v>118</v>
      </c>
      <c r="H424" s="4" t="s">
        <v>119</v>
      </c>
      <c r="I424" s="4"/>
      <c r="J424" s="4"/>
      <c r="K424" s="4">
        <v>231</v>
      </c>
      <c r="L424" s="4">
        <v>12</v>
      </c>
      <c r="M424" s="4">
        <v>3</v>
      </c>
      <c r="N424" s="4" t="s">
        <v>3</v>
      </c>
      <c r="O424" s="4">
        <v>2</v>
      </c>
      <c r="P424" s="4"/>
      <c r="Q424" s="4"/>
      <c r="R424" s="4"/>
      <c r="S424" s="4"/>
      <c r="T424" s="4"/>
      <c r="U424" s="4"/>
      <c r="V424" s="4"/>
      <c r="W424" s="4">
        <v>0</v>
      </c>
      <c r="X424" s="4">
        <v>1</v>
      </c>
      <c r="Y424" s="4">
        <v>0</v>
      </c>
      <c r="Z424" s="4"/>
      <c r="AA424" s="4"/>
      <c r="AB424" s="4"/>
    </row>
    <row r="425" spans="1:28" x14ac:dyDescent="0.2">
      <c r="A425" s="4">
        <v>50</v>
      </c>
      <c r="B425" s="4">
        <v>0</v>
      </c>
      <c r="C425" s="4">
        <v>0</v>
      </c>
      <c r="D425" s="4">
        <v>1</v>
      </c>
      <c r="E425" s="4">
        <v>204</v>
      </c>
      <c r="F425" s="4">
        <f>ROUND(Source!R411,O425)</f>
        <v>0</v>
      </c>
      <c r="G425" s="4" t="s">
        <v>120</v>
      </c>
      <c r="H425" s="4" t="s">
        <v>121</v>
      </c>
      <c r="I425" s="4"/>
      <c r="J425" s="4"/>
      <c r="K425" s="4">
        <v>204</v>
      </c>
      <c r="L425" s="4">
        <v>13</v>
      </c>
      <c r="M425" s="4">
        <v>3</v>
      </c>
      <c r="N425" s="4" t="s">
        <v>3</v>
      </c>
      <c r="O425" s="4">
        <v>2</v>
      </c>
      <c r="P425" s="4"/>
      <c r="Q425" s="4"/>
      <c r="R425" s="4"/>
      <c r="S425" s="4"/>
      <c r="T425" s="4"/>
      <c r="U425" s="4"/>
      <c r="V425" s="4"/>
      <c r="W425" s="4">
        <v>0</v>
      </c>
      <c r="X425" s="4">
        <v>1</v>
      </c>
      <c r="Y425" s="4">
        <v>0</v>
      </c>
      <c r="Z425" s="4"/>
      <c r="AA425" s="4"/>
      <c r="AB425" s="4"/>
    </row>
    <row r="426" spans="1:28" x14ac:dyDescent="0.2">
      <c r="A426" s="4">
        <v>50</v>
      </c>
      <c r="B426" s="4">
        <v>0</v>
      </c>
      <c r="C426" s="4">
        <v>0</v>
      </c>
      <c r="D426" s="4">
        <v>1</v>
      </c>
      <c r="E426" s="4">
        <v>205</v>
      </c>
      <c r="F426" s="4">
        <f>ROUND(Source!S411,O426)</f>
        <v>253882.92</v>
      </c>
      <c r="G426" s="4" t="s">
        <v>122</v>
      </c>
      <c r="H426" s="4" t="s">
        <v>123</v>
      </c>
      <c r="I426" s="4"/>
      <c r="J426" s="4"/>
      <c r="K426" s="4">
        <v>205</v>
      </c>
      <c r="L426" s="4">
        <v>14</v>
      </c>
      <c r="M426" s="4">
        <v>3</v>
      </c>
      <c r="N426" s="4" t="s">
        <v>3</v>
      </c>
      <c r="O426" s="4">
        <v>2</v>
      </c>
      <c r="P426" s="4"/>
      <c r="Q426" s="4"/>
      <c r="R426" s="4"/>
      <c r="S426" s="4"/>
      <c r="T426" s="4"/>
      <c r="U426" s="4"/>
      <c r="V426" s="4"/>
      <c r="W426" s="4">
        <v>253882.92</v>
      </c>
      <c r="X426" s="4">
        <v>1</v>
      </c>
      <c r="Y426" s="4">
        <v>253882.92</v>
      </c>
      <c r="Z426" s="4"/>
      <c r="AA426" s="4"/>
      <c r="AB426" s="4"/>
    </row>
    <row r="427" spans="1:28" x14ac:dyDescent="0.2">
      <c r="A427" s="4">
        <v>50</v>
      </c>
      <c r="B427" s="4">
        <v>0</v>
      </c>
      <c r="C427" s="4">
        <v>0</v>
      </c>
      <c r="D427" s="4">
        <v>1</v>
      </c>
      <c r="E427" s="4">
        <v>232</v>
      </c>
      <c r="F427" s="4">
        <f>ROUND(Source!BC411,O427)</f>
        <v>0</v>
      </c>
      <c r="G427" s="4" t="s">
        <v>124</v>
      </c>
      <c r="H427" s="4" t="s">
        <v>125</v>
      </c>
      <c r="I427" s="4"/>
      <c r="J427" s="4"/>
      <c r="K427" s="4">
        <v>232</v>
      </c>
      <c r="L427" s="4">
        <v>15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>
        <v>0</v>
      </c>
      <c r="X427" s="4">
        <v>1</v>
      </c>
      <c r="Y427" s="4">
        <v>0</v>
      </c>
      <c r="Z427" s="4"/>
      <c r="AA427" s="4"/>
      <c r="AB427" s="4"/>
    </row>
    <row r="428" spans="1:28" x14ac:dyDescent="0.2">
      <c r="A428" s="4">
        <v>50</v>
      </c>
      <c r="B428" s="4">
        <v>0</v>
      </c>
      <c r="C428" s="4">
        <v>0</v>
      </c>
      <c r="D428" s="4">
        <v>1</v>
      </c>
      <c r="E428" s="4">
        <v>214</v>
      </c>
      <c r="F428" s="4">
        <f>ROUND(Source!AS411,O428)</f>
        <v>0</v>
      </c>
      <c r="G428" s="4" t="s">
        <v>126</v>
      </c>
      <c r="H428" s="4" t="s">
        <v>127</v>
      </c>
      <c r="I428" s="4"/>
      <c r="J428" s="4"/>
      <c r="K428" s="4">
        <v>214</v>
      </c>
      <c r="L428" s="4">
        <v>16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>
        <v>0</v>
      </c>
      <c r="X428" s="4">
        <v>1</v>
      </c>
      <c r="Y428" s="4">
        <v>0</v>
      </c>
      <c r="Z428" s="4"/>
      <c r="AA428" s="4"/>
      <c r="AB428" s="4"/>
    </row>
    <row r="429" spans="1:28" x14ac:dyDescent="0.2">
      <c r="A429" s="4">
        <v>50</v>
      </c>
      <c r="B429" s="4">
        <v>0</v>
      </c>
      <c r="C429" s="4">
        <v>0</v>
      </c>
      <c r="D429" s="4">
        <v>1</v>
      </c>
      <c r="E429" s="4">
        <v>215</v>
      </c>
      <c r="F429" s="4">
        <f>ROUND(Source!AT411,O429)</f>
        <v>0</v>
      </c>
      <c r="G429" s="4" t="s">
        <v>128</v>
      </c>
      <c r="H429" s="4" t="s">
        <v>129</v>
      </c>
      <c r="I429" s="4"/>
      <c r="J429" s="4"/>
      <c r="K429" s="4">
        <v>215</v>
      </c>
      <c r="L429" s="4">
        <v>17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>
        <v>0</v>
      </c>
      <c r="X429" s="4">
        <v>1</v>
      </c>
      <c r="Y429" s="4">
        <v>0</v>
      </c>
      <c r="Z429" s="4"/>
      <c r="AA429" s="4"/>
      <c r="AB429" s="4"/>
    </row>
    <row r="430" spans="1:28" x14ac:dyDescent="0.2">
      <c r="A430" s="4">
        <v>50</v>
      </c>
      <c r="B430" s="4">
        <v>0</v>
      </c>
      <c r="C430" s="4">
        <v>0</v>
      </c>
      <c r="D430" s="4">
        <v>1</v>
      </c>
      <c r="E430" s="4">
        <v>217</v>
      </c>
      <c r="F430" s="4">
        <f>ROUND(Source!AU411,O430)</f>
        <v>477853.28</v>
      </c>
      <c r="G430" s="4" t="s">
        <v>130</v>
      </c>
      <c r="H430" s="4" t="s">
        <v>131</v>
      </c>
      <c r="I430" s="4"/>
      <c r="J430" s="4"/>
      <c r="K430" s="4">
        <v>217</v>
      </c>
      <c r="L430" s="4">
        <v>18</v>
      </c>
      <c r="M430" s="4">
        <v>3</v>
      </c>
      <c r="N430" s="4" t="s">
        <v>3</v>
      </c>
      <c r="O430" s="4">
        <v>2</v>
      </c>
      <c r="P430" s="4"/>
      <c r="Q430" s="4"/>
      <c r="R430" s="4"/>
      <c r="S430" s="4"/>
      <c r="T430" s="4"/>
      <c r="U430" s="4"/>
      <c r="V430" s="4"/>
      <c r="W430" s="4">
        <v>477853.28</v>
      </c>
      <c r="X430" s="4">
        <v>1</v>
      </c>
      <c r="Y430" s="4">
        <v>477853.28</v>
      </c>
      <c r="Z430" s="4"/>
      <c r="AA430" s="4"/>
      <c r="AB430" s="4"/>
    </row>
    <row r="431" spans="1:28" x14ac:dyDescent="0.2">
      <c r="A431" s="4">
        <v>50</v>
      </c>
      <c r="B431" s="4">
        <v>0</v>
      </c>
      <c r="C431" s="4">
        <v>0</v>
      </c>
      <c r="D431" s="4">
        <v>1</v>
      </c>
      <c r="E431" s="4">
        <v>230</v>
      </c>
      <c r="F431" s="4">
        <f>ROUND(Source!BA411,O431)</f>
        <v>0</v>
      </c>
      <c r="G431" s="4" t="s">
        <v>132</v>
      </c>
      <c r="H431" s="4" t="s">
        <v>133</v>
      </c>
      <c r="I431" s="4"/>
      <c r="J431" s="4"/>
      <c r="K431" s="4">
        <v>230</v>
      </c>
      <c r="L431" s="4">
        <v>19</v>
      </c>
      <c r="M431" s="4">
        <v>3</v>
      </c>
      <c r="N431" s="4" t="s">
        <v>3</v>
      </c>
      <c r="O431" s="4">
        <v>2</v>
      </c>
      <c r="P431" s="4"/>
      <c r="Q431" s="4"/>
      <c r="R431" s="4"/>
      <c r="S431" s="4"/>
      <c r="T431" s="4"/>
      <c r="U431" s="4"/>
      <c r="V431" s="4"/>
      <c r="W431" s="4">
        <v>0</v>
      </c>
      <c r="X431" s="4">
        <v>1</v>
      </c>
      <c r="Y431" s="4">
        <v>0</v>
      </c>
      <c r="Z431" s="4"/>
      <c r="AA431" s="4"/>
      <c r="AB431" s="4"/>
    </row>
    <row r="432" spans="1:28" x14ac:dyDescent="0.2">
      <c r="A432" s="4">
        <v>50</v>
      </c>
      <c r="B432" s="4">
        <v>0</v>
      </c>
      <c r="C432" s="4">
        <v>0</v>
      </c>
      <c r="D432" s="4">
        <v>1</v>
      </c>
      <c r="E432" s="4">
        <v>206</v>
      </c>
      <c r="F432" s="4">
        <f>ROUND(Source!T411,O432)</f>
        <v>0</v>
      </c>
      <c r="G432" s="4" t="s">
        <v>134</v>
      </c>
      <c r="H432" s="4" t="s">
        <v>135</v>
      </c>
      <c r="I432" s="4"/>
      <c r="J432" s="4"/>
      <c r="K432" s="4">
        <v>206</v>
      </c>
      <c r="L432" s="4">
        <v>20</v>
      </c>
      <c r="M432" s="4">
        <v>3</v>
      </c>
      <c r="N432" s="4" t="s">
        <v>3</v>
      </c>
      <c r="O432" s="4">
        <v>2</v>
      </c>
      <c r="P432" s="4"/>
      <c r="Q432" s="4"/>
      <c r="R432" s="4"/>
      <c r="S432" s="4"/>
      <c r="T432" s="4"/>
      <c r="U432" s="4"/>
      <c r="V432" s="4"/>
      <c r="W432" s="4">
        <v>0</v>
      </c>
      <c r="X432" s="4">
        <v>1</v>
      </c>
      <c r="Y432" s="4">
        <v>0</v>
      </c>
      <c r="Z432" s="4"/>
      <c r="AA432" s="4"/>
      <c r="AB432" s="4"/>
    </row>
    <row r="433" spans="1:206" x14ac:dyDescent="0.2">
      <c r="A433" s="4">
        <v>50</v>
      </c>
      <c r="B433" s="4">
        <v>0</v>
      </c>
      <c r="C433" s="4">
        <v>0</v>
      </c>
      <c r="D433" s="4">
        <v>1</v>
      </c>
      <c r="E433" s="4">
        <v>207</v>
      </c>
      <c r="F433" s="4">
        <f>Source!U411</f>
        <v>708</v>
      </c>
      <c r="G433" s="4" t="s">
        <v>136</v>
      </c>
      <c r="H433" s="4" t="s">
        <v>137</v>
      </c>
      <c r="I433" s="4"/>
      <c r="J433" s="4"/>
      <c r="K433" s="4">
        <v>207</v>
      </c>
      <c r="L433" s="4">
        <v>21</v>
      </c>
      <c r="M433" s="4">
        <v>3</v>
      </c>
      <c r="N433" s="4" t="s">
        <v>3</v>
      </c>
      <c r="O433" s="4">
        <v>-1</v>
      </c>
      <c r="P433" s="4"/>
      <c r="Q433" s="4"/>
      <c r="R433" s="4"/>
      <c r="S433" s="4"/>
      <c r="T433" s="4"/>
      <c r="U433" s="4"/>
      <c r="V433" s="4"/>
      <c r="W433" s="4">
        <v>708</v>
      </c>
      <c r="X433" s="4">
        <v>1</v>
      </c>
      <c r="Y433" s="4">
        <v>708</v>
      </c>
      <c r="Z433" s="4"/>
      <c r="AA433" s="4"/>
      <c r="AB433" s="4"/>
    </row>
    <row r="434" spans="1:206" x14ac:dyDescent="0.2">
      <c r="A434" s="4">
        <v>50</v>
      </c>
      <c r="B434" s="4">
        <v>0</v>
      </c>
      <c r="C434" s="4">
        <v>0</v>
      </c>
      <c r="D434" s="4">
        <v>1</v>
      </c>
      <c r="E434" s="4">
        <v>208</v>
      </c>
      <c r="F434" s="4">
        <f>Source!V411</f>
        <v>0</v>
      </c>
      <c r="G434" s="4" t="s">
        <v>138</v>
      </c>
      <c r="H434" s="4" t="s">
        <v>139</v>
      </c>
      <c r="I434" s="4"/>
      <c r="J434" s="4"/>
      <c r="K434" s="4">
        <v>208</v>
      </c>
      <c r="L434" s="4">
        <v>22</v>
      </c>
      <c r="M434" s="4">
        <v>3</v>
      </c>
      <c r="N434" s="4" t="s">
        <v>3</v>
      </c>
      <c r="O434" s="4">
        <v>-1</v>
      </c>
      <c r="P434" s="4"/>
      <c r="Q434" s="4"/>
      <c r="R434" s="4"/>
      <c r="S434" s="4"/>
      <c r="T434" s="4"/>
      <c r="U434" s="4"/>
      <c r="V434" s="4"/>
      <c r="W434" s="4">
        <v>0</v>
      </c>
      <c r="X434" s="4">
        <v>1</v>
      </c>
      <c r="Y434" s="4">
        <v>0</v>
      </c>
      <c r="Z434" s="4"/>
      <c r="AA434" s="4"/>
      <c r="AB434" s="4"/>
    </row>
    <row r="435" spans="1:206" x14ac:dyDescent="0.2">
      <c r="A435" s="4">
        <v>50</v>
      </c>
      <c r="B435" s="4">
        <v>0</v>
      </c>
      <c r="C435" s="4">
        <v>0</v>
      </c>
      <c r="D435" s="4">
        <v>1</v>
      </c>
      <c r="E435" s="4">
        <v>209</v>
      </c>
      <c r="F435" s="4">
        <f>ROUND(Source!W411,O435)</f>
        <v>0</v>
      </c>
      <c r="G435" s="4" t="s">
        <v>140</v>
      </c>
      <c r="H435" s="4" t="s">
        <v>141</v>
      </c>
      <c r="I435" s="4"/>
      <c r="J435" s="4"/>
      <c r="K435" s="4">
        <v>209</v>
      </c>
      <c r="L435" s="4">
        <v>23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>
        <v>0</v>
      </c>
      <c r="X435" s="4">
        <v>1</v>
      </c>
      <c r="Y435" s="4">
        <v>0</v>
      </c>
      <c r="Z435" s="4"/>
      <c r="AA435" s="4"/>
      <c r="AB435" s="4"/>
    </row>
    <row r="436" spans="1:206" x14ac:dyDescent="0.2">
      <c r="A436" s="4">
        <v>50</v>
      </c>
      <c r="B436" s="4">
        <v>0</v>
      </c>
      <c r="C436" s="4">
        <v>0</v>
      </c>
      <c r="D436" s="4">
        <v>1</v>
      </c>
      <c r="E436" s="4">
        <v>233</v>
      </c>
      <c r="F436" s="4">
        <f>ROUND(Source!BD411,O436)</f>
        <v>0</v>
      </c>
      <c r="G436" s="4" t="s">
        <v>142</v>
      </c>
      <c r="H436" s="4" t="s">
        <v>143</v>
      </c>
      <c r="I436" s="4"/>
      <c r="J436" s="4"/>
      <c r="K436" s="4">
        <v>233</v>
      </c>
      <c r="L436" s="4">
        <v>24</v>
      </c>
      <c r="M436" s="4">
        <v>3</v>
      </c>
      <c r="N436" s="4" t="s">
        <v>3</v>
      </c>
      <c r="O436" s="4">
        <v>2</v>
      </c>
      <c r="P436" s="4"/>
      <c r="Q436" s="4"/>
      <c r="R436" s="4"/>
      <c r="S436" s="4"/>
      <c r="T436" s="4"/>
      <c r="U436" s="4"/>
      <c r="V436" s="4"/>
      <c r="W436" s="4">
        <v>0</v>
      </c>
      <c r="X436" s="4">
        <v>1</v>
      </c>
      <c r="Y436" s="4">
        <v>0</v>
      </c>
      <c r="Z436" s="4"/>
      <c r="AA436" s="4"/>
      <c r="AB436" s="4"/>
    </row>
    <row r="437" spans="1:206" x14ac:dyDescent="0.2">
      <c r="A437" s="4">
        <v>50</v>
      </c>
      <c r="B437" s="4">
        <v>0</v>
      </c>
      <c r="C437" s="4">
        <v>0</v>
      </c>
      <c r="D437" s="4">
        <v>1</v>
      </c>
      <c r="E437" s="4">
        <v>210</v>
      </c>
      <c r="F437" s="4">
        <f>ROUND(Source!X411,O437)</f>
        <v>177718.04</v>
      </c>
      <c r="G437" s="4" t="s">
        <v>144</v>
      </c>
      <c r="H437" s="4" t="s">
        <v>145</v>
      </c>
      <c r="I437" s="4"/>
      <c r="J437" s="4"/>
      <c r="K437" s="4">
        <v>210</v>
      </c>
      <c r="L437" s="4">
        <v>25</v>
      </c>
      <c r="M437" s="4">
        <v>3</v>
      </c>
      <c r="N437" s="4" t="s">
        <v>3</v>
      </c>
      <c r="O437" s="4">
        <v>2</v>
      </c>
      <c r="P437" s="4"/>
      <c r="Q437" s="4"/>
      <c r="R437" s="4"/>
      <c r="S437" s="4"/>
      <c r="T437" s="4"/>
      <c r="U437" s="4"/>
      <c r="V437" s="4"/>
      <c r="W437" s="4">
        <v>177718.04</v>
      </c>
      <c r="X437" s="4">
        <v>1</v>
      </c>
      <c r="Y437" s="4">
        <v>177718.04</v>
      </c>
      <c r="Z437" s="4"/>
      <c r="AA437" s="4"/>
      <c r="AB437" s="4"/>
    </row>
    <row r="438" spans="1:206" x14ac:dyDescent="0.2">
      <c r="A438" s="4">
        <v>50</v>
      </c>
      <c r="B438" s="4">
        <v>0</v>
      </c>
      <c r="C438" s="4">
        <v>0</v>
      </c>
      <c r="D438" s="4">
        <v>1</v>
      </c>
      <c r="E438" s="4">
        <v>211</v>
      </c>
      <c r="F438" s="4">
        <f>ROUND(Source!Y411,O438)</f>
        <v>25388.3</v>
      </c>
      <c r="G438" s="4" t="s">
        <v>146</v>
      </c>
      <c r="H438" s="4" t="s">
        <v>147</v>
      </c>
      <c r="I438" s="4"/>
      <c r="J438" s="4"/>
      <c r="K438" s="4">
        <v>211</v>
      </c>
      <c r="L438" s="4">
        <v>26</v>
      </c>
      <c r="M438" s="4">
        <v>3</v>
      </c>
      <c r="N438" s="4" t="s">
        <v>3</v>
      </c>
      <c r="O438" s="4">
        <v>2</v>
      </c>
      <c r="P438" s="4"/>
      <c r="Q438" s="4"/>
      <c r="R438" s="4"/>
      <c r="S438" s="4"/>
      <c r="T438" s="4"/>
      <c r="U438" s="4"/>
      <c r="V438" s="4"/>
      <c r="W438" s="4">
        <v>25388.3</v>
      </c>
      <c r="X438" s="4">
        <v>1</v>
      </c>
      <c r="Y438" s="4">
        <v>25388.3</v>
      </c>
      <c r="Z438" s="4"/>
      <c r="AA438" s="4"/>
      <c r="AB438" s="4"/>
    </row>
    <row r="439" spans="1:206" x14ac:dyDescent="0.2">
      <c r="A439" s="4">
        <v>50</v>
      </c>
      <c r="B439" s="4">
        <v>0</v>
      </c>
      <c r="C439" s="4">
        <v>0</v>
      </c>
      <c r="D439" s="4">
        <v>1</v>
      </c>
      <c r="E439" s="4">
        <v>224</v>
      </c>
      <c r="F439" s="4">
        <f>ROUND(Source!AR411,O439)</f>
        <v>477853.28</v>
      </c>
      <c r="G439" s="4" t="s">
        <v>148</v>
      </c>
      <c r="H439" s="4" t="s">
        <v>149</v>
      </c>
      <c r="I439" s="4"/>
      <c r="J439" s="4"/>
      <c r="K439" s="4">
        <v>224</v>
      </c>
      <c r="L439" s="4">
        <v>27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>
        <v>477853.28</v>
      </c>
      <c r="X439" s="4">
        <v>1</v>
      </c>
      <c r="Y439" s="4">
        <v>477853.28</v>
      </c>
      <c r="Z439" s="4"/>
      <c r="AA439" s="4"/>
      <c r="AB439" s="4"/>
    </row>
    <row r="441" spans="1:206" x14ac:dyDescent="0.2">
      <c r="A441" s="2">
        <v>51</v>
      </c>
      <c r="B441" s="2">
        <f>B242</f>
        <v>1</v>
      </c>
      <c r="C441" s="2">
        <f>A242</f>
        <v>4</v>
      </c>
      <c r="D441" s="2">
        <f>ROW(A242)</f>
        <v>242</v>
      </c>
      <c r="E441" s="2"/>
      <c r="F441" s="2" t="str">
        <f>IF(F242&lt;&gt;"",F242,"")</f>
        <v>Новый раздел</v>
      </c>
      <c r="G441" s="2" t="str">
        <f>IF(G242&lt;&gt;"",G242,"")</f>
        <v>г. Москва, ул. Квесисская 1-Я, д.8</v>
      </c>
      <c r="H441" s="2">
        <v>0</v>
      </c>
      <c r="I441" s="2"/>
      <c r="J441" s="2"/>
      <c r="K441" s="2"/>
      <c r="L441" s="2"/>
      <c r="M441" s="2"/>
      <c r="N441" s="2"/>
      <c r="O441" s="2">
        <f t="shared" ref="O441:T441" si="333">ROUND(O274+O320+O372+O411+AB441,2)</f>
        <v>621127.35</v>
      </c>
      <c r="P441" s="2">
        <f t="shared" si="333"/>
        <v>44914.89</v>
      </c>
      <c r="Q441" s="2">
        <f t="shared" si="333"/>
        <v>15170.61</v>
      </c>
      <c r="R441" s="2">
        <f t="shared" si="333"/>
        <v>9905.93</v>
      </c>
      <c r="S441" s="2">
        <f t="shared" si="333"/>
        <v>561041.85</v>
      </c>
      <c r="T441" s="2">
        <f t="shared" si="333"/>
        <v>0</v>
      </c>
      <c r="U441" s="2">
        <f>U274+U320+U372+U411+AH441</f>
        <v>1539.4765</v>
      </c>
      <c r="V441" s="2">
        <f>V274+V320+V372+V411+AI441</f>
        <v>0</v>
      </c>
      <c r="W441" s="2">
        <f>ROUND(W274+W320+W372+W411+AJ441,2)</f>
        <v>0</v>
      </c>
      <c r="X441" s="2">
        <f>ROUND(X274+X320+X372+X411+AK441,2)</f>
        <v>392729.32</v>
      </c>
      <c r="Y441" s="2">
        <f>ROUND(Y274+Y320+Y372+Y411+AL441,2)</f>
        <v>56104.2</v>
      </c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>
        <f t="shared" ref="AO441:BD441" si="334">ROUND(AO274+AO320+AO372+AO411+BX441,2)</f>
        <v>0</v>
      </c>
      <c r="AP441" s="2">
        <f t="shared" si="334"/>
        <v>0</v>
      </c>
      <c r="AQ441" s="2">
        <f t="shared" si="334"/>
        <v>0</v>
      </c>
      <c r="AR441" s="2">
        <f t="shared" si="334"/>
        <v>1080659.26</v>
      </c>
      <c r="AS441" s="2">
        <f t="shared" si="334"/>
        <v>0</v>
      </c>
      <c r="AT441" s="2">
        <f t="shared" si="334"/>
        <v>0</v>
      </c>
      <c r="AU441" s="2">
        <f t="shared" si="334"/>
        <v>1080659.26</v>
      </c>
      <c r="AV441" s="2">
        <f t="shared" si="334"/>
        <v>44914.89</v>
      </c>
      <c r="AW441" s="2">
        <f t="shared" si="334"/>
        <v>44914.89</v>
      </c>
      <c r="AX441" s="2">
        <f t="shared" si="334"/>
        <v>0</v>
      </c>
      <c r="AY441" s="2">
        <f t="shared" si="334"/>
        <v>44914.89</v>
      </c>
      <c r="AZ441" s="2">
        <f t="shared" si="334"/>
        <v>0</v>
      </c>
      <c r="BA441" s="2">
        <f t="shared" si="334"/>
        <v>0</v>
      </c>
      <c r="BB441" s="2">
        <f t="shared" si="334"/>
        <v>0</v>
      </c>
      <c r="BC441" s="2">
        <f t="shared" si="334"/>
        <v>0</v>
      </c>
      <c r="BD441" s="2">
        <f t="shared" si="334"/>
        <v>0</v>
      </c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>
        <v>0</v>
      </c>
    </row>
    <row r="443" spans="1:206" x14ac:dyDescent="0.2">
      <c r="A443" s="4">
        <v>50</v>
      </c>
      <c r="B443" s="4">
        <v>0</v>
      </c>
      <c r="C443" s="4">
        <v>0</v>
      </c>
      <c r="D443" s="4">
        <v>1</v>
      </c>
      <c r="E443" s="4">
        <v>201</v>
      </c>
      <c r="F443" s="4">
        <f>ROUND(Source!O441,O443)</f>
        <v>621127.35</v>
      </c>
      <c r="G443" s="4" t="s">
        <v>96</v>
      </c>
      <c r="H443" s="4" t="s">
        <v>97</v>
      </c>
      <c r="I443" s="4"/>
      <c r="J443" s="4"/>
      <c r="K443" s="4">
        <v>201</v>
      </c>
      <c r="L443" s="4">
        <v>1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>
        <v>621127.35</v>
      </c>
      <c r="X443" s="4">
        <v>1</v>
      </c>
      <c r="Y443" s="4">
        <v>621127.35</v>
      </c>
      <c r="Z443" s="4"/>
      <c r="AA443" s="4"/>
      <c r="AB443" s="4"/>
    </row>
    <row r="444" spans="1:206" x14ac:dyDescent="0.2">
      <c r="A444" s="4">
        <v>50</v>
      </c>
      <c r="B444" s="4">
        <v>0</v>
      </c>
      <c r="C444" s="4">
        <v>0</v>
      </c>
      <c r="D444" s="4">
        <v>1</v>
      </c>
      <c r="E444" s="4">
        <v>202</v>
      </c>
      <c r="F444" s="4">
        <f>ROUND(Source!P441,O444)</f>
        <v>44914.89</v>
      </c>
      <c r="G444" s="4" t="s">
        <v>98</v>
      </c>
      <c r="H444" s="4" t="s">
        <v>99</v>
      </c>
      <c r="I444" s="4"/>
      <c r="J444" s="4"/>
      <c r="K444" s="4">
        <v>202</v>
      </c>
      <c r="L444" s="4">
        <v>2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>
        <v>44914.89</v>
      </c>
      <c r="X444" s="4">
        <v>1</v>
      </c>
      <c r="Y444" s="4">
        <v>44914.89</v>
      </c>
      <c r="Z444" s="4"/>
      <c r="AA444" s="4"/>
      <c r="AB444" s="4"/>
    </row>
    <row r="445" spans="1:206" x14ac:dyDescent="0.2">
      <c r="A445" s="4">
        <v>50</v>
      </c>
      <c r="B445" s="4">
        <v>0</v>
      </c>
      <c r="C445" s="4">
        <v>0</v>
      </c>
      <c r="D445" s="4">
        <v>1</v>
      </c>
      <c r="E445" s="4">
        <v>222</v>
      </c>
      <c r="F445" s="4">
        <f>ROUND(Source!AO441,O445)</f>
        <v>0</v>
      </c>
      <c r="G445" s="4" t="s">
        <v>100</v>
      </c>
      <c r="H445" s="4" t="s">
        <v>101</v>
      </c>
      <c r="I445" s="4"/>
      <c r="J445" s="4"/>
      <c r="K445" s="4">
        <v>222</v>
      </c>
      <c r="L445" s="4">
        <v>3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>
        <v>0</v>
      </c>
      <c r="X445" s="4">
        <v>1</v>
      </c>
      <c r="Y445" s="4">
        <v>0</v>
      </c>
      <c r="Z445" s="4"/>
      <c r="AA445" s="4"/>
      <c r="AB445" s="4"/>
    </row>
    <row r="446" spans="1:206" x14ac:dyDescent="0.2">
      <c r="A446" s="4">
        <v>50</v>
      </c>
      <c r="B446" s="4">
        <v>0</v>
      </c>
      <c r="C446" s="4">
        <v>0</v>
      </c>
      <c r="D446" s="4">
        <v>1</v>
      </c>
      <c r="E446" s="4">
        <v>225</v>
      </c>
      <c r="F446" s="4">
        <f>ROUND(Source!AV441,O446)</f>
        <v>44914.89</v>
      </c>
      <c r="G446" s="4" t="s">
        <v>102</v>
      </c>
      <c r="H446" s="4" t="s">
        <v>103</v>
      </c>
      <c r="I446" s="4"/>
      <c r="J446" s="4"/>
      <c r="K446" s="4">
        <v>225</v>
      </c>
      <c r="L446" s="4">
        <v>4</v>
      </c>
      <c r="M446" s="4">
        <v>3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>
        <v>44914.89</v>
      </c>
      <c r="X446" s="4">
        <v>1</v>
      </c>
      <c r="Y446" s="4">
        <v>44914.89</v>
      </c>
      <c r="Z446" s="4"/>
      <c r="AA446" s="4"/>
      <c r="AB446" s="4"/>
    </row>
    <row r="447" spans="1:206" x14ac:dyDescent="0.2">
      <c r="A447" s="4">
        <v>50</v>
      </c>
      <c r="B447" s="4">
        <v>0</v>
      </c>
      <c r="C447" s="4">
        <v>0</v>
      </c>
      <c r="D447" s="4">
        <v>1</v>
      </c>
      <c r="E447" s="4">
        <v>226</v>
      </c>
      <c r="F447" s="4">
        <f>ROUND(Source!AW441,O447)</f>
        <v>44914.89</v>
      </c>
      <c r="G447" s="4" t="s">
        <v>104</v>
      </c>
      <c r="H447" s="4" t="s">
        <v>105</v>
      </c>
      <c r="I447" s="4"/>
      <c r="J447" s="4"/>
      <c r="K447" s="4">
        <v>226</v>
      </c>
      <c r="L447" s="4">
        <v>5</v>
      </c>
      <c r="M447" s="4">
        <v>3</v>
      </c>
      <c r="N447" s="4" t="s">
        <v>3</v>
      </c>
      <c r="O447" s="4">
        <v>2</v>
      </c>
      <c r="P447" s="4"/>
      <c r="Q447" s="4"/>
      <c r="R447" s="4"/>
      <c r="S447" s="4"/>
      <c r="T447" s="4"/>
      <c r="U447" s="4"/>
      <c r="V447" s="4"/>
      <c r="W447" s="4">
        <v>44914.89</v>
      </c>
      <c r="X447" s="4">
        <v>1</v>
      </c>
      <c r="Y447" s="4">
        <v>44914.89</v>
      </c>
      <c r="Z447" s="4"/>
      <c r="AA447" s="4"/>
      <c r="AB447" s="4"/>
    </row>
    <row r="448" spans="1:206" x14ac:dyDescent="0.2">
      <c r="A448" s="4">
        <v>50</v>
      </c>
      <c r="B448" s="4">
        <v>0</v>
      </c>
      <c r="C448" s="4">
        <v>0</v>
      </c>
      <c r="D448" s="4">
        <v>1</v>
      </c>
      <c r="E448" s="4">
        <v>227</v>
      </c>
      <c r="F448" s="4">
        <f>ROUND(Source!AX441,O448)</f>
        <v>0</v>
      </c>
      <c r="G448" s="4" t="s">
        <v>106</v>
      </c>
      <c r="H448" s="4" t="s">
        <v>107</v>
      </c>
      <c r="I448" s="4"/>
      <c r="J448" s="4"/>
      <c r="K448" s="4">
        <v>227</v>
      </c>
      <c r="L448" s="4">
        <v>6</v>
      </c>
      <c r="M448" s="4">
        <v>3</v>
      </c>
      <c r="N448" s="4" t="s">
        <v>3</v>
      </c>
      <c r="O448" s="4">
        <v>2</v>
      </c>
      <c r="P448" s="4"/>
      <c r="Q448" s="4"/>
      <c r="R448" s="4"/>
      <c r="S448" s="4"/>
      <c r="T448" s="4"/>
      <c r="U448" s="4"/>
      <c r="V448" s="4"/>
      <c r="W448" s="4">
        <v>0</v>
      </c>
      <c r="X448" s="4">
        <v>1</v>
      </c>
      <c r="Y448" s="4">
        <v>0</v>
      </c>
      <c r="Z448" s="4"/>
      <c r="AA448" s="4"/>
      <c r="AB448" s="4"/>
    </row>
    <row r="449" spans="1:28" x14ac:dyDescent="0.2">
      <c r="A449" s="4">
        <v>50</v>
      </c>
      <c r="B449" s="4">
        <v>0</v>
      </c>
      <c r="C449" s="4">
        <v>0</v>
      </c>
      <c r="D449" s="4">
        <v>1</v>
      </c>
      <c r="E449" s="4">
        <v>228</v>
      </c>
      <c r="F449" s="4">
        <f>ROUND(Source!AY441,O449)</f>
        <v>44914.89</v>
      </c>
      <c r="G449" s="4" t="s">
        <v>108</v>
      </c>
      <c r="H449" s="4" t="s">
        <v>109</v>
      </c>
      <c r="I449" s="4"/>
      <c r="J449" s="4"/>
      <c r="K449" s="4">
        <v>228</v>
      </c>
      <c r="L449" s="4">
        <v>7</v>
      </c>
      <c r="M449" s="4">
        <v>3</v>
      </c>
      <c r="N449" s="4" t="s">
        <v>3</v>
      </c>
      <c r="O449" s="4">
        <v>2</v>
      </c>
      <c r="P449" s="4"/>
      <c r="Q449" s="4"/>
      <c r="R449" s="4"/>
      <c r="S449" s="4"/>
      <c r="T449" s="4"/>
      <c r="U449" s="4"/>
      <c r="V449" s="4"/>
      <c r="W449" s="4">
        <v>44914.89</v>
      </c>
      <c r="X449" s="4">
        <v>1</v>
      </c>
      <c r="Y449" s="4">
        <v>44914.89</v>
      </c>
      <c r="Z449" s="4"/>
      <c r="AA449" s="4"/>
      <c r="AB449" s="4"/>
    </row>
    <row r="450" spans="1:28" x14ac:dyDescent="0.2">
      <c r="A450" s="4">
        <v>50</v>
      </c>
      <c r="B450" s="4">
        <v>0</v>
      </c>
      <c r="C450" s="4">
        <v>0</v>
      </c>
      <c r="D450" s="4">
        <v>1</v>
      </c>
      <c r="E450" s="4">
        <v>216</v>
      </c>
      <c r="F450" s="4">
        <f>ROUND(Source!AP441,O450)</f>
        <v>0</v>
      </c>
      <c r="G450" s="4" t="s">
        <v>110</v>
      </c>
      <c r="H450" s="4" t="s">
        <v>111</v>
      </c>
      <c r="I450" s="4"/>
      <c r="J450" s="4"/>
      <c r="K450" s="4">
        <v>216</v>
      </c>
      <c r="L450" s="4">
        <v>8</v>
      </c>
      <c r="M450" s="4">
        <v>3</v>
      </c>
      <c r="N450" s="4" t="s">
        <v>3</v>
      </c>
      <c r="O450" s="4">
        <v>2</v>
      </c>
      <c r="P450" s="4"/>
      <c r="Q450" s="4"/>
      <c r="R450" s="4"/>
      <c r="S450" s="4"/>
      <c r="T450" s="4"/>
      <c r="U450" s="4"/>
      <c r="V450" s="4"/>
      <c r="W450" s="4">
        <v>0</v>
      </c>
      <c r="X450" s="4">
        <v>1</v>
      </c>
      <c r="Y450" s="4">
        <v>0</v>
      </c>
      <c r="Z450" s="4"/>
      <c r="AA450" s="4"/>
      <c r="AB450" s="4"/>
    </row>
    <row r="451" spans="1:28" x14ac:dyDescent="0.2">
      <c r="A451" s="4">
        <v>50</v>
      </c>
      <c r="B451" s="4">
        <v>0</v>
      </c>
      <c r="C451" s="4">
        <v>0</v>
      </c>
      <c r="D451" s="4">
        <v>1</v>
      </c>
      <c r="E451" s="4">
        <v>223</v>
      </c>
      <c r="F451" s="4">
        <f>ROUND(Source!AQ441,O451)</f>
        <v>0</v>
      </c>
      <c r="G451" s="4" t="s">
        <v>112</v>
      </c>
      <c r="H451" s="4" t="s">
        <v>113</v>
      </c>
      <c r="I451" s="4"/>
      <c r="J451" s="4"/>
      <c r="K451" s="4">
        <v>223</v>
      </c>
      <c r="L451" s="4">
        <v>9</v>
      </c>
      <c r="M451" s="4">
        <v>3</v>
      </c>
      <c r="N451" s="4" t="s">
        <v>3</v>
      </c>
      <c r="O451" s="4">
        <v>2</v>
      </c>
      <c r="P451" s="4"/>
      <c r="Q451" s="4"/>
      <c r="R451" s="4"/>
      <c r="S451" s="4"/>
      <c r="T451" s="4"/>
      <c r="U451" s="4"/>
      <c r="V451" s="4"/>
      <c r="W451" s="4">
        <v>0</v>
      </c>
      <c r="X451" s="4">
        <v>1</v>
      </c>
      <c r="Y451" s="4">
        <v>0</v>
      </c>
      <c r="Z451" s="4"/>
      <c r="AA451" s="4"/>
      <c r="AB451" s="4"/>
    </row>
    <row r="452" spans="1:28" x14ac:dyDescent="0.2">
      <c r="A452" s="4">
        <v>50</v>
      </c>
      <c r="B452" s="4">
        <v>0</v>
      </c>
      <c r="C452" s="4">
        <v>0</v>
      </c>
      <c r="D452" s="4">
        <v>1</v>
      </c>
      <c r="E452" s="4">
        <v>229</v>
      </c>
      <c r="F452" s="4">
        <f>ROUND(Source!AZ441,O452)</f>
        <v>0</v>
      </c>
      <c r="G452" s="4" t="s">
        <v>114</v>
      </c>
      <c r="H452" s="4" t="s">
        <v>115</v>
      </c>
      <c r="I452" s="4"/>
      <c r="J452" s="4"/>
      <c r="K452" s="4">
        <v>229</v>
      </c>
      <c r="L452" s="4">
        <v>10</v>
      </c>
      <c r="M452" s="4">
        <v>3</v>
      </c>
      <c r="N452" s="4" t="s">
        <v>3</v>
      </c>
      <c r="O452" s="4">
        <v>2</v>
      </c>
      <c r="P452" s="4"/>
      <c r="Q452" s="4"/>
      <c r="R452" s="4"/>
      <c r="S452" s="4"/>
      <c r="T452" s="4"/>
      <c r="U452" s="4"/>
      <c r="V452" s="4"/>
      <c r="W452" s="4">
        <v>0</v>
      </c>
      <c r="X452" s="4">
        <v>1</v>
      </c>
      <c r="Y452" s="4">
        <v>0</v>
      </c>
      <c r="Z452" s="4"/>
      <c r="AA452" s="4"/>
      <c r="AB452" s="4"/>
    </row>
    <row r="453" spans="1:28" x14ac:dyDescent="0.2">
      <c r="A453" s="4">
        <v>50</v>
      </c>
      <c r="B453" s="4">
        <v>0</v>
      </c>
      <c r="C453" s="4">
        <v>0</v>
      </c>
      <c r="D453" s="4">
        <v>1</v>
      </c>
      <c r="E453" s="4">
        <v>203</v>
      </c>
      <c r="F453" s="4">
        <f>ROUND(Source!Q441,O453)</f>
        <v>15170.61</v>
      </c>
      <c r="G453" s="4" t="s">
        <v>116</v>
      </c>
      <c r="H453" s="4" t="s">
        <v>117</v>
      </c>
      <c r="I453" s="4"/>
      <c r="J453" s="4"/>
      <c r="K453" s="4">
        <v>203</v>
      </c>
      <c r="L453" s="4">
        <v>11</v>
      </c>
      <c r="M453" s="4">
        <v>3</v>
      </c>
      <c r="N453" s="4" t="s">
        <v>3</v>
      </c>
      <c r="O453" s="4">
        <v>2</v>
      </c>
      <c r="P453" s="4"/>
      <c r="Q453" s="4"/>
      <c r="R453" s="4"/>
      <c r="S453" s="4"/>
      <c r="T453" s="4"/>
      <c r="U453" s="4"/>
      <c r="V453" s="4"/>
      <c r="W453" s="4">
        <v>15170.61</v>
      </c>
      <c r="X453" s="4">
        <v>1</v>
      </c>
      <c r="Y453" s="4">
        <v>15170.61</v>
      </c>
      <c r="Z453" s="4"/>
      <c r="AA453" s="4"/>
      <c r="AB453" s="4"/>
    </row>
    <row r="454" spans="1:28" x14ac:dyDescent="0.2">
      <c r="A454" s="4">
        <v>50</v>
      </c>
      <c r="B454" s="4">
        <v>0</v>
      </c>
      <c r="C454" s="4">
        <v>0</v>
      </c>
      <c r="D454" s="4">
        <v>1</v>
      </c>
      <c r="E454" s="4">
        <v>231</v>
      </c>
      <c r="F454" s="4">
        <f>ROUND(Source!BB441,O454)</f>
        <v>0</v>
      </c>
      <c r="G454" s="4" t="s">
        <v>118</v>
      </c>
      <c r="H454" s="4" t="s">
        <v>119</v>
      </c>
      <c r="I454" s="4"/>
      <c r="J454" s="4"/>
      <c r="K454" s="4">
        <v>231</v>
      </c>
      <c r="L454" s="4">
        <v>12</v>
      </c>
      <c r="M454" s="4">
        <v>3</v>
      </c>
      <c r="N454" s="4" t="s">
        <v>3</v>
      </c>
      <c r="O454" s="4">
        <v>2</v>
      </c>
      <c r="P454" s="4"/>
      <c r="Q454" s="4"/>
      <c r="R454" s="4"/>
      <c r="S454" s="4"/>
      <c r="T454" s="4"/>
      <c r="U454" s="4"/>
      <c r="V454" s="4"/>
      <c r="W454" s="4">
        <v>0</v>
      </c>
      <c r="X454" s="4">
        <v>1</v>
      </c>
      <c r="Y454" s="4">
        <v>0</v>
      </c>
      <c r="Z454" s="4"/>
      <c r="AA454" s="4"/>
      <c r="AB454" s="4"/>
    </row>
    <row r="455" spans="1:28" x14ac:dyDescent="0.2">
      <c r="A455" s="4">
        <v>50</v>
      </c>
      <c r="B455" s="4">
        <v>0</v>
      </c>
      <c r="C455" s="4">
        <v>0</v>
      </c>
      <c r="D455" s="4">
        <v>1</v>
      </c>
      <c r="E455" s="4">
        <v>204</v>
      </c>
      <c r="F455" s="4">
        <f>ROUND(Source!R441,O455)</f>
        <v>9905.93</v>
      </c>
      <c r="G455" s="4" t="s">
        <v>120</v>
      </c>
      <c r="H455" s="4" t="s">
        <v>121</v>
      </c>
      <c r="I455" s="4"/>
      <c r="J455" s="4"/>
      <c r="K455" s="4">
        <v>204</v>
      </c>
      <c r="L455" s="4">
        <v>13</v>
      </c>
      <c r="M455" s="4">
        <v>3</v>
      </c>
      <c r="N455" s="4" t="s">
        <v>3</v>
      </c>
      <c r="O455" s="4">
        <v>2</v>
      </c>
      <c r="P455" s="4"/>
      <c r="Q455" s="4"/>
      <c r="R455" s="4"/>
      <c r="S455" s="4"/>
      <c r="T455" s="4"/>
      <c r="U455" s="4"/>
      <c r="V455" s="4"/>
      <c r="W455" s="4">
        <v>9905.93</v>
      </c>
      <c r="X455" s="4">
        <v>1</v>
      </c>
      <c r="Y455" s="4">
        <v>9905.93</v>
      </c>
      <c r="Z455" s="4"/>
      <c r="AA455" s="4"/>
      <c r="AB455" s="4"/>
    </row>
    <row r="456" spans="1:28" x14ac:dyDescent="0.2">
      <c r="A456" s="4">
        <v>50</v>
      </c>
      <c r="B456" s="4">
        <v>0</v>
      </c>
      <c r="C456" s="4">
        <v>0</v>
      </c>
      <c r="D456" s="4">
        <v>1</v>
      </c>
      <c r="E456" s="4">
        <v>205</v>
      </c>
      <c r="F456" s="4">
        <f>ROUND(Source!S441,O456)</f>
        <v>561041.85</v>
      </c>
      <c r="G456" s="4" t="s">
        <v>122</v>
      </c>
      <c r="H456" s="4" t="s">
        <v>123</v>
      </c>
      <c r="I456" s="4"/>
      <c r="J456" s="4"/>
      <c r="K456" s="4">
        <v>205</v>
      </c>
      <c r="L456" s="4">
        <v>14</v>
      </c>
      <c r="M456" s="4">
        <v>3</v>
      </c>
      <c r="N456" s="4" t="s">
        <v>3</v>
      </c>
      <c r="O456" s="4">
        <v>2</v>
      </c>
      <c r="P456" s="4"/>
      <c r="Q456" s="4"/>
      <c r="R456" s="4"/>
      <c r="S456" s="4"/>
      <c r="T456" s="4"/>
      <c r="U456" s="4"/>
      <c r="V456" s="4"/>
      <c r="W456" s="4">
        <v>561041.85</v>
      </c>
      <c r="X456" s="4">
        <v>1</v>
      </c>
      <c r="Y456" s="4">
        <v>561041.85</v>
      </c>
      <c r="Z456" s="4"/>
      <c r="AA456" s="4"/>
      <c r="AB456" s="4"/>
    </row>
    <row r="457" spans="1:28" x14ac:dyDescent="0.2">
      <c r="A457" s="4">
        <v>50</v>
      </c>
      <c r="B457" s="4">
        <v>0</v>
      </c>
      <c r="C457" s="4">
        <v>0</v>
      </c>
      <c r="D457" s="4">
        <v>1</v>
      </c>
      <c r="E457" s="4">
        <v>232</v>
      </c>
      <c r="F457" s="4">
        <f>ROUND(Source!BC441,O457)</f>
        <v>0</v>
      </c>
      <c r="G457" s="4" t="s">
        <v>124</v>
      </c>
      <c r="H457" s="4" t="s">
        <v>125</v>
      </c>
      <c r="I457" s="4"/>
      <c r="J457" s="4"/>
      <c r="K457" s="4">
        <v>232</v>
      </c>
      <c r="L457" s="4">
        <v>15</v>
      </c>
      <c r="M457" s="4">
        <v>3</v>
      </c>
      <c r="N457" s="4" t="s">
        <v>3</v>
      </c>
      <c r="O457" s="4">
        <v>2</v>
      </c>
      <c r="P457" s="4"/>
      <c r="Q457" s="4"/>
      <c r="R457" s="4"/>
      <c r="S457" s="4"/>
      <c r="T457" s="4"/>
      <c r="U457" s="4"/>
      <c r="V457" s="4"/>
      <c r="W457" s="4">
        <v>0</v>
      </c>
      <c r="X457" s="4">
        <v>1</v>
      </c>
      <c r="Y457" s="4">
        <v>0</v>
      </c>
      <c r="Z457" s="4"/>
      <c r="AA457" s="4"/>
      <c r="AB457" s="4"/>
    </row>
    <row r="458" spans="1:28" x14ac:dyDescent="0.2">
      <c r="A458" s="4">
        <v>50</v>
      </c>
      <c r="B458" s="4">
        <v>0</v>
      </c>
      <c r="C458" s="4">
        <v>0</v>
      </c>
      <c r="D458" s="4">
        <v>1</v>
      </c>
      <c r="E458" s="4">
        <v>214</v>
      </c>
      <c r="F458" s="4">
        <f>ROUND(Source!AS441,O458)</f>
        <v>0</v>
      </c>
      <c r="G458" s="4" t="s">
        <v>126</v>
      </c>
      <c r="H458" s="4" t="s">
        <v>127</v>
      </c>
      <c r="I458" s="4"/>
      <c r="J458" s="4"/>
      <c r="K458" s="4">
        <v>214</v>
      </c>
      <c r="L458" s="4">
        <v>16</v>
      </c>
      <c r="M458" s="4">
        <v>3</v>
      </c>
      <c r="N458" s="4" t="s">
        <v>3</v>
      </c>
      <c r="O458" s="4">
        <v>2</v>
      </c>
      <c r="P458" s="4"/>
      <c r="Q458" s="4"/>
      <c r="R458" s="4"/>
      <c r="S458" s="4"/>
      <c r="T458" s="4"/>
      <c r="U458" s="4"/>
      <c r="V458" s="4"/>
      <c r="W458" s="4">
        <v>0</v>
      </c>
      <c r="X458" s="4">
        <v>1</v>
      </c>
      <c r="Y458" s="4">
        <v>0</v>
      </c>
      <c r="Z458" s="4"/>
      <c r="AA458" s="4"/>
      <c r="AB458" s="4"/>
    </row>
    <row r="459" spans="1:28" x14ac:dyDescent="0.2">
      <c r="A459" s="4">
        <v>50</v>
      </c>
      <c r="B459" s="4">
        <v>0</v>
      </c>
      <c r="C459" s="4">
        <v>0</v>
      </c>
      <c r="D459" s="4">
        <v>1</v>
      </c>
      <c r="E459" s="4">
        <v>215</v>
      </c>
      <c r="F459" s="4">
        <f>ROUND(Source!AT441,O459)</f>
        <v>0</v>
      </c>
      <c r="G459" s="4" t="s">
        <v>128</v>
      </c>
      <c r="H459" s="4" t="s">
        <v>129</v>
      </c>
      <c r="I459" s="4"/>
      <c r="J459" s="4"/>
      <c r="K459" s="4">
        <v>215</v>
      </c>
      <c r="L459" s="4">
        <v>17</v>
      </c>
      <c r="M459" s="4">
        <v>3</v>
      </c>
      <c r="N459" s="4" t="s">
        <v>3</v>
      </c>
      <c r="O459" s="4">
        <v>2</v>
      </c>
      <c r="P459" s="4"/>
      <c r="Q459" s="4"/>
      <c r="R459" s="4"/>
      <c r="S459" s="4"/>
      <c r="T459" s="4"/>
      <c r="U459" s="4"/>
      <c r="V459" s="4"/>
      <c r="W459" s="4">
        <v>0</v>
      </c>
      <c r="X459" s="4">
        <v>1</v>
      </c>
      <c r="Y459" s="4">
        <v>0</v>
      </c>
      <c r="Z459" s="4"/>
      <c r="AA459" s="4"/>
      <c r="AB459" s="4"/>
    </row>
    <row r="460" spans="1:28" x14ac:dyDescent="0.2">
      <c r="A460" s="4">
        <v>50</v>
      </c>
      <c r="B460" s="4">
        <v>0</v>
      </c>
      <c r="C460" s="4">
        <v>0</v>
      </c>
      <c r="D460" s="4">
        <v>1</v>
      </c>
      <c r="E460" s="4">
        <v>217</v>
      </c>
      <c r="F460" s="4">
        <f>ROUND(Source!AU441,O460)</f>
        <v>1080659.26</v>
      </c>
      <c r="G460" s="4" t="s">
        <v>130</v>
      </c>
      <c r="H460" s="4" t="s">
        <v>131</v>
      </c>
      <c r="I460" s="4"/>
      <c r="J460" s="4"/>
      <c r="K460" s="4">
        <v>217</v>
      </c>
      <c r="L460" s="4">
        <v>18</v>
      </c>
      <c r="M460" s="4">
        <v>3</v>
      </c>
      <c r="N460" s="4" t="s">
        <v>3</v>
      </c>
      <c r="O460" s="4">
        <v>2</v>
      </c>
      <c r="P460" s="4"/>
      <c r="Q460" s="4"/>
      <c r="R460" s="4"/>
      <c r="S460" s="4"/>
      <c r="T460" s="4"/>
      <c r="U460" s="4"/>
      <c r="V460" s="4"/>
      <c r="W460" s="4">
        <v>1080659.26</v>
      </c>
      <c r="X460" s="4">
        <v>1</v>
      </c>
      <c r="Y460" s="4">
        <v>1080659.26</v>
      </c>
      <c r="Z460" s="4"/>
      <c r="AA460" s="4"/>
      <c r="AB460" s="4"/>
    </row>
    <row r="461" spans="1:28" x14ac:dyDescent="0.2">
      <c r="A461" s="4">
        <v>50</v>
      </c>
      <c r="B461" s="4">
        <v>0</v>
      </c>
      <c r="C461" s="4">
        <v>0</v>
      </c>
      <c r="D461" s="4">
        <v>1</v>
      </c>
      <c r="E461" s="4">
        <v>230</v>
      </c>
      <c r="F461" s="4">
        <f>ROUND(Source!BA441,O461)</f>
        <v>0</v>
      </c>
      <c r="G461" s="4" t="s">
        <v>132</v>
      </c>
      <c r="H461" s="4" t="s">
        <v>133</v>
      </c>
      <c r="I461" s="4"/>
      <c r="J461" s="4"/>
      <c r="K461" s="4">
        <v>230</v>
      </c>
      <c r="L461" s="4">
        <v>19</v>
      </c>
      <c r="M461" s="4">
        <v>3</v>
      </c>
      <c r="N461" s="4" t="s">
        <v>3</v>
      </c>
      <c r="O461" s="4">
        <v>2</v>
      </c>
      <c r="P461" s="4"/>
      <c r="Q461" s="4"/>
      <c r="R461" s="4"/>
      <c r="S461" s="4"/>
      <c r="T461" s="4"/>
      <c r="U461" s="4"/>
      <c r="V461" s="4"/>
      <c r="W461" s="4">
        <v>0</v>
      </c>
      <c r="X461" s="4">
        <v>1</v>
      </c>
      <c r="Y461" s="4">
        <v>0</v>
      </c>
      <c r="Z461" s="4"/>
      <c r="AA461" s="4"/>
      <c r="AB461" s="4"/>
    </row>
    <row r="462" spans="1:28" x14ac:dyDescent="0.2">
      <c r="A462" s="4">
        <v>50</v>
      </c>
      <c r="B462" s="4">
        <v>0</v>
      </c>
      <c r="C462" s="4">
        <v>0</v>
      </c>
      <c r="D462" s="4">
        <v>1</v>
      </c>
      <c r="E462" s="4">
        <v>206</v>
      </c>
      <c r="F462" s="4">
        <f>ROUND(Source!T441,O462)</f>
        <v>0</v>
      </c>
      <c r="G462" s="4" t="s">
        <v>134</v>
      </c>
      <c r="H462" s="4" t="s">
        <v>135</v>
      </c>
      <c r="I462" s="4"/>
      <c r="J462" s="4"/>
      <c r="K462" s="4">
        <v>206</v>
      </c>
      <c r="L462" s="4">
        <v>20</v>
      </c>
      <c r="M462" s="4">
        <v>3</v>
      </c>
      <c r="N462" s="4" t="s">
        <v>3</v>
      </c>
      <c r="O462" s="4">
        <v>2</v>
      </c>
      <c r="P462" s="4"/>
      <c r="Q462" s="4"/>
      <c r="R462" s="4"/>
      <c r="S462" s="4"/>
      <c r="T462" s="4"/>
      <c r="U462" s="4"/>
      <c r="V462" s="4"/>
      <c r="W462" s="4">
        <v>0</v>
      </c>
      <c r="X462" s="4">
        <v>1</v>
      </c>
      <c r="Y462" s="4">
        <v>0</v>
      </c>
      <c r="Z462" s="4"/>
      <c r="AA462" s="4"/>
      <c r="AB462" s="4"/>
    </row>
    <row r="463" spans="1:28" x14ac:dyDescent="0.2">
      <c r="A463" s="4">
        <v>50</v>
      </c>
      <c r="B463" s="4">
        <v>0</v>
      </c>
      <c r="C463" s="4">
        <v>0</v>
      </c>
      <c r="D463" s="4">
        <v>1</v>
      </c>
      <c r="E463" s="4">
        <v>207</v>
      </c>
      <c r="F463" s="4">
        <f>Source!U441</f>
        <v>1539.4765</v>
      </c>
      <c r="G463" s="4" t="s">
        <v>136</v>
      </c>
      <c r="H463" s="4" t="s">
        <v>137</v>
      </c>
      <c r="I463" s="4"/>
      <c r="J463" s="4"/>
      <c r="K463" s="4">
        <v>207</v>
      </c>
      <c r="L463" s="4">
        <v>21</v>
      </c>
      <c r="M463" s="4">
        <v>3</v>
      </c>
      <c r="N463" s="4" t="s">
        <v>3</v>
      </c>
      <c r="O463" s="4">
        <v>-1</v>
      </c>
      <c r="P463" s="4"/>
      <c r="Q463" s="4"/>
      <c r="R463" s="4"/>
      <c r="S463" s="4"/>
      <c r="T463" s="4"/>
      <c r="U463" s="4"/>
      <c r="V463" s="4"/>
      <c r="W463" s="4">
        <v>1539.4765000000002</v>
      </c>
      <c r="X463" s="4">
        <v>1</v>
      </c>
      <c r="Y463" s="4">
        <v>1539.4765000000002</v>
      </c>
      <c r="Z463" s="4"/>
      <c r="AA463" s="4"/>
      <c r="AB463" s="4"/>
    </row>
    <row r="464" spans="1:28" x14ac:dyDescent="0.2">
      <c r="A464" s="4">
        <v>50</v>
      </c>
      <c r="B464" s="4">
        <v>0</v>
      </c>
      <c r="C464" s="4">
        <v>0</v>
      </c>
      <c r="D464" s="4">
        <v>1</v>
      </c>
      <c r="E464" s="4">
        <v>208</v>
      </c>
      <c r="F464" s="4">
        <f>Source!V441</f>
        <v>0</v>
      </c>
      <c r="G464" s="4" t="s">
        <v>138</v>
      </c>
      <c r="H464" s="4" t="s">
        <v>139</v>
      </c>
      <c r="I464" s="4"/>
      <c r="J464" s="4"/>
      <c r="K464" s="4">
        <v>208</v>
      </c>
      <c r="L464" s="4">
        <v>22</v>
      </c>
      <c r="M464" s="4">
        <v>3</v>
      </c>
      <c r="N464" s="4" t="s">
        <v>3</v>
      </c>
      <c r="O464" s="4">
        <v>-1</v>
      </c>
      <c r="P464" s="4"/>
      <c r="Q464" s="4"/>
      <c r="R464" s="4"/>
      <c r="S464" s="4"/>
      <c r="T464" s="4"/>
      <c r="U464" s="4"/>
      <c r="V464" s="4"/>
      <c r="W464" s="4">
        <v>0</v>
      </c>
      <c r="X464" s="4">
        <v>1</v>
      </c>
      <c r="Y464" s="4">
        <v>0</v>
      </c>
      <c r="Z464" s="4"/>
      <c r="AA464" s="4"/>
      <c r="AB464" s="4"/>
    </row>
    <row r="465" spans="1:245" x14ac:dyDescent="0.2">
      <c r="A465" s="4">
        <v>50</v>
      </c>
      <c r="B465" s="4">
        <v>0</v>
      </c>
      <c r="C465" s="4">
        <v>0</v>
      </c>
      <c r="D465" s="4">
        <v>1</v>
      </c>
      <c r="E465" s="4">
        <v>209</v>
      </c>
      <c r="F465" s="4">
        <f>ROUND(Source!W441,O465)</f>
        <v>0</v>
      </c>
      <c r="G465" s="4" t="s">
        <v>140</v>
      </c>
      <c r="H465" s="4" t="s">
        <v>141</v>
      </c>
      <c r="I465" s="4"/>
      <c r="J465" s="4"/>
      <c r="K465" s="4">
        <v>209</v>
      </c>
      <c r="L465" s="4">
        <v>23</v>
      </c>
      <c r="M465" s="4">
        <v>3</v>
      </c>
      <c r="N465" s="4" t="s">
        <v>3</v>
      </c>
      <c r="O465" s="4">
        <v>2</v>
      </c>
      <c r="P465" s="4"/>
      <c r="Q465" s="4"/>
      <c r="R465" s="4"/>
      <c r="S465" s="4"/>
      <c r="T465" s="4"/>
      <c r="U465" s="4"/>
      <c r="V465" s="4"/>
      <c r="W465" s="4">
        <v>0</v>
      </c>
      <c r="X465" s="4">
        <v>1</v>
      </c>
      <c r="Y465" s="4">
        <v>0</v>
      </c>
      <c r="Z465" s="4"/>
      <c r="AA465" s="4"/>
      <c r="AB465" s="4"/>
    </row>
    <row r="466" spans="1:245" x14ac:dyDescent="0.2">
      <c r="A466" s="4">
        <v>50</v>
      </c>
      <c r="B466" s="4">
        <v>0</v>
      </c>
      <c r="C466" s="4">
        <v>0</v>
      </c>
      <c r="D466" s="4">
        <v>1</v>
      </c>
      <c r="E466" s="4">
        <v>233</v>
      </c>
      <c r="F466" s="4">
        <f>ROUND(Source!BD441,O466)</f>
        <v>0</v>
      </c>
      <c r="G466" s="4" t="s">
        <v>142</v>
      </c>
      <c r="H466" s="4" t="s">
        <v>143</v>
      </c>
      <c r="I466" s="4"/>
      <c r="J466" s="4"/>
      <c r="K466" s="4">
        <v>233</v>
      </c>
      <c r="L466" s="4">
        <v>24</v>
      </c>
      <c r="M466" s="4">
        <v>3</v>
      </c>
      <c r="N466" s="4" t="s">
        <v>3</v>
      </c>
      <c r="O466" s="4">
        <v>2</v>
      </c>
      <c r="P466" s="4"/>
      <c r="Q466" s="4"/>
      <c r="R466" s="4"/>
      <c r="S466" s="4"/>
      <c r="T466" s="4"/>
      <c r="U466" s="4"/>
      <c r="V466" s="4"/>
      <c r="W466" s="4">
        <v>0</v>
      </c>
      <c r="X466" s="4">
        <v>1</v>
      </c>
      <c r="Y466" s="4">
        <v>0</v>
      </c>
      <c r="Z466" s="4"/>
      <c r="AA466" s="4"/>
      <c r="AB466" s="4"/>
    </row>
    <row r="467" spans="1:245" x14ac:dyDescent="0.2">
      <c r="A467" s="4">
        <v>50</v>
      </c>
      <c r="B467" s="4">
        <v>0</v>
      </c>
      <c r="C467" s="4">
        <v>0</v>
      </c>
      <c r="D467" s="4">
        <v>1</v>
      </c>
      <c r="E467" s="4">
        <v>210</v>
      </c>
      <c r="F467" s="4">
        <f>ROUND(Source!X441,O467)</f>
        <v>392729.32</v>
      </c>
      <c r="G467" s="4" t="s">
        <v>144</v>
      </c>
      <c r="H467" s="4" t="s">
        <v>145</v>
      </c>
      <c r="I467" s="4"/>
      <c r="J467" s="4"/>
      <c r="K467" s="4">
        <v>210</v>
      </c>
      <c r="L467" s="4">
        <v>25</v>
      </c>
      <c r="M467" s="4">
        <v>3</v>
      </c>
      <c r="N467" s="4" t="s">
        <v>3</v>
      </c>
      <c r="O467" s="4">
        <v>2</v>
      </c>
      <c r="P467" s="4"/>
      <c r="Q467" s="4"/>
      <c r="R467" s="4"/>
      <c r="S467" s="4"/>
      <c r="T467" s="4"/>
      <c r="U467" s="4"/>
      <c r="V467" s="4"/>
      <c r="W467" s="4">
        <v>392729.32</v>
      </c>
      <c r="X467" s="4">
        <v>1</v>
      </c>
      <c r="Y467" s="4">
        <v>392729.32</v>
      </c>
      <c r="Z467" s="4"/>
      <c r="AA467" s="4"/>
      <c r="AB467" s="4"/>
    </row>
    <row r="468" spans="1:245" x14ac:dyDescent="0.2">
      <c r="A468" s="4">
        <v>50</v>
      </c>
      <c r="B468" s="4">
        <v>0</v>
      </c>
      <c r="C468" s="4">
        <v>0</v>
      </c>
      <c r="D468" s="4">
        <v>1</v>
      </c>
      <c r="E468" s="4">
        <v>211</v>
      </c>
      <c r="F468" s="4">
        <f>ROUND(Source!Y441,O468)</f>
        <v>56104.2</v>
      </c>
      <c r="G468" s="4" t="s">
        <v>146</v>
      </c>
      <c r="H468" s="4" t="s">
        <v>147</v>
      </c>
      <c r="I468" s="4"/>
      <c r="J468" s="4"/>
      <c r="K468" s="4">
        <v>211</v>
      </c>
      <c r="L468" s="4">
        <v>26</v>
      </c>
      <c r="M468" s="4">
        <v>3</v>
      </c>
      <c r="N468" s="4" t="s">
        <v>3</v>
      </c>
      <c r="O468" s="4">
        <v>2</v>
      </c>
      <c r="P468" s="4"/>
      <c r="Q468" s="4"/>
      <c r="R468" s="4"/>
      <c r="S468" s="4"/>
      <c r="T468" s="4"/>
      <c r="U468" s="4"/>
      <c r="V468" s="4"/>
      <c r="W468" s="4">
        <v>56104.2</v>
      </c>
      <c r="X468" s="4">
        <v>1</v>
      </c>
      <c r="Y468" s="4">
        <v>56104.2</v>
      </c>
      <c r="Z468" s="4"/>
      <c r="AA468" s="4"/>
      <c r="AB468" s="4"/>
    </row>
    <row r="469" spans="1:245" x14ac:dyDescent="0.2">
      <c r="A469" s="4">
        <v>50</v>
      </c>
      <c r="B469" s="4">
        <v>0</v>
      </c>
      <c r="C469" s="4">
        <v>0</v>
      </c>
      <c r="D469" s="4">
        <v>1</v>
      </c>
      <c r="E469" s="4">
        <v>224</v>
      </c>
      <c r="F469" s="4">
        <f>ROUND(Source!AR441,O469)</f>
        <v>1080659.26</v>
      </c>
      <c r="G469" s="4" t="s">
        <v>148</v>
      </c>
      <c r="H469" s="4" t="s">
        <v>149</v>
      </c>
      <c r="I469" s="4"/>
      <c r="J469" s="4"/>
      <c r="K469" s="4">
        <v>224</v>
      </c>
      <c r="L469" s="4">
        <v>27</v>
      </c>
      <c r="M469" s="4">
        <v>3</v>
      </c>
      <c r="N469" s="4" t="s">
        <v>3</v>
      </c>
      <c r="O469" s="4">
        <v>2</v>
      </c>
      <c r="P469" s="4"/>
      <c r="Q469" s="4"/>
      <c r="R469" s="4"/>
      <c r="S469" s="4"/>
      <c r="T469" s="4"/>
      <c r="U469" s="4"/>
      <c r="V469" s="4"/>
      <c r="W469" s="4">
        <v>1080659.26</v>
      </c>
      <c r="X469" s="4">
        <v>1</v>
      </c>
      <c r="Y469" s="4">
        <v>1080659.26</v>
      </c>
      <c r="Z469" s="4"/>
      <c r="AA469" s="4"/>
      <c r="AB469" s="4"/>
    </row>
    <row r="471" spans="1:245" x14ac:dyDescent="0.2">
      <c r="A471" s="1">
        <v>4</v>
      </c>
      <c r="B471" s="1">
        <v>1</v>
      </c>
      <c r="C471" s="1"/>
      <c r="D471" s="1">
        <f>ROW(A660)</f>
        <v>660</v>
      </c>
      <c r="E471" s="1"/>
      <c r="F471" s="1" t="s">
        <v>12</v>
      </c>
      <c r="G471" s="1" t="s">
        <v>395</v>
      </c>
      <c r="H471" s="1" t="s">
        <v>3</v>
      </c>
      <c r="I471" s="1">
        <v>0</v>
      </c>
      <c r="J471" s="1"/>
      <c r="K471" s="1">
        <v>-1</v>
      </c>
      <c r="L471" s="1"/>
      <c r="M471" s="1" t="s">
        <v>3</v>
      </c>
      <c r="N471" s="1"/>
      <c r="O471" s="1"/>
      <c r="P471" s="1"/>
      <c r="Q471" s="1"/>
      <c r="R471" s="1"/>
      <c r="S471" s="1">
        <v>0</v>
      </c>
      <c r="T471" s="1"/>
      <c r="U471" s="1" t="s">
        <v>3</v>
      </c>
      <c r="V471" s="1">
        <v>0</v>
      </c>
      <c r="W471" s="1"/>
      <c r="X471" s="1"/>
      <c r="Y471" s="1"/>
      <c r="Z471" s="1"/>
      <c r="AA471" s="1"/>
      <c r="AB471" s="1" t="s">
        <v>3</v>
      </c>
      <c r="AC471" s="1" t="s">
        <v>3</v>
      </c>
      <c r="AD471" s="1" t="s">
        <v>3</v>
      </c>
      <c r="AE471" s="1" t="s">
        <v>3</v>
      </c>
      <c r="AF471" s="1" t="s">
        <v>3</v>
      </c>
      <c r="AG471" s="1" t="s">
        <v>3</v>
      </c>
      <c r="AH471" s="1"/>
      <c r="AI471" s="1"/>
      <c r="AJ471" s="1"/>
      <c r="AK471" s="1"/>
      <c r="AL471" s="1"/>
      <c r="AM471" s="1"/>
      <c r="AN471" s="1"/>
      <c r="AO471" s="1"/>
      <c r="AP471" s="1" t="s">
        <v>3</v>
      </c>
      <c r="AQ471" s="1" t="s">
        <v>3</v>
      </c>
      <c r="AR471" s="1" t="s">
        <v>3</v>
      </c>
      <c r="AS471" s="1"/>
      <c r="AT471" s="1"/>
      <c r="AU471" s="1"/>
      <c r="AV471" s="1"/>
      <c r="AW471" s="1"/>
      <c r="AX471" s="1"/>
      <c r="AY471" s="1"/>
      <c r="AZ471" s="1" t="s">
        <v>3</v>
      </c>
      <c r="BA471" s="1"/>
      <c r="BB471" s="1" t="s">
        <v>3</v>
      </c>
      <c r="BC471" s="1" t="s">
        <v>3</v>
      </c>
      <c r="BD471" s="1" t="s">
        <v>3</v>
      </c>
      <c r="BE471" s="1" t="s">
        <v>3</v>
      </c>
      <c r="BF471" s="1" t="s">
        <v>3</v>
      </c>
      <c r="BG471" s="1" t="s">
        <v>3</v>
      </c>
      <c r="BH471" s="1" t="s">
        <v>3</v>
      </c>
      <c r="BI471" s="1" t="s">
        <v>3</v>
      </c>
      <c r="BJ471" s="1" t="s">
        <v>3</v>
      </c>
      <c r="BK471" s="1" t="s">
        <v>3</v>
      </c>
      <c r="BL471" s="1" t="s">
        <v>3</v>
      </c>
      <c r="BM471" s="1" t="s">
        <v>3</v>
      </c>
      <c r="BN471" s="1" t="s">
        <v>3</v>
      </c>
      <c r="BO471" s="1" t="s">
        <v>3</v>
      </c>
      <c r="BP471" s="1" t="s">
        <v>3</v>
      </c>
      <c r="BQ471" s="1"/>
      <c r="BR471" s="1"/>
      <c r="BS471" s="1"/>
      <c r="BT471" s="1"/>
      <c r="BU471" s="1"/>
      <c r="BV471" s="1"/>
      <c r="BW471" s="1"/>
      <c r="BX471" s="1">
        <v>0</v>
      </c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>
        <v>0</v>
      </c>
    </row>
    <row r="473" spans="1:245" x14ac:dyDescent="0.2">
      <c r="A473" s="2">
        <v>52</v>
      </c>
      <c r="B473" s="2">
        <f t="shared" ref="B473:G473" si="335">B660</f>
        <v>1</v>
      </c>
      <c r="C473" s="2">
        <f t="shared" si="335"/>
        <v>4</v>
      </c>
      <c r="D473" s="2">
        <f t="shared" si="335"/>
        <v>471</v>
      </c>
      <c r="E473" s="2">
        <f t="shared" si="335"/>
        <v>0</v>
      </c>
      <c r="F473" s="2" t="str">
        <f t="shared" si="335"/>
        <v>Новый раздел</v>
      </c>
      <c r="G473" s="2" t="str">
        <f t="shared" si="335"/>
        <v>г. Москва, ул. Немчинова, д.14</v>
      </c>
      <c r="H473" s="2"/>
      <c r="I473" s="2"/>
      <c r="J473" s="2"/>
      <c r="K473" s="2"/>
      <c r="L473" s="2"/>
      <c r="M473" s="2"/>
      <c r="N473" s="2"/>
      <c r="O473" s="2">
        <f t="shared" ref="O473:AT473" si="336">O660</f>
        <v>362480.97</v>
      </c>
      <c r="P473" s="2">
        <f t="shared" si="336"/>
        <v>12349.12</v>
      </c>
      <c r="Q473" s="2">
        <f t="shared" si="336"/>
        <v>38272.61</v>
      </c>
      <c r="R473" s="2">
        <f t="shared" si="336"/>
        <v>24984.68</v>
      </c>
      <c r="S473" s="2">
        <f t="shared" si="336"/>
        <v>311859.24</v>
      </c>
      <c r="T473" s="2">
        <f t="shared" si="336"/>
        <v>0</v>
      </c>
      <c r="U473" s="2">
        <f t="shared" si="336"/>
        <v>833.774</v>
      </c>
      <c r="V473" s="2">
        <f t="shared" si="336"/>
        <v>0</v>
      </c>
      <c r="W473" s="2">
        <f t="shared" si="336"/>
        <v>0</v>
      </c>
      <c r="X473" s="2">
        <f t="shared" si="336"/>
        <v>218301.46</v>
      </c>
      <c r="Y473" s="2">
        <f t="shared" si="336"/>
        <v>31185.94</v>
      </c>
      <c r="Z473" s="2">
        <f t="shared" si="336"/>
        <v>0</v>
      </c>
      <c r="AA473" s="2">
        <f t="shared" si="336"/>
        <v>0</v>
      </c>
      <c r="AB473" s="2">
        <f t="shared" si="336"/>
        <v>0</v>
      </c>
      <c r="AC473" s="2">
        <f t="shared" si="336"/>
        <v>0</v>
      </c>
      <c r="AD473" s="2">
        <f t="shared" si="336"/>
        <v>0</v>
      </c>
      <c r="AE473" s="2">
        <f t="shared" si="336"/>
        <v>0</v>
      </c>
      <c r="AF473" s="2">
        <f t="shared" si="336"/>
        <v>0</v>
      </c>
      <c r="AG473" s="2">
        <f t="shared" si="336"/>
        <v>0</v>
      </c>
      <c r="AH473" s="2">
        <f t="shared" si="336"/>
        <v>0</v>
      </c>
      <c r="AI473" s="2">
        <f t="shared" si="336"/>
        <v>0</v>
      </c>
      <c r="AJ473" s="2">
        <f t="shared" si="336"/>
        <v>0</v>
      </c>
      <c r="AK473" s="2">
        <f t="shared" si="336"/>
        <v>0</v>
      </c>
      <c r="AL473" s="2">
        <f t="shared" si="336"/>
        <v>0</v>
      </c>
      <c r="AM473" s="2">
        <f t="shared" si="336"/>
        <v>0</v>
      </c>
      <c r="AN473" s="2">
        <f t="shared" si="336"/>
        <v>0</v>
      </c>
      <c r="AO473" s="2">
        <f t="shared" si="336"/>
        <v>0</v>
      </c>
      <c r="AP473" s="2">
        <f t="shared" si="336"/>
        <v>0</v>
      </c>
      <c r="AQ473" s="2">
        <f t="shared" si="336"/>
        <v>0</v>
      </c>
      <c r="AR473" s="2">
        <f t="shared" si="336"/>
        <v>638951.82999999996</v>
      </c>
      <c r="AS473" s="2">
        <f t="shared" si="336"/>
        <v>0</v>
      </c>
      <c r="AT473" s="2">
        <f t="shared" si="336"/>
        <v>0</v>
      </c>
      <c r="AU473" s="2">
        <f t="shared" ref="AU473:BZ473" si="337">AU660</f>
        <v>638951.82999999996</v>
      </c>
      <c r="AV473" s="2">
        <f t="shared" si="337"/>
        <v>12349.12</v>
      </c>
      <c r="AW473" s="2">
        <f t="shared" si="337"/>
        <v>12349.12</v>
      </c>
      <c r="AX473" s="2">
        <f t="shared" si="337"/>
        <v>0</v>
      </c>
      <c r="AY473" s="2">
        <f t="shared" si="337"/>
        <v>12349.12</v>
      </c>
      <c r="AZ473" s="2">
        <f t="shared" si="337"/>
        <v>0</v>
      </c>
      <c r="BA473" s="2">
        <f t="shared" si="337"/>
        <v>0</v>
      </c>
      <c r="BB473" s="2">
        <f t="shared" si="337"/>
        <v>0</v>
      </c>
      <c r="BC473" s="2">
        <f t="shared" si="337"/>
        <v>0</v>
      </c>
      <c r="BD473" s="2">
        <f t="shared" si="337"/>
        <v>0</v>
      </c>
      <c r="BE473" s="2">
        <f t="shared" si="337"/>
        <v>0</v>
      </c>
      <c r="BF473" s="2">
        <f t="shared" si="337"/>
        <v>0</v>
      </c>
      <c r="BG473" s="2">
        <f t="shared" si="337"/>
        <v>0</v>
      </c>
      <c r="BH473" s="2">
        <f t="shared" si="337"/>
        <v>0</v>
      </c>
      <c r="BI473" s="2">
        <f t="shared" si="337"/>
        <v>0</v>
      </c>
      <c r="BJ473" s="2">
        <f t="shared" si="337"/>
        <v>0</v>
      </c>
      <c r="BK473" s="2">
        <f t="shared" si="337"/>
        <v>0</v>
      </c>
      <c r="BL473" s="2">
        <f t="shared" si="337"/>
        <v>0</v>
      </c>
      <c r="BM473" s="2">
        <f t="shared" si="337"/>
        <v>0</v>
      </c>
      <c r="BN473" s="2">
        <f t="shared" si="337"/>
        <v>0</v>
      </c>
      <c r="BO473" s="2">
        <f t="shared" si="337"/>
        <v>0</v>
      </c>
      <c r="BP473" s="2">
        <f t="shared" si="337"/>
        <v>0</v>
      </c>
      <c r="BQ473" s="2">
        <f t="shared" si="337"/>
        <v>0</v>
      </c>
      <c r="BR473" s="2">
        <f t="shared" si="337"/>
        <v>0</v>
      </c>
      <c r="BS473" s="2">
        <f t="shared" si="337"/>
        <v>0</v>
      </c>
      <c r="BT473" s="2">
        <f t="shared" si="337"/>
        <v>0</v>
      </c>
      <c r="BU473" s="2">
        <f t="shared" si="337"/>
        <v>0</v>
      </c>
      <c r="BV473" s="2">
        <f t="shared" si="337"/>
        <v>0</v>
      </c>
      <c r="BW473" s="2">
        <f t="shared" si="337"/>
        <v>0</v>
      </c>
      <c r="BX473" s="2">
        <f t="shared" si="337"/>
        <v>0</v>
      </c>
      <c r="BY473" s="2">
        <f t="shared" si="337"/>
        <v>0</v>
      </c>
      <c r="BZ473" s="2">
        <f t="shared" si="337"/>
        <v>0</v>
      </c>
      <c r="CA473" s="2">
        <f t="shared" ref="CA473:DF473" si="338">CA660</f>
        <v>0</v>
      </c>
      <c r="CB473" s="2">
        <f t="shared" si="338"/>
        <v>0</v>
      </c>
      <c r="CC473" s="2">
        <f t="shared" si="338"/>
        <v>0</v>
      </c>
      <c r="CD473" s="2">
        <f t="shared" si="338"/>
        <v>0</v>
      </c>
      <c r="CE473" s="2">
        <f t="shared" si="338"/>
        <v>0</v>
      </c>
      <c r="CF473" s="2">
        <f t="shared" si="338"/>
        <v>0</v>
      </c>
      <c r="CG473" s="2">
        <f t="shared" si="338"/>
        <v>0</v>
      </c>
      <c r="CH473" s="2">
        <f t="shared" si="338"/>
        <v>0</v>
      </c>
      <c r="CI473" s="2">
        <f t="shared" si="338"/>
        <v>0</v>
      </c>
      <c r="CJ473" s="2">
        <f t="shared" si="338"/>
        <v>0</v>
      </c>
      <c r="CK473" s="2">
        <f t="shared" si="338"/>
        <v>0</v>
      </c>
      <c r="CL473" s="2">
        <f t="shared" si="338"/>
        <v>0</v>
      </c>
      <c r="CM473" s="2">
        <f t="shared" si="338"/>
        <v>0</v>
      </c>
      <c r="CN473" s="2">
        <f t="shared" si="338"/>
        <v>0</v>
      </c>
      <c r="CO473" s="2">
        <f t="shared" si="338"/>
        <v>0</v>
      </c>
      <c r="CP473" s="2">
        <f t="shared" si="338"/>
        <v>0</v>
      </c>
      <c r="CQ473" s="2">
        <f t="shared" si="338"/>
        <v>0</v>
      </c>
      <c r="CR473" s="2">
        <f t="shared" si="338"/>
        <v>0</v>
      </c>
      <c r="CS473" s="2">
        <f t="shared" si="338"/>
        <v>0</v>
      </c>
      <c r="CT473" s="2">
        <f t="shared" si="338"/>
        <v>0</v>
      </c>
      <c r="CU473" s="2">
        <f t="shared" si="338"/>
        <v>0</v>
      </c>
      <c r="CV473" s="2">
        <f t="shared" si="338"/>
        <v>0</v>
      </c>
      <c r="CW473" s="2">
        <f t="shared" si="338"/>
        <v>0</v>
      </c>
      <c r="CX473" s="2">
        <f t="shared" si="338"/>
        <v>0</v>
      </c>
      <c r="CY473" s="2">
        <f t="shared" si="338"/>
        <v>0</v>
      </c>
      <c r="CZ473" s="2">
        <f t="shared" si="338"/>
        <v>0</v>
      </c>
      <c r="DA473" s="2">
        <f t="shared" si="338"/>
        <v>0</v>
      </c>
      <c r="DB473" s="2">
        <f t="shared" si="338"/>
        <v>0</v>
      </c>
      <c r="DC473" s="2">
        <f t="shared" si="338"/>
        <v>0</v>
      </c>
      <c r="DD473" s="2">
        <f t="shared" si="338"/>
        <v>0</v>
      </c>
      <c r="DE473" s="2">
        <f t="shared" si="338"/>
        <v>0</v>
      </c>
      <c r="DF473" s="2">
        <f t="shared" si="338"/>
        <v>0</v>
      </c>
      <c r="DG473" s="3">
        <f t="shared" ref="DG473:EL473" si="339">DG660</f>
        <v>0</v>
      </c>
      <c r="DH473" s="3">
        <f t="shared" si="339"/>
        <v>0</v>
      </c>
      <c r="DI473" s="3">
        <f t="shared" si="339"/>
        <v>0</v>
      </c>
      <c r="DJ473" s="3">
        <f t="shared" si="339"/>
        <v>0</v>
      </c>
      <c r="DK473" s="3">
        <f t="shared" si="339"/>
        <v>0</v>
      </c>
      <c r="DL473" s="3">
        <f t="shared" si="339"/>
        <v>0</v>
      </c>
      <c r="DM473" s="3">
        <f t="shared" si="339"/>
        <v>0</v>
      </c>
      <c r="DN473" s="3">
        <f t="shared" si="339"/>
        <v>0</v>
      </c>
      <c r="DO473" s="3">
        <f t="shared" si="339"/>
        <v>0</v>
      </c>
      <c r="DP473" s="3">
        <f t="shared" si="339"/>
        <v>0</v>
      </c>
      <c r="DQ473" s="3">
        <f t="shared" si="339"/>
        <v>0</v>
      </c>
      <c r="DR473" s="3">
        <f t="shared" si="339"/>
        <v>0</v>
      </c>
      <c r="DS473" s="3">
        <f t="shared" si="339"/>
        <v>0</v>
      </c>
      <c r="DT473" s="3">
        <f t="shared" si="339"/>
        <v>0</v>
      </c>
      <c r="DU473" s="3">
        <f t="shared" si="339"/>
        <v>0</v>
      </c>
      <c r="DV473" s="3">
        <f t="shared" si="339"/>
        <v>0</v>
      </c>
      <c r="DW473" s="3">
        <f t="shared" si="339"/>
        <v>0</v>
      </c>
      <c r="DX473" s="3">
        <f t="shared" si="339"/>
        <v>0</v>
      </c>
      <c r="DY473" s="3">
        <f t="shared" si="339"/>
        <v>0</v>
      </c>
      <c r="DZ473" s="3">
        <f t="shared" si="339"/>
        <v>0</v>
      </c>
      <c r="EA473" s="3">
        <f t="shared" si="339"/>
        <v>0</v>
      </c>
      <c r="EB473" s="3">
        <f t="shared" si="339"/>
        <v>0</v>
      </c>
      <c r="EC473" s="3">
        <f t="shared" si="339"/>
        <v>0</v>
      </c>
      <c r="ED473" s="3">
        <f t="shared" si="339"/>
        <v>0</v>
      </c>
      <c r="EE473" s="3">
        <f t="shared" si="339"/>
        <v>0</v>
      </c>
      <c r="EF473" s="3">
        <f t="shared" si="339"/>
        <v>0</v>
      </c>
      <c r="EG473" s="3">
        <f t="shared" si="339"/>
        <v>0</v>
      </c>
      <c r="EH473" s="3">
        <f t="shared" si="339"/>
        <v>0</v>
      </c>
      <c r="EI473" s="3">
        <f t="shared" si="339"/>
        <v>0</v>
      </c>
      <c r="EJ473" s="3">
        <f t="shared" si="339"/>
        <v>0</v>
      </c>
      <c r="EK473" s="3">
        <f t="shared" si="339"/>
        <v>0</v>
      </c>
      <c r="EL473" s="3">
        <f t="shared" si="339"/>
        <v>0</v>
      </c>
      <c r="EM473" s="3">
        <f t="shared" ref="EM473:FR473" si="340">EM660</f>
        <v>0</v>
      </c>
      <c r="EN473" s="3">
        <f t="shared" si="340"/>
        <v>0</v>
      </c>
      <c r="EO473" s="3">
        <f t="shared" si="340"/>
        <v>0</v>
      </c>
      <c r="EP473" s="3">
        <f t="shared" si="340"/>
        <v>0</v>
      </c>
      <c r="EQ473" s="3">
        <f t="shared" si="340"/>
        <v>0</v>
      </c>
      <c r="ER473" s="3">
        <f t="shared" si="340"/>
        <v>0</v>
      </c>
      <c r="ES473" s="3">
        <f t="shared" si="340"/>
        <v>0</v>
      </c>
      <c r="ET473" s="3">
        <f t="shared" si="340"/>
        <v>0</v>
      </c>
      <c r="EU473" s="3">
        <f t="shared" si="340"/>
        <v>0</v>
      </c>
      <c r="EV473" s="3">
        <f t="shared" si="340"/>
        <v>0</v>
      </c>
      <c r="EW473" s="3">
        <f t="shared" si="340"/>
        <v>0</v>
      </c>
      <c r="EX473" s="3">
        <f t="shared" si="340"/>
        <v>0</v>
      </c>
      <c r="EY473" s="3">
        <f t="shared" si="340"/>
        <v>0</v>
      </c>
      <c r="EZ473" s="3">
        <f t="shared" si="340"/>
        <v>0</v>
      </c>
      <c r="FA473" s="3">
        <f t="shared" si="340"/>
        <v>0</v>
      </c>
      <c r="FB473" s="3">
        <f t="shared" si="340"/>
        <v>0</v>
      </c>
      <c r="FC473" s="3">
        <f t="shared" si="340"/>
        <v>0</v>
      </c>
      <c r="FD473" s="3">
        <f t="shared" si="340"/>
        <v>0</v>
      </c>
      <c r="FE473" s="3">
        <f t="shared" si="340"/>
        <v>0</v>
      </c>
      <c r="FF473" s="3">
        <f t="shared" si="340"/>
        <v>0</v>
      </c>
      <c r="FG473" s="3">
        <f t="shared" si="340"/>
        <v>0</v>
      </c>
      <c r="FH473" s="3">
        <f t="shared" si="340"/>
        <v>0</v>
      </c>
      <c r="FI473" s="3">
        <f t="shared" si="340"/>
        <v>0</v>
      </c>
      <c r="FJ473" s="3">
        <f t="shared" si="340"/>
        <v>0</v>
      </c>
      <c r="FK473" s="3">
        <f t="shared" si="340"/>
        <v>0</v>
      </c>
      <c r="FL473" s="3">
        <f t="shared" si="340"/>
        <v>0</v>
      </c>
      <c r="FM473" s="3">
        <f t="shared" si="340"/>
        <v>0</v>
      </c>
      <c r="FN473" s="3">
        <f t="shared" si="340"/>
        <v>0</v>
      </c>
      <c r="FO473" s="3">
        <f t="shared" si="340"/>
        <v>0</v>
      </c>
      <c r="FP473" s="3">
        <f t="shared" si="340"/>
        <v>0</v>
      </c>
      <c r="FQ473" s="3">
        <f t="shared" si="340"/>
        <v>0</v>
      </c>
      <c r="FR473" s="3">
        <f t="shared" si="340"/>
        <v>0</v>
      </c>
      <c r="FS473" s="3">
        <f t="shared" ref="FS473:GX473" si="341">FS660</f>
        <v>0</v>
      </c>
      <c r="FT473" s="3">
        <f t="shared" si="341"/>
        <v>0</v>
      </c>
      <c r="FU473" s="3">
        <f t="shared" si="341"/>
        <v>0</v>
      </c>
      <c r="FV473" s="3">
        <f t="shared" si="341"/>
        <v>0</v>
      </c>
      <c r="FW473" s="3">
        <f t="shared" si="341"/>
        <v>0</v>
      </c>
      <c r="FX473" s="3">
        <f t="shared" si="341"/>
        <v>0</v>
      </c>
      <c r="FY473" s="3">
        <f t="shared" si="341"/>
        <v>0</v>
      </c>
      <c r="FZ473" s="3">
        <f t="shared" si="341"/>
        <v>0</v>
      </c>
      <c r="GA473" s="3">
        <f t="shared" si="341"/>
        <v>0</v>
      </c>
      <c r="GB473" s="3">
        <f t="shared" si="341"/>
        <v>0</v>
      </c>
      <c r="GC473" s="3">
        <f t="shared" si="341"/>
        <v>0</v>
      </c>
      <c r="GD473" s="3">
        <f t="shared" si="341"/>
        <v>0</v>
      </c>
      <c r="GE473" s="3">
        <f t="shared" si="341"/>
        <v>0</v>
      </c>
      <c r="GF473" s="3">
        <f t="shared" si="341"/>
        <v>0</v>
      </c>
      <c r="GG473" s="3">
        <f t="shared" si="341"/>
        <v>0</v>
      </c>
      <c r="GH473" s="3">
        <f t="shared" si="341"/>
        <v>0</v>
      </c>
      <c r="GI473" s="3">
        <f t="shared" si="341"/>
        <v>0</v>
      </c>
      <c r="GJ473" s="3">
        <f t="shared" si="341"/>
        <v>0</v>
      </c>
      <c r="GK473" s="3">
        <f t="shared" si="341"/>
        <v>0</v>
      </c>
      <c r="GL473" s="3">
        <f t="shared" si="341"/>
        <v>0</v>
      </c>
      <c r="GM473" s="3">
        <f t="shared" si="341"/>
        <v>0</v>
      </c>
      <c r="GN473" s="3">
        <f t="shared" si="341"/>
        <v>0</v>
      </c>
      <c r="GO473" s="3">
        <f t="shared" si="341"/>
        <v>0</v>
      </c>
      <c r="GP473" s="3">
        <f t="shared" si="341"/>
        <v>0</v>
      </c>
      <c r="GQ473" s="3">
        <f t="shared" si="341"/>
        <v>0</v>
      </c>
      <c r="GR473" s="3">
        <f t="shared" si="341"/>
        <v>0</v>
      </c>
      <c r="GS473" s="3">
        <f t="shared" si="341"/>
        <v>0</v>
      </c>
      <c r="GT473" s="3">
        <f t="shared" si="341"/>
        <v>0</v>
      </c>
      <c r="GU473" s="3">
        <f t="shared" si="341"/>
        <v>0</v>
      </c>
      <c r="GV473" s="3">
        <f t="shared" si="341"/>
        <v>0</v>
      </c>
      <c r="GW473" s="3">
        <f t="shared" si="341"/>
        <v>0</v>
      </c>
      <c r="GX473" s="3">
        <f t="shared" si="341"/>
        <v>0</v>
      </c>
    </row>
    <row r="475" spans="1:245" x14ac:dyDescent="0.2">
      <c r="A475" s="1">
        <v>5</v>
      </c>
      <c r="B475" s="1">
        <v>1</v>
      </c>
      <c r="C475" s="1"/>
      <c r="D475" s="1">
        <f>ROW(A498)</f>
        <v>498</v>
      </c>
      <c r="E475" s="1"/>
      <c r="F475" s="1" t="s">
        <v>14</v>
      </c>
      <c r="G475" s="1" t="s">
        <v>396</v>
      </c>
      <c r="H475" s="1" t="s">
        <v>3</v>
      </c>
      <c r="I475" s="1">
        <v>0</v>
      </c>
      <c r="J475" s="1"/>
      <c r="K475" s="1">
        <v>0</v>
      </c>
      <c r="L475" s="1"/>
      <c r="M475" s="1" t="s">
        <v>3</v>
      </c>
      <c r="N475" s="1"/>
      <c r="O475" s="1"/>
      <c r="P475" s="1"/>
      <c r="Q475" s="1"/>
      <c r="R475" s="1"/>
      <c r="S475" s="1">
        <v>0</v>
      </c>
      <c r="T475" s="1"/>
      <c r="U475" s="1" t="s">
        <v>3</v>
      </c>
      <c r="V475" s="1">
        <v>0</v>
      </c>
      <c r="W475" s="1"/>
      <c r="X475" s="1"/>
      <c r="Y475" s="1"/>
      <c r="Z475" s="1"/>
      <c r="AA475" s="1"/>
      <c r="AB475" s="1" t="s">
        <v>3</v>
      </c>
      <c r="AC475" s="1" t="s">
        <v>3</v>
      </c>
      <c r="AD475" s="1" t="s">
        <v>3</v>
      </c>
      <c r="AE475" s="1" t="s">
        <v>3</v>
      </c>
      <c r="AF475" s="1" t="s">
        <v>3</v>
      </c>
      <c r="AG475" s="1" t="s">
        <v>3</v>
      </c>
      <c r="AH475" s="1"/>
      <c r="AI475" s="1"/>
      <c r="AJ475" s="1"/>
      <c r="AK475" s="1"/>
      <c r="AL475" s="1"/>
      <c r="AM475" s="1"/>
      <c r="AN475" s="1"/>
      <c r="AO475" s="1"/>
      <c r="AP475" s="1" t="s">
        <v>3</v>
      </c>
      <c r="AQ475" s="1" t="s">
        <v>3</v>
      </c>
      <c r="AR475" s="1" t="s">
        <v>3</v>
      </c>
      <c r="AS475" s="1"/>
      <c r="AT475" s="1"/>
      <c r="AU475" s="1"/>
      <c r="AV475" s="1"/>
      <c r="AW475" s="1"/>
      <c r="AX475" s="1"/>
      <c r="AY475" s="1"/>
      <c r="AZ475" s="1" t="s">
        <v>3</v>
      </c>
      <c r="BA475" s="1"/>
      <c r="BB475" s="1" t="s">
        <v>3</v>
      </c>
      <c r="BC475" s="1" t="s">
        <v>3</v>
      </c>
      <c r="BD475" s="1" t="s">
        <v>3</v>
      </c>
      <c r="BE475" s="1" t="s">
        <v>3</v>
      </c>
      <c r="BF475" s="1" t="s">
        <v>3</v>
      </c>
      <c r="BG475" s="1" t="s">
        <v>3</v>
      </c>
      <c r="BH475" s="1" t="s">
        <v>3</v>
      </c>
      <c r="BI475" s="1" t="s">
        <v>3</v>
      </c>
      <c r="BJ475" s="1" t="s">
        <v>3</v>
      </c>
      <c r="BK475" s="1" t="s">
        <v>3</v>
      </c>
      <c r="BL475" s="1" t="s">
        <v>3</v>
      </c>
      <c r="BM475" s="1" t="s">
        <v>3</v>
      </c>
      <c r="BN475" s="1" t="s">
        <v>3</v>
      </c>
      <c r="BO475" s="1" t="s">
        <v>3</v>
      </c>
      <c r="BP475" s="1" t="s">
        <v>3</v>
      </c>
      <c r="BQ475" s="1"/>
      <c r="BR475" s="1"/>
      <c r="BS475" s="1"/>
      <c r="BT475" s="1"/>
      <c r="BU475" s="1"/>
      <c r="BV475" s="1"/>
      <c r="BW475" s="1"/>
      <c r="BX475" s="1">
        <v>0</v>
      </c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>
        <v>0</v>
      </c>
    </row>
    <row r="477" spans="1:245" x14ac:dyDescent="0.2">
      <c r="A477" s="2">
        <v>52</v>
      </c>
      <c r="B477" s="2">
        <f t="shared" ref="B477:G477" si="342">B498</f>
        <v>1</v>
      </c>
      <c r="C477" s="2">
        <f t="shared" si="342"/>
        <v>5</v>
      </c>
      <c r="D477" s="2">
        <f t="shared" si="342"/>
        <v>475</v>
      </c>
      <c r="E477" s="2">
        <f t="shared" si="342"/>
        <v>0</v>
      </c>
      <c r="F477" s="2" t="str">
        <f t="shared" si="342"/>
        <v>Новый подраздел</v>
      </c>
      <c r="G477" s="2" t="str">
        <f t="shared" si="342"/>
        <v>Автоматическая пожарная сигнализация</v>
      </c>
      <c r="H477" s="2"/>
      <c r="I477" s="2"/>
      <c r="J477" s="2"/>
      <c r="K477" s="2"/>
      <c r="L477" s="2"/>
      <c r="M477" s="2"/>
      <c r="N477" s="2"/>
      <c r="O477" s="2">
        <f t="shared" ref="O477:AT477" si="343">O498</f>
        <v>215789.69</v>
      </c>
      <c r="P477" s="2">
        <f t="shared" si="343"/>
        <v>6275.62</v>
      </c>
      <c r="Q477" s="2">
        <f t="shared" si="343"/>
        <v>31454.49</v>
      </c>
      <c r="R477" s="2">
        <f t="shared" si="343"/>
        <v>20534.29</v>
      </c>
      <c r="S477" s="2">
        <f t="shared" si="343"/>
        <v>178059.58</v>
      </c>
      <c r="T477" s="2">
        <f t="shared" si="343"/>
        <v>0</v>
      </c>
      <c r="U477" s="2">
        <f t="shared" si="343"/>
        <v>467.28899999999993</v>
      </c>
      <c r="V477" s="2">
        <f t="shared" si="343"/>
        <v>0</v>
      </c>
      <c r="W477" s="2">
        <f t="shared" si="343"/>
        <v>0</v>
      </c>
      <c r="X477" s="2">
        <f t="shared" si="343"/>
        <v>124641.71</v>
      </c>
      <c r="Y477" s="2">
        <f t="shared" si="343"/>
        <v>17805.96</v>
      </c>
      <c r="Z477" s="2">
        <f t="shared" si="343"/>
        <v>0</v>
      </c>
      <c r="AA477" s="2">
        <f t="shared" si="343"/>
        <v>0</v>
      </c>
      <c r="AB477" s="2">
        <f t="shared" si="343"/>
        <v>215789.69</v>
      </c>
      <c r="AC477" s="2">
        <f t="shared" si="343"/>
        <v>6275.62</v>
      </c>
      <c r="AD477" s="2">
        <f t="shared" si="343"/>
        <v>31454.49</v>
      </c>
      <c r="AE477" s="2">
        <f t="shared" si="343"/>
        <v>20534.29</v>
      </c>
      <c r="AF477" s="2">
        <f t="shared" si="343"/>
        <v>178059.58</v>
      </c>
      <c r="AG477" s="2">
        <f t="shared" si="343"/>
        <v>0</v>
      </c>
      <c r="AH477" s="2">
        <f t="shared" si="343"/>
        <v>467.28899999999993</v>
      </c>
      <c r="AI477" s="2">
        <f t="shared" si="343"/>
        <v>0</v>
      </c>
      <c r="AJ477" s="2">
        <f t="shared" si="343"/>
        <v>0</v>
      </c>
      <c r="AK477" s="2">
        <f t="shared" si="343"/>
        <v>124641.71</v>
      </c>
      <c r="AL477" s="2">
        <f t="shared" si="343"/>
        <v>17805.96</v>
      </c>
      <c r="AM477" s="2">
        <f t="shared" si="343"/>
        <v>0</v>
      </c>
      <c r="AN477" s="2">
        <f t="shared" si="343"/>
        <v>0</v>
      </c>
      <c r="AO477" s="2">
        <f t="shared" si="343"/>
        <v>0</v>
      </c>
      <c r="AP477" s="2">
        <f t="shared" si="343"/>
        <v>0</v>
      </c>
      <c r="AQ477" s="2">
        <f t="shared" si="343"/>
        <v>0</v>
      </c>
      <c r="AR477" s="2">
        <f t="shared" si="343"/>
        <v>380414.39</v>
      </c>
      <c r="AS477" s="2">
        <f t="shared" si="343"/>
        <v>0</v>
      </c>
      <c r="AT477" s="2">
        <f t="shared" si="343"/>
        <v>0</v>
      </c>
      <c r="AU477" s="2">
        <f t="shared" ref="AU477:BZ477" si="344">AU498</f>
        <v>380414.39</v>
      </c>
      <c r="AV477" s="2">
        <f t="shared" si="344"/>
        <v>6275.62</v>
      </c>
      <c r="AW477" s="2">
        <f t="shared" si="344"/>
        <v>6275.62</v>
      </c>
      <c r="AX477" s="2">
        <f t="shared" si="344"/>
        <v>0</v>
      </c>
      <c r="AY477" s="2">
        <f t="shared" si="344"/>
        <v>6275.62</v>
      </c>
      <c r="AZ477" s="2">
        <f t="shared" si="344"/>
        <v>0</v>
      </c>
      <c r="BA477" s="2">
        <f t="shared" si="344"/>
        <v>0</v>
      </c>
      <c r="BB477" s="2">
        <f t="shared" si="344"/>
        <v>0</v>
      </c>
      <c r="BC477" s="2">
        <f t="shared" si="344"/>
        <v>0</v>
      </c>
      <c r="BD477" s="2">
        <f t="shared" si="344"/>
        <v>0</v>
      </c>
      <c r="BE477" s="2">
        <f t="shared" si="344"/>
        <v>0</v>
      </c>
      <c r="BF477" s="2">
        <f t="shared" si="344"/>
        <v>0</v>
      </c>
      <c r="BG477" s="2">
        <f t="shared" si="344"/>
        <v>0</v>
      </c>
      <c r="BH477" s="2">
        <f t="shared" si="344"/>
        <v>0</v>
      </c>
      <c r="BI477" s="2">
        <f t="shared" si="344"/>
        <v>0</v>
      </c>
      <c r="BJ477" s="2">
        <f t="shared" si="344"/>
        <v>0</v>
      </c>
      <c r="BK477" s="2">
        <f t="shared" si="344"/>
        <v>0</v>
      </c>
      <c r="BL477" s="2">
        <f t="shared" si="344"/>
        <v>0</v>
      </c>
      <c r="BM477" s="2">
        <f t="shared" si="344"/>
        <v>0</v>
      </c>
      <c r="BN477" s="2">
        <f t="shared" si="344"/>
        <v>0</v>
      </c>
      <c r="BO477" s="2">
        <f t="shared" si="344"/>
        <v>0</v>
      </c>
      <c r="BP477" s="2">
        <f t="shared" si="344"/>
        <v>0</v>
      </c>
      <c r="BQ477" s="2">
        <f t="shared" si="344"/>
        <v>0</v>
      </c>
      <c r="BR477" s="2">
        <f t="shared" si="344"/>
        <v>0</v>
      </c>
      <c r="BS477" s="2">
        <f t="shared" si="344"/>
        <v>0</v>
      </c>
      <c r="BT477" s="2">
        <f t="shared" si="344"/>
        <v>0</v>
      </c>
      <c r="BU477" s="2">
        <f t="shared" si="344"/>
        <v>0</v>
      </c>
      <c r="BV477" s="2">
        <f t="shared" si="344"/>
        <v>0</v>
      </c>
      <c r="BW477" s="2">
        <f t="shared" si="344"/>
        <v>0</v>
      </c>
      <c r="BX477" s="2">
        <f t="shared" si="344"/>
        <v>0</v>
      </c>
      <c r="BY477" s="2">
        <f t="shared" si="344"/>
        <v>0</v>
      </c>
      <c r="BZ477" s="2">
        <f t="shared" si="344"/>
        <v>0</v>
      </c>
      <c r="CA477" s="2">
        <f t="shared" ref="CA477:DF477" si="345">CA498</f>
        <v>380414.39</v>
      </c>
      <c r="CB477" s="2">
        <f t="shared" si="345"/>
        <v>0</v>
      </c>
      <c r="CC477" s="2">
        <f t="shared" si="345"/>
        <v>0</v>
      </c>
      <c r="CD477" s="2">
        <f t="shared" si="345"/>
        <v>380414.39</v>
      </c>
      <c r="CE477" s="2">
        <f t="shared" si="345"/>
        <v>6275.62</v>
      </c>
      <c r="CF477" s="2">
        <f t="shared" si="345"/>
        <v>6275.62</v>
      </c>
      <c r="CG477" s="2">
        <f t="shared" si="345"/>
        <v>0</v>
      </c>
      <c r="CH477" s="2">
        <f t="shared" si="345"/>
        <v>6275.62</v>
      </c>
      <c r="CI477" s="2">
        <f t="shared" si="345"/>
        <v>0</v>
      </c>
      <c r="CJ477" s="2">
        <f t="shared" si="345"/>
        <v>0</v>
      </c>
      <c r="CK477" s="2">
        <f t="shared" si="345"/>
        <v>0</v>
      </c>
      <c r="CL477" s="2">
        <f t="shared" si="345"/>
        <v>0</v>
      </c>
      <c r="CM477" s="2">
        <f t="shared" si="345"/>
        <v>0</v>
      </c>
      <c r="CN477" s="2">
        <f t="shared" si="345"/>
        <v>0</v>
      </c>
      <c r="CO477" s="2">
        <f t="shared" si="345"/>
        <v>0</v>
      </c>
      <c r="CP477" s="2">
        <f t="shared" si="345"/>
        <v>0</v>
      </c>
      <c r="CQ477" s="2">
        <f t="shared" si="345"/>
        <v>0</v>
      </c>
      <c r="CR477" s="2">
        <f t="shared" si="345"/>
        <v>0</v>
      </c>
      <c r="CS477" s="2">
        <f t="shared" si="345"/>
        <v>0</v>
      </c>
      <c r="CT477" s="2">
        <f t="shared" si="345"/>
        <v>0</v>
      </c>
      <c r="CU477" s="2">
        <f t="shared" si="345"/>
        <v>0</v>
      </c>
      <c r="CV477" s="2">
        <f t="shared" si="345"/>
        <v>0</v>
      </c>
      <c r="CW477" s="2">
        <f t="shared" si="345"/>
        <v>0</v>
      </c>
      <c r="CX477" s="2">
        <f t="shared" si="345"/>
        <v>0</v>
      </c>
      <c r="CY477" s="2">
        <f t="shared" si="345"/>
        <v>0</v>
      </c>
      <c r="CZ477" s="2">
        <f t="shared" si="345"/>
        <v>0</v>
      </c>
      <c r="DA477" s="2">
        <f t="shared" si="345"/>
        <v>0</v>
      </c>
      <c r="DB477" s="2">
        <f t="shared" si="345"/>
        <v>0</v>
      </c>
      <c r="DC477" s="2">
        <f t="shared" si="345"/>
        <v>0</v>
      </c>
      <c r="DD477" s="2">
        <f t="shared" si="345"/>
        <v>0</v>
      </c>
      <c r="DE477" s="2">
        <f t="shared" si="345"/>
        <v>0</v>
      </c>
      <c r="DF477" s="2">
        <f t="shared" si="345"/>
        <v>0</v>
      </c>
      <c r="DG477" s="3">
        <f t="shared" ref="DG477:EL477" si="346">DG498</f>
        <v>0</v>
      </c>
      <c r="DH477" s="3">
        <f t="shared" si="346"/>
        <v>0</v>
      </c>
      <c r="DI477" s="3">
        <f t="shared" si="346"/>
        <v>0</v>
      </c>
      <c r="DJ477" s="3">
        <f t="shared" si="346"/>
        <v>0</v>
      </c>
      <c r="DK477" s="3">
        <f t="shared" si="346"/>
        <v>0</v>
      </c>
      <c r="DL477" s="3">
        <f t="shared" si="346"/>
        <v>0</v>
      </c>
      <c r="DM477" s="3">
        <f t="shared" si="346"/>
        <v>0</v>
      </c>
      <c r="DN477" s="3">
        <f t="shared" si="346"/>
        <v>0</v>
      </c>
      <c r="DO477" s="3">
        <f t="shared" si="346"/>
        <v>0</v>
      </c>
      <c r="DP477" s="3">
        <f t="shared" si="346"/>
        <v>0</v>
      </c>
      <c r="DQ477" s="3">
        <f t="shared" si="346"/>
        <v>0</v>
      </c>
      <c r="DR477" s="3">
        <f t="shared" si="346"/>
        <v>0</v>
      </c>
      <c r="DS477" s="3">
        <f t="shared" si="346"/>
        <v>0</v>
      </c>
      <c r="DT477" s="3">
        <f t="shared" si="346"/>
        <v>0</v>
      </c>
      <c r="DU477" s="3">
        <f t="shared" si="346"/>
        <v>0</v>
      </c>
      <c r="DV477" s="3">
        <f t="shared" si="346"/>
        <v>0</v>
      </c>
      <c r="DW477" s="3">
        <f t="shared" si="346"/>
        <v>0</v>
      </c>
      <c r="DX477" s="3">
        <f t="shared" si="346"/>
        <v>0</v>
      </c>
      <c r="DY477" s="3">
        <f t="shared" si="346"/>
        <v>0</v>
      </c>
      <c r="DZ477" s="3">
        <f t="shared" si="346"/>
        <v>0</v>
      </c>
      <c r="EA477" s="3">
        <f t="shared" si="346"/>
        <v>0</v>
      </c>
      <c r="EB477" s="3">
        <f t="shared" si="346"/>
        <v>0</v>
      </c>
      <c r="EC477" s="3">
        <f t="shared" si="346"/>
        <v>0</v>
      </c>
      <c r="ED477" s="3">
        <f t="shared" si="346"/>
        <v>0</v>
      </c>
      <c r="EE477" s="3">
        <f t="shared" si="346"/>
        <v>0</v>
      </c>
      <c r="EF477" s="3">
        <f t="shared" si="346"/>
        <v>0</v>
      </c>
      <c r="EG477" s="3">
        <f t="shared" si="346"/>
        <v>0</v>
      </c>
      <c r="EH477" s="3">
        <f t="shared" si="346"/>
        <v>0</v>
      </c>
      <c r="EI477" s="3">
        <f t="shared" si="346"/>
        <v>0</v>
      </c>
      <c r="EJ477" s="3">
        <f t="shared" si="346"/>
        <v>0</v>
      </c>
      <c r="EK477" s="3">
        <f t="shared" si="346"/>
        <v>0</v>
      </c>
      <c r="EL477" s="3">
        <f t="shared" si="346"/>
        <v>0</v>
      </c>
      <c r="EM477" s="3">
        <f t="shared" ref="EM477:FR477" si="347">EM498</f>
        <v>0</v>
      </c>
      <c r="EN477" s="3">
        <f t="shared" si="347"/>
        <v>0</v>
      </c>
      <c r="EO477" s="3">
        <f t="shared" si="347"/>
        <v>0</v>
      </c>
      <c r="EP477" s="3">
        <f t="shared" si="347"/>
        <v>0</v>
      </c>
      <c r="EQ477" s="3">
        <f t="shared" si="347"/>
        <v>0</v>
      </c>
      <c r="ER477" s="3">
        <f t="shared" si="347"/>
        <v>0</v>
      </c>
      <c r="ES477" s="3">
        <f t="shared" si="347"/>
        <v>0</v>
      </c>
      <c r="ET477" s="3">
        <f t="shared" si="347"/>
        <v>0</v>
      </c>
      <c r="EU477" s="3">
        <f t="shared" si="347"/>
        <v>0</v>
      </c>
      <c r="EV477" s="3">
        <f t="shared" si="347"/>
        <v>0</v>
      </c>
      <c r="EW477" s="3">
        <f t="shared" si="347"/>
        <v>0</v>
      </c>
      <c r="EX477" s="3">
        <f t="shared" si="347"/>
        <v>0</v>
      </c>
      <c r="EY477" s="3">
        <f t="shared" si="347"/>
        <v>0</v>
      </c>
      <c r="EZ477" s="3">
        <f t="shared" si="347"/>
        <v>0</v>
      </c>
      <c r="FA477" s="3">
        <f t="shared" si="347"/>
        <v>0</v>
      </c>
      <c r="FB477" s="3">
        <f t="shared" si="347"/>
        <v>0</v>
      </c>
      <c r="FC477" s="3">
        <f t="shared" si="347"/>
        <v>0</v>
      </c>
      <c r="FD477" s="3">
        <f t="shared" si="347"/>
        <v>0</v>
      </c>
      <c r="FE477" s="3">
        <f t="shared" si="347"/>
        <v>0</v>
      </c>
      <c r="FF477" s="3">
        <f t="shared" si="347"/>
        <v>0</v>
      </c>
      <c r="FG477" s="3">
        <f t="shared" si="347"/>
        <v>0</v>
      </c>
      <c r="FH477" s="3">
        <f t="shared" si="347"/>
        <v>0</v>
      </c>
      <c r="FI477" s="3">
        <f t="shared" si="347"/>
        <v>0</v>
      </c>
      <c r="FJ477" s="3">
        <f t="shared" si="347"/>
        <v>0</v>
      </c>
      <c r="FK477" s="3">
        <f t="shared" si="347"/>
        <v>0</v>
      </c>
      <c r="FL477" s="3">
        <f t="shared" si="347"/>
        <v>0</v>
      </c>
      <c r="FM477" s="3">
        <f t="shared" si="347"/>
        <v>0</v>
      </c>
      <c r="FN477" s="3">
        <f t="shared" si="347"/>
        <v>0</v>
      </c>
      <c r="FO477" s="3">
        <f t="shared" si="347"/>
        <v>0</v>
      </c>
      <c r="FP477" s="3">
        <f t="shared" si="347"/>
        <v>0</v>
      </c>
      <c r="FQ477" s="3">
        <f t="shared" si="347"/>
        <v>0</v>
      </c>
      <c r="FR477" s="3">
        <f t="shared" si="347"/>
        <v>0</v>
      </c>
      <c r="FS477" s="3">
        <f t="shared" ref="FS477:GX477" si="348">FS498</f>
        <v>0</v>
      </c>
      <c r="FT477" s="3">
        <f t="shared" si="348"/>
        <v>0</v>
      </c>
      <c r="FU477" s="3">
        <f t="shared" si="348"/>
        <v>0</v>
      </c>
      <c r="FV477" s="3">
        <f t="shared" si="348"/>
        <v>0</v>
      </c>
      <c r="FW477" s="3">
        <f t="shared" si="348"/>
        <v>0</v>
      </c>
      <c r="FX477" s="3">
        <f t="shared" si="348"/>
        <v>0</v>
      </c>
      <c r="FY477" s="3">
        <f t="shared" si="348"/>
        <v>0</v>
      </c>
      <c r="FZ477" s="3">
        <f t="shared" si="348"/>
        <v>0</v>
      </c>
      <c r="GA477" s="3">
        <f t="shared" si="348"/>
        <v>0</v>
      </c>
      <c r="GB477" s="3">
        <f t="shared" si="348"/>
        <v>0</v>
      </c>
      <c r="GC477" s="3">
        <f t="shared" si="348"/>
        <v>0</v>
      </c>
      <c r="GD477" s="3">
        <f t="shared" si="348"/>
        <v>0</v>
      </c>
      <c r="GE477" s="3">
        <f t="shared" si="348"/>
        <v>0</v>
      </c>
      <c r="GF477" s="3">
        <f t="shared" si="348"/>
        <v>0</v>
      </c>
      <c r="GG477" s="3">
        <f t="shared" si="348"/>
        <v>0</v>
      </c>
      <c r="GH477" s="3">
        <f t="shared" si="348"/>
        <v>0</v>
      </c>
      <c r="GI477" s="3">
        <f t="shared" si="348"/>
        <v>0</v>
      </c>
      <c r="GJ477" s="3">
        <f t="shared" si="348"/>
        <v>0</v>
      </c>
      <c r="GK477" s="3">
        <f t="shared" si="348"/>
        <v>0</v>
      </c>
      <c r="GL477" s="3">
        <f t="shared" si="348"/>
        <v>0</v>
      </c>
      <c r="GM477" s="3">
        <f t="shared" si="348"/>
        <v>0</v>
      </c>
      <c r="GN477" s="3">
        <f t="shared" si="348"/>
        <v>0</v>
      </c>
      <c r="GO477" s="3">
        <f t="shared" si="348"/>
        <v>0</v>
      </c>
      <c r="GP477" s="3">
        <f t="shared" si="348"/>
        <v>0</v>
      </c>
      <c r="GQ477" s="3">
        <f t="shared" si="348"/>
        <v>0</v>
      </c>
      <c r="GR477" s="3">
        <f t="shared" si="348"/>
        <v>0</v>
      </c>
      <c r="GS477" s="3">
        <f t="shared" si="348"/>
        <v>0</v>
      </c>
      <c r="GT477" s="3">
        <f t="shared" si="348"/>
        <v>0</v>
      </c>
      <c r="GU477" s="3">
        <f t="shared" si="348"/>
        <v>0</v>
      </c>
      <c r="GV477" s="3">
        <f t="shared" si="348"/>
        <v>0</v>
      </c>
      <c r="GW477" s="3">
        <f t="shared" si="348"/>
        <v>0</v>
      </c>
      <c r="GX477" s="3">
        <f t="shared" si="348"/>
        <v>0</v>
      </c>
    </row>
    <row r="479" spans="1:245" x14ac:dyDescent="0.2">
      <c r="A479">
        <v>17</v>
      </c>
      <c r="B479">
        <v>1</v>
      </c>
      <c r="C479">
        <f>ROW(SmtRes!A443)</f>
        <v>443</v>
      </c>
      <c r="D479">
        <f>ROW(EtalonRes!A443)</f>
        <v>443</v>
      </c>
      <c r="E479" t="s">
        <v>397</v>
      </c>
      <c r="F479" t="s">
        <v>398</v>
      </c>
      <c r="G479" t="s">
        <v>399</v>
      </c>
      <c r="H479" t="s">
        <v>19</v>
      </c>
      <c r="I479">
        <v>1</v>
      </c>
      <c r="J479">
        <v>0</v>
      </c>
      <c r="K479">
        <v>1</v>
      </c>
      <c r="O479">
        <f t="shared" ref="O479:O496" si="349">ROUND(CP479,2)</f>
        <v>171.24</v>
      </c>
      <c r="P479">
        <f t="shared" ref="P479:P496" si="350">ROUND(CQ479*I479,2)</f>
        <v>69.58</v>
      </c>
      <c r="Q479">
        <f t="shared" ref="Q479:Q496" si="351">ROUND(CR479*I479,2)</f>
        <v>0</v>
      </c>
      <c r="R479">
        <f t="shared" ref="R479:R496" si="352">ROUND(CS479*I479,2)</f>
        <v>0</v>
      </c>
      <c r="S479">
        <f t="shared" ref="S479:S496" si="353">ROUND(CT479*I479,2)</f>
        <v>101.66</v>
      </c>
      <c r="T479">
        <f t="shared" ref="T479:T496" si="354">ROUND(CU479*I479,2)</f>
        <v>0</v>
      </c>
      <c r="U479">
        <f t="shared" ref="U479:U496" si="355">CV479*I479</f>
        <v>0.28000000000000003</v>
      </c>
      <c r="V479">
        <f t="shared" ref="V479:V496" si="356">CW479*I479</f>
        <v>0</v>
      </c>
      <c r="W479">
        <f t="shared" ref="W479:W496" si="357">ROUND(CX479*I479,2)</f>
        <v>0</v>
      </c>
      <c r="X479">
        <f t="shared" ref="X479:X496" si="358">ROUND(CY479,2)</f>
        <v>71.16</v>
      </c>
      <c r="Y479">
        <f t="shared" ref="Y479:Y496" si="359">ROUND(CZ479,2)</f>
        <v>10.17</v>
      </c>
      <c r="AA479">
        <v>150194011</v>
      </c>
      <c r="AB479">
        <f t="shared" ref="AB479:AB496" si="360">ROUND((AC479+AD479+AF479),6)</f>
        <v>171.24</v>
      </c>
      <c r="AC479">
        <f>ROUND((ES479),6)</f>
        <v>69.58</v>
      </c>
      <c r="AD479">
        <f>ROUND((((ET479)-(EU479))+AE479),6)</f>
        <v>0</v>
      </c>
      <c r="AE479">
        <f>ROUND((EU479),6)</f>
        <v>0</v>
      </c>
      <c r="AF479">
        <f>ROUND((EV479),6)</f>
        <v>101.66</v>
      </c>
      <c r="AG479">
        <f t="shared" ref="AG479:AG496" si="361">ROUND((AP479),6)</f>
        <v>0</v>
      </c>
      <c r="AH479">
        <f>(EW479)</f>
        <v>0.28000000000000003</v>
      </c>
      <c r="AI479">
        <f>(EX479)</f>
        <v>0</v>
      </c>
      <c r="AJ479">
        <f t="shared" ref="AJ479:AJ496" si="362">(AS479)</f>
        <v>0</v>
      </c>
      <c r="AK479">
        <v>171.24</v>
      </c>
      <c r="AL479">
        <v>69.58</v>
      </c>
      <c r="AM479">
        <v>0</v>
      </c>
      <c r="AN479">
        <v>0</v>
      </c>
      <c r="AO479">
        <v>101.66</v>
      </c>
      <c r="AP479">
        <v>0</v>
      </c>
      <c r="AQ479">
        <v>0.28000000000000003</v>
      </c>
      <c r="AR479">
        <v>0</v>
      </c>
      <c r="AS479">
        <v>0</v>
      </c>
      <c r="AT479">
        <v>70</v>
      </c>
      <c r="AU479">
        <v>10</v>
      </c>
      <c r="AV479">
        <v>1</v>
      </c>
      <c r="AW479">
        <v>1</v>
      </c>
      <c r="AZ479">
        <v>1</v>
      </c>
      <c r="BA479">
        <v>1</v>
      </c>
      <c r="BB479">
        <v>1</v>
      </c>
      <c r="BC479">
        <v>1</v>
      </c>
      <c r="BD479" t="s">
        <v>3</v>
      </c>
      <c r="BE479" t="s">
        <v>3</v>
      </c>
      <c r="BF479" t="s">
        <v>3</v>
      </c>
      <c r="BG479" t="s">
        <v>3</v>
      </c>
      <c r="BH479">
        <v>0</v>
      </c>
      <c r="BI479">
        <v>4</v>
      </c>
      <c r="BJ479" t="s">
        <v>400</v>
      </c>
      <c r="BM479">
        <v>0</v>
      </c>
      <c r="BN479">
        <v>0</v>
      </c>
      <c r="BO479" t="s">
        <v>3</v>
      </c>
      <c r="BP479">
        <v>0</v>
      </c>
      <c r="BQ479">
        <v>1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70</v>
      </c>
      <c r="CA479">
        <v>10</v>
      </c>
      <c r="CB479" t="s">
        <v>3</v>
      </c>
      <c r="CE479">
        <v>0</v>
      </c>
      <c r="CF479">
        <v>0</v>
      </c>
      <c r="CG479">
        <v>0</v>
      </c>
      <c r="CM479">
        <v>0</v>
      </c>
      <c r="CN479" t="s">
        <v>3</v>
      </c>
      <c r="CO479">
        <v>0</v>
      </c>
      <c r="CP479">
        <f t="shared" ref="CP479:CP496" si="363">(P479+Q479+S479)</f>
        <v>171.24</v>
      </c>
      <c r="CQ479">
        <f t="shared" ref="CQ479:CQ496" si="364">(AC479*BC479*AW479)</f>
        <v>69.58</v>
      </c>
      <c r="CR479">
        <f>((((ET479)*BB479-(EU479)*BS479)+AE479*BS479)*AV479)</f>
        <v>0</v>
      </c>
      <c r="CS479">
        <f t="shared" ref="CS479:CS496" si="365">(AE479*BS479*AV479)</f>
        <v>0</v>
      </c>
      <c r="CT479">
        <f t="shared" ref="CT479:CT496" si="366">(AF479*BA479*AV479)</f>
        <v>101.66</v>
      </c>
      <c r="CU479">
        <f t="shared" ref="CU479:CU496" si="367">AG479</f>
        <v>0</v>
      </c>
      <c r="CV479">
        <f t="shared" ref="CV479:CV496" si="368">(AH479*AV479)</f>
        <v>0.28000000000000003</v>
      </c>
      <c r="CW479">
        <f t="shared" ref="CW479:CW496" si="369">AI479</f>
        <v>0</v>
      </c>
      <c r="CX479">
        <f t="shared" ref="CX479:CX496" si="370">AJ479</f>
        <v>0</v>
      </c>
      <c r="CY479">
        <f t="shared" ref="CY479:CY496" si="371">((S479*BZ479)/100)</f>
        <v>71.161999999999992</v>
      </c>
      <c r="CZ479">
        <f t="shared" ref="CZ479:CZ496" si="372">((S479*CA479)/100)</f>
        <v>10.165999999999999</v>
      </c>
      <c r="DC479" t="s">
        <v>3</v>
      </c>
      <c r="DD479" t="s">
        <v>3</v>
      </c>
      <c r="DE479" t="s">
        <v>3</v>
      </c>
      <c r="DF479" t="s">
        <v>3</v>
      </c>
      <c r="DG479" t="s">
        <v>3</v>
      </c>
      <c r="DH479" t="s">
        <v>3</v>
      </c>
      <c r="DI479" t="s">
        <v>3</v>
      </c>
      <c r="DJ479" t="s">
        <v>3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1010</v>
      </c>
      <c r="DV479" t="s">
        <v>19</v>
      </c>
      <c r="DW479" t="s">
        <v>19</v>
      </c>
      <c r="DX479">
        <v>1</v>
      </c>
      <c r="DZ479" t="s">
        <v>3</v>
      </c>
      <c r="EA479" t="s">
        <v>3</v>
      </c>
      <c r="EB479" t="s">
        <v>3</v>
      </c>
      <c r="EC479" t="s">
        <v>3</v>
      </c>
      <c r="EE479">
        <v>113434998</v>
      </c>
      <c r="EF479">
        <v>1</v>
      </c>
      <c r="EG479" t="s">
        <v>23</v>
      </c>
      <c r="EH479">
        <v>0</v>
      </c>
      <c r="EI479" t="s">
        <v>3</v>
      </c>
      <c r="EJ479">
        <v>4</v>
      </c>
      <c r="EK479">
        <v>0</v>
      </c>
      <c r="EL479" t="s">
        <v>24</v>
      </c>
      <c r="EM479" t="s">
        <v>25</v>
      </c>
      <c r="EO479" t="s">
        <v>3</v>
      </c>
      <c r="EQ479">
        <v>131072</v>
      </c>
      <c r="ER479">
        <v>171.24</v>
      </c>
      <c r="ES479">
        <v>69.58</v>
      </c>
      <c r="ET479">
        <v>0</v>
      </c>
      <c r="EU479">
        <v>0</v>
      </c>
      <c r="EV479">
        <v>101.66</v>
      </c>
      <c r="EW479">
        <v>0.28000000000000003</v>
      </c>
      <c r="EX479">
        <v>0</v>
      </c>
      <c r="EY479">
        <v>0</v>
      </c>
      <c r="FQ479">
        <v>0</v>
      </c>
      <c r="FR479">
        <f t="shared" ref="FR479:FR496" si="373">ROUND(IF(BI479=3,GM479,0),2)</f>
        <v>0</v>
      </c>
      <c r="FS479">
        <v>0</v>
      </c>
      <c r="FX479">
        <v>70</v>
      </c>
      <c r="FY479">
        <v>10</v>
      </c>
      <c r="GA479" t="s">
        <v>3</v>
      </c>
      <c r="GD479">
        <v>0</v>
      </c>
      <c r="GF479">
        <v>-1205371343</v>
      </c>
      <c r="GG479">
        <v>2</v>
      </c>
      <c r="GH479">
        <v>1</v>
      </c>
      <c r="GI479">
        <v>-2</v>
      </c>
      <c r="GJ479">
        <v>0</v>
      </c>
      <c r="GK479">
        <f>ROUND(R479*(R12)/100,2)</f>
        <v>0</v>
      </c>
      <c r="GL479">
        <f t="shared" ref="GL479:GL496" si="374">ROUND(IF(AND(BH479=3,BI479=3,FS479&lt;&gt;0),P479,0),2)</f>
        <v>0</v>
      </c>
      <c r="GM479">
        <f t="shared" ref="GM479:GM496" si="375">ROUND(O479+X479+Y479+GK479,2)+GX479</f>
        <v>252.57</v>
      </c>
      <c r="GN479">
        <f t="shared" ref="GN479:GN496" si="376">IF(OR(BI479=0,BI479=1),GM479,0)</f>
        <v>0</v>
      </c>
      <c r="GO479">
        <f t="shared" ref="GO479:GO496" si="377">IF(BI479=2,GM479,0)</f>
        <v>0</v>
      </c>
      <c r="GP479">
        <f t="shared" ref="GP479:GP496" si="378">IF(BI479=4,GM479+GX479,0)</f>
        <v>252.57</v>
      </c>
      <c r="GR479">
        <v>0</v>
      </c>
      <c r="GS479">
        <v>0</v>
      </c>
      <c r="GT479">
        <v>0</v>
      </c>
      <c r="GU479" t="s">
        <v>3</v>
      </c>
      <c r="GV479">
        <f>ROUND((GT479),6)</f>
        <v>0</v>
      </c>
      <c r="GW479">
        <v>1</v>
      </c>
      <c r="GX479">
        <f t="shared" ref="GX479:GX496" si="379">ROUND(HC479*I479,2)</f>
        <v>0</v>
      </c>
      <c r="HA479">
        <v>0</v>
      </c>
      <c r="HB479">
        <v>0</v>
      </c>
      <c r="HC479">
        <f t="shared" ref="HC479:HC496" si="380">GV479*GW479</f>
        <v>0</v>
      </c>
      <c r="HE479" t="s">
        <v>3</v>
      </c>
      <c r="HF479" t="s">
        <v>3</v>
      </c>
      <c r="HM479" t="s">
        <v>3</v>
      </c>
      <c r="HN479" t="s">
        <v>3</v>
      </c>
      <c r="HO479" t="s">
        <v>3</v>
      </c>
      <c r="HP479" t="s">
        <v>3</v>
      </c>
      <c r="HQ479" t="s">
        <v>3</v>
      </c>
      <c r="IK479">
        <v>0</v>
      </c>
    </row>
    <row r="480" spans="1:245" x14ac:dyDescent="0.2">
      <c r="A480">
        <v>17</v>
      </c>
      <c r="B480">
        <v>1</v>
      </c>
      <c r="C480">
        <f>ROW(SmtRes!A450)</f>
        <v>450</v>
      </c>
      <c r="D480">
        <f>ROW(EtalonRes!A450)</f>
        <v>450</v>
      </c>
      <c r="E480" t="s">
        <v>401</v>
      </c>
      <c r="F480" t="s">
        <v>17</v>
      </c>
      <c r="G480" t="s">
        <v>152</v>
      </c>
      <c r="H480" t="s">
        <v>19</v>
      </c>
      <c r="I480">
        <v>3</v>
      </c>
      <c r="J480">
        <v>0</v>
      </c>
      <c r="K480">
        <v>3</v>
      </c>
      <c r="O480">
        <f t="shared" si="349"/>
        <v>1407.9</v>
      </c>
      <c r="P480">
        <f t="shared" si="350"/>
        <v>25.38</v>
      </c>
      <c r="Q480">
        <f t="shared" si="351"/>
        <v>265.39999999999998</v>
      </c>
      <c r="R480">
        <f t="shared" si="352"/>
        <v>173.21</v>
      </c>
      <c r="S480">
        <f t="shared" si="353"/>
        <v>1117.1199999999999</v>
      </c>
      <c r="T480">
        <f t="shared" si="354"/>
        <v>0</v>
      </c>
      <c r="U480">
        <f t="shared" si="355"/>
        <v>2.8769999999999998</v>
      </c>
      <c r="V480">
        <f t="shared" si="356"/>
        <v>0</v>
      </c>
      <c r="W480">
        <f t="shared" si="357"/>
        <v>0</v>
      </c>
      <c r="X480">
        <f t="shared" si="358"/>
        <v>781.98</v>
      </c>
      <c r="Y480">
        <f t="shared" si="359"/>
        <v>111.71</v>
      </c>
      <c r="AA480">
        <v>150194011</v>
      </c>
      <c r="AB480">
        <f t="shared" si="360"/>
        <v>469.298</v>
      </c>
      <c r="AC480">
        <f>ROUND(((ES480*1)),6)</f>
        <v>8.4600000000000009</v>
      </c>
      <c r="AD480">
        <f>ROUND(((((ET480*0.7))-((EU480*0.7)))+AE480),6)</f>
        <v>88.465999999999994</v>
      </c>
      <c r="AE480">
        <f>ROUND(((EU480*0.7)),6)</f>
        <v>57.735999999999997</v>
      </c>
      <c r="AF480">
        <f>ROUND(((EV480*0.7)),6)</f>
        <v>372.37200000000001</v>
      </c>
      <c r="AG480">
        <f t="shared" si="361"/>
        <v>0</v>
      </c>
      <c r="AH480">
        <f>((EW480*0.7))</f>
        <v>0.95899999999999996</v>
      </c>
      <c r="AI480">
        <f>((EX480*0.7))</f>
        <v>0</v>
      </c>
      <c r="AJ480">
        <f t="shared" si="362"/>
        <v>0</v>
      </c>
      <c r="AK480">
        <v>666.8</v>
      </c>
      <c r="AL480">
        <v>8.4600000000000009</v>
      </c>
      <c r="AM480">
        <v>126.38</v>
      </c>
      <c r="AN480">
        <v>82.48</v>
      </c>
      <c r="AO480">
        <v>531.96</v>
      </c>
      <c r="AP480">
        <v>0</v>
      </c>
      <c r="AQ480">
        <v>1.37</v>
      </c>
      <c r="AR480">
        <v>0</v>
      </c>
      <c r="AS480">
        <v>0</v>
      </c>
      <c r="AT480">
        <v>70</v>
      </c>
      <c r="AU480">
        <v>10</v>
      </c>
      <c r="AV480">
        <v>1</v>
      </c>
      <c r="AW480">
        <v>1</v>
      </c>
      <c r="AZ480">
        <v>1</v>
      </c>
      <c r="BA480">
        <v>1</v>
      </c>
      <c r="BB480">
        <v>1</v>
      </c>
      <c r="BC480">
        <v>1</v>
      </c>
      <c r="BD480" t="s">
        <v>3</v>
      </c>
      <c r="BE480" t="s">
        <v>3</v>
      </c>
      <c r="BF480" t="s">
        <v>3</v>
      </c>
      <c r="BG480" t="s">
        <v>3</v>
      </c>
      <c r="BH480">
        <v>0</v>
      </c>
      <c r="BI480">
        <v>4</v>
      </c>
      <c r="BJ480" t="s">
        <v>20</v>
      </c>
      <c r="BM480">
        <v>0</v>
      </c>
      <c r="BN480">
        <v>0</v>
      </c>
      <c r="BO480" t="s">
        <v>3</v>
      </c>
      <c r="BP480">
        <v>0</v>
      </c>
      <c r="BQ480">
        <v>1</v>
      </c>
      <c r="BR480">
        <v>0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70</v>
      </c>
      <c r="CA480">
        <v>10</v>
      </c>
      <c r="CB480" t="s">
        <v>3</v>
      </c>
      <c r="CE480">
        <v>0</v>
      </c>
      <c r="CF480">
        <v>0</v>
      </c>
      <c r="CG480">
        <v>0</v>
      </c>
      <c r="CM480">
        <v>0</v>
      </c>
      <c r="CN480" t="s">
        <v>850</v>
      </c>
      <c r="CO480">
        <v>0</v>
      </c>
      <c r="CP480">
        <f t="shared" si="363"/>
        <v>1407.8999999999999</v>
      </c>
      <c r="CQ480">
        <f t="shared" si="364"/>
        <v>8.4600000000000009</v>
      </c>
      <c r="CR480">
        <f>(((((ET480*0.7))*BB480-((EU480*0.7))*BS480)+AE480*BS480)*AV480)</f>
        <v>88.465999999999994</v>
      </c>
      <c r="CS480">
        <f t="shared" si="365"/>
        <v>57.735999999999997</v>
      </c>
      <c r="CT480">
        <f t="shared" si="366"/>
        <v>372.37200000000001</v>
      </c>
      <c r="CU480">
        <f t="shared" si="367"/>
        <v>0</v>
      </c>
      <c r="CV480">
        <f t="shared" si="368"/>
        <v>0.95899999999999996</v>
      </c>
      <c r="CW480">
        <f t="shared" si="369"/>
        <v>0</v>
      </c>
      <c r="CX480">
        <f t="shared" si="370"/>
        <v>0</v>
      </c>
      <c r="CY480">
        <f t="shared" si="371"/>
        <v>781.98399999999992</v>
      </c>
      <c r="CZ480">
        <f t="shared" si="372"/>
        <v>111.71199999999999</v>
      </c>
      <c r="DC480" t="s">
        <v>3</v>
      </c>
      <c r="DD480" t="s">
        <v>21</v>
      </c>
      <c r="DE480" t="s">
        <v>22</v>
      </c>
      <c r="DF480" t="s">
        <v>22</v>
      </c>
      <c r="DG480" t="s">
        <v>22</v>
      </c>
      <c r="DH480" t="s">
        <v>3</v>
      </c>
      <c r="DI480" t="s">
        <v>22</v>
      </c>
      <c r="DJ480" t="s">
        <v>22</v>
      </c>
      <c r="DK480" t="s">
        <v>3</v>
      </c>
      <c r="DL480" t="s">
        <v>3</v>
      </c>
      <c r="DM480" t="s">
        <v>3</v>
      </c>
      <c r="DN480">
        <v>0</v>
      </c>
      <c r="DO480">
        <v>0</v>
      </c>
      <c r="DP480">
        <v>1</v>
      </c>
      <c r="DQ480">
        <v>1</v>
      </c>
      <c r="DU480">
        <v>1010</v>
      </c>
      <c r="DV480" t="s">
        <v>19</v>
      </c>
      <c r="DW480" t="s">
        <v>19</v>
      </c>
      <c r="DX480">
        <v>1</v>
      </c>
      <c r="DZ480" t="s">
        <v>3</v>
      </c>
      <c r="EA480" t="s">
        <v>3</v>
      </c>
      <c r="EB480" t="s">
        <v>3</v>
      </c>
      <c r="EC480" t="s">
        <v>3</v>
      </c>
      <c r="EE480">
        <v>113434998</v>
      </c>
      <c r="EF480">
        <v>1</v>
      </c>
      <c r="EG480" t="s">
        <v>23</v>
      </c>
      <c r="EH480">
        <v>0</v>
      </c>
      <c r="EI480" t="s">
        <v>3</v>
      </c>
      <c r="EJ480">
        <v>4</v>
      </c>
      <c r="EK480">
        <v>0</v>
      </c>
      <c r="EL480" t="s">
        <v>24</v>
      </c>
      <c r="EM480" t="s">
        <v>25</v>
      </c>
      <c r="EO480" t="s">
        <v>26</v>
      </c>
      <c r="EQ480">
        <v>131072</v>
      </c>
      <c r="ER480">
        <v>666.8</v>
      </c>
      <c r="ES480">
        <v>8.4600000000000009</v>
      </c>
      <c r="ET480">
        <v>126.38</v>
      </c>
      <c r="EU480">
        <v>82.48</v>
      </c>
      <c r="EV480">
        <v>531.96</v>
      </c>
      <c r="EW480">
        <v>1.37</v>
      </c>
      <c r="EX480">
        <v>0</v>
      </c>
      <c r="EY480">
        <v>0</v>
      </c>
      <c r="FQ480">
        <v>0</v>
      </c>
      <c r="FR480">
        <f t="shared" si="373"/>
        <v>0</v>
      </c>
      <c r="FS480">
        <v>0</v>
      </c>
      <c r="FX480">
        <v>70</v>
      </c>
      <c r="FY480">
        <v>10</v>
      </c>
      <c r="GA480" t="s">
        <v>3</v>
      </c>
      <c r="GD480">
        <v>0</v>
      </c>
      <c r="GF480">
        <v>-1067884061</v>
      </c>
      <c r="GG480">
        <v>2</v>
      </c>
      <c r="GH480">
        <v>1</v>
      </c>
      <c r="GI480">
        <v>-2</v>
      </c>
      <c r="GJ480">
        <v>0</v>
      </c>
      <c r="GK480">
        <f>ROUND(R480*(R12)/100,2)</f>
        <v>187.07</v>
      </c>
      <c r="GL480">
        <f t="shared" si="374"/>
        <v>0</v>
      </c>
      <c r="GM480">
        <f t="shared" si="375"/>
        <v>2488.66</v>
      </c>
      <c r="GN480">
        <f t="shared" si="376"/>
        <v>0</v>
      </c>
      <c r="GO480">
        <f t="shared" si="377"/>
        <v>0</v>
      </c>
      <c r="GP480">
        <f t="shared" si="378"/>
        <v>2488.66</v>
      </c>
      <c r="GR480">
        <v>0</v>
      </c>
      <c r="GS480">
        <v>0</v>
      </c>
      <c r="GT480">
        <v>0</v>
      </c>
      <c r="GU480" t="s">
        <v>3</v>
      </c>
      <c r="GV480">
        <f>ROUND((GT480),6)</f>
        <v>0</v>
      </c>
      <c r="GW480">
        <v>1</v>
      </c>
      <c r="GX480">
        <f t="shared" si="379"/>
        <v>0</v>
      </c>
      <c r="HA480">
        <v>0</v>
      </c>
      <c r="HB480">
        <v>0</v>
      </c>
      <c r="HC480">
        <f t="shared" si="380"/>
        <v>0</v>
      </c>
      <c r="HE480" t="s">
        <v>3</v>
      </c>
      <c r="HF480" t="s">
        <v>3</v>
      </c>
      <c r="HM480" t="s">
        <v>3</v>
      </c>
      <c r="HN480" t="s">
        <v>3</v>
      </c>
      <c r="HO480" t="s">
        <v>3</v>
      </c>
      <c r="HP480" t="s">
        <v>3</v>
      </c>
      <c r="HQ480" t="s">
        <v>3</v>
      </c>
      <c r="IK480">
        <v>0</v>
      </c>
    </row>
    <row r="481" spans="1:245" x14ac:dyDescent="0.2">
      <c r="A481">
        <v>17</v>
      </c>
      <c r="B481">
        <v>1</v>
      </c>
      <c r="C481">
        <f>ROW(SmtRes!A454)</f>
        <v>454</v>
      </c>
      <c r="D481">
        <f>ROW(EtalonRes!A454)</f>
        <v>454</v>
      </c>
      <c r="E481" t="s">
        <v>402</v>
      </c>
      <c r="F481" t="s">
        <v>28</v>
      </c>
      <c r="G481" t="s">
        <v>154</v>
      </c>
      <c r="H481" t="s">
        <v>19</v>
      </c>
      <c r="I481">
        <v>3</v>
      </c>
      <c r="J481">
        <v>0</v>
      </c>
      <c r="K481">
        <v>3</v>
      </c>
      <c r="O481">
        <f t="shared" si="349"/>
        <v>1023.34</v>
      </c>
      <c r="P481">
        <f t="shared" si="350"/>
        <v>59.07</v>
      </c>
      <c r="Q481">
        <f t="shared" si="351"/>
        <v>195.53</v>
      </c>
      <c r="R481">
        <f t="shared" si="352"/>
        <v>127.71</v>
      </c>
      <c r="S481">
        <f t="shared" si="353"/>
        <v>768.74</v>
      </c>
      <c r="T481">
        <f t="shared" si="354"/>
        <v>0</v>
      </c>
      <c r="U481">
        <f t="shared" si="355"/>
        <v>1.9799999999999998</v>
      </c>
      <c r="V481">
        <f t="shared" si="356"/>
        <v>0</v>
      </c>
      <c r="W481">
        <f t="shared" si="357"/>
        <v>0</v>
      </c>
      <c r="X481">
        <f t="shared" si="358"/>
        <v>538.12</v>
      </c>
      <c r="Y481">
        <f t="shared" si="359"/>
        <v>76.87</v>
      </c>
      <c r="AA481">
        <v>150194011</v>
      </c>
      <c r="AB481">
        <f t="shared" si="360"/>
        <v>341.11</v>
      </c>
      <c r="AC481">
        <f>ROUND((((ES481*1)*11)),6)</f>
        <v>19.690000000000001</v>
      </c>
      <c r="AD481">
        <f>ROUND((((((ET481*0.75)*11))-(((EU481*0.75)*11)))+AE481),6)</f>
        <v>65.174999999999997</v>
      </c>
      <c r="AE481">
        <f>ROUND((((EU481*0.75)*11)),6)</f>
        <v>42.57</v>
      </c>
      <c r="AF481">
        <f>ROUND((((EV481*0.75)*11)),6)</f>
        <v>256.245</v>
      </c>
      <c r="AG481">
        <f t="shared" si="361"/>
        <v>0</v>
      </c>
      <c r="AH481">
        <f>(((EW481*0.75)*11))</f>
        <v>0.65999999999999992</v>
      </c>
      <c r="AI481">
        <f>(((EX481*0.75)*11))</f>
        <v>0</v>
      </c>
      <c r="AJ481">
        <f t="shared" si="362"/>
        <v>0</v>
      </c>
      <c r="AK481">
        <v>40.75</v>
      </c>
      <c r="AL481">
        <v>1.79</v>
      </c>
      <c r="AM481">
        <v>7.9</v>
      </c>
      <c r="AN481">
        <v>5.16</v>
      </c>
      <c r="AO481">
        <v>31.06</v>
      </c>
      <c r="AP481">
        <v>0</v>
      </c>
      <c r="AQ481">
        <v>0.08</v>
      </c>
      <c r="AR481">
        <v>0</v>
      </c>
      <c r="AS481">
        <v>0</v>
      </c>
      <c r="AT481">
        <v>70</v>
      </c>
      <c r="AU481">
        <v>10</v>
      </c>
      <c r="AV481">
        <v>1</v>
      </c>
      <c r="AW481">
        <v>1</v>
      </c>
      <c r="AZ481">
        <v>1</v>
      </c>
      <c r="BA481">
        <v>1</v>
      </c>
      <c r="BB481">
        <v>1</v>
      </c>
      <c r="BC481">
        <v>1</v>
      </c>
      <c r="BD481" t="s">
        <v>3</v>
      </c>
      <c r="BE481" t="s">
        <v>3</v>
      </c>
      <c r="BF481" t="s">
        <v>3</v>
      </c>
      <c r="BG481" t="s">
        <v>3</v>
      </c>
      <c r="BH481">
        <v>0</v>
      </c>
      <c r="BI481">
        <v>4</v>
      </c>
      <c r="BJ481" t="s">
        <v>30</v>
      </c>
      <c r="BM481">
        <v>0</v>
      </c>
      <c r="BN481">
        <v>0</v>
      </c>
      <c r="BO481" t="s">
        <v>3</v>
      </c>
      <c r="BP481">
        <v>0</v>
      </c>
      <c r="BQ481">
        <v>1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70</v>
      </c>
      <c r="CA481">
        <v>10</v>
      </c>
      <c r="CB481" t="s">
        <v>3</v>
      </c>
      <c r="CE481">
        <v>0</v>
      </c>
      <c r="CF481">
        <v>0</v>
      </c>
      <c r="CG481">
        <v>0</v>
      </c>
      <c r="CM481">
        <v>0</v>
      </c>
      <c r="CN481" t="s">
        <v>851</v>
      </c>
      <c r="CO481">
        <v>0</v>
      </c>
      <c r="CP481">
        <f t="shared" si="363"/>
        <v>1023.34</v>
      </c>
      <c r="CQ481">
        <f t="shared" si="364"/>
        <v>19.690000000000001</v>
      </c>
      <c r="CR481">
        <f>((((((ET481*0.75)*11))*BB481-(((EU481*0.75)*11))*BS481)+AE481*BS481)*AV481)</f>
        <v>65.175000000000011</v>
      </c>
      <c r="CS481">
        <f t="shared" si="365"/>
        <v>42.57</v>
      </c>
      <c r="CT481">
        <f t="shared" si="366"/>
        <v>256.245</v>
      </c>
      <c r="CU481">
        <f t="shared" si="367"/>
        <v>0</v>
      </c>
      <c r="CV481">
        <f t="shared" si="368"/>
        <v>0.65999999999999992</v>
      </c>
      <c r="CW481">
        <f t="shared" si="369"/>
        <v>0</v>
      </c>
      <c r="CX481">
        <f t="shared" si="370"/>
        <v>0</v>
      </c>
      <c r="CY481">
        <f t="shared" si="371"/>
        <v>538.11800000000005</v>
      </c>
      <c r="CZ481">
        <f t="shared" si="372"/>
        <v>76.873999999999995</v>
      </c>
      <c r="DC481" t="s">
        <v>3</v>
      </c>
      <c r="DD481" t="s">
        <v>31</v>
      </c>
      <c r="DE481" t="s">
        <v>32</v>
      </c>
      <c r="DF481" t="s">
        <v>32</v>
      </c>
      <c r="DG481" t="s">
        <v>32</v>
      </c>
      <c r="DH481" t="s">
        <v>3</v>
      </c>
      <c r="DI481" t="s">
        <v>32</v>
      </c>
      <c r="DJ481" t="s">
        <v>32</v>
      </c>
      <c r="DK481" t="s">
        <v>3</v>
      </c>
      <c r="DL481" t="s">
        <v>33</v>
      </c>
      <c r="DM481" t="s">
        <v>33</v>
      </c>
      <c r="DN481">
        <v>0</v>
      </c>
      <c r="DO481">
        <v>0</v>
      </c>
      <c r="DP481">
        <v>1</v>
      </c>
      <c r="DQ481">
        <v>1</v>
      </c>
      <c r="DU481">
        <v>1010</v>
      </c>
      <c r="DV481" t="s">
        <v>19</v>
      </c>
      <c r="DW481" t="s">
        <v>19</v>
      </c>
      <c r="DX481">
        <v>1</v>
      </c>
      <c r="DZ481" t="s">
        <v>3</v>
      </c>
      <c r="EA481" t="s">
        <v>3</v>
      </c>
      <c r="EB481" t="s">
        <v>3</v>
      </c>
      <c r="EC481" t="s">
        <v>3</v>
      </c>
      <c r="EE481">
        <v>113434998</v>
      </c>
      <c r="EF481">
        <v>1</v>
      </c>
      <c r="EG481" t="s">
        <v>23</v>
      </c>
      <c r="EH481">
        <v>0</v>
      </c>
      <c r="EI481" t="s">
        <v>3</v>
      </c>
      <c r="EJ481">
        <v>4</v>
      </c>
      <c r="EK481">
        <v>0</v>
      </c>
      <c r="EL481" t="s">
        <v>24</v>
      </c>
      <c r="EM481" t="s">
        <v>25</v>
      </c>
      <c r="EO481" t="s">
        <v>34</v>
      </c>
      <c r="EQ481">
        <v>131072</v>
      </c>
      <c r="ER481">
        <v>40.75</v>
      </c>
      <c r="ES481">
        <v>1.79</v>
      </c>
      <c r="ET481">
        <v>7.9</v>
      </c>
      <c r="EU481">
        <v>5.16</v>
      </c>
      <c r="EV481">
        <v>31.06</v>
      </c>
      <c r="EW481">
        <v>0.08</v>
      </c>
      <c r="EX481">
        <v>0</v>
      </c>
      <c r="EY481">
        <v>0</v>
      </c>
      <c r="FQ481">
        <v>0</v>
      </c>
      <c r="FR481">
        <f t="shared" si="373"/>
        <v>0</v>
      </c>
      <c r="FS481">
        <v>0</v>
      </c>
      <c r="FX481">
        <v>770</v>
      </c>
      <c r="FY481">
        <v>110</v>
      </c>
      <c r="GA481" t="s">
        <v>3</v>
      </c>
      <c r="GD481">
        <v>0</v>
      </c>
      <c r="GF481">
        <v>-1489371602</v>
      </c>
      <c r="GG481">
        <v>2</v>
      </c>
      <c r="GH481">
        <v>1</v>
      </c>
      <c r="GI481">
        <v>-2</v>
      </c>
      <c r="GJ481">
        <v>0</v>
      </c>
      <c r="GK481">
        <f>ROUND(R481*(R12)/100,2)</f>
        <v>137.93</v>
      </c>
      <c r="GL481">
        <f t="shared" si="374"/>
        <v>0</v>
      </c>
      <c r="GM481">
        <f t="shared" si="375"/>
        <v>1776.26</v>
      </c>
      <c r="GN481">
        <f t="shared" si="376"/>
        <v>0</v>
      </c>
      <c r="GO481">
        <f t="shared" si="377"/>
        <v>0</v>
      </c>
      <c r="GP481">
        <f t="shared" si="378"/>
        <v>1776.26</v>
      </c>
      <c r="GR481">
        <v>0</v>
      </c>
      <c r="GS481">
        <v>0</v>
      </c>
      <c r="GT481">
        <v>0</v>
      </c>
      <c r="GU481" t="s">
        <v>33</v>
      </c>
      <c r="GV481">
        <f>ROUND(((GT481*11)),6)</f>
        <v>0</v>
      </c>
      <c r="GW481">
        <v>1</v>
      </c>
      <c r="GX481">
        <f t="shared" si="379"/>
        <v>0</v>
      </c>
      <c r="HA481">
        <v>0</v>
      </c>
      <c r="HB481">
        <v>0</v>
      </c>
      <c r="HC481">
        <f t="shared" si="380"/>
        <v>0</v>
      </c>
      <c r="HE481" t="s">
        <v>3</v>
      </c>
      <c r="HF481" t="s">
        <v>3</v>
      </c>
      <c r="HM481" t="s">
        <v>3</v>
      </c>
      <c r="HN481" t="s">
        <v>3</v>
      </c>
      <c r="HO481" t="s">
        <v>3</v>
      </c>
      <c r="HP481" t="s">
        <v>3</v>
      </c>
      <c r="HQ481" t="s">
        <v>3</v>
      </c>
      <c r="IK481">
        <v>0</v>
      </c>
    </row>
    <row r="482" spans="1:245" x14ac:dyDescent="0.2">
      <c r="A482">
        <v>17</v>
      </c>
      <c r="B482">
        <v>1</v>
      </c>
      <c r="C482">
        <f>ROW(SmtRes!A461)</f>
        <v>461</v>
      </c>
      <c r="D482">
        <f>ROW(EtalonRes!A461)</f>
        <v>461</v>
      </c>
      <c r="E482" t="s">
        <v>403</v>
      </c>
      <c r="F482" t="s">
        <v>77</v>
      </c>
      <c r="G482" t="s">
        <v>78</v>
      </c>
      <c r="H482" t="s">
        <v>19</v>
      </c>
      <c r="I482">
        <v>1</v>
      </c>
      <c r="J482">
        <v>0</v>
      </c>
      <c r="K482">
        <v>1</v>
      </c>
      <c r="O482">
        <f t="shared" si="349"/>
        <v>125.7</v>
      </c>
      <c r="P482">
        <f t="shared" si="350"/>
        <v>8.4600000000000009</v>
      </c>
      <c r="Q482">
        <f t="shared" si="351"/>
        <v>22.11</v>
      </c>
      <c r="R482">
        <f t="shared" si="352"/>
        <v>14.43</v>
      </c>
      <c r="S482">
        <f t="shared" si="353"/>
        <v>95.13</v>
      </c>
      <c r="T482">
        <f t="shared" si="354"/>
        <v>0</v>
      </c>
      <c r="U482">
        <f t="shared" si="355"/>
        <v>0.24499999999999997</v>
      </c>
      <c r="V482">
        <f t="shared" si="356"/>
        <v>0</v>
      </c>
      <c r="W482">
        <f t="shared" si="357"/>
        <v>0</v>
      </c>
      <c r="X482">
        <f t="shared" si="358"/>
        <v>66.59</v>
      </c>
      <c r="Y482">
        <f t="shared" si="359"/>
        <v>9.51</v>
      </c>
      <c r="AA482">
        <v>150194011</v>
      </c>
      <c r="AB482">
        <f t="shared" si="360"/>
        <v>125.703</v>
      </c>
      <c r="AC482">
        <f>ROUND(((ES482*1)),6)</f>
        <v>8.4600000000000009</v>
      </c>
      <c r="AD482">
        <f>ROUND(((((ET482*0.7))-((EU482*0.7)))+AE482),6)</f>
        <v>22.113</v>
      </c>
      <c r="AE482">
        <f>ROUND(((EU482*0.7)),6)</f>
        <v>14.433999999999999</v>
      </c>
      <c r="AF482">
        <f>ROUND(((EV482*0.7)),6)</f>
        <v>95.13</v>
      </c>
      <c r="AG482">
        <f t="shared" si="361"/>
        <v>0</v>
      </c>
      <c r="AH482">
        <f>((EW482*0.7))</f>
        <v>0.24499999999999997</v>
      </c>
      <c r="AI482">
        <f>((EX482*0.7))</f>
        <v>0</v>
      </c>
      <c r="AJ482">
        <f t="shared" si="362"/>
        <v>0</v>
      </c>
      <c r="AK482">
        <v>175.95</v>
      </c>
      <c r="AL482">
        <v>8.4600000000000009</v>
      </c>
      <c r="AM482">
        <v>31.59</v>
      </c>
      <c r="AN482">
        <v>20.62</v>
      </c>
      <c r="AO482">
        <v>135.9</v>
      </c>
      <c r="AP482">
        <v>0</v>
      </c>
      <c r="AQ482">
        <v>0.35</v>
      </c>
      <c r="AR482">
        <v>0</v>
      </c>
      <c r="AS482">
        <v>0</v>
      </c>
      <c r="AT482">
        <v>70</v>
      </c>
      <c r="AU482">
        <v>10</v>
      </c>
      <c r="AV482">
        <v>1</v>
      </c>
      <c r="AW482">
        <v>1</v>
      </c>
      <c r="AZ482">
        <v>1</v>
      </c>
      <c r="BA482">
        <v>1</v>
      </c>
      <c r="BB482">
        <v>1</v>
      </c>
      <c r="BC482">
        <v>1</v>
      </c>
      <c r="BD482" t="s">
        <v>3</v>
      </c>
      <c r="BE482" t="s">
        <v>3</v>
      </c>
      <c r="BF482" t="s">
        <v>3</v>
      </c>
      <c r="BG482" t="s">
        <v>3</v>
      </c>
      <c r="BH482">
        <v>0</v>
      </c>
      <c r="BI482">
        <v>4</v>
      </c>
      <c r="BJ482" t="s">
        <v>79</v>
      </c>
      <c r="BM482">
        <v>0</v>
      </c>
      <c r="BN482">
        <v>0</v>
      </c>
      <c r="BO482" t="s">
        <v>3</v>
      </c>
      <c r="BP482">
        <v>0</v>
      </c>
      <c r="BQ482">
        <v>1</v>
      </c>
      <c r="BR482">
        <v>0</v>
      </c>
      <c r="BS482">
        <v>1</v>
      </c>
      <c r="BT482">
        <v>1</v>
      </c>
      <c r="BU482">
        <v>1</v>
      </c>
      <c r="BV482">
        <v>1</v>
      </c>
      <c r="BW482">
        <v>1</v>
      </c>
      <c r="BX482">
        <v>1</v>
      </c>
      <c r="BY482" t="s">
        <v>3</v>
      </c>
      <c r="BZ482">
        <v>70</v>
      </c>
      <c r="CA482">
        <v>10</v>
      </c>
      <c r="CB482" t="s">
        <v>3</v>
      </c>
      <c r="CE482">
        <v>0</v>
      </c>
      <c r="CF482">
        <v>0</v>
      </c>
      <c r="CG482">
        <v>0</v>
      </c>
      <c r="CM482">
        <v>0</v>
      </c>
      <c r="CN482" t="s">
        <v>850</v>
      </c>
      <c r="CO482">
        <v>0</v>
      </c>
      <c r="CP482">
        <f t="shared" si="363"/>
        <v>125.69999999999999</v>
      </c>
      <c r="CQ482">
        <f t="shared" si="364"/>
        <v>8.4600000000000009</v>
      </c>
      <c r="CR482">
        <f>(((((ET482*0.7))*BB482-((EU482*0.7))*BS482)+AE482*BS482)*AV482)</f>
        <v>22.113</v>
      </c>
      <c r="CS482">
        <f t="shared" si="365"/>
        <v>14.433999999999999</v>
      </c>
      <c r="CT482">
        <f t="shared" si="366"/>
        <v>95.13</v>
      </c>
      <c r="CU482">
        <f t="shared" si="367"/>
        <v>0</v>
      </c>
      <c r="CV482">
        <f t="shared" si="368"/>
        <v>0.24499999999999997</v>
      </c>
      <c r="CW482">
        <f t="shared" si="369"/>
        <v>0</v>
      </c>
      <c r="CX482">
        <f t="shared" si="370"/>
        <v>0</v>
      </c>
      <c r="CY482">
        <f t="shared" si="371"/>
        <v>66.590999999999994</v>
      </c>
      <c r="CZ482">
        <f t="shared" si="372"/>
        <v>9.5129999999999999</v>
      </c>
      <c r="DC482" t="s">
        <v>3</v>
      </c>
      <c r="DD482" t="s">
        <v>21</v>
      </c>
      <c r="DE482" t="s">
        <v>22</v>
      </c>
      <c r="DF482" t="s">
        <v>22</v>
      </c>
      <c r="DG482" t="s">
        <v>22</v>
      </c>
      <c r="DH482" t="s">
        <v>3</v>
      </c>
      <c r="DI482" t="s">
        <v>22</v>
      </c>
      <c r="DJ482" t="s">
        <v>22</v>
      </c>
      <c r="DK482" t="s">
        <v>3</v>
      </c>
      <c r="DL482" t="s">
        <v>3</v>
      </c>
      <c r="DM482" t="s">
        <v>3</v>
      </c>
      <c r="DN482">
        <v>0</v>
      </c>
      <c r="DO482">
        <v>0</v>
      </c>
      <c r="DP482">
        <v>1</v>
      </c>
      <c r="DQ482">
        <v>1</v>
      </c>
      <c r="DU482">
        <v>1010</v>
      </c>
      <c r="DV482" t="s">
        <v>19</v>
      </c>
      <c r="DW482" t="s">
        <v>19</v>
      </c>
      <c r="DX482">
        <v>1</v>
      </c>
      <c r="DZ482" t="s">
        <v>3</v>
      </c>
      <c r="EA482" t="s">
        <v>3</v>
      </c>
      <c r="EB482" t="s">
        <v>3</v>
      </c>
      <c r="EC482" t="s">
        <v>3</v>
      </c>
      <c r="EE482">
        <v>113434998</v>
      </c>
      <c r="EF482">
        <v>1</v>
      </c>
      <c r="EG482" t="s">
        <v>23</v>
      </c>
      <c r="EH482">
        <v>0</v>
      </c>
      <c r="EI482" t="s">
        <v>3</v>
      </c>
      <c r="EJ482">
        <v>4</v>
      </c>
      <c r="EK482">
        <v>0</v>
      </c>
      <c r="EL482" t="s">
        <v>24</v>
      </c>
      <c r="EM482" t="s">
        <v>25</v>
      </c>
      <c r="EO482" t="s">
        <v>26</v>
      </c>
      <c r="EQ482">
        <v>131072</v>
      </c>
      <c r="ER482">
        <v>175.95</v>
      </c>
      <c r="ES482">
        <v>8.4600000000000009</v>
      </c>
      <c r="ET482">
        <v>31.59</v>
      </c>
      <c r="EU482">
        <v>20.62</v>
      </c>
      <c r="EV482">
        <v>135.9</v>
      </c>
      <c r="EW482">
        <v>0.35</v>
      </c>
      <c r="EX482">
        <v>0</v>
      </c>
      <c r="EY482">
        <v>0</v>
      </c>
      <c r="FQ482">
        <v>0</v>
      </c>
      <c r="FR482">
        <f t="shared" si="373"/>
        <v>0</v>
      </c>
      <c r="FS482">
        <v>0</v>
      </c>
      <c r="FX482">
        <v>70</v>
      </c>
      <c r="FY482">
        <v>10</v>
      </c>
      <c r="GA482" t="s">
        <v>3</v>
      </c>
      <c r="GD482">
        <v>0</v>
      </c>
      <c r="GF482">
        <v>-1682108898</v>
      </c>
      <c r="GG482">
        <v>2</v>
      </c>
      <c r="GH482">
        <v>1</v>
      </c>
      <c r="GI482">
        <v>-2</v>
      </c>
      <c r="GJ482">
        <v>0</v>
      </c>
      <c r="GK482">
        <f>ROUND(R482*(R12)/100,2)</f>
        <v>15.58</v>
      </c>
      <c r="GL482">
        <f t="shared" si="374"/>
        <v>0</v>
      </c>
      <c r="GM482">
        <f t="shared" si="375"/>
        <v>217.38</v>
      </c>
      <c r="GN482">
        <f t="shared" si="376"/>
        <v>0</v>
      </c>
      <c r="GO482">
        <f t="shared" si="377"/>
        <v>0</v>
      </c>
      <c r="GP482">
        <f t="shared" si="378"/>
        <v>217.38</v>
      </c>
      <c r="GR482">
        <v>0</v>
      </c>
      <c r="GS482">
        <v>0</v>
      </c>
      <c r="GT482">
        <v>0</v>
      </c>
      <c r="GU482" t="s">
        <v>3</v>
      </c>
      <c r="GV482">
        <f>ROUND((GT482),6)</f>
        <v>0</v>
      </c>
      <c r="GW482">
        <v>1</v>
      </c>
      <c r="GX482">
        <f t="shared" si="379"/>
        <v>0</v>
      </c>
      <c r="HA482">
        <v>0</v>
      </c>
      <c r="HB482">
        <v>0</v>
      </c>
      <c r="HC482">
        <f t="shared" si="380"/>
        <v>0</v>
      </c>
      <c r="HE482" t="s">
        <v>3</v>
      </c>
      <c r="HF482" t="s">
        <v>3</v>
      </c>
      <c r="HM482" t="s">
        <v>3</v>
      </c>
      <c r="HN482" t="s">
        <v>3</v>
      </c>
      <c r="HO482" t="s">
        <v>3</v>
      </c>
      <c r="HP482" t="s">
        <v>3</v>
      </c>
      <c r="HQ482" t="s">
        <v>3</v>
      </c>
      <c r="IK482">
        <v>0</v>
      </c>
    </row>
    <row r="483" spans="1:245" x14ac:dyDescent="0.2">
      <c r="A483">
        <v>17</v>
      </c>
      <c r="B483">
        <v>1</v>
      </c>
      <c r="C483">
        <f>ROW(SmtRes!A466)</f>
        <v>466</v>
      </c>
      <c r="D483">
        <f>ROW(EtalonRes!A466)</f>
        <v>466</v>
      </c>
      <c r="E483" t="s">
        <v>404</v>
      </c>
      <c r="F483" t="s">
        <v>81</v>
      </c>
      <c r="G483" t="s">
        <v>82</v>
      </c>
      <c r="H483" t="s">
        <v>19</v>
      </c>
      <c r="I483">
        <v>1</v>
      </c>
      <c r="J483">
        <v>0</v>
      </c>
      <c r="K483">
        <v>1</v>
      </c>
      <c r="O483">
        <f t="shared" si="349"/>
        <v>280.07</v>
      </c>
      <c r="P483">
        <f t="shared" si="350"/>
        <v>22.66</v>
      </c>
      <c r="Q483">
        <f t="shared" si="351"/>
        <v>65.180000000000007</v>
      </c>
      <c r="R483">
        <f t="shared" si="352"/>
        <v>42.57</v>
      </c>
      <c r="S483">
        <f t="shared" si="353"/>
        <v>192.23</v>
      </c>
      <c r="T483">
        <f t="shared" si="354"/>
        <v>0</v>
      </c>
      <c r="U483">
        <f t="shared" si="355"/>
        <v>0.495</v>
      </c>
      <c r="V483">
        <f t="shared" si="356"/>
        <v>0</v>
      </c>
      <c r="W483">
        <f t="shared" si="357"/>
        <v>0</v>
      </c>
      <c r="X483">
        <f t="shared" si="358"/>
        <v>134.56</v>
      </c>
      <c r="Y483">
        <f t="shared" si="359"/>
        <v>19.22</v>
      </c>
      <c r="AA483">
        <v>150194011</v>
      </c>
      <c r="AB483">
        <f t="shared" si="360"/>
        <v>280.06</v>
      </c>
      <c r="AC483">
        <f>ROUND((((ES483*1)*11)),6)</f>
        <v>22.66</v>
      </c>
      <c r="AD483">
        <f>ROUND((((((ET483*0.75)*11))-(((EU483*0.75)*11)))+AE483),6)</f>
        <v>65.174999999999997</v>
      </c>
      <c r="AE483">
        <f>ROUND((((EU483*0.75)*11)),6)</f>
        <v>42.57</v>
      </c>
      <c r="AF483">
        <f>ROUND((((EV483*0.75)*11)),6)</f>
        <v>192.22499999999999</v>
      </c>
      <c r="AG483">
        <f t="shared" si="361"/>
        <v>0</v>
      </c>
      <c r="AH483">
        <f>(((EW483*0.75)*11))</f>
        <v>0.495</v>
      </c>
      <c r="AI483">
        <f>(((EX483*0.75)*11))</f>
        <v>0</v>
      </c>
      <c r="AJ483">
        <f t="shared" si="362"/>
        <v>0</v>
      </c>
      <c r="AK483">
        <v>33.26</v>
      </c>
      <c r="AL483">
        <v>2.06</v>
      </c>
      <c r="AM483">
        <v>7.9</v>
      </c>
      <c r="AN483">
        <v>5.16</v>
      </c>
      <c r="AO483">
        <v>23.3</v>
      </c>
      <c r="AP483">
        <v>0</v>
      </c>
      <c r="AQ483">
        <v>0.06</v>
      </c>
      <c r="AR483">
        <v>0</v>
      </c>
      <c r="AS483">
        <v>0</v>
      </c>
      <c r="AT483">
        <v>70</v>
      </c>
      <c r="AU483">
        <v>10</v>
      </c>
      <c r="AV483">
        <v>1</v>
      </c>
      <c r="AW483">
        <v>1</v>
      </c>
      <c r="AZ483">
        <v>1</v>
      </c>
      <c r="BA483">
        <v>1</v>
      </c>
      <c r="BB483">
        <v>1</v>
      </c>
      <c r="BC483">
        <v>1</v>
      </c>
      <c r="BD483" t="s">
        <v>3</v>
      </c>
      <c r="BE483" t="s">
        <v>3</v>
      </c>
      <c r="BF483" t="s">
        <v>3</v>
      </c>
      <c r="BG483" t="s">
        <v>3</v>
      </c>
      <c r="BH483">
        <v>0</v>
      </c>
      <c r="BI483">
        <v>4</v>
      </c>
      <c r="BJ483" t="s">
        <v>83</v>
      </c>
      <c r="BM483">
        <v>0</v>
      </c>
      <c r="BN483">
        <v>0</v>
      </c>
      <c r="BO483" t="s">
        <v>3</v>
      </c>
      <c r="BP483">
        <v>0</v>
      </c>
      <c r="BQ483">
        <v>1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70</v>
      </c>
      <c r="CA483">
        <v>10</v>
      </c>
      <c r="CB483" t="s">
        <v>3</v>
      </c>
      <c r="CE483">
        <v>0</v>
      </c>
      <c r="CF483">
        <v>0</v>
      </c>
      <c r="CG483">
        <v>0</v>
      </c>
      <c r="CM483">
        <v>0</v>
      </c>
      <c r="CN483" t="s">
        <v>851</v>
      </c>
      <c r="CO483">
        <v>0</v>
      </c>
      <c r="CP483">
        <f t="shared" si="363"/>
        <v>280.07</v>
      </c>
      <c r="CQ483">
        <f t="shared" si="364"/>
        <v>22.66</v>
      </c>
      <c r="CR483">
        <f>((((((ET483*0.75)*11))*BB483-(((EU483*0.75)*11))*BS483)+AE483*BS483)*AV483)</f>
        <v>65.175000000000011</v>
      </c>
      <c r="CS483">
        <f t="shared" si="365"/>
        <v>42.57</v>
      </c>
      <c r="CT483">
        <f t="shared" si="366"/>
        <v>192.22499999999999</v>
      </c>
      <c r="CU483">
        <f t="shared" si="367"/>
        <v>0</v>
      </c>
      <c r="CV483">
        <f t="shared" si="368"/>
        <v>0.495</v>
      </c>
      <c r="CW483">
        <f t="shared" si="369"/>
        <v>0</v>
      </c>
      <c r="CX483">
        <f t="shared" si="370"/>
        <v>0</v>
      </c>
      <c r="CY483">
        <f t="shared" si="371"/>
        <v>134.56099999999998</v>
      </c>
      <c r="CZ483">
        <f t="shared" si="372"/>
        <v>19.222999999999999</v>
      </c>
      <c r="DC483" t="s">
        <v>3</v>
      </c>
      <c r="DD483" t="s">
        <v>31</v>
      </c>
      <c r="DE483" t="s">
        <v>32</v>
      </c>
      <c r="DF483" t="s">
        <v>32</v>
      </c>
      <c r="DG483" t="s">
        <v>32</v>
      </c>
      <c r="DH483" t="s">
        <v>3</v>
      </c>
      <c r="DI483" t="s">
        <v>32</v>
      </c>
      <c r="DJ483" t="s">
        <v>32</v>
      </c>
      <c r="DK483" t="s">
        <v>3</v>
      </c>
      <c r="DL483" t="s">
        <v>33</v>
      </c>
      <c r="DM483" t="s">
        <v>33</v>
      </c>
      <c r="DN483">
        <v>0</v>
      </c>
      <c r="DO483">
        <v>0</v>
      </c>
      <c r="DP483">
        <v>1</v>
      </c>
      <c r="DQ483">
        <v>1</v>
      </c>
      <c r="DU483">
        <v>1010</v>
      </c>
      <c r="DV483" t="s">
        <v>19</v>
      </c>
      <c r="DW483" t="s">
        <v>19</v>
      </c>
      <c r="DX483">
        <v>1</v>
      </c>
      <c r="DZ483" t="s">
        <v>3</v>
      </c>
      <c r="EA483" t="s">
        <v>3</v>
      </c>
      <c r="EB483" t="s">
        <v>3</v>
      </c>
      <c r="EC483" t="s">
        <v>3</v>
      </c>
      <c r="EE483">
        <v>113434998</v>
      </c>
      <c r="EF483">
        <v>1</v>
      </c>
      <c r="EG483" t="s">
        <v>23</v>
      </c>
      <c r="EH483">
        <v>0</v>
      </c>
      <c r="EI483" t="s">
        <v>3</v>
      </c>
      <c r="EJ483">
        <v>4</v>
      </c>
      <c r="EK483">
        <v>0</v>
      </c>
      <c r="EL483" t="s">
        <v>24</v>
      </c>
      <c r="EM483" t="s">
        <v>25</v>
      </c>
      <c r="EO483" t="s">
        <v>34</v>
      </c>
      <c r="EQ483">
        <v>131072</v>
      </c>
      <c r="ER483">
        <v>33.26</v>
      </c>
      <c r="ES483">
        <v>2.06</v>
      </c>
      <c r="ET483">
        <v>7.9</v>
      </c>
      <c r="EU483">
        <v>5.16</v>
      </c>
      <c r="EV483">
        <v>23.3</v>
      </c>
      <c r="EW483">
        <v>0.06</v>
      </c>
      <c r="EX483">
        <v>0</v>
      </c>
      <c r="EY483">
        <v>0</v>
      </c>
      <c r="FQ483">
        <v>0</v>
      </c>
      <c r="FR483">
        <f t="shared" si="373"/>
        <v>0</v>
      </c>
      <c r="FS483">
        <v>0</v>
      </c>
      <c r="FX483">
        <v>770</v>
      </c>
      <c r="FY483">
        <v>110</v>
      </c>
      <c r="GA483" t="s">
        <v>3</v>
      </c>
      <c r="GD483">
        <v>0</v>
      </c>
      <c r="GF483">
        <v>457903881</v>
      </c>
      <c r="GG483">
        <v>2</v>
      </c>
      <c r="GH483">
        <v>1</v>
      </c>
      <c r="GI483">
        <v>-2</v>
      </c>
      <c r="GJ483">
        <v>0</v>
      </c>
      <c r="GK483">
        <f>ROUND(R483*(R12)/100,2)</f>
        <v>45.98</v>
      </c>
      <c r="GL483">
        <f t="shared" si="374"/>
        <v>0</v>
      </c>
      <c r="GM483">
        <f t="shared" si="375"/>
        <v>479.83</v>
      </c>
      <c r="GN483">
        <f t="shared" si="376"/>
        <v>0</v>
      </c>
      <c r="GO483">
        <f t="shared" si="377"/>
        <v>0</v>
      </c>
      <c r="GP483">
        <f t="shared" si="378"/>
        <v>479.83</v>
      </c>
      <c r="GR483">
        <v>0</v>
      </c>
      <c r="GS483">
        <v>3</v>
      </c>
      <c r="GT483">
        <v>0</v>
      </c>
      <c r="GU483" t="s">
        <v>33</v>
      </c>
      <c r="GV483">
        <f>ROUND(((GT483*11)),6)</f>
        <v>0</v>
      </c>
      <c r="GW483">
        <v>1</v>
      </c>
      <c r="GX483">
        <f t="shared" si="379"/>
        <v>0</v>
      </c>
      <c r="HA483">
        <v>0</v>
      </c>
      <c r="HB483">
        <v>0</v>
      </c>
      <c r="HC483">
        <f t="shared" si="380"/>
        <v>0</v>
      </c>
      <c r="HE483" t="s">
        <v>3</v>
      </c>
      <c r="HF483" t="s">
        <v>3</v>
      </c>
      <c r="HM483" t="s">
        <v>3</v>
      </c>
      <c r="HN483" t="s">
        <v>3</v>
      </c>
      <c r="HO483" t="s">
        <v>3</v>
      </c>
      <c r="HP483" t="s">
        <v>3</v>
      </c>
      <c r="HQ483" t="s">
        <v>3</v>
      </c>
      <c r="IK483">
        <v>0</v>
      </c>
    </row>
    <row r="484" spans="1:245" x14ac:dyDescent="0.2">
      <c r="A484">
        <v>17</v>
      </c>
      <c r="B484">
        <v>1</v>
      </c>
      <c r="C484">
        <f>ROW(SmtRes!A469)</f>
        <v>469</v>
      </c>
      <c r="D484">
        <f>ROW(EtalonRes!A469)</f>
        <v>469</v>
      </c>
      <c r="E484" t="s">
        <v>405</v>
      </c>
      <c r="F484" t="s">
        <v>36</v>
      </c>
      <c r="G484" t="s">
        <v>406</v>
      </c>
      <c r="H484" t="s">
        <v>19</v>
      </c>
      <c r="I484">
        <v>3</v>
      </c>
      <c r="J484">
        <v>0</v>
      </c>
      <c r="K484">
        <v>3</v>
      </c>
      <c r="O484">
        <f t="shared" si="349"/>
        <v>451.74</v>
      </c>
      <c r="P484">
        <f t="shared" si="350"/>
        <v>124.98</v>
      </c>
      <c r="Q484">
        <f t="shared" si="351"/>
        <v>0</v>
      </c>
      <c r="R484">
        <f t="shared" si="352"/>
        <v>0</v>
      </c>
      <c r="S484">
        <f t="shared" si="353"/>
        <v>326.76</v>
      </c>
      <c r="T484">
        <f t="shared" si="354"/>
        <v>0</v>
      </c>
      <c r="U484">
        <f t="shared" si="355"/>
        <v>0.89999999999999991</v>
      </c>
      <c r="V484">
        <f t="shared" si="356"/>
        <v>0</v>
      </c>
      <c r="W484">
        <f t="shared" si="357"/>
        <v>0</v>
      </c>
      <c r="X484">
        <f t="shared" si="358"/>
        <v>228.73</v>
      </c>
      <c r="Y484">
        <f t="shared" si="359"/>
        <v>32.68</v>
      </c>
      <c r="AA484">
        <v>150194011</v>
      </c>
      <c r="AB484">
        <f t="shared" si="360"/>
        <v>150.58000000000001</v>
      </c>
      <c r="AC484">
        <f>ROUND((ES484),6)</f>
        <v>41.66</v>
      </c>
      <c r="AD484">
        <f>ROUND((((ET484)-(EU484))+AE484),6)</f>
        <v>0</v>
      </c>
      <c r="AE484">
        <f>ROUND((EU484),6)</f>
        <v>0</v>
      </c>
      <c r="AF484">
        <f>ROUND((EV484),6)</f>
        <v>108.92</v>
      </c>
      <c r="AG484">
        <f t="shared" si="361"/>
        <v>0</v>
      </c>
      <c r="AH484">
        <f>(EW484)</f>
        <v>0.3</v>
      </c>
      <c r="AI484">
        <f>(EX484)</f>
        <v>0</v>
      </c>
      <c r="AJ484">
        <f t="shared" si="362"/>
        <v>0</v>
      </c>
      <c r="AK484">
        <v>150.58000000000001</v>
      </c>
      <c r="AL484">
        <v>41.66</v>
      </c>
      <c r="AM484">
        <v>0</v>
      </c>
      <c r="AN484">
        <v>0</v>
      </c>
      <c r="AO484">
        <v>108.92</v>
      </c>
      <c r="AP484">
        <v>0</v>
      </c>
      <c r="AQ484">
        <v>0.3</v>
      </c>
      <c r="AR484">
        <v>0</v>
      </c>
      <c r="AS484">
        <v>0</v>
      </c>
      <c r="AT484">
        <v>70</v>
      </c>
      <c r="AU484">
        <v>10</v>
      </c>
      <c r="AV484">
        <v>1</v>
      </c>
      <c r="AW484">
        <v>1</v>
      </c>
      <c r="AZ484">
        <v>1</v>
      </c>
      <c r="BA484">
        <v>1</v>
      </c>
      <c r="BB484">
        <v>1</v>
      </c>
      <c r="BC484">
        <v>1</v>
      </c>
      <c r="BD484" t="s">
        <v>3</v>
      </c>
      <c r="BE484" t="s">
        <v>3</v>
      </c>
      <c r="BF484" t="s">
        <v>3</v>
      </c>
      <c r="BG484" t="s">
        <v>3</v>
      </c>
      <c r="BH484">
        <v>0</v>
      </c>
      <c r="BI484">
        <v>4</v>
      </c>
      <c r="BJ484" t="s">
        <v>38</v>
      </c>
      <c r="BM484">
        <v>0</v>
      </c>
      <c r="BN484">
        <v>0</v>
      </c>
      <c r="BO484" t="s">
        <v>3</v>
      </c>
      <c r="BP484">
        <v>0</v>
      </c>
      <c r="BQ484">
        <v>1</v>
      </c>
      <c r="BR484">
        <v>0</v>
      </c>
      <c r="BS484">
        <v>1</v>
      </c>
      <c r="BT484">
        <v>1</v>
      </c>
      <c r="BU484">
        <v>1</v>
      </c>
      <c r="BV484">
        <v>1</v>
      </c>
      <c r="BW484">
        <v>1</v>
      </c>
      <c r="BX484">
        <v>1</v>
      </c>
      <c r="BY484" t="s">
        <v>3</v>
      </c>
      <c r="BZ484">
        <v>70</v>
      </c>
      <c r="CA484">
        <v>10</v>
      </c>
      <c r="CB484" t="s">
        <v>3</v>
      </c>
      <c r="CE484">
        <v>0</v>
      </c>
      <c r="CF484">
        <v>0</v>
      </c>
      <c r="CG484">
        <v>0</v>
      </c>
      <c r="CM484">
        <v>0</v>
      </c>
      <c r="CN484" t="s">
        <v>3</v>
      </c>
      <c r="CO484">
        <v>0</v>
      </c>
      <c r="CP484">
        <f t="shared" si="363"/>
        <v>451.74</v>
      </c>
      <c r="CQ484">
        <f t="shared" si="364"/>
        <v>41.66</v>
      </c>
      <c r="CR484">
        <f>((((ET484)*BB484-(EU484)*BS484)+AE484*BS484)*AV484)</f>
        <v>0</v>
      </c>
      <c r="CS484">
        <f t="shared" si="365"/>
        <v>0</v>
      </c>
      <c r="CT484">
        <f t="shared" si="366"/>
        <v>108.92</v>
      </c>
      <c r="CU484">
        <f t="shared" si="367"/>
        <v>0</v>
      </c>
      <c r="CV484">
        <f t="shared" si="368"/>
        <v>0.3</v>
      </c>
      <c r="CW484">
        <f t="shared" si="369"/>
        <v>0</v>
      </c>
      <c r="CX484">
        <f t="shared" si="370"/>
        <v>0</v>
      </c>
      <c r="CY484">
        <f t="shared" si="371"/>
        <v>228.732</v>
      </c>
      <c r="CZ484">
        <f t="shared" si="372"/>
        <v>32.676000000000002</v>
      </c>
      <c r="DC484" t="s">
        <v>3</v>
      </c>
      <c r="DD484" t="s">
        <v>3</v>
      </c>
      <c r="DE484" t="s">
        <v>3</v>
      </c>
      <c r="DF484" t="s">
        <v>3</v>
      </c>
      <c r="DG484" t="s">
        <v>3</v>
      </c>
      <c r="DH484" t="s">
        <v>3</v>
      </c>
      <c r="DI484" t="s">
        <v>3</v>
      </c>
      <c r="DJ484" t="s">
        <v>3</v>
      </c>
      <c r="DK484" t="s">
        <v>3</v>
      </c>
      <c r="DL484" t="s">
        <v>3</v>
      </c>
      <c r="DM484" t="s">
        <v>3</v>
      </c>
      <c r="DN484">
        <v>0</v>
      </c>
      <c r="DO484">
        <v>0</v>
      </c>
      <c r="DP484">
        <v>1</v>
      </c>
      <c r="DQ484">
        <v>1</v>
      </c>
      <c r="DU484">
        <v>1010</v>
      </c>
      <c r="DV484" t="s">
        <v>19</v>
      </c>
      <c r="DW484" t="s">
        <v>19</v>
      </c>
      <c r="DX484">
        <v>1</v>
      </c>
      <c r="DZ484" t="s">
        <v>3</v>
      </c>
      <c r="EA484" t="s">
        <v>3</v>
      </c>
      <c r="EB484" t="s">
        <v>3</v>
      </c>
      <c r="EC484" t="s">
        <v>3</v>
      </c>
      <c r="EE484">
        <v>113434998</v>
      </c>
      <c r="EF484">
        <v>1</v>
      </c>
      <c r="EG484" t="s">
        <v>23</v>
      </c>
      <c r="EH484">
        <v>0</v>
      </c>
      <c r="EI484" t="s">
        <v>3</v>
      </c>
      <c r="EJ484">
        <v>4</v>
      </c>
      <c r="EK484">
        <v>0</v>
      </c>
      <c r="EL484" t="s">
        <v>24</v>
      </c>
      <c r="EM484" t="s">
        <v>25</v>
      </c>
      <c r="EO484" t="s">
        <v>3</v>
      </c>
      <c r="EQ484">
        <v>131072</v>
      </c>
      <c r="ER484">
        <v>150.58000000000001</v>
      </c>
      <c r="ES484">
        <v>41.66</v>
      </c>
      <c r="ET484">
        <v>0</v>
      </c>
      <c r="EU484">
        <v>0</v>
      </c>
      <c r="EV484">
        <v>108.92</v>
      </c>
      <c r="EW484">
        <v>0.3</v>
      </c>
      <c r="EX484">
        <v>0</v>
      </c>
      <c r="EY484">
        <v>0</v>
      </c>
      <c r="FQ484">
        <v>0</v>
      </c>
      <c r="FR484">
        <f t="shared" si="373"/>
        <v>0</v>
      </c>
      <c r="FS484">
        <v>0</v>
      </c>
      <c r="FX484">
        <v>70</v>
      </c>
      <c r="FY484">
        <v>10</v>
      </c>
      <c r="GA484" t="s">
        <v>3</v>
      </c>
      <c r="GD484">
        <v>0</v>
      </c>
      <c r="GF484">
        <v>-140481988</v>
      </c>
      <c r="GG484">
        <v>2</v>
      </c>
      <c r="GH484">
        <v>1</v>
      </c>
      <c r="GI484">
        <v>-2</v>
      </c>
      <c r="GJ484">
        <v>0</v>
      </c>
      <c r="GK484">
        <f>ROUND(R484*(R12)/100,2)</f>
        <v>0</v>
      </c>
      <c r="GL484">
        <f t="shared" si="374"/>
        <v>0</v>
      </c>
      <c r="GM484">
        <f t="shared" si="375"/>
        <v>713.15</v>
      </c>
      <c r="GN484">
        <f t="shared" si="376"/>
        <v>0</v>
      </c>
      <c r="GO484">
        <f t="shared" si="377"/>
        <v>0</v>
      </c>
      <c r="GP484">
        <f t="shared" si="378"/>
        <v>713.15</v>
      </c>
      <c r="GR484">
        <v>0</v>
      </c>
      <c r="GS484">
        <v>0</v>
      </c>
      <c r="GT484">
        <v>0</v>
      </c>
      <c r="GU484" t="s">
        <v>3</v>
      </c>
      <c r="GV484">
        <f>ROUND((GT484),6)</f>
        <v>0</v>
      </c>
      <c r="GW484">
        <v>1</v>
      </c>
      <c r="GX484">
        <f t="shared" si="379"/>
        <v>0</v>
      </c>
      <c r="HA484">
        <v>0</v>
      </c>
      <c r="HB484">
        <v>0</v>
      </c>
      <c r="HC484">
        <f t="shared" si="380"/>
        <v>0</v>
      </c>
      <c r="HE484" t="s">
        <v>3</v>
      </c>
      <c r="HF484" t="s">
        <v>3</v>
      </c>
      <c r="HM484" t="s">
        <v>3</v>
      </c>
      <c r="HN484" t="s">
        <v>3</v>
      </c>
      <c r="HO484" t="s">
        <v>3</v>
      </c>
      <c r="HP484" t="s">
        <v>3</v>
      </c>
      <c r="HQ484" t="s">
        <v>3</v>
      </c>
      <c r="IK484">
        <v>0</v>
      </c>
    </row>
    <row r="485" spans="1:245" x14ac:dyDescent="0.2">
      <c r="A485">
        <v>17</v>
      </c>
      <c r="B485">
        <v>1</v>
      </c>
      <c r="C485">
        <f>ROW(SmtRes!A471)</f>
        <v>471</v>
      </c>
      <c r="D485">
        <f>ROW(EtalonRes!A471)</f>
        <v>471</v>
      </c>
      <c r="E485" t="s">
        <v>407</v>
      </c>
      <c r="F485" t="s">
        <v>56</v>
      </c>
      <c r="G485" t="s">
        <v>57</v>
      </c>
      <c r="H485" t="s">
        <v>19</v>
      </c>
      <c r="I485">
        <v>450</v>
      </c>
      <c r="J485">
        <v>0</v>
      </c>
      <c r="K485">
        <v>450</v>
      </c>
      <c r="O485">
        <f t="shared" si="349"/>
        <v>26167.5</v>
      </c>
      <c r="P485">
        <f t="shared" si="350"/>
        <v>27</v>
      </c>
      <c r="Q485">
        <f t="shared" si="351"/>
        <v>0</v>
      </c>
      <c r="R485">
        <f t="shared" si="352"/>
        <v>0</v>
      </c>
      <c r="S485">
        <f t="shared" si="353"/>
        <v>26140.5</v>
      </c>
      <c r="T485">
        <f t="shared" si="354"/>
        <v>0</v>
      </c>
      <c r="U485">
        <f t="shared" si="355"/>
        <v>72</v>
      </c>
      <c r="V485">
        <f t="shared" si="356"/>
        <v>0</v>
      </c>
      <c r="W485">
        <f t="shared" si="357"/>
        <v>0</v>
      </c>
      <c r="X485">
        <f t="shared" si="358"/>
        <v>18298.349999999999</v>
      </c>
      <c r="Y485">
        <f t="shared" si="359"/>
        <v>2614.0500000000002</v>
      </c>
      <c r="AA485">
        <v>150194011</v>
      </c>
      <c r="AB485">
        <f t="shared" si="360"/>
        <v>58.15</v>
      </c>
      <c r="AC485">
        <f>ROUND((ES485),6)</f>
        <v>0.06</v>
      </c>
      <c r="AD485">
        <f>ROUND((((ET485)-(EU485))+AE485),6)</f>
        <v>0</v>
      </c>
      <c r="AE485">
        <f>ROUND((EU485),6)</f>
        <v>0</v>
      </c>
      <c r="AF485">
        <f>ROUND((EV485),6)</f>
        <v>58.09</v>
      </c>
      <c r="AG485">
        <f t="shared" si="361"/>
        <v>0</v>
      </c>
      <c r="AH485">
        <f>(EW485)</f>
        <v>0.16</v>
      </c>
      <c r="AI485">
        <f>(EX485)</f>
        <v>0</v>
      </c>
      <c r="AJ485">
        <f t="shared" si="362"/>
        <v>0</v>
      </c>
      <c r="AK485">
        <v>58.15</v>
      </c>
      <c r="AL485">
        <v>0.06</v>
      </c>
      <c r="AM485">
        <v>0</v>
      </c>
      <c r="AN485">
        <v>0</v>
      </c>
      <c r="AO485">
        <v>58.09</v>
      </c>
      <c r="AP485">
        <v>0</v>
      </c>
      <c r="AQ485">
        <v>0.16</v>
      </c>
      <c r="AR485">
        <v>0</v>
      </c>
      <c r="AS485">
        <v>0</v>
      </c>
      <c r="AT485">
        <v>70</v>
      </c>
      <c r="AU485">
        <v>10</v>
      </c>
      <c r="AV485">
        <v>1</v>
      </c>
      <c r="AW485">
        <v>1</v>
      </c>
      <c r="AZ485">
        <v>1</v>
      </c>
      <c r="BA485">
        <v>1</v>
      </c>
      <c r="BB485">
        <v>1</v>
      </c>
      <c r="BC485">
        <v>1</v>
      </c>
      <c r="BD485" t="s">
        <v>3</v>
      </c>
      <c r="BE485" t="s">
        <v>3</v>
      </c>
      <c r="BF485" t="s">
        <v>3</v>
      </c>
      <c r="BG485" t="s">
        <v>3</v>
      </c>
      <c r="BH485">
        <v>0</v>
      </c>
      <c r="BI485">
        <v>4</v>
      </c>
      <c r="BJ485" t="s">
        <v>58</v>
      </c>
      <c r="BM485">
        <v>0</v>
      </c>
      <c r="BN485">
        <v>0</v>
      </c>
      <c r="BO485" t="s">
        <v>3</v>
      </c>
      <c r="BP485">
        <v>0</v>
      </c>
      <c r="BQ485">
        <v>1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70</v>
      </c>
      <c r="CA485">
        <v>10</v>
      </c>
      <c r="CB485" t="s">
        <v>3</v>
      </c>
      <c r="CE485">
        <v>0</v>
      </c>
      <c r="CF485">
        <v>0</v>
      </c>
      <c r="CG485">
        <v>0</v>
      </c>
      <c r="CM485">
        <v>0</v>
      </c>
      <c r="CN485" t="s">
        <v>3</v>
      </c>
      <c r="CO485">
        <v>0</v>
      </c>
      <c r="CP485">
        <f t="shared" si="363"/>
        <v>26167.5</v>
      </c>
      <c r="CQ485">
        <f t="shared" si="364"/>
        <v>0.06</v>
      </c>
      <c r="CR485">
        <f>((((ET485)*BB485-(EU485)*BS485)+AE485*BS485)*AV485)</f>
        <v>0</v>
      </c>
      <c r="CS485">
        <f t="shared" si="365"/>
        <v>0</v>
      </c>
      <c r="CT485">
        <f t="shared" si="366"/>
        <v>58.09</v>
      </c>
      <c r="CU485">
        <f t="shared" si="367"/>
        <v>0</v>
      </c>
      <c r="CV485">
        <f t="shared" si="368"/>
        <v>0.16</v>
      </c>
      <c r="CW485">
        <f t="shared" si="369"/>
        <v>0</v>
      </c>
      <c r="CX485">
        <f t="shared" si="370"/>
        <v>0</v>
      </c>
      <c r="CY485">
        <f t="shared" si="371"/>
        <v>18298.349999999999</v>
      </c>
      <c r="CZ485">
        <f t="shared" si="372"/>
        <v>2614.0500000000002</v>
      </c>
      <c r="DC485" t="s">
        <v>3</v>
      </c>
      <c r="DD485" t="s">
        <v>3</v>
      </c>
      <c r="DE485" t="s">
        <v>3</v>
      </c>
      <c r="DF485" t="s">
        <v>3</v>
      </c>
      <c r="DG485" t="s">
        <v>3</v>
      </c>
      <c r="DH485" t="s">
        <v>3</v>
      </c>
      <c r="DI485" t="s">
        <v>3</v>
      </c>
      <c r="DJ485" t="s">
        <v>3</v>
      </c>
      <c r="DK485" t="s">
        <v>3</v>
      </c>
      <c r="DL485" t="s">
        <v>3</v>
      </c>
      <c r="DM485" t="s">
        <v>3</v>
      </c>
      <c r="DN485">
        <v>0</v>
      </c>
      <c r="DO485">
        <v>0</v>
      </c>
      <c r="DP485">
        <v>1</v>
      </c>
      <c r="DQ485">
        <v>1</v>
      </c>
      <c r="DU485">
        <v>1010</v>
      </c>
      <c r="DV485" t="s">
        <v>19</v>
      </c>
      <c r="DW485" t="s">
        <v>19</v>
      </c>
      <c r="DX485">
        <v>1</v>
      </c>
      <c r="DZ485" t="s">
        <v>3</v>
      </c>
      <c r="EA485" t="s">
        <v>3</v>
      </c>
      <c r="EB485" t="s">
        <v>3</v>
      </c>
      <c r="EC485" t="s">
        <v>3</v>
      </c>
      <c r="EE485">
        <v>113434998</v>
      </c>
      <c r="EF485">
        <v>1</v>
      </c>
      <c r="EG485" t="s">
        <v>23</v>
      </c>
      <c r="EH485">
        <v>0</v>
      </c>
      <c r="EI485" t="s">
        <v>3</v>
      </c>
      <c r="EJ485">
        <v>4</v>
      </c>
      <c r="EK485">
        <v>0</v>
      </c>
      <c r="EL485" t="s">
        <v>24</v>
      </c>
      <c r="EM485" t="s">
        <v>25</v>
      </c>
      <c r="EO485" t="s">
        <v>3</v>
      </c>
      <c r="EQ485">
        <v>131072</v>
      </c>
      <c r="ER485">
        <v>58.15</v>
      </c>
      <c r="ES485">
        <v>0.06</v>
      </c>
      <c r="ET485">
        <v>0</v>
      </c>
      <c r="EU485">
        <v>0</v>
      </c>
      <c r="EV485">
        <v>58.09</v>
      </c>
      <c r="EW485">
        <v>0.16</v>
      </c>
      <c r="EX485">
        <v>0</v>
      </c>
      <c r="EY485">
        <v>0</v>
      </c>
      <c r="FQ485">
        <v>0</v>
      </c>
      <c r="FR485">
        <f t="shared" si="373"/>
        <v>0</v>
      </c>
      <c r="FS485">
        <v>0</v>
      </c>
      <c r="FX485">
        <v>70</v>
      </c>
      <c r="FY485">
        <v>10</v>
      </c>
      <c r="GA485" t="s">
        <v>3</v>
      </c>
      <c r="GD485">
        <v>0</v>
      </c>
      <c r="GF485">
        <v>-1393869291</v>
      </c>
      <c r="GG485">
        <v>2</v>
      </c>
      <c r="GH485">
        <v>1</v>
      </c>
      <c r="GI485">
        <v>-2</v>
      </c>
      <c r="GJ485">
        <v>0</v>
      </c>
      <c r="GK485">
        <f>ROUND(R485*(R12)/100,2)</f>
        <v>0</v>
      </c>
      <c r="GL485">
        <f t="shared" si="374"/>
        <v>0</v>
      </c>
      <c r="GM485">
        <f t="shared" si="375"/>
        <v>47079.9</v>
      </c>
      <c r="GN485">
        <f t="shared" si="376"/>
        <v>0</v>
      </c>
      <c r="GO485">
        <f t="shared" si="377"/>
        <v>0</v>
      </c>
      <c r="GP485">
        <f t="shared" si="378"/>
        <v>47079.9</v>
      </c>
      <c r="GR485">
        <v>0</v>
      </c>
      <c r="GS485">
        <v>0</v>
      </c>
      <c r="GT485">
        <v>0</v>
      </c>
      <c r="GU485" t="s">
        <v>3</v>
      </c>
      <c r="GV485">
        <f>ROUND((GT485),6)</f>
        <v>0</v>
      </c>
      <c r="GW485">
        <v>1</v>
      </c>
      <c r="GX485">
        <f t="shared" si="379"/>
        <v>0</v>
      </c>
      <c r="HA485">
        <v>0</v>
      </c>
      <c r="HB485">
        <v>0</v>
      </c>
      <c r="HC485">
        <f t="shared" si="380"/>
        <v>0</v>
      </c>
      <c r="HE485" t="s">
        <v>3</v>
      </c>
      <c r="HF485" t="s">
        <v>3</v>
      </c>
      <c r="HM485" t="s">
        <v>3</v>
      </c>
      <c r="HN485" t="s">
        <v>3</v>
      </c>
      <c r="HO485" t="s">
        <v>3</v>
      </c>
      <c r="HP485" t="s">
        <v>3</v>
      </c>
      <c r="HQ485" t="s">
        <v>3</v>
      </c>
      <c r="IK485">
        <v>0</v>
      </c>
    </row>
    <row r="486" spans="1:245" x14ac:dyDescent="0.2">
      <c r="A486">
        <v>17</v>
      </c>
      <c r="B486">
        <v>1</v>
      </c>
      <c r="C486">
        <f>ROW(SmtRes!A475)</f>
        <v>475</v>
      </c>
      <c r="D486">
        <f>ROW(EtalonRes!A475)</f>
        <v>475</v>
      </c>
      <c r="E486" t="s">
        <v>408</v>
      </c>
      <c r="F486" t="s">
        <v>60</v>
      </c>
      <c r="G486" t="s">
        <v>61</v>
      </c>
      <c r="H486" t="s">
        <v>19</v>
      </c>
      <c r="I486">
        <v>14</v>
      </c>
      <c r="J486">
        <v>0</v>
      </c>
      <c r="K486">
        <v>14</v>
      </c>
      <c r="O486">
        <f t="shared" si="349"/>
        <v>1912.08</v>
      </c>
      <c r="P486">
        <f t="shared" si="350"/>
        <v>6.86</v>
      </c>
      <c r="Q486">
        <f t="shared" si="351"/>
        <v>154.84</v>
      </c>
      <c r="R486">
        <f t="shared" si="352"/>
        <v>101.04</v>
      </c>
      <c r="S486">
        <f t="shared" si="353"/>
        <v>1750.38</v>
      </c>
      <c r="T486">
        <f t="shared" si="354"/>
        <v>0</v>
      </c>
      <c r="U486">
        <f t="shared" si="355"/>
        <v>4.508</v>
      </c>
      <c r="V486">
        <f t="shared" si="356"/>
        <v>0</v>
      </c>
      <c r="W486">
        <f t="shared" si="357"/>
        <v>0</v>
      </c>
      <c r="X486">
        <f t="shared" si="358"/>
        <v>1225.27</v>
      </c>
      <c r="Y486">
        <f t="shared" si="359"/>
        <v>175.04</v>
      </c>
      <c r="AA486">
        <v>150194011</v>
      </c>
      <c r="AB486">
        <f t="shared" si="360"/>
        <v>136.577</v>
      </c>
      <c r="AC486">
        <f>ROUND(((ES486*1)),6)</f>
        <v>0.49</v>
      </c>
      <c r="AD486">
        <f>ROUND(((((ET486*0.7))-((EU486*0.7)))+AE486),6)</f>
        <v>11.06</v>
      </c>
      <c r="AE486">
        <f>ROUND(((EU486*0.7)),6)</f>
        <v>7.2169999999999996</v>
      </c>
      <c r="AF486">
        <f>ROUND(((EV486*0.7)),6)</f>
        <v>125.027</v>
      </c>
      <c r="AG486">
        <f t="shared" si="361"/>
        <v>0</v>
      </c>
      <c r="AH486">
        <f>((EW486*0.7))</f>
        <v>0.32200000000000001</v>
      </c>
      <c r="AI486">
        <f>((EX486*0.7))</f>
        <v>0</v>
      </c>
      <c r="AJ486">
        <f t="shared" si="362"/>
        <v>0</v>
      </c>
      <c r="AK486">
        <v>194.9</v>
      </c>
      <c r="AL486">
        <v>0.49</v>
      </c>
      <c r="AM486">
        <v>15.8</v>
      </c>
      <c r="AN486">
        <v>10.31</v>
      </c>
      <c r="AO486">
        <v>178.61</v>
      </c>
      <c r="AP486">
        <v>0</v>
      </c>
      <c r="AQ486">
        <v>0.46</v>
      </c>
      <c r="AR486">
        <v>0</v>
      </c>
      <c r="AS486">
        <v>0</v>
      </c>
      <c r="AT486">
        <v>70</v>
      </c>
      <c r="AU486">
        <v>10</v>
      </c>
      <c r="AV486">
        <v>1</v>
      </c>
      <c r="AW486">
        <v>1</v>
      </c>
      <c r="AZ486">
        <v>1</v>
      </c>
      <c r="BA486">
        <v>1</v>
      </c>
      <c r="BB486">
        <v>1</v>
      </c>
      <c r="BC486">
        <v>1</v>
      </c>
      <c r="BD486" t="s">
        <v>3</v>
      </c>
      <c r="BE486" t="s">
        <v>3</v>
      </c>
      <c r="BF486" t="s">
        <v>3</v>
      </c>
      <c r="BG486" t="s">
        <v>3</v>
      </c>
      <c r="BH486">
        <v>0</v>
      </c>
      <c r="BI486">
        <v>4</v>
      </c>
      <c r="BJ486" t="s">
        <v>62</v>
      </c>
      <c r="BM486">
        <v>0</v>
      </c>
      <c r="BN486">
        <v>0</v>
      </c>
      <c r="BO486" t="s">
        <v>3</v>
      </c>
      <c r="BP486">
        <v>0</v>
      </c>
      <c r="BQ486">
        <v>1</v>
      </c>
      <c r="BR486">
        <v>0</v>
      </c>
      <c r="BS486">
        <v>1</v>
      </c>
      <c r="BT486">
        <v>1</v>
      </c>
      <c r="BU486">
        <v>1</v>
      </c>
      <c r="BV486">
        <v>1</v>
      </c>
      <c r="BW486">
        <v>1</v>
      </c>
      <c r="BX486">
        <v>1</v>
      </c>
      <c r="BY486" t="s">
        <v>3</v>
      </c>
      <c r="BZ486">
        <v>70</v>
      </c>
      <c r="CA486">
        <v>10</v>
      </c>
      <c r="CB486" t="s">
        <v>3</v>
      </c>
      <c r="CE486">
        <v>0</v>
      </c>
      <c r="CF486">
        <v>0</v>
      </c>
      <c r="CG486">
        <v>0</v>
      </c>
      <c r="CM486">
        <v>0</v>
      </c>
      <c r="CN486" t="s">
        <v>850</v>
      </c>
      <c r="CO486">
        <v>0</v>
      </c>
      <c r="CP486">
        <f t="shared" si="363"/>
        <v>1912.0800000000002</v>
      </c>
      <c r="CQ486">
        <f t="shared" si="364"/>
        <v>0.49</v>
      </c>
      <c r="CR486">
        <f>(((((ET486*0.7))*BB486-((EU486*0.7))*BS486)+AE486*BS486)*AV486)</f>
        <v>11.06</v>
      </c>
      <c r="CS486">
        <f t="shared" si="365"/>
        <v>7.2169999999999996</v>
      </c>
      <c r="CT486">
        <f t="shared" si="366"/>
        <v>125.027</v>
      </c>
      <c r="CU486">
        <f t="shared" si="367"/>
        <v>0</v>
      </c>
      <c r="CV486">
        <f t="shared" si="368"/>
        <v>0.32200000000000001</v>
      </c>
      <c r="CW486">
        <f t="shared" si="369"/>
        <v>0</v>
      </c>
      <c r="CX486">
        <f t="shared" si="370"/>
        <v>0</v>
      </c>
      <c r="CY486">
        <f t="shared" si="371"/>
        <v>1225.2660000000001</v>
      </c>
      <c r="CZ486">
        <f t="shared" si="372"/>
        <v>175.03800000000004</v>
      </c>
      <c r="DC486" t="s">
        <v>3</v>
      </c>
      <c r="DD486" t="s">
        <v>21</v>
      </c>
      <c r="DE486" t="s">
        <v>22</v>
      </c>
      <c r="DF486" t="s">
        <v>22</v>
      </c>
      <c r="DG486" t="s">
        <v>22</v>
      </c>
      <c r="DH486" t="s">
        <v>3</v>
      </c>
      <c r="DI486" t="s">
        <v>22</v>
      </c>
      <c r="DJ486" t="s">
        <v>22</v>
      </c>
      <c r="DK486" t="s">
        <v>3</v>
      </c>
      <c r="DL486" t="s">
        <v>3</v>
      </c>
      <c r="DM486" t="s">
        <v>3</v>
      </c>
      <c r="DN486">
        <v>0</v>
      </c>
      <c r="DO486">
        <v>0</v>
      </c>
      <c r="DP486">
        <v>1</v>
      </c>
      <c r="DQ486">
        <v>1</v>
      </c>
      <c r="DU486">
        <v>1010</v>
      </c>
      <c r="DV486" t="s">
        <v>19</v>
      </c>
      <c r="DW486" t="s">
        <v>19</v>
      </c>
      <c r="DX486">
        <v>1</v>
      </c>
      <c r="DZ486" t="s">
        <v>3</v>
      </c>
      <c r="EA486" t="s">
        <v>3</v>
      </c>
      <c r="EB486" t="s">
        <v>3</v>
      </c>
      <c r="EC486" t="s">
        <v>3</v>
      </c>
      <c r="EE486">
        <v>113434998</v>
      </c>
      <c r="EF486">
        <v>1</v>
      </c>
      <c r="EG486" t="s">
        <v>23</v>
      </c>
      <c r="EH486">
        <v>0</v>
      </c>
      <c r="EI486" t="s">
        <v>3</v>
      </c>
      <c r="EJ486">
        <v>4</v>
      </c>
      <c r="EK486">
        <v>0</v>
      </c>
      <c r="EL486" t="s">
        <v>24</v>
      </c>
      <c r="EM486" t="s">
        <v>25</v>
      </c>
      <c r="EO486" t="s">
        <v>26</v>
      </c>
      <c r="EQ486">
        <v>131072</v>
      </c>
      <c r="ER486">
        <v>194.9</v>
      </c>
      <c r="ES486">
        <v>0.49</v>
      </c>
      <c r="ET486">
        <v>15.8</v>
      </c>
      <c r="EU486">
        <v>10.31</v>
      </c>
      <c r="EV486">
        <v>178.61</v>
      </c>
      <c r="EW486">
        <v>0.46</v>
      </c>
      <c r="EX486">
        <v>0</v>
      </c>
      <c r="EY486">
        <v>0</v>
      </c>
      <c r="FQ486">
        <v>0</v>
      </c>
      <c r="FR486">
        <f t="shared" si="373"/>
        <v>0</v>
      </c>
      <c r="FS486">
        <v>0</v>
      </c>
      <c r="FX486">
        <v>70</v>
      </c>
      <c r="FY486">
        <v>10</v>
      </c>
      <c r="GA486" t="s">
        <v>3</v>
      </c>
      <c r="GD486">
        <v>0</v>
      </c>
      <c r="GF486">
        <v>1078632114</v>
      </c>
      <c r="GG486">
        <v>2</v>
      </c>
      <c r="GH486">
        <v>1</v>
      </c>
      <c r="GI486">
        <v>-2</v>
      </c>
      <c r="GJ486">
        <v>0</v>
      </c>
      <c r="GK486">
        <f>ROUND(R486*(R12)/100,2)</f>
        <v>109.12</v>
      </c>
      <c r="GL486">
        <f t="shared" si="374"/>
        <v>0</v>
      </c>
      <c r="GM486">
        <f t="shared" si="375"/>
        <v>3421.51</v>
      </c>
      <c r="GN486">
        <f t="shared" si="376"/>
        <v>0</v>
      </c>
      <c r="GO486">
        <f t="shared" si="377"/>
        <v>0</v>
      </c>
      <c r="GP486">
        <f t="shared" si="378"/>
        <v>3421.51</v>
      </c>
      <c r="GR486">
        <v>0</v>
      </c>
      <c r="GS486">
        <v>0</v>
      </c>
      <c r="GT486">
        <v>0</v>
      </c>
      <c r="GU486" t="s">
        <v>3</v>
      </c>
      <c r="GV486">
        <f>ROUND((GT486),6)</f>
        <v>0</v>
      </c>
      <c r="GW486">
        <v>1</v>
      </c>
      <c r="GX486">
        <f t="shared" si="379"/>
        <v>0</v>
      </c>
      <c r="HA486">
        <v>0</v>
      </c>
      <c r="HB486">
        <v>0</v>
      </c>
      <c r="HC486">
        <f t="shared" si="380"/>
        <v>0</v>
      </c>
      <c r="HE486" t="s">
        <v>3</v>
      </c>
      <c r="HF486" t="s">
        <v>3</v>
      </c>
      <c r="HM486" t="s">
        <v>3</v>
      </c>
      <c r="HN486" t="s">
        <v>3</v>
      </c>
      <c r="HO486" t="s">
        <v>3</v>
      </c>
      <c r="HP486" t="s">
        <v>3</v>
      </c>
      <c r="HQ486" t="s">
        <v>3</v>
      </c>
      <c r="IK486">
        <v>0</v>
      </c>
    </row>
    <row r="487" spans="1:245" x14ac:dyDescent="0.2">
      <c r="A487">
        <v>17</v>
      </c>
      <c r="B487">
        <v>1</v>
      </c>
      <c r="C487">
        <f>ROW(SmtRes!A477)</f>
        <v>477</v>
      </c>
      <c r="D487">
        <f>ROW(EtalonRes!A477)</f>
        <v>477</v>
      </c>
      <c r="E487" t="s">
        <v>409</v>
      </c>
      <c r="F487" t="s">
        <v>64</v>
      </c>
      <c r="G487" t="s">
        <v>65</v>
      </c>
      <c r="H487" t="s">
        <v>19</v>
      </c>
      <c r="I487">
        <v>14</v>
      </c>
      <c r="J487">
        <v>0</v>
      </c>
      <c r="K487">
        <v>14</v>
      </c>
      <c r="O487">
        <f t="shared" si="349"/>
        <v>269.54000000000002</v>
      </c>
      <c r="P487">
        <f t="shared" si="350"/>
        <v>0</v>
      </c>
      <c r="Q487">
        <f t="shared" si="351"/>
        <v>24.89</v>
      </c>
      <c r="R487">
        <f t="shared" si="352"/>
        <v>16.28</v>
      </c>
      <c r="S487">
        <f t="shared" si="353"/>
        <v>244.65</v>
      </c>
      <c r="T487">
        <f t="shared" si="354"/>
        <v>0</v>
      </c>
      <c r="U487">
        <f t="shared" si="355"/>
        <v>0.63</v>
      </c>
      <c r="V487">
        <f t="shared" si="356"/>
        <v>0</v>
      </c>
      <c r="W487">
        <f t="shared" si="357"/>
        <v>0</v>
      </c>
      <c r="X487">
        <f t="shared" si="358"/>
        <v>171.26</v>
      </c>
      <c r="Y487">
        <f t="shared" si="359"/>
        <v>24.47</v>
      </c>
      <c r="AA487">
        <v>150194011</v>
      </c>
      <c r="AB487">
        <f t="shared" si="360"/>
        <v>19.252500000000001</v>
      </c>
      <c r="AC487">
        <f>ROUND(((ES487*1)),6)</f>
        <v>0</v>
      </c>
      <c r="AD487">
        <f>ROUND(((((ET487*0.75))-((EU487*0.75)))+AE487),6)</f>
        <v>1.7775000000000001</v>
      </c>
      <c r="AE487">
        <f>ROUND(((EU487*0.75)),6)</f>
        <v>1.1625000000000001</v>
      </c>
      <c r="AF487">
        <f>ROUND(((EV487*0.75)),6)</f>
        <v>17.475000000000001</v>
      </c>
      <c r="AG487">
        <f t="shared" si="361"/>
        <v>0</v>
      </c>
      <c r="AH487">
        <f>((EW487*0.75))</f>
        <v>4.4999999999999998E-2</v>
      </c>
      <c r="AI487">
        <f>((EX487*0.75))</f>
        <v>0</v>
      </c>
      <c r="AJ487">
        <f t="shared" si="362"/>
        <v>0</v>
      </c>
      <c r="AK487">
        <v>25.67</v>
      </c>
      <c r="AL487">
        <v>0</v>
      </c>
      <c r="AM487">
        <v>2.37</v>
      </c>
      <c r="AN487">
        <v>1.55</v>
      </c>
      <c r="AO487">
        <v>23.3</v>
      </c>
      <c r="AP487">
        <v>0</v>
      </c>
      <c r="AQ487">
        <v>0.06</v>
      </c>
      <c r="AR487">
        <v>0</v>
      </c>
      <c r="AS487">
        <v>0</v>
      </c>
      <c r="AT487">
        <v>70</v>
      </c>
      <c r="AU487">
        <v>10</v>
      </c>
      <c r="AV487">
        <v>1</v>
      </c>
      <c r="AW487">
        <v>1</v>
      </c>
      <c r="AZ487">
        <v>1</v>
      </c>
      <c r="BA487">
        <v>1</v>
      </c>
      <c r="BB487">
        <v>1</v>
      </c>
      <c r="BC487">
        <v>1</v>
      </c>
      <c r="BD487" t="s">
        <v>3</v>
      </c>
      <c r="BE487" t="s">
        <v>3</v>
      </c>
      <c r="BF487" t="s">
        <v>3</v>
      </c>
      <c r="BG487" t="s">
        <v>3</v>
      </c>
      <c r="BH487">
        <v>0</v>
      </c>
      <c r="BI487">
        <v>4</v>
      </c>
      <c r="BJ487" t="s">
        <v>66</v>
      </c>
      <c r="BM487">
        <v>0</v>
      </c>
      <c r="BN487">
        <v>0</v>
      </c>
      <c r="BO487" t="s">
        <v>3</v>
      </c>
      <c r="BP487">
        <v>0</v>
      </c>
      <c r="BQ487">
        <v>1</v>
      </c>
      <c r="BR487">
        <v>0</v>
      </c>
      <c r="BS487">
        <v>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70</v>
      </c>
      <c r="CA487">
        <v>10</v>
      </c>
      <c r="CB487" t="s">
        <v>3</v>
      </c>
      <c r="CE487">
        <v>0</v>
      </c>
      <c r="CF487">
        <v>0</v>
      </c>
      <c r="CG487">
        <v>0</v>
      </c>
      <c r="CM487">
        <v>0</v>
      </c>
      <c r="CN487" t="s">
        <v>851</v>
      </c>
      <c r="CO487">
        <v>0</v>
      </c>
      <c r="CP487">
        <f t="shared" si="363"/>
        <v>269.54000000000002</v>
      </c>
      <c r="CQ487">
        <f t="shared" si="364"/>
        <v>0</v>
      </c>
      <c r="CR487">
        <f>(((((ET487*0.75))*BB487-((EU487*0.75))*BS487)+AE487*BS487)*AV487)</f>
        <v>1.7775000000000001</v>
      </c>
      <c r="CS487">
        <f t="shared" si="365"/>
        <v>1.1625000000000001</v>
      </c>
      <c r="CT487">
        <f t="shared" si="366"/>
        <v>17.475000000000001</v>
      </c>
      <c r="CU487">
        <f t="shared" si="367"/>
        <v>0</v>
      </c>
      <c r="CV487">
        <f t="shared" si="368"/>
        <v>4.4999999999999998E-2</v>
      </c>
      <c r="CW487">
        <f t="shared" si="369"/>
        <v>0</v>
      </c>
      <c r="CX487">
        <f t="shared" si="370"/>
        <v>0</v>
      </c>
      <c r="CY487">
        <f t="shared" si="371"/>
        <v>171.255</v>
      </c>
      <c r="CZ487">
        <f t="shared" si="372"/>
        <v>24.465</v>
      </c>
      <c r="DC487" t="s">
        <v>3</v>
      </c>
      <c r="DD487" t="s">
        <v>21</v>
      </c>
      <c r="DE487" t="s">
        <v>67</v>
      </c>
      <c r="DF487" t="s">
        <v>67</v>
      </c>
      <c r="DG487" t="s">
        <v>67</v>
      </c>
      <c r="DH487" t="s">
        <v>3</v>
      </c>
      <c r="DI487" t="s">
        <v>67</v>
      </c>
      <c r="DJ487" t="s">
        <v>67</v>
      </c>
      <c r="DK487" t="s">
        <v>3</v>
      </c>
      <c r="DL487" t="s">
        <v>3</v>
      </c>
      <c r="DM487" t="s">
        <v>3</v>
      </c>
      <c r="DN487">
        <v>0</v>
      </c>
      <c r="DO487">
        <v>0</v>
      </c>
      <c r="DP487">
        <v>1</v>
      </c>
      <c r="DQ487">
        <v>1</v>
      </c>
      <c r="DU487">
        <v>1010</v>
      </c>
      <c r="DV487" t="s">
        <v>19</v>
      </c>
      <c r="DW487" t="s">
        <v>19</v>
      </c>
      <c r="DX487">
        <v>1</v>
      </c>
      <c r="DZ487" t="s">
        <v>3</v>
      </c>
      <c r="EA487" t="s">
        <v>3</v>
      </c>
      <c r="EB487" t="s">
        <v>3</v>
      </c>
      <c r="EC487" t="s">
        <v>3</v>
      </c>
      <c r="EE487">
        <v>113434998</v>
      </c>
      <c r="EF487">
        <v>1</v>
      </c>
      <c r="EG487" t="s">
        <v>23</v>
      </c>
      <c r="EH487">
        <v>0</v>
      </c>
      <c r="EI487" t="s">
        <v>3</v>
      </c>
      <c r="EJ487">
        <v>4</v>
      </c>
      <c r="EK487">
        <v>0</v>
      </c>
      <c r="EL487" t="s">
        <v>24</v>
      </c>
      <c r="EM487" t="s">
        <v>25</v>
      </c>
      <c r="EO487" t="s">
        <v>34</v>
      </c>
      <c r="EQ487">
        <v>131072</v>
      </c>
      <c r="ER487">
        <v>25.67</v>
      </c>
      <c r="ES487">
        <v>0</v>
      </c>
      <c r="ET487">
        <v>2.37</v>
      </c>
      <c r="EU487">
        <v>1.55</v>
      </c>
      <c r="EV487">
        <v>23.3</v>
      </c>
      <c r="EW487">
        <v>0.06</v>
      </c>
      <c r="EX487">
        <v>0</v>
      </c>
      <c r="EY487">
        <v>0</v>
      </c>
      <c r="FQ487">
        <v>0</v>
      </c>
      <c r="FR487">
        <f t="shared" si="373"/>
        <v>0</v>
      </c>
      <c r="FS487">
        <v>0</v>
      </c>
      <c r="FX487">
        <v>70</v>
      </c>
      <c r="FY487">
        <v>10</v>
      </c>
      <c r="GA487" t="s">
        <v>3</v>
      </c>
      <c r="GD487">
        <v>0</v>
      </c>
      <c r="GF487">
        <v>92214219</v>
      </c>
      <c r="GG487">
        <v>2</v>
      </c>
      <c r="GH487">
        <v>1</v>
      </c>
      <c r="GI487">
        <v>-2</v>
      </c>
      <c r="GJ487">
        <v>0</v>
      </c>
      <c r="GK487">
        <f>ROUND(R487*(R12)/100,2)</f>
        <v>17.579999999999998</v>
      </c>
      <c r="GL487">
        <f t="shared" si="374"/>
        <v>0</v>
      </c>
      <c r="GM487">
        <f t="shared" si="375"/>
        <v>482.85</v>
      </c>
      <c r="GN487">
        <f t="shared" si="376"/>
        <v>0</v>
      </c>
      <c r="GO487">
        <f t="shared" si="377"/>
        <v>0</v>
      </c>
      <c r="GP487">
        <f t="shared" si="378"/>
        <v>482.85</v>
      </c>
      <c r="GR487">
        <v>0</v>
      </c>
      <c r="GS487">
        <v>3</v>
      </c>
      <c r="GT487">
        <v>0</v>
      </c>
      <c r="GU487" t="s">
        <v>3</v>
      </c>
      <c r="GV487">
        <f>ROUND((GT487),6)</f>
        <v>0</v>
      </c>
      <c r="GW487">
        <v>1</v>
      </c>
      <c r="GX487">
        <f t="shared" si="379"/>
        <v>0</v>
      </c>
      <c r="HA487">
        <v>0</v>
      </c>
      <c r="HB487">
        <v>0</v>
      </c>
      <c r="HC487">
        <f t="shared" si="380"/>
        <v>0</v>
      </c>
      <c r="HE487" t="s">
        <v>3</v>
      </c>
      <c r="HF487" t="s">
        <v>3</v>
      </c>
      <c r="HM487" t="s">
        <v>3</v>
      </c>
      <c r="HN487" t="s">
        <v>3</v>
      </c>
      <c r="HO487" t="s">
        <v>3</v>
      </c>
      <c r="HP487" t="s">
        <v>3</v>
      </c>
      <c r="HQ487" t="s">
        <v>3</v>
      </c>
      <c r="IK487">
        <v>0</v>
      </c>
    </row>
    <row r="488" spans="1:245" x14ac:dyDescent="0.2">
      <c r="A488">
        <v>17</v>
      </c>
      <c r="B488">
        <v>1</v>
      </c>
      <c r="C488">
        <f>ROW(SmtRes!A481)</f>
        <v>481</v>
      </c>
      <c r="D488">
        <f>ROW(EtalonRes!A481)</f>
        <v>481</v>
      </c>
      <c r="E488" t="s">
        <v>410</v>
      </c>
      <c r="F488" t="s">
        <v>69</v>
      </c>
      <c r="G488" t="s">
        <v>411</v>
      </c>
      <c r="H488" t="s">
        <v>19</v>
      </c>
      <c r="I488">
        <v>20</v>
      </c>
      <c r="J488">
        <v>0</v>
      </c>
      <c r="K488">
        <v>20</v>
      </c>
      <c r="O488">
        <f t="shared" si="349"/>
        <v>5600.2</v>
      </c>
      <c r="P488">
        <f t="shared" si="350"/>
        <v>81.400000000000006</v>
      </c>
      <c r="Q488">
        <f t="shared" si="351"/>
        <v>0</v>
      </c>
      <c r="R488">
        <f t="shared" si="352"/>
        <v>0</v>
      </c>
      <c r="S488">
        <f t="shared" si="353"/>
        <v>5518.8</v>
      </c>
      <c r="T488">
        <f t="shared" si="354"/>
        <v>0</v>
      </c>
      <c r="U488">
        <f t="shared" si="355"/>
        <v>15.2</v>
      </c>
      <c r="V488">
        <f t="shared" si="356"/>
        <v>0</v>
      </c>
      <c r="W488">
        <f t="shared" si="357"/>
        <v>0</v>
      </c>
      <c r="X488">
        <f t="shared" si="358"/>
        <v>3863.16</v>
      </c>
      <c r="Y488">
        <f t="shared" si="359"/>
        <v>551.88</v>
      </c>
      <c r="AA488">
        <v>150194011</v>
      </c>
      <c r="AB488">
        <f t="shared" si="360"/>
        <v>280.01</v>
      </c>
      <c r="AC488">
        <f>ROUND((ES488),6)</f>
        <v>4.07</v>
      </c>
      <c r="AD488">
        <f>ROUND((((ET488)-(EU488))+AE488),6)</f>
        <v>0</v>
      </c>
      <c r="AE488">
        <f>ROUND((EU488),6)</f>
        <v>0</v>
      </c>
      <c r="AF488">
        <f>ROUND((EV488),6)</f>
        <v>275.94</v>
      </c>
      <c r="AG488">
        <f t="shared" si="361"/>
        <v>0</v>
      </c>
      <c r="AH488">
        <f>(EW488)</f>
        <v>0.76</v>
      </c>
      <c r="AI488">
        <f>(EX488)</f>
        <v>0</v>
      </c>
      <c r="AJ488">
        <f t="shared" si="362"/>
        <v>0</v>
      </c>
      <c r="AK488">
        <v>280.01</v>
      </c>
      <c r="AL488">
        <v>4.07</v>
      </c>
      <c r="AM488">
        <v>0</v>
      </c>
      <c r="AN488">
        <v>0</v>
      </c>
      <c r="AO488">
        <v>275.94</v>
      </c>
      <c r="AP488">
        <v>0</v>
      </c>
      <c r="AQ488">
        <v>0.76</v>
      </c>
      <c r="AR488">
        <v>0</v>
      </c>
      <c r="AS488">
        <v>0</v>
      </c>
      <c r="AT488">
        <v>70</v>
      </c>
      <c r="AU488">
        <v>10</v>
      </c>
      <c r="AV488">
        <v>1</v>
      </c>
      <c r="AW488">
        <v>1</v>
      </c>
      <c r="AZ488">
        <v>1</v>
      </c>
      <c r="BA488">
        <v>1</v>
      </c>
      <c r="BB488">
        <v>1</v>
      </c>
      <c r="BC488">
        <v>1</v>
      </c>
      <c r="BD488" t="s">
        <v>3</v>
      </c>
      <c r="BE488" t="s">
        <v>3</v>
      </c>
      <c r="BF488" t="s">
        <v>3</v>
      </c>
      <c r="BG488" t="s">
        <v>3</v>
      </c>
      <c r="BH488">
        <v>0</v>
      </c>
      <c r="BI488">
        <v>4</v>
      </c>
      <c r="BJ488" t="s">
        <v>71</v>
      </c>
      <c r="BM488">
        <v>0</v>
      </c>
      <c r="BN488">
        <v>0</v>
      </c>
      <c r="BO488" t="s">
        <v>3</v>
      </c>
      <c r="BP488">
        <v>0</v>
      </c>
      <c r="BQ488">
        <v>1</v>
      </c>
      <c r="BR488">
        <v>0</v>
      </c>
      <c r="BS488">
        <v>1</v>
      </c>
      <c r="BT488">
        <v>1</v>
      </c>
      <c r="BU488">
        <v>1</v>
      </c>
      <c r="BV488">
        <v>1</v>
      </c>
      <c r="BW488">
        <v>1</v>
      </c>
      <c r="BX488">
        <v>1</v>
      </c>
      <c r="BY488" t="s">
        <v>3</v>
      </c>
      <c r="BZ488">
        <v>70</v>
      </c>
      <c r="CA488">
        <v>10</v>
      </c>
      <c r="CB488" t="s">
        <v>3</v>
      </c>
      <c r="CE488">
        <v>0</v>
      </c>
      <c r="CF488">
        <v>0</v>
      </c>
      <c r="CG488">
        <v>0</v>
      </c>
      <c r="CM488">
        <v>0</v>
      </c>
      <c r="CN488" t="s">
        <v>3</v>
      </c>
      <c r="CO488">
        <v>0</v>
      </c>
      <c r="CP488">
        <f t="shared" si="363"/>
        <v>5600.2</v>
      </c>
      <c r="CQ488">
        <f t="shared" si="364"/>
        <v>4.07</v>
      </c>
      <c r="CR488">
        <f>((((ET488)*BB488-(EU488)*BS488)+AE488*BS488)*AV488)</f>
        <v>0</v>
      </c>
      <c r="CS488">
        <f t="shared" si="365"/>
        <v>0</v>
      </c>
      <c r="CT488">
        <f t="shared" si="366"/>
        <v>275.94</v>
      </c>
      <c r="CU488">
        <f t="shared" si="367"/>
        <v>0</v>
      </c>
      <c r="CV488">
        <f t="shared" si="368"/>
        <v>0.76</v>
      </c>
      <c r="CW488">
        <f t="shared" si="369"/>
        <v>0</v>
      </c>
      <c r="CX488">
        <f t="shared" si="370"/>
        <v>0</v>
      </c>
      <c r="CY488">
        <f t="shared" si="371"/>
        <v>3863.16</v>
      </c>
      <c r="CZ488">
        <f t="shared" si="372"/>
        <v>551.88</v>
      </c>
      <c r="DC488" t="s">
        <v>3</v>
      </c>
      <c r="DD488" t="s">
        <v>3</v>
      </c>
      <c r="DE488" t="s">
        <v>3</v>
      </c>
      <c r="DF488" t="s">
        <v>3</v>
      </c>
      <c r="DG488" t="s">
        <v>3</v>
      </c>
      <c r="DH488" t="s">
        <v>3</v>
      </c>
      <c r="DI488" t="s">
        <v>3</v>
      </c>
      <c r="DJ488" t="s">
        <v>3</v>
      </c>
      <c r="DK488" t="s">
        <v>3</v>
      </c>
      <c r="DL488" t="s">
        <v>3</v>
      </c>
      <c r="DM488" t="s">
        <v>3</v>
      </c>
      <c r="DN488">
        <v>0</v>
      </c>
      <c r="DO488">
        <v>0</v>
      </c>
      <c r="DP488">
        <v>1</v>
      </c>
      <c r="DQ488">
        <v>1</v>
      </c>
      <c r="DU488">
        <v>1010</v>
      </c>
      <c r="DV488" t="s">
        <v>19</v>
      </c>
      <c r="DW488" t="s">
        <v>19</v>
      </c>
      <c r="DX488">
        <v>1</v>
      </c>
      <c r="DZ488" t="s">
        <v>3</v>
      </c>
      <c r="EA488" t="s">
        <v>3</v>
      </c>
      <c r="EB488" t="s">
        <v>3</v>
      </c>
      <c r="EC488" t="s">
        <v>3</v>
      </c>
      <c r="EE488">
        <v>113434998</v>
      </c>
      <c r="EF488">
        <v>1</v>
      </c>
      <c r="EG488" t="s">
        <v>23</v>
      </c>
      <c r="EH488">
        <v>0</v>
      </c>
      <c r="EI488" t="s">
        <v>3</v>
      </c>
      <c r="EJ488">
        <v>4</v>
      </c>
      <c r="EK488">
        <v>0</v>
      </c>
      <c r="EL488" t="s">
        <v>24</v>
      </c>
      <c r="EM488" t="s">
        <v>25</v>
      </c>
      <c r="EO488" t="s">
        <v>3</v>
      </c>
      <c r="EQ488">
        <v>131072</v>
      </c>
      <c r="ER488">
        <v>280.01</v>
      </c>
      <c r="ES488">
        <v>4.07</v>
      </c>
      <c r="ET488">
        <v>0</v>
      </c>
      <c r="EU488">
        <v>0</v>
      </c>
      <c r="EV488">
        <v>275.94</v>
      </c>
      <c r="EW488">
        <v>0.76</v>
      </c>
      <c r="EX488">
        <v>0</v>
      </c>
      <c r="EY488">
        <v>0</v>
      </c>
      <c r="FQ488">
        <v>0</v>
      </c>
      <c r="FR488">
        <f t="shared" si="373"/>
        <v>0</v>
      </c>
      <c r="FS488">
        <v>0</v>
      </c>
      <c r="FX488">
        <v>70</v>
      </c>
      <c r="FY488">
        <v>10</v>
      </c>
      <c r="GA488" t="s">
        <v>3</v>
      </c>
      <c r="GD488">
        <v>0</v>
      </c>
      <c r="GF488">
        <v>394318154</v>
      </c>
      <c r="GG488">
        <v>2</v>
      </c>
      <c r="GH488">
        <v>1</v>
      </c>
      <c r="GI488">
        <v>-2</v>
      </c>
      <c r="GJ488">
        <v>0</v>
      </c>
      <c r="GK488">
        <f>ROUND(R488*(R12)/100,2)</f>
        <v>0</v>
      </c>
      <c r="GL488">
        <f t="shared" si="374"/>
        <v>0</v>
      </c>
      <c r="GM488">
        <f t="shared" si="375"/>
        <v>10015.24</v>
      </c>
      <c r="GN488">
        <f t="shared" si="376"/>
        <v>0</v>
      </c>
      <c r="GO488">
        <f t="shared" si="377"/>
        <v>0</v>
      </c>
      <c r="GP488">
        <f t="shared" si="378"/>
        <v>10015.24</v>
      </c>
      <c r="GR488">
        <v>0</v>
      </c>
      <c r="GS488">
        <v>0</v>
      </c>
      <c r="GT488">
        <v>0</v>
      </c>
      <c r="GU488" t="s">
        <v>3</v>
      </c>
      <c r="GV488">
        <f>ROUND((GT488),6)</f>
        <v>0</v>
      </c>
      <c r="GW488">
        <v>1</v>
      </c>
      <c r="GX488">
        <f t="shared" si="379"/>
        <v>0</v>
      </c>
      <c r="HA488">
        <v>0</v>
      </c>
      <c r="HB488">
        <v>0</v>
      </c>
      <c r="HC488">
        <f t="shared" si="380"/>
        <v>0</v>
      </c>
      <c r="HE488" t="s">
        <v>3</v>
      </c>
      <c r="HF488" t="s">
        <v>3</v>
      </c>
      <c r="HM488" t="s">
        <v>3</v>
      </c>
      <c r="HN488" t="s">
        <v>3</v>
      </c>
      <c r="HO488" t="s">
        <v>3</v>
      </c>
      <c r="HP488" t="s">
        <v>3</v>
      </c>
      <c r="HQ488" t="s">
        <v>3</v>
      </c>
      <c r="IK488">
        <v>0</v>
      </c>
    </row>
    <row r="489" spans="1:245" x14ac:dyDescent="0.2">
      <c r="A489">
        <v>17</v>
      </c>
      <c r="B489">
        <v>1</v>
      </c>
      <c r="C489">
        <f>ROW(SmtRes!A484)</f>
        <v>484</v>
      </c>
      <c r="D489">
        <f>ROW(EtalonRes!A484)</f>
        <v>484</v>
      </c>
      <c r="E489" t="s">
        <v>412</v>
      </c>
      <c r="F489" t="s">
        <v>73</v>
      </c>
      <c r="G489" t="s">
        <v>413</v>
      </c>
      <c r="H489" t="s">
        <v>19</v>
      </c>
      <c r="I489">
        <v>20</v>
      </c>
      <c r="J489">
        <v>0</v>
      </c>
      <c r="K489">
        <v>20</v>
      </c>
      <c r="O489">
        <f t="shared" si="349"/>
        <v>16082</v>
      </c>
      <c r="P489">
        <f t="shared" si="350"/>
        <v>1702.8</v>
      </c>
      <c r="Q489">
        <f t="shared" si="351"/>
        <v>0</v>
      </c>
      <c r="R489">
        <f t="shared" si="352"/>
        <v>0</v>
      </c>
      <c r="S489">
        <f t="shared" si="353"/>
        <v>14379.2</v>
      </c>
      <c r="T489">
        <f t="shared" si="354"/>
        <v>0</v>
      </c>
      <c r="U489">
        <f t="shared" si="355"/>
        <v>39.6</v>
      </c>
      <c r="V489">
        <f t="shared" si="356"/>
        <v>0</v>
      </c>
      <c r="W489">
        <f t="shared" si="357"/>
        <v>0</v>
      </c>
      <c r="X489">
        <f t="shared" si="358"/>
        <v>10065.44</v>
      </c>
      <c r="Y489">
        <f t="shared" si="359"/>
        <v>1437.92</v>
      </c>
      <c r="AA489">
        <v>150194011</v>
      </c>
      <c r="AB489">
        <f t="shared" si="360"/>
        <v>804.1</v>
      </c>
      <c r="AC489">
        <f>ROUND(((ES489*11)),6)</f>
        <v>85.14</v>
      </c>
      <c r="AD489">
        <f>ROUND(((((ET489*11))-((EU489*11)))+AE489),6)</f>
        <v>0</v>
      </c>
      <c r="AE489">
        <f>ROUND(((EU489*11)),6)</f>
        <v>0</v>
      </c>
      <c r="AF489">
        <f>ROUND(((EV489*11)),6)</f>
        <v>718.96</v>
      </c>
      <c r="AG489">
        <f t="shared" si="361"/>
        <v>0</v>
      </c>
      <c r="AH489">
        <f>((EW489*11))</f>
        <v>1.98</v>
      </c>
      <c r="AI489">
        <f>((EX489*11))</f>
        <v>0</v>
      </c>
      <c r="AJ489">
        <f t="shared" si="362"/>
        <v>0</v>
      </c>
      <c r="AK489">
        <v>73.099999999999994</v>
      </c>
      <c r="AL489">
        <v>7.74</v>
      </c>
      <c r="AM489">
        <v>0</v>
      </c>
      <c r="AN489">
        <v>0</v>
      </c>
      <c r="AO489">
        <v>65.36</v>
      </c>
      <c r="AP489">
        <v>0</v>
      </c>
      <c r="AQ489">
        <v>0.18</v>
      </c>
      <c r="AR489">
        <v>0</v>
      </c>
      <c r="AS489">
        <v>0</v>
      </c>
      <c r="AT489">
        <v>70</v>
      </c>
      <c r="AU489">
        <v>10</v>
      </c>
      <c r="AV489">
        <v>1</v>
      </c>
      <c r="AW489">
        <v>1</v>
      </c>
      <c r="AZ489">
        <v>1</v>
      </c>
      <c r="BA489">
        <v>1</v>
      </c>
      <c r="BB489">
        <v>1</v>
      </c>
      <c r="BC489">
        <v>1</v>
      </c>
      <c r="BD489" t="s">
        <v>3</v>
      </c>
      <c r="BE489" t="s">
        <v>3</v>
      </c>
      <c r="BF489" t="s">
        <v>3</v>
      </c>
      <c r="BG489" t="s">
        <v>3</v>
      </c>
      <c r="BH489">
        <v>0</v>
      </c>
      <c r="BI489">
        <v>4</v>
      </c>
      <c r="BJ489" t="s">
        <v>75</v>
      </c>
      <c r="BM489">
        <v>0</v>
      </c>
      <c r="BN489">
        <v>0</v>
      </c>
      <c r="BO489" t="s">
        <v>3</v>
      </c>
      <c r="BP489">
        <v>0</v>
      </c>
      <c r="BQ489">
        <v>1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70</v>
      </c>
      <c r="CA489">
        <v>10</v>
      </c>
      <c r="CB489" t="s">
        <v>3</v>
      </c>
      <c r="CE489">
        <v>0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363"/>
        <v>16082</v>
      </c>
      <c r="CQ489">
        <f t="shared" si="364"/>
        <v>85.14</v>
      </c>
      <c r="CR489">
        <f>(((((ET489*11))*BB489-((EU489*11))*BS489)+AE489*BS489)*AV489)</f>
        <v>0</v>
      </c>
      <c r="CS489">
        <f t="shared" si="365"/>
        <v>0</v>
      </c>
      <c r="CT489">
        <f t="shared" si="366"/>
        <v>718.96</v>
      </c>
      <c r="CU489">
        <f t="shared" si="367"/>
        <v>0</v>
      </c>
      <c r="CV489">
        <f t="shared" si="368"/>
        <v>1.98</v>
      </c>
      <c r="CW489">
        <f t="shared" si="369"/>
        <v>0</v>
      </c>
      <c r="CX489">
        <f t="shared" si="370"/>
        <v>0</v>
      </c>
      <c r="CY489">
        <f t="shared" si="371"/>
        <v>10065.44</v>
      </c>
      <c r="CZ489">
        <f t="shared" si="372"/>
        <v>1437.92</v>
      </c>
      <c r="DC489" t="s">
        <v>3</v>
      </c>
      <c r="DD489" t="s">
        <v>33</v>
      </c>
      <c r="DE489" t="s">
        <v>33</v>
      </c>
      <c r="DF489" t="s">
        <v>33</v>
      </c>
      <c r="DG489" t="s">
        <v>33</v>
      </c>
      <c r="DH489" t="s">
        <v>3</v>
      </c>
      <c r="DI489" t="s">
        <v>33</v>
      </c>
      <c r="DJ489" t="s">
        <v>33</v>
      </c>
      <c r="DK489" t="s">
        <v>3</v>
      </c>
      <c r="DL489" t="s">
        <v>33</v>
      </c>
      <c r="DM489" t="s">
        <v>33</v>
      </c>
      <c r="DN489">
        <v>0</v>
      </c>
      <c r="DO489">
        <v>0</v>
      </c>
      <c r="DP489">
        <v>1</v>
      </c>
      <c r="DQ489">
        <v>1</v>
      </c>
      <c r="DU489">
        <v>1010</v>
      </c>
      <c r="DV489" t="s">
        <v>19</v>
      </c>
      <c r="DW489" t="s">
        <v>19</v>
      </c>
      <c r="DX489">
        <v>1</v>
      </c>
      <c r="DZ489" t="s">
        <v>3</v>
      </c>
      <c r="EA489" t="s">
        <v>3</v>
      </c>
      <c r="EB489" t="s">
        <v>3</v>
      </c>
      <c r="EC489" t="s">
        <v>3</v>
      </c>
      <c r="EE489">
        <v>113434998</v>
      </c>
      <c r="EF489">
        <v>1</v>
      </c>
      <c r="EG489" t="s">
        <v>23</v>
      </c>
      <c r="EH489">
        <v>0</v>
      </c>
      <c r="EI489" t="s">
        <v>3</v>
      </c>
      <c r="EJ489">
        <v>4</v>
      </c>
      <c r="EK489">
        <v>0</v>
      </c>
      <c r="EL489" t="s">
        <v>24</v>
      </c>
      <c r="EM489" t="s">
        <v>25</v>
      </c>
      <c r="EO489" t="s">
        <v>3</v>
      </c>
      <c r="EQ489">
        <v>131072</v>
      </c>
      <c r="ER489">
        <v>73.099999999999994</v>
      </c>
      <c r="ES489">
        <v>7.74</v>
      </c>
      <c r="ET489">
        <v>0</v>
      </c>
      <c r="EU489">
        <v>0</v>
      </c>
      <c r="EV489">
        <v>65.36</v>
      </c>
      <c r="EW489">
        <v>0.18</v>
      </c>
      <c r="EX489">
        <v>0</v>
      </c>
      <c r="EY489">
        <v>0</v>
      </c>
      <c r="FQ489">
        <v>0</v>
      </c>
      <c r="FR489">
        <f t="shared" si="373"/>
        <v>0</v>
      </c>
      <c r="FS489">
        <v>0</v>
      </c>
      <c r="FX489">
        <v>770</v>
      </c>
      <c r="FY489">
        <v>110</v>
      </c>
      <c r="GA489" t="s">
        <v>3</v>
      </c>
      <c r="GD489">
        <v>0</v>
      </c>
      <c r="GF489">
        <v>1051626327</v>
      </c>
      <c r="GG489">
        <v>2</v>
      </c>
      <c r="GH489">
        <v>1</v>
      </c>
      <c r="GI489">
        <v>-2</v>
      </c>
      <c r="GJ489">
        <v>0</v>
      </c>
      <c r="GK489">
        <f>ROUND(R489*(R12)/100,2)</f>
        <v>0</v>
      </c>
      <c r="GL489">
        <f t="shared" si="374"/>
        <v>0</v>
      </c>
      <c r="GM489">
        <f t="shared" si="375"/>
        <v>27585.360000000001</v>
      </c>
      <c r="GN489">
        <f t="shared" si="376"/>
        <v>0</v>
      </c>
      <c r="GO489">
        <f t="shared" si="377"/>
        <v>0</v>
      </c>
      <c r="GP489">
        <f t="shared" si="378"/>
        <v>27585.360000000001</v>
      </c>
      <c r="GR489">
        <v>0</v>
      </c>
      <c r="GS489">
        <v>0</v>
      </c>
      <c r="GT489">
        <v>0</v>
      </c>
      <c r="GU489" t="s">
        <v>33</v>
      </c>
      <c r="GV489">
        <f>ROUND(((GT489*11)),6)</f>
        <v>0</v>
      </c>
      <c r="GW489">
        <v>1</v>
      </c>
      <c r="GX489">
        <f t="shared" si="379"/>
        <v>0</v>
      </c>
      <c r="HA489">
        <v>0</v>
      </c>
      <c r="HB489">
        <v>0</v>
      </c>
      <c r="HC489">
        <f t="shared" si="380"/>
        <v>0</v>
      </c>
      <c r="HE489" t="s">
        <v>3</v>
      </c>
      <c r="HF489" t="s">
        <v>3</v>
      </c>
      <c r="HM489" t="s">
        <v>3</v>
      </c>
      <c r="HN489" t="s">
        <v>3</v>
      </c>
      <c r="HO489" t="s">
        <v>3</v>
      </c>
      <c r="HP489" t="s">
        <v>3</v>
      </c>
      <c r="HQ489" t="s">
        <v>3</v>
      </c>
      <c r="IK489">
        <v>0</v>
      </c>
    </row>
    <row r="490" spans="1:245" x14ac:dyDescent="0.2">
      <c r="A490">
        <v>17</v>
      </c>
      <c r="B490">
        <v>1</v>
      </c>
      <c r="C490">
        <f>ROW(SmtRes!A488)</f>
        <v>488</v>
      </c>
      <c r="D490">
        <f>ROW(EtalonRes!A488)</f>
        <v>488</v>
      </c>
      <c r="E490" t="s">
        <v>414</v>
      </c>
      <c r="F490" t="s">
        <v>85</v>
      </c>
      <c r="G490" t="s">
        <v>415</v>
      </c>
      <c r="H490" t="s">
        <v>19</v>
      </c>
      <c r="I490">
        <v>79</v>
      </c>
      <c r="J490">
        <v>0</v>
      </c>
      <c r="K490">
        <v>79</v>
      </c>
      <c r="O490">
        <f t="shared" si="349"/>
        <v>4348.24</v>
      </c>
      <c r="P490">
        <f t="shared" si="350"/>
        <v>38.71</v>
      </c>
      <c r="Q490">
        <f t="shared" si="351"/>
        <v>873.74</v>
      </c>
      <c r="R490">
        <f t="shared" si="352"/>
        <v>570.14</v>
      </c>
      <c r="S490">
        <f t="shared" si="353"/>
        <v>3435.79</v>
      </c>
      <c r="T490">
        <f t="shared" si="354"/>
        <v>0</v>
      </c>
      <c r="U490">
        <f t="shared" si="355"/>
        <v>8.847999999999999</v>
      </c>
      <c r="V490">
        <f t="shared" si="356"/>
        <v>0</v>
      </c>
      <c r="W490">
        <f t="shared" si="357"/>
        <v>0</v>
      </c>
      <c r="X490">
        <f t="shared" si="358"/>
        <v>2405.0500000000002</v>
      </c>
      <c r="Y490">
        <f t="shared" si="359"/>
        <v>343.58</v>
      </c>
      <c r="AA490">
        <v>150194011</v>
      </c>
      <c r="AB490">
        <f t="shared" si="360"/>
        <v>55.040999999999997</v>
      </c>
      <c r="AC490">
        <f>ROUND(((ES490*1)),6)</f>
        <v>0.49</v>
      </c>
      <c r="AD490">
        <f>ROUND(((((ET490*0.7))-((EU490*0.7)))+AE490),6)</f>
        <v>11.06</v>
      </c>
      <c r="AE490">
        <f>ROUND(((EU490*0.7)),6)</f>
        <v>7.2169999999999996</v>
      </c>
      <c r="AF490">
        <f>ROUND(((EV490*0.7)),6)</f>
        <v>43.491</v>
      </c>
      <c r="AG490">
        <f t="shared" si="361"/>
        <v>0</v>
      </c>
      <c r="AH490">
        <f>((EW490*0.7))</f>
        <v>0.11199999999999999</v>
      </c>
      <c r="AI490">
        <f>((EX490*0.7))</f>
        <v>0</v>
      </c>
      <c r="AJ490">
        <f t="shared" si="362"/>
        <v>0</v>
      </c>
      <c r="AK490">
        <v>78.42</v>
      </c>
      <c r="AL490">
        <v>0.49</v>
      </c>
      <c r="AM490">
        <v>15.8</v>
      </c>
      <c r="AN490">
        <v>10.31</v>
      </c>
      <c r="AO490">
        <v>62.13</v>
      </c>
      <c r="AP490">
        <v>0</v>
      </c>
      <c r="AQ490">
        <v>0.16</v>
      </c>
      <c r="AR490">
        <v>0</v>
      </c>
      <c r="AS490">
        <v>0</v>
      </c>
      <c r="AT490">
        <v>70</v>
      </c>
      <c r="AU490">
        <v>10</v>
      </c>
      <c r="AV490">
        <v>1</v>
      </c>
      <c r="AW490">
        <v>1</v>
      </c>
      <c r="AZ490">
        <v>1</v>
      </c>
      <c r="BA490">
        <v>1</v>
      </c>
      <c r="BB490">
        <v>1</v>
      </c>
      <c r="BC490">
        <v>1</v>
      </c>
      <c r="BD490" t="s">
        <v>3</v>
      </c>
      <c r="BE490" t="s">
        <v>3</v>
      </c>
      <c r="BF490" t="s">
        <v>3</v>
      </c>
      <c r="BG490" t="s">
        <v>3</v>
      </c>
      <c r="BH490">
        <v>0</v>
      </c>
      <c r="BI490">
        <v>4</v>
      </c>
      <c r="BJ490" t="s">
        <v>87</v>
      </c>
      <c r="BM490">
        <v>0</v>
      </c>
      <c r="BN490">
        <v>0</v>
      </c>
      <c r="BO490" t="s">
        <v>3</v>
      </c>
      <c r="BP490">
        <v>0</v>
      </c>
      <c r="BQ490">
        <v>1</v>
      </c>
      <c r="BR490">
        <v>0</v>
      </c>
      <c r="BS490">
        <v>1</v>
      </c>
      <c r="BT490">
        <v>1</v>
      </c>
      <c r="BU490">
        <v>1</v>
      </c>
      <c r="BV490">
        <v>1</v>
      </c>
      <c r="BW490">
        <v>1</v>
      </c>
      <c r="BX490">
        <v>1</v>
      </c>
      <c r="BY490" t="s">
        <v>3</v>
      </c>
      <c r="BZ490">
        <v>70</v>
      </c>
      <c r="CA490">
        <v>10</v>
      </c>
      <c r="CB490" t="s">
        <v>3</v>
      </c>
      <c r="CE490">
        <v>0</v>
      </c>
      <c r="CF490">
        <v>0</v>
      </c>
      <c r="CG490">
        <v>0</v>
      </c>
      <c r="CM490">
        <v>0</v>
      </c>
      <c r="CN490" t="s">
        <v>850</v>
      </c>
      <c r="CO490">
        <v>0</v>
      </c>
      <c r="CP490">
        <f t="shared" si="363"/>
        <v>4348.24</v>
      </c>
      <c r="CQ490">
        <f t="shared" si="364"/>
        <v>0.49</v>
      </c>
      <c r="CR490">
        <f>(((((ET490*0.7))*BB490-((EU490*0.7))*BS490)+AE490*BS490)*AV490)</f>
        <v>11.06</v>
      </c>
      <c r="CS490">
        <f t="shared" si="365"/>
        <v>7.2169999999999996</v>
      </c>
      <c r="CT490">
        <f t="shared" si="366"/>
        <v>43.491</v>
      </c>
      <c r="CU490">
        <f t="shared" si="367"/>
        <v>0</v>
      </c>
      <c r="CV490">
        <f t="shared" si="368"/>
        <v>0.11199999999999999</v>
      </c>
      <c r="CW490">
        <f t="shared" si="369"/>
        <v>0</v>
      </c>
      <c r="CX490">
        <f t="shared" si="370"/>
        <v>0</v>
      </c>
      <c r="CY490">
        <f t="shared" si="371"/>
        <v>2405.0529999999999</v>
      </c>
      <c r="CZ490">
        <f t="shared" si="372"/>
        <v>343.57900000000001</v>
      </c>
      <c r="DC490" t="s">
        <v>3</v>
      </c>
      <c r="DD490" t="s">
        <v>21</v>
      </c>
      <c r="DE490" t="s">
        <v>22</v>
      </c>
      <c r="DF490" t="s">
        <v>22</v>
      </c>
      <c r="DG490" t="s">
        <v>22</v>
      </c>
      <c r="DH490" t="s">
        <v>3</v>
      </c>
      <c r="DI490" t="s">
        <v>22</v>
      </c>
      <c r="DJ490" t="s">
        <v>22</v>
      </c>
      <c r="DK490" t="s">
        <v>3</v>
      </c>
      <c r="DL490" t="s">
        <v>3</v>
      </c>
      <c r="DM490" t="s">
        <v>3</v>
      </c>
      <c r="DN490">
        <v>0</v>
      </c>
      <c r="DO490">
        <v>0</v>
      </c>
      <c r="DP490">
        <v>1</v>
      </c>
      <c r="DQ490">
        <v>1</v>
      </c>
      <c r="DU490">
        <v>1010</v>
      </c>
      <c r="DV490" t="s">
        <v>19</v>
      </c>
      <c r="DW490" t="s">
        <v>19</v>
      </c>
      <c r="DX490">
        <v>1</v>
      </c>
      <c r="DZ490" t="s">
        <v>3</v>
      </c>
      <c r="EA490" t="s">
        <v>3</v>
      </c>
      <c r="EB490" t="s">
        <v>3</v>
      </c>
      <c r="EC490" t="s">
        <v>3</v>
      </c>
      <c r="EE490">
        <v>113434998</v>
      </c>
      <c r="EF490">
        <v>1</v>
      </c>
      <c r="EG490" t="s">
        <v>23</v>
      </c>
      <c r="EH490">
        <v>0</v>
      </c>
      <c r="EI490" t="s">
        <v>3</v>
      </c>
      <c r="EJ490">
        <v>4</v>
      </c>
      <c r="EK490">
        <v>0</v>
      </c>
      <c r="EL490" t="s">
        <v>24</v>
      </c>
      <c r="EM490" t="s">
        <v>25</v>
      </c>
      <c r="EO490" t="s">
        <v>26</v>
      </c>
      <c r="EQ490">
        <v>131072</v>
      </c>
      <c r="ER490">
        <v>78.42</v>
      </c>
      <c r="ES490">
        <v>0.49</v>
      </c>
      <c r="ET490">
        <v>15.8</v>
      </c>
      <c r="EU490">
        <v>10.31</v>
      </c>
      <c r="EV490">
        <v>62.13</v>
      </c>
      <c r="EW490">
        <v>0.16</v>
      </c>
      <c r="EX490">
        <v>0</v>
      </c>
      <c r="EY490">
        <v>0</v>
      </c>
      <c r="FQ490">
        <v>0</v>
      </c>
      <c r="FR490">
        <f t="shared" si="373"/>
        <v>0</v>
      </c>
      <c r="FS490">
        <v>0</v>
      </c>
      <c r="FX490">
        <v>70</v>
      </c>
      <c r="FY490">
        <v>10</v>
      </c>
      <c r="GA490" t="s">
        <v>3</v>
      </c>
      <c r="GD490">
        <v>0</v>
      </c>
      <c r="GF490">
        <v>-25917150</v>
      </c>
      <c r="GG490">
        <v>2</v>
      </c>
      <c r="GH490">
        <v>1</v>
      </c>
      <c r="GI490">
        <v>-2</v>
      </c>
      <c r="GJ490">
        <v>0</v>
      </c>
      <c r="GK490">
        <f>ROUND(R490*(R12)/100,2)</f>
        <v>615.75</v>
      </c>
      <c r="GL490">
        <f t="shared" si="374"/>
        <v>0</v>
      </c>
      <c r="GM490">
        <f t="shared" si="375"/>
        <v>7712.62</v>
      </c>
      <c r="GN490">
        <f t="shared" si="376"/>
        <v>0</v>
      </c>
      <c r="GO490">
        <f t="shared" si="377"/>
        <v>0</v>
      </c>
      <c r="GP490">
        <f t="shared" si="378"/>
        <v>7712.62</v>
      </c>
      <c r="GR490">
        <v>0</v>
      </c>
      <c r="GS490">
        <v>0</v>
      </c>
      <c r="GT490">
        <v>0</v>
      </c>
      <c r="GU490" t="s">
        <v>3</v>
      </c>
      <c r="GV490">
        <f>ROUND((GT490),6)</f>
        <v>0</v>
      </c>
      <c r="GW490">
        <v>1</v>
      </c>
      <c r="GX490">
        <f t="shared" si="379"/>
        <v>0</v>
      </c>
      <c r="HA490">
        <v>0</v>
      </c>
      <c r="HB490">
        <v>0</v>
      </c>
      <c r="HC490">
        <f t="shared" si="380"/>
        <v>0</v>
      </c>
      <c r="HE490" t="s">
        <v>3</v>
      </c>
      <c r="HF490" t="s">
        <v>3</v>
      </c>
      <c r="HM490" t="s">
        <v>3</v>
      </c>
      <c r="HN490" t="s">
        <v>3</v>
      </c>
      <c r="HO490" t="s">
        <v>3</v>
      </c>
      <c r="HP490" t="s">
        <v>3</v>
      </c>
      <c r="HQ490" t="s">
        <v>3</v>
      </c>
      <c r="IK490">
        <v>0</v>
      </c>
    </row>
    <row r="491" spans="1:245" x14ac:dyDescent="0.2">
      <c r="A491">
        <v>17</v>
      </c>
      <c r="B491">
        <v>1</v>
      </c>
      <c r="C491">
        <f>ROW(SmtRes!A492)</f>
        <v>492</v>
      </c>
      <c r="D491">
        <f>ROW(EtalonRes!A492)</f>
        <v>492</v>
      </c>
      <c r="E491" t="s">
        <v>416</v>
      </c>
      <c r="F491" t="s">
        <v>89</v>
      </c>
      <c r="G491" t="s">
        <v>417</v>
      </c>
      <c r="H491" t="s">
        <v>19</v>
      </c>
      <c r="I491">
        <v>79</v>
      </c>
      <c r="J491">
        <v>0</v>
      </c>
      <c r="K491">
        <v>79</v>
      </c>
      <c r="O491">
        <f t="shared" si="349"/>
        <v>13121.9</v>
      </c>
      <c r="P491">
        <f t="shared" si="350"/>
        <v>425.81</v>
      </c>
      <c r="Q491">
        <f t="shared" si="351"/>
        <v>2574.41</v>
      </c>
      <c r="R491">
        <f t="shared" si="352"/>
        <v>1681.52</v>
      </c>
      <c r="S491">
        <f t="shared" si="353"/>
        <v>10121.68</v>
      </c>
      <c r="T491">
        <f t="shared" si="354"/>
        <v>0</v>
      </c>
      <c r="U491">
        <f t="shared" si="355"/>
        <v>26.069999999999997</v>
      </c>
      <c r="V491">
        <f t="shared" si="356"/>
        <v>0</v>
      </c>
      <c r="W491">
        <f t="shared" si="357"/>
        <v>0</v>
      </c>
      <c r="X491">
        <f t="shared" si="358"/>
        <v>7085.18</v>
      </c>
      <c r="Y491">
        <f t="shared" si="359"/>
        <v>1012.17</v>
      </c>
      <c r="AA491">
        <v>150194011</v>
      </c>
      <c r="AB491">
        <f t="shared" si="360"/>
        <v>166.1</v>
      </c>
      <c r="AC491">
        <f>ROUND((((ES491*1)*11)),6)</f>
        <v>5.39</v>
      </c>
      <c r="AD491">
        <f>ROUND((((((ET491*0.75)*11))-(((EU491*0.75)*11)))+AE491),6)</f>
        <v>32.587499999999999</v>
      </c>
      <c r="AE491">
        <f>ROUND((((EU491*0.75)*11)),6)</f>
        <v>21.285</v>
      </c>
      <c r="AF491">
        <f>ROUND((((EV491*0.75)*11)),6)</f>
        <v>128.1225</v>
      </c>
      <c r="AG491">
        <f t="shared" si="361"/>
        <v>0</v>
      </c>
      <c r="AH491">
        <f>(((EW491*0.75)*11))</f>
        <v>0.32999999999999996</v>
      </c>
      <c r="AI491">
        <f>(((EX491*0.75)*11))</f>
        <v>0</v>
      </c>
      <c r="AJ491">
        <f t="shared" si="362"/>
        <v>0</v>
      </c>
      <c r="AK491">
        <v>19.97</v>
      </c>
      <c r="AL491">
        <v>0.49</v>
      </c>
      <c r="AM491">
        <v>3.95</v>
      </c>
      <c r="AN491">
        <v>2.58</v>
      </c>
      <c r="AO491">
        <v>15.53</v>
      </c>
      <c r="AP491">
        <v>0</v>
      </c>
      <c r="AQ491">
        <v>0.04</v>
      </c>
      <c r="AR491">
        <v>0</v>
      </c>
      <c r="AS491">
        <v>0</v>
      </c>
      <c r="AT491">
        <v>70</v>
      </c>
      <c r="AU491">
        <v>10</v>
      </c>
      <c r="AV491">
        <v>1</v>
      </c>
      <c r="AW491">
        <v>1</v>
      </c>
      <c r="AZ491">
        <v>1</v>
      </c>
      <c r="BA491">
        <v>1</v>
      </c>
      <c r="BB491">
        <v>1</v>
      </c>
      <c r="BC491">
        <v>1</v>
      </c>
      <c r="BD491" t="s">
        <v>3</v>
      </c>
      <c r="BE491" t="s">
        <v>3</v>
      </c>
      <c r="BF491" t="s">
        <v>3</v>
      </c>
      <c r="BG491" t="s">
        <v>3</v>
      </c>
      <c r="BH491">
        <v>0</v>
      </c>
      <c r="BI491">
        <v>4</v>
      </c>
      <c r="BJ491" t="s">
        <v>91</v>
      </c>
      <c r="BM491">
        <v>0</v>
      </c>
      <c r="BN491">
        <v>0</v>
      </c>
      <c r="BO491" t="s">
        <v>3</v>
      </c>
      <c r="BP491">
        <v>0</v>
      </c>
      <c r="BQ491">
        <v>1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70</v>
      </c>
      <c r="CA491">
        <v>10</v>
      </c>
      <c r="CB491" t="s">
        <v>3</v>
      </c>
      <c r="CE491">
        <v>0</v>
      </c>
      <c r="CF491">
        <v>0</v>
      </c>
      <c r="CG491">
        <v>0</v>
      </c>
      <c r="CM491">
        <v>0</v>
      </c>
      <c r="CN491" t="s">
        <v>851</v>
      </c>
      <c r="CO491">
        <v>0</v>
      </c>
      <c r="CP491">
        <f t="shared" si="363"/>
        <v>13121.9</v>
      </c>
      <c r="CQ491">
        <f t="shared" si="364"/>
        <v>5.39</v>
      </c>
      <c r="CR491">
        <f>((((((ET491*0.75)*11))*BB491-(((EU491*0.75)*11))*BS491)+AE491*BS491)*AV491)</f>
        <v>32.587500000000006</v>
      </c>
      <c r="CS491">
        <f t="shared" si="365"/>
        <v>21.285</v>
      </c>
      <c r="CT491">
        <f t="shared" si="366"/>
        <v>128.1225</v>
      </c>
      <c r="CU491">
        <f t="shared" si="367"/>
        <v>0</v>
      </c>
      <c r="CV491">
        <f t="shared" si="368"/>
        <v>0.32999999999999996</v>
      </c>
      <c r="CW491">
        <f t="shared" si="369"/>
        <v>0</v>
      </c>
      <c r="CX491">
        <f t="shared" si="370"/>
        <v>0</v>
      </c>
      <c r="CY491">
        <f t="shared" si="371"/>
        <v>7085.1759999999995</v>
      </c>
      <c r="CZ491">
        <f t="shared" si="372"/>
        <v>1012.168</v>
      </c>
      <c r="DC491" t="s">
        <v>3</v>
      </c>
      <c r="DD491" t="s">
        <v>31</v>
      </c>
      <c r="DE491" t="s">
        <v>32</v>
      </c>
      <c r="DF491" t="s">
        <v>32</v>
      </c>
      <c r="DG491" t="s">
        <v>32</v>
      </c>
      <c r="DH491" t="s">
        <v>3</v>
      </c>
      <c r="DI491" t="s">
        <v>32</v>
      </c>
      <c r="DJ491" t="s">
        <v>32</v>
      </c>
      <c r="DK491" t="s">
        <v>3</v>
      </c>
      <c r="DL491" t="s">
        <v>33</v>
      </c>
      <c r="DM491" t="s">
        <v>33</v>
      </c>
      <c r="DN491">
        <v>0</v>
      </c>
      <c r="DO491">
        <v>0</v>
      </c>
      <c r="DP491">
        <v>1</v>
      </c>
      <c r="DQ491">
        <v>1</v>
      </c>
      <c r="DU491">
        <v>1010</v>
      </c>
      <c r="DV491" t="s">
        <v>19</v>
      </c>
      <c r="DW491" t="s">
        <v>19</v>
      </c>
      <c r="DX491">
        <v>1</v>
      </c>
      <c r="DZ491" t="s">
        <v>3</v>
      </c>
      <c r="EA491" t="s">
        <v>3</v>
      </c>
      <c r="EB491" t="s">
        <v>3</v>
      </c>
      <c r="EC491" t="s">
        <v>3</v>
      </c>
      <c r="EE491">
        <v>113434998</v>
      </c>
      <c r="EF491">
        <v>1</v>
      </c>
      <c r="EG491" t="s">
        <v>23</v>
      </c>
      <c r="EH491">
        <v>0</v>
      </c>
      <c r="EI491" t="s">
        <v>3</v>
      </c>
      <c r="EJ491">
        <v>4</v>
      </c>
      <c r="EK491">
        <v>0</v>
      </c>
      <c r="EL491" t="s">
        <v>24</v>
      </c>
      <c r="EM491" t="s">
        <v>25</v>
      </c>
      <c r="EO491" t="s">
        <v>34</v>
      </c>
      <c r="EQ491">
        <v>131072</v>
      </c>
      <c r="ER491">
        <v>19.97</v>
      </c>
      <c r="ES491">
        <v>0.49</v>
      </c>
      <c r="ET491">
        <v>3.95</v>
      </c>
      <c r="EU491">
        <v>2.58</v>
      </c>
      <c r="EV491">
        <v>15.53</v>
      </c>
      <c r="EW491">
        <v>0.04</v>
      </c>
      <c r="EX491">
        <v>0</v>
      </c>
      <c r="EY491">
        <v>0</v>
      </c>
      <c r="FQ491">
        <v>0</v>
      </c>
      <c r="FR491">
        <f t="shared" si="373"/>
        <v>0</v>
      </c>
      <c r="FS491">
        <v>0</v>
      </c>
      <c r="FX491">
        <v>770</v>
      </c>
      <c r="FY491">
        <v>110</v>
      </c>
      <c r="GA491" t="s">
        <v>3</v>
      </c>
      <c r="GD491">
        <v>0</v>
      </c>
      <c r="GF491">
        <v>-580284171</v>
      </c>
      <c r="GG491">
        <v>2</v>
      </c>
      <c r="GH491">
        <v>1</v>
      </c>
      <c r="GI491">
        <v>-2</v>
      </c>
      <c r="GJ491">
        <v>0</v>
      </c>
      <c r="GK491">
        <f>ROUND(R491*(R12)/100,2)</f>
        <v>1816.04</v>
      </c>
      <c r="GL491">
        <f t="shared" si="374"/>
        <v>0</v>
      </c>
      <c r="GM491">
        <f t="shared" si="375"/>
        <v>23035.29</v>
      </c>
      <c r="GN491">
        <f t="shared" si="376"/>
        <v>0</v>
      </c>
      <c r="GO491">
        <f t="shared" si="377"/>
        <v>0</v>
      </c>
      <c r="GP491">
        <f t="shared" si="378"/>
        <v>23035.29</v>
      </c>
      <c r="GR491">
        <v>0</v>
      </c>
      <c r="GS491">
        <v>0</v>
      </c>
      <c r="GT491">
        <v>0</v>
      </c>
      <c r="GU491" t="s">
        <v>33</v>
      </c>
      <c r="GV491">
        <f>ROUND(((GT491*11)),6)</f>
        <v>0</v>
      </c>
      <c r="GW491">
        <v>1</v>
      </c>
      <c r="GX491">
        <f t="shared" si="379"/>
        <v>0</v>
      </c>
      <c r="HA491">
        <v>0</v>
      </c>
      <c r="HB491">
        <v>0</v>
      </c>
      <c r="HC491">
        <f t="shared" si="380"/>
        <v>0</v>
      </c>
      <c r="HE491" t="s">
        <v>3</v>
      </c>
      <c r="HF491" t="s">
        <v>3</v>
      </c>
      <c r="HM491" t="s">
        <v>3</v>
      </c>
      <c r="HN491" t="s">
        <v>3</v>
      </c>
      <c r="HO491" t="s">
        <v>3</v>
      </c>
      <c r="HP491" t="s">
        <v>3</v>
      </c>
      <c r="HQ491" t="s">
        <v>3</v>
      </c>
      <c r="IK491">
        <v>0</v>
      </c>
    </row>
    <row r="492" spans="1:245" x14ac:dyDescent="0.2">
      <c r="A492">
        <v>17</v>
      </c>
      <c r="B492">
        <v>1</v>
      </c>
      <c r="C492">
        <f>ROW(SmtRes!A496)</f>
        <v>496</v>
      </c>
      <c r="D492">
        <f>ROW(EtalonRes!A496)</f>
        <v>496</v>
      </c>
      <c r="E492" t="s">
        <v>418</v>
      </c>
      <c r="F492" t="s">
        <v>52</v>
      </c>
      <c r="G492" t="s">
        <v>419</v>
      </c>
      <c r="H492" t="s">
        <v>19</v>
      </c>
      <c r="I492">
        <v>124</v>
      </c>
      <c r="J492">
        <v>0</v>
      </c>
      <c r="K492">
        <v>124</v>
      </c>
      <c r="O492">
        <f t="shared" si="349"/>
        <v>42297.64</v>
      </c>
      <c r="P492">
        <f t="shared" si="350"/>
        <v>2441.56</v>
      </c>
      <c r="Q492">
        <f t="shared" si="351"/>
        <v>8081.7</v>
      </c>
      <c r="R492">
        <f t="shared" si="352"/>
        <v>5278.68</v>
      </c>
      <c r="S492">
        <f t="shared" si="353"/>
        <v>31774.38</v>
      </c>
      <c r="T492">
        <f t="shared" si="354"/>
        <v>0</v>
      </c>
      <c r="U492">
        <f t="shared" si="355"/>
        <v>81.839999999999989</v>
      </c>
      <c r="V492">
        <f t="shared" si="356"/>
        <v>0</v>
      </c>
      <c r="W492">
        <f t="shared" si="357"/>
        <v>0</v>
      </c>
      <c r="X492">
        <f t="shared" si="358"/>
        <v>22242.07</v>
      </c>
      <c r="Y492">
        <f t="shared" si="359"/>
        <v>3177.44</v>
      </c>
      <c r="AA492">
        <v>150194011</v>
      </c>
      <c r="AB492">
        <f t="shared" si="360"/>
        <v>341.11</v>
      </c>
      <c r="AC492">
        <f>ROUND((((ES492*1)*11)),6)</f>
        <v>19.690000000000001</v>
      </c>
      <c r="AD492">
        <f>ROUND((((((ET492*0.75)*11))-(((EU492*0.75)*11)))+AE492),6)</f>
        <v>65.174999999999997</v>
      </c>
      <c r="AE492">
        <f>ROUND((((EU492*0.75)*11)),6)</f>
        <v>42.57</v>
      </c>
      <c r="AF492">
        <f>ROUND((((EV492*0.75)*11)),6)</f>
        <v>256.245</v>
      </c>
      <c r="AG492">
        <f t="shared" si="361"/>
        <v>0</v>
      </c>
      <c r="AH492">
        <f>(((EW492*0.75)*11))</f>
        <v>0.65999999999999992</v>
      </c>
      <c r="AI492">
        <f>(((EX492*0.75)*11))</f>
        <v>0</v>
      </c>
      <c r="AJ492">
        <f t="shared" si="362"/>
        <v>0</v>
      </c>
      <c r="AK492">
        <v>40.75</v>
      </c>
      <c r="AL492">
        <v>1.79</v>
      </c>
      <c r="AM492">
        <v>7.9</v>
      </c>
      <c r="AN492">
        <v>5.16</v>
      </c>
      <c r="AO492">
        <v>31.06</v>
      </c>
      <c r="AP492">
        <v>0</v>
      </c>
      <c r="AQ492">
        <v>0.08</v>
      </c>
      <c r="AR492">
        <v>0</v>
      </c>
      <c r="AS492">
        <v>0</v>
      </c>
      <c r="AT492">
        <v>70</v>
      </c>
      <c r="AU492">
        <v>10</v>
      </c>
      <c r="AV492">
        <v>1</v>
      </c>
      <c r="AW492">
        <v>1</v>
      </c>
      <c r="AZ492">
        <v>1</v>
      </c>
      <c r="BA492">
        <v>1</v>
      </c>
      <c r="BB492">
        <v>1</v>
      </c>
      <c r="BC492">
        <v>1</v>
      </c>
      <c r="BD492" t="s">
        <v>3</v>
      </c>
      <c r="BE492" t="s">
        <v>3</v>
      </c>
      <c r="BF492" t="s">
        <v>3</v>
      </c>
      <c r="BG492" t="s">
        <v>3</v>
      </c>
      <c r="BH492">
        <v>0</v>
      </c>
      <c r="BI492">
        <v>4</v>
      </c>
      <c r="BJ492" t="s">
        <v>54</v>
      </c>
      <c r="BM492">
        <v>0</v>
      </c>
      <c r="BN492">
        <v>0</v>
      </c>
      <c r="BO492" t="s">
        <v>3</v>
      </c>
      <c r="BP492">
        <v>0</v>
      </c>
      <c r="BQ492">
        <v>1</v>
      </c>
      <c r="BR492">
        <v>0</v>
      </c>
      <c r="BS492">
        <v>1</v>
      </c>
      <c r="BT492">
        <v>1</v>
      </c>
      <c r="BU492">
        <v>1</v>
      </c>
      <c r="BV492">
        <v>1</v>
      </c>
      <c r="BW492">
        <v>1</v>
      </c>
      <c r="BX492">
        <v>1</v>
      </c>
      <c r="BY492" t="s">
        <v>3</v>
      </c>
      <c r="BZ492">
        <v>70</v>
      </c>
      <c r="CA492">
        <v>10</v>
      </c>
      <c r="CB492" t="s">
        <v>3</v>
      </c>
      <c r="CE492">
        <v>0</v>
      </c>
      <c r="CF492">
        <v>0</v>
      </c>
      <c r="CG492">
        <v>0</v>
      </c>
      <c r="CM492">
        <v>0</v>
      </c>
      <c r="CN492" t="s">
        <v>851</v>
      </c>
      <c r="CO492">
        <v>0</v>
      </c>
      <c r="CP492">
        <f t="shared" si="363"/>
        <v>42297.64</v>
      </c>
      <c r="CQ492">
        <f t="shared" si="364"/>
        <v>19.690000000000001</v>
      </c>
      <c r="CR492">
        <f>((((((ET492*0.75)*11))*BB492-(((EU492*0.75)*11))*BS492)+AE492*BS492)*AV492)</f>
        <v>65.175000000000011</v>
      </c>
      <c r="CS492">
        <f t="shared" si="365"/>
        <v>42.57</v>
      </c>
      <c r="CT492">
        <f t="shared" si="366"/>
        <v>256.245</v>
      </c>
      <c r="CU492">
        <f t="shared" si="367"/>
        <v>0</v>
      </c>
      <c r="CV492">
        <f t="shared" si="368"/>
        <v>0.65999999999999992</v>
      </c>
      <c r="CW492">
        <f t="shared" si="369"/>
        <v>0</v>
      </c>
      <c r="CX492">
        <f t="shared" si="370"/>
        <v>0</v>
      </c>
      <c r="CY492">
        <f t="shared" si="371"/>
        <v>22242.066000000003</v>
      </c>
      <c r="CZ492">
        <f t="shared" si="372"/>
        <v>3177.4380000000001</v>
      </c>
      <c r="DC492" t="s">
        <v>3</v>
      </c>
      <c r="DD492" t="s">
        <v>31</v>
      </c>
      <c r="DE492" t="s">
        <v>32</v>
      </c>
      <c r="DF492" t="s">
        <v>32</v>
      </c>
      <c r="DG492" t="s">
        <v>32</v>
      </c>
      <c r="DH492" t="s">
        <v>3</v>
      </c>
      <c r="DI492" t="s">
        <v>32</v>
      </c>
      <c r="DJ492" t="s">
        <v>32</v>
      </c>
      <c r="DK492" t="s">
        <v>3</v>
      </c>
      <c r="DL492" t="s">
        <v>33</v>
      </c>
      <c r="DM492" t="s">
        <v>33</v>
      </c>
      <c r="DN492">
        <v>0</v>
      </c>
      <c r="DO492">
        <v>0</v>
      </c>
      <c r="DP492">
        <v>1</v>
      </c>
      <c r="DQ492">
        <v>1</v>
      </c>
      <c r="DU492">
        <v>1010</v>
      </c>
      <c r="DV492" t="s">
        <v>19</v>
      </c>
      <c r="DW492" t="s">
        <v>19</v>
      </c>
      <c r="DX492">
        <v>1</v>
      </c>
      <c r="DZ492" t="s">
        <v>3</v>
      </c>
      <c r="EA492" t="s">
        <v>3</v>
      </c>
      <c r="EB492" t="s">
        <v>3</v>
      </c>
      <c r="EC492" t="s">
        <v>3</v>
      </c>
      <c r="EE492">
        <v>113434998</v>
      </c>
      <c r="EF492">
        <v>1</v>
      </c>
      <c r="EG492" t="s">
        <v>23</v>
      </c>
      <c r="EH492">
        <v>0</v>
      </c>
      <c r="EI492" t="s">
        <v>3</v>
      </c>
      <c r="EJ492">
        <v>4</v>
      </c>
      <c r="EK492">
        <v>0</v>
      </c>
      <c r="EL492" t="s">
        <v>24</v>
      </c>
      <c r="EM492" t="s">
        <v>25</v>
      </c>
      <c r="EO492" t="s">
        <v>34</v>
      </c>
      <c r="EQ492">
        <v>131072</v>
      </c>
      <c r="ER492">
        <v>40.75</v>
      </c>
      <c r="ES492">
        <v>1.79</v>
      </c>
      <c r="ET492">
        <v>7.9</v>
      </c>
      <c r="EU492">
        <v>5.16</v>
      </c>
      <c r="EV492">
        <v>31.06</v>
      </c>
      <c r="EW492">
        <v>0.08</v>
      </c>
      <c r="EX492">
        <v>0</v>
      </c>
      <c r="EY492">
        <v>0</v>
      </c>
      <c r="FQ492">
        <v>0</v>
      </c>
      <c r="FR492">
        <f t="shared" si="373"/>
        <v>0</v>
      </c>
      <c r="FS492">
        <v>0</v>
      </c>
      <c r="FX492">
        <v>770</v>
      </c>
      <c r="FY492">
        <v>110</v>
      </c>
      <c r="GA492" t="s">
        <v>3</v>
      </c>
      <c r="GD492">
        <v>0</v>
      </c>
      <c r="GF492">
        <v>78737922</v>
      </c>
      <c r="GG492">
        <v>2</v>
      </c>
      <c r="GH492">
        <v>1</v>
      </c>
      <c r="GI492">
        <v>-2</v>
      </c>
      <c r="GJ492">
        <v>0</v>
      </c>
      <c r="GK492">
        <f>ROUND(R492*(R12)/100,2)</f>
        <v>5700.97</v>
      </c>
      <c r="GL492">
        <f t="shared" si="374"/>
        <v>0</v>
      </c>
      <c r="GM492">
        <f t="shared" si="375"/>
        <v>73418.12</v>
      </c>
      <c r="GN492">
        <f t="shared" si="376"/>
        <v>0</v>
      </c>
      <c r="GO492">
        <f t="shared" si="377"/>
        <v>0</v>
      </c>
      <c r="GP492">
        <f t="shared" si="378"/>
        <v>73418.12</v>
      </c>
      <c r="GR492">
        <v>0</v>
      </c>
      <c r="GS492">
        <v>0</v>
      </c>
      <c r="GT492">
        <v>0</v>
      </c>
      <c r="GU492" t="s">
        <v>33</v>
      </c>
      <c r="GV492">
        <f>ROUND(((GT492*11)),6)</f>
        <v>0</v>
      </c>
      <c r="GW492">
        <v>1</v>
      </c>
      <c r="GX492">
        <f t="shared" si="379"/>
        <v>0</v>
      </c>
      <c r="HA492">
        <v>0</v>
      </c>
      <c r="HB492">
        <v>0</v>
      </c>
      <c r="HC492">
        <f t="shared" si="380"/>
        <v>0</v>
      </c>
      <c r="HE492" t="s">
        <v>3</v>
      </c>
      <c r="HF492" t="s">
        <v>3</v>
      </c>
      <c r="HM492" t="s">
        <v>3</v>
      </c>
      <c r="HN492" t="s">
        <v>3</v>
      </c>
      <c r="HO492" t="s">
        <v>3</v>
      </c>
      <c r="HP492" t="s">
        <v>3</v>
      </c>
      <c r="HQ492" t="s">
        <v>3</v>
      </c>
      <c r="IK492">
        <v>0</v>
      </c>
    </row>
    <row r="493" spans="1:245" x14ac:dyDescent="0.2">
      <c r="A493">
        <v>17</v>
      </c>
      <c r="B493">
        <v>1</v>
      </c>
      <c r="C493">
        <f>ROW(SmtRes!A503)</f>
        <v>503</v>
      </c>
      <c r="D493">
        <f>ROW(EtalonRes!A503)</f>
        <v>503</v>
      </c>
      <c r="E493" t="s">
        <v>420</v>
      </c>
      <c r="F493" t="s">
        <v>48</v>
      </c>
      <c r="G493" t="s">
        <v>421</v>
      </c>
      <c r="H493" t="s">
        <v>19</v>
      </c>
      <c r="I493">
        <v>124</v>
      </c>
      <c r="J493">
        <v>0</v>
      </c>
      <c r="K493">
        <v>124</v>
      </c>
      <c r="O493">
        <f t="shared" si="349"/>
        <v>100123.43</v>
      </c>
      <c r="P493">
        <f t="shared" si="350"/>
        <v>1049.04</v>
      </c>
      <c r="Q493">
        <f t="shared" si="351"/>
        <v>19196.689999999999</v>
      </c>
      <c r="R493">
        <f t="shared" si="352"/>
        <v>12528.71</v>
      </c>
      <c r="S493">
        <f t="shared" si="353"/>
        <v>79877.7</v>
      </c>
      <c r="T493">
        <f t="shared" si="354"/>
        <v>0</v>
      </c>
      <c r="U493">
        <f t="shared" si="355"/>
        <v>205.71600000000001</v>
      </c>
      <c r="V493">
        <f t="shared" si="356"/>
        <v>0</v>
      </c>
      <c r="W493">
        <f t="shared" si="357"/>
        <v>0</v>
      </c>
      <c r="X493">
        <f t="shared" si="358"/>
        <v>55914.39</v>
      </c>
      <c r="Y493">
        <f t="shared" si="359"/>
        <v>7987.77</v>
      </c>
      <c r="AA493">
        <v>150194011</v>
      </c>
      <c r="AB493">
        <f t="shared" si="360"/>
        <v>807.447</v>
      </c>
      <c r="AC493">
        <f>ROUND(((ES493*1)),6)</f>
        <v>8.4600000000000009</v>
      </c>
      <c r="AD493">
        <f>ROUND(((((ET493*0.7))-((EU493*0.7)))+AE493),6)</f>
        <v>154.81200000000001</v>
      </c>
      <c r="AE493">
        <f>ROUND(((EU493*0.7)),6)</f>
        <v>101.038</v>
      </c>
      <c r="AF493">
        <f>ROUND(((EV493*0.7)),6)</f>
        <v>644.17499999999995</v>
      </c>
      <c r="AG493">
        <f t="shared" si="361"/>
        <v>0</v>
      </c>
      <c r="AH493">
        <f>((EW493*0.7))</f>
        <v>1.659</v>
      </c>
      <c r="AI493">
        <f>((EX493*0.7))</f>
        <v>0</v>
      </c>
      <c r="AJ493">
        <f t="shared" si="362"/>
        <v>0</v>
      </c>
      <c r="AK493">
        <v>1149.8699999999999</v>
      </c>
      <c r="AL493">
        <v>8.4600000000000009</v>
      </c>
      <c r="AM493">
        <v>221.16</v>
      </c>
      <c r="AN493">
        <v>144.34</v>
      </c>
      <c r="AO493">
        <v>920.25</v>
      </c>
      <c r="AP493">
        <v>0</v>
      </c>
      <c r="AQ493">
        <v>2.37</v>
      </c>
      <c r="AR493">
        <v>0</v>
      </c>
      <c r="AS493">
        <v>0</v>
      </c>
      <c r="AT493">
        <v>70</v>
      </c>
      <c r="AU493">
        <v>10</v>
      </c>
      <c r="AV493">
        <v>1</v>
      </c>
      <c r="AW493">
        <v>1</v>
      </c>
      <c r="AZ493">
        <v>1</v>
      </c>
      <c r="BA493">
        <v>1</v>
      </c>
      <c r="BB493">
        <v>1</v>
      </c>
      <c r="BC493">
        <v>1</v>
      </c>
      <c r="BD493" t="s">
        <v>3</v>
      </c>
      <c r="BE493" t="s">
        <v>3</v>
      </c>
      <c r="BF493" t="s">
        <v>3</v>
      </c>
      <c r="BG493" t="s">
        <v>3</v>
      </c>
      <c r="BH493">
        <v>0</v>
      </c>
      <c r="BI493">
        <v>4</v>
      </c>
      <c r="BJ493" t="s">
        <v>50</v>
      </c>
      <c r="BM493">
        <v>0</v>
      </c>
      <c r="BN493">
        <v>0</v>
      </c>
      <c r="BO493" t="s">
        <v>3</v>
      </c>
      <c r="BP493">
        <v>0</v>
      </c>
      <c r="BQ493">
        <v>1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70</v>
      </c>
      <c r="CA493">
        <v>10</v>
      </c>
      <c r="CB493" t="s">
        <v>3</v>
      </c>
      <c r="CE493">
        <v>0</v>
      </c>
      <c r="CF493">
        <v>0</v>
      </c>
      <c r="CG493">
        <v>0</v>
      </c>
      <c r="CM493">
        <v>0</v>
      </c>
      <c r="CN493" t="s">
        <v>850</v>
      </c>
      <c r="CO493">
        <v>0</v>
      </c>
      <c r="CP493">
        <f t="shared" si="363"/>
        <v>100123.43</v>
      </c>
      <c r="CQ493">
        <f t="shared" si="364"/>
        <v>8.4600000000000009</v>
      </c>
      <c r="CR493">
        <f>(((((ET493*0.7))*BB493-((EU493*0.7))*BS493)+AE493*BS493)*AV493)</f>
        <v>154.81199999999998</v>
      </c>
      <c r="CS493">
        <f t="shared" si="365"/>
        <v>101.038</v>
      </c>
      <c r="CT493">
        <f t="shared" si="366"/>
        <v>644.17499999999995</v>
      </c>
      <c r="CU493">
        <f t="shared" si="367"/>
        <v>0</v>
      </c>
      <c r="CV493">
        <f t="shared" si="368"/>
        <v>1.659</v>
      </c>
      <c r="CW493">
        <f t="shared" si="369"/>
        <v>0</v>
      </c>
      <c r="CX493">
        <f t="shared" si="370"/>
        <v>0</v>
      </c>
      <c r="CY493">
        <f t="shared" si="371"/>
        <v>55914.39</v>
      </c>
      <c r="CZ493">
        <f t="shared" si="372"/>
        <v>7987.77</v>
      </c>
      <c r="DC493" t="s">
        <v>3</v>
      </c>
      <c r="DD493" t="s">
        <v>21</v>
      </c>
      <c r="DE493" t="s">
        <v>22</v>
      </c>
      <c r="DF493" t="s">
        <v>22</v>
      </c>
      <c r="DG493" t="s">
        <v>22</v>
      </c>
      <c r="DH493" t="s">
        <v>3</v>
      </c>
      <c r="DI493" t="s">
        <v>22</v>
      </c>
      <c r="DJ493" t="s">
        <v>22</v>
      </c>
      <c r="DK493" t="s">
        <v>3</v>
      </c>
      <c r="DL493" t="s">
        <v>3</v>
      </c>
      <c r="DM493" t="s">
        <v>3</v>
      </c>
      <c r="DN493">
        <v>0</v>
      </c>
      <c r="DO493">
        <v>0</v>
      </c>
      <c r="DP493">
        <v>1</v>
      </c>
      <c r="DQ493">
        <v>1</v>
      </c>
      <c r="DU493">
        <v>1010</v>
      </c>
      <c r="DV493" t="s">
        <v>19</v>
      </c>
      <c r="DW493" t="s">
        <v>19</v>
      </c>
      <c r="DX493">
        <v>1</v>
      </c>
      <c r="DZ493" t="s">
        <v>3</v>
      </c>
      <c r="EA493" t="s">
        <v>3</v>
      </c>
      <c r="EB493" t="s">
        <v>3</v>
      </c>
      <c r="EC493" t="s">
        <v>3</v>
      </c>
      <c r="EE493">
        <v>113434998</v>
      </c>
      <c r="EF493">
        <v>1</v>
      </c>
      <c r="EG493" t="s">
        <v>23</v>
      </c>
      <c r="EH493">
        <v>0</v>
      </c>
      <c r="EI493" t="s">
        <v>3</v>
      </c>
      <c r="EJ493">
        <v>4</v>
      </c>
      <c r="EK493">
        <v>0</v>
      </c>
      <c r="EL493" t="s">
        <v>24</v>
      </c>
      <c r="EM493" t="s">
        <v>25</v>
      </c>
      <c r="EO493" t="s">
        <v>26</v>
      </c>
      <c r="EQ493">
        <v>131072</v>
      </c>
      <c r="ER493">
        <v>1149.8699999999999</v>
      </c>
      <c r="ES493">
        <v>8.4600000000000009</v>
      </c>
      <c r="ET493">
        <v>221.16</v>
      </c>
      <c r="EU493">
        <v>144.34</v>
      </c>
      <c r="EV493">
        <v>920.25</v>
      </c>
      <c r="EW493">
        <v>2.37</v>
      </c>
      <c r="EX493">
        <v>0</v>
      </c>
      <c r="EY493">
        <v>0</v>
      </c>
      <c r="FQ493">
        <v>0</v>
      </c>
      <c r="FR493">
        <f t="shared" si="373"/>
        <v>0</v>
      </c>
      <c r="FS493">
        <v>0</v>
      </c>
      <c r="FX493">
        <v>70</v>
      </c>
      <c r="FY493">
        <v>10</v>
      </c>
      <c r="GA493" t="s">
        <v>3</v>
      </c>
      <c r="GD493">
        <v>0</v>
      </c>
      <c r="GF493">
        <v>-1863541589</v>
      </c>
      <c r="GG493">
        <v>2</v>
      </c>
      <c r="GH493">
        <v>1</v>
      </c>
      <c r="GI493">
        <v>-2</v>
      </c>
      <c r="GJ493">
        <v>0</v>
      </c>
      <c r="GK493">
        <f>ROUND(R493*(R12)/100,2)</f>
        <v>13531.01</v>
      </c>
      <c r="GL493">
        <f t="shared" si="374"/>
        <v>0</v>
      </c>
      <c r="GM493">
        <f t="shared" si="375"/>
        <v>177556.6</v>
      </c>
      <c r="GN493">
        <f t="shared" si="376"/>
        <v>0</v>
      </c>
      <c r="GO493">
        <f t="shared" si="377"/>
        <v>0</v>
      </c>
      <c r="GP493">
        <f t="shared" si="378"/>
        <v>177556.6</v>
      </c>
      <c r="GR493">
        <v>0</v>
      </c>
      <c r="GS493">
        <v>3</v>
      </c>
      <c r="GT493">
        <v>0</v>
      </c>
      <c r="GU493" t="s">
        <v>3</v>
      </c>
      <c r="GV493">
        <f>ROUND((GT493),6)</f>
        <v>0</v>
      </c>
      <c r="GW493">
        <v>1</v>
      </c>
      <c r="GX493">
        <f t="shared" si="379"/>
        <v>0</v>
      </c>
      <c r="HA493">
        <v>0</v>
      </c>
      <c r="HB493">
        <v>0</v>
      </c>
      <c r="HC493">
        <f t="shared" si="380"/>
        <v>0</v>
      </c>
      <c r="HE493" t="s">
        <v>3</v>
      </c>
      <c r="HF493" t="s">
        <v>3</v>
      </c>
      <c r="HM493" t="s">
        <v>3</v>
      </c>
      <c r="HN493" t="s">
        <v>3</v>
      </c>
      <c r="HO493" t="s">
        <v>3</v>
      </c>
      <c r="HP493" t="s">
        <v>3</v>
      </c>
      <c r="HQ493" t="s">
        <v>3</v>
      </c>
      <c r="IK493">
        <v>0</v>
      </c>
    </row>
    <row r="494" spans="1:245" x14ac:dyDescent="0.2">
      <c r="A494">
        <v>17</v>
      </c>
      <c r="B494">
        <v>1</v>
      </c>
      <c r="C494">
        <f>ROW(SmtRes!A507)</f>
        <v>507</v>
      </c>
      <c r="D494">
        <f>ROW(EtalonRes!A507)</f>
        <v>507</v>
      </c>
      <c r="E494" t="s">
        <v>422</v>
      </c>
      <c r="F494" t="s">
        <v>423</v>
      </c>
      <c r="G494" t="s">
        <v>424</v>
      </c>
      <c r="H494" t="s">
        <v>19</v>
      </c>
      <c r="I494">
        <v>2</v>
      </c>
      <c r="J494">
        <v>0</v>
      </c>
      <c r="K494">
        <v>2</v>
      </c>
      <c r="O494">
        <f t="shared" si="349"/>
        <v>530.96</v>
      </c>
      <c r="P494">
        <f t="shared" si="350"/>
        <v>8.14</v>
      </c>
      <c r="Q494">
        <f t="shared" si="351"/>
        <v>0</v>
      </c>
      <c r="R494">
        <f t="shared" si="352"/>
        <v>0</v>
      </c>
      <c r="S494">
        <f t="shared" si="353"/>
        <v>522.82000000000005</v>
      </c>
      <c r="T494">
        <f t="shared" si="354"/>
        <v>0</v>
      </c>
      <c r="U494">
        <f t="shared" si="355"/>
        <v>1.44</v>
      </c>
      <c r="V494">
        <f t="shared" si="356"/>
        <v>0</v>
      </c>
      <c r="W494">
        <f t="shared" si="357"/>
        <v>0</v>
      </c>
      <c r="X494">
        <f t="shared" si="358"/>
        <v>365.97</v>
      </c>
      <c r="Y494">
        <f t="shared" si="359"/>
        <v>52.28</v>
      </c>
      <c r="AA494">
        <v>150194011</v>
      </c>
      <c r="AB494">
        <f t="shared" si="360"/>
        <v>265.48</v>
      </c>
      <c r="AC494">
        <f>ROUND((ES494),6)</f>
        <v>4.07</v>
      </c>
      <c r="AD494">
        <f>ROUND((((ET494)-(EU494))+AE494),6)</f>
        <v>0</v>
      </c>
      <c r="AE494">
        <f>ROUND((EU494),6)</f>
        <v>0</v>
      </c>
      <c r="AF494">
        <f>ROUND((EV494),6)</f>
        <v>261.41000000000003</v>
      </c>
      <c r="AG494">
        <f t="shared" si="361"/>
        <v>0</v>
      </c>
      <c r="AH494">
        <f>(EW494)</f>
        <v>0.72</v>
      </c>
      <c r="AI494">
        <f>(EX494)</f>
        <v>0</v>
      </c>
      <c r="AJ494">
        <f t="shared" si="362"/>
        <v>0</v>
      </c>
      <c r="AK494">
        <v>265.48</v>
      </c>
      <c r="AL494">
        <v>4.07</v>
      </c>
      <c r="AM494">
        <v>0</v>
      </c>
      <c r="AN494">
        <v>0</v>
      </c>
      <c r="AO494">
        <v>261.41000000000003</v>
      </c>
      <c r="AP494">
        <v>0</v>
      </c>
      <c r="AQ494">
        <v>0.72</v>
      </c>
      <c r="AR494">
        <v>0</v>
      </c>
      <c r="AS494">
        <v>0</v>
      </c>
      <c r="AT494">
        <v>70</v>
      </c>
      <c r="AU494">
        <v>10</v>
      </c>
      <c r="AV494">
        <v>1</v>
      </c>
      <c r="AW494">
        <v>1</v>
      </c>
      <c r="AZ494">
        <v>1</v>
      </c>
      <c r="BA494">
        <v>1</v>
      </c>
      <c r="BB494">
        <v>1</v>
      </c>
      <c r="BC494">
        <v>1</v>
      </c>
      <c r="BD494" t="s">
        <v>3</v>
      </c>
      <c r="BE494" t="s">
        <v>3</v>
      </c>
      <c r="BF494" t="s">
        <v>3</v>
      </c>
      <c r="BG494" t="s">
        <v>3</v>
      </c>
      <c r="BH494">
        <v>0</v>
      </c>
      <c r="BI494">
        <v>4</v>
      </c>
      <c r="BJ494" t="s">
        <v>425</v>
      </c>
      <c r="BM494">
        <v>0</v>
      </c>
      <c r="BN494">
        <v>0</v>
      </c>
      <c r="BO494" t="s">
        <v>3</v>
      </c>
      <c r="BP494">
        <v>0</v>
      </c>
      <c r="BQ494">
        <v>1</v>
      </c>
      <c r="BR494">
        <v>0</v>
      </c>
      <c r="BS494">
        <v>1</v>
      </c>
      <c r="BT494">
        <v>1</v>
      </c>
      <c r="BU494">
        <v>1</v>
      </c>
      <c r="BV494">
        <v>1</v>
      </c>
      <c r="BW494">
        <v>1</v>
      </c>
      <c r="BX494">
        <v>1</v>
      </c>
      <c r="BY494" t="s">
        <v>3</v>
      </c>
      <c r="BZ494">
        <v>70</v>
      </c>
      <c r="CA494">
        <v>10</v>
      </c>
      <c r="CB494" t="s">
        <v>3</v>
      </c>
      <c r="CE494">
        <v>0</v>
      </c>
      <c r="CF494">
        <v>0</v>
      </c>
      <c r="CG494">
        <v>0</v>
      </c>
      <c r="CM494">
        <v>0</v>
      </c>
      <c r="CN494" t="s">
        <v>3</v>
      </c>
      <c r="CO494">
        <v>0</v>
      </c>
      <c r="CP494">
        <f t="shared" si="363"/>
        <v>530.96</v>
      </c>
      <c r="CQ494">
        <f t="shared" si="364"/>
        <v>4.07</v>
      </c>
      <c r="CR494">
        <f>((((ET494)*BB494-(EU494)*BS494)+AE494*BS494)*AV494)</f>
        <v>0</v>
      </c>
      <c r="CS494">
        <f t="shared" si="365"/>
        <v>0</v>
      </c>
      <c r="CT494">
        <f t="shared" si="366"/>
        <v>261.41000000000003</v>
      </c>
      <c r="CU494">
        <f t="shared" si="367"/>
        <v>0</v>
      </c>
      <c r="CV494">
        <f t="shared" si="368"/>
        <v>0.72</v>
      </c>
      <c r="CW494">
        <f t="shared" si="369"/>
        <v>0</v>
      </c>
      <c r="CX494">
        <f t="shared" si="370"/>
        <v>0</v>
      </c>
      <c r="CY494">
        <f t="shared" si="371"/>
        <v>365.97399999999999</v>
      </c>
      <c r="CZ494">
        <f t="shared" si="372"/>
        <v>52.282000000000011</v>
      </c>
      <c r="DC494" t="s">
        <v>3</v>
      </c>
      <c r="DD494" t="s">
        <v>3</v>
      </c>
      <c r="DE494" t="s">
        <v>3</v>
      </c>
      <c r="DF494" t="s">
        <v>3</v>
      </c>
      <c r="DG494" t="s">
        <v>3</v>
      </c>
      <c r="DH494" t="s">
        <v>3</v>
      </c>
      <c r="DI494" t="s">
        <v>3</v>
      </c>
      <c r="DJ494" t="s">
        <v>3</v>
      </c>
      <c r="DK494" t="s">
        <v>3</v>
      </c>
      <c r="DL494" t="s">
        <v>3</v>
      </c>
      <c r="DM494" t="s">
        <v>3</v>
      </c>
      <c r="DN494">
        <v>0</v>
      </c>
      <c r="DO494">
        <v>0</v>
      </c>
      <c r="DP494">
        <v>1</v>
      </c>
      <c r="DQ494">
        <v>1</v>
      </c>
      <c r="DU494">
        <v>1010</v>
      </c>
      <c r="DV494" t="s">
        <v>19</v>
      </c>
      <c r="DW494" t="s">
        <v>19</v>
      </c>
      <c r="DX494">
        <v>1</v>
      </c>
      <c r="DZ494" t="s">
        <v>3</v>
      </c>
      <c r="EA494" t="s">
        <v>3</v>
      </c>
      <c r="EB494" t="s">
        <v>3</v>
      </c>
      <c r="EC494" t="s">
        <v>3</v>
      </c>
      <c r="EE494">
        <v>113434998</v>
      </c>
      <c r="EF494">
        <v>1</v>
      </c>
      <c r="EG494" t="s">
        <v>23</v>
      </c>
      <c r="EH494">
        <v>0</v>
      </c>
      <c r="EI494" t="s">
        <v>3</v>
      </c>
      <c r="EJ494">
        <v>4</v>
      </c>
      <c r="EK494">
        <v>0</v>
      </c>
      <c r="EL494" t="s">
        <v>24</v>
      </c>
      <c r="EM494" t="s">
        <v>25</v>
      </c>
      <c r="EO494" t="s">
        <v>3</v>
      </c>
      <c r="EQ494">
        <v>131072</v>
      </c>
      <c r="ER494">
        <v>265.48</v>
      </c>
      <c r="ES494">
        <v>4.07</v>
      </c>
      <c r="ET494">
        <v>0</v>
      </c>
      <c r="EU494">
        <v>0</v>
      </c>
      <c r="EV494">
        <v>261.41000000000003</v>
      </c>
      <c r="EW494">
        <v>0.72</v>
      </c>
      <c r="EX494">
        <v>0</v>
      </c>
      <c r="EY494">
        <v>0</v>
      </c>
      <c r="FQ494">
        <v>0</v>
      </c>
      <c r="FR494">
        <f t="shared" si="373"/>
        <v>0</v>
      </c>
      <c r="FS494">
        <v>0</v>
      </c>
      <c r="FX494">
        <v>70</v>
      </c>
      <c r="FY494">
        <v>10</v>
      </c>
      <c r="GA494" t="s">
        <v>3</v>
      </c>
      <c r="GD494">
        <v>0</v>
      </c>
      <c r="GF494">
        <v>1007887509</v>
      </c>
      <c r="GG494">
        <v>2</v>
      </c>
      <c r="GH494">
        <v>1</v>
      </c>
      <c r="GI494">
        <v>-2</v>
      </c>
      <c r="GJ494">
        <v>0</v>
      </c>
      <c r="GK494">
        <f>ROUND(R494*(R12)/100,2)</f>
        <v>0</v>
      </c>
      <c r="GL494">
        <f t="shared" si="374"/>
        <v>0</v>
      </c>
      <c r="GM494">
        <f t="shared" si="375"/>
        <v>949.21</v>
      </c>
      <c r="GN494">
        <f t="shared" si="376"/>
        <v>0</v>
      </c>
      <c r="GO494">
        <f t="shared" si="377"/>
        <v>0</v>
      </c>
      <c r="GP494">
        <f t="shared" si="378"/>
        <v>949.21</v>
      </c>
      <c r="GR494">
        <v>0</v>
      </c>
      <c r="GS494">
        <v>0</v>
      </c>
      <c r="GT494">
        <v>0</v>
      </c>
      <c r="GU494" t="s">
        <v>3</v>
      </c>
      <c r="GV494">
        <f>ROUND((GT494),6)</f>
        <v>0</v>
      </c>
      <c r="GW494">
        <v>1</v>
      </c>
      <c r="GX494">
        <f t="shared" si="379"/>
        <v>0</v>
      </c>
      <c r="HA494">
        <v>0</v>
      </c>
      <c r="HB494">
        <v>0</v>
      </c>
      <c r="HC494">
        <f t="shared" si="380"/>
        <v>0</v>
      </c>
      <c r="HE494" t="s">
        <v>3</v>
      </c>
      <c r="HF494" t="s">
        <v>3</v>
      </c>
      <c r="HM494" t="s">
        <v>3</v>
      </c>
      <c r="HN494" t="s">
        <v>3</v>
      </c>
      <c r="HO494" t="s">
        <v>3</v>
      </c>
      <c r="HP494" t="s">
        <v>3</v>
      </c>
      <c r="HQ494" t="s">
        <v>3</v>
      </c>
      <c r="IK494">
        <v>0</v>
      </c>
    </row>
    <row r="495" spans="1:245" x14ac:dyDescent="0.2">
      <c r="A495">
        <v>17</v>
      </c>
      <c r="B495">
        <v>1</v>
      </c>
      <c r="C495">
        <f>ROW(SmtRes!A510)</f>
        <v>510</v>
      </c>
      <c r="D495">
        <f>ROW(EtalonRes!A510)</f>
        <v>510</v>
      </c>
      <c r="E495" t="s">
        <v>426</v>
      </c>
      <c r="F495" t="s">
        <v>427</v>
      </c>
      <c r="G495" t="s">
        <v>428</v>
      </c>
      <c r="H495" t="s">
        <v>19</v>
      </c>
      <c r="I495">
        <v>2</v>
      </c>
      <c r="J495">
        <v>0</v>
      </c>
      <c r="K495">
        <v>2</v>
      </c>
      <c r="O495">
        <f t="shared" si="349"/>
        <v>1767.92</v>
      </c>
      <c r="P495">
        <f t="shared" si="350"/>
        <v>170.28</v>
      </c>
      <c r="Q495">
        <f t="shared" si="351"/>
        <v>0</v>
      </c>
      <c r="R495">
        <f t="shared" si="352"/>
        <v>0</v>
      </c>
      <c r="S495">
        <f t="shared" si="353"/>
        <v>1597.64</v>
      </c>
      <c r="T495">
        <f t="shared" si="354"/>
        <v>0</v>
      </c>
      <c r="U495">
        <f t="shared" si="355"/>
        <v>4.4000000000000004</v>
      </c>
      <c r="V495">
        <f t="shared" si="356"/>
        <v>0</v>
      </c>
      <c r="W495">
        <f t="shared" si="357"/>
        <v>0</v>
      </c>
      <c r="X495">
        <f t="shared" si="358"/>
        <v>1118.3499999999999</v>
      </c>
      <c r="Y495">
        <f t="shared" si="359"/>
        <v>159.76</v>
      </c>
      <c r="AA495">
        <v>150194011</v>
      </c>
      <c r="AB495">
        <f t="shared" si="360"/>
        <v>883.96</v>
      </c>
      <c r="AC495">
        <f>ROUND(((ES495*11)),6)</f>
        <v>85.14</v>
      </c>
      <c r="AD495">
        <f>ROUND(((((ET495*11))-((EU495*11)))+AE495),6)</f>
        <v>0</v>
      </c>
      <c r="AE495">
        <f>ROUND(((EU495*11)),6)</f>
        <v>0</v>
      </c>
      <c r="AF495">
        <f>ROUND(((EV495*11)),6)</f>
        <v>798.82</v>
      </c>
      <c r="AG495">
        <f t="shared" si="361"/>
        <v>0</v>
      </c>
      <c r="AH495">
        <f>((EW495*11))</f>
        <v>2.2000000000000002</v>
      </c>
      <c r="AI495">
        <f>((EX495*11))</f>
        <v>0</v>
      </c>
      <c r="AJ495">
        <f t="shared" si="362"/>
        <v>0</v>
      </c>
      <c r="AK495">
        <v>80.36</v>
      </c>
      <c r="AL495">
        <v>7.74</v>
      </c>
      <c r="AM495">
        <v>0</v>
      </c>
      <c r="AN495">
        <v>0</v>
      </c>
      <c r="AO495">
        <v>72.62</v>
      </c>
      <c r="AP495">
        <v>0</v>
      </c>
      <c r="AQ495">
        <v>0.2</v>
      </c>
      <c r="AR495">
        <v>0</v>
      </c>
      <c r="AS495">
        <v>0</v>
      </c>
      <c r="AT495">
        <v>70</v>
      </c>
      <c r="AU495">
        <v>10</v>
      </c>
      <c r="AV495">
        <v>1</v>
      </c>
      <c r="AW495">
        <v>1</v>
      </c>
      <c r="AZ495">
        <v>1</v>
      </c>
      <c r="BA495">
        <v>1</v>
      </c>
      <c r="BB495">
        <v>1</v>
      </c>
      <c r="BC495">
        <v>1</v>
      </c>
      <c r="BD495" t="s">
        <v>3</v>
      </c>
      <c r="BE495" t="s">
        <v>3</v>
      </c>
      <c r="BF495" t="s">
        <v>3</v>
      </c>
      <c r="BG495" t="s">
        <v>3</v>
      </c>
      <c r="BH495">
        <v>0</v>
      </c>
      <c r="BI495">
        <v>4</v>
      </c>
      <c r="BJ495" t="s">
        <v>429</v>
      </c>
      <c r="BM495">
        <v>0</v>
      </c>
      <c r="BN495">
        <v>0</v>
      </c>
      <c r="BO495" t="s">
        <v>3</v>
      </c>
      <c r="BP495">
        <v>0</v>
      </c>
      <c r="BQ495">
        <v>1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3</v>
      </c>
      <c r="BZ495">
        <v>70</v>
      </c>
      <c r="CA495">
        <v>10</v>
      </c>
      <c r="CB495" t="s">
        <v>3</v>
      </c>
      <c r="CE495">
        <v>0</v>
      </c>
      <c r="CF495">
        <v>0</v>
      </c>
      <c r="CG495">
        <v>0</v>
      </c>
      <c r="CM495">
        <v>0</v>
      </c>
      <c r="CN495" t="s">
        <v>3</v>
      </c>
      <c r="CO495">
        <v>0</v>
      </c>
      <c r="CP495">
        <f t="shared" si="363"/>
        <v>1767.92</v>
      </c>
      <c r="CQ495">
        <f t="shared" si="364"/>
        <v>85.14</v>
      </c>
      <c r="CR495">
        <f>(((((ET495*11))*BB495-((EU495*11))*BS495)+AE495*BS495)*AV495)</f>
        <v>0</v>
      </c>
      <c r="CS495">
        <f t="shared" si="365"/>
        <v>0</v>
      </c>
      <c r="CT495">
        <f t="shared" si="366"/>
        <v>798.82</v>
      </c>
      <c r="CU495">
        <f t="shared" si="367"/>
        <v>0</v>
      </c>
      <c r="CV495">
        <f t="shared" si="368"/>
        <v>2.2000000000000002</v>
      </c>
      <c r="CW495">
        <f t="shared" si="369"/>
        <v>0</v>
      </c>
      <c r="CX495">
        <f t="shared" si="370"/>
        <v>0</v>
      </c>
      <c r="CY495">
        <f t="shared" si="371"/>
        <v>1118.348</v>
      </c>
      <c r="CZ495">
        <f t="shared" si="372"/>
        <v>159.76400000000001</v>
      </c>
      <c r="DC495" t="s">
        <v>3</v>
      </c>
      <c r="DD495" t="s">
        <v>33</v>
      </c>
      <c r="DE495" t="s">
        <v>33</v>
      </c>
      <c r="DF495" t="s">
        <v>33</v>
      </c>
      <c r="DG495" t="s">
        <v>33</v>
      </c>
      <c r="DH495" t="s">
        <v>3</v>
      </c>
      <c r="DI495" t="s">
        <v>33</v>
      </c>
      <c r="DJ495" t="s">
        <v>33</v>
      </c>
      <c r="DK495" t="s">
        <v>3</v>
      </c>
      <c r="DL495" t="s">
        <v>33</v>
      </c>
      <c r="DM495" t="s">
        <v>33</v>
      </c>
      <c r="DN495">
        <v>0</v>
      </c>
      <c r="DO495">
        <v>0</v>
      </c>
      <c r="DP495">
        <v>1</v>
      </c>
      <c r="DQ495">
        <v>1</v>
      </c>
      <c r="DU495">
        <v>1010</v>
      </c>
      <c r="DV495" t="s">
        <v>19</v>
      </c>
      <c r="DW495" t="s">
        <v>19</v>
      </c>
      <c r="DX495">
        <v>1</v>
      </c>
      <c r="DZ495" t="s">
        <v>3</v>
      </c>
      <c r="EA495" t="s">
        <v>3</v>
      </c>
      <c r="EB495" t="s">
        <v>3</v>
      </c>
      <c r="EC495" t="s">
        <v>3</v>
      </c>
      <c r="EE495">
        <v>113434998</v>
      </c>
      <c r="EF495">
        <v>1</v>
      </c>
      <c r="EG495" t="s">
        <v>23</v>
      </c>
      <c r="EH495">
        <v>0</v>
      </c>
      <c r="EI495" t="s">
        <v>3</v>
      </c>
      <c r="EJ495">
        <v>4</v>
      </c>
      <c r="EK495">
        <v>0</v>
      </c>
      <c r="EL495" t="s">
        <v>24</v>
      </c>
      <c r="EM495" t="s">
        <v>25</v>
      </c>
      <c r="EO495" t="s">
        <v>3</v>
      </c>
      <c r="EQ495">
        <v>131072</v>
      </c>
      <c r="ER495">
        <v>80.36</v>
      </c>
      <c r="ES495">
        <v>7.74</v>
      </c>
      <c r="ET495">
        <v>0</v>
      </c>
      <c r="EU495">
        <v>0</v>
      </c>
      <c r="EV495">
        <v>72.62</v>
      </c>
      <c r="EW495">
        <v>0.2</v>
      </c>
      <c r="EX495">
        <v>0</v>
      </c>
      <c r="EY495">
        <v>0</v>
      </c>
      <c r="FQ495">
        <v>0</v>
      </c>
      <c r="FR495">
        <f t="shared" si="373"/>
        <v>0</v>
      </c>
      <c r="FS495">
        <v>0</v>
      </c>
      <c r="FX495">
        <v>770</v>
      </c>
      <c r="FY495">
        <v>110</v>
      </c>
      <c r="GA495" t="s">
        <v>3</v>
      </c>
      <c r="GD495">
        <v>0</v>
      </c>
      <c r="GF495">
        <v>922692459</v>
      </c>
      <c r="GG495">
        <v>2</v>
      </c>
      <c r="GH495">
        <v>1</v>
      </c>
      <c r="GI495">
        <v>-2</v>
      </c>
      <c r="GJ495">
        <v>0</v>
      </c>
      <c r="GK495">
        <f>ROUND(R495*(R12)/100,2)</f>
        <v>0</v>
      </c>
      <c r="GL495">
        <f t="shared" si="374"/>
        <v>0</v>
      </c>
      <c r="GM495">
        <f t="shared" si="375"/>
        <v>3046.03</v>
      </c>
      <c r="GN495">
        <f t="shared" si="376"/>
        <v>0</v>
      </c>
      <c r="GO495">
        <f t="shared" si="377"/>
        <v>0</v>
      </c>
      <c r="GP495">
        <f t="shared" si="378"/>
        <v>3046.03</v>
      </c>
      <c r="GR495">
        <v>0</v>
      </c>
      <c r="GS495">
        <v>0</v>
      </c>
      <c r="GT495">
        <v>0</v>
      </c>
      <c r="GU495" t="s">
        <v>33</v>
      </c>
      <c r="GV495">
        <f>ROUND(((GT495*11)),6)</f>
        <v>0</v>
      </c>
      <c r="GW495">
        <v>1</v>
      </c>
      <c r="GX495">
        <f t="shared" si="379"/>
        <v>0</v>
      </c>
      <c r="HA495">
        <v>0</v>
      </c>
      <c r="HB495">
        <v>0</v>
      </c>
      <c r="HC495">
        <f t="shared" si="380"/>
        <v>0</v>
      </c>
      <c r="HE495" t="s">
        <v>3</v>
      </c>
      <c r="HF495" t="s">
        <v>3</v>
      </c>
      <c r="HM495" t="s">
        <v>3</v>
      </c>
      <c r="HN495" t="s">
        <v>3</v>
      </c>
      <c r="HO495" t="s">
        <v>3</v>
      </c>
      <c r="HP495" t="s">
        <v>3</v>
      </c>
      <c r="HQ495" t="s">
        <v>3</v>
      </c>
      <c r="IK495">
        <v>0</v>
      </c>
    </row>
    <row r="496" spans="1:245" x14ac:dyDescent="0.2">
      <c r="A496">
        <v>17</v>
      </c>
      <c r="B496">
        <v>1</v>
      </c>
      <c r="C496">
        <f>ROW(SmtRes!A513)</f>
        <v>513</v>
      </c>
      <c r="D496">
        <f>ROW(EtalonRes!A513)</f>
        <v>513</v>
      </c>
      <c r="E496" t="s">
        <v>430</v>
      </c>
      <c r="F496" t="s">
        <v>431</v>
      </c>
      <c r="G496" t="s">
        <v>432</v>
      </c>
      <c r="H496" t="s">
        <v>19</v>
      </c>
      <c r="I496">
        <v>1</v>
      </c>
      <c r="J496">
        <v>0</v>
      </c>
      <c r="K496">
        <v>1</v>
      </c>
      <c r="O496">
        <f t="shared" si="349"/>
        <v>108.29</v>
      </c>
      <c r="P496">
        <f t="shared" si="350"/>
        <v>13.89</v>
      </c>
      <c r="Q496">
        <f t="shared" si="351"/>
        <v>0</v>
      </c>
      <c r="R496">
        <f t="shared" si="352"/>
        <v>0</v>
      </c>
      <c r="S496">
        <f t="shared" si="353"/>
        <v>94.4</v>
      </c>
      <c r="T496">
        <f t="shared" si="354"/>
        <v>0</v>
      </c>
      <c r="U496">
        <f t="shared" si="355"/>
        <v>0.26</v>
      </c>
      <c r="V496">
        <f t="shared" si="356"/>
        <v>0</v>
      </c>
      <c r="W496">
        <f t="shared" si="357"/>
        <v>0</v>
      </c>
      <c r="X496">
        <f t="shared" si="358"/>
        <v>66.08</v>
      </c>
      <c r="Y496">
        <f t="shared" si="359"/>
        <v>9.44</v>
      </c>
      <c r="AA496">
        <v>150194011</v>
      </c>
      <c r="AB496">
        <f t="shared" si="360"/>
        <v>108.29</v>
      </c>
      <c r="AC496">
        <f>ROUND((ES496),6)</f>
        <v>13.89</v>
      </c>
      <c r="AD496">
        <f>ROUND((((ET496)-(EU496))+AE496),6)</f>
        <v>0</v>
      </c>
      <c r="AE496">
        <f>ROUND((EU496),6)</f>
        <v>0</v>
      </c>
      <c r="AF496">
        <f>ROUND((EV496),6)</f>
        <v>94.4</v>
      </c>
      <c r="AG496">
        <f t="shared" si="361"/>
        <v>0</v>
      </c>
      <c r="AH496">
        <f>(EW496)</f>
        <v>0.26</v>
      </c>
      <c r="AI496">
        <f>(EX496)</f>
        <v>0</v>
      </c>
      <c r="AJ496">
        <f t="shared" si="362"/>
        <v>0</v>
      </c>
      <c r="AK496">
        <v>108.29</v>
      </c>
      <c r="AL496">
        <v>13.89</v>
      </c>
      <c r="AM496">
        <v>0</v>
      </c>
      <c r="AN496">
        <v>0</v>
      </c>
      <c r="AO496">
        <v>94.4</v>
      </c>
      <c r="AP496">
        <v>0</v>
      </c>
      <c r="AQ496">
        <v>0.26</v>
      </c>
      <c r="AR496">
        <v>0</v>
      </c>
      <c r="AS496">
        <v>0</v>
      </c>
      <c r="AT496">
        <v>70</v>
      </c>
      <c r="AU496">
        <v>10</v>
      </c>
      <c r="AV496">
        <v>1</v>
      </c>
      <c r="AW496">
        <v>1</v>
      </c>
      <c r="AZ496">
        <v>1</v>
      </c>
      <c r="BA496">
        <v>1</v>
      </c>
      <c r="BB496">
        <v>1</v>
      </c>
      <c r="BC496">
        <v>1</v>
      </c>
      <c r="BD496" t="s">
        <v>3</v>
      </c>
      <c r="BE496" t="s">
        <v>3</v>
      </c>
      <c r="BF496" t="s">
        <v>3</v>
      </c>
      <c r="BG496" t="s">
        <v>3</v>
      </c>
      <c r="BH496">
        <v>0</v>
      </c>
      <c r="BI496">
        <v>4</v>
      </c>
      <c r="BJ496" t="s">
        <v>433</v>
      </c>
      <c r="BM496">
        <v>0</v>
      </c>
      <c r="BN496">
        <v>0</v>
      </c>
      <c r="BO496" t="s">
        <v>3</v>
      </c>
      <c r="BP496">
        <v>0</v>
      </c>
      <c r="BQ496">
        <v>1</v>
      </c>
      <c r="BR496">
        <v>0</v>
      </c>
      <c r="BS496">
        <v>1</v>
      </c>
      <c r="BT496">
        <v>1</v>
      </c>
      <c r="BU496">
        <v>1</v>
      </c>
      <c r="BV496">
        <v>1</v>
      </c>
      <c r="BW496">
        <v>1</v>
      </c>
      <c r="BX496">
        <v>1</v>
      </c>
      <c r="BY496" t="s">
        <v>3</v>
      </c>
      <c r="BZ496">
        <v>70</v>
      </c>
      <c r="CA496">
        <v>10</v>
      </c>
      <c r="CB496" t="s">
        <v>3</v>
      </c>
      <c r="CE496">
        <v>0</v>
      </c>
      <c r="CF496">
        <v>0</v>
      </c>
      <c r="CG496">
        <v>0</v>
      </c>
      <c r="CM496">
        <v>0</v>
      </c>
      <c r="CN496" t="s">
        <v>3</v>
      </c>
      <c r="CO496">
        <v>0</v>
      </c>
      <c r="CP496">
        <f t="shared" si="363"/>
        <v>108.29</v>
      </c>
      <c r="CQ496">
        <f t="shared" si="364"/>
        <v>13.89</v>
      </c>
      <c r="CR496">
        <f>((((ET496)*BB496-(EU496)*BS496)+AE496*BS496)*AV496)</f>
        <v>0</v>
      </c>
      <c r="CS496">
        <f t="shared" si="365"/>
        <v>0</v>
      </c>
      <c r="CT496">
        <f t="shared" si="366"/>
        <v>94.4</v>
      </c>
      <c r="CU496">
        <f t="shared" si="367"/>
        <v>0</v>
      </c>
      <c r="CV496">
        <f t="shared" si="368"/>
        <v>0.26</v>
      </c>
      <c r="CW496">
        <f t="shared" si="369"/>
        <v>0</v>
      </c>
      <c r="CX496">
        <f t="shared" si="370"/>
        <v>0</v>
      </c>
      <c r="CY496">
        <f t="shared" si="371"/>
        <v>66.08</v>
      </c>
      <c r="CZ496">
        <f t="shared" si="372"/>
        <v>9.44</v>
      </c>
      <c r="DC496" t="s">
        <v>3</v>
      </c>
      <c r="DD496" t="s">
        <v>3</v>
      </c>
      <c r="DE496" t="s">
        <v>3</v>
      </c>
      <c r="DF496" t="s">
        <v>3</v>
      </c>
      <c r="DG496" t="s">
        <v>3</v>
      </c>
      <c r="DH496" t="s">
        <v>3</v>
      </c>
      <c r="DI496" t="s">
        <v>3</v>
      </c>
      <c r="DJ496" t="s">
        <v>3</v>
      </c>
      <c r="DK496" t="s">
        <v>3</v>
      </c>
      <c r="DL496" t="s">
        <v>3</v>
      </c>
      <c r="DM496" t="s">
        <v>3</v>
      </c>
      <c r="DN496">
        <v>0</v>
      </c>
      <c r="DO496">
        <v>0</v>
      </c>
      <c r="DP496">
        <v>1</v>
      </c>
      <c r="DQ496">
        <v>1</v>
      </c>
      <c r="DU496">
        <v>1010</v>
      </c>
      <c r="DV496" t="s">
        <v>19</v>
      </c>
      <c r="DW496" t="s">
        <v>19</v>
      </c>
      <c r="DX496">
        <v>1</v>
      </c>
      <c r="DZ496" t="s">
        <v>3</v>
      </c>
      <c r="EA496" t="s">
        <v>3</v>
      </c>
      <c r="EB496" t="s">
        <v>3</v>
      </c>
      <c r="EC496" t="s">
        <v>3</v>
      </c>
      <c r="EE496">
        <v>113434998</v>
      </c>
      <c r="EF496">
        <v>1</v>
      </c>
      <c r="EG496" t="s">
        <v>23</v>
      </c>
      <c r="EH496">
        <v>0</v>
      </c>
      <c r="EI496" t="s">
        <v>3</v>
      </c>
      <c r="EJ496">
        <v>4</v>
      </c>
      <c r="EK496">
        <v>0</v>
      </c>
      <c r="EL496" t="s">
        <v>24</v>
      </c>
      <c r="EM496" t="s">
        <v>25</v>
      </c>
      <c r="EO496" t="s">
        <v>3</v>
      </c>
      <c r="EQ496">
        <v>131072</v>
      </c>
      <c r="ER496">
        <v>108.29</v>
      </c>
      <c r="ES496">
        <v>13.89</v>
      </c>
      <c r="ET496">
        <v>0</v>
      </c>
      <c r="EU496">
        <v>0</v>
      </c>
      <c r="EV496">
        <v>94.4</v>
      </c>
      <c r="EW496">
        <v>0.26</v>
      </c>
      <c r="EX496">
        <v>0</v>
      </c>
      <c r="EY496">
        <v>0</v>
      </c>
      <c r="FQ496">
        <v>0</v>
      </c>
      <c r="FR496">
        <f t="shared" si="373"/>
        <v>0</v>
      </c>
      <c r="FS496">
        <v>0</v>
      </c>
      <c r="FX496">
        <v>70</v>
      </c>
      <c r="FY496">
        <v>10</v>
      </c>
      <c r="GA496" t="s">
        <v>3</v>
      </c>
      <c r="GD496">
        <v>0</v>
      </c>
      <c r="GF496">
        <v>-1733678129</v>
      </c>
      <c r="GG496">
        <v>2</v>
      </c>
      <c r="GH496">
        <v>1</v>
      </c>
      <c r="GI496">
        <v>-2</v>
      </c>
      <c r="GJ496">
        <v>0</v>
      </c>
      <c r="GK496">
        <f>ROUND(R496*(R12)/100,2)</f>
        <v>0</v>
      </c>
      <c r="GL496">
        <f t="shared" si="374"/>
        <v>0</v>
      </c>
      <c r="GM496">
        <f t="shared" si="375"/>
        <v>183.81</v>
      </c>
      <c r="GN496">
        <f t="shared" si="376"/>
        <v>0</v>
      </c>
      <c r="GO496">
        <f t="shared" si="377"/>
        <v>0</v>
      </c>
      <c r="GP496">
        <f t="shared" si="378"/>
        <v>183.81</v>
      </c>
      <c r="GR496">
        <v>0</v>
      </c>
      <c r="GS496">
        <v>0</v>
      </c>
      <c r="GT496">
        <v>0</v>
      </c>
      <c r="GU496" t="s">
        <v>3</v>
      </c>
      <c r="GV496">
        <f>ROUND((GT496),6)</f>
        <v>0</v>
      </c>
      <c r="GW496">
        <v>1</v>
      </c>
      <c r="GX496">
        <f t="shared" si="379"/>
        <v>0</v>
      </c>
      <c r="HA496">
        <v>0</v>
      </c>
      <c r="HB496">
        <v>0</v>
      </c>
      <c r="HC496">
        <f t="shared" si="380"/>
        <v>0</v>
      </c>
      <c r="HE496" t="s">
        <v>3</v>
      </c>
      <c r="HF496" t="s">
        <v>3</v>
      </c>
      <c r="HM496" t="s">
        <v>3</v>
      </c>
      <c r="HN496" t="s">
        <v>3</v>
      </c>
      <c r="HO496" t="s">
        <v>3</v>
      </c>
      <c r="HP496" t="s">
        <v>3</v>
      </c>
      <c r="HQ496" t="s">
        <v>3</v>
      </c>
      <c r="IK496">
        <v>0</v>
      </c>
    </row>
    <row r="498" spans="1:206" x14ac:dyDescent="0.2">
      <c r="A498" s="2">
        <v>51</v>
      </c>
      <c r="B498" s="2">
        <f>B475</f>
        <v>1</v>
      </c>
      <c r="C498" s="2">
        <f>A475</f>
        <v>5</v>
      </c>
      <c r="D498" s="2">
        <f>ROW(A475)</f>
        <v>475</v>
      </c>
      <c r="E498" s="2"/>
      <c r="F498" s="2" t="str">
        <f>IF(F475&lt;&gt;"",F475,"")</f>
        <v>Новый подраздел</v>
      </c>
      <c r="G498" s="2" t="str">
        <f>IF(G475&lt;&gt;"",G475,"")</f>
        <v>Автоматическая пожарная сигнализация</v>
      </c>
      <c r="H498" s="2">
        <v>0</v>
      </c>
      <c r="I498" s="2"/>
      <c r="J498" s="2"/>
      <c r="K498" s="2"/>
      <c r="L498" s="2"/>
      <c r="M498" s="2"/>
      <c r="N498" s="2"/>
      <c r="O498" s="2">
        <f t="shared" ref="O498:T498" si="381">ROUND(AB498,2)</f>
        <v>215789.69</v>
      </c>
      <c r="P498" s="2">
        <f t="shared" si="381"/>
        <v>6275.62</v>
      </c>
      <c r="Q498" s="2">
        <f t="shared" si="381"/>
        <v>31454.49</v>
      </c>
      <c r="R498" s="2">
        <f t="shared" si="381"/>
        <v>20534.29</v>
      </c>
      <c r="S498" s="2">
        <f t="shared" si="381"/>
        <v>178059.58</v>
      </c>
      <c r="T498" s="2">
        <f t="shared" si="381"/>
        <v>0</v>
      </c>
      <c r="U498" s="2">
        <f>AH498</f>
        <v>467.28899999999993</v>
      </c>
      <c r="V498" s="2">
        <f>AI498</f>
        <v>0</v>
      </c>
      <c r="W498" s="2">
        <f>ROUND(AJ498,2)</f>
        <v>0</v>
      </c>
      <c r="X498" s="2">
        <f>ROUND(AK498,2)</f>
        <v>124641.71</v>
      </c>
      <c r="Y498" s="2">
        <f>ROUND(AL498,2)</f>
        <v>17805.96</v>
      </c>
      <c r="Z498" s="2"/>
      <c r="AA498" s="2"/>
      <c r="AB498" s="2">
        <f>ROUND(SUMIF(AA479:AA496,"=150194011",O479:O496),2)</f>
        <v>215789.69</v>
      </c>
      <c r="AC498" s="2">
        <f>ROUND(SUMIF(AA479:AA496,"=150194011",P479:P496),2)</f>
        <v>6275.62</v>
      </c>
      <c r="AD498" s="2">
        <f>ROUND(SUMIF(AA479:AA496,"=150194011",Q479:Q496),2)</f>
        <v>31454.49</v>
      </c>
      <c r="AE498" s="2">
        <f>ROUND(SUMIF(AA479:AA496,"=150194011",R479:R496),2)</f>
        <v>20534.29</v>
      </c>
      <c r="AF498" s="2">
        <f>ROUND(SUMIF(AA479:AA496,"=150194011",S479:S496),2)</f>
        <v>178059.58</v>
      </c>
      <c r="AG498" s="2">
        <f>ROUND(SUMIF(AA479:AA496,"=150194011",T479:T496),2)</f>
        <v>0</v>
      </c>
      <c r="AH498" s="2">
        <f>SUMIF(AA479:AA496,"=150194011",U479:U496)</f>
        <v>467.28899999999993</v>
      </c>
      <c r="AI498" s="2">
        <f>SUMIF(AA479:AA496,"=150194011",V479:V496)</f>
        <v>0</v>
      </c>
      <c r="AJ498" s="2">
        <f>ROUND(SUMIF(AA479:AA496,"=150194011",W479:W496),2)</f>
        <v>0</v>
      </c>
      <c r="AK498" s="2">
        <f>ROUND(SUMIF(AA479:AA496,"=150194011",X479:X496),2)</f>
        <v>124641.71</v>
      </c>
      <c r="AL498" s="2">
        <f>ROUND(SUMIF(AA479:AA496,"=150194011",Y479:Y496),2)</f>
        <v>17805.96</v>
      </c>
      <c r="AM498" s="2"/>
      <c r="AN498" s="2"/>
      <c r="AO498" s="2">
        <f t="shared" ref="AO498:BD498" si="382">ROUND(BX498,2)</f>
        <v>0</v>
      </c>
      <c r="AP498" s="2">
        <f t="shared" si="382"/>
        <v>0</v>
      </c>
      <c r="AQ498" s="2">
        <f t="shared" si="382"/>
        <v>0</v>
      </c>
      <c r="AR498" s="2">
        <f t="shared" si="382"/>
        <v>380414.39</v>
      </c>
      <c r="AS498" s="2">
        <f t="shared" si="382"/>
        <v>0</v>
      </c>
      <c r="AT498" s="2">
        <f t="shared" si="382"/>
        <v>0</v>
      </c>
      <c r="AU498" s="2">
        <f t="shared" si="382"/>
        <v>380414.39</v>
      </c>
      <c r="AV498" s="2">
        <f t="shared" si="382"/>
        <v>6275.62</v>
      </c>
      <c r="AW498" s="2">
        <f t="shared" si="382"/>
        <v>6275.62</v>
      </c>
      <c r="AX498" s="2">
        <f t="shared" si="382"/>
        <v>0</v>
      </c>
      <c r="AY498" s="2">
        <f t="shared" si="382"/>
        <v>6275.62</v>
      </c>
      <c r="AZ498" s="2">
        <f t="shared" si="382"/>
        <v>0</v>
      </c>
      <c r="BA498" s="2">
        <f t="shared" si="382"/>
        <v>0</v>
      </c>
      <c r="BB498" s="2">
        <f t="shared" si="382"/>
        <v>0</v>
      </c>
      <c r="BC498" s="2">
        <f t="shared" si="382"/>
        <v>0</v>
      </c>
      <c r="BD498" s="2">
        <f t="shared" si="382"/>
        <v>0</v>
      </c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>
        <f>ROUND(SUMIF(AA479:AA496,"=150194011",FQ479:FQ496),2)</f>
        <v>0</v>
      </c>
      <c r="BY498" s="2">
        <f>ROUND(SUMIF(AA479:AA496,"=150194011",FR479:FR496),2)</f>
        <v>0</v>
      </c>
      <c r="BZ498" s="2">
        <f>ROUND(SUMIF(AA479:AA496,"=150194011",GL479:GL496),2)</f>
        <v>0</v>
      </c>
      <c r="CA498" s="2">
        <f>ROUND(SUMIF(AA479:AA496,"=150194011",GM479:GM496),2)</f>
        <v>380414.39</v>
      </c>
      <c r="CB498" s="2">
        <f>ROUND(SUMIF(AA479:AA496,"=150194011",GN479:GN496),2)</f>
        <v>0</v>
      </c>
      <c r="CC498" s="2">
        <f>ROUND(SUMIF(AA479:AA496,"=150194011",GO479:GO496),2)</f>
        <v>0</v>
      </c>
      <c r="CD498" s="2">
        <f>ROUND(SUMIF(AA479:AA496,"=150194011",GP479:GP496),2)</f>
        <v>380414.39</v>
      </c>
      <c r="CE498" s="2">
        <f>AC498-BX498</f>
        <v>6275.62</v>
      </c>
      <c r="CF498" s="2">
        <f>AC498-BY498</f>
        <v>6275.62</v>
      </c>
      <c r="CG498" s="2">
        <f>BX498-BZ498</f>
        <v>0</v>
      </c>
      <c r="CH498" s="2">
        <f>AC498-BX498-BY498+BZ498</f>
        <v>6275.62</v>
      </c>
      <c r="CI498" s="2">
        <f>BY498-BZ498</f>
        <v>0</v>
      </c>
      <c r="CJ498" s="2">
        <f>ROUND(SUMIF(AA479:AA496,"=150194011",GX479:GX496),2)</f>
        <v>0</v>
      </c>
      <c r="CK498" s="2">
        <f>ROUND(SUMIF(AA479:AA496,"=150194011",GY479:GY496),2)</f>
        <v>0</v>
      </c>
      <c r="CL498" s="2">
        <f>ROUND(SUMIF(AA479:AA496,"=150194011",GZ479:GZ496),2)</f>
        <v>0</v>
      </c>
      <c r="CM498" s="2">
        <f>ROUND(SUMIF(AA479:AA496,"=150194011",HD479:HD496),2)</f>
        <v>0</v>
      </c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>
        <v>0</v>
      </c>
    </row>
    <row r="500" spans="1:206" x14ac:dyDescent="0.2">
      <c r="A500" s="4">
        <v>50</v>
      </c>
      <c r="B500" s="4">
        <v>0</v>
      </c>
      <c r="C500" s="4">
        <v>0</v>
      </c>
      <c r="D500" s="4">
        <v>1</v>
      </c>
      <c r="E500" s="4">
        <v>201</v>
      </c>
      <c r="F500" s="4">
        <f>ROUND(Source!O498,O500)</f>
        <v>215789.69</v>
      </c>
      <c r="G500" s="4" t="s">
        <v>96</v>
      </c>
      <c r="H500" s="4" t="s">
        <v>97</v>
      </c>
      <c r="I500" s="4"/>
      <c r="J500" s="4"/>
      <c r="K500" s="4">
        <v>201</v>
      </c>
      <c r="L500" s="4">
        <v>1</v>
      </c>
      <c r="M500" s="4">
        <v>3</v>
      </c>
      <c r="N500" s="4" t="s">
        <v>3</v>
      </c>
      <c r="O500" s="4">
        <v>2</v>
      </c>
      <c r="P500" s="4"/>
      <c r="Q500" s="4"/>
      <c r="R500" s="4"/>
      <c r="S500" s="4"/>
      <c r="T500" s="4"/>
      <c r="U500" s="4"/>
      <c r="V500" s="4"/>
      <c r="W500" s="4">
        <v>215789.69</v>
      </c>
      <c r="X500" s="4">
        <v>1</v>
      </c>
      <c r="Y500" s="4">
        <v>215789.69</v>
      </c>
      <c r="Z500" s="4"/>
      <c r="AA500" s="4"/>
      <c r="AB500" s="4"/>
    </row>
    <row r="501" spans="1:206" x14ac:dyDescent="0.2">
      <c r="A501" s="4">
        <v>50</v>
      </c>
      <c r="B501" s="4">
        <v>0</v>
      </c>
      <c r="C501" s="4">
        <v>0</v>
      </c>
      <c r="D501" s="4">
        <v>1</v>
      </c>
      <c r="E501" s="4">
        <v>202</v>
      </c>
      <c r="F501" s="4">
        <f>ROUND(Source!P498,O501)</f>
        <v>6275.62</v>
      </c>
      <c r="G501" s="4" t="s">
        <v>98</v>
      </c>
      <c r="H501" s="4" t="s">
        <v>99</v>
      </c>
      <c r="I501" s="4"/>
      <c r="J501" s="4"/>
      <c r="K501" s="4">
        <v>202</v>
      </c>
      <c r="L501" s="4">
        <v>2</v>
      </c>
      <c r="M501" s="4">
        <v>3</v>
      </c>
      <c r="N501" s="4" t="s">
        <v>3</v>
      </c>
      <c r="O501" s="4">
        <v>2</v>
      </c>
      <c r="P501" s="4"/>
      <c r="Q501" s="4"/>
      <c r="R501" s="4"/>
      <c r="S501" s="4"/>
      <c r="T501" s="4"/>
      <c r="U501" s="4"/>
      <c r="V501" s="4"/>
      <c r="W501" s="4">
        <v>6275.62</v>
      </c>
      <c r="X501" s="4">
        <v>1</v>
      </c>
      <c r="Y501" s="4">
        <v>6275.62</v>
      </c>
      <c r="Z501" s="4"/>
      <c r="AA501" s="4"/>
      <c r="AB501" s="4"/>
    </row>
    <row r="502" spans="1:206" x14ac:dyDescent="0.2">
      <c r="A502" s="4">
        <v>50</v>
      </c>
      <c r="B502" s="4">
        <v>0</v>
      </c>
      <c r="C502" s="4">
        <v>0</v>
      </c>
      <c r="D502" s="4">
        <v>1</v>
      </c>
      <c r="E502" s="4">
        <v>222</v>
      </c>
      <c r="F502" s="4">
        <f>ROUND(Source!AO498,O502)</f>
        <v>0</v>
      </c>
      <c r="G502" s="4" t="s">
        <v>100</v>
      </c>
      <c r="H502" s="4" t="s">
        <v>101</v>
      </c>
      <c r="I502" s="4"/>
      <c r="J502" s="4"/>
      <c r="K502" s="4">
        <v>222</v>
      </c>
      <c r="L502" s="4">
        <v>3</v>
      </c>
      <c r="M502" s="4">
        <v>3</v>
      </c>
      <c r="N502" s="4" t="s">
        <v>3</v>
      </c>
      <c r="O502" s="4">
        <v>2</v>
      </c>
      <c r="P502" s="4"/>
      <c r="Q502" s="4"/>
      <c r="R502" s="4"/>
      <c r="S502" s="4"/>
      <c r="T502" s="4"/>
      <c r="U502" s="4"/>
      <c r="V502" s="4"/>
      <c r="W502" s="4">
        <v>0</v>
      </c>
      <c r="X502" s="4">
        <v>1</v>
      </c>
      <c r="Y502" s="4">
        <v>0</v>
      </c>
      <c r="Z502" s="4"/>
      <c r="AA502" s="4"/>
      <c r="AB502" s="4"/>
    </row>
    <row r="503" spans="1:206" x14ac:dyDescent="0.2">
      <c r="A503" s="4">
        <v>50</v>
      </c>
      <c r="B503" s="4">
        <v>0</v>
      </c>
      <c r="C503" s="4">
        <v>0</v>
      </c>
      <c r="D503" s="4">
        <v>1</v>
      </c>
      <c r="E503" s="4">
        <v>225</v>
      </c>
      <c r="F503" s="4">
        <f>ROUND(Source!AV498,O503)</f>
        <v>6275.62</v>
      </c>
      <c r="G503" s="4" t="s">
        <v>102</v>
      </c>
      <c r="H503" s="4" t="s">
        <v>103</v>
      </c>
      <c r="I503" s="4"/>
      <c r="J503" s="4"/>
      <c r="K503" s="4">
        <v>225</v>
      </c>
      <c r="L503" s="4">
        <v>4</v>
      </c>
      <c r="M503" s="4">
        <v>3</v>
      </c>
      <c r="N503" s="4" t="s">
        <v>3</v>
      </c>
      <c r="O503" s="4">
        <v>2</v>
      </c>
      <c r="P503" s="4"/>
      <c r="Q503" s="4"/>
      <c r="R503" s="4"/>
      <c r="S503" s="4"/>
      <c r="T503" s="4"/>
      <c r="U503" s="4"/>
      <c r="V503" s="4"/>
      <c r="W503" s="4">
        <v>6275.62</v>
      </c>
      <c r="X503" s="4">
        <v>1</v>
      </c>
      <c r="Y503" s="4">
        <v>6275.62</v>
      </c>
      <c r="Z503" s="4"/>
      <c r="AA503" s="4"/>
      <c r="AB503" s="4"/>
    </row>
    <row r="504" spans="1:206" x14ac:dyDescent="0.2">
      <c r="A504" s="4">
        <v>50</v>
      </c>
      <c r="B504" s="4">
        <v>0</v>
      </c>
      <c r="C504" s="4">
        <v>0</v>
      </c>
      <c r="D504" s="4">
        <v>1</v>
      </c>
      <c r="E504" s="4">
        <v>226</v>
      </c>
      <c r="F504" s="4">
        <f>ROUND(Source!AW498,O504)</f>
        <v>6275.62</v>
      </c>
      <c r="G504" s="4" t="s">
        <v>104</v>
      </c>
      <c r="H504" s="4" t="s">
        <v>105</v>
      </c>
      <c r="I504" s="4"/>
      <c r="J504" s="4"/>
      <c r="K504" s="4">
        <v>226</v>
      </c>
      <c r="L504" s="4">
        <v>5</v>
      </c>
      <c r="M504" s="4">
        <v>3</v>
      </c>
      <c r="N504" s="4" t="s">
        <v>3</v>
      </c>
      <c r="O504" s="4">
        <v>2</v>
      </c>
      <c r="P504" s="4"/>
      <c r="Q504" s="4"/>
      <c r="R504" s="4"/>
      <c r="S504" s="4"/>
      <c r="T504" s="4"/>
      <c r="U504" s="4"/>
      <c r="V504" s="4"/>
      <c r="W504" s="4">
        <v>6275.62</v>
      </c>
      <c r="X504" s="4">
        <v>1</v>
      </c>
      <c r="Y504" s="4">
        <v>6275.62</v>
      </c>
      <c r="Z504" s="4"/>
      <c r="AA504" s="4"/>
      <c r="AB504" s="4"/>
    </row>
    <row r="505" spans="1:206" x14ac:dyDescent="0.2">
      <c r="A505" s="4">
        <v>50</v>
      </c>
      <c r="B505" s="4">
        <v>0</v>
      </c>
      <c r="C505" s="4">
        <v>0</v>
      </c>
      <c r="D505" s="4">
        <v>1</v>
      </c>
      <c r="E505" s="4">
        <v>227</v>
      </c>
      <c r="F505" s="4">
        <f>ROUND(Source!AX498,O505)</f>
        <v>0</v>
      </c>
      <c r="G505" s="4" t="s">
        <v>106</v>
      </c>
      <c r="H505" s="4" t="s">
        <v>107</v>
      </c>
      <c r="I505" s="4"/>
      <c r="J505" s="4"/>
      <c r="K505" s="4">
        <v>227</v>
      </c>
      <c r="L505" s="4">
        <v>6</v>
      </c>
      <c r="M505" s="4">
        <v>3</v>
      </c>
      <c r="N505" s="4" t="s">
        <v>3</v>
      </c>
      <c r="O505" s="4">
        <v>2</v>
      </c>
      <c r="P505" s="4"/>
      <c r="Q505" s="4"/>
      <c r="R505" s="4"/>
      <c r="S505" s="4"/>
      <c r="T505" s="4"/>
      <c r="U505" s="4"/>
      <c r="V505" s="4"/>
      <c r="W505" s="4">
        <v>0</v>
      </c>
      <c r="X505" s="4">
        <v>1</v>
      </c>
      <c r="Y505" s="4">
        <v>0</v>
      </c>
      <c r="Z505" s="4"/>
      <c r="AA505" s="4"/>
      <c r="AB505" s="4"/>
    </row>
    <row r="506" spans="1:206" x14ac:dyDescent="0.2">
      <c r="A506" s="4">
        <v>50</v>
      </c>
      <c r="B506" s="4">
        <v>0</v>
      </c>
      <c r="C506" s="4">
        <v>0</v>
      </c>
      <c r="D506" s="4">
        <v>1</v>
      </c>
      <c r="E506" s="4">
        <v>228</v>
      </c>
      <c r="F506" s="4">
        <f>ROUND(Source!AY498,O506)</f>
        <v>6275.62</v>
      </c>
      <c r="G506" s="4" t="s">
        <v>108</v>
      </c>
      <c r="H506" s="4" t="s">
        <v>109</v>
      </c>
      <c r="I506" s="4"/>
      <c r="J506" s="4"/>
      <c r="K506" s="4">
        <v>228</v>
      </c>
      <c r="L506" s="4">
        <v>7</v>
      </c>
      <c r="M506" s="4">
        <v>3</v>
      </c>
      <c r="N506" s="4" t="s">
        <v>3</v>
      </c>
      <c r="O506" s="4">
        <v>2</v>
      </c>
      <c r="P506" s="4"/>
      <c r="Q506" s="4"/>
      <c r="R506" s="4"/>
      <c r="S506" s="4"/>
      <c r="T506" s="4"/>
      <c r="U506" s="4"/>
      <c r="V506" s="4"/>
      <c r="W506" s="4">
        <v>6275.62</v>
      </c>
      <c r="X506" s="4">
        <v>1</v>
      </c>
      <c r="Y506" s="4">
        <v>6275.62</v>
      </c>
      <c r="Z506" s="4"/>
      <c r="AA506" s="4"/>
      <c r="AB506" s="4"/>
    </row>
    <row r="507" spans="1:206" x14ac:dyDescent="0.2">
      <c r="A507" s="4">
        <v>50</v>
      </c>
      <c r="B507" s="4">
        <v>0</v>
      </c>
      <c r="C507" s="4">
        <v>0</v>
      </c>
      <c r="D507" s="4">
        <v>1</v>
      </c>
      <c r="E507" s="4">
        <v>216</v>
      </c>
      <c r="F507" s="4">
        <f>ROUND(Source!AP498,O507)</f>
        <v>0</v>
      </c>
      <c r="G507" s="4" t="s">
        <v>110</v>
      </c>
      <c r="H507" s="4" t="s">
        <v>111</v>
      </c>
      <c r="I507" s="4"/>
      <c r="J507" s="4"/>
      <c r="K507" s="4">
        <v>216</v>
      </c>
      <c r="L507" s="4">
        <v>8</v>
      </c>
      <c r="M507" s="4">
        <v>3</v>
      </c>
      <c r="N507" s="4" t="s">
        <v>3</v>
      </c>
      <c r="O507" s="4">
        <v>2</v>
      </c>
      <c r="P507" s="4"/>
      <c r="Q507" s="4"/>
      <c r="R507" s="4"/>
      <c r="S507" s="4"/>
      <c r="T507" s="4"/>
      <c r="U507" s="4"/>
      <c r="V507" s="4"/>
      <c r="W507" s="4">
        <v>0</v>
      </c>
      <c r="X507" s="4">
        <v>1</v>
      </c>
      <c r="Y507" s="4">
        <v>0</v>
      </c>
      <c r="Z507" s="4"/>
      <c r="AA507" s="4"/>
      <c r="AB507" s="4"/>
    </row>
    <row r="508" spans="1:206" x14ac:dyDescent="0.2">
      <c r="A508" s="4">
        <v>50</v>
      </c>
      <c r="B508" s="4">
        <v>0</v>
      </c>
      <c r="C508" s="4">
        <v>0</v>
      </c>
      <c r="D508" s="4">
        <v>1</v>
      </c>
      <c r="E508" s="4">
        <v>223</v>
      </c>
      <c r="F508" s="4">
        <f>ROUND(Source!AQ498,O508)</f>
        <v>0</v>
      </c>
      <c r="G508" s="4" t="s">
        <v>112</v>
      </c>
      <c r="H508" s="4" t="s">
        <v>113</v>
      </c>
      <c r="I508" s="4"/>
      <c r="J508" s="4"/>
      <c r="K508" s="4">
        <v>223</v>
      </c>
      <c r="L508" s="4">
        <v>9</v>
      </c>
      <c r="M508" s="4">
        <v>3</v>
      </c>
      <c r="N508" s="4" t="s">
        <v>3</v>
      </c>
      <c r="O508" s="4">
        <v>2</v>
      </c>
      <c r="P508" s="4"/>
      <c r="Q508" s="4"/>
      <c r="R508" s="4"/>
      <c r="S508" s="4"/>
      <c r="T508" s="4"/>
      <c r="U508" s="4"/>
      <c r="V508" s="4"/>
      <c r="W508" s="4">
        <v>0</v>
      </c>
      <c r="X508" s="4">
        <v>1</v>
      </c>
      <c r="Y508" s="4">
        <v>0</v>
      </c>
      <c r="Z508" s="4"/>
      <c r="AA508" s="4"/>
      <c r="AB508" s="4"/>
    </row>
    <row r="509" spans="1:206" x14ac:dyDescent="0.2">
      <c r="A509" s="4">
        <v>50</v>
      </c>
      <c r="B509" s="4">
        <v>0</v>
      </c>
      <c r="C509" s="4">
        <v>0</v>
      </c>
      <c r="D509" s="4">
        <v>1</v>
      </c>
      <c r="E509" s="4">
        <v>229</v>
      </c>
      <c r="F509" s="4">
        <f>ROUND(Source!AZ498,O509)</f>
        <v>0</v>
      </c>
      <c r="G509" s="4" t="s">
        <v>114</v>
      </c>
      <c r="H509" s="4" t="s">
        <v>115</v>
      </c>
      <c r="I509" s="4"/>
      <c r="J509" s="4"/>
      <c r="K509" s="4">
        <v>229</v>
      </c>
      <c r="L509" s="4">
        <v>10</v>
      </c>
      <c r="M509" s="4">
        <v>3</v>
      </c>
      <c r="N509" s="4" t="s">
        <v>3</v>
      </c>
      <c r="O509" s="4">
        <v>2</v>
      </c>
      <c r="P509" s="4"/>
      <c r="Q509" s="4"/>
      <c r="R509" s="4"/>
      <c r="S509" s="4"/>
      <c r="T509" s="4"/>
      <c r="U509" s="4"/>
      <c r="V509" s="4"/>
      <c r="W509" s="4">
        <v>0</v>
      </c>
      <c r="X509" s="4">
        <v>1</v>
      </c>
      <c r="Y509" s="4">
        <v>0</v>
      </c>
      <c r="Z509" s="4"/>
      <c r="AA509" s="4"/>
      <c r="AB509" s="4"/>
    </row>
    <row r="510" spans="1:206" x14ac:dyDescent="0.2">
      <c r="A510" s="4">
        <v>50</v>
      </c>
      <c r="B510" s="4">
        <v>0</v>
      </c>
      <c r="C510" s="4">
        <v>0</v>
      </c>
      <c r="D510" s="4">
        <v>1</v>
      </c>
      <c r="E510" s="4">
        <v>203</v>
      </c>
      <c r="F510" s="4">
        <f>ROUND(Source!Q498,O510)</f>
        <v>31454.49</v>
      </c>
      <c r="G510" s="4" t="s">
        <v>116</v>
      </c>
      <c r="H510" s="4" t="s">
        <v>117</v>
      </c>
      <c r="I510" s="4"/>
      <c r="J510" s="4"/>
      <c r="K510" s="4">
        <v>203</v>
      </c>
      <c r="L510" s="4">
        <v>11</v>
      </c>
      <c r="M510" s="4">
        <v>3</v>
      </c>
      <c r="N510" s="4" t="s">
        <v>3</v>
      </c>
      <c r="O510" s="4">
        <v>2</v>
      </c>
      <c r="P510" s="4"/>
      <c r="Q510" s="4"/>
      <c r="R510" s="4"/>
      <c r="S510" s="4"/>
      <c r="T510" s="4"/>
      <c r="U510" s="4"/>
      <c r="V510" s="4"/>
      <c r="W510" s="4">
        <v>31454.49</v>
      </c>
      <c r="X510" s="4">
        <v>1</v>
      </c>
      <c r="Y510" s="4">
        <v>31454.49</v>
      </c>
      <c r="Z510" s="4"/>
      <c r="AA510" s="4"/>
      <c r="AB510" s="4"/>
    </row>
    <row r="511" spans="1:206" x14ac:dyDescent="0.2">
      <c r="A511" s="4">
        <v>50</v>
      </c>
      <c r="B511" s="4">
        <v>0</v>
      </c>
      <c r="C511" s="4">
        <v>0</v>
      </c>
      <c r="D511" s="4">
        <v>1</v>
      </c>
      <c r="E511" s="4">
        <v>231</v>
      </c>
      <c r="F511" s="4">
        <f>ROUND(Source!BB498,O511)</f>
        <v>0</v>
      </c>
      <c r="G511" s="4" t="s">
        <v>118</v>
      </c>
      <c r="H511" s="4" t="s">
        <v>119</v>
      </c>
      <c r="I511" s="4"/>
      <c r="J511" s="4"/>
      <c r="K511" s="4">
        <v>231</v>
      </c>
      <c r="L511" s="4">
        <v>12</v>
      </c>
      <c r="M511" s="4">
        <v>3</v>
      </c>
      <c r="N511" s="4" t="s">
        <v>3</v>
      </c>
      <c r="O511" s="4">
        <v>2</v>
      </c>
      <c r="P511" s="4"/>
      <c r="Q511" s="4"/>
      <c r="R511" s="4"/>
      <c r="S511" s="4"/>
      <c r="T511" s="4"/>
      <c r="U511" s="4"/>
      <c r="V511" s="4"/>
      <c r="W511" s="4">
        <v>0</v>
      </c>
      <c r="X511" s="4">
        <v>1</v>
      </c>
      <c r="Y511" s="4">
        <v>0</v>
      </c>
      <c r="Z511" s="4"/>
      <c r="AA511" s="4"/>
      <c r="AB511" s="4"/>
    </row>
    <row r="512" spans="1:206" x14ac:dyDescent="0.2">
      <c r="A512" s="4">
        <v>50</v>
      </c>
      <c r="B512" s="4">
        <v>0</v>
      </c>
      <c r="C512" s="4">
        <v>0</v>
      </c>
      <c r="D512" s="4">
        <v>1</v>
      </c>
      <c r="E512" s="4">
        <v>204</v>
      </c>
      <c r="F512" s="4">
        <f>ROUND(Source!R498,O512)</f>
        <v>20534.29</v>
      </c>
      <c r="G512" s="4" t="s">
        <v>120</v>
      </c>
      <c r="H512" s="4" t="s">
        <v>121</v>
      </c>
      <c r="I512" s="4"/>
      <c r="J512" s="4"/>
      <c r="K512" s="4">
        <v>204</v>
      </c>
      <c r="L512" s="4">
        <v>13</v>
      </c>
      <c r="M512" s="4">
        <v>3</v>
      </c>
      <c r="N512" s="4" t="s">
        <v>3</v>
      </c>
      <c r="O512" s="4">
        <v>2</v>
      </c>
      <c r="P512" s="4"/>
      <c r="Q512" s="4"/>
      <c r="R512" s="4"/>
      <c r="S512" s="4"/>
      <c r="T512" s="4"/>
      <c r="U512" s="4"/>
      <c r="V512" s="4"/>
      <c r="W512" s="4">
        <v>20534.29</v>
      </c>
      <c r="X512" s="4">
        <v>1</v>
      </c>
      <c r="Y512" s="4">
        <v>20534.29</v>
      </c>
      <c r="Z512" s="4"/>
      <c r="AA512" s="4"/>
      <c r="AB512" s="4"/>
    </row>
    <row r="513" spans="1:88" x14ac:dyDescent="0.2">
      <c r="A513" s="4">
        <v>50</v>
      </c>
      <c r="B513" s="4">
        <v>0</v>
      </c>
      <c r="C513" s="4">
        <v>0</v>
      </c>
      <c r="D513" s="4">
        <v>1</v>
      </c>
      <c r="E513" s="4">
        <v>205</v>
      </c>
      <c r="F513" s="4">
        <f>ROUND(Source!S498,O513)</f>
        <v>178059.58</v>
      </c>
      <c r="G513" s="4" t="s">
        <v>122</v>
      </c>
      <c r="H513" s="4" t="s">
        <v>123</v>
      </c>
      <c r="I513" s="4"/>
      <c r="J513" s="4"/>
      <c r="K513" s="4">
        <v>205</v>
      </c>
      <c r="L513" s="4">
        <v>14</v>
      </c>
      <c r="M513" s="4">
        <v>3</v>
      </c>
      <c r="N513" s="4" t="s">
        <v>3</v>
      </c>
      <c r="O513" s="4">
        <v>2</v>
      </c>
      <c r="P513" s="4"/>
      <c r="Q513" s="4"/>
      <c r="R513" s="4"/>
      <c r="S513" s="4"/>
      <c r="T513" s="4"/>
      <c r="U513" s="4"/>
      <c r="V513" s="4"/>
      <c r="W513" s="4">
        <v>178059.58</v>
      </c>
      <c r="X513" s="4">
        <v>1</v>
      </c>
      <c r="Y513" s="4">
        <v>178059.58</v>
      </c>
      <c r="Z513" s="4"/>
      <c r="AA513" s="4"/>
      <c r="AB513" s="4"/>
    </row>
    <row r="514" spans="1:88" x14ac:dyDescent="0.2">
      <c r="A514" s="4">
        <v>50</v>
      </c>
      <c r="B514" s="4">
        <v>0</v>
      </c>
      <c r="C514" s="4">
        <v>0</v>
      </c>
      <c r="D514" s="4">
        <v>1</v>
      </c>
      <c r="E514" s="4">
        <v>232</v>
      </c>
      <c r="F514" s="4">
        <f>ROUND(Source!BC498,O514)</f>
        <v>0</v>
      </c>
      <c r="G514" s="4" t="s">
        <v>124</v>
      </c>
      <c r="H514" s="4" t="s">
        <v>125</v>
      </c>
      <c r="I514" s="4"/>
      <c r="J514" s="4"/>
      <c r="K514" s="4">
        <v>232</v>
      </c>
      <c r="L514" s="4">
        <v>15</v>
      </c>
      <c r="M514" s="4">
        <v>3</v>
      </c>
      <c r="N514" s="4" t="s">
        <v>3</v>
      </c>
      <c r="O514" s="4">
        <v>2</v>
      </c>
      <c r="P514" s="4"/>
      <c r="Q514" s="4"/>
      <c r="R514" s="4"/>
      <c r="S514" s="4"/>
      <c r="T514" s="4"/>
      <c r="U514" s="4"/>
      <c r="V514" s="4"/>
      <c r="W514" s="4">
        <v>0</v>
      </c>
      <c r="X514" s="4">
        <v>1</v>
      </c>
      <c r="Y514" s="4">
        <v>0</v>
      </c>
      <c r="Z514" s="4"/>
      <c r="AA514" s="4"/>
      <c r="AB514" s="4"/>
    </row>
    <row r="515" spans="1:88" x14ac:dyDescent="0.2">
      <c r="A515" s="4">
        <v>50</v>
      </c>
      <c r="B515" s="4">
        <v>0</v>
      </c>
      <c r="C515" s="4">
        <v>0</v>
      </c>
      <c r="D515" s="4">
        <v>1</v>
      </c>
      <c r="E515" s="4">
        <v>214</v>
      </c>
      <c r="F515" s="4">
        <f>ROUND(Source!AS498,O515)</f>
        <v>0</v>
      </c>
      <c r="G515" s="4" t="s">
        <v>126</v>
      </c>
      <c r="H515" s="4" t="s">
        <v>127</v>
      </c>
      <c r="I515" s="4"/>
      <c r="J515" s="4"/>
      <c r="K515" s="4">
        <v>214</v>
      </c>
      <c r="L515" s="4">
        <v>16</v>
      </c>
      <c r="M515" s="4">
        <v>3</v>
      </c>
      <c r="N515" s="4" t="s">
        <v>3</v>
      </c>
      <c r="O515" s="4">
        <v>2</v>
      </c>
      <c r="P515" s="4"/>
      <c r="Q515" s="4"/>
      <c r="R515" s="4"/>
      <c r="S515" s="4"/>
      <c r="T515" s="4"/>
      <c r="U515" s="4"/>
      <c r="V515" s="4"/>
      <c r="W515" s="4">
        <v>0</v>
      </c>
      <c r="X515" s="4">
        <v>1</v>
      </c>
      <c r="Y515" s="4">
        <v>0</v>
      </c>
      <c r="Z515" s="4"/>
      <c r="AA515" s="4"/>
      <c r="AB515" s="4"/>
    </row>
    <row r="516" spans="1:88" x14ac:dyDescent="0.2">
      <c r="A516" s="4">
        <v>50</v>
      </c>
      <c r="B516" s="4">
        <v>0</v>
      </c>
      <c r="C516" s="4">
        <v>0</v>
      </c>
      <c r="D516" s="4">
        <v>1</v>
      </c>
      <c r="E516" s="4">
        <v>215</v>
      </c>
      <c r="F516" s="4">
        <f>ROUND(Source!AT498,O516)</f>
        <v>0</v>
      </c>
      <c r="G516" s="4" t="s">
        <v>128</v>
      </c>
      <c r="H516" s="4" t="s">
        <v>129</v>
      </c>
      <c r="I516" s="4"/>
      <c r="J516" s="4"/>
      <c r="K516" s="4">
        <v>215</v>
      </c>
      <c r="L516" s="4">
        <v>17</v>
      </c>
      <c r="M516" s="4">
        <v>3</v>
      </c>
      <c r="N516" s="4" t="s">
        <v>3</v>
      </c>
      <c r="O516" s="4">
        <v>2</v>
      </c>
      <c r="P516" s="4"/>
      <c r="Q516" s="4"/>
      <c r="R516" s="4"/>
      <c r="S516" s="4"/>
      <c r="T516" s="4"/>
      <c r="U516" s="4"/>
      <c r="V516" s="4"/>
      <c r="W516" s="4">
        <v>0</v>
      </c>
      <c r="X516" s="4">
        <v>1</v>
      </c>
      <c r="Y516" s="4">
        <v>0</v>
      </c>
      <c r="Z516" s="4"/>
      <c r="AA516" s="4"/>
      <c r="AB516" s="4"/>
    </row>
    <row r="517" spans="1:88" x14ac:dyDescent="0.2">
      <c r="A517" s="4">
        <v>50</v>
      </c>
      <c r="B517" s="4">
        <v>0</v>
      </c>
      <c r="C517" s="4">
        <v>0</v>
      </c>
      <c r="D517" s="4">
        <v>1</v>
      </c>
      <c r="E517" s="4">
        <v>217</v>
      </c>
      <c r="F517" s="4">
        <f>ROUND(Source!AU498,O517)</f>
        <v>380414.39</v>
      </c>
      <c r="G517" s="4" t="s">
        <v>130</v>
      </c>
      <c r="H517" s="4" t="s">
        <v>131</v>
      </c>
      <c r="I517" s="4"/>
      <c r="J517" s="4"/>
      <c r="K517" s="4">
        <v>217</v>
      </c>
      <c r="L517" s="4">
        <v>18</v>
      </c>
      <c r="M517" s="4">
        <v>3</v>
      </c>
      <c r="N517" s="4" t="s">
        <v>3</v>
      </c>
      <c r="O517" s="4">
        <v>2</v>
      </c>
      <c r="P517" s="4"/>
      <c r="Q517" s="4"/>
      <c r="R517" s="4"/>
      <c r="S517" s="4"/>
      <c r="T517" s="4"/>
      <c r="U517" s="4"/>
      <c r="V517" s="4"/>
      <c r="W517" s="4">
        <v>380414.39</v>
      </c>
      <c r="X517" s="4">
        <v>1</v>
      </c>
      <c r="Y517" s="4">
        <v>380414.39</v>
      </c>
      <c r="Z517" s="4"/>
      <c r="AA517" s="4"/>
      <c r="AB517" s="4"/>
    </row>
    <row r="518" spans="1:88" x14ac:dyDescent="0.2">
      <c r="A518" s="4">
        <v>50</v>
      </c>
      <c r="B518" s="4">
        <v>0</v>
      </c>
      <c r="C518" s="4">
        <v>0</v>
      </c>
      <c r="D518" s="4">
        <v>1</v>
      </c>
      <c r="E518" s="4">
        <v>230</v>
      </c>
      <c r="F518" s="4">
        <f>ROUND(Source!BA498,O518)</f>
        <v>0</v>
      </c>
      <c r="G518" s="4" t="s">
        <v>132</v>
      </c>
      <c r="H518" s="4" t="s">
        <v>133</v>
      </c>
      <c r="I518" s="4"/>
      <c r="J518" s="4"/>
      <c r="K518" s="4">
        <v>230</v>
      </c>
      <c r="L518" s="4">
        <v>19</v>
      </c>
      <c r="M518" s="4">
        <v>3</v>
      </c>
      <c r="N518" s="4" t="s">
        <v>3</v>
      </c>
      <c r="O518" s="4">
        <v>2</v>
      </c>
      <c r="P518" s="4"/>
      <c r="Q518" s="4"/>
      <c r="R518" s="4"/>
      <c r="S518" s="4"/>
      <c r="T518" s="4"/>
      <c r="U518" s="4"/>
      <c r="V518" s="4"/>
      <c r="W518" s="4">
        <v>0</v>
      </c>
      <c r="X518" s="4">
        <v>1</v>
      </c>
      <c r="Y518" s="4">
        <v>0</v>
      </c>
      <c r="Z518" s="4"/>
      <c r="AA518" s="4"/>
      <c r="AB518" s="4"/>
    </row>
    <row r="519" spans="1:88" x14ac:dyDescent="0.2">
      <c r="A519" s="4">
        <v>50</v>
      </c>
      <c r="B519" s="4">
        <v>0</v>
      </c>
      <c r="C519" s="4">
        <v>0</v>
      </c>
      <c r="D519" s="4">
        <v>1</v>
      </c>
      <c r="E519" s="4">
        <v>206</v>
      </c>
      <c r="F519" s="4">
        <f>ROUND(Source!T498,O519)</f>
        <v>0</v>
      </c>
      <c r="G519" s="4" t="s">
        <v>134</v>
      </c>
      <c r="H519" s="4" t="s">
        <v>135</v>
      </c>
      <c r="I519" s="4"/>
      <c r="J519" s="4"/>
      <c r="K519" s="4">
        <v>206</v>
      </c>
      <c r="L519" s="4">
        <v>20</v>
      </c>
      <c r="M519" s="4">
        <v>3</v>
      </c>
      <c r="N519" s="4" t="s">
        <v>3</v>
      </c>
      <c r="O519" s="4">
        <v>2</v>
      </c>
      <c r="P519" s="4"/>
      <c r="Q519" s="4"/>
      <c r="R519" s="4"/>
      <c r="S519" s="4"/>
      <c r="T519" s="4"/>
      <c r="U519" s="4"/>
      <c r="V519" s="4"/>
      <c r="W519" s="4">
        <v>0</v>
      </c>
      <c r="X519" s="4">
        <v>1</v>
      </c>
      <c r="Y519" s="4">
        <v>0</v>
      </c>
      <c r="Z519" s="4"/>
      <c r="AA519" s="4"/>
      <c r="AB519" s="4"/>
    </row>
    <row r="520" spans="1:88" x14ac:dyDescent="0.2">
      <c r="A520" s="4">
        <v>50</v>
      </c>
      <c r="B520" s="4">
        <v>0</v>
      </c>
      <c r="C520" s="4">
        <v>0</v>
      </c>
      <c r="D520" s="4">
        <v>1</v>
      </c>
      <c r="E520" s="4">
        <v>207</v>
      </c>
      <c r="F520" s="4">
        <f>Source!U498</f>
        <v>467.28899999999993</v>
      </c>
      <c r="G520" s="4" t="s">
        <v>136</v>
      </c>
      <c r="H520" s="4" t="s">
        <v>137</v>
      </c>
      <c r="I520" s="4"/>
      <c r="J520" s="4"/>
      <c r="K520" s="4">
        <v>207</v>
      </c>
      <c r="L520" s="4">
        <v>21</v>
      </c>
      <c r="M520" s="4">
        <v>3</v>
      </c>
      <c r="N520" s="4" t="s">
        <v>3</v>
      </c>
      <c r="O520" s="4">
        <v>-1</v>
      </c>
      <c r="P520" s="4"/>
      <c r="Q520" s="4"/>
      <c r="R520" s="4"/>
      <c r="S520" s="4"/>
      <c r="T520" s="4"/>
      <c r="U520" s="4"/>
      <c r="V520" s="4"/>
      <c r="W520" s="4">
        <v>467.28899999999999</v>
      </c>
      <c r="X520" s="4">
        <v>1</v>
      </c>
      <c r="Y520" s="4">
        <v>467.28899999999999</v>
      </c>
      <c r="Z520" s="4"/>
      <c r="AA520" s="4"/>
      <c r="AB520" s="4"/>
    </row>
    <row r="521" spans="1:88" x14ac:dyDescent="0.2">
      <c r="A521" s="4">
        <v>50</v>
      </c>
      <c r="B521" s="4">
        <v>0</v>
      </c>
      <c r="C521" s="4">
        <v>0</v>
      </c>
      <c r="D521" s="4">
        <v>1</v>
      </c>
      <c r="E521" s="4">
        <v>208</v>
      </c>
      <c r="F521" s="4">
        <f>Source!V498</f>
        <v>0</v>
      </c>
      <c r="G521" s="4" t="s">
        <v>138</v>
      </c>
      <c r="H521" s="4" t="s">
        <v>139</v>
      </c>
      <c r="I521" s="4"/>
      <c r="J521" s="4"/>
      <c r="K521" s="4">
        <v>208</v>
      </c>
      <c r="L521" s="4">
        <v>22</v>
      </c>
      <c r="M521" s="4">
        <v>3</v>
      </c>
      <c r="N521" s="4" t="s">
        <v>3</v>
      </c>
      <c r="O521" s="4">
        <v>-1</v>
      </c>
      <c r="P521" s="4"/>
      <c r="Q521" s="4"/>
      <c r="R521" s="4"/>
      <c r="S521" s="4"/>
      <c r="T521" s="4"/>
      <c r="U521" s="4"/>
      <c r="V521" s="4"/>
      <c r="W521" s="4">
        <v>0</v>
      </c>
      <c r="X521" s="4">
        <v>1</v>
      </c>
      <c r="Y521" s="4">
        <v>0</v>
      </c>
      <c r="Z521" s="4"/>
      <c r="AA521" s="4"/>
      <c r="AB521" s="4"/>
    </row>
    <row r="522" spans="1:88" x14ac:dyDescent="0.2">
      <c r="A522" s="4">
        <v>50</v>
      </c>
      <c r="B522" s="4">
        <v>0</v>
      </c>
      <c r="C522" s="4">
        <v>0</v>
      </c>
      <c r="D522" s="4">
        <v>1</v>
      </c>
      <c r="E522" s="4">
        <v>209</v>
      </c>
      <c r="F522" s="4">
        <f>ROUND(Source!W498,O522)</f>
        <v>0</v>
      </c>
      <c r="G522" s="4" t="s">
        <v>140</v>
      </c>
      <c r="H522" s="4" t="s">
        <v>141</v>
      </c>
      <c r="I522" s="4"/>
      <c r="J522" s="4"/>
      <c r="K522" s="4">
        <v>209</v>
      </c>
      <c r="L522" s="4">
        <v>23</v>
      </c>
      <c r="M522" s="4">
        <v>3</v>
      </c>
      <c r="N522" s="4" t="s">
        <v>3</v>
      </c>
      <c r="O522" s="4">
        <v>2</v>
      </c>
      <c r="P522" s="4"/>
      <c r="Q522" s="4"/>
      <c r="R522" s="4"/>
      <c r="S522" s="4"/>
      <c r="T522" s="4"/>
      <c r="U522" s="4"/>
      <c r="V522" s="4"/>
      <c r="W522" s="4">
        <v>0</v>
      </c>
      <c r="X522" s="4">
        <v>1</v>
      </c>
      <c r="Y522" s="4">
        <v>0</v>
      </c>
      <c r="Z522" s="4"/>
      <c r="AA522" s="4"/>
      <c r="AB522" s="4"/>
    </row>
    <row r="523" spans="1:88" x14ac:dyDescent="0.2">
      <c r="A523" s="4">
        <v>50</v>
      </c>
      <c r="B523" s="4">
        <v>0</v>
      </c>
      <c r="C523" s="4">
        <v>0</v>
      </c>
      <c r="D523" s="4">
        <v>1</v>
      </c>
      <c r="E523" s="4">
        <v>233</v>
      </c>
      <c r="F523" s="4">
        <f>ROUND(Source!BD498,O523)</f>
        <v>0</v>
      </c>
      <c r="G523" s="4" t="s">
        <v>142</v>
      </c>
      <c r="H523" s="4" t="s">
        <v>143</v>
      </c>
      <c r="I523" s="4"/>
      <c r="J523" s="4"/>
      <c r="K523" s="4">
        <v>233</v>
      </c>
      <c r="L523" s="4">
        <v>24</v>
      </c>
      <c r="M523" s="4">
        <v>3</v>
      </c>
      <c r="N523" s="4" t="s">
        <v>3</v>
      </c>
      <c r="O523" s="4">
        <v>2</v>
      </c>
      <c r="P523" s="4"/>
      <c r="Q523" s="4"/>
      <c r="R523" s="4"/>
      <c r="S523" s="4"/>
      <c r="T523" s="4"/>
      <c r="U523" s="4"/>
      <c r="V523" s="4"/>
      <c r="W523" s="4">
        <v>0</v>
      </c>
      <c r="X523" s="4">
        <v>1</v>
      </c>
      <c r="Y523" s="4">
        <v>0</v>
      </c>
      <c r="Z523" s="4"/>
      <c r="AA523" s="4"/>
      <c r="AB523" s="4"/>
    </row>
    <row r="524" spans="1:88" x14ac:dyDescent="0.2">
      <c r="A524" s="4">
        <v>50</v>
      </c>
      <c r="B524" s="4">
        <v>0</v>
      </c>
      <c r="C524" s="4">
        <v>0</v>
      </c>
      <c r="D524" s="4">
        <v>1</v>
      </c>
      <c r="E524" s="4">
        <v>210</v>
      </c>
      <c r="F524" s="4">
        <f>ROUND(Source!X498,O524)</f>
        <v>124641.71</v>
      </c>
      <c r="G524" s="4" t="s">
        <v>144</v>
      </c>
      <c r="H524" s="4" t="s">
        <v>145</v>
      </c>
      <c r="I524" s="4"/>
      <c r="J524" s="4"/>
      <c r="K524" s="4">
        <v>210</v>
      </c>
      <c r="L524" s="4">
        <v>25</v>
      </c>
      <c r="M524" s="4">
        <v>3</v>
      </c>
      <c r="N524" s="4" t="s">
        <v>3</v>
      </c>
      <c r="O524" s="4">
        <v>2</v>
      </c>
      <c r="P524" s="4"/>
      <c r="Q524" s="4"/>
      <c r="R524" s="4"/>
      <c r="S524" s="4"/>
      <c r="T524" s="4"/>
      <c r="U524" s="4"/>
      <c r="V524" s="4"/>
      <c r="W524" s="4">
        <v>124641.71</v>
      </c>
      <c r="X524" s="4">
        <v>1</v>
      </c>
      <c r="Y524" s="4">
        <v>124641.71</v>
      </c>
      <c r="Z524" s="4"/>
      <c r="AA524" s="4"/>
      <c r="AB524" s="4"/>
    </row>
    <row r="525" spans="1:88" x14ac:dyDescent="0.2">
      <c r="A525" s="4">
        <v>50</v>
      </c>
      <c r="B525" s="4">
        <v>0</v>
      </c>
      <c r="C525" s="4">
        <v>0</v>
      </c>
      <c r="D525" s="4">
        <v>1</v>
      </c>
      <c r="E525" s="4">
        <v>211</v>
      </c>
      <c r="F525" s="4">
        <f>ROUND(Source!Y498,O525)</f>
        <v>17805.96</v>
      </c>
      <c r="G525" s="4" t="s">
        <v>146</v>
      </c>
      <c r="H525" s="4" t="s">
        <v>147</v>
      </c>
      <c r="I525" s="4"/>
      <c r="J525" s="4"/>
      <c r="K525" s="4">
        <v>211</v>
      </c>
      <c r="L525" s="4">
        <v>26</v>
      </c>
      <c r="M525" s="4">
        <v>3</v>
      </c>
      <c r="N525" s="4" t="s">
        <v>3</v>
      </c>
      <c r="O525" s="4">
        <v>2</v>
      </c>
      <c r="P525" s="4"/>
      <c r="Q525" s="4"/>
      <c r="R525" s="4"/>
      <c r="S525" s="4"/>
      <c r="T525" s="4"/>
      <c r="U525" s="4"/>
      <c r="V525" s="4"/>
      <c r="W525" s="4">
        <v>17805.96</v>
      </c>
      <c r="X525" s="4">
        <v>1</v>
      </c>
      <c r="Y525" s="4">
        <v>17805.96</v>
      </c>
      <c r="Z525" s="4"/>
      <c r="AA525" s="4"/>
      <c r="AB525" s="4"/>
    </row>
    <row r="526" spans="1:88" x14ac:dyDescent="0.2">
      <c r="A526" s="4">
        <v>50</v>
      </c>
      <c r="B526" s="4">
        <v>0</v>
      </c>
      <c r="C526" s="4">
        <v>0</v>
      </c>
      <c r="D526" s="4">
        <v>1</v>
      </c>
      <c r="E526" s="4">
        <v>224</v>
      </c>
      <c r="F526" s="4">
        <f>ROUND(Source!AR498,O526)</f>
        <v>380414.39</v>
      </c>
      <c r="G526" s="4" t="s">
        <v>148</v>
      </c>
      <c r="H526" s="4" t="s">
        <v>149</v>
      </c>
      <c r="I526" s="4"/>
      <c r="J526" s="4"/>
      <c r="K526" s="4">
        <v>224</v>
      </c>
      <c r="L526" s="4">
        <v>27</v>
      </c>
      <c r="M526" s="4">
        <v>3</v>
      </c>
      <c r="N526" s="4" t="s">
        <v>3</v>
      </c>
      <c r="O526" s="4">
        <v>2</v>
      </c>
      <c r="P526" s="4"/>
      <c r="Q526" s="4"/>
      <c r="R526" s="4"/>
      <c r="S526" s="4"/>
      <c r="T526" s="4"/>
      <c r="U526" s="4"/>
      <c r="V526" s="4"/>
      <c r="W526" s="4">
        <v>380414.39</v>
      </c>
      <c r="X526" s="4">
        <v>1</v>
      </c>
      <c r="Y526" s="4">
        <v>380414.39</v>
      </c>
      <c r="Z526" s="4"/>
      <c r="AA526" s="4"/>
      <c r="AB526" s="4"/>
    </row>
    <row r="528" spans="1:88" x14ac:dyDescent="0.2">
      <c r="A528" s="1">
        <v>5</v>
      </c>
      <c r="B528" s="1">
        <v>1</v>
      </c>
      <c r="C528" s="1"/>
      <c r="D528" s="1">
        <f>ROW(A542)</f>
        <v>542</v>
      </c>
      <c r="E528" s="1"/>
      <c r="F528" s="1" t="s">
        <v>14</v>
      </c>
      <c r="G528" s="1" t="s">
        <v>150</v>
      </c>
      <c r="H528" s="1" t="s">
        <v>3</v>
      </c>
      <c r="I528" s="1">
        <v>0</v>
      </c>
      <c r="J528" s="1"/>
      <c r="K528" s="1">
        <v>0</v>
      </c>
      <c r="L528" s="1"/>
      <c r="M528" s="1" t="s">
        <v>3</v>
      </c>
      <c r="N528" s="1"/>
      <c r="O528" s="1"/>
      <c r="P528" s="1"/>
      <c r="Q528" s="1"/>
      <c r="R528" s="1"/>
      <c r="S528" s="1">
        <v>0</v>
      </c>
      <c r="T528" s="1"/>
      <c r="U528" s="1" t="s">
        <v>3</v>
      </c>
      <c r="V528" s="1">
        <v>0</v>
      </c>
      <c r="W528" s="1"/>
      <c r="X528" s="1"/>
      <c r="Y528" s="1"/>
      <c r="Z528" s="1"/>
      <c r="AA528" s="1"/>
      <c r="AB528" s="1" t="s">
        <v>3</v>
      </c>
      <c r="AC528" s="1" t="s">
        <v>3</v>
      </c>
      <c r="AD528" s="1" t="s">
        <v>3</v>
      </c>
      <c r="AE528" s="1" t="s">
        <v>3</v>
      </c>
      <c r="AF528" s="1" t="s">
        <v>3</v>
      </c>
      <c r="AG528" s="1" t="s">
        <v>3</v>
      </c>
      <c r="AH528" s="1"/>
      <c r="AI528" s="1"/>
      <c r="AJ528" s="1"/>
      <c r="AK528" s="1"/>
      <c r="AL528" s="1"/>
      <c r="AM528" s="1"/>
      <c r="AN528" s="1"/>
      <c r="AO528" s="1"/>
      <c r="AP528" s="1" t="s">
        <v>3</v>
      </c>
      <c r="AQ528" s="1" t="s">
        <v>3</v>
      </c>
      <c r="AR528" s="1" t="s">
        <v>3</v>
      </c>
      <c r="AS528" s="1"/>
      <c r="AT528" s="1"/>
      <c r="AU528" s="1"/>
      <c r="AV528" s="1"/>
      <c r="AW528" s="1"/>
      <c r="AX528" s="1"/>
      <c r="AY528" s="1"/>
      <c r="AZ528" s="1" t="s">
        <v>3</v>
      </c>
      <c r="BA528" s="1"/>
      <c r="BB528" s="1" t="s">
        <v>3</v>
      </c>
      <c r="BC528" s="1" t="s">
        <v>3</v>
      </c>
      <c r="BD528" s="1" t="s">
        <v>3</v>
      </c>
      <c r="BE528" s="1" t="s">
        <v>3</v>
      </c>
      <c r="BF528" s="1" t="s">
        <v>3</v>
      </c>
      <c r="BG528" s="1" t="s">
        <v>3</v>
      </c>
      <c r="BH528" s="1" t="s">
        <v>3</v>
      </c>
      <c r="BI528" s="1" t="s">
        <v>3</v>
      </c>
      <c r="BJ528" s="1" t="s">
        <v>3</v>
      </c>
      <c r="BK528" s="1" t="s">
        <v>3</v>
      </c>
      <c r="BL528" s="1" t="s">
        <v>3</v>
      </c>
      <c r="BM528" s="1" t="s">
        <v>3</v>
      </c>
      <c r="BN528" s="1" t="s">
        <v>3</v>
      </c>
      <c r="BO528" s="1" t="s">
        <v>3</v>
      </c>
      <c r="BP528" s="1" t="s">
        <v>3</v>
      </c>
      <c r="BQ528" s="1"/>
      <c r="BR528" s="1"/>
      <c r="BS528" s="1"/>
      <c r="BT528" s="1"/>
      <c r="BU528" s="1"/>
      <c r="BV528" s="1"/>
      <c r="BW528" s="1"/>
      <c r="BX528" s="1">
        <v>0</v>
      </c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>
        <v>0</v>
      </c>
    </row>
    <row r="530" spans="1:245" x14ac:dyDescent="0.2">
      <c r="A530" s="2">
        <v>52</v>
      </c>
      <c r="B530" s="2">
        <f t="shared" ref="B530:G530" si="383">B542</f>
        <v>1</v>
      </c>
      <c r="C530" s="2">
        <f t="shared" si="383"/>
        <v>5</v>
      </c>
      <c r="D530" s="2">
        <f t="shared" si="383"/>
        <v>528</v>
      </c>
      <c r="E530" s="2">
        <f t="shared" si="383"/>
        <v>0</v>
      </c>
      <c r="F530" s="2" t="str">
        <f t="shared" si="383"/>
        <v>Новый подраздел</v>
      </c>
      <c r="G530" s="2" t="str">
        <f t="shared" si="383"/>
        <v>Система оповещения</v>
      </c>
      <c r="H530" s="2"/>
      <c r="I530" s="2"/>
      <c r="J530" s="2"/>
      <c r="K530" s="2"/>
      <c r="L530" s="2"/>
      <c r="M530" s="2"/>
      <c r="N530" s="2"/>
      <c r="O530" s="2">
        <f t="shared" ref="O530:AT530" si="384">O542</f>
        <v>66833.440000000002</v>
      </c>
      <c r="P530" s="2">
        <f t="shared" si="384"/>
        <v>5049.59</v>
      </c>
      <c r="Q530" s="2">
        <f t="shared" si="384"/>
        <v>174.59</v>
      </c>
      <c r="R530" s="2">
        <f t="shared" si="384"/>
        <v>114.01</v>
      </c>
      <c r="S530" s="2">
        <f t="shared" si="384"/>
        <v>61609.26</v>
      </c>
      <c r="T530" s="2">
        <f t="shared" si="384"/>
        <v>0</v>
      </c>
      <c r="U530" s="2">
        <f t="shared" si="384"/>
        <v>163.00799999999998</v>
      </c>
      <c r="V530" s="2">
        <f t="shared" si="384"/>
        <v>0</v>
      </c>
      <c r="W530" s="2">
        <f t="shared" si="384"/>
        <v>0</v>
      </c>
      <c r="X530" s="2">
        <f t="shared" si="384"/>
        <v>43126.47</v>
      </c>
      <c r="Y530" s="2">
        <f t="shared" si="384"/>
        <v>6160.93</v>
      </c>
      <c r="Z530" s="2">
        <f t="shared" si="384"/>
        <v>0</v>
      </c>
      <c r="AA530" s="2">
        <f t="shared" si="384"/>
        <v>0</v>
      </c>
      <c r="AB530" s="2">
        <f t="shared" si="384"/>
        <v>66833.440000000002</v>
      </c>
      <c r="AC530" s="2">
        <f t="shared" si="384"/>
        <v>5049.59</v>
      </c>
      <c r="AD530" s="2">
        <f t="shared" si="384"/>
        <v>174.59</v>
      </c>
      <c r="AE530" s="2">
        <f t="shared" si="384"/>
        <v>114.01</v>
      </c>
      <c r="AF530" s="2">
        <f t="shared" si="384"/>
        <v>61609.26</v>
      </c>
      <c r="AG530" s="2">
        <f t="shared" si="384"/>
        <v>0</v>
      </c>
      <c r="AH530" s="2">
        <f t="shared" si="384"/>
        <v>163.00799999999998</v>
      </c>
      <c r="AI530" s="2">
        <f t="shared" si="384"/>
        <v>0</v>
      </c>
      <c r="AJ530" s="2">
        <f t="shared" si="384"/>
        <v>0</v>
      </c>
      <c r="AK530" s="2">
        <f t="shared" si="384"/>
        <v>43126.47</v>
      </c>
      <c r="AL530" s="2">
        <f t="shared" si="384"/>
        <v>6160.93</v>
      </c>
      <c r="AM530" s="2">
        <f t="shared" si="384"/>
        <v>0</v>
      </c>
      <c r="AN530" s="2">
        <f t="shared" si="384"/>
        <v>0</v>
      </c>
      <c r="AO530" s="2">
        <f t="shared" si="384"/>
        <v>0</v>
      </c>
      <c r="AP530" s="2">
        <f t="shared" si="384"/>
        <v>0</v>
      </c>
      <c r="AQ530" s="2">
        <f t="shared" si="384"/>
        <v>0</v>
      </c>
      <c r="AR530" s="2">
        <f t="shared" si="384"/>
        <v>116243.97</v>
      </c>
      <c r="AS530" s="2">
        <f t="shared" si="384"/>
        <v>0</v>
      </c>
      <c r="AT530" s="2">
        <f t="shared" si="384"/>
        <v>0</v>
      </c>
      <c r="AU530" s="2">
        <f t="shared" ref="AU530:BZ530" si="385">AU542</f>
        <v>116243.97</v>
      </c>
      <c r="AV530" s="2">
        <f t="shared" si="385"/>
        <v>5049.59</v>
      </c>
      <c r="AW530" s="2">
        <f t="shared" si="385"/>
        <v>5049.59</v>
      </c>
      <c r="AX530" s="2">
        <f t="shared" si="385"/>
        <v>0</v>
      </c>
      <c r="AY530" s="2">
        <f t="shared" si="385"/>
        <v>5049.59</v>
      </c>
      <c r="AZ530" s="2">
        <f t="shared" si="385"/>
        <v>0</v>
      </c>
      <c r="BA530" s="2">
        <f t="shared" si="385"/>
        <v>0</v>
      </c>
      <c r="BB530" s="2">
        <f t="shared" si="385"/>
        <v>0</v>
      </c>
      <c r="BC530" s="2">
        <f t="shared" si="385"/>
        <v>0</v>
      </c>
      <c r="BD530" s="2">
        <f t="shared" si="385"/>
        <v>0</v>
      </c>
      <c r="BE530" s="2">
        <f t="shared" si="385"/>
        <v>0</v>
      </c>
      <c r="BF530" s="2">
        <f t="shared" si="385"/>
        <v>0</v>
      </c>
      <c r="BG530" s="2">
        <f t="shared" si="385"/>
        <v>0</v>
      </c>
      <c r="BH530" s="2">
        <f t="shared" si="385"/>
        <v>0</v>
      </c>
      <c r="BI530" s="2">
        <f t="shared" si="385"/>
        <v>0</v>
      </c>
      <c r="BJ530" s="2">
        <f t="shared" si="385"/>
        <v>0</v>
      </c>
      <c r="BK530" s="2">
        <f t="shared" si="385"/>
        <v>0</v>
      </c>
      <c r="BL530" s="2">
        <f t="shared" si="385"/>
        <v>0</v>
      </c>
      <c r="BM530" s="2">
        <f t="shared" si="385"/>
        <v>0</v>
      </c>
      <c r="BN530" s="2">
        <f t="shared" si="385"/>
        <v>0</v>
      </c>
      <c r="BO530" s="2">
        <f t="shared" si="385"/>
        <v>0</v>
      </c>
      <c r="BP530" s="2">
        <f t="shared" si="385"/>
        <v>0</v>
      </c>
      <c r="BQ530" s="2">
        <f t="shared" si="385"/>
        <v>0</v>
      </c>
      <c r="BR530" s="2">
        <f t="shared" si="385"/>
        <v>0</v>
      </c>
      <c r="BS530" s="2">
        <f t="shared" si="385"/>
        <v>0</v>
      </c>
      <c r="BT530" s="2">
        <f t="shared" si="385"/>
        <v>0</v>
      </c>
      <c r="BU530" s="2">
        <f t="shared" si="385"/>
        <v>0</v>
      </c>
      <c r="BV530" s="2">
        <f t="shared" si="385"/>
        <v>0</v>
      </c>
      <c r="BW530" s="2">
        <f t="shared" si="385"/>
        <v>0</v>
      </c>
      <c r="BX530" s="2">
        <f t="shared" si="385"/>
        <v>0</v>
      </c>
      <c r="BY530" s="2">
        <f t="shared" si="385"/>
        <v>0</v>
      </c>
      <c r="BZ530" s="2">
        <f t="shared" si="385"/>
        <v>0</v>
      </c>
      <c r="CA530" s="2">
        <f t="shared" ref="CA530:DF530" si="386">CA542</f>
        <v>116243.97</v>
      </c>
      <c r="CB530" s="2">
        <f t="shared" si="386"/>
        <v>0</v>
      </c>
      <c r="CC530" s="2">
        <f t="shared" si="386"/>
        <v>0</v>
      </c>
      <c r="CD530" s="2">
        <f t="shared" si="386"/>
        <v>116243.97</v>
      </c>
      <c r="CE530" s="2">
        <f t="shared" si="386"/>
        <v>5049.59</v>
      </c>
      <c r="CF530" s="2">
        <f t="shared" si="386"/>
        <v>5049.59</v>
      </c>
      <c r="CG530" s="2">
        <f t="shared" si="386"/>
        <v>0</v>
      </c>
      <c r="CH530" s="2">
        <f t="shared" si="386"/>
        <v>5049.59</v>
      </c>
      <c r="CI530" s="2">
        <f t="shared" si="386"/>
        <v>0</v>
      </c>
      <c r="CJ530" s="2">
        <f t="shared" si="386"/>
        <v>0</v>
      </c>
      <c r="CK530" s="2">
        <f t="shared" si="386"/>
        <v>0</v>
      </c>
      <c r="CL530" s="2">
        <f t="shared" si="386"/>
        <v>0</v>
      </c>
      <c r="CM530" s="2">
        <f t="shared" si="386"/>
        <v>0</v>
      </c>
      <c r="CN530" s="2">
        <f t="shared" si="386"/>
        <v>0</v>
      </c>
      <c r="CO530" s="2">
        <f t="shared" si="386"/>
        <v>0</v>
      </c>
      <c r="CP530" s="2">
        <f t="shared" si="386"/>
        <v>0</v>
      </c>
      <c r="CQ530" s="2">
        <f t="shared" si="386"/>
        <v>0</v>
      </c>
      <c r="CR530" s="2">
        <f t="shared" si="386"/>
        <v>0</v>
      </c>
      <c r="CS530" s="2">
        <f t="shared" si="386"/>
        <v>0</v>
      </c>
      <c r="CT530" s="2">
        <f t="shared" si="386"/>
        <v>0</v>
      </c>
      <c r="CU530" s="2">
        <f t="shared" si="386"/>
        <v>0</v>
      </c>
      <c r="CV530" s="2">
        <f t="shared" si="386"/>
        <v>0</v>
      </c>
      <c r="CW530" s="2">
        <f t="shared" si="386"/>
        <v>0</v>
      </c>
      <c r="CX530" s="2">
        <f t="shared" si="386"/>
        <v>0</v>
      </c>
      <c r="CY530" s="2">
        <f t="shared" si="386"/>
        <v>0</v>
      </c>
      <c r="CZ530" s="2">
        <f t="shared" si="386"/>
        <v>0</v>
      </c>
      <c r="DA530" s="2">
        <f t="shared" si="386"/>
        <v>0</v>
      </c>
      <c r="DB530" s="2">
        <f t="shared" si="386"/>
        <v>0</v>
      </c>
      <c r="DC530" s="2">
        <f t="shared" si="386"/>
        <v>0</v>
      </c>
      <c r="DD530" s="2">
        <f t="shared" si="386"/>
        <v>0</v>
      </c>
      <c r="DE530" s="2">
        <f t="shared" si="386"/>
        <v>0</v>
      </c>
      <c r="DF530" s="2">
        <f t="shared" si="386"/>
        <v>0</v>
      </c>
      <c r="DG530" s="3">
        <f t="shared" ref="DG530:EL530" si="387">DG542</f>
        <v>0</v>
      </c>
      <c r="DH530" s="3">
        <f t="shared" si="387"/>
        <v>0</v>
      </c>
      <c r="DI530" s="3">
        <f t="shared" si="387"/>
        <v>0</v>
      </c>
      <c r="DJ530" s="3">
        <f t="shared" si="387"/>
        <v>0</v>
      </c>
      <c r="DK530" s="3">
        <f t="shared" si="387"/>
        <v>0</v>
      </c>
      <c r="DL530" s="3">
        <f t="shared" si="387"/>
        <v>0</v>
      </c>
      <c r="DM530" s="3">
        <f t="shared" si="387"/>
        <v>0</v>
      </c>
      <c r="DN530" s="3">
        <f t="shared" si="387"/>
        <v>0</v>
      </c>
      <c r="DO530" s="3">
        <f t="shared" si="387"/>
        <v>0</v>
      </c>
      <c r="DP530" s="3">
        <f t="shared" si="387"/>
        <v>0</v>
      </c>
      <c r="DQ530" s="3">
        <f t="shared" si="387"/>
        <v>0</v>
      </c>
      <c r="DR530" s="3">
        <f t="shared" si="387"/>
        <v>0</v>
      </c>
      <c r="DS530" s="3">
        <f t="shared" si="387"/>
        <v>0</v>
      </c>
      <c r="DT530" s="3">
        <f t="shared" si="387"/>
        <v>0</v>
      </c>
      <c r="DU530" s="3">
        <f t="shared" si="387"/>
        <v>0</v>
      </c>
      <c r="DV530" s="3">
        <f t="shared" si="387"/>
        <v>0</v>
      </c>
      <c r="DW530" s="3">
        <f t="shared" si="387"/>
        <v>0</v>
      </c>
      <c r="DX530" s="3">
        <f t="shared" si="387"/>
        <v>0</v>
      </c>
      <c r="DY530" s="3">
        <f t="shared" si="387"/>
        <v>0</v>
      </c>
      <c r="DZ530" s="3">
        <f t="shared" si="387"/>
        <v>0</v>
      </c>
      <c r="EA530" s="3">
        <f t="shared" si="387"/>
        <v>0</v>
      </c>
      <c r="EB530" s="3">
        <f t="shared" si="387"/>
        <v>0</v>
      </c>
      <c r="EC530" s="3">
        <f t="shared" si="387"/>
        <v>0</v>
      </c>
      <c r="ED530" s="3">
        <f t="shared" si="387"/>
        <v>0</v>
      </c>
      <c r="EE530" s="3">
        <f t="shared" si="387"/>
        <v>0</v>
      </c>
      <c r="EF530" s="3">
        <f t="shared" si="387"/>
        <v>0</v>
      </c>
      <c r="EG530" s="3">
        <f t="shared" si="387"/>
        <v>0</v>
      </c>
      <c r="EH530" s="3">
        <f t="shared" si="387"/>
        <v>0</v>
      </c>
      <c r="EI530" s="3">
        <f t="shared" si="387"/>
        <v>0</v>
      </c>
      <c r="EJ530" s="3">
        <f t="shared" si="387"/>
        <v>0</v>
      </c>
      <c r="EK530" s="3">
        <f t="shared" si="387"/>
        <v>0</v>
      </c>
      <c r="EL530" s="3">
        <f t="shared" si="387"/>
        <v>0</v>
      </c>
      <c r="EM530" s="3">
        <f t="shared" ref="EM530:FR530" si="388">EM542</f>
        <v>0</v>
      </c>
      <c r="EN530" s="3">
        <f t="shared" si="388"/>
        <v>0</v>
      </c>
      <c r="EO530" s="3">
        <f t="shared" si="388"/>
        <v>0</v>
      </c>
      <c r="EP530" s="3">
        <f t="shared" si="388"/>
        <v>0</v>
      </c>
      <c r="EQ530" s="3">
        <f t="shared" si="388"/>
        <v>0</v>
      </c>
      <c r="ER530" s="3">
        <f t="shared" si="388"/>
        <v>0</v>
      </c>
      <c r="ES530" s="3">
        <f t="shared" si="388"/>
        <v>0</v>
      </c>
      <c r="ET530" s="3">
        <f t="shared" si="388"/>
        <v>0</v>
      </c>
      <c r="EU530" s="3">
        <f t="shared" si="388"/>
        <v>0</v>
      </c>
      <c r="EV530" s="3">
        <f t="shared" si="388"/>
        <v>0</v>
      </c>
      <c r="EW530" s="3">
        <f t="shared" si="388"/>
        <v>0</v>
      </c>
      <c r="EX530" s="3">
        <f t="shared" si="388"/>
        <v>0</v>
      </c>
      <c r="EY530" s="3">
        <f t="shared" si="388"/>
        <v>0</v>
      </c>
      <c r="EZ530" s="3">
        <f t="shared" si="388"/>
        <v>0</v>
      </c>
      <c r="FA530" s="3">
        <f t="shared" si="388"/>
        <v>0</v>
      </c>
      <c r="FB530" s="3">
        <f t="shared" si="388"/>
        <v>0</v>
      </c>
      <c r="FC530" s="3">
        <f t="shared" si="388"/>
        <v>0</v>
      </c>
      <c r="FD530" s="3">
        <f t="shared" si="388"/>
        <v>0</v>
      </c>
      <c r="FE530" s="3">
        <f t="shared" si="388"/>
        <v>0</v>
      </c>
      <c r="FF530" s="3">
        <f t="shared" si="388"/>
        <v>0</v>
      </c>
      <c r="FG530" s="3">
        <f t="shared" si="388"/>
        <v>0</v>
      </c>
      <c r="FH530" s="3">
        <f t="shared" si="388"/>
        <v>0</v>
      </c>
      <c r="FI530" s="3">
        <f t="shared" si="388"/>
        <v>0</v>
      </c>
      <c r="FJ530" s="3">
        <f t="shared" si="388"/>
        <v>0</v>
      </c>
      <c r="FK530" s="3">
        <f t="shared" si="388"/>
        <v>0</v>
      </c>
      <c r="FL530" s="3">
        <f t="shared" si="388"/>
        <v>0</v>
      </c>
      <c r="FM530" s="3">
        <f t="shared" si="388"/>
        <v>0</v>
      </c>
      <c r="FN530" s="3">
        <f t="shared" si="388"/>
        <v>0</v>
      </c>
      <c r="FO530" s="3">
        <f t="shared" si="388"/>
        <v>0</v>
      </c>
      <c r="FP530" s="3">
        <f t="shared" si="388"/>
        <v>0</v>
      </c>
      <c r="FQ530" s="3">
        <f t="shared" si="388"/>
        <v>0</v>
      </c>
      <c r="FR530" s="3">
        <f t="shared" si="388"/>
        <v>0</v>
      </c>
      <c r="FS530" s="3">
        <f t="shared" ref="FS530:GX530" si="389">FS542</f>
        <v>0</v>
      </c>
      <c r="FT530" s="3">
        <f t="shared" si="389"/>
        <v>0</v>
      </c>
      <c r="FU530" s="3">
        <f t="shared" si="389"/>
        <v>0</v>
      </c>
      <c r="FV530" s="3">
        <f t="shared" si="389"/>
        <v>0</v>
      </c>
      <c r="FW530" s="3">
        <f t="shared" si="389"/>
        <v>0</v>
      </c>
      <c r="FX530" s="3">
        <f t="shared" si="389"/>
        <v>0</v>
      </c>
      <c r="FY530" s="3">
        <f t="shared" si="389"/>
        <v>0</v>
      </c>
      <c r="FZ530" s="3">
        <f t="shared" si="389"/>
        <v>0</v>
      </c>
      <c r="GA530" s="3">
        <f t="shared" si="389"/>
        <v>0</v>
      </c>
      <c r="GB530" s="3">
        <f t="shared" si="389"/>
        <v>0</v>
      </c>
      <c r="GC530" s="3">
        <f t="shared" si="389"/>
        <v>0</v>
      </c>
      <c r="GD530" s="3">
        <f t="shared" si="389"/>
        <v>0</v>
      </c>
      <c r="GE530" s="3">
        <f t="shared" si="389"/>
        <v>0</v>
      </c>
      <c r="GF530" s="3">
        <f t="shared" si="389"/>
        <v>0</v>
      </c>
      <c r="GG530" s="3">
        <f t="shared" si="389"/>
        <v>0</v>
      </c>
      <c r="GH530" s="3">
        <f t="shared" si="389"/>
        <v>0</v>
      </c>
      <c r="GI530" s="3">
        <f t="shared" si="389"/>
        <v>0</v>
      </c>
      <c r="GJ530" s="3">
        <f t="shared" si="389"/>
        <v>0</v>
      </c>
      <c r="GK530" s="3">
        <f t="shared" si="389"/>
        <v>0</v>
      </c>
      <c r="GL530" s="3">
        <f t="shared" si="389"/>
        <v>0</v>
      </c>
      <c r="GM530" s="3">
        <f t="shared" si="389"/>
        <v>0</v>
      </c>
      <c r="GN530" s="3">
        <f t="shared" si="389"/>
        <v>0</v>
      </c>
      <c r="GO530" s="3">
        <f t="shared" si="389"/>
        <v>0</v>
      </c>
      <c r="GP530" s="3">
        <f t="shared" si="389"/>
        <v>0</v>
      </c>
      <c r="GQ530" s="3">
        <f t="shared" si="389"/>
        <v>0</v>
      </c>
      <c r="GR530" s="3">
        <f t="shared" si="389"/>
        <v>0</v>
      </c>
      <c r="GS530" s="3">
        <f t="shared" si="389"/>
        <v>0</v>
      </c>
      <c r="GT530" s="3">
        <f t="shared" si="389"/>
        <v>0</v>
      </c>
      <c r="GU530" s="3">
        <f t="shared" si="389"/>
        <v>0</v>
      </c>
      <c r="GV530" s="3">
        <f t="shared" si="389"/>
        <v>0</v>
      </c>
      <c r="GW530" s="3">
        <f t="shared" si="389"/>
        <v>0</v>
      </c>
      <c r="GX530" s="3">
        <f t="shared" si="389"/>
        <v>0</v>
      </c>
    </row>
    <row r="532" spans="1:245" x14ac:dyDescent="0.2">
      <c r="A532">
        <v>17</v>
      </c>
      <c r="B532">
        <v>1</v>
      </c>
      <c r="C532">
        <f>ROW(SmtRes!A516)</f>
        <v>516</v>
      </c>
      <c r="D532">
        <f>ROW(EtalonRes!A516)</f>
        <v>516</v>
      </c>
      <c r="E532" t="s">
        <v>434</v>
      </c>
      <c r="F532" t="s">
        <v>398</v>
      </c>
      <c r="G532" t="s">
        <v>399</v>
      </c>
      <c r="H532" t="s">
        <v>19</v>
      </c>
      <c r="I532">
        <v>1</v>
      </c>
      <c r="J532">
        <v>0</v>
      </c>
      <c r="K532">
        <v>1</v>
      </c>
      <c r="O532">
        <f t="shared" ref="O532:O540" si="390">ROUND(CP532,2)</f>
        <v>171.24</v>
      </c>
      <c r="P532">
        <f t="shared" ref="P532:P540" si="391">ROUND(CQ532*I532,2)</f>
        <v>69.58</v>
      </c>
      <c r="Q532">
        <f t="shared" ref="Q532:Q540" si="392">ROUND(CR532*I532,2)</f>
        <v>0</v>
      </c>
      <c r="R532">
        <f t="shared" ref="R532:R540" si="393">ROUND(CS532*I532,2)</f>
        <v>0</v>
      </c>
      <c r="S532">
        <f t="shared" ref="S532:S540" si="394">ROUND(CT532*I532,2)</f>
        <v>101.66</v>
      </c>
      <c r="T532">
        <f t="shared" ref="T532:T540" si="395">ROUND(CU532*I532,2)</f>
        <v>0</v>
      </c>
      <c r="U532">
        <f t="shared" ref="U532:U540" si="396">CV532*I532</f>
        <v>0.28000000000000003</v>
      </c>
      <c r="V532">
        <f t="shared" ref="V532:V540" si="397">CW532*I532</f>
        <v>0</v>
      </c>
      <c r="W532">
        <f t="shared" ref="W532:W540" si="398">ROUND(CX532*I532,2)</f>
        <v>0</v>
      </c>
      <c r="X532">
        <f t="shared" ref="X532:X540" si="399">ROUND(CY532,2)</f>
        <v>71.16</v>
      </c>
      <c r="Y532">
        <f t="shared" ref="Y532:Y540" si="400">ROUND(CZ532,2)</f>
        <v>10.17</v>
      </c>
      <c r="AA532">
        <v>150194011</v>
      </c>
      <c r="AB532">
        <f t="shared" ref="AB532:AB540" si="401">ROUND((AC532+AD532+AF532),6)</f>
        <v>171.24</v>
      </c>
      <c r="AC532">
        <f>ROUND((ES532),6)</f>
        <v>69.58</v>
      </c>
      <c r="AD532">
        <f>ROUND((((ET532)-(EU532))+AE532),6)</f>
        <v>0</v>
      </c>
      <c r="AE532">
        <f>ROUND((EU532),6)</f>
        <v>0</v>
      </c>
      <c r="AF532">
        <f>ROUND((EV532),6)</f>
        <v>101.66</v>
      </c>
      <c r="AG532">
        <f t="shared" ref="AG532:AG540" si="402">ROUND((AP532),6)</f>
        <v>0</v>
      </c>
      <c r="AH532">
        <f>(EW532)</f>
        <v>0.28000000000000003</v>
      </c>
      <c r="AI532">
        <f>(EX532)</f>
        <v>0</v>
      </c>
      <c r="AJ532">
        <f t="shared" ref="AJ532:AJ540" si="403">(AS532)</f>
        <v>0</v>
      </c>
      <c r="AK532">
        <v>171.24</v>
      </c>
      <c r="AL532">
        <v>69.58</v>
      </c>
      <c r="AM532">
        <v>0</v>
      </c>
      <c r="AN532">
        <v>0</v>
      </c>
      <c r="AO532">
        <v>101.66</v>
      </c>
      <c r="AP532">
        <v>0</v>
      </c>
      <c r="AQ532">
        <v>0.28000000000000003</v>
      </c>
      <c r="AR532">
        <v>0</v>
      </c>
      <c r="AS532">
        <v>0</v>
      </c>
      <c r="AT532">
        <v>70</v>
      </c>
      <c r="AU532">
        <v>10</v>
      </c>
      <c r="AV532">
        <v>1</v>
      </c>
      <c r="AW532">
        <v>1</v>
      </c>
      <c r="AZ532">
        <v>1</v>
      </c>
      <c r="BA532">
        <v>1</v>
      </c>
      <c r="BB532">
        <v>1</v>
      </c>
      <c r="BC532">
        <v>1</v>
      </c>
      <c r="BD532" t="s">
        <v>3</v>
      </c>
      <c r="BE532" t="s">
        <v>3</v>
      </c>
      <c r="BF532" t="s">
        <v>3</v>
      </c>
      <c r="BG532" t="s">
        <v>3</v>
      </c>
      <c r="BH532">
        <v>0</v>
      </c>
      <c r="BI532">
        <v>4</v>
      </c>
      <c r="BJ532" t="s">
        <v>400</v>
      </c>
      <c r="BM532">
        <v>0</v>
      </c>
      <c r="BN532">
        <v>0</v>
      </c>
      <c r="BO532" t="s">
        <v>3</v>
      </c>
      <c r="BP532">
        <v>0</v>
      </c>
      <c r="BQ532">
        <v>1</v>
      </c>
      <c r="BR532">
        <v>0</v>
      </c>
      <c r="BS532">
        <v>1</v>
      </c>
      <c r="BT532">
        <v>1</v>
      </c>
      <c r="BU532">
        <v>1</v>
      </c>
      <c r="BV532">
        <v>1</v>
      </c>
      <c r="BW532">
        <v>1</v>
      </c>
      <c r="BX532">
        <v>1</v>
      </c>
      <c r="BY532" t="s">
        <v>3</v>
      </c>
      <c r="BZ532">
        <v>70</v>
      </c>
      <c r="CA532">
        <v>10</v>
      </c>
      <c r="CB532" t="s">
        <v>3</v>
      </c>
      <c r="CE532">
        <v>0</v>
      </c>
      <c r="CF532">
        <v>0</v>
      </c>
      <c r="CG532">
        <v>0</v>
      </c>
      <c r="CM532">
        <v>0</v>
      </c>
      <c r="CN532" t="s">
        <v>3</v>
      </c>
      <c r="CO532">
        <v>0</v>
      </c>
      <c r="CP532">
        <f t="shared" ref="CP532:CP540" si="404">(P532+Q532+S532)</f>
        <v>171.24</v>
      </c>
      <c r="CQ532">
        <f t="shared" ref="CQ532:CQ540" si="405">(AC532*BC532*AW532)</f>
        <v>69.58</v>
      </c>
      <c r="CR532">
        <f>((((ET532)*BB532-(EU532)*BS532)+AE532*BS532)*AV532)</f>
        <v>0</v>
      </c>
      <c r="CS532">
        <f t="shared" ref="CS532:CS540" si="406">(AE532*BS532*AV532)</f>
        <v>0</v>
      </c>
      <c r="CT532">
        <f t="shared" ref="CT532:CT540" si="407">(AF532*BA532*AV532)</f>
        <v>101.66</v>
      </c>
      <c r="CU532">
        <f t="shared" ref="CU532:CU540" si="408">AG532</f>
        <v>0</v>
      </c>
      <c r="CV532">
        <f t="shared" ref="CV532:CV540" si="409">(AH532*AV532)</f>
        <v>0.28000000000000003</v>
      </c>
      <c r="CW532">
        <f t="shared" ref="CW532:CW540" si="410">AI532</f>
        <v>0</v>
      </c>
      <c r="CX532">
        <f t="shared" ref="CX532:CX540" si="411">AJ532</f>
        <v>0</v>
      </c>
      <c r="CY532">
        <f t="shared" ref="CY532:CY540" si="412">((S532*BZ532)/100)</f>
        <v>71.161999999999992</v>
      </c>
      <c r="CZ532">
        <f t="shared" ref="CZ532:CZ540" si="413">((S532*CA532)/100)</f>
        <v>10.165999999999999</v>
      </c>
      <c r="DC532" t="s">
        <v>3</v>
      </c>
      <c r="DD532" t="s">
        <v>3</v>
      </c>
      <c r="DE532" t="s">
        <v>3</v>
      </c>
      <c r="DF532" t="s">
        <v>3</v>
      </c>
      <c r="DG532" t="s">
        <v>3</v>
      </c>
      <c r="DH532" t="s">
        <v>3</v>
      </c>
      <c r="DI532" t="s">
        <v>3</v>
      </c>
      <c r="DJ532" t="s">
        <v>3</v>
      </c>
      <c r="DK532" t="s">
        <v>3</v>
      </c>
      <c r="DL532" t="s">
        <v>3</v>
      </c>
      <c r="DM532" t="s">
        <v>3</v>
      </c>
      <c r="DN532">
        <v>0</v>
      </c>
      <c r="DO532">
        <v>0</v>
      </c>
      <c r="DP532">
        <v>1</v>
      </c>
      <c r="DQ532">
        <v>1</v>
      </c>
      <c r="DU532">
        <v>1010</v>
      </c>
      <c r="DV532" t="s">
        <v>19</v>
      </c>
      <c r="DW532" t="s">
        <v>19</v>
      </c>
      <c r="DX532">
        <v>1</v>
      </c>
      <c r="DZ532" t="s">
        <v>3</v>
      </c>
      <c r="EA532" t="s">
        <v>3</v>
      </c>
      <c r="EB532" t="s">
        <v>3</v>
      </c>
      <c r="EC532" t="s">
        <v>3</v>
      </c>
      <c r="EE532">
        <v>113434998</v>
      </c>
      <c r="EF532">
        <v>1</v>
      </c>
      <c r="EG532" t="s">
        <v>23</v>
      </c>
      <c r="EH532">
        <v>0</v>
      </c>
      <c r="EI532" t="s">
        <v>3</v>
      </c>
      <c r="EJ532">
        <v>4</v>
      </c>
      <c r="EK532">
        <v>0</v>
      </c>
      <c r="EL532" t="s">
        <v>24</v>
      </c>
      <c r="EM532" t="s">
        <v>25</v>
      </c>
      <c r="EO532" t="s">
        <v>3</v>
      </c>
      <c r="EQ532">
        <v>131072</v>
      </c>
      <c r="ER532">
        <v>171.24</v>
      </c>
      <c r="ES532">
        <v>69.58</v>
      </c>
      <c r="ET532">
        <v>0</v>
      </c>
      <c r="EU532">
        <v>0</v>
      </c>
      <c r="EV532">
        <v>101.66</v>
      </c>
      <c r="EW532">
        <v>0.28000000000000003</v>
      </c>
      <c r="EX532">
        <v>0</v>
      </c>
      <c r="EY532">
        <v>0</v>
      </c>
      <c r="FQ532">
        <v>0</v>
      </c>
      <c r="FR532">
        <f t="shared" ref="FR532:FR540" si="414">ROUND(IF(BI532=3,GM532,0),2)</f>
        <v>0</v>
      </c>
      <c r="FS532">
        <v>0</v>
      </c>
      <c r="FX532">
        <v>70</v>
      </c>
      <c r="FY532">
        <v>10</v>
      </c>
      <c r="GA532" t="s">
        <v>3</v>
      </c>
      <c r="GD532">
        <v>0</v>
      </c>
      <c r="GF532">
        <v>-1205371343</v>
      </c>
      <c r="GG532">
        <v>2</v>
      </c>
      <c r="GH532">
        <v>1</v>
      </c>
      <c r="GI532">
        <v>-2</v>
      </c>
      <c r="GJ532">
        <v>0</v>
      </c>
      <c r="GK532">
        <f>ROUND(R532*(R12)/100,2)</f>
        <v>0</v>
      </c>
      <c r="GL532">
        <f t="shared" ref="GL532:GL540" si="415">ROUND(IF(AND(BH532=3,BI532=3,FS532&lt;&gt;0),P532,0),2)</f>
        <v>0</v>
      </c>
      <c r="GM532">
        <f t="shared" ref="GM532:GM540" si="416">ROUND(O532+X532+Y532+GK532,2)+GX532</f>
        <v>252.57</v>
      </c>
      <c r="GN532">
        <f t="shared" ref="GN532:GN540" si="417">IF(OR(BI532=0,BI532=1),GM532,0)</f>
        <v>0</v>
      </c>
      <c r="GO532">
        <f t="shared" ref="GO532:GO540" si="418">IF(BI532=2,GM532,0)</f>
        <v>0</v>
      </c>
      <c r="GP532">
        <f t="shared" ref="GP532:GP540" si="419">IF(BI532=4,GM532+GX532,0)</f>
        <v>252.57</v>
      </c>
      <c r="GR532">
        <v>0</v>
      </c>
      <c r="GS532">
        <v>0</v>
      </c>
      <c r="GT532">
        <v>0</v>
      </c>
      <c r="GU532" t="s">
        <v>3</v>
      </c>
      <c r="GV532">
        <f>ROUND((GT532),6)</f>
        <v>0</v>
      </c>
      <c r="GW532">
        <v>1</v>
      </c>
      <c r="GX532">
        <f t="shared" ref="GX532:GX540" si="420">ROUND(HC532*I532,2)</f>
        <v>0</v>
      </c>
      <c r="HA532">
        <v>0</v>
      </c>
      <c r="HB532">
        <v>0</v>
      </c>
      <c r="HC532">
        <f t="shared" ref="HC532:HC540" si="421">GV532*GW532</f>
        <v>0</v>
      </c>
      <c r="HE532" t="s">
        <v>3</v>
      </c>
      <c r="HF532" t="s">
        <v>3</v>
      </c>
      <c r="HM532" t="s">
        <v>3</v>
      </c>
      <c r="HN532" t="s">
        <v>3</v>
      </c>
      <c r="HO532" t="s">
        <v>3</v>
      </c>
      <c r="HP532" t="s">
        <v>3</v>
      </c>
      <c r="HQ532" t="s">
        <v>3</v>
      </c>
      <c r="IK532">
        <v>0</v>
      </c>
    </row>
    <row r="533" spans="1:245" x14ac:dyDescent="0.2">
      <c r="A533">
        <v>17</v>
      </c>
      <c r="B533">
        <v>1</v>
      </c>
      <c r="C533">
        <f>ROW(SmtRes!A518)</f>
        <v>518</v>
      </c>
      <c r="D533">
        <f>ROW(EtalonRes!A518)</f>
        <v>518</v>
      </c>
      <c r="E533" t="s">
        <v>435</v>
      </c>
      <c r="F533" t="s">
        <v>160</v>
      </c>
      <c r="G533" t="s">
        <v>161</v>
      </c>
      <c r="H533" t="s">
        <v>19</v>
      </c>
      <c r="I533">
        <v>1</v>
      </c>
      <c r="J533">
        <v>0</v>
      </c>
      <c r="K533">
        <v>1</v>
      </c>
      <c r="O533">
        <f t="shared" si="390"/>
        <v>874.92</v>
      </c>
      <c r="P533">
        <f t="shared" si="391"/>
        <v>3.48</v>
      </c>
      <c r="Q533">
        <f t="shared" si="392"/>
        <v>0</v>
      </c>
      <c r="R533">
        <f t="shared" si="393"/>
        <v>0</v>
      </c>
      <c r="S533">
        <f t="shared" si="394"/>
        <v>871.44</v>
      </c>
      <c r="T533">
        <f t="shared" si="395"/>
        <v>0</v>
      </c>
      <c r="U533">
        <f t="shared" si="396"/>
        <v>2.4000000000000004</v>
      </c>
      <c r="V533">
        <f t="shared" si="397"/>
        <v>0</v>
      </c>
      <c r="W533">
        <f t="shared" si="398"/>
        <v>0</v>
      </c>
      <c r="X533">
        <f t="shared" si="399"/>
        <v>610.01</v>
      </c>
      <c r="Y533">
        <f t="shared" si="400"/>
        <v>87.14</v>
      </c>
      <c r="AA533">
        <v>150194011</v>
      </c>
      <c r="AB533">
        <f t="shared" si="401"/>
        <v>874.92</v>
      </c>
      <c r="AC533">
        <f>ROUND(((ES533*12)),6)</f>
        <v>3.48</v>
      </c>
      <c r="AD533">
        <f>ROUND(((((ET533*12))-((EU533*12)))+AE533),6)</f>
        <v>0</v>
      </c>
      <c r="AE533">
        <f t="shared" ref="AE533:AF535" si="422">ROUND(((EU533*12)),6)</f>
        <v>0</v>
      </c>
      <c r="AF533">
        <f t="shared" si="422"/>
        <v>871.44</v>
      </c>
      <c r="AG533">
        <f t="shared" si="402"/>
        <v>0</v>
      </c>
      <c r="AH533">
        <f t="shared" ref="AH533:AI535" si="423">((EW533*12))</f>
        <v>2.4000000000000004</v>
      </c>
      <c r="AI533">
        <f t="shared" si="423"/>
        <v>0</v>
      </c>
      <c r="AJ533">
        <f t="shared" si="403"/>
        <v>0</v>
      </c>
      <c r="AK533">
        <v>72.91</v>
      </c>
      <c r="AL533">
        <v>0.28999999999999998</v>
      </c>
      <c r="AM533">
        <v>0</v>
      </c>
      <c r="AN533">
        <v>0</v>
      </c>
      <c r="AO533">
        <v>72.62</v>
      </c>
      <c r="AP533">
        <v>0</v>
      </c>
      <c r="AQ533">
        <v>0.2</v>
      </c>
      <c r="AR533">
        <v>0</v>
      </c>
      <c r="AS533">
        <v>0</v>
      </c>
      <c r="AT533">
        <v>70</v>
      </c>
      <c r="AU533">
        <v>10</v>
      </c>
      <c r="AV533">
        <v>1</v>
      </c>
      <c r="AW533">
        <v>1</v>
      </c>
      <c r="AZ533">
        <v>1</v>
      </c>
      <c r="BA533">
        <v>1</v>
      </c>
      <c r="BB533">
        <v>1</v>
      </c>
      <c r="BC533">
        <v>1</v>
      </c>
      <c r="BD533" t="s">
        <v>3</v>
      </c>
      <c r="BE533" t="s">
        <v>3</v>
      </c>
      <c r="BF533" t="s">
        <v>3</v>
      </c>
      <c r="BG533" t="s">
        <v>3</v>
      </c>
      <c r="BH533">
        <v>0</v>
      </c>
      <c r="BI533">
        <v>4</v>
      </c>
      <c r="BJ533" t="s">
        <v>162</v>
      </c>
      <c r="BM533">
        <v>0</v>
      </c>
      <c r="BN533">
        <v>0</v>
      </c>
      <c r="BO533" t="s">
        <v>3</v>
      </c>
      <c r="BP533">
        <v>0</v>
      </c>
      <c r="BQ533">
        <v>1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70</v>
      </c>
      <c r="CA533">
        <v>10</v>
      </c>
      <c r="CB533" t="s">
        <v>3</v>
      </c>
      <c r="CE533">
        <v>0</v>
      </c>
      <c r="CF533">
        <v>0</v>
      </c>
      <c r="CG533">
        <v>0</v>
      </c>
      <c r="CM533">
        <v>0</v>
      </c>
      <c r="CN533" t="s">
        <v>3</v>
      </c>
      <c r="CO533">
        <v>0</v>
      </c>
      <c r="CP533">
        <f t="shared" si="404"/>
        <v>874.92000000000007</v>
      </c>
      <c r="CQ533">
        <f t="shared" si="405"/>
        <v>3.48</v>
      </c>
      <c r="CR533">
        <f>(((((ET533*12))*BB533-((EU533*12))*BS533)+AE533*BS533)*AV533)</f>
        <v>0</v>
      </c>
      <c r="CS533">
        <f t="shared" si="406"/>
        <v>0</v>
      </c>
      <c r="CT533">
        <f t="shared" si="407"/>
        <v>871.44</v>
      </c>
      <c r="CU533">
        <f t="shared" si="408"/>
        <v>0</v>
      </c>
      <c r="CV533">
        <f t="shared" si="409"/>
        <v>2.4000000000000004</v>
      </c>
      <c r="CW533">
        <f t="shared" si="410"/>
        <v>0</v>
      </c>
      <c r="CX533">
        <f t="shared" si="411"/>
        <v>0</v>
      </c>
      <c r="CY533">
        <f t="shared" si="412"/>
        <v>610.00800000000004</v>
      </c>
      <c r="CZ533">
        <f t="shared" si="413"/>
        <v>87.14400000000002</v>
      </c>
      <c r="DC533" t="s">
        <v>3</v>
      </c>
      <c r="DD533" t="s">
        <v>163</v>
      </c>
      <c r="DE533" t="s">
        <v>163</v>
      </c>
      <c r="DF533" t="s">
        <v>163</v>
      </c>
      <c r="DG533" t="s">
        <v>163</v>
      </c>
      <c r="DH533" t="s">
        <v>3</v>
      </c>
      <c r="DI533" t="s">
        <v>163</v>
      </c>
      <c r="DJ533" t="s">
        <v>163</v>
      </c>
      <c r="DK533" t="s">
        <v>3</v>
      </c>
      <c r="DL533" t="s">
        <v>163</v>
      </c>
      <c r="DM533" t="s">
        <v>163</v>
      </c>
      <c r="DN533">
        <v>0</v>
      </c>
      <c r="DO533">
        <v>0</v>
      </c>
      <c r="DP533">
        <v>1</v>
      </c>
      <c r="DQ533">
        <v>1</v>
      </c>
      <c r="DU533">
        <v>1010</v>
      </c>
      <c r="DV533" t="s">
        <v>19</v>
      </c>
      <c r="DW533" t="s">
        <v>19</v>
      </c>
      <c r="DX533">
        <v>1</v>
      </c>
      <c r="DZ533" t="s">
        <v>3</v>
      </c>
      <c r="EA533" t="s">
        <v>3</v>
      </c>
      <c r="EB533" t="s">
        <v>3</v>
      </c>
      <c r="EC533" t="s">
        <v>3</v>
      </c>
      <c r="EE533">
        <v>113434998</v>
      </c>
      <c r="EF533">
        <v>1</v>
      </c>
      <c r="EG533" t="s">
        <v>23</v>
      </c>
      <c r="EH533">
        <v>0</v>
      </c>
      <c r="EI533" t="s">
        <v>3</v>
      </c>
      <c r="EJ533">
        <v>4</v>
      </c>
      <c r="EK533">
        <v>0</v>
      </c>
      <c r="EL533" t="s">
        <v>24</v>
      </c>
      <c r="EM533" t="s">
        <v>25</v>
      </c>
      <c r="EO533" t="s">
        <v>3</v>
      </c>
      <c r="EQ533">
        <v>131072</v>
      </c>
      <c r="ER533">
        <v>72.91</v>
      </c>
      <c r="ES533">
        <v>0.28999999999999998</v>
      </c>
      <c r="ET533">
        <v>0</v>
      </c>
      <c r="EU533">
        <v>0</v>
      </c>
      <c r="EV533">
        <v>72.62</v>
      </c>
      <c r="EW533">
        <v>0.2</v>
      </c>
      <c r="EX533">
        <v>0</v>
      </c>
      <c r="EY533">
        <v>0</v>
      </c>
      <c r="FQ533">
        <v>0</v>
      </c>
      <c r="FR533">
        <f t="shared" si="414"/>
        <v>0</v>
      </c>
      <c r="FS533">
        <v>0</v>
      </c>
      <c r="FX533">
        <v>840</v>
      </c>
      <c r="FY533">
        <v>120</v>
      </c>
      <c r="GA533" t="s">
        <v>3</v>
      </c>
      <c r="GD533">
        <v>0</v>
      </c>
      <c r="GF533">
        <v>-653284887</v>
      </c>
      <c r="GG533">
        <v>2</v>
      </c>
      <c r="GH533">
        <v>1</v>
      </c>
      <c r="GI533">
        <v>-2</v>
      </c>
      <c r="GJ533">
        <v>0</v>
      </c>
      <c r="GK533">
        <f>ROUND(R533*(R12)/100,2)</f>
        <v>0</v>
      </c>
      <c r="GL533">
        <f t="shared" si="415"/>
        <v>0</v>
      </c>
      <c r="GM533">
        <f t="shared" si="416"/>
        <v>1572.07</v>
      </c>
      <c r="GN533">
        <f t="shared" si="417"/>
        <v>0</v>
      </c>
      <c r="GO533">
        <f t="shared" si="418"/>
        <v>0</v>
      </c>
      <c r="GP533">
        <f t="shared" si="419"/>
        <v>1572.07</v>
      </c>
      <c r="GR533">
        <v>0</v>
      </c>
      <c r="GS533">
        <v>0</v>
      </c>
      <c r="GT533">
        <v>0</v>
      </c>
      <c r="GU533" t="s">
        <v>163</v>
      </c>
      <c r="GV533">
        <f>ROUND(((GT533*12)),6)</f>
        <v>0</v>
      </c>
      <c r="GW533">
        <v>1</v>
      </c>
      <c r="GX533">
        <f t="shared" si="420"/>
        <v>0</v>
      </c>
      <c r="HA533">
        <v>0</v>
      </c>
      <c r="HB533">
        <v>0</v>
      </c>
      <c r="HC533">
        <f t="shared" si="421"/>
        <v>0</v>
      </c>
      <c r="HE533" t="s">
        <v>3</v>
      </c>
      <c r="HF533" t="s">
        <v>3</v>
      </c>
      <c r="HM533" t="s">
        <v>3</v>
      </c>
      <c r="HN533" t="s">
        <v>3</v>
      </c>
      <c r="HO533" t="s">
        <v>3</v>
      </c>
      <c r="HP533" t="s">
        <v>3</v>
      </c>
      <c r="HQ533" t="s">
        <v>3</v>
      </c>
      <c r="IK533">
        <v>0</v>
      </c>
    </row>
    <row r="534" spans="1:245" x14ac:dyDescent="0.2">
      <c r="A534">
        <v>17</v>
      </c>
      <c r="B534">
        <v>1</v>
      </c>
      <c r="C534">
        <f>ROW(SmtRes!A520)</f>
        <v>520</v>
      </c>
      <c r="D534">
        <f>ROW(EtalonRes!A520)</f>
        <v>520</v>
      </c>
      <c r="E534" t="s">
        <v>436</v>
      </c>
      <c r="F534" t="s">
        <v>169</v>
      </c>
      <c r="G534" t="s">
        <v>170</v>
      </c>
      <c r="H534" t="s">
        <v>166</v>
      </c>
      <c r="I534">
        <v>6.7</v>
      </c>
      <c r="J534">
        <v>0</v>
      </c>
      <c r="K534">
        <v>6.7</v>
      </c>
      <c r="O534">
        <f t="shared" si="390"/>
        <v>26653.4</v>
      </c>
      <c r="P534">
        <f t="shared" si="391"/>
        <v>117.38</v>
      </c>
      <c r="Q534">
        <f t="shared" si="392"/>
        <v>0</v>
      </c>
      <c r="R534">
        <f t="shared" si="393"/>
        <v>0</v>
      </c>
      <c r="S534">
        <f t="shared" si="394"/>
        <v>26536.02</v>
      </c>
      <c r="T534">
        <f t="shared" si="395"/>
        <v>0</v>
      </c>
      <c r="U534">
        <f t="shared" si="396"/>
        <v>68.34</v>
      </c>
      <c r="V534">
        <f t="shared" si="397"/>
        <v>0</v>
      </c>
      <c r="W534">
        <f t="shared" si="398"/>
        <v>0</v>
      </c>
      <c r="X534">
        <f t="shared" si="399"/>
        <v>18575.21</v>
      </c>
      <c r="Y534">
        <f t="shared" si="400"/>
        <v>2653.6</v>
      </c>
      <c r="AA534">
        <v>150194011</v>
      </c>
      <c r="AB534">
        <f t="shared" si="401"/>
        <v>3978.12</v>
      </c>
      <c r="AC534">
        <f>ROUND(((ES534*12)),6)</f>
        <v>17.52</v>
      </c>
      <c r="AD534">
        <f>ROUND(((((ET534*12))-((EU534*12)))+AE534),6)</f>
        <v>0</v>
      </c>
      <c r="AE534">
        <f t="shared" si="422"/>
        <v>0</v>
      </c>
      <c r="AF534">
        <f t="shared" si="422"/>
        <v>3960.6</v>
      </c>
      <c r="AG534">
        <f t="shared" si="402"/>
        <v>0</v>
      </c>
      <c r="AH534">
        <f t="shared" si="423"/>
        <v>10.199999999999999</v>
      </c>
      <c r="AI534">
        <f t="shared" si="423"/>
        <v>0</v>
      </c>
      <c r="AJ534">
        <f t="shared" si="403"/>
        <v>0</v>
      </c>
      <c r="AK534">
        <v>331.51</v>
      </c>
      <c r="AL534">
        <v>1.46</v>
      </c>
      <c r="AM534">
        <v>0</v>
      </c>
      <c r="AN534">
        <v>0</v>
      </c>
      <c r="AO534">
        <v>330.05</v>
      </c>
      <c r="AP534">
        <v>0</v>
      </c>
      <c r="AQ534">
        <v>0.85</v>
      </c>
      <c r="AR534">
        <v>0</v>
      </c>
      <c r="AS534">
        <v>0</v>
      </c>
      <c r="AT534">
        <v>70</v>
      </c>
      <c r="AU534">
        <v>10</v>
      </c>
      <c r="AV534">
        <v>1</v>
      </c>
      <c r="AW534">
        <v>1</v>
      </c>
      <c r="AZ534">
        <v>1</v>
      </c>
      <c r="BA534">
        <v>1</v>
      </c>
      <c r="BB534">
        <v>1</v>
      </c>
      <c r="BC534">
        <v>1</v>
      </c>
      <c r="BD534" t="s">
        <v>3</v>
      </c>
      <c r="BE534" t="s">
        <v>3</v>
      </c>
      <c r="BF534" t="s">
        <v>3</v>
      </c>
      <c r="BG534" t="s">
        <v>3</v>
      </c>
      <c r="BH534">
        <v>0</v>
      </c>
      <c r="BI534">
        <v>4</v>
      </c>
      <c r="BJ534" t="s">
        <v>171</v>
      </c>
      <c r="BM534">
        <v>0</v>
      </c>
      <c r="BN534">
        <v>0</v>
      </c>
      <c r="BO534" t="s">
        <v>3</v>
      </c>
      <c r="BP534">
        <v>0</v>
      </c>
      <c r="BQ534">
        <v>1</v>
      </c>
      <c r="BR534">
        <v>0</v>
      </c>
      <c r="BS534">
        <v>1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3</v>
      </c>
      <c r="BZ534">
        <v>70</v>
      </c>
      <c r="CA534">
        <v>10</v>
      </c>
      <c r="CB534" t="s">
        <v>3</v>
      </c>
      <c r="CE534">
        <v>0</v>
      </c>
      <c r="CF534">
        <v>0</v>
      </c>
      <c r="CG534">
        <v>0</v>
      </c>
      <c r="CM534">
        <v>0</v>
      </c>
      <c r="CN534" t="s">
        <v>3</v>
      </c>
      <c r="CO534">
        <v>0</v>
      </c>
      <c r="CP534">
        <f t="shared" si="404"/>
        <v>26653.4</v>
      </c>
      <c r="CQ534">
        <f t="shared" si="405"/>
        <v>17.52</v>
      </c>
      <c r="CR534">
        <f>(((((ET534*12))*BB534-((EU534*12))*BS534)+AE534*BS534)*AV534)</f>
        <v>0</v>
      </c>
      <c r="CS534">
        <f t="shared" si="406"/>
        <v>0</v>
      </c>
      <c r="CT534">
        <f t="shared" si="407"/>
        <v>3960.6</v>
      </c>
      <c r="CU534">
        <f t="shared" si="408"/>
        <v>0</v>
      </c>
      <c r="CV534">
        <f t="shared" si="409"/>
        <v>10.199999999999999</v>
      </c>
      <c r="CW534">
        <f t="shared" si="410"/>
        <v>0</v>
      </c>
      <c r="CX534">
        <f t="shared" si="411"/>
        <v>0</v>
      </c>
      <c r="CY534">
        <f t="shared" si="412"/>
        <v>18575.214</v>
      </c>
      <c r="CZ534">
        <f t="shared" si="413"/>
        <v>2653.6020000000003</v>
      </c>
      <c r="DC534" t="s">
        <v>3</v>
      </c>
      <c r="DD534" t="s">
        <v>163</v>
      </c>
      <c r="DE534" t="s">
        <v>163</v>
      </c>
      <c r="DF534" t="s">
        <v>163</v>
      </c>
      <c r="DG534" t="s">
        <v>163</v>
      </c>
      <c r="DH534" t="s">
        <v>3</v>
      </c>
      <c r="DI534" t="s">
        <v>163</v>
      </c>
      <c r="DJ534" t="s">
        <v>163</v>
      </c>
      <c r="DK534" t="s">
        <v>3</v>
      </c>
      <c r="DL534" t="s">
        <v>163</v>
      </c>
      <c r="DM534" t="s">
        <v>163</v>
      </c>
      <c r="DN534">
        <v>0</v>
      </c>
      <c r="DO534">
        <v>0</v>
      </c>
      <c r="DP534">
        <v>1</v>
      </c>
      <c r="DQ534">
        <v>1</v>
      </c>
      <c r="DU534">
        <v>1010</v>
      </c>
      <c r="DV534" t="s">
        <v>166</v>
      </c>
      <c r="DW534" t="s">
        <v>166</v>
      </c>
      <c r="DX534">
        <v>10</v>
      </c>
      <c r="DZ534" t="s">
        <v>3</v>
      </c>
      <c r="EA534" t="s">
        <v>3</v>
      </c>
      <c r="EB534" t="s">
        <v>3</v>
      </c>
      <c r="EC534" t="s">
        <v>3</v>
      </c>
      <c r="EE534">
        <v>113434998</v>
      </c>
      <c r="EF534">
        <v>1</v>
      </c>
      <c r="EG534" t="s">
        <v>23</v>
      </c>
      <c r="EH534">
        <v>0</v>
      </c>
      <c r="EI534" t="s">
        <v>3</v>
      </c>
      <c r="EJ534">
        <v>4</v>
      </c>
      <c r="EK534">
        <v>0</v>
      </c>
      <c r="EL534" t="s">
        <v>24</v>
      </c>
      <c r="EM534" t="s">
        <v>25</v>
      </c>
      <c r="EO534" t="s">
        <v>3</v>
      </c>
      <c r="EQ534">
        <v>131072</v>
      </c>
      <c r="ER534">
        <v>331.51</v>
      </c>
      <c r="ES534">
        <v>1.46</v>
      </c>
      <c r="ET534">
        <v>0</v>
      </c>
      <c r="EU534">
        <v>0</v>
      </c>
      <c r="EV534">
        <v>330.05</v>
      </c>
      <c r="EW534">
        <v>0.85</v>
      </c>
      <c r="EX534">
        <v>0</v>
      </c>
      <c r="EY534">
        <v>0</v>
      </c>
      <c r="FQ534">
        <v>0</v>
      </c>
      <c r="FR534">
        <f t="shared" si="414"/>
        <v>0</v>
      </c>
      <c r="FS534">
        <v>0</v>
      </c>
      <c r="FX534">
        <v>840</v>
      </c>
      <c r="FY534">
        <v>120</v>
      </c>
      <c r="GA534" t="s">
        <v>3</v>
      </c>
      <c r="GD534">
        <v>0</v>
      </c>
      <c r="GF534">
        <v>-1361857297</v>
      </c>
      <c r="GG534">
        <v>2</v>
      </c>
      <c r="GH534">
        <v>1</v>
      </c>
      <c r="GI534">
        <v>-2</v>
      </c>
      <c r="GJ534">
        <v>0</v>
      </c>
      <c r="GK534">
        <f>ROUND(R534*(R12)/100,2)</f>
        <v>0</v>
      </c>
      <c r="GL534">
        <f t="shared" si="415"/>
        <v>0</v>
      </c>
      <c r="GM534">
        <f t="shared" si="416"/>
        <v>47882.21</v>
      </c>
      <c r="GN534">
        <f t="shared" si="417"/>
        <v>0</v>
      </c>
      <c r="GO534">
        <f t="shared" si="418"/>
        <v>0</v>
      </c>
      <c r="GP534">
        <f t="shared" si="419"/>
        <v>47882.21</v>
      </c>
      <c r="GR534">
        <v>0</v>
      </c>
      <c r="GS534">
        <v>0</v>
      </c>
      <c r="GT534">
        <v>0</v>
      </c>
      <c r="GU534" t="s">
        <v>163</v>
      </c>
      <c r="GV534">
        <f>ROUND(((GT534*12)),6)</f>
        <v>0</v>
      </c>
      <c r="GW534">
        <v>1</v>
      </c>
      <c r="GX534">
        <f t="shared" si="420"/>
        <v>0</v>
      </c>
      <c r="HA534">
        <v>0</v>
      </c>
      <c r="HB534">
        <v>0</v>
      </c>
      <c r="HC534">
        <f t="shared" si="421"/>
        <v>0</v>
      </c>
      <c r="HE534" t="s">
        <v>3</v>
      </c>
      <c r="HF534" t="s">
        <v>3</v>
      </c>
      <c r="HM534" t="s">
        <v>3</v>
      </c>
      <c r="HN534" t="s">
        <v>3</v>
      </c>
      <c r="HO534" t="s">
        <v>3</v>
      </c>
      <c r="HP534" t="s">
        <v>3</v>
      </c>
      <c r="HQ534" t="s">
        <v>3</v>
      </c>
      <c r="IK534">
        <v>0</v>
      </c>
    </row>
    <row r="535" spans="1:245" x14ac:dyDescent="0.2">
      <c r="A535">
        <v>17</v>
      </c>
      <c r="B535">
        <v>1</v>
      </c>
      <c r="C535">
        <f>ROW(SmtRes!A522)</f>
        <v>522</v>
      </c>
      <c r="D535">
        <f>ROW(EtalonRes!A522)</f>
        <v>522</v>
      </c>
      <c r="E535" t="s">
        <v>437</v>
      </c>
      <c r="F535" t="s">
        <v>173</v>
      </c>
      <c r="G535" t="s">
        <v>174</v>
      </c>
      <c r="H535" t="s">
        <v>166</v>
      </c>
      <c r="I535">
        <v>2.9</v>
      </c>
      <c r="J535">
        <v>0</v>
      </c>
      <c r="K535">
        <v>2.9</v>
      </c>
      <c r="O535">
        <f t="shared" si="390"/>
        <v>10165.08</v>
      </c>
      <c r="P535">
        <f t="shared" si="391"/>
        <v>30.62</v>
      </c>
      <c r="Q535">
        <f t="shared" si="392"/>
        <v>0</v>
      </c>
      <c r="R535">
        <f t="shared" si="393"/>
        <v>0</v>
      </c>
      <c r="S535">
        <f t="shared" si="394"/>
        <v>10134.459999999999</v>
      </c>
      <c r="T535">
        <f t="shared" si="395"/>
        <v>0</v>
      </c>
      <c r="U535">
        <f t="shared" si="396"/>
        <v>26.099999999999998</v>
      </c>
      <c r="V535">
        <f t="shared" si="397"/>
        <v>0</v>
      </c>
      <c r="W535">
        <f t="shared" si="398"/>
        <v>0</v>
      </c>
      <c r="X535">
        <f t="shared" si="399"/>
        <v>7094.12</v>
      </c>
      <c r="Y535">
        <f t="shared" si="400"/>
        <v>1013.45</v>
      </c>
      <c r="AA535">
        <v>150194011</v>
      </c>
      <c r="AB535">
        <f t="shared" si="401"/>
        <v>3505.2</v>
      </c>
      <c r="AC535">
        <f>ROUND(((ES535*12)),6)</f>
        <v>10.56</v>
      </c>
      <c r="AD535">
        <f>ROUND(((((ET535*12))-((EU535*12)))+AE535),6)</f>
        <v>0</v>
      </c>
      <c r="AE535">
        <f t="shared" si="422"/>
        <v>0</v>
      </c>
      <c r="AF535">
        <f t="shared" si="422"/>
        <v>3494.64</v>
      </c>
      <c r="AG535">
        <f t="shared" si="402"/>
        <v>0</v>
      </c>
      <c r="AH535">
        <f t="shared" si="423"/>
        <v>9</v>
      </c>
      <c r="AI535">
        <f t="shared" si="423"/>
        <v>0</v>
      </c>
      <c r="AJ535">
        <f t="shared" si="403"/>
        <v>0</v>
      </c>
      <c r="AK535">
        <v>292.10000000000002</v>
      </c>
      <c r="AL535">
        <v>0.88</v>
      </c>
      <c r="AM535">
        <v>0</v>
      </c>
      <c r="AN535">
        <v>0</v>
      </c>
      <c r="AO535">
        <v>291.22000000000003</v>
      </c>
      <c r="AP535">
        <v>0</v>
      </c>
      <c r="AQ535">
        <v>0.75</v>
      </c>
      <c r="AR535">
        <v>0</v>
      </c>
      <c r="AS535">
        <v>0</v>
      </c>
      <c r="AT535">
        <v>70</v>
      </c>
      <c r="AU535">
        <v>10</v>
      </c>
      <c r="AV535">
        <v>1</v>
      </c>
      <c r="AW535">
        <v>1</v>
      </c>
      <c r="AZ535">
        <v>1</v>
      </c>
      <c r="BA535">
        <v>1</v>
      </c>
      <c r="BB535">
        <v>1</v>
      </c>
      <c r="BC535">
        <v>1</v>
      </c>
      <c r="BD535" t="s">
        <v>3</v>
      </c>
      <c r="BE535" t="s">
        <v>3</v>
      </c>
      <c r="BF535" t="s">
        <v>3</v>
      </c>
      <c r="BG535" t="s">
        <v>3</v>
      </c>
      <c r="BH535">
        <v>0</v>
      </c>
      <c r="BI535">
        <v>4</v>
      </c>
      <c r="BJ535" t="s">
        <v>175</v>
      </c>
      <c r="BM535">
        <v>0</v>
      </c>
      <c r="BN535">
        <v>0</v>
      </c>
      <c r="BO535" t="s">
        <v>3</v>
      </c>
      <c r="BP535">
        <v>0</v>
      </c>
      <c r="BQ535">
        <v>1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70</v>
      </c>
      <c r="CA535">
        <v>10</v>
      </c>
      <c r="CB535" t="s">
        <v>3</v>
      </c>
      <c r="CE535">
        <v>0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 t="shared" si="404"/>
        <v>10165.08</v>
      </c>
      <c r="CQ535">
        <f t="shared" si="405"/>
        <v>10.56</v>
      </c>
      <c r="CR535">
        <f>(((((ET535*12))*BB535-((EU535*12))*BS535)+AE535*BS535)*AV535)</f>
        <v>0</v>
      </c>
      <c r="CS535">
        <f t="shared" si="406"/>
        <v>0</v>
      </c>
      <c r="CT535">
        <f t="shared" si="407"/>
        <v>3494.64</v>
      </c>
      <c r="CU535">
        <f t="shared" si="408"/>
        <v>0</v>
      </c>
      <c r="CV535">
        <f t="shared" si="409"/>
        <v>9</v>
      </c>
      <c r="CW535">
        <f t="shared" si="410"/>
        <v>0</v>
      </c>
      <c r="CX535">
        <f t="shared" si="411"/>
        <v>0</v>
      </c>
      <c r="CY535">
        <f t="shared" si="412"/>
        <v>7094.1219999999994</v>
      </c>
      <c r="CZ535">
        <f t="shared" si="413"/>
        <v>1013.4459999999999</v>
      </c>
      <c r="DC535" t="s">
        <v>3</v>
      </c>
      <c r="DD535" t="s">
        <v>163</v>
      </c>
      <c r="DE535" t="s">
        <v>163</v>
      </c>
      <c r="DF535" t="s">
        <v>163</v>
      </c>
      <c r="DG535" t="s">
        <v>163</v>
      </c>
      <c r="DH535" t="s">
        <v>3</v>
      </c>
      <c r="DI535" t="s">
        <v>163</v>
      </c>
      <c r="DJ535" t="s">
        <v>163</v>
      </c>
      <c r="DK535" t="s">
        <v>3</v>
      </c>
      <c r="DL535" t="s">
        <v>163</v>
      </c>
      <c r="DM535" t="s">
        <v>163</v>
      </c>
      <c r="DN535">
        <v>0</v>
      </c>
      <c r="DO535">
        <v>0</v>
      </c>
      <c r="DP535">
        <v>1</v>
      </c>
      <c r="DQ535">
        <v>1</v>
      </c>
      <c r="DU535">
        <v>1010</v>
      </c>
      <c r="DV535" t="s">
        <v>166</v>
      </c>
      <c r="DW535" t="s">
        <v>166</v>
      </c>
      <c r="DX535">
        <v>10</v>
      </c>
      <c r="DZ535" t="s">
        <v>3</v>
      </c>
      <c r="EA535" t="s">
        <v>3</v>
      </c>
      <c r="EB535" t="s">
        <v>3</v>
      </c>
      <c r="EC535" t="s">
        <v>3</v>
      </c>
      <c r="EE535">
        <v>113434998</v>
      </c>
      <c r="EF535">
        <v>1</v>
      </c>
      <c r="EG535" t="s">
        <v>23</v>
      </c>
      <c r="EH535">
        <v>0</v>
      </c>
      <c r="EI535" t="s">
        <v>3</v>
      </c>
      <c r="EJ535">
        <v>4</v>
      </c>
      <c r="EK535">
        <v>0</v>
      </c>
      <c r="EL535" t="s">
        <v>24</v>
      </c>
      <c r="EM535" t="s">
        <v>25</v>
      </c>
      <c r="EO535" t="s">
        <v>3</v>
      </c>
      <c r="EQ535">
        <v>131072</v>
      </c>
      <c r="ER535">
        <v>292.10000000000002</v>
      </c>
      <c r="ES535">
        <v>0.88</v>
      </c>
      <c r="ET535">
        <v>0</v>
      </c>
      <c r="EU535">
        <v>0</v>
      </c>
      <c r="EV535">
        <v>291.22000000000003</v>
      </c>
      <c r="EW535">
        <v>0.75</v>
      </c>
      <c r="EX535">
        <v>0</v>
      </c>
      <c r="EY535">
        <v>0</v>
      </c>
      <c r="FQ535">
        <v>0</v>
      </c>
      <c r="FR535">
        <f t="shared" si="414"/>
        <v>0</v>
      </c>
      <c r="FS535">
        <v>0</v>
      </c>
      <c r="FX535">
        <v>840</v>
      </c>
      <c r="FY535">
        <v>120</v>
      </c>
      <c r="GA535" t="s">
        <v>3</v>
      </c>
      <c r="GD535">
        <v>0</v>
      </c>
      <c r="GF535">
        <v>-1398076216</v>
      </c>
      <c r="GG535">
        <v>2</v>
      </c>
      <c r="GH535">
        <v>1</v>
      </c>
      <c r="GI535">
        <v>-2</v>
      </c>
      <c r="GJ535">
        <v>0</v>
      </c>
      <c r="GK535">
        <f>ROUND(R535*(R12)/100,2)</f>
        <v>0</v>
      </c>
      <c r="GL535">
        <f t="shared" si="415"/>
        <v>0</v>
      </c>
      <c r="GM535">
        <f t="shared" si="416"/>
        <v>18272.650000000001</v>
      </c>
      <c r="GN535">
        <f t="shared" si="417"/>
        <v>0</v>
      </c>
      <c r="GO535">
        <f t="shared" si="418"/>
        <v>0</v>
      </c>
      <c r="GP535">
        <f t="shared" si="419"/>
        <v>18272.650000000001</v>
      </c>
      <c r="GR535">
        <v>0</v>
      </c>
      <c r="GS535">
        <v>0</v>
      </c>
      <c r="GT535">
        <v>0</v>
      </c>
      <c r="GU535" t="s">
        <v>163</v>
      </c>
      <c r="GV535">
        <f>ROUND(((GT535*12)),6)</f>
        <v>0</v>
      </c>
      <c r="GW535">
        <v>1</v>
      </c>
      <c r="GX535">
        <f t="shared" si="420"/>
        <v>0</v>
      </c>
      <c r="HA535">
        <v>0</v>
      </c>
      <c r="HB535">
        <v>0</v>
      </c>
      <c r="HC535">
        <f t="shared" si="421"/>
        <v>0</v>
      </c>
      <c r="HE535" t="s">
        <v>3</v>
      </c>
      <c r="HF535" t="s">
        <v>3</v>
      </c>
      <c r="HM535" t="s">
        <v>3</v>
      </c>
      <c r="HN535" t="s">
        <v>3</v>
      </c>
      <c r="HO535" t="s">
        <v>3</v>
      </c>
      <c r="HP535" t="s">
        <v>3</v>
      </c>
      <c r="HQ535" t="s">
        <v>3</v>
      </c>
      <c r="IK535">
        <v>0</v>
      </c>
    </row>
    <row r="536" spans="1:245" x14ac:dyDescent="0.2">
      <c r="A536">
        <v>17</v>
      </c>
      <c r="B536">
        <v>1</v>
      </c>
      <c r="C536">
        <f>ROW(SmtRes!A525)</f>
        <v>525</v>
      </c>
      <c r="D536">
        <f>ROW(EtalonRes!A525)</f>
        <v>525</v>
      </c>
      <c r="E536" t="s">
        <v>438</v>
      </c>
      <c r="F536" t="s">
        <v>156</v>
      </c>
      <c r="G536" t="s">
        <v>157</v>
      </c>
      <c r="H536" t="s">
        <v>19</v>
      </c>
      <c r="I536">
        <v>170</v>
      </c>
      <c r="J536">
        <v>0</v>
      </c>
      <c r="K536">
        <v>170</v>
      </c>
      <c r="O536">
        <f t="shared" si="390"/>
        <v>26934.799999999999</v>
      </c>
      <c r="P536">
        <f t="shared" si="391"/>
        <v>4715.8</v>
      </c>
      <c r="Q536">
        <f t="shared" si="392"/>
        <v>0</v>
      </c>
      <c r="R536">
        <f t="shared" si="393"/>
        <v>0</v>
      </c>
      <c r="S536">
        <f t="shared" si="394"/>
        <v>22219</v>
      </c>
      <c r="T536">
        <f t="shared" si="395"/>
        <v>0</v>
      </c>
      <c r="U536">
        <f t="shared" si="396"/>
        <v>61.199999999999996</v>
      </c>
      <c r="V536">
        <f t="shared" si="397"/>
        <v>0</v>
      </c>
      <c r="W536">
        <f t="shared" si="398"/>
        <v>0</v>
      </c>
      <c r="X536">
        <f t="shared" si="399"/>
        <v>15553.3</v>
      </c>
      <c r="Y536">
        <f t="shared" si="400"/>
        <v>2221.9</v>
      </c>
      <c r="AA536">
        <v>150194011</v>
      </c>
      <c r="AB536">
        <f t="shared" si="401"/>
        <v>158.44</v>
      </c>
      <c r="AC536">
        <f>ROUND((ES536),6)</f>
        <v>27.74</v>
      </c>
      <c r="AD536">
        <f>ROUND((((ET536)-(EU536))+AE536),6)</f>
        <v>0</v>
      </c>
      <c r="AE536">
        <f>ROUND((EU536),6)</f>
        <v>0</v>
      </c>
      <c r="AF536">
        <f>ROUND((EV536),6)</f>
        <v>130.69999999999999</v>
      </c>
      <c r="AG536">
        <f t="shared" si="402"/>
        <v>0</v>
      </c>
      <c r="AH536">
        <f>(EW536)</f>
        <v>0.36</v>
      </c>
      <c r="AI536">
        <f>(EX536)</f>
        <v>0</v>
      </c>
      <c r="AJ536">
        <f t="shared" si="403"/>
        <v>0</v>
      </c>
      <c r="AK536">
        <v>158.44</v>
      </c>
      <c r="AL536">
        <v>27.74</v>
      </c>
      <c r="AM536">
        <v>0</v>
      </c>
      <c r="AN536">
        <v>0</v>
      </c>
      <c r="AO536">
        <v>130.69999999999999</v>
      </c>
      <c r="AP536">
        <v>0</v>
      </c>
      <c r="AQ536">
        <v>0.36</v>
      </c>
      <c r="AR536">
        <v>0</v>
      </c>
      <c r="AS536">
        <v>0</v>
      </c>
      <c r="AT536">
        <v>70</v>
      </c>
      <c r="AU536">
        <v>10</v>
      </c>
      <c r="AV536">
        <v>1</v>
      </c>
      <c r="AW536">
        <v>1</v>
      </c>
      <c r="AZ536">
        <v>1</v>
      </c>
      <c r="BA536">
        <v>1</v>
      </c>
      <c r="BB536">
        <v>1</v>
      </c>
      <c r="BC536">
        <v>1</v>
      </c>
      <c r="BD536" t="s">
        <v>3</v>
      </c>
      <c r="BE536" t="s">
        <v>3</v>
      </c>
      <c r="BF536" t="s">
        <v>3</v>
      </c>
      <c r="BG536" t="s">
        <v>3</v>
      </c>
      <c r="BH536">
        <v>0</v>
      </c>
      <c r="BI536">
        <v>4</v>
      </c>
      <c r="BJ536" t="s">
        <v>158</v>
      </c>
      <c r="BM536">
        <v>0</v>
      </c>
      <c r="BN536">
        <v>0</v>
      </c>
      <c r="BO536" t="s">
        <v>3</v>
      </c>
      <c r="BP536">
        <v>0</v>
      </c>
      <c r="BQ536">
        <v>1</v>
      </c>
      <c r="BR536">
        <v>0</v>
      </c>
      <c r="BS536">
        <v>1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3</v>
      </c>
      <c r="BZ536">
        <v>70</v>
      </c>
      <c r="CA536">
        <v>10</v>
      </c>
      <c r="CB536" t="s">
        <v>3</v>
      </c>
      <c r="CE536">
        <v>0</v>
      </c>
      <c r="CF536">
        <v>0</v>
      </c>
      <c r="CG536">
        <v>0</v>
      </c>
      <c r="CM536">
        <v>0</v>
      </c>
      <c r="CN536" t="s">
        <v>3</v>
      </c>
      <c r="CO536">
        <v>0</v>
      </c>
      <c r="CP536">
        <f t="shared" si="404"/>
        <v>26934.799999999999</v>
      </c>
      <c r="CQ536">
        <f t="shared" si="405"/>
        <v>27.74</v>
      </c>
      <c r="CR536">
        <f>((((ET536)*BB536-(EU536)*BS536)+AE536*BS536)*AV536)</f>
        <v>0</v>
      </c>
      <c r="CS536">
        <f t="shared" si="406"/>
        <v>0</v>
      </c>
      <c r="CT536">
        <f t="shared" si="407"/>
        <v>130.69999999999999</v>
      </c>
      <c r="CU536">
        <f t="shared" si="408"/>
        <v>0</v>
      </c>
      <c r="CV536">
        <f t="shared" si="409"/>
        <v>0.36</v>
      </c>
      <c r="CW536">
        <f t="shared" si="410"/>
        <v>0</v>
      </c>
      <c r="CX536">
        <f t="shared" si="411"/>
        <v>0</v>
      </c>
      <c r="CY536">
        <f t="shared" si="412"/>
        <v>15553.3</v>
      </c>
      <c r="CZ536">
        <f t="shared" si="413"/>
        <v>2221.9</v>
      </c>
      <c r="DC536" t="s">
        <v>3</v>
      </c>
      <c r="DD536" t="s">
        <v>3</v>
      </c>
      <c r="DE536" t="s">
        <v>3</v>
      </c>
      <c r="DF536" t="s">
        <v>3</v>
      </c>
      <c r="DG536" t="s">
        <v>3</v>
      </c>
      <c r="DH536" t="s">
        <v>3</v>
      </c>
      <c r="DI536" t="s">
        <v>3</v>
      </c>
      <c r="DJ536" t="s">
        <v>3</v>
      </c>
      <c r="DK536" t="s">
        <v>3</v>
      </c>
      <c r="DL536" t="s">
        <v>3</v>
      </c>
      <c r="DM536" t="s">
        <v>3</v>
      </c>
      <c r="DN536">
        <v>0</v>
      </c>
      <c r="DO536">
        <v>0</v>
      </c>
      <c r="DP536">
        <v>1</v>
      </c>
      <c r="DQ536">
        <v>1</v>
      </c>
      <c r="DU536">
        <v>1010</v>
      </c>
      <c r="DV536" t="s">
        <v>19</v>
      </c>
      <c r="DW536" t="s">
        <v>19</v>
      </c>
      <c r="DX536">
        <v>1</v>
      </c>
      <c r="DZ536" t="s">
        <v>3</v>
      </c>
      <c r="EA536" t="s">
        <v>3</v>
      </c>
      <c r="EB536" t="s">
        <v>3</v>
      </c>
      <c r="EC536" t="s">
        <v>3</v>
      </c>
      <c r="EE536">
        <v>113434998</v>
      </c>
      <c r="EF536">
        <v>1</v>
      </c>
      <c r="EG536" t="s">
        <v>23</v>
      </c>
      <c r="EH536">
        <v>0</v>
      </c>
      <c r="EI536" t="s">
        <v>3</v>
      </c>
      <c r="EJ536">
        <v>4</v>
      </c>
      <c r="EK536">
        <v>0</v>
      </c>
      <c r="EL536" t="s">
        <v>24</v>
      </c>
      <c r="EM536" t="s">
        <v>25</v>
      </c>
      <c r="EO536" t="s">
        <v>3</v>
      </c>
      <c r="EQ536">
        <v>131072</v>
      </c>
      <c r="ER536">
        <v>158.44</v>
      </c>
      <c r="ES536">
        <v>27.74</v>
      </c>
      <c r="ET536">
        <v>0</v>
      </c>
      <c r="EU536">
        <v>0</v>
      </c>
      <c r="EV536">
        <v>130.69999999999999</v>
      </c>
      <c r="EW536">
        <v>0.36</v>
      </c>
      <c r="EX536">
        <v>0</v>
      </c>
      <c r="EY536">
        <v>0</v>
      </c>
      <c r="FQ536">
        <v>0</v>
      </c>
      <c r="FR536">
        <f t="shared" si="414"/>
        <v>0</v>
      </c>
      <c r="FS536">
        <v>0</v>
      </c>
      <c r="FX536">
        <v>70</v>
      </c>
      <c r="FY536">
        <v>10</v>
      </c>
      <c r="GA536" t="s">
        <v>3</v>
      </c>
      <c r="GD536">
        <v>0</v>
      </c>
      <c r="GF536">
        <v>561329842</v>
      </c>
      <c r="GG536">
        <v>2</v>
      </c>
      <c r="GH536">
        <v>1</v>
      </c>
      <c r="GI536">
        <v>-2</v>
      </c>
      <c r="GJ536">
        <v>0</v>
      </c>
      <c r="GK536">
        <f>ROUND(R536*(R12)/100,2)</f>
        <v>0</v>
      </c>
      <c r="GL536">
        <f t="shared" si="415"/>
        <v>0</v>
      </c>
      <c r="GM536">
        <f t="shared" si="416"/>
        <v>44710</v>
      </c>
      <c r="GN536">
        <f t="shared" si="417"/>
        <v>0</v>
      </c>
      <c r="GO536">
        <f t="shared" si="418"/>
        <v>0</v>
      </c>
      <c r="GP536">
        <f t="shared" si="419"/>
        <v>44710</v>
      </c>
      <c r="GR536">
        <v>0</v>
      </c>
      <c r="GS536">
        <v>0</v>
      </c>
      <c r="GT536">
        <v>0</v>
      </c>
      <c r="GU536" t="s">
        <v>3</v>
      </c>
      <c r="GV536">
        <f>ROUND((GT536),6)</f>
        <v>0</v>
      </c>
      <c r="GW536">
        <v>1</v>
      </c>
      <c r="GX536">
        <f t="shared" si="420"/>
        <v>0</v>
      </c>
      <c r="HA536">
        <v>0</v>
      </c>
      <c r="HB536">
        <v>0</v>
      </c>
      <c r="HC536">
        <f t="shared" si="421"/>
        <v>0</v>
      </c>
      <c r="HE536" t="s">
        <v>3</v>
      </c>
      <c r="HF536" t="s">
        <v>3</v>
      </c>
      <c r="HM536" t="s">
        <v>3</v>
      </c>
      <c r="HN536" t="s">
        <v>3</v>
      </c>
      <c r="HO536" t="s">
        <v>3</v>
      </c>
      <c r="HP536" t="s">
        <v>3</v>
      </c>
      <c r="HQ536" t="s">
        <v>3</v>
      </c>
      <c r="IK536">
        <v>0</v>
      </c>
    </row>
    <row r="537" spans="1:245" x14ac:dyDescent="0.2">
      <c r="A537">
        <v>17</v>
      </c>
      <c r="B537">
        <v>1</v>
      </c>
      <c r="C537">
        <f>ROW(SmtRes!A529)</f>
        <v>529</v>
      </c>
      <c r="D537">
        <f>ROW(EtalonRes!A529)</f>
        <v>529</v>
      </c>
      <c r="E537" t="s">
        <v>439</v>
      </c>
      <c r="F537" t="s">
        <v>423</v>
      </c>
      <c r="G537" t="s">
        <v>424</v>
      </c>
      <c r="H537" t="s">
        <v>19</v>
      </c>
      <c r="I537">
        <v>1</v>
      </c>
      <c r="J537">
        <v>0</v>
      </c>
      <c r="K537">
        <v>1</v>
      </c>
      <c r="O537">
        <f t="shared" si="390"/>
        <v>265.48</v>
      </c>
      <c r="P537">
        <f t="shared" si="391"/>
        <v>4.07</v>
      </c>
      <c r="Q537">
        <f t="shared" si="392"/>
        <v>0</v>
      </c>
      <c r="R537">
        <f t="shared" si="393"/>
        <v>0</v>
      </c>
      <c r="S537">
        <f t="shared" si="394"/>
        <v>261.41000000000003</v>
      </c>
      <c r="T537">
        <f t="shared" si="395"/>
        <v>0</v>
      </c>
      <c r="U537">
        <f t="shared" si="396"/>
        <v>0.72</v>
      </c>
      <c r="V537">
        <f t="shared" si="397"/>
        <v>0</v>
      </c>
      <c r="W537">
        <f t="shared" si="398"/>
        <v>0</v>
      </c>
      <c r="X537">
        <f t="shared" si="399"/>
        <v>182.99</v>
      </c>
      <c r="Y537">
        <f t="shared" si="400"/>
        <v>26.14</v>
      </c>
      <c r="AA537">
        <v>150194011</v>
      </c>
      <c r="AB537">
        <f t="shared" si="401"/>
        <v>265.48</v>
      </c>
      <c r="AC537">
        <f>ROUND((ES537),6)</f>
        <v>4.07</v>
      </c>
      <c r="AD537">
        <f>ROUND((((ET537)-(EU537))+AE537),6)</f>
        <v>0</v>
      </c>
      <c r="AE537">
        <f>ROUND((EU537),6)</f>
        <v>0</v>
      </c>
      <c r="AF537">
        <f>ROUND((EV537),6)</f>
        <v>261.41000000000003</v>
      </c>
      <c r="AG537">
        <f t="shared" si="402"/>
        <v>0</v>
      </c>
      <c r="AH537">
        <f>(EW537)</f>
        <v>0.72</v>
      </c>
      <c r="AI537">
        <f>(EX537)</f>
        <v>0</v>
      </c>
      <c r="AJ537">
        <f t="shared" si="403"/>
        <v>0</v>
      </c>
      <c r="AK537">
        <v>265.48</v>
      </c>
      <c r="AL537">
        <v>4.07</v>
      </c>
      <c r="AM537">
        <v>0</v>
      </c>
      <c r="AN537">
        <v>0</v>
      </c>
      <c r="AO537">
        <v>261.41000000000003</v>
      </c>
      <c r="AP537">
        <v>0</v>
      </c>
      <c r="AQ537">
        <v>0.72</v>
      </c>
      <c r="AR537">
        <v>0</v>
      </c>
      <c r="AS537">
        <v>0</v>
      </c>
      <c r="AT537">
        <v>70</v>
      </c>
      <c r="AU537">
        <v>10</v>
      </c>
      <c r="AV537">
        <v>1</v>
      </c>
      <c r="AW537">
        <v>1</v>
      </c>
      <c r="AZ537">
        <v>1</v>
      </c>
      <c r="BA537">
        <v>1</v>
      </c>
      <c r="BB537">
        <v>1</v>
      </c>
      <c r="BC537">
        <v>1</v>
      </c>
      <c r="BD537" t="s">
        <v>3</v>
      </c>
      <c r="BE537" t="s">
        <v>3</v>
      </c>
      <c r="BF537" t="s">
        <v>3</v>
      </c>
      <c r="BG537" t="s">
        <v>3</v>
      </c>
      <c r="BH537">
        <v>0</v>
      </c>
      <c r="BI537">
        <v>4</v>
      </c>
      <c r="BJ537" t="s">
        <v>425</v>
      </c>
      <c r="BM537">
        <v>0</v>
      </c>
      <c r="BN537">
        <v>0</v>
      </c>
      <c r="BO537" t="s">
        <v>3</v>
      </c>
      <c r="BP537">
        <v>0</v>
      </c>
      <c r="BQ537">
        <v>1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3</v>
      </c>
      <c r="BZ537">
        <v>70</v>
      </c>
      <c r="CA537">
        <v>10</v>
      </c>
      <c r="CB537" t="s">
        <v>3</v>
      </c>
      <c r="CE537">
        <v>0</v>
      </c>
      <c r="CF537">
        <v>0</v>
      </c>
      <c r="CG537">
        <v>0</v>
      </c>
      <c r="CM537">
        <v>0</v>
      </c>
      <c r="CN537" t="s">
        <v>3</v>
      </c>
      <c r="CO537">
        <v>0</v>
      </c>
      <c r="CP537">
        <f t="shared" si="404"/>
        <v>265.48</v>
      </c>
      <c r="CQ537">
        <f t="shared" si="405"/>
        <v>4.07</v>
      </c>
      <c r="CR537">
        <f>((((ET537)*BB537-(EU537)*BS537)+AE537*BS537)*AV537)</f>
        <v>0</v>
      </c>
      <c r="CS537">
        <f t="shared" si="406"/>
        <v>0</v>
      </c>
      <c r="CT537">
        <f t="shared" si="407"/>
        <v>261.41000000000003</v>
      </c>
      <c r="CU537">
        <f t="shared" si="408"/>
        <v>0</v>
      </c>
      <c r="CV537">
        <f t="shared" si="409"/>
        <v>0.72</v>
      </c>
      <c r="CW537">
        <f t="shared" si="410"/>
        <v>0</v>
      </c>
      <c r="CX537">
        <f t="shared" si="411"/>
        <v>0</v>
      </c>
      <c r="CY537">
        <f t="shared" si="412"/>
        <v>182.98699999999999</v>
      </c>
      <c r="CZ537">
        <f t="shared" si="413"/>
        <v>26.141000000000005</v>
      </c>
      <c r="DC537" t="s">
        <v>3</v>
      </c>
      <c r="DD537" t="s">
        <v>3</v>
      </c>
      <c r="DE537" t="s">
        <v>3</v>
      </c>
      <c r="DF537" t="s">
        <v>3</v>
      </c>
      <c r="DG537" t="s">
        <v>3</v>
      </c>
      <c r="DH537" t="s">
        <v>3</v>
      </c>
      <c r="DI537" t="s">
        <v>3</v>
      </c>
      <c r="DJ537" t="s">
        <v>3</v>
      </c>
      <c r="DK537" t="s">
        <v>3</v>
      </c>
      <c r="DL537" t="s">
        <v>3</v>
      </c>
      <c r="DM537" t="s">
        <v>3</v>
      </c>
      <c r="DN537">
        <v>0</v>
      </c>
      <c r="DO537">
        <v>0</v>
      </c>
      <c r="DP537">
        <v>1</v>
      </c>
      <c r="DQ537">
        <v>1</v>
      </c>
      <c r="DU537">
        <v>1010</v>
      </c>
      <c r="DV537" t="s">
        <v>19</v>
      </c>
      <c r="DW537" t="s">
        <v>19</v>
      </c>
      <c r="DX537">
        <v>1</v>
      </c>
      <c r="DZ537" t="s">
        <v>3</v>
      </c>
      <c r="EA537" t="s">
        <v>3</v>
      </c>
      <c r="EB537" t="s">
        <v>3</v>
      </c>
      <c r="EC537" t="s">
        <v>3</v>
      </c>
      <c r="EE537">
        <v>113434998</v>
      </c>
      <c r="EF537">
        <v>1</v>
      </c>
      <c r="EG537" t="s">
        <v>23</v>
      </c>
      <c r="EH537">
        <v>0</v>
      </c>
      <c r="EI537" t="s">
        <v>3</v>
      </c>
      <c r="EJ537">
        <v>4</v>
      </c>
      <c r="EK537">
        <v>0</v>
      </c>
      <c r="EL537" t="s">
        <v>24</v>
      </c>
      <c r="EM537" t="s">
        <v>25</v>
      </c>
      <c r="EO537" t="s">
        <v>3</v>
      </c>
      <c r="EQ537">
        <v>131072</v>
      </c>
      <c r="ER537">
        <v>265.48</v>
      </c>
      <c r="ES537">
        <v>4.07</v>
      </c>
      <c r="ET537">
        <v>0</v>
      </c>
      <c r="EU537">
        <v>0</v>
      </c>
      <c r="EV537">
        <v>261.41000000000003</v>
      </c>
      <c r="EW537">
        <v>0.72</v>
      </c>
      <c r="EX537">
        <v>0</v>
      </c>
      <c r="EY537">
        <v>0</v>
      </c>
      <c r="FQ537">
        <v>0</v>
      </c>
      <c r="FR537">
        <f t="shared" si="414"/>
        <v>0</v>
      </c>
      <c r="FS537">
        <v>0</v>
      </c>
      <c r="FX537">
        <v>70</v>
      </c>
      <c r="FY537">
        <v>10</v>
      </c>
      <c r="GA537" t="s">
        <v>3</v>
      </c>
      <c r="GD537">
        <v>0</v>
      </c>
      <c r="GF537">
        <v>1007887509</v>
      </c>
      <c r="GG537">
        <v>2</v>
      </c>
      <c r="GH537">
        <v>1</v>
      </c>
      <c r="GI537">
        <v>-2</v>
      </c>
      <c r="GJ537">
        <v>0</v>
      </c>
      <c r="GK537">
        <f>ROUND(R537*(R12)/100,2)</f>
        <v>0</v>
      </c>
      <c r="GL537">
        <f t="shared" si="415"/>
        <v>0</v>
      </c>
      <c r="GM537">
        <f t="shared" si="416"/>
        <v>474.61</v>
      </c>
      <c r="GN537">
        <f t="shared" si="417"/>
        <v>0</v>
      </c>
      <c r="GO537">
        <f t="shared" si="418"/>
        <v>0</v>
      </c>
      <c r="GP537">
        <f t="shared" si="419"/>
        <v>474.61</v>
      </c>
      <c r="GR537">
        <v>0</v>
      </c>
      <c r="GS537">
        <v>0</v>
      </c>
      <c r="GT537">
        <v>0</v>
      </c>
      <c r="GU537" t="s">
        <v>3</v>
      </c>
      <c r="GV537">
        <f>ROUND((GT537),6)</f>
        <v>0</v>
      </c>
      <c r="GW537">
        <v>1</v>
      </c>
      <c r="GX537">
        <f t="shared" si="420"/>
        <v>0</v>
      </c>
      <c r="HA537">
        <v>0</v>
      </c>
      <c r="HB537">
        <v>0</v>
      </c>
      <c r="HC537">
        <f t="shared" si="421"/>
        <v>0</v>
      </c>
      <c r="HE537" t="s">
        <v>3</v>
      </c>
      <c r="HF537" t="s">
        <v>3</v>
      </c>
      <c r="HM537" t="s">
        <v>3</v>
      </c>
      <c r="HN537" t="s">
        <v>3</v>
      </c>
      <c r="HO537" t="s">
        <v>3</v>
      </c>
      <c r="HP537" t="s">
        <v>3</v>
      </c>
      <c r="HQ537" t="s">
        <v>3</v>
      </c>
      <c r="IK537">
        <v>0</v>
      </c>
    </row>
    <row r="538" spans="1:245" x14ac:dyDescent="0.2">
      <c r="A538">
        <v>17</v>
      </c>
      <c r="B538">
        <v>1</v>
      </c>
      <c r="C538">
        <f>ROW(SmtRes!A532)</f>
        <v>532</v>
      </c>
      <c r="D538">
        <f>ROW(EtalonRes!A532)</f>
        <v>532</v>
      </c>
      <c r="E538" t="s">
        <v>440</v>
      </c>
      <c r="F538" t="s">
        <v>427</v>
      </c>
      <c r="G538" t="s">
        <v>428</v>
      </c>
      <c r="H538" t="s">
        <v>19</v>
      </c>
      <c r="I538">
        <v>1</v>
      </c>
      <c r="J538">
        <v>0</v>
      </c>
      <c r="K538">
        <v>1</v>
      </c>
      <c r="O538">
        <f t="shared" si="390"/>
        <v>883.96</v>
      </c>
      <c r="P538">
        <f t="shared" si="391"/>
        <v>85.14</v>
      </c>
      <c r="Q538">
        <f t="shared" si="392"/>
        <v>0</v>
      </c>
      <c r="R538">
        <f t="shared" si="393"/>
        <v>0</v>
      </c>
      <c r="S538">
        <f t="shared" si="394"/>
        <v>798.82</v>
      </c>
      <c r="T538">
        <f t="shared" si="395"/>
        <v>0</v>
      </c>
      <c r="U538">
        <f t="shared" si="396"/>
        <v>2.2000000000000002</v>
      </c>
      <c r="V538">
        <f t="shared" si="397"/>
        <v>0</v>
      </c>
      <c r="W538">
        <f t="shared" si="398"/>
        <v>0</v>
      </c>
      <c r="X538">
        <f t="shared" si="399"/>
        <v>559.16999999999996</v>
      </c>
      <c r="Y538">
        <f t="shared" si="400"/>
        <v>79.88</v>
      </c>
      <c r="AA538">
        <v>150194011</v>
      </c>
      <c r="AB538">
        <f t="shared" si="401"/>
        <v>883.96</v>
      </c>
      <c r="AC538">
        <f>ROUND(((ES538*11)),6)</f>
        <v>85.14</v>
      </c>
      <c r="AD538">
        <f>ROUND(((((ET538*11))-((EU538*11)))+AE538),6)</f>
        <v>0</v>
      </c>
      <c r="AE538">
        <f>ROUND(((EU538*11)),6)</f>
        <v>0</v>
      </c>
      <c r="AF538">
        <f>ROUND(((EV538*11)),6)</f>
        <v>798.82</v>
      </c>
      <c r="AG538">
        <f t="shared" si="402"/>
        <v>0</v>
      </c>
      <c r="AH538">
        <f>((EW538*11))</f>
        <v>2.2000000000000002</v>
      </c>
      <c r="AI538">
        <f>((EX538*11))</f>
        <v>0</v>
      </c>
      <c r="AJ538">
        <f t="shared" si="403"/>
        <v>0</v>
      </c>
      <c r="AK538">
        <v>80.36</v>
      </c>
      <c r="AL538">
        <v>7.74</v>
      </c>
      <c r="AM538">
        <v>0</v>
      </c>
      <c r="AN538">
        <v>0</v>
      </c>
      <c r="AO538">
        <v>72.62</v>
      </c>
      <c r="AP538">
        <v>0</v>
      </c>
      <c r="AQ538">
        <v>0.2</v>
      </c>
      <c r="AR538">
        <v>0</v>
      </c>
      <c r="AS538">
        <v>0</v>
      </c>
      <c r="AT538">
        <v>70</v>
      </c>
      <c r="AU538">
        <v>10</v>
      </c>
      <c r="AV538">
        <v>1</v>
      </c>
      <c r="AW538">
        <v>1</v>
      </c>
      <c r="AZ538">
        <v>1</v>
      </c>
      <c r="BA538">
        <v>1</v>
      </c>
      <c r="BB538">
        <v>1</v>
      </c>
      <c r="BC538">
        <v>1</v>
      </c>
      <c r="BD538" t="s">
        <v>3</v>
      </c>
      <c r="BE538" t="s">
        <v>3</v>
      </c>
      <c r="BF538" t="s">
        <v>3</v>
      </c>
      <c r="BG538" t="s">
        <v>3</v>
      </c>
      <c r="BH538">
        <v>0</v>
      </c>
      <c r="BI538">
        <v>4</v>
      </c>
      <c r="BJ538" t="s">
        <v>429</v>
      </c>
      <c r="BM538">
        <v>0</v>
      </c>
      <c r="BN538">
        <v>0</v>
      </c>
      <c r="BO538" t="s">
        <v>3</v>
      </c>
      <c r="BP538">
        <v>0</v>
      </c>
      <c r="BQ538">
        <v>1</v>
      </c>
      <c r="BR538">
        <v>0</v>
      </c>
      <c r="BS538">
        <v>1</v>
      </c>
      <c r="BT538">
        <v>1</v>
      </c>
      <c r="BU538">
        <v>1</v>
      </c>
      <c r="BV538">
        <v>1</v>
      </c>
      <c r="BW538">
        <v>1</v>
      </c>
      <c r="BX538">
        <v>1</v>
      </c>
      <c r="BY538" t="s">
        <v>3</v>
      </c>
      <c r="BZ538">
        <v>70</v>
      </c>
      <c r="CA538">
        <v>10</v>
      </c>
      <c r="CB538" t="s">
        <v>3</v>
      </c>
      <c r="CE538">
        <v>0</v>
      </c>
      <c r="CF538">
        <v>0</v>
      </c>
      <c r="CG538">
        <v>0</v>
      </c>
      <c r="CM538">
        <v>0</v>
      </c>
      <c r="CN538" t="s">
        <v>3</v>
      </c>
      <c r="CO538">
        <v>0</v>
      </c>
      <c r="CP538">
        <f t="shared" si="404"/>
        <v>883.96</v>
      </c>
      <c r="CQ538">
        <f t="shared" si="405"/>
        <v>85.14</v>
      </c>
      <c r="CR538">
        <f>(((((ET538*11))*BB538-((EU538*11))*BS538)+AE538*BS538)*AV538)</f>
        <v>0</v>
      </c>
      <c r="CS538">
        <f t="shared" si="406"/>
        <v>0</v>
      </c>
      <c r="CT538">
        <f t="shared" si="407"/>
        <v>798.82</v>
      </c>
      <c r="CU538">
        <f t="shared" si="408"/>
        <v>0</v>
      </c>
      <c r="CV538">
        <f t="shared" si="409"/>
        <v>2.2000000000000002</v>
      </c>
      <c r="CW538">
        <f t="shared" si="410"/>
        <v>0</v>
      </c>
      <c r="CX538">
        <f t="shared" si="411"/>
        <v>0</v>
      </c>
      <c r="CY538">
        <f t="shared" si="412"/>
        <v>559.17399999999998</v>
      </c>
      <c r="CZ538">
        <f t="shared" si="413"/>
        <v>79.882000000000005</v>
      </c>
      <c r="DC538" t="s">
        <v>3</v>
      </c>
      <c r="DD538" t="s">
        <v>33</v>
      </c>
      <c r="DE538" t="s">
        <v>33</v>
      </c>
      <c r="DF538" t="s">
        <v>33</v>
      </c>
      <c r="DG538" t="s">
        <v>33</v>
      </c>
      <c r="DH538" t="s">
        <v>3</v>
      </c>
      <c r="DI538" t="s">
        <v>33</v>
      </c>
      <c r="DJ538" t="s">
        <v>33</v>
      </c>
      <c r="DK538" t="s">
        <v>3</v>
      </c>
      <c r="DL538" t="s">
        <v>33</v>
      </c>
      <c r="DM538" t="s">
        <v>33</v>
      </c>
      <c r="DN538">
        <v>0</v>
      </c>
      <c r="DO538">
        <v>0</v>
      </c>
      <c r="DP538">
        <v>1</v>
      </c>
      <c r="DQ538">
        <v>1</v>
      </c>
      <c r="DU538">
        <v>1010</v>
      </c>
      <c r="DV538" t="s">
        <v>19</v>
      </c>
      <c r="DW538" t="s">
        <v>19</v>
      </c>
      <c r="DX538">
        <v>1</v>
      </c>
      <c r="DZ538" t="s">
        <v>3</v>
      </c>
      <c r="EA538" t="s">
        <v>3</v>
      </c>
      <c r="EB538" t="s">
        <v>3</v>
      </c>
      <c r="EC538" t="s">
        <v>3</v>
      </c>
      <c r="EE538">
        <v>113434998</v>
      </c>
      <c r="EF538">
        <v>1</v>
      </c>
      <c r="EG538" t="s">
        <v>23</v>
      </c>
      <c r="EH538">
        <v>0</v>
      </c>
      <c r="EI538" t="s">
        <v>3</v>
      </c>
      <c r="EJ538">
        <v>4</v>
      </c>
      <c r="EK538">
        <v>0</v>
      </c>
      <c r="EL538" t="s">
        <v>24</v>
      </c>
      <c r="EM538" t="s">
        <v>25</v>
      </c>
      <c r="EO538" t="s">
        <v>3</v>
      </c>
      <c r="EQ538">
        <v>131072</v>
      </c>
      <c r="ER538">
        <v>80.36</v>
      </c>
      <c r="ES538">
        <v>7.74</v>
      </c>
      <c r="ET538">
        <v>0</v>
      </c>
      <c r="EU538">
        <v>0</v>
      </c>
      <c r="EV538">
        <v>72.62</v>
      </c>
      <c r="EW538">
        <v>0.2</v>
      </c>
      <c r="EX538">
        <v>0</v>
      </c>
      <c r="EY538">
        <v>0</v>
      </c>
      <c r="FQ538">
        <v>0</v>
      </c>
      <c r="FR538">
        <f t="shared" si="414"/>
        <v>0</v>
      </c>
      <c r="FS538">
        <v>0</v>
      </c>
      <c r="FX538">
        <v>770</v>
      </c>
      <c r="FY538">
        <v>110</v>
      </c>
      <c r="GA538" t="s">
        <v>3</v>
      </c>
      <c r="GD538">
        <v>0</v>
      </c>
      <c r="GF538">
        <v>922692459</v>
      </c>
      <c r="GG538">
        <v>2</v>
      </c>
      <c r="GH538">
        <v>1</v>
      </c>
      <c r="GI538">
        <v>-2</v>
      </c>
      <c r="GJ538">
        <v>0</v>
      </c>
      <c r="GK538">
        <f>ROUND(R538*(R12)/100,2)</f>
        <v>0</v>
      </c>
      <c r="GL538">
        <f t="shared" si="415"/>
        <v>0</v>
      </c>
      <c r="GM538">
        <f t="shared" si="416"/>
        <v>1523.01</v>
      </c>
      <c r="GN538">
        <f t="shared" si="417"/>
        <v>0</v>
      </c>
      <c r="GO538">
        <f t="shared" si="418"/>
        <v>0</v>
      </c>
      <c r="GP538">
        <f t="shared" si="419"/>
        <v>1523.01</v>
      </c>
      <c r="GR538">
        <v>0</v>
      </c>
      <c r="GS538">
        <v>3</v>
      </c>
      <c r="GT538">
        <v>0</v>
      </c>
      <c r="GU538" t="s">
        <v>33</v>
      </c>
      <c r="GV538">
        <f>ROUND(((GT538*11)),6)</f>
        <v>0</v>
      </c>
      <c r="GW538">
        <v>1</v>
      </c>
      <c r="GX538">
        <f t="shared" si="420"/>
        <v>0</v>
      </c>
      <c r="HA538">
        <v>0</v>
      </c>
      <c r="HB538">
        <v>0</v>
      </c>
      <c r="HC538">
        <f t="shared" si="421"/>
        <v>0</v>
      </c>
      <c r="HE538" t="s">
        <v>3</v>
      </c>
      <c r="HF538" t="s">
        <v>3</v>
      </c>
      <c r="HM538" t="s">
        <v>3</v>
      </c>
      <c r="HN538" t="s">
        <v>3</v>
      </c>
      <c r="HO538" t="s">
        <v>3</v>
      </c>
      <c r="HP538" t="s">
        <v>3</v>
      </c>
      <c r="HQ538" t="s">
        <v>3</v>
      </c>
      <c r="IK538">
        <v>0</v>
      </c>
    </row>
    <row r="539" spans="1:245" x14ac:dyDescent="0.2">
      <c r="A539">
        <v>17</v>
      </c>
      <c r="B539">
        <v>1</v>
      </c>
      <c r="C539">
        <f>ROW(SmtRes!A536)</f>
        <v>536</v>
      </c>
      <c r="D539">
        <f>ROW(EtalonRes!A536)</f>
        <v>536</v>
      </c>
      <c r="E539" t="s">
        <v>441</v>
      </c>
      <c r="F539" t="s">
        <v>85</v>
      </c>
      <c r="G539" t="s">
        <v>415</v>
      </c>
      <c r="H539" t="s">
        <v>19</v>
      </c>
      <c r="I539">
        <v>4</v>
      </c>
      <c r="J539">
        <v>0</v>
      </c>
      <c r="K539">
        <v>4</v>
      </c>
      <c r="O539">
        <f t="shared" si="390"/>
        <v>220.16</v>
      </c>
      <c r="P539">
        <f t="shared" si="391"/>
        <v>1.96</v>
      </c>
      <c r="Q539">
        <f t="shared" si="392"/>
        <v>44.24</v>
      </c>
      <c r="R539">
        <f t="shared" si="393"/>
        <v>28.87</v>
      </c>
      <c r="S539">
        <f t="shared" si="394"/>
        <v>173.96</v>
      </c>
      <c r="T539">
        <f t="shared" si="395"/>
        <v>0</v>
      </c>
      <c r="U539">
        <f t="shared" si="396"/>
        <v>0.44799999999999995</v>
      </c>
      <c r="V539">
        <f t="shared" si="397"/>
        <v>0</v>
      </c>
      <c r="W539">
        <f t="shared" si="398"/>
        <v>0</v>
      </c>
      <c r="X539">
        <f t="shared" si="399"/>
        <v>121.77</v>
      </c>
      <c r="Y539">
        <f t="shared" si="400"/>
        <v>17.399999999999999</v>
      </c>
      <c r="AA539">
        <v>150194011</v>
      </c>
      <c r="AB539">
        <f t="shared" si="401"/>
        <v>55.040999999999997</v>
      </c>
      <c r="AC539">
        <f>ROUND(((ES539*1)),6)</f>
        <v>0.49</v>
      </c>
      <c r="AD539">
        <f>ROUND(((((ET539*0.7))-((EU539*0.7)))+AE539),6)</f>
        <v>11.06</v>
      </c>
      <c r="AE539">
        <f>ROUND(((EU539*0.7)),6)</f>
        <v>7.2169999999999996</v>
      </c>
      <c r="AF539">
        <f>ROUND(((EV539*0.7)),6)</f>
        <v>43.491</v>
      </c>
      <c r="AG539">
        <f t="shared" si="402"/>
        <v>0</v>
      </c>
      <c r="AH539">
        <f>((EW539*0.7))</f>
        <v>0.11199999999999999</v>
      </c>
      <c r="AI539">
        <f>((EX539*0.7))</f>
        <v>0</v>
      </c>
      <c r="AJ539">
        <f t="shared" si="403"/>
        <v>0</v>
      </c>
      <c r="AK539">
        <v>78.42</v>
      </c>
      <c r="AL539">
        <v>0.49</v>
      </c>
      <c r="AM539">
        <v>15.8</v>
      </c>
      <c r="AN539">
        <v>10.31</v>
      </c>
      <c r="AO539">
        <v>62.13</v>
      </c>
      <c r="AP539">
        <v>0</v>
      </c>
      <c r="AQ539">
        <v>0.16</v>
      </c>
      <c r="AR539">
        <v>0</v>
      </c>
      <c r="AS539">
        <v>0</v>
      </c>
      <c r="AT539">
        <v>70</v>
      </c>
      <c r="AU539">
        <v>10</v>
      </c>
      <c r="AV539">
        <v>1</v>
      </c>
      <c r="AW539">
        <v>1</v>
      </c>
      <c r="AZ539">
        <v>1</v>
      </c>
      <c r="BA539">
        <v>1</v>
      </c>
      <c r="BB539">
        <v>1</v>
      </c>
      <c r="BC539">
        <v>1</v>
      </c>
      <c r="BD539" t="s">
        <v>3</v>
      </c>
      <c r="BE539" t="s">
        <v>3</v>
      </c>
      <c r="BF539" t="s">
        <v>3</v>
      </c>
      <c r="BG539" t="s">
        <v>3</v>
      </c>
      <c r="BH539">
        <v>0</v>
      </c>
      <c r="BI539">
        <v>4</v>
      </c>
      <c r="BJ539" t="s">
        <v>87</v>
      </c>
      <c r="BM539">
        <v>0</v>
      </c>
      <c r="BN539">
        <v>0</v>
      </c>
      <c r="BO539" t="s">
        <v>3</v>
      </c>
      <c r="BP539">
        <v>0</v>
      </c>
      <c r="BQ539">
        <v>1</v>
      </c>
      <c r="BR539">
        <v>0</v>
      </c>
      <c r="BS539">
        <v>1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3</v>
      </c>
      <c r="BZ539">
        <v>70</v>
      </c>
      <c r="CA539">
        <v>10</v>
      </c>
      <c r="CB539" t="s">
        <v>3</v>
      </c>
      <c r="CE539">
        <v>0</v>
      </c>
      <c r="CF539">
        <v>0</v>
      </c>
      <c r="CG539">
        <v>0</v>
      </c>
      <c r="CM539">
        <v>0</v>
      </c>
      <c r="CN539" t="s">
        <v>850</v>
      </c>
      <c r="CO539">
        <v>0</v>
      </c>
      <c r="CP539">
        <f t="shared" si="404"/>
        <v>220.16000000000003</v>
      </c>
      <c r="CQ539">
        <f t="shared" si="405"/>
        <v>0.49</v>
      </c>
      <c r="CR539">
        <f>(((((ET539*0.7))*BB539-((EU539*0.7))*BS539)+AE539*BS539)*AV539)</f>
        <v>11.06</v>
      </c>
      <c r="CS539">
        <f t="shared" si="406"/>
        <v>7.2169999999999996</v>
      </c>
      <c r="CT539">
        <f t="shared" si="407"/>
        <v>43.491</v>
      </c>
      <c r="CU539">
        <f t="shared" si="408"/>
        <v>0</v>
      </c>
      <c r="CV539">
        <f t="shared" si="409"/>
        <v>0.11199999999999999</v>
      </c>
      <c r="CW539">
        <f t="shared" si="410"/>
        <v>0</v>
      </c>
      <c r="CX539">
        <f t="shared" si="411"/>
        <v>0</v>
      </c>
      <c r="CY539">
        <f t="shared" si="412"/>
        <v>121.77200000000001</v>
      </c>
      <c r="CZ539">
        <f t="shared" si="413"/>
        <v>17.396000000000001</v>
      </c>
      <c r="DC539" t="s">
        <v>3</v>
      </c>
      <c r="DD539" t="s">
        <v>21</v>
      </c>
      <c r="DE539" t="s">
        <v>22</v>
      </c>
      <c r="DF539" t="s">
        <v>22</v>
      </c>
      <c r="DG539" t="s">
        <v>22</v>
      </c>
      <c r="DH539" t="s">
        <v>3</v>
      </c>
      <c r="DI539" t="s">
        <v>22</v>
      </c>
      <c r="DJ539" t="s">
        <v>22</v>
      </c>
      <c r="DK539" t="s">
        <v>3</v>
      </c>
      <c r="DL539" t="s">
        <v>3</v>
      </c>
      <c r="DM539" t="s">
        <v>3</v>
      </c>
      <c r="DN539">
        <v>0</v>
      </c>
      <c r="DO539">
        <v>0</v>
      </c>
      <c r="DP539">
        <v>1</v>
      </c>
      <c r="DQ539">
        <v>1</v>
      </c>
      <c r="DU539">
        <v>1010</v>
      </c>
      <c r="DV539" t="s">
        <v>19</v>
      </c>
      <c r="DW539" t="s">
        <v>19</v>
      </c>
      <c r="DX539">
        <v>1</v>
      </c>
      <c r="DZ539" t="s">
        <v>3</v>
      </c>
      <c r="EA539" t="s">
        <v>3</v>
      </c>
      <c r="EB539" t="s">
        <v>3</v>
      </c>
      <c r="EC539" t="s">
        <v>3</v>
      </c>
      <c r="EE539">
        <v>113434998</v>
      </c>
      <c r="EF539">
        <v>1</v>
      </c>
      <c r="EG539" t="s">
        <v>23</v>
      </c>
      <c r="EH539">
        <v>0</v>
      </c>
      <c r="EI539" t="s">
        <v>3</v>
      </c>
      <c r="EJ539">
        <v>4</v>
      </c>
      <c r="EK539">
        <v>0</v>
      </c>
      <c r="EL539" t="s">
        <v>24</v>
      </c>
      <c r="EM539" t="s">
        <v>25</v>
      </c>
      <c r="EO539" t="s">
        <v>26</v>
      </c>
      <c r="EQ539">
        <v>131072</v>
      </c>
      <c r="ER539">
        <v>78.42</v>
      </c>
      <c r="ES539">
        <v>0.49</v>
      </c>
      <c r="ET539">
        <v>15.8</v>
      </c>
      <c r="EU539">
        <v>10.31</v>
      </c>
      <c r="EV539">
        <v>62.13</v>
      </c>
      <c r="EW539">
        <v>0.16</v>
      </c>
      <c r="EX539">
        <v>0</v>
      </c>
      <c r="EY539">
        <v>0</v>
      </c>
      <c r="FQ539">
        <v>0</v>
      </c>
      <c r="FR539">
        <f t="shared" si="414"/>
        <v>0</v>
      </c>
      <c r="FS539">
        <v>0</v>
      </c>
      <c r="FX539">
        <v>70</v>
      </c>
      <c r="FY539">
        <v>10</v>
      </c>
      <c r="GA539" t="s">
        <v>3</v>
      </c>
      <c r="GD539">
        <v>0</v>
      </c>
      <c r="GF539">
        <v>-25917150</v>
      </c>
      <c r="GG539">
        <v>2</v>
      </c>
      <c r="GH539">
        <v>1</v>
      </c>
      <c r="GI539">
        <v>-2</v>
      </c>
      <c r="GJ539">
        <v>0</v>
      </c>
      <c r="GK539">
        <f>ROUND(R539*(R12)/100,2)</f>
        <v>31.18</v>
      </c>
      <c r="GL539">
        <f t="shared" si="415"/>
        <v>0</v>
      </c>
      <c r="GM539">
        <f t="shared" si="416"/>
        <v>390.51</v>
      </c>
      <c r="GN539">
        <f t="shared" si="417"/>
        <v>0</v>
      </c>
      <c r="GO539">
        <f t="shared" si="418"/>
        <v>0</v>
      </c>
      <c r="GP539">
        <f t="shared" si="419"/>
        <v>390.51</v>
      </c>
      <c r="GR539">
        <v>0</v>
      </c>
      <c r="GS539">
        <v>0</v>
      </c>
      <c r="GT539">
        <v>0</v>
      </c>
      <c r="GU539" t="s">
        <v>3</v>
      </c>
      <c r="GV539">
        <f>ROUND((GT539),6)</f>
        <v>0</v>
      </c>
      <c r="GW539">
        <v>1</v>
      </c>
      <c r="GX539">
        <f t="shared" si="420"/>
        <v>0</v>
      </c>
      <c r="HA539">
        <v>0</v>
      </c>
      <c r="HB539">
        <v>0</v>
      </c>
      <c r="HC539">
        <f t="shared" si="421"/>
        <v>0</v>
      </c>
      <c r="HE539" t="s">
        <v>3</v>
      </c>
      <c r="HF539" t="s">
        <v>3</v>
      </c>
      <c r="HM539" t="s">
        <v>3</v>
      </c>
      <c r="HN539" t="s">
        <v>3</v>
      </c>
      <c r="HO539" t="s">
        <v>3</v>
      </c>
      <c r="HP539" t="s">
        <v>3</v>
      </c>
      <c r="HQ539" t="s">
        <v>3</v>
      </c>
      <c r="IK539">
        <v>0</v>
      </c>
    </row>
    <row r="540" spans="1:245" x14ac:dyDescent="0.2">
      <c r="A540">
        <v>17</v>
      </c>
      <c r="B540">
        <v>1</v>
      </c>
      <c r="C540">
        <f>ROW(SmtRes!A540)</f>
        <v>540</v>
      </c>
      <c r="D540">
        <f>ROW(EtalonRes!A540)</f>
        <v>540</v>
      </c>
      <c r="E540" t="s">
        <v>442</v>
      </c>
      <c r="F540" t="s">
        <v>89</v>
      </c>
      <c r="G540" t="s">
        <v>417</v>
      </c>
      <c r="H540" t="s">
        <v>19</v>
      </c>
      <c r="I540">
        <v>4</v>
      </c>
      <c r="J540">
        <v>0</v>
      </c>
      <c r="K540">
        <v>4</v>
      </c>
      <c r="O540">
        <f t="shared" si="390"/>
        <v>664.4</v>
      </c>
      <c r="P540">
        <f t="shared" si="391"/>
        <v>21.56</v>
      </c>
      <c r="Q540">
        <f t="shared" si="392"/>
        <v>130.35</v>
      </c>
      <c r="R540">
        <f t="shared" si="393"/>
        <v>85.14</v>
      </c>
      <c r="S540">
        <f t="shared" si="394"/>
        <v>512.49</v>
      </c>
      <c r="T540">
        <f t="shared" si="395"/>
        <v>0</v>
      </c>
      <c r="U540">
        <f t="shared" si="396"/>
        <v>1.3199999999999998</v>
      </c>
      <c r="V540">
        <f t="shared" si="397"/>
        <v>0</v>
      </c>
      <c r="W540">
        <f t="shared" si="398"/>
        <v>0</v>
      </c>
      <c r="X540">
        <f t="shared" si="399"/>
        <v>358.74</v>
      </c>
      <c r="Y540">
        <f t="shared" si="400"/>
        <v>51.25</v>
      </c>
      <c r="AA540">
        <v>150194011</v>
      </c>
      <c r="AB540">
        <f t="shared" si="401"/>
        <v>166.1</v>
      </c>
      <c r="AC540">
        <f>ROUND((((ES540*1)*11)),6)</f>
        <v>5.39</v>
      </c>
      <c r="AD540">
        <f>ROUND((((((ET540*0.75)*11))-(((EU540*0.75)*11)))+AE540),6)</f>
        <v>32.587499999999999</v>
      </c>
      <c r="AE540">
        <f>ROUND((((EU540*0.75)*11)),6)</f>
        <v>21.285</v>
      </c>
      <c r="AF540">
        <f>ROUND((((EV540*0.75)*11)),6)</f>
        <v>128.1225</v>
      </c>
      <c r="AG540">
        <f t="shared" si="402"/>
        <v>0</v>
      </c>
      <c r="AH540">
        <f>(((EW540*0.75)*11))</f>
        <v>0.32999999999999996</v>
      </c>
      <c r="AI540">
        <f>(((EX540*0.75)*11))</f>
        <v>0</v>
      </c>
      <c r="AJ540">
        <f t="shared" si="403"/>
        <v>0</v>
      </c>
      <c r="AK540">
        <v>19.97</v>
      </c>
      <c r="AL540">
        <v>0.49</v>
      </c>
      <c r="AM540">
        <v>3.95</v>
      </c>
      <c r="AN540">
        <v>2.58</v>
      </c>
      <c r="AO540">
        <v>15.53</v>
      </c>
      <c r="AP540">
        <v>0</v>
      </c>
      <c r="AQ540">
        <v>0.04</v>
      </c>
      <c r="AR540">
        <v>0</v>
      </c>
      <c r="AS540">
        <v>0</v>
      </c>
      <c r="AT540">
        <v>70</v>
      </c>
      <c r="AU540">
        <v>10</v>
      </c>
      <c r="AV540">
        <v>1</v>
      </c>
      <c r="AW540">
        <v>1</v>
      </c>
      <c r="AZ540">
        <v>1</v>
      </c>
      <c r="BA540">
        <v>1</v>
      </c>
      <c r="BB540">
        <v>1</v>
      </c>
      <c r="BC540">
        <v>1</v>
      </c>
      <c r="BD540" t="s">
        <v>3</v>
      </c>
      <c r="BE540" t="s">
        <v>3</v>
      </c>
      <c r="BF540" t="s">
        <v>3</v>
      </c>
      <c r="BG540" t="s">
        <v>3</v>
      </c>
      <c r="BH540">
        <v>0</v>
      </c>
      <c r="BI540">
        <v>4</v>
      </c>
      <c r="BJ540" t="s">
        <v>91</v>
      </c>
      <c r="BM540">
        <v>0</v>
      </c>
      <c r="BN540">
        <v>0</v>
      </c>
      <c r="BO540" t="s">
        <v>3</v>
      </c>
      <c r="BP540">
        <v>0</v>
      </c>
      <c r="BQ540">
        <v>1</v>
      </c>
      <c r="BR540">
        <v>0</v>
      </c>
      <c r="BS540">
        <v>1</v>
      </c>
      <c r="BT540">
        <v>1</v>
      </c>
      <c r="BU540">
        <v>1</v>
      </c>
      <c r="BV540">
        <v>1</v>
      </c>
      <c r="BW540">
        <v>1</v>
      </c>
      <c r="BX540">
        <v>1</v>
      </c>
      <c r="BY540" t="s">
        <v>3</v>
      </c>
      <c r="BZ540">
        <v>70</v>
      </c>
      <c r="CA540">
        <v>10</v>
      </c>
      <c r="CB540" t="s">
        <v>3</v>
      </c>
      <c r="CE540">
        <v>0</v>
      </c>
      <c r="CF540">
        <v>0</v>
      </c>
      <c r="CG540">
        <v>0</v>
      </c>
      <c r="CM540">
        <v>0</v>
      </c>
      <c r="CN540" t="s">
        <v>851</v>
      </c>
      <c r="CO540">
        <v>0</v>
      </c>
      <c r="CP540">
        <f t="shared" si="404"/>
        <v>664.4</v>
      </c>
      <c r="CQ540">
        <f t="shared" si="405"/>
        <v>5.39</v>
      </c>
      <c r="CR540">
        <f>((((((ET540*0.75)*11))*BB540-(((EU540*0.75)*11))*BS540)+AE540*BS540)*AV540)</f>
        <v>32.587500000000006</v>
      </c>
      <c r="CS540">
        <f t="shared" si="406"/>
        <v>21.285</v>
      </c>
      <c r="CT540">
        <f t="shared" si="407"/>
        <v>128.1225</v>
      </c>
      <c r="CU540">
        <f t="shared" si="408"/>
        <v>0</v>
      </c>
      <c r="CV540">
        <f t="shared" si="409"/>
        <v>0.32999999999999996</v>
      </c>
      <c r="CW540">
        <f t="shared" si="410"/>
        <v>0</v>
      </c>
      <c r="CX540">
        <f t="shared" si="411"/>
        <v>0</v>
      </c>
      <c r="CY540">
        <f t="shared" si="412"/>
        <v>358.74300000000005</v>
      </c>
      <c r="CZ540">
        <f t="shared" si="413"/>
        <v>51.248999999999995</v>
      </c>
      <c r="DC540" t="s">
        <v>3</v>
      </c>
      <c r="DD540" t="s">
        <v>31</v>
      </c>
      <c r="DE540" t="s">
        <v>32</v>
      </c>
      <c r="DF540" t="s">
        <v>32</v>
      </c>
      <c r="DG540" t="s">
        <v>32</v>
      </c>
      <c r="DH540" t="s">
        <v>3</v>
      </c>
      <c r="DI540" t="s">
        <v>32</v>
      </c>
      <c r="DJ540" t="s">
        <v>32</v>
      </c>
      <c r="DK540" t="s">
        <v>3</v>
      </c>
      <c r="DL540" t="s">
        <v>33</v>
      </c>
      <c r="DM540" t="s">
        <v>33</v>
      </c>
      <c r="DN540">
        <v>0</v>
      </c>
      <c r="DO540">
        <v>0</v>
      </c>
      <c r="DP540">
        <v>1</v>
      </c>
      <c r="DQ540">
        <v>1</v>
      </c>
      <c r="DU540">
        <v>1010</v>
      </c>
      <c r="DV540" t="s">
        <v>19</v>
      </c>
      <c r="DW540" t="s">
        <v>19</v>
      </c>
      <c r="DX540">
        <v>1</v>
      </c>
      <c r="DZ540" t="s">
        <v>3</v>
      </c>
      <c r="EA540" t="s">
        <v>3</v>
      </c>
      <c r="EB540" t="s">
        <v>3</v>
      </c>
      <c r="EC540" t="s">
        <v>3</v>
      </c>
      <c r="EE540">
        <v>113434998</v>
      </c>
      <c r="EF540">
        <v>1</v>
      </c>
      <c r="EG540" t="s">
        <v>23</v>
      </c>
      <c r="EH540">
        <v>0</v>
      </c>
      <c r="EI540" t="s">
        <v>3</v>
      </c>
      <c r="EJ540">
        <v>4</v>
      </c>
      <c r="EK540">
        <v>0</v>
      </c>
      <c r="EL540" t="s">
        <v>24</v>
      </c>
      <c r="EM540" t="s">
        <v>25</v>
      </c>
      <c r="EO540" t="s">
        <v>34</v>
      </c>
      <c r="EQ540">
        <v>131072</v>
      </c>
      <c r="ER540">
        <v>19.97</v>
      </c>
      <c r="ES540">
        <v>0.49</v>
      </c>
      <c r="ET540">
        <v>3.95</v>
      </c>
      <c r="EU540">
        <v>2.58</v>
      </c>
      <c r="EV540">
        <v>15.53</v>
      </c>
      <c r="EW540">
        <v>0.04</v>
      </c>
      <c r="EX540">
        <v>0</v>
      </c>
      <c r="EY540">
        <v>0</v>
      </c>
      <c r="FQ540">
        <v>0</v>
      </c>
      <c r="FR540">
        <f t="shared" si="414"/>
        <v>0</v>
      </c>
      <c r="FS540">
        <v>0</v>
      </c>
      <c r="FX540">
        <v>770</v>
      </c>
      <c r="FY540">
        <v>110</v>
      </c>
      <c r="GA540" t="s">
        <v>3</v>
      </c>
      <c r="GD540">
        <v>0</v>
      </c>
      <c r="GF540">
        <v>-580284171</v>
      </c>
      <c r="GG540">
        <v>2</v>
      </c>
      <c r="GH540">
        <v>1</v>
      </c>
      <c r="GI540">
        <v>-2</v>
      </c>
      <c r="GJ540">
        <v>0</v>
      </c>
      <c r="GK540">
        <f>ROUND(R540*(R12)/100,2)</f>
        <v>91.95</v>
      </c>
      <c r="GL540">
        <f t="shared" si="415"/>
        <v>0</v>
      </c>
      <c r="GM540">
        <f t="shared" si="416"/>
        <v>1166.3399999999999</v>
      </c>
      <c r="GN540">
        <f t="shared" si="417"/>
        <v>0</v>
      </c>
      <c r="GO540">
        <f t="shared" si="418"/>
        <v>0</v>
      </c>
      <c r="GP540">
        <f t="shared" si="419"/>
        <v>1166.3399999999999</v>
      </c>
      <c r="GR540">
        <v>0</v>
      </c>
      <c r="GS540">
        <v>0</v>
      </c>
      <c r="GT540">
        <v>0</v>
      </c>
      <c r="GU540" t="s">
        <v>33</v>
      </c>
      <c r="GV540">
        <f>ROUND(((GT540*11)),6)</f>
        <v>0</v>
      </c>
      <c r="GW540">
        <v>1</v>
      </c>
      <c r="GX540">
        <f t="shared" si="420"/>
        <v>0</v>
      </c>
      <c r="HA540">
        <v>0</v>
      </c>
      <c r="HB540">
        <v>0</v>
      </c>
      <c r="HC540">
        <f t="shared" si="421"/>
        <v>0</v>
      </c>
      <c r="HE540" t="s">
        <v>3</v>
      </c>
      <c r="HF540" t="s">
        <v>3</v>
      </c>
      <c r="HM540" t="s">
        <v>3</v>
      </c>
      <c r="HN540" t="s">
        <v>3</v>
      </c>
      <c r="HO540" t="s">
        <v>3</v>
      </c>
      <c r="HP540" t="s">
        <v>3</v>
      </c>
      <c r="HQ540" t="s">
        <v>3</v>
      </c>
      <c r="IK540">
        <v>0</v>
      </c>
    </row>
    <row r="542" spans="1:245" x14ac:dyDescent="0.2">
      <c r="A542" s="2">
        <v>51</v>
      </c>
      <c r="B542" s="2">
        <f>B528</f>
        <v>1</v>
      </c>
      <c r="C542" s="2">
        <f>A528</f>
        <v>5</v>
      </c>
      <c r="D542" s="2">
        <f>ROW(A528)</f>
        <v>528</v>
      </c>
      <c r="E542" s="2"/>
      <c r="F542" s="2" t="str">
        <f>IF(F528&lt;&gt;"",F528,"")</f>
        <v>Новый подраздел</v>
      </c>
      <c r="G542" s="2" t="str">
        <f>IF(G528&lt;&gt;"",G528,"")</f>
        <v>Система оповещения</v>
      </c>
      <c r="H542" s="2">
        <v>0</v>
      </c>
      <c r="I542" s="2"/>
      <c r="J542" s="2"/>
      <c r="K542" s="2"/>
      <c r="L542" s="2"/>
      <c r="M542" s="2"/>
      <c r="N542" s="2"/>
      <c r="O542" s="2">
        <f t="shared" ref="O542:T542" si="424">ROUND(AB542,2)</f>
        <v>66833.440000000002</v>
      </c>
      <c r="P542" s="2">
        <f t="shared" si="424"/>
        <v>5049.59</v>
      </c>
      <c r="Q542" s="2">
        <f t="shared" si="424"/>
        <v>174.59</v>
      </c>
      <c r="R542" s="2">
        <f t="shared" si="424"/>
        <v>114.01</v>
      </c>
      <c r="S542" s="2">
        <f t="shared" si="424"/>
        <v>61609.26</v>
      </c>
      <c r="T542" s="2">
        <f t="shared" si="424"/>
        <v>0</v>
      </c>
      <c r="U542" s="2">
        <f>AH542</f>
        <v>163.00799999999998</v>
      </c>
      <c r="V542" s="2">
        <f>AI542</f>
        <v>0</v>
      </c>
      <c r="W542" s="2">
        <f>ROUND(AJ542,2)</f>
        <v>0</v>
      </c>
      <c r="X542" s="2">
        <f>ROUND(AK542,2)</f>
        <v>43126.47</v>
      </c>
      <c r="Y542" s="2">
        <f>ROUND(AL542,2)</f>
        <v>6160.93</v>
      </c>
      <c r="Z542" s="2"/>
      <c r="AA542" s="2"/>
      <c r="AB542" s="2">
        <f>ROUND(SUMIF(AA532:AA540,"=150194011",O532:O540),2)</f>
        <v>66833.440000000002</v>
      </c>
      <c r="AC542" s="2">
        <f>ROUND(SUMIF(AA532:AA540,"=150194011",P532:P540),2)</f>
        <v>5049.59</v>
      </c>
      <c r="AD542" s="2">
        <f>ROUND(SUMIF(AA532:AA540,"=150194011",Q532:Q540),2)</f>
        <v>174.59</v>
      </c>
      <c r="AE542" s="2">
        <f>ROUND(SUMIF(AA532:AA540,"=150194011",R532:R540),2)</f>
        <v>114.01</v>
      </c>
      <c r="AF542" s="2">
        <f>ROUND(SUMIF(AA532:AA540,"=150194011",S532:S540),2)</f>
        <v>61609.26</v>
      </c>
      <c r="AG542" s="2">
        <f>ROUND(SUMIF(AA532:AA540,"=150194011",T532:T540),2)</f>
        <v>0</v>
      </c>
      <c r="AH542" s="2">
        <f>SUMIF(AA532:AA540,"=150194011",U532:U540)</f>
        <v>163.00799999999998</v>
      </c>
      <c r="AI542" s="2">
        <f>SUMIF(AA532:AA540,"=150194011",V532:V540)</f>
        <v>0</v>
      </c>
      <c r="AJ542" s="2">
        <f>ROUND(SUMIF(AA532:AA540,"=150194011",W532:W540),2)</f>
        <v>0</v>
      </c>
      <c r="AK542" s="2">
        <f>ROUND(SUMIF(AA532:AA540,"=150194011",X532:X540),2)</f>
        <v>43126.47</v>
      </c>
      <c r="AL542" s="2">
        <f>ROUND(SUMIF(AA532:AA540,"=150194011",Y532:Y540),2)</f>
        <v>6160.93</v>
      </c>
      <c r="AM542" s="2"/>
      <c r="AN542" s="2"/>
      <c r="AO542" s="2">
        <f t="shared" ref="AO542:BD542" si="425">ROUND(BX542,2)</f>
        <v>0</v>
      </c>
      <c r="AP542" s="2">
        <f t="shared" si="425"/>
        <v>0</v>
      </c>
      <c r="AQ542" s="2">
        <f t="shared" si="425"/>
        <v>0</v>
      </c>
      <c r="AR542" s="2">
        <f t="shared" si="425"/>
        <v>116243.97</v>
      </c>
      <c r="AS542" s="2">
        <f t="shared" si="425"/>
        <v>0</v>
      </c>
      <c r="AT542" s="2">
        <f t="shared" si="425"/>
        <v>0</v>
      </c>
      <c r="AU542" s="2">
        <f t="shared" si="425"/>
        <v>116243.97</v>
      </c>
      <c r="AV542" s="2">
        <f t="shared" si="425"/>
        <v>5049.59</v>
      </c>
      <c r="AW542" s="2">
        <f t="shared" si="425"/>
        <v>5049.59</v>
      </c>
      <c r="AX542" s="2">
        <f t="shared" si="425"/>
        <v>0</v>
      </c>
      <c r="AY542" s="2">
        <f t="shared" si="425"/>
        <v>5049.59</v>
      </c>
      <c r="AZ542" s="2">
        <f t="shared" si="425"/>
        <v>0</v>
      </c>
      <c r="BA542" s="2">
        <f t="shared" si="425"/>
        <v>0</v>
      </c>
      <c r="BB542" s="2">
        <f t="shared" si="425"/>
        <v>0</v>
      </c>
      <c r="BC542" s="2">
        <f t="shared" si="425"/>
        <v>0</v>
      </c>
      <c r="BD542" s="2">
        <f t="shared" si="425"/>
        <v>0</v>
      </c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>
        <f>ROUND(SUMIF(AA532:AA540,"=150194011",FQ532:FQ540),2)</f>
        <v>0</v>
      </c>
      <c r="BY542" s="2">
        <f>ROUND(SUMIF(AA532:AA540,"=150194011",FR532:FR540),2)</f>
        <v>0</v>
      </c>
      <c r="BZ542" s="2">
        <f>ROUND(SUMIF(AA532:AA540,"=150194011",GL532:GL540),2)</f>
        <v>0</v>
      </c>
      <c r="CA542" s="2">
        <f>ROUND(SUMIF(AA532:AA540,"=150194011",GM532:GM540),2)</f>
        <v>116243.97</v>
      </c>
      <c r="CB542" s="2">
        <f>ROUND(SUMIF(AA532:AA540,"=150194011",GN532:GN540),2)</f>
        <v>0</v>
      </c>
      <c r="CC542" s="2">
        <f>ROUND(SUMIF(AA532:AA540,"=150194011",GO532:GO540),2)</f>
        <v>0</v>
      </c>
      <c r="CD542" s="2">
        <f>ROUND(SUMIF(AA532:AA540,"=150194011",GP532:GP540),2)</f>
        <v>116243.97</v>
      </c>
      <c r="CE542" s="2">
        <f>AC542-BX542</f>
        <v>5049.59</v>
      </c>
      <c r="CF542" s="2">
        <f>AC542-BY542</f>
        <v>5049.59</v>
      </c>
      <c r="CG542" s="2">
        <f>BX542-BZ542</f>
        <v>0</v>
      </c>
      <c r="CH542" s="2">
        <f>AC542-BX542-BY542+BZ542</f>
        <v>5049.59</v>
      </c>
      <c r="CI542" s="2">
        <f>BY542-BZ542</f>
        <v>0</v>
      </c>
      <c r="CJ542" s="2">
        <f>ROUND(SUMIF(AA532:AA540,"=150194011",GX532:GX540),2)</f>
        <v>0</v>
      </c>
      <c r="CK542" s="2">
        <f>ROUND(SUMIF(AA532:AA540,"=150194011",GY532:GY540),2)</f>
        <v>0</v>
      </c>
      <c r="CL542" s="2">
        <f>ROUND(SUMIF(AA532:AA540,"=150194011",GZ532:GZ540),2)</f>
        <v>0</v>
      </c>
      <c r="CM542" s="2">
        <f>ROUND(SUMIF(AA532:AA540,"=150194011",HD532:HD540),2)</f>
        <v>0</v>
      </c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>
        <v>0</v>
      </c>
    </row>
    <row r="544" spans="1:245" x14ac:dyDescent="0.2">
      <c r="A544" s="4">
        <v>50</v>
      </c>
      <c r="B544" s="4">
        <v>0</v>
      </c>
      <c r="C544" s="4">
        <v>0</v>
      </c>
      <c r="D544" s="4">
        <v>1</v>
      </c>
      <c r="E544" s="4">
        <v>201</v>
      </c>
      <c r="F544" s="4">
        <f>ROUND(Source!O542,O544)</f>
        <v>66833.440000000002</v>
      </c>
      <c r="G544" s="4" t="s">
        <v>96</v>
      </c>
      <c r="H544" s="4" t="s">
        <v>97</v>
      </c>
      <c r="I544" s="4"/>
      <c r="J544" s="4"/>
      <c r="K544" s="4">
        <v>201</v>
      </c>
      <c r="L544" s="4">
        <v>1</v>
      </c>
      <c r="M544" s="4">
        <v>3</v>
      </c>
      <c r="N544" s="4" t="s">
        <v>3</v>
      </c>
      <c r="O544" s="4">
        <v>2</v>
      </c>
      <c r="P544" s="4"/>
      <c r="Q544" s="4"/>
      <c r="R544" s="4"/>
      <c r="S544" s="4"/>
      <c r="T544" s="4"/>
      <c r="U544" s="4"/>
      <c r="V544" s="4"/>
      <c r="W544" s="4">
        <v>66833.440000000002</v>
      </c>
      <c r="X544" s="4">
        <v>1</v>
      </c>
      <c r="Y544" s="4">
        <v>66833.440000000002</v>
      </c>
      <c r="Z544" s="4"/>
      <c r="AA544" s="4"/>
      <c r="AB544" s="4"/>
    </row>
    <row r="545" spans="1:28" x14ac:dyDescent="0.2">
      <c r="A545" s="4">
        <v>50</v>
      </c>
      <c r="B545" s="4">
        <v>0</v>
      </c>
      <c r="C545" s="4">
        <v>0</v>
      </c>
      <c r="D545" s="4">
        <v>1</v>
      </c>
      <c r="E545" s="4">
        <v>202</v>
      </c>
      <c r="F545" s="4">
        <f>ROUND(Source!P542,O545)</f>
        <v>5049.59</v>
      </c>
      <c r="G545" s="4" t="s">
        <v>98</v>
      </c>
      <c r="H545" s="4" t="s">
        <v>99</v>
      </c>
      <c r="I545" s="4"/>
      <c r="J545" s="4"/>
      <c r="K545" s="4">
        <v>202</v>
      </c>
      <c r="L545" s="4">
        <v>2</v>
      </c>
      <c r="M545" s="4">
        <v>3</v>
      </c>
      <c r="N545" s="4" t="s">
        <v>3</v>
      </c>
      <c r="O545" s="4">
        <v>2</v>
      </c>
      <c r="P545" s="4"/>
      <c r="Q545" s="4"/>
      <c r="R545" s="4"/>
      <c r="S545" s="4"/>
      <c r="T545" s="4"/>
      <c r="U545" s="4"/>
      <c r="V545" s="4"/>
      <c r="W545" s="4">
        <v>5049.59</v>
      </c>
      <c r="X545" s="4">
        <v>1</v>
      </c>
      <c r="Y545" s="4">
        <v>5049.59</v>
      </c>
      <c r="Z545" s="4"/>
      <c r="AA545" s="4"/>
      <c r="AB545" s="4"/>
    </row>
    <row r="546" spans="1:28" x14ac:dyDescent="0.2">
      <c r="A546" s="4">
        <v>50</v>
      </c>
      <c r="B546" s="4">
        <v>0</v>
      </c>
      <c r="C546" s="4">
        <v>0</v>
      </c>
      <c r="D546" s="4">
        <v>1</v>
      </c>
      <c r="E546" s="4">
        <v>222</v>
      </c>
      <c r="F546" s="4">
        <f>ROUND(Source!AO542,O546)</f>
        <v>0</v>
      </c>
      <c r="G546" s="4" t="s">
        <v>100</v>
      </c>
      <c r="H546" s="4" t="s">
        <v>101</v>
      </c>
      <c r="I546" s="4"/>
      <c r="J546" s="4"/>
      <c r="K546" s="4">
        <v>222</v>
      </c>
      <c r="L546" s="4">
        <v>3</v>
      </c>
      <c r="M546" s="4">
        <v>3</v>
      </c>
      <c r="N546" s="4" t="s">
        <v>3</v>
      </c>
      <c r="O546" s="4">
        <v>2</v>
      </c>
      <c r="P546" s="4"/>
      <c r="Q546" s="4"/>
      <c r="R546" s="4"/>
      <c r="S546" s="4"/>
      <c r="T546" s="4"/>
      <c r="U546" s="4"/>
      <c r="V546" s="4"/>
      <c r="W546" s="4">
        <v>0</v>
      </c>
      <c r="X546" s="4">
        <v>1</v>
      </c>
      <c r="Y546" s="4">
        <v>0</v>
      </c>
      <c r="Z546" s="4"/>
      <c r="AA546" s="4"/>
      <c r="AB546" s="4"/>
    </row>
    <row r="547" spans="1:28" x14ac:dyDescent="0.2">
      <c r="A547" s="4">
        <v>50</v>
      </c>
      <c r="B547" s="4">
        <v>0</v>
      </c>
      <c r="C547" s="4">
        <v>0</v>
      </c>
      <c r="D547" s="4">
        <v>1</v>
      </c>
      <c r="E547" s="4">
        <v>225</v>
      </c>
      <c r="F547" s="4">
        <f>ROUND(Source!AV542,O547)</f>
        <v>5049.59</v>
      </c>
      <c r="G547" s="4" t="s">
        <v>102</v>
      </c>
      <c r="H547" s="4" t="s">
        <v>103</v>
      </c>
      <c r="I547" s="4"/>
      <c r="J547" s="4"/>
      <c r="K547" s="4">
        <v>225</v>
      </c>
      <c r="L547" s="4">
        <v>4</v>
      </c>
      <c r="M547" s="4">
        <v>3</v>
      </c>
      <c r="N547" s="4" t="s">
        <v>3</v>
      </c>
      <c r="O547" s="4">
        <v>2</v>
      </c>
      <c r="P547" s="4"/>
      <c r="Q547" s="4"/>
      <c r="R547" s="4"/>
      <c r="S547" s="4"/>
      <c r="T547" s="4"/>
      <c r="U547" s="4"/>
      <c r="V547" s="4"/>
      <c r="W547" s="4">
        <v>5049.59</v>
      </c>
      <c r="X547" s="4">
        <v>1</v>
      </c>
      <c r="Y547" s="4">
        <v>5049.59</v>
      </c>
      <c r="Z547" s="4"/>
      <c r="AA547" s="4"/>
      <c r="AB547" s="4"/>
    </row>
    <row r="548" spans="1:28" x14ac:dyDescent="0.2">
      <c r="A548" s="4">
        <v>50</v>
      </c>
      <c r="B548" s="4">
        <v>0</v>
      </c>
      <c r="C548" s="4">
        <v>0</v>
      </c>
      <c r="D548" s="4">
        <v>1</v>
      </c>
      <c r="E548" s="4">
        <v>226</v>
      </c>
      <c r="F548" s="4">
        <f>ROUND(Source!AW542,O548)</f>
        <v>5049.59</v>
      </c>
      <c r="G548" s="4" t="s">
        <v>104</v>
      </c>
      <c r="H548" s="4" t="s">
        <v>105</v>
      </c>
      <c r="I548" s="4"/>
      <c r="J548" s="4"/>
      <c r="K548" s="4">
        <v>226</v>
      </c>
      <c r="L548" s="4">
        <v>5</v>
      </c>
      <c r="M548" s="4">
        <v>3</v>
      </c>
      <c r="N548" s="4" t="s">
        <v>3</v>
      </c>
      <c r="O548" s="4">
        <v>2</v>
      </c>
      <c r="P548" s="4"/>
      <c r="Q548" s="4"/>
      <c r="R548" s="4"/>
      <c r="S548" s="4"/>
      <c r="T548" s="4"/>
      <c r="U548" s="4"/>
      <c r="V548" s="4"/>
      <c r="W548" s="4">
        <v>5049.59</v>
      </c>
      <c r="X548" s="4">
        <v>1</v>
      </c>
      <c r="Y548" s="4">
        <v>5049.59</v>
      </c>
      <c r="Z548" s="4"/>
      <c r="AA548" s="4"/>
      <c r="AB548" s="4"/>
    </row>
    <row r="549" spans="1:28" x14ac:dyDescent="0.2">
      <c r="A549" s="4">
        <v>50</v>
      </c>
      <c r="B549" s="4">
        <v>0</v>
      </c>
      <c r="C549" s="4">
        <v>0</v>
      </c>
      <c r="D549" s="4">
        <v>1</v>
      </c>
      <c r="E549" s="4">
        <v>227</v>
      </c>
      <c r="F549" s="4">
        <f>ROUND(Source!AX542,O549)</f>
        <v>0</v>
      </c>
      <c r="G549" s="4" t="s">
        <v>106</v>
      </c>
      <c r="H549" s="4" t="s">
        <v>107</v>
      </c>
      <c r="I549" s="4"/>
      <c r="J549" s="4"/>
      <c r="K549" s="4">
        <v>227</v>
      </c>
      <c r="L549" s="4">
        <v>6</v>
      </c>
      <c r="M549" s="4">
        <v>3</v>
      </c>
      <c r="N549" s="4" t="s">
        <v>3</v>
      </c>
      <c r="O549" s="4">
        <v>2</v>
      </c>
      <c r="P549" s="4"/>
      <c r="Q549" s="4"/>
      <c r="R549" s="4"/>
      <c r="S549" s="4"/>
      <c r="T549" s="4"/>
      <c r="U549" s="4"/>
      <c r="V549" s="4"/>
      <c r="W549" s="4">
        <v>0</v>
      </c>
      <c r="X549" s="4">
        <v>1</v>
      </c>
      <c r="Y549" s="4">
        <v>0</v>
      </c>
      <c r="Z549" s="4"/>
      <c r="AA549" s="4"/>
      <c r="AB549" s="4"/>
    </row>
    <row r="550" spans="1:28" x14ac:dyDescent="0.2">
      <c r="A550" s="4">
        <v>50</v>
      </c>
      <c r="B550" s="4">
        <v>0</v>
      </c>
      <c r="C550" s="4">
        <v>0</v>
      </c>
      <c r="D550" s="4">
        <v>1</v>
      </c>
      <c r="E550" s="4">
        <v>228</v>
      </c>
      <c r="F550" s="4">
        <f>ROUND(Source!AY542,O550)</f>
        <v>5049.59</v>
      </c>
      <c r="G550" s="4" t="s">
        <v>108</v>
      </c>
      <c r="H550" s="4" t="s">
        <v>109</v>
      </c>
      <c r="I550" s="4"/>
      <c r="J550" s="4"/>
      <c r="K550" s="4">
        <v>228</v>
      </c>
      <c r="L550" s="4">
        <v>7</v>
      </c>
      <c r="M550" s="4">
        <v>3</v>
      </c>
      <c r="N550" s="4" t="s">
        <v>3</v>
      </c>
      <c r="O550" s="4">
        <v>2</v>
      </c>
      <c r="P550" s="4"/>
      <c r="Q550" s="4"/>
      <c r="R550" s="4"/>
      <c r="S550" s="4"/>
      <c r="T550" s="4"/>
      <c r="U550" s="4"/>
      <c r="V550" s="4"/>
      <c r="W550" s="4">
        <v>5049.59</v>
      </c>
      <c r="X550" s="4">
        <v>1</v>
      </c>
      <c r="Y550" s="4">
        <v>5049.59</v>
      </c>
      <c r="Z550" s="4"/>
      <c r="AA550" s="4"/>
      <c r="AB550" s="4"/>
    </row>
    <row r="551" spans="1:28" x14ac:dyDescent="0.2">
      <c r="A551" s="4">
        <v>50</v>
      </c>
      <c r="B551" s="4">
        <v>0</v>
      </c>
      <c r="C551" s="4">
        <v>0</v>
      </c>
      <c r="D551" s="4">
        <v>1</v>
      </c>
      <c r="E551" s="4">
        <v>216</v>
      </c>
      <c r="F551" s="4">
        <f>ROUND(Source!AP542,O551)</f>
        <v>0</v>
      </c>
      <c r="G551" s="4" t="s">
        <v>110</v>
      </c>
      <c r="H551" s="4" t="s">
        <v>111</v>
      </c>
      <c r="I551" s="4"/>
      <c r="J551" s="4"/>
      <c r="K551" s="4">
        <v>216</v>
      </c>
      <c r="L551" s="4">
        <v>8</v>
      </c>
      <c r="M551" s="4">
        <v>3</v>
      </c>
      <c r="N551" s="4" t="s">
        <v>3</v>
      </c>
      <c r="O551" s="4">
        <v>2</v>
      </c>
      <c r="P551" s="4"/>
      <c r="Q551" s="4"/>
      <c r="R551" s="4"/>
      <c r="S551" s="4"/>
      <c r="T551" s="4"/>
      <c r="U551" s="4"/>
      <c r="V551" s="4"/>
      <c r="W551" s="4">
        <v>0</v>
      </c>
      <c r="X551" s="4">
        <v>1</v>
      </c>
      <c r="Y551" s="4">
        <v>0</v>
      </c>
      <c r="Z551" s="4"/>
      <c r="AA551" s="4"/>
      <c r="AB551" s="4"/>
    </row>
    <row r="552" spans="1:28" x14ac:dyDescent="0.2">
      <c r="A552" s="4">
        <v>50</v>
      </c>
      <c r="B552" s="4">
        <v>0</v>
      </c>
      <c r="C552" s="4">
        <v>0</v>
      </c>
      <c r="D552" s="4">
        <v>1</v>
      </c>
      <c r="E552" s="4">
        <v>223</v>
      </c>
      <c r="F552" s="4">
        <f>ROUND(Source!AQ542,O552)</f>
        <v>0</v>
      </c>
      <c r="G552" s="4" t="s">
        <v>112</v>
      </c>
      <c r="H552" s="4" t="s">
        <v>113</v>
      </c>
      <c r="I552" s="4"/>
      <c r="J552" s="4"/>
      <c r="K552" s="4">
        <v>223</v>
      </c>
      <c r="L552" s="4">
        <v>9</v>
      </c>
      <c r="M552" s="4">
        <v>3</v>
      </c>
      <c r="N552" s="4" t="s">
        <v>3</v>
      </c>
      <c r="O552" s="4">
        <v>2</v>
      </c>
      <c r="P552" s="4"/>
      <c r="Q552" s="4"/>
      <c r="R552" s="4"/>
      <c r="S552" s="4"/>
      <c r="T552" s="4"/>
      <c r="U552" s="4"/>
      <c r="V552" s="4"/>
      <c r="W552" s="4">
        <v>0</v>
      </c>
      <c r="X552" s="4">
        <v>1</v>
      </c>
      <c r="Y552" s="4">
        <v>0</v>
      </c>
      <c r="Z552" s="4"/>
      <c r="AA552" s="4"/>
      <c r="AB552" s="4"/>
    </row>
    <row r="553" spans="1:28" x14ac:dyDescent="0.2">
      <c r="A553" s="4">
        <v>50</v>
      </c>
      <c r="B553" s="4">
        <v>0</v>
      </c>
      <c r="C553" s="4">
        <v>0</v>
      </c>
      <c r="D553" s="4">
        <v>1</v>
      </c>
      <c r="E553" s="4">
        <v>229</v>
      </c>
      <c r="F553" s="4">
        <f>ROUND(Source!AZ542,O553)</f>
        <v>0</v>
      </c>
      <c r="G553" s="4" t="s">
        <v>114</v>
      </c>
      <c r="H553" s="4" t="s">
        <v>115</v>
      </c>
      <c r="I553" s="4"/>
      <c r="J553" s="4"/>
      <c r="K553" s="4">
        <v>229</v>
      </c>
      <c r="L553" s="4">
        <v>10</v>
      </c>
      <c r="M553" s="4">
        <v>3</v>
      </c>
      <c r="N553" s="4" t="s">
        <v>3</v>
      </c>
      <c r="O553" s="4">
        <v>2</v>
      </c>
      <c r="P553" s="4"/>
      <c r="Q553" s="4"/>
      <c r="R553" s="4"/>
      <c r="S553" s="4"/>
      <c r="T553" s="4"/>
      <c r="U553" s="4"/>
      <c r="V553" s="4"/>
      <c r="W553" s="4">
        <v>0</v>
      </c>
      <c r="X553" s="4">
        <v>1</v>
      </c>
      <c r="Y553" s="4">
        <v>0</v>
      </c>
      <c r="Z553" s="4"/>
      <c r="AA553" s="4"/>
      <c r="AB553" s="4"/>
    </row>
    <row r="554" spans="1:28" x14ac:dyDescent="0.2">
      <c r="A554" s="4">
        <v>50</v>
      </c>
      <c r="B554" s="4">
        <v>0</v>
      </c>
      <c r="C554" s="4">
        <v>0</v>
      </c>
      <c r="D554" s="4">
        <v>1</v>
      </c>
      <c r="E554" s="4">
        <v>203</v>
      </c>
      <c r="F554" s="4">
        <f>ROUND(Source!Q542,O554)</f>
        <v>174.59</v>
      </c>
      <c r="G554" s="4" t="s">
        <v>116</v>
      </c>
      <c r="H554" s="4" t="s">
        <v>117</v>
      </c>
      <c r="I554" s="4"/>
      <c r="J554" s="4"/>
      <c r="K554" s="4">
        <v>203</v>
      </c>
      <c r="L554" s="4">
        <v>11</v>
      </c>
      <c r="M554" s="4">
        <v>3</v>
      </c>
      <c r="N554" s="4" t="s">
        <v>3</v>
      </c>
      <c r="O554" s="4">
        <v>2</v>
      </c>
      <c r="P554" s="4"/>
      <c r="Q554" s="4"/>
      <c r="R554" s="4"/>
      <c r="S554" s="4"/>
      <c r="T554" s="4"/>
      <c r="U554" s="4"/>
      <c r="V554" s="4"/>
      <c r="W554" s="4">
        <v>174.59</v>
      </c>
      <c r="X554" s="4">
        <v>1</v>
      </c>
      <c r="Y554" s="4">
        <v>174.59</v>
      </c>
      <c r="Z554" s="4"/>
      <c r="AA554" s="4"/>
      <c r="AB554" s="4"/>
    </row>
    <row r="555" spans="1:28" x14ac:dyDescent="0.2">
      <c r="A555" s="4">
        <v>50</v>
      </c>
      <c r="B555" s="4">
        <v>0</v>
      </c>
      <c r="C555" s="4">
        <v>0</v>
      </c>
      <c r="D555" s="4">
        <v>1</v>
      </c>
      <c r="E555" s="4">
        <v>231</v>
      </c>
      <c r="F555" s="4">
        <f>ROUND(Source!BB542,O555)</f>
        <v>0</v>
      </c>
      <c r="G555" s="4" t="s">
        <v>118</v>
      </c>
      <c r="H555" s="4" t="s">
        <v>119</v>
      </c>
      <c r="I555" s="4"/>
      <c r="J555" s="4"/>
      <c r="K555" s="4">
        <v>231</v>
      </c>
      <c r="L555" s="4">
        <v>12</v>
      </c>
      <c r="M555" s="4">
        <v>3</v>
      </c>
      <c r="N555" s="4" t="s">
        <v>3</v>
      </c>
      <c r="O555" s="4">
        <v>2</v>
      </c>
      <c r="P555" s="4"/>
      <c r="Q555" s="4"/>
      <c r="R555" s="4"/>
      <c r="S555" s="4"/>
      <c r="T555" s="4"/>
      <c r="U555" s="4"/>
      <c r="V555" s="4"/>
      <c r="W555" s="4">
        <v>0</v>
      </c>
      <c r="X555" s="4">
        <v>1</v>
      </c>
      <c r="Y555" s="4">
        <v>0</v>
      </c>
      <c r="Z555" s="4"/>
      <c r="AA555" s="4"/>
      <c r="AB555" s="4"/>
    </row>
    <row r="556" spans="1:28" x14ac:dyDescent="0.2">
      <c r="A556" s="4">
        <v>50</v>
      </c>
      <c r="B556" s="4">
        <v>0</v>
      </c>
      <c r="C556" s="4">
        <v>0</v>
      </c>
      <c r="D556" s="4">
        <v>1</v>
      </c>
      <c r="E556" s="4">
        <v>204</v>
      </c>
      <c r="F556" s="4">
        <f>ROUND(Source!R542,O556)</f>
        <v>114.01</v>
      </c>
      <c r="G556" s="4" t="s">
        <v>120</v>
      </c>
      <c r="H556" s="4" t="s">
        <v>121</v>
      </c>
      <c r="I556" s="4"/>
      <c r="J556" s="4"/>
      <c r="K556" s="4">
        <v>204</v>
      </c>
      <c r="L556" s="4">
        <v>13</v>
      </c>
      <c r="M556" s="4">
        <v>3</v>
      </c>
      <c r="N556" s="4" t="s">
        <v>3</v>
      </c>
      <c r="O556" s="4">
        <v>2</v>
      </c>
      <c r="P556" s="4"/>
      <c r="Q556" s="4"/>
      <c r="R556" s="4"/>
      <c r="S556" s="4"/>
      <c r="T556" s="4"/>
      <c r="U556" s="4"/>
      <c r="V556" s="4"/>
      <c r="W556" s="4">
        <v>114.01</v>
      </c>
      <c r="X556" s="4">
        <v>1</v>
      </c>
      <c r="Y556" s="4">
        <v>114.01</v>
      </c>
      <c r="Z556" s="4"/>
      <c r="AA556" s="4"/>
      <c r="AB556" s="4"/>
    </row>
    <row r="557" spans="1:28" x14ac:dyDescent="0.2">
      <c r="A557" s="4">
        <v>50</v>
      </c>
      <c r="B557" s="4">
        <v>0</v>
      </c>
      <c r="C557" s="4">
        <v>0</v>
      </c>
      <c r="D557" s="4">
        <v>1</v>
      </c>
      <c r="E557" s="4">
        <v>205</v>
      </c>
      <c r="F557" s="4">
        <f>ROUND(Source!S542,O557)</f>
        <v>61609.26</v>
      </c>
      <c r="G557" s="4" t="s">
        <v>122</v>
      </c>
      <c r="H557" s="4" t="s">
        <v>123</v>
      </c>
      <c r="I557" s="4"/>
      <c r="J557" s="4"/>
      <c r="K557" s="4">
        <v>205</v>
      </c>
      <c r="L557" s="4">
        <v>14</v>
      </c>
      <c r="M557" s="4">
        <v>3</v>
      </c>
      <c r="N557" s="4" t="s">
        <v>3</v>
      </c>
      <c r="O557" s="4">
        <v>2</v>
      </c>
      <c r="P557" s="4"/>
      <c r="Q557" s="4"/>
      <c r="R557" s="4"/>
      <c r="S557" s="4"/>
      <c r="T557" s="4"/>
      <c r="U557" s="4"/>
      <c r="V557" s="4"/>
      <c r="W557" s="4">
        <v>61609.26</v>
      </c>
      <c r="X557" s="4">
        <v>1</v>
      </c>
      <c r="Y557" s="4">
        <v>61609.26</v>
      </c>
      <c r="Z557" s="4"/>
      <c r="AA557" s="4"/>
      <c r="AB557" s="4"/>
    </row>
    <row r="558" spans="1:28" x14ac:dyDescent="0.2">
      <c r="A558" s="4">
        <v>50</v>
      </c>
      <c r="B558" s="4">
        <v>0</v>
      </c>
      <c r="C558" s="4">
        <v>0</v>
      </c>
      <c r="D558" s="4">
        <v>1</v>
      </c>
      <c r="E558" s="4">
        <v>232</v>
      </c>
      <c r="F558" s="4">
        <f>ROUND(Source!BC542,O558)</f>
        <v>0</v>
      </c>
      <c r="G558" s="4" t="s">
        <v>124</v>
      </c>
      <c r="H558" s="4" t="s">
        <v>125</v>
      </c>
      <c r="I558" s="4"/>
      <c r="J558" s="4"/>
      <c r="K558" s="4">
        <v>232</v>
      </c>
      <c r="L558" s="4">
        <v>15</v>
      </c>
      <c r="M558" s="4">
        <v>3</v>
      </c>
      <c r="N558" s="4" t="s">
        <v>3</v>
      </c>
      <c r="O558" s="4">
        <v>2</v>
      </c>
      <c r="P558" s="4"/>
      <c r="Q558" s="4"/>
      <c r="R558" s="4"/>
      <c r="S558" s="4"/>
      <c r="T558" s="4"/>
      <c r="U558" s="4"/>
      <c r="V558" s="4"/>
      <c r="W558" s="4">
        <v>0</v>
      </c>
      <c r="X558" s="4">
        <v>1</v>
      </c>
      <c r="Y558" s="4">
        <v>0</v>
      </c>
      <c r="Z558" s="4"/>
      <c r="AA558" s="4"/>
      <c r="AB558" s="4"/>
    </row>
    <row r="559" spans="1:28" x14ac:dyDescent="0.2">
      <c r="A559" s="4">
        <v>50</v>
      </c>
      <c r="B559" s="4">
        <v>0</v>
      </c>
      <c r="C559" s="4">
        <v>0</v>
      </c>
      <c r="D559" s="4">
        <v>1</v>
      </c>
      <c r="E559" s="4">
        <v>214</v>
      </c>
      <c r="F559" s="4">
        <f>ROUND(Source!AS542,O559)</f>
        <v>0</v>
      </c>
      <c r="G559" s="4" t="s">
        <v>126</v>
      </c>
      <c r="H559" s="4" t="s">
        <v>127</v>
      </c>
      <c r="I559" s="4"/>
      <c r="J559" s="4"/>
      <c r="K559" s="4">
        <v>214</v>
      </c>
      <c r="L559" s="4">
        <v>16</v>
      </c>
      <c r="M559" s="4">
        <v>3</v>
      </c>
      <c r="N559" s="4" t="s">
        <v>3</v>
      </c>
      <c r="O559" s="4">
        <v>2</v>
      </c>
      <c r="P559" s="4"/>
      <c r="Q559" s="4"/>
      <c r="R559" s="4"/>
      <c r="S559" s="4"/>
      <c r="T559" s="4"/>
      <c r="U559" s="4"/>
      <c r="V559" s="4"/>
      <c r="W559" s="4">
        <v>0</v>
      </c>
      <c r="X559" s="4">
        <v>1</v>
      </c>
      <c r="Y559" s="4">
        <v>0</v>
      </c>
      <c r="Z559" s="4"/>
      <c r="AA559" s="4"/>
      <c r="AB559" s="4"/>
    </row>
    <row r="560" spans="1:28" x14ac:dyDescent="0.2">
      <c r="A560" s="4">
        <v>50</v>
      </c>
      <c r="B560" s="4">
        <v>0</v>
      </c>
      <c r="C560" s="4">
        <v>0</v>
      </c>
      <c r="D560" s="4">
        <v>1</v>
      </c>
      <c r="E560" s="4">
        <v>215</v>
      </c>
      <c r="F560" s="4">
        <f>ROUND(Source!AT542,O560)</f>
        <v>0</v>
      </c>
      <c r="G560" s="4" t="s">
        <v>128</v>
      </c>
      <c r="H560" s="4" t="s">
        <v>129</v>
      </c>
      <c r="I560" s="4"/>
      <c r="J560" s="4"/>
      <c r="K560" s="4">
        <v>215</v>
      </c>
      <c r="L560" s="4">
        <v>17</v>
      </c>
      <c r="M560" s="4">
        <v>3</v>
      </c>
      <c r="N560" s="4" t="s">
        <v>3</v>
      </c>
      <c r="O560" s="4">
        <v>2</v>
      </c>
      <c r="P560" s="4"/>
      <c r="Q560" s="4"/>
      <c r="R560" s="4"/>
      <c r="S560" s="4"/>
      <c r="T560" s="4"/>
      <c r="U560" s="4"/>
      <c r="V560" s="4"/>
      <c r="W560" s="4">
        <v>0</v>
      </c>
      <c r="X560" s="4">
        <v>1</v>
      </c>
      <c r="Y560" s="4">
        <v>0</v>
      </c>
      <c r="Z560" s="4"/>
      <c r="AA560" s="4"/>
      <c r="AB560" s="4"/>
    </row>
    <row r="561" spans="1:245" x14ac:dyDescent="0.2">
      <c r="A561" s="4">
        <v>50</v>
      </c>
      <c r="B561" s="4">
        <v>0</v>
      </c>
      <c r="C561" s="4">
        <v>0</v>
      </c>
      <c r="D561" s="4">
        <v>1</v>
      </c>
      <c r="E561" s="4">
        <v>217</v>
      </c>
      <c r="F561" s="4">
        <f>ROUND(Source!AU542,O561)</f>
        <v>116243.97</v>
      </c>
      <c r="G561" s="4" t="s">
        <v>130</v>
      </c>
      <c r="H561" s="4" t="s">
        <v>131</v>
      </c>
      <c r="I561" s="4"/>
      <c r="J561" s="4"/>
      <c r="K561" s="4">
        <v>217</v>
      </c>
      <c r="L561" s="4">
        <v>18</v>
      </c>
      <c r="M561" s="4">
        <v>3</v>
      </c>
      <c r="N561" s="4" t="s">
        <v>3</v>
      </c>
      <c r="O561" s="4">
        <v>2</v>
      </c>
      <c r="P561" s="4"/>
      <c r="Q561" s="4"/>
      <c r="R561" s="4"/>
      <c r="S561" s="4"/>
      <c r="T561" s="4"/>
      <c r="U561" s="4"/>
      <c r="V561" s="4"/>
      <c r="W561" s="4">
        <v>116243.97</v>
      </c>
      <c r="X561" s="4">
        <v>1</v>
      </c>
      <c r="Y561" s="4">
        <v>116243.97</v>
      </c>
      <c r="Z561" s="4"/>
      <c r="AA561" s="4"/>
      <c r="AB561" s="4"/>
    </row>
    <row r="562" spans="1:245" x14ac:dyDescent="0.2">
      <c r="A562" s="4">
        <v>50</v>
      </c>
      <c r="B562" s="4">
        <v>0</v>
      </c>
      <c r="C562" s="4">
        <v>0</v>
      </c>
      <c r="D562" s="4">
        <v>1</v>
      </c>
      <c r="E562" s="4">
        <v>230</v>
      </c>
      <c r="F562" s="4">
        <f>ROUND(Source!BA542,O562)</f>
        <v>0</v>
      </c>
      <c r="G562" s="4" t="s">
        <v>132</v>
      </c>
      <c r="H562" s="4" t="s">
        <v>133</v>
      </c>
      <c r="I562" s="4"/>
      <c r="J562" s="4"/>
      <c r="K562" s="4">
        <v>230</v>
      </c>
      <c r="L562" s="4">
        <v>19</v>
      </c>
      <c r="M562" s="4">
        <v>3</v>
      </c>
      <c r="N562" s="4" t="s">
        <v>3</v>
      </c>
      <c r="O562" s="4">
        <v>2</v>
      </c>
      <c r="P562" s="4"/>
      <c r="Q562" s="4"/>
      <c r="R562" s="4"/>
      <c r="S562" s="4"/>
      <c r="T562" s="4"/>
      <c r="U562" s="4"/>
      <c r="V562" s="4"/>
      <c r="W562" s="4">
        <v>0</v>
      </c>
      <c r="X562" s="4">
        <v>1</v>
      </c>
      <c r="Y562" s="4">
        <v>0</v>
      </c>
      <c r="Z562" s="4"/>
      <c r="AA562" s="4"/>
      <c r="AB562" s="4"/>
    </row>
    <row r="563" spans="1:245" x14ac:dyDescent="0.2">
      <c r="A563" s="4">
        <v>50</v>
      </c>
      <c r="B563" s="4">
        <v>0</v>
      </c>
      <c r="C563" s="4">
        <v>0</v>
      </c>
      <c r="D563" s="4">
        <v>1</v>
      </c>
      <c r="E563" s="4">
        <v>206</v>
      </c>
      <c r="F563" s="4">
        <f>ROUND(Source!T542,O563)</f>
        <v>0</v>
      </c>
      <c r="G563" s="4" t="s">
        <v>134</v>
      </c>
      <c r="H563" s="4" t="s">
        <v>135</v>
      </c>
      <c r="I563" s="4"/>
      <c r="J563" s="4"/>
      <c r="K563" s="4">
        <v>206</v>
      </c>
      <c r="L563" s="4">
        <v>20</v>
      </c>
      <c r="M563" s="4">
        <v>3</v>
      </c>
      <c r="N563" s="4" t="s">
        <v>3</v>
      </c>
      <c r="O563" s="4">
        <v>2</v>
      </c>
      <c r="P563" s="4"/>
      <c r="Q563" s="4"/>
      <c r="R563" s="4"/>
      <c r="S563" s="4"/>
      <c r="T563" s="4"/>
      <c r="U563" s="4"/>
      <c r="V563" s="4"/>
      <c r="W563" s="4">
        <v>0</v>
      </c>
      <c r="X563" s="4">
        <v>1</v>
      </c>
      <c r="Y563" s="4">
        <v>0</v>
      </c>
      <c r="Z563" s="4"/>
      <c r="AA563" s="4"/>
      <c r="AB563" s="4"/>
    </row>
    <row r="564" spans="1:245" x14ac:dyDescent="0.2">
      <c r="A564" s="4">
        <v>50</v>
      </c>
      <c r="B564" s="4">
        <v>0</v>
      </c>
      <c r="C564" s="4">
        <v>0</v>
      </c>
      <c r="D564" s="4">
        <v>1</v>
      </c>
      <c r="E564" s="4">
        <v>207</v>
      </c>
      <c r="F564" s="4">
        <f>Source!U542</f>
        <v>163.00799999999998</v>
      </c>
      <c r="G564" s="4" t="s">
        <v>136</v>
      </c>
      <c r="H564" s="4" t="s">
        <v>137</v>
      </c>
      <c r="I564" s="4"/>
      <c r="J564" s="4"/>
      <c r="K564" s="4">
        <v>207</v>
      </c>
      <c r="L564" s="4">
        <v>21</v>
      </c>
      <c r="M564" s="4">
        <v>3</v>
      </c>
      <c r="N564" s="4" t="s">
        <v>3</v>
      </c>
      <c r="O564" s="4">
        <v>-1</v>
      </c>
      <c r="P564" s="4"/>
      <c r="Q564" s="4"/>
      <c r="R564" s="4"/>
      <c r="S564" s="4"/>
      <c r="T564" s="4"/>
      <c r="U564" s="4"/>
      <c r="V564" s="4"/>
      <c r="W564" s="4">
        <v>163.00799999999998</v>
      </c>
      <c r="X564" s="4">
        <v>1</v>
      </c>
      <c r="Y564" s="4">
        <v>163.00799999999998</v>
      </c>
      <c r="Z564" s="4"/>
      <c r="AA564" s="4"/>
      <c r="AB564" s="4"/>
    </row>
    <row r="565" spans="1:245" x14ac:dyDescent="0.2">
      <c r="A565" s="4">
        <v>50</v>
      </c>
      <c r="B565" s="4">
        <v>0</v>
      </c>
      <c r="C565" s="4">
        <v>0</v>
      </c>
      <c r="D565" s="4">
        <v>1</v>
      </c>
      <c r="E565" s="4">
        <v>208</v>
      </c>
      <c r="F565" s="4">
        <f>Source!V542</f>
        <v>0</v>
      </c>
      <c r="G565" s="4" t="s">
        <v>138</v>
      </c>
      <c r="H565" s="4" t="s">
        <v>139</v>
      </c>
      <c r="I565" s="4"/>
      <c r="J565" s="4"/>
      <c r="K565" s="4">
        <v>208</v>
      </c>
      <c r="L565" s="4">
        <v>22</v>
      </c>
      <c r="M565" s="4">
        <v>3</v>
      </c>
      <c r="N565" s="4" t="s">
        <v>3</v>
      </c>
      <c r="O565" s="4">
        <v>-1</v>
      </c>
      <c r="P565" s="4"/>
      <c r="Q565" s="4"/>
      <c r="R565" s="4"/>
      <c r="S565" s="4"/>
      <c r="T565" s="4"/>
      <c r="U565" s="4"/>
      <c r="V565" s="4"/>
      <c r="W565" s="4">
        <v>0</v>
      </c>
      <c r="X565" s="4">
        <v>1</v>
      </c>
      <c r="Y565" s="4">
        <v>0</v>
      </c>
      <c r="Z565" s="4"/>
      <c r="AA565" s="4"/>
      <c r="AB565" s="4"/>
    </row>
    <row r="566" spans="1:245" x14ac:dyDescent="0.2">
      <c r="A566" s="4">
        <v>50</v>
      </c>
      <c r="B566" s="4">
        <v>0</v>
      </c>
      <c r="C566" s="4">
        <v>0</v>
      </c>
      <c r="D566" s="4">
        <v>1</v>
      </c>
      <c r="E566" s="4">
        <v>209</v>
      </c>
      <c r="F566" s="4">
        <f>ROUND(Source!W542,O566)</f>
        <v>0</v>
      </c>
      <c r="G566" s="4" t="s">
        <v>140</v>
      </c>
      <c r="H566" s="4" t="s">
        <v>141</v>
      </c>
      <c r="I566" s="4"/>
      <c r="J566" s="4"/>
      <c r="K566" s="4">
        <v>209</v>
      </c>
      <c r="L566" s="4">
        <v>23</v>
      </c>
      <c r="M566" s="4">
        <v>3</v>
      </c>
      <c r="N566" s="4" t="s">
        <v>3</v>
      </c>
      <c r="O566" s="4">
        <v>2</v>
      </c>
      <c r="P566" s="4"/>
      <c r="Q566" s="4"/>
      <c r="R566" s="4"/>
      <c r="S566" s="4"/>
      <c r="T566" s="4"/>
      <c r="U566" s="4"/>
      <c r="V566" s="4"/>
      <c r="W566" s="4">
        <v>0</v>
      </c>
      <c r="X566" s="4">
        <v>1</v>
      </c>
      <c r="Y566" s="4">
        <v>0</v>
      </c>
      <c r="Z566" s="4"/>
      <c r="AA566" s="4"/>
      <c r="AB566" s="4"/>
    </row>
    <row r="567" spans="1:245" x14ac:dyDescent="0.2">
      <c r="A567" s="4">
        <v>50</v>
      </c>
      <c r="B567" s="4">
        <v>0</v>
      </c>
      <c r="C567" s="4">
        <v>0</v>
      </c>
      <c r="D567" s="4">
        <v>1</v>
      </c>
      <c r="E567" s="4">
        <v>233</v>
      </c>
      <c r="F567" s="4">
        <f>ROUND(Source!BD542,O567)</f>
        <v>0</v>
      </c>
      <c r="G567" s="4" t="s">
        <v>142</v>
      </c>
      <c r="H567" s="4" t="s">
        <v>143</v>
      </c>
      <c r="I567" s="4"/>
      <c r="J567" s="4"/>
      <c r="K567" s="4">
        <v>233</v>
      </c>
      <c r="L567" s="4">
        <v>24</v>
      </c>
      <c r="M567" s="4">
        <v>3</v>
      </c>
      <c r="N567" s="4" t="s">
        <v>3</v>
      </c>
      <c r="O567" s="4">
        <v>2</v>
      </c>
      <c r="P567" s="4"/>
      <c r="Q567" s="4"/>
      <c r="R567" s="4"/>
      <c r="S567" s="4"/>
      <c r="T567" s="4"/>
      <c r="U567" s="4"/>
      <c r="V567" s="4"/>
      <c r="W567" s="4">
        <v>0</v>
      </c>
      <c r="X567" s="4">
        <v>1</v>
      </c>
      <c r="Y567" s="4">
        <v>0</v>
      </c>
      <c r="Z567" s="4"/>
      <c r="AA567" s="4"/>
      <c r="AB567" s="4"/>
    </row>
    <row r="568" spans="1:245" x14ac:dyDescent="0.2">
      <c r="A568" s="4">
        <v>50</v>
      </c>
      <c r="B568" s="4">
        <v>0</v>
      </c>
      <c r="C568" s="4">
        <v>0</v>
      </c>
      <c r="D568" s="4">
        <v>1</v>
      </c>
      <c r="E568" s="4">
        <v>210</v>
      </c>
      <c r="F568" s="4">
        <f>ROUND(Source!X542,O568)</f>
        <v>43126.47</v>
      </c>
      <c r="G568" s="4" t="s">
        <v>144</v>
      </c>
      <c r="H568" s="4" t="s">
        <v>145</v>
      </c>
      <c r="I568" s="4"/>
      <c r="J568" s="4"/>
      <c r="K568" s="4">
        <v>210</v>
      </c>
      <c r="L568" s="4">
        <v>25</v>
      </c>
      <c r="M568" s="4">
        <v>3</v>
      </c>
      <c r="N568" s="4" t="s">
        <v>3</v>
      </c>
      <c r="O568" s="4">
        <v>2</v>
      </c>
      <c r="P568" s="4"/>
      <c r="Q568" s="4"/>
      <c r="R568" s="4"/>
      <c r="S568" s="4"/>
      <c r="T568" s="4"/>
      <c r="U568" s="4"/>
      <c r="V568" s="4"/>
      <c r="W568" s="4">
        <v>43126.47</v>
      </c>
      <c r="X568" s="4">
        <v>1</v>
      </c>
      <c r="Y568" s="4">
        <v>43126.47</v>
      </c>
      <c r="Z568" s="4"/>
      <c r="AA568" s="4"/>
      <c r="AB568" s="4"/>
    </row>
    <row r="569" spans="1:245" x14ac:dyDescent="0.2">
      <c r="A569" s="4">
        <v>50</v>
      </c>
      <c r="B569" s="4">
        <v>0</v>
      </c>
      <c r="C569" s="4">
        <v>0</v>
      </c>
      <c r="D569" s="4">
        <v>1</v>
      </c>
      <c r="E569" s="4">
        <v>211</v>
      </c>
      <c r="F569" s="4">
        <f>ROUND(Source!Y542,O569)</f>
        <v>6160.93</v>
      </c>
      <c r="G569" s="4" t="s">
        <v>146</v>
      </c>
      <c r="H569" s="4" t="s">
        <v>147</v>
      </c>
      <c r="I569" s="4"/>
      <c r="J569" s="4"/>
      <c r="K569" s="4">
        <v>211</v>
      </c>
      <c r="L569" s="4">
        <v>26</v>
      </c>
      <c r="M569" s="4">
        <v>3</v>
      </c>
      <c r="N569" s="4" t="s">
        <v>3</v>
      </c>
      <c r="O569" s="4">
        <v>2</v>
      </c>
      <c r="P569" s="4"/>
      <c r="Q569" s="4"/>
      <c r="R569" s="4"/>
      <c r="S569" s="4"/>
      <c r="T569" s="4"/>
      <c r="U569" s="4"/>
      <c r="V569" s="4"/>
      <c r="W569" s="4">
        <v>6160.93</v>
      </c>
      <c r="X569" s="4">
        <v>1</v>
      </c>
      <c r="Y569" s="4">
        <v>6160.93</v>
      </c>
      <c r="Z569" s="4"/>
      <c r="AA569" s="4"/>
      <c r="AB569" s="4"/>
    </row>
    <row r="570" spans="1:245" x14ac:dyDescent="0.2">
      <c r="A570" s="4">
        <v>50</v>
      </c>
      <c r="B570" s="4">
        <v>0</v>
      </c>
      <c r="C570" s="4">
        <v>0</v>
      </c>
      <c r="D570" s="4">
        <v>1</v>
      </c>
      <c r="E570" s="4">
        <v>224</v>
      </c>
      <c r="F570" s="4">
        <f>ROUND(Source!AR542,O570)</f>
        <v>116243.97</v>
      </c>
      <c r="G570" s="4" t="s">
        <v>148</v>
      </c>
      <c r="H570" s="4" t="s">
        <v>149</v>
      </c>
      <c r="I570" s="4"/>
      <c r="J570" s="4"/>
      <c r="K570" s="4">
        <v>224</v>
      </c>
      <c r="L570" s="4">
        <v>27</v>
      </c>
      <c r="M570" s="4">
        <v>3</v>
      </c>
      <c r="N570" s="4" t="s">
        <v>3</v>
      </c>
      <c r="O570" s="4">
        <v>2</v>
      </c>
      <c r="P570" s="4"/>
      <c r="Q570" s="4"/>
      <c r="R570" s="4"/>
      <c r="S570" s="4"/>
      <c r="T570" s="4"/>
      <c r="U570" s="4"/>
      <c r="V570" s="4"/>
      <c r="W570" s="4">
        <v>116243.97</v>
      </c>
      <c r="X570" s="4">
        <v>1</v>
      </c>
      <c r="Y570" s="4">
        <v>116243.97</v>
      </c>
      <c r="Z570" s="4"/>
      <c r="AA570" s="4"/>
      <c r="AB570" s="4"/>
    </row>
    <row r="572" spans="1:245" x14ac:dyDescent="0.2">
      <c r="A572" s="1">
        <v>5</v>
      </c>
      <c r="B572" s="1">
        <v>1</v>
      </c>
      <c r="C572" s="1"/>
      <c r="D572" s="1">
        <f>ROW(A590)</f>
        <v>590</v>
      </c>
      <c r="E572" s="1"/>
      <c r="F572" s="1" t="s">
        <v>14</v>
      </c>
      <c r="G572" s="1" t="s">
        <v>183</v>
      </c>
      <c r="H572" s="1" t="s">
        <v>3</v>
      </c>
      <c r="I572" s="1">
        <v>0</v>
      </c>
      <c r="J572" s="1"/>
      <c r="K572" s="1">
        <v>0</v>
      </c>
      <c r="L572" s="1"/>
      <c r="M572" s="1" t="s">
        <v>3</v>
      </c>
      <c r="N572" s="1"/>
      <c r="O572" s="1"/>
      <c r="P572" s="1"/>
      <c r="Q572" s="1"/>
      <c r="R572" s="1"/>
      <c r="S572" s="1">
        <v>0</v>
      </c>
      <c r="T572" s="1"/>
      <c r="U572" s="1" t="s">
        <v>3</v>
      </c>
      <c r="V572" s="1">
        <v>0</v>
      </c>
      <c r="W572" s="1"/>
      <c r="X572" s="1"/>
      <c r="Y572" s="1"/>
      <c r="Z572" s="1"/>
      <c r="AA572" s="1"/>
      <c r="AB572" s="1" t="s">
        <v>3</v>
      </c>
      <c r="AC572" s="1" t="s">
        <v>3</v>
      </c>
      <c r="AD572" s="1" t="s">
        <v>3</v>
      </c>
      <c r="AE572" s="1" t="s">
        <v>3</v>
      </c>
      <c r="AF572" s="1" t="s">
        <v>3</v>
      </c>
      <c r="AG572" s="1" t="s">
        <v>3</v>
      </c>
      <c r="AH572" s="1"/>
      <c r="AI572" s="1"/>
      <c r="AJ572" s="1"/>
      <c r="AK572" s="1"/>
      <c r="AL572" s="1"/>
      <c r="AM572" s="1"/>
      <c r="AN572" s="1"/>
      <c r="AO572" s="1"/>
      <c r="AP572" s="1" t="s">
        <v>3</v>
      </c>
      <c r="AQ572" s="1" t="s">
        <v>3</v>
      </c>
      <c r="AR572" s="1" t="s">
        <v>3</v>
      </c>
      <c r="AS572" s="1"/>
      <c r="AT572" s="1"/>
      <c r="AU572" s="1"/>
      <c r="AV572" s="1"/>
      <c r="AW572" s="1"/>
      <c r="AX572" s="1"/>
      <c r="AY572" s="1"/>
      <c r="AZ572" s="1" t="s">
        <v>3</v>
      </c>
      <c r="BA572" s="1"/>
      <c r="BB572" s="1" t="s">
        <v>3</v>
      </c>
      <c r="BC572" s="1" t="s">
        <v>3</v>
      </c>
      <c r="BD572" s="1" t="s">
        <v>3</v>
      </c>
      <c r="BE572" s="1" t="s">
        <v>3</v>
      </c>
      <c r="BF572" s="1" t="s">
        <v>3</v>
      </c>
      <c r="BG572" s="1" t="s">
        <v>3</v>
      </c>
      <c r="BH572" s="1" t="s">
        <v>3</v>
      </c>
      <c r="BI572" s="1" t="s">
        <v>3</v>
      </c>
      <c r="BJ572" s="1" t="s">
        <v>3</v>
      </c>
      <c r="BK572" s="1" t="s">
        <v>3</v>
      </c>
      <c r="BL572" s="1" t="s">
        <v>3</v>
      </c>
      <c r="BM572" s="1" t="s">
        <v>3</v>
      </c>
      <c r="BN572" s="1" t="s">
        <v>3</v>
      </c>
      <c r="BO572" s="1" t="s">
        <v>3</v>
      </c>
      <c r="BP572" s="1" t="s">
        <v>3</v>
      </c>
      <c r="BQ572" s="1"/>
      <c r="BR572" s="1"/>
      <c r="BS572" s="1"/>
      <c r="BT572" s="1"/>
      <c r="BU572" s="1"/>
      <c r="BV572" s="1"/>
      <c r="BW572" s="1"/>
      <c r="BX572" s="1">
        <v>0</v>
      </c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>
        <v>0</v>
      </c>
    </row>
    <row r="574" spans="1:245" x14ac:dyDescent="0.2">
      <c r="A574" s="2">
        <v>52</v>
      </c>
      <c r="B574" s="2">
        <f t="shared" ref="B574:G574" si="426">B590</f>
        <v>1</v>
      </c>
      <c r="C574" s="2">
        <f t="shared" si="426"/>
        <v>5</v>
      </c>
      <c r="D574" s="2">
        <f t="shared" si="426"/>
        <v>572</v>
      </c>
      <c r="E574" s="2">
        <f t="shared" si="426"/>
        <v>0</v>
      </c>
      <c r="F574" s="2" t="str">
        <f t="shared" si="426"/>
        <v>Новый подраздел</v>
      </c>
      <c r="G574" s="2" t="str">
        <f t="shared" si="426"/>
        <v>Система пожаротушения</v>
      </c>
      <c r="H574" s="2"/>
      <c r="I574" s="2"/>
      <c r="J574" s="2"/>
      <c r="K574" s="2"/>
      <c r="L574" s="2"/>
      <c r="M574" s="2"/>
      <c r="N574" s="2"/>
      <c r="O574" s="2">
        <f t="shared" ref="O574:AT574" si="427">O590</f>
        <v>23102</v>
      </c>
      <c r="P574" s="2">
        <f t="shared" si="427"/>
        <v>949.71</v>
      </c>
      <c r="Q574" s="2">
        <f t="shared" si="427"/>
        <v>3484.45</v>
      </c>
      <c r="R574" s="2">
        <f t="shared" si="427"/>
        <v>2274.38</v>
      </c>
      <c r="S574" s="2">
        <f t="shared" si="427"/>
        <v>18667.84</v>
      </c>
      <c r="T574" s="2">
        <f t="shared" si="427"/>
        <v>0</v>
      </c>
      <c r="U574" s="2">
        <f t="shared" si="427"/>
        <v>49.397000000000006</v>
      </c>
      <c r="V574" s="2">
        <f t="shared" si="427"/>
        <v>0</v>
      </c>
      <c r="W574" s="2">
        <f t="shared" si="427"/>
        <v>0</v>
      </c>
      <c r="X574" s="2">
        <f t="shared" si="427"/>
        <v>13067.5</v>
      </c>
      <c r="Y574" s="2">
        <f t="shared" si="427"/>
        <v>1866.8</v>
      </c>
      <c r="Z574" s="2">
        <f t="shared" si="427"/>
        <v>0</v>
      </c>
      <c r="AA574" s="2">
        <f t="shared" si="427"/>
        <v>0</v>
      </c>
      <c r="AB574" s="2">
        <f t="shared" si="427"/>
        <v>23102</v>
      </c>
      <c r="AC574" s="2">
        <f t="shared" si="427"/>
        <v>949.71</v>
      </c>
      <c r="AD574" s="2">
        <f t="shared" si="427"/>
        <v>3484.45</v>
      </c>
      <c r="AE574" s="2">
        <f t="shared" si="427"/>
        <v>2274.38</v>
      </c>
      <c r="AF574" s="2">
        <f t="shared" si="427"/>
        <v>18667.84</v>
      </c>
      <c r="AG574" s="2">
        <f t="shared" si="427"/>
        <v>0</v>
      </c>
      <c r="AH574" s="2">
        <f t="shared" si="427"/>
        <v>49.397000000000006</v>
      </c>
      <c r="AI574" s="2">
        <f t="shared" si="427"/>
        <v>0</v>
      </c>
      <c r="AJ574" s="2">
        <f t="shared" si="427"/>
        <v>0</v>
      </c>
      <c r="AK574" s="2">
        <f t="shared" si="427"/>
        <v>13067.5</v>
      </c>
      <c r="AL574" s="2">
        <f t="shared" si="427"/>
        <v>1866.8</v>
      </c>
      <c r="AM574" s="2">
        <f t="shared" si="427"/>
        <v>0</v>
      </c>
      <c r="AN574" s="2">
        <f t="shared" si="427"/>
        <v>0</v>
      </c>
      <c r="AO574" s="2">
        <f t="shared" si="427"/>
        <v>0</v>
      </c>
      <c r="AP574" s="2">
        <f t="shared" si="427"/>
        <v>0</v>
      </c>
      <c r="AQ574" s="2">
        <f t="shared" si="427"/>
        <v>0</v>
      </c>
      <c r="AR574" s="2">
        <f t="shared" si="427"/>
        <v>40492.639999999999</v>
      </c>
      <c r="AS574" s="2">
        <f t="shared" si="427"/>
        <v>0</v>
      </c>
      <c r="AT574" s="2">
        <f t="shared" si="427"/>
        <v>0</v>
      </c>
      <c r="AU574" s="2">
        <f t="shared" ref="AU574:BZ574" si="428">AU590</f>
        <v>40492.639999999999</v>
      </c>
      <c r="AV574" s="2">
        <f t="shared" si="428"/>
        <v>949.71</v>
      </c>
      <c r="AW574" s="2">
        <f t="shared" si="428"/>
        <v>949.71</v>
      </c>
      <c r="AX574" s="2">
        <f t="shared" si="428"/>
        <v>0</v>
      </c>
      <c r="AY574" s="2">
        <f t="shared" si="428"/>
        <v>949.71</v>
      </c>
      <c r="AZ574" s="2">
        <f t="shared" si="428"/>
        <v>0</v>
      </c>
      <c r="BA574" s="2">
        <f t="shared" si="428"/>
        <v>0</v>
      </c>
      <c r="BB574" s="2">
        <f t="shared" si="428"/>
        <v>0</v>
      </c>
      <c r="BC574" s="2">
        <f t="shared" si="428"/>
        <v>0</v>
      </c>
      <c r="BD574" s="2">
        <f t="shared" si="428"/>
        <v>0</v>
      </c>
      <c r="BE574" s="2">
        <f t="shared" si="428"/>
        <v>0</v>
      </c>
      <c r="BF574" s="2">
        <f t="shared" si="428"/>
        <v>0</v>
      </c>
      <c r="BG574" s="2">
        <f t="shared" si="428"/>
        <v>0</v>
      </c>
      <c r="BH574" s="2">
        <f t="shared" si="428"/>
        <v>0</v>
      </c>
      <c r="BI574" s="2">
        <f t="shared" si="428"/>
        <v>0</v>
      </c>
      <c r="BJ574" s="2">
        <f t="shared" si="428"/>
        <v>0</v>
      </c>
      <c r="BK574" s="2">
        <f t="shared" si="428"/>
        <v>0</v>
      </c>
      <c r="BL574" s="2">
        <f t="shared" si="428"/>
        <v>0</v>
      </c>
      <c r="BM574" s="2">
        <f t="shared" si="428"/>
        <v>0</v>
      </c>
      <c r="BN574" s="2">
        <f t="shared" si="428"/>
        <v>0</v>
      </c>
      <c r="BO574" s="2">
        <f t="shared" si="428"/>
        <v>0</v>
      </c>
      <c r="BP574" s="2">
        <f t="shared" si="428"/>
        <v>0</v>
      </c>
      <c r="BQ574" s="2">
        <f t="shared" si="428"/>
        <v>0</v>
      </c>
      <c r="BR574" s="2">
        <f t="shared" si="428"/>
        <v>0</v>
      </c>
      <c r="BS574" s="2">
        <f t="shared" si="428"/>
        <v>0</v>
      </c>
      <c r="BT574" s="2">
        <f t="shared" si="428"/>
        <v>0</v>
      </c>
      <c r="BU574" s="2">
        <f t="shared" si="428"/>
        <v>0</v>
      </c>
      <c r="BV574" s="2">
        <f t="shared" si="428"/>
        <v>0</v>
      </c>
      <c r="BW574" s="2">
        <f t="shared" si="428"/>
        <v>0</v>
      </c>
      <c r="BX574" s="2">
        <f t="shared" si="428"/>
        <v>0</v>
      </c>
      <c r="BY574" s="2">
        <f t="shared" si="428"/>
        <v>0</v>
      </c>
      <c r="BZ574" s="2">
        <f t="shared" si="428"/>
        <v>0</v>
      </c>
      <c r="CA574" s="2">
        <f t="shared" ref="CA574:DF574" si="429">CA590</f>
        <v>40492.639999999999</v>
      </c>
      <c r="CB574" s="2">
        <f t="shared" si="429"/>
        <v>0</v>
      </c>
      <c r="CC574" s="2">
        <f t="shared" si="429"/>
        <v>0</v>
      </c>
      <c r="CD574" s="2">
        <f t="shared" si="429"/>
        <v>40492.639999999999</v>
      </c>
      <c r="CE574" s="2">
        <f t="shared" si="429"/>
        <v>949.71</v>
      </c>
      <c r="CF574" s="2">
        <f t="shared" si="429"/>
        <v>949.71</v>
      </c>
      <c r="CG574" s="2">
        <f t="shared" si="429"/>
        <v>0</v>
      </c>
      <c r="CH574" s="2">
        <f t="shared" si="429"/>
        <v>949.71</v>
      </c>
      <c r="CI574" s="2">
        <f t="shared" si="429"/>
        <v>0</v>
      </c>
      <c r="CJ574" s="2">
        <f t="shared" si="429"/>
        <v>0</v>
      </c>
      <c r="CK574" s="2">
        <f t="shared" si="429"/>
        <v>0</v>
      </c>
      <c r="CL574" s="2">
        <f t="shared" si="429"/>
        <v>0</v>
      </c>
      <c r="CM574" s="2">
        <f t="shared" si="429"/>
        <v>0</v>
      </c>
      <c r="CN574" s="2">
        <f t="shared" si="429"/>
        <v>0</v>
      </c>
      <c r="CO574" s="2">
        <f t="shared" si="429"/>
        <v>0</v>
      </c>
      <c r="CP574" s="2">
        <f t="shared" si="429"/>
        <v>0</v>
      </c>
      <c r="CQ574" s="2">
        <f t="shared" si="429"/>
        <v>0</v>
      </c>
      <c r="CR574" s="2">
        <f t="shared" si="429"/>
        <v>0</v>
      </c>
      <c r="CS574" s="2">
        <f t="shared" si="429"/>
        <v>0</v>
      </c>
      <c r="CT574" s="2">
        <f t="shared" si="429"/>
        <v>0</v>
      </c>
      <c r="CU574" s="2">
        <f t="shared" si="429"/>
        <v>0</v>
      </c>
      <c r="CV574" s="2">
        <f t="shared" si="429"/>
        <v>0</v>
      </c>
      <c r="CW574" s="2">
        <f t="shared" si="429"/>
        <v>0</v>
      </c>
      <c r="CX574" s="2">
        <f t="shared" si="429"/>
        <v>0</v>
      </c>
      <c r="CY574" s="2">
        <f t="shared" si="429"/>
        <v>0</v>
      </c>
      <c r="CZ574" s="2">
        <f t="shared" si="429"/>
        <v>0</v>
      </c>
      <c r="DA574" s="2">
        <f t="shared" si="429"/>
        <v>0</v>
      </c>
      <c r="DB574" s="2">
        <f t="shared" si="429"/>
        <v>0</v>
      </c>
      <c r="DC574" s="2">
        <f t="shared" si="429"/>
        <v>0</v>
      </c>
      <c r="DD574" s="2">
        <f t="shared" si="429"/>
        <v>0</v>
      </c>
      <c r="DE574" s="2">
        <f t="shared" si="429"/>
        <v>0</v>
      </c>
      <c r="DF574" s="2">
        <f t="shared" si="429"/>
        <v>0</v>
      </c>
      <c r="DG574" s="3">
        <f t="shared" ref="DG574:EL574" si="430">DG590</f>
        <v>0</v>
      </c>
      <c r="DH574" s="3">
        <f t="shared" si="430"/>
        <v>0</v>
      </c>
      <c r="DI574" s="3">
        <f t="shared" si="430"/>
        <v>0</v>
      </c>
      <c r="DJ574" s="3">
        <f t="shared" si="430"/>
        <v>0</v>
      </c>
      <c r="DK574" s="3">
        <f t="shared" si="430"/>
        <v>0</v>
      </c>
      <c r="DL574" s="3">
        <f t="shared" si="430"/>
        <v>0</v>
      </c>
      <c r="DM574" s="3">
        <f t="shared" si="430"/>
        <v>0</v>
      </c>
      <c r="DN574" s="3">
        <f t="shared" si="430"/>
        <v>0</v>
      </c>
      <c r="DO574" s="3">
        <f t="shared" si="430"/>
        <v>0</v>
      </c>
      <c r="DP574" s="3">
        <f t="shared" si="430"/>
        <v>0</v>
      </c>
      <c r="DQ574" s="3">
        <f t="shared" si="430"/>
        <v>0</v>
      </c>
      <c r="DR574" s="3">
        <f t="shared" si="430"/>
        <v>0</v>
      </c>
      <c r="DS574" s="3">
        <f t="shared" si="430"/>
        <v>0</v>
      </c>
      <c r="DT574" s="3">
        <f t="shared" si="430"/>
        <v>0</v>
      </c>
      <c r="DU574" s="3">
        <f t="shared" si="430"/>
        <v>0</v>
      </c>
      <c r="DV574" s="3">
        <f t="shared" si="430"/>
        <v>0</v>
      </c>
      <c r="DW574" s="3">
        <f t="shared" si="430"/>
        <v>0</v>
      </c>
      <c r="DX574" s="3">
        <f t="shared" si="430"/>
        <v>0</v>
      </c>
      <c r="DY574" s="3">
        <f t="shared" si="430"/>
        <v>0</v>
      </c>
      <c r="DZ574" s="3">
        <f t="shared" si="430"/>
        <v>0</v>
      </c>
      <c r="EA574" s="3">
        <f t="shared" si="430"/>
        <v>0</v>
      </c>
      <c r="EB574" s="3">
        <f t="shared" si="430"/>
        <v>0</v>
      </c>
      <c r="EC574" s="3">
        <f t="shared" si="430"/>
        <v>0</v>
      </c>
      <c r="ED574" s="3">
        <f t="shared" si="430"/>
        <v>0</v>
      </c>
      <c r="EE574" s="3">
        <f t="shared" si="430"/>
        <v>0</v>
      </c>
      <c r="EF574" s="3">
        <f t="shared" si="430"/>
        <v>0</v>
      </c>
      <c r="EG574" s="3">
        <f t="shared" si="430"/>
        <v>0</v>
      </c>
      <c r="EH574" s="3">
        <f t="shared" si="430"/>
        <v>0</v>
      </c>
      <c r="EI574" s="3">
        <f t="shared" si="430"/>
        <v>0</v>
      </c>
      <c r="EJ574" s="3">
        <f t="shared" si="430"/>
        <v>0</v>
      </c>
      <c r="EK574" s="3">
        <f t="shared" si="430"/>
        <v>0</v>
      </c>
      <c r="EL574" s="3">
        <f t="shared" si="430"/>
        <v>0</v>
      </c>
      <c r="EM574" s="3">
        <f t="shared" ref="EM574:FR574" si="431">EM590</f>
        <v>0</v>
      </c>
      <c r="EN574" s="3">
        <f t="shared" si="431"/>
        <v>0</v>
      </c>
      <c r="EO574" s="3">
        <f t="shared" si="431"/>
        <v>0</v>
      </c>
      <c r="EP574" s="3">
        <f t="shared" si="431"/>
        <v>0</v>
      </c>
      <c r="EQ574" s="3">
        <f t="shared" si="431"/>
        <v>0</v>
      </c>
      <c r="ER574" s="3">
        <f t="shared" si="431"/>
        <v>0</v>
      </c>
      <c r="ES574" s="3">
        <f t="shared" si="431"/>
        <v>0</v>
      </c>
      <c r="ET574" s="3">
        <f t="shared" si="431"/>
        <v>0</v>
      </c>
      <c r="EU574" s="3">
        <f t="shared" si="431"/>
        <v>0</v>
      </c>
      <c r="EV574" s="3">
        <f t="shared" si="431"/>
        <v>0</v>
      </c>
      <c r="EW574" s="3">
        <f t="shared" si="431"/>
        <v>0</v>
      </c>
      <c r="EX574" s="3">
        <f t="shared" si="431"/>
        <v>0</v>
      </c>
      <c r="EY574" s="3">
        <f t="shared" si="431"/>
        <v>0</v>
      </c>
      <c r="EZ574" s="3">
        <f t="shared" si="431"/>
        <v>0</v>
      </c>
      <c r="FA574" s="3">
        <f t="shared" si="431"/>
        <v>0</v>
      </c>
      <c r="FB574" s="3">
        <f t="shared" si="431"/>
        <v>0</v>
      </c>
      <c r="FC574" s="3">
        <f t="shared" si="431"/>
        <v>0</v>
      </c>
      <c r="FD574" s="3">
        <f t="shared" si="431"/>
        <v>0</v>
      </c>
      <c r="FE574" s="3">
        <f t="shared" si="431"/>
        <v>0</v>
      </c>
      <c r="FF574" s="3">
        <f t="shared" si="431"/>
        <v>0</v>
      </c>
      <c r="FG574" s="3">
        <f t="shared" si="431"/>
        <v>0</v>
      </c>
      <c r="FH574" s="3">
        <f t="shared" si="431"/>
        <v>0</v>
      </c>
      <c r="FI574" s="3">
        <f t="shared" si="431"/>
        <v>0</v>
      </c>
      <c r="FJ574" s="3">
        <f t="shared" si="431"/>
        <v>0</v>
      </c>
      <c r="FK574" s="3">
        <f t="shared" si="431"/>
        <v>0</v>
      </c>
      <c r="FL574" s="3">
        <f t="shared" si="431"/>
        <v>0</v>
      </c>
      <c r="FM574" s="3">
        <f t="shared" si="431"/>
        <v>0</v>
      </c>
      <c r="FN574" s="3">
        <f t="shared" si="431"/>
        <v>0</v>
      </c>
      <c r="FO574" s="3">
        <f t="shared" si="431"/>
        <v>0</v>
      </c>
      <c r="FP574" s="3">
        <f t="shared" si="431"/>
        <v>0</v>
      </c>
      <c r="FQ574" s="3">
        <f t="shared" si="431"/>
        <v>0</v>
      </c>
      <c r="FR574" s="3">
        <f t="shared" si="431"/>
        <v>0</v>
      </c>
      <c r="FS574" s="3">
        <f t="shared" ref="FS574:GX574" si="432">FS590</f>
        <v>0</v>
      </c>
      <c r="FT574" s="3">
        <f t="shared" si="432"/>
        <v>0</v>
      </c>
      <c r="FU574" s="3">
        <f t="shared" si="432"/>
        <v>0</v>
      </c>
      <c r="FV574" s="3">
        <f t="shared" si="432"/>
        <v>0</v>
      </c>
      <c r="FW574" s="3">
        <f t="shared" si="432"/>
        <v>0</v>
      </c>
      <c r="FX574" s="3">
        <f t="shared" si="432"/>
        <v>0</v>
      </c>
      <c r="FY574" s="3">
        <f t="shared" si="432"/>
        <v>0</v>
      </c>
      <c r="FZ574" s="3">
        <f t="shared" si="432"/>
        <v>0</v>
      </c>
      <c r="GA574" s="3">
        <f t="shared" si="432"/>
        <v>0</v>
      </c>
      <c r="GB574" s="3">
        <f t="shared" si="432"/>
        <v>0</v>
      </c>
      <c r="GC574" s="3">
        <f t="shared" si="432"/>
        <v>0</v>
      </c>
      <c r="GD574" s="3">
        <f t="shared" si="432"/>
        <v>0</v>
      </c>
      <c r="GE574" s="3">
        <f t="shared" si="432"/>
        <v>0</v>
      </c>
      <c r="GF574" s="3">
        <f t="shared" si="432"/>
        <v>0</v>
      </c>
      <c r="GG574" s="3">
        <f t="shared" si="432"/>
        <v>0</v>
      </c>
      <c r="GH574" s="3">
        <f t="shared" si="432"/>
        <v>0</v>
      </c>
      <c r="GI574" s="3">
        <f t="shared" si="432"/>
        <v>0</v>
      </c>
      <c r="GJ574" s="3">
        <f t="shared" si="432"/>
        <v>0</v>
      </c>
      <c r="GK574" s="3">
        <f t="shared" si="432"/>
        <v>0</v>
      </c>
      <c r="GL574" s="3">
        <f t="shared" si="432"/>
        <v>0</v>
      </c>
      <c r="GM574" s="3">
        <f t="shared" si="432"/>
        <v>0</v>
      </c>
      <c r="GN574" s="3">
        <f t="shared" si="432"/>
        <v>0</v>
      </c>
      <c r="GO574" s="3">
        <f t="shared" si="432"/>
        <v>0</v>
      </c>
      <c r="GP574" s="3">
        <f t="shared" si="432"/>
        <v>0</v>
      </c>
      <c r="GQ574" s="3">
        <f t="shared" si="432"/>
        <v>0</v>
      </c>
      <c r="GR574" s="3">
        <f t="shared" si="432"/>
        <v>0</v>
      </c>
      <c r="GS574" s="3">
        <f t="shared" si="432"/>
        <v>0</v>
      </c>
      <c r="GT574" s="3">
        <f t="shared" si="432"/>
        <v>0</v>
      </c>
      <c r="GU574" s="3">
        <f t="shared" si="432"/>
        <v>0</v>
      </c>
      <c r="GV574" s="3">
        <f t="shared" si="432"/>
        <v>0</v>
      </c>
      <c r="GW574" s="3">
        <f t="shared" si="432"/>
        <v>0</v>
      </c>
      <c r="GX574" s="3">
        <f t="shared" si="432"/>
        <v>0</v>
      </c>
    </row>
    <row r="576" spans="1:245" x14ac:dyDescent="0.2">
      <c r="A576">
        <v>17</v>
      </c>
      <c r="B576">
        <v>1</v>
      </c>
      <c r="C576">
        <f>ROW(SmtRes!A543)</f>
        <v>543</v>
      </c>
      <c r="D576">
        <f>ROW(EtalonRes!A543)</f>
        <v>543</v>
      </c>
      <c r="E576" t="s">
        <v>443</v>
      </c>
      <c r="F576" t="s">
        <v>337</v>
      </c>
      <c r="G576" t="s">
        <v>338</v>
      </c>
      <c r="H576" t="s">
        <v>339</v>
      </c>
      <c r="I576">
        <v>0.02</v>
      </c>
      <c r="J576">
        <v>0</v>
      </c>
      <c r="K576">
        <v>0.02</v>
      </c>
      <c r="O576">
        <f t="shared" ref="O576:O588" si="433">ROUND(CP576,2)</f>
        <v>311.18</v>
      </c>
      <c r="P576">
        <f t="shared" ref="P576:P588" si="434">ROUND(CQ576*I576,2)</f>
        <v>0.18</v>
      </c>
      <c r="Q576">
        <f t="shared" ref="Q576:Q588" si="435">ROUND(CR576*I576,2)</f>
        <v>47.39</v>
      </c>
      <c r="R576">
        <f t="shared" ref="R576:R588" si="436">ROUND(CS576*I576,2)</f>
        <v>30.93</v>
      </c>
      <c r="S576">
        <f t="shared" ref="S576:S588" si="437">ROUND(CT576*I576,2)</f>
        <v>263.61</v>
      </c>
      <c r="T576">
        <f t="shared" ref="T576:T588" si="438">ROUND(CU576*I576,2)</f>
        <v>0</v>
      </c>
      <c r="U576">
        <f t="shared" ref="U576:U588" si="439">CV576*I576</f>
        <v>0.9</v>
      </c>
      <c r="V576">
        <f t="shared" ref="V576:V588" si="440">CW576*I576</f>
        <v>0</v>
      </c>
      <c r="W576">
        <f t="shared" ref="W576:W588" si="441">ROUND(CX576*I576,2)</f>
        <v>0</v>
      </c>
      <c r="X576">
        <f t="shared" ref="X576:X588" si="442">ROUND(CY576,2)</f>
        <v>184.53</v>
      </c>
      <c r="Y576">
        <f t="shared" ref="Y576:Y588" si="443">ROUND(CZ576,2)</f>
        <v>26.36</v>
      </c>
      <c r="AA576">
        <v>150194011</v>
      </c>
      <c r="AB576">
        <f t="shared" ref="AB576:AB588" si="444">ROUND((AC576+AD576+AF576),6)</f>
        <v>15558.64</v>
      </c>
      <c r="AC576">
        <f>ROUND((ES576),6)</f>
        <v>8.7899999999999991</v>
      </c>
      <c r="AD576">
        <f>ROUND((((ET576)-(EU576))+AE576),6)</f>
        <v>2369.58</v>
      </c>
      <c r="AE576">
        <f>ROUND((EU576),6)</f>
        <v>1546.53</v>
      </c>
      <c r="AF576">
        <f>ROUND((EV576),6)</f>
        <v>13180.27</v>
      </c>
      <c r="AG576">
        <f t="shared" ref="AG576:AG588" si="445">ROUND((AP576),6)</f>
        <v>0</v>
      </c>
      <c r="AH576">
        <f>(EW576)</f>
        <v>45</v>
      </c>
      <c r="AI576">
        <f>(EX576)</f>
        <v>0</v>
      </c>
      <c r="AJ576">
        <f t="shared" ref="AJ576:AJ588" si="446">(AS576)</f>
        <v>0</v>
      </c>
      <c r="AK576">
        <v>15558.64</v>
      </c>
      <c r="AL576">
        <v>8.7899999999999991</v>
      </c>
      <c r="AM576">
        <v>2369.58</v>
      </c>
      <c r="AN576">
        <v>1546.53</v>
      </c>
      <c r="AO576">
        <v>13180.27</v>
      </c>
      <c r="AP576">
        <v>0</v>
      </c>
      <c r="AQ576">
        <v>45</v>
      </c>
      <c r="AR576">
        <v>0</v>
      </c>
      <c r="AS576">
        <v>0</v>
      </c>
      <c r="AT576">
        <v>70</v>
      </c>
      <c r="AU576">
        <v>10</v>
      </c>
      <c r="AV576">
        <v>1</v>
      </c>
      <c r="AW576">
        <v>1</v>
      </c>
      <c r="AZ576">
        <v>1</v>
      </c>
      <c r="BA576">
        <v>1</v>
      </c>
      <c r="BB576">
        <v>1</v>
      </c>
      <c r="BC576">
        <v>1</v>
      </c>
      <c r="BD576" t="s">
        <v>3</v>
      </c>
      <c r="BE576" t="s">
        <v>3</v>
      </c>
      <c r="BF576" t="s">
        <v>3</v>
      </c>
      <c r="BG576" t="s">
        <v>3</v>
      </c>
      <c r="BH576">
        <v>0</v>
      </c>
      <c r="BI576">
        <v>4</v>
      </c>
      <c r="BJ576" t="s">
        <v>340</v>
      </c>
      <c r="BM576">
        <v>0</v>
      </c>
      <c r="BN576">
        <v>0</v>
      </c>
      <c r="BO576" t="s">
        <v>3</v>
      </c>
      <c r="BP576">
        <v>0</v>
      </c>
      <c r="BQ576">
        <v>1</v>
      </c>
      <c r="BR576">
        <v>0</v>
      </c>
      <c r="BS576">
        <v>1</v>
      </c>
      <c r="BT576">
        <v>1</v>
      </c>
      <c r="BU576">
        <v>1</v>
      </c>
      <c r="BV576">
        <v>1</v>
      </c>
      <c r="BW576">
        <v>1</v>
      </c>
      <c r="BX576">
        <v>1</v>
      </c>
      <c r="BY576" t="s">
        <v>3</v>
      </c>
      <c r="BZ576">
        <v>70</v>
      </c>
      <c r="CA576">
        <v>10</v>
      </c>
      <c r="CB576" t="s">
        <v>3</v>
      </c>
      <c r="CE576">
        <v>0</v>
      </c>
      <c r="CF576">
        <v>0</v>
      </c>
      <c r="CG576">
        <v>0</v>
      </c>
      <c r="CM576">
        <v>0</v>
      </c>
      <c r="CN576" t="s">
        <v>3</v>
      </c>
      <c r="CO576">
        <v>0</v>
      </c>
      <c r="CP576">
        <f t="shared" ref="CP576:CP588" si="447">(P576+Q576+S576)</f>
        <v>311.18</v>
      </c>
      <c r="CQ576">
        <f t="shared" ref="CQ576:CQ588" si="448">(AC576*BC576*AW576)</f>
        <v>8.7899999999999991</v>
      </c>
      <c r="CR576">
        <f>((((ET576)*BB576-(EU576)*BS576)+AE576*BS576)*AV576)</f>
        <v>2369.58</v>
      </c>
      <c r="CS576">
        <f t="shared" ref="CS576:CS588" si="449">(AE576*BS576*AV576)</f>
        <v>1546.53</v>
      </c>
      <c r="CT576">
        <f t="shared" ref="CT576:CT588" si="450">(AF576*BA576*AV576)</f>
        <v>13180.27</v>
      </c>
      <c r="CU576">
        <f t="shared" ref="CU576:CU588" si="451">AG576</f>
        <v>0</v>
      </c>
      <c r="CV576">
        <f t="shared" ref="CV576:CV588" si="452">(AH576*AV576)</f>
        <v>45</v>
      </c>
      <c r="CW576">
        <f t="shared" ref="CW576:CW588" si="453">AI576</f>
        <v>0</v>
      </c>
      <c r="CX576">
        <f t="shared" ref="CX576:CX588" si="454">AJ576</f>
        <v>0</v>
      </c>
      <c r="CY576">
        <f t="shared" ref="CY576:CY588" si="455">((S576*BZ576)/100)</f>
        <v>184.52700000000002</v>
      </c>
      <c r="CZ576">
        <f t="shared" ref="CZ576:CZ588" si="456">((S576*CA576)/100)</f>
        <v>26.361000000000004</v>
      </c>
      <c r="DC576" t="s">
        <v>3</v>
      </c>
      <c r="DD576" t="s">
        <v>3</v>
      </c>
      <c r="DE576" t="s">
        <v>3</v>
      </c>
      <c r="DF576" t="s">
        <v>3</v>
      </c>
      <c r="DG576" t="s">
        <v>3</v>
      </c>
      <c r="DH576" t="s">
        <v>3</v>
      </c>
      <c r="DI576" t="s">
        <v>3</v>
      </c>
      <c r="DJ576" t="s">
        <v>3</v>
      </c>
      <c r="DK576" t="s">
        <v>3</v>
      </c>
      <c r="DL576" t="s">
        <v>3</v>
      </c>
      <c r="DM576" t="s">
        <v>3</v>
      </c>
      <c r="DN576">
        <v>0</v>
      </c>
      <c r="DO576">
        <v>0</v>
      </c>
      <c r="DP576">
        <v>1</v>
      </c>
      <c r="DQ576">
        <v>1</v>
      </c>
      <c r="DU576">
        <v>1010</v>
      </c>
      <c r="DV576" t="s">
        <v>339</v>
      </c>
      <c r="DW576" t="s">
        <v>339</v>
      </c>
      <c r="DX576">
        <v>100</v>
      </c>
      <c r="DZ576" t="s">
        <v>3</v>
      </c>
      <c r="EA576" t="s">
        <v>3</v>
      </c>
      <c r="EB576" t="s">
        <v>3</v>
      </c>
      <c r="EC576" t="s">
        <v>3</v>
      </c>
      <c r="EE576">
        <v>113434998</v>
      </c>
      <c r="EF576">
        <v>1</v>
      </c>
      <c r="EG576" t="s">
        <v>23</v>
      </c>
      <c r="EH576">
        <v>0</v>
      </c>
      <c r="EI576" t="s">
        <v>3</v>
      </c>
      <c r="EJ576">
        <v>4</v>
      </c>
      <c r="EK576">
        <v>0</v>
      </c>
      <c r="EL576" t="s">
        <v>24</v>
      </c>
      <c r="EM576" t="s">
        <v>25</v>
      </c>
      <c r="EO576" t="s">
        <v>3</v>
      </c>
      <c r="EQ576">
        <v>131072</v>
      </c>
      <c r="ER576">
        <v>15558.64</v>
      </c>
      <c r="ES576">
        <v>8.7899999999999991</v>
      </c>
      <c r="ET576">
        <v>2369.58</v>
      </c>
      <c r="EU576">
        <v>1546.53</v>
      </c>
      <c r="EV576">
        <v>13180.27</v>
      </c>
      <c r="EW576">
        <v>45</v>
      </c>
      <c r="EX576">
        <v>0</v>
      </c>
      <c r="EY576">
        <v>0</v>
      </c>
      <c r="FQ576">
        <v>0</v>
      </c>
      <c r="FR576">
        <f t="shared" ref="FR576:FR588" si="457">ROUND(IF(BI576=3,GM576,0),2)</f>
        <v>0</v>
      </c>
      <c r="FS576">
        <v>0</v>
      </c>
      <c r="FX576">
        <v>70</v>
      </c>
      <c r="FY576">
        <v>10</v>
      </c>
      <c r="GA576" t="s">
        <v>3</v>
      </c>
      <c r="GD576">
        <v>0</v>
      </c>
      <c r="GF576">
        <v>213509934</v>
      </c>
      <c r="GG576">
        <v>2</v>
      </c>
      <c r="GH576">
        <v>1</v>
      </c>
      <c r="GI576">
        <v>-2</v>
      </c>
      <c r="GJ576">
        <v>0</v>
      </c>
      <c r="GK576">
        <f>ROUND(R576*(R12)/100,2)</f>
        <v>33.4</v>
      </c>
      <c r="GL576">
        <f t="shared" ref="GL576:GL588" si="458">ROUND(IF(AND(BH576=3,BI576=3,FS576&lt;&gt;0),P576,0),2)</f>
        <v>0</v>
      </c>
      <c r="GM576">
        <f t="shared" ref="GM576:GM588" si="459">ROUND(O576+X576+Y576+GK576,2)+GX576</f>
        <v>555.47</v>
      </c>
      <c r="GN576">
        <f t="shared" ref="GN576:GN588" si="460">IF(OR(BI576=0,BI576=1),GM576,0)</f>
        <v>0</v>
      </c>
      <c r="GO576">
        <f t="shared" ref="GO576:GO588" si="461">IF(BI576=2,GM576,0)</f>
        <v>0</v>
      </c>
      <c r="GP576">
        <f t="shared" ref="GP576:GP588" si="462">IF(BI576=4,GM576+GX576,0)</f>
        <v>555.47</v>
      </c>
      <c r="GR576">
        <v>0</v>
      </c>
      <c r="GS576">
        <v>0</v>
      </c>
      <c r="GT576">
        <v>0</v>
      </c>
      <c r="GU576" t="s">
        <v>3</v>
      </c>
      <c r="GV576">
        <f>ROUND((GT576),6)</f>
        <v>0</v>
      </c>
      <c r="GW576">
        <v>1</v>
      </c>
      <c r="GX576">
        <f t="shared" ref="GX576:GX588" si="463">ROUND(HC576*I576,2)</f>
        <v>0</v>
      </c>
      <c r="HA576">
        <v>0</v>
      </c>
      <c r="HB576">
        <v>0</v>
      </c>
      <c r="HC576">
        <f t="shared" ref="HC576:HC588" si="464">GV576*GW576</f>
        <v>0</v>
      </c>
      <c r="HE576" t="s">
        <v>3</v>
      </c>
      <c r="HF576" t="s">
        <v>3</v>
      </c>
      <c r="HM576" t="s">
        <v>3</v>
      </c>
      <c r="HN576" t="s">
        <v>3</v>
      </c>
      <c r="HO576" t="s">
        <v>3</v>
      </c>
      <c r="HP576" t="s">
        <v>3</v>
      </c>
      <c r="HQ576" t="s">
        <v>3</v>
      </c>
      <c r="IK576">
        <v>0</v>
      </c>
    </row>
    <row r="577" spans="1:245" x14ac:dyDescent="0.2">
      <c r="A577">
        <v>17</v>
      </c>
      <c r="B577">
        <v>1</v>
      </c>
      <c r="C577">
        <f>ROW(SmtRes!A550)</f>
        <v>550</v>
      </c>
      <c r="D577">
        <f>ROW(EtalonRes!A550)</f>
        <v>550</v>
      </c>
      <c r="E577" t="s">
        <v>444</v>
      </c>
      <c r="F577" t="s">
        <v>17</v>
      </c>
      <c r="G577" t="s">
        <v>152</v>
      </c>
      <c r="H577" t="s">
        <v>19</v>
      </c>
      <c r="I577">
        <v>1</v>
      </c>
      <c r="J577">
        <v>0</v>
      </c>
      <c r="K577">
        <v>1</v>
      </c>
      <c r="O577">
        <f t="shared" si="433"/>
        <v>469.3</v>
      </c>
      <c r="P577">
        <f t="shared" si="434"/>
        <v>8.4600000000000009</v>
      </c>
      <c r="Q577">
        <f t="shared" si="435"/>
        <v>88.47</v>
      </c>
      <c r="R577">
        <f t="shared" si="436"/>
        <v>57.74</v>
      </c>
      <c r="S577">
        <f t="shared" si="437"/>
        <v>372.37</v>
      </c>
      <c r="T577">
        <f t="shared" si="438"/>
        <v>0</v>
      </c>
      <c r="U577">
        <f t="shared" si="439"/>
        <v>0.95899999999999996</v>
      </c>
      <c r="V577">
        <f t="shared" si="440"/>
        <v>0</v>
      </c>
      <c r="W577">
        <f t="shared" si="441"/>
        <v>0</v>
      </c>
      <c r="X577">
        <f t="shared" si="442"/>
        <v>260.66000000000003</v>
      </c>
      <c r="Y577">
        <f t="shared" si="443"/>
        <v>37.24</v>
      </c>
      <c r="AA577">
        <v>150194011</v>
      </c>
      <c r="AB577">
        <f t="shared" si="444"/>
        <v>469.298</v>
      </c>
      <c r="AC577">
        <f>ROUND(((ES577*1)),6)</f>
        <v>8.4600000000000009</v>
      </c>
      <c r="AD577">
        <f>ROUND(((((ET577*0.7))-((EU577*0.7)))+AE577),6)</f>
        <v>88.465999999999994</v>
      </c>
      <c r="AE577">
        <f>ROUND(((EU577*0.7)),6)</f>
        <v>57.735999999999997</v>
      </c>
      <c r="AF577">
        <f>ROUND(((EV577*0.7)),6)</f>
        <v>372.37200000000001</v>
      </c>
      <c r="AG577">
        <f t="shared" si="445"/>
        <v>0</v>
      </c>
      <c r="AH577">
        <f>((EW577*0.7))</f>
        <v>0.95899999999999996</v>
      </c>
      <c r="AI577">
        <f>((EX577*0.7))</f>
        <v>0</v>
      </c>
      <c r="AJ577">
        <f t="shared" si="446"/>
        <v>0</v>
      </c>
      <c r="AK577">
        <v>666.8</v>
      </c>
      <c r="AL577">
        <v>8.4600000000000009</v>
      </c>
      <c r="AM577">
        <v>126.38</v>
      </c>
      <c r="AN577">
        <v>82.48</v>
      </c>
      <c r="AO577">
        <v>531.96</v>
      </c>
      <c r="AP577">
        <v>0</v>
      </c>
      <c r="AQ577">
        <v>1.37</v>
      </c>
      <c r="AR577">
        <v>0</v>
      </c>
      <c r="AS577">
        <v>0</v>
      </c>
      <c r="AT577">
        <v>70</v>
      </c>
      <c r="AU577">
        <v>10</v>
      </c>
      <c r="AV577">
        <v>1</v>
      </c>
      <c r="AW577">
        <v>1</v>
      </c>
      <c r="AZ577">
        <v>1</v>
      </c>
      <c r="BA577">
        <v>1</v>
      </c>
      <c r="BB577">
        <v>1</v>
      </c>
      <c r="BC577">
        <v>1</v>
      </c>
      <c r="BD577" t="s">
        <v>3</v>
      </c>
      <c r="BE577" t="s">
        <v>3</v>
      </c>
      <c r="BF577" t="s">
        <v>3</v>
      </c>
      <c r="BG577" t="s">
        <v>3</v>
      </c>
      <c r="BH577">
        <v>0</v>
      </c>
      <c r="BI577">
        <v>4</v>
      </c>
      <c r="BJ577" t="s">
        <v>20</v>
      </c>
      <c r="BM577">
        <v>0</v>
      </c>
      <c r="BN577">
        <v>0</v>
      </c>
      <c r="BO577" t="s">
        <v>3</v>
      </c>
      <c r="BP577">
        <v>0</v>
      </c>
      <c r="BQ577">
        <v>1</v>
      </c>
      <c r="BR577">
        <v>0</v>
      </c>
      <c r="BS577">
        <v>1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3</v>
      </c>
      <c r="BZ577">
        <v>70</v>
      </c>
      <c r="CA577">
        <v>10</v>
      </c>
      <c r="CB577" t="s">
        <v>3</v>
      </c>
      <c r="CE577">
        <v>0</v>
      </c>
      <c r="CF577">
        <v>0</v>
      </c>
      <c r="CG577">
        <v>0</v>
      </c>
      <c r="CM577">
        <v>0</v>
      </c>
      <c r="CN577" t="s">
        <v>850</v>
      </c>
      <c r="CO577">
        <v>0</v>
      </c>
      <c r="CP577">
        <f t="shared" si="447"/>
        <v>469.3</v>
      </c>
      <c r="CQ577">
        <f t="shared" si="448"/>
        <v>8.4600000000000009</v>
      </c>
      <c r="CR577">
        <f>(((((ET577*0.7))*BB577-((EU577*0.7))*BS577)+AE577*BS577)*AV577)</f>
        <v>88.465999999999994</v>
      </c>
      <c r="CS577">
        <f t="shared" si="449"/>
        <v>57.735999999999997</v>
      </c>
      <c r="CT577">
        <f t="shared" si="450"/>
        <v>372.37200000000001</v>
      </c>
      <c r="CU577">
        <f t="shared" si="451"/>
        <v>0</v>
      </c>
      <c r="CV577">
        <f t="shared" si="452"/>
        <v>0.95899999999999996</v>
      </c>
      <c r="CW577">
        <f t="shared" si="453"/>
        <v>0</v>
      </c>
      <c r="CX577">
        <f t="shared" si="454"/>
        <v>0</v>
      </c>
      <c r="CY577">
        <f t="shared" si="455"/>
        <v>260.65899999999999</v>
      </c>
      <c r="CZ577">
        <f t="shared" si="456"/>
        <v>37.236999999999995</v>
      </c>
      <c r="DC577" t="s">
        <v>3</v>
      </c>
      <c r="DD577" t="s">
        <v>21</v>
      </c>
      <c r="DE577" t="s">
        <v>22</v>
      </c>
      <c r="DF577" t="s">
        <v>22</v>
      </c>
      <c r="DG577" t="s">
        <v>22</v>
      </c>
      <c r="DH577" t="s">
        <v>3</v>
      </c>
      <c r="DI577" t="s">
        <v>22</v>
      </c>
      <c r="DJ577" t="s">
        <v>22</v>
      </c>
      <c r="DK577" t="s">
        <v>3</v>
      </c>
      <c r="DL577" t="s">
        <v>3</v>
      </c>
      <c r="DM577" t="s">
        <v>3</v>
      </c>
      <c r="DN577">
        <v>0</v>
      </c>
      <c r="DO577">
        <v>0</v>
      </c>
      <c r="DP577">
        <v>1</v>
      </c>
      <c r="DQ577">
        <v>1</v>
      </c>
      <c r="DU577">
        <v>1010</v>
      </c>
      <c r="DV577" t="s">
        <v>19</v>
      </c>
      <c r="DW577" t="s">
        <v>19</v>
      </c>
      <c r="DX577">
        <v>1</v>
      </c>
      <c r="DZ577" t="s">
        <v>3</v>
      </c>
      <c r="EA577" t="s">
        <v>3</v>
      </c>
      <c r="EB577" t="s">
        <v>3</v>
      </c>
      <c r="EC577" t="s">
        <v>3</v>
      </c>
      <c r="EE577">
        <v>113434998</v>
      </c>
      <c r="EF577">
        <v>1</v>
      </c>
      <c r="EG577" t="s">
        <v>23</v>
      </c>
      <c r="EH577">
        <v>0</v>
      </c>
      <c r="EI577" t="s">
        <v>3</v>
      </c>
      <c r="EJ577">
        <v>4</v>
      </c>
      <c r="EK577">
        <v>0</v>
      </c>
      <c r="EL577" t="s">
        <v>24</v>
      </c>
      <c r="EM577" t="s">
        <v>25</v>
      </c>
      <c r="EO577" t="s">
        <v>26</v>
      </c>
      <c r="EQ577">
        <v>131072</v>
      </c>
      <c r="ER577">
        <v>666.8</v>
      </c>
      <c r="ES577">
        <v>8.4600000000000009</v>
      </c>
      <c r="ET577">
        <v>126.38</v>
      </c>
      <c r="EU577">
        <v>82.48</v>
      </c>
      <c r="EV577">
        <v>531.96</v>
      </c>
      <c r="EW577">
        <v>1.37</v>
      </c>
      <c r="EX577">
        <v>0</v>
      </c>
      <c r="EY577">
        <v>0</v>
      </c>
      <c r="FQ577">
        <v>0</v>
      </c>
      <c r="FR577">
        <f t="shared" si="457"/>
        <v>0</v>
      </c>
      <c r="FS577">
        <v>0</v>
      </c>
      <c r="FX577">
        <v>70</v>
      </c>
      <c r="FY577">
        <v>10</v>
      </c>
      <c r="GA577" t="s">
        <v>3</v>
      </c>
      <c r="GD577">
        <v>0</v>
      </c>
      <c r="GF577">
        <v>-1067884061</v>
      </c>
      <c r="GG577">
        <v>2</v>
      </c>
      <c r="GH577">
        <v>1</v>
      </c>
      <c r="GI577">
        <v>-2</v>
      </c>
      <c r="GJ577">
        <v>0</v>
      </c>
      <c r="GK577">
        <f>ROUND(R577*(R12)/100,2)</f>
        <v>62.36</v>
      </c>
      <c r="GL577">
        <f t="shared" si="458"/>
        <v>0</v>
      </c>
      <c r="GM577">
        <f t="shared" si="459"/>
        <v>829.56</v>
      </c>
      <c r="GN577">
        <f t="shared" si="460"/>
        <v>0</v>
      </c>
      <c r="GO577">
        <f t="shared" si="461"/>
        <v>0</v>
      </c>
      <c r="GP577">
        <f t="shared" si="462"/>
        <v>829.56</v>
      </c>
      <c r="GR577">
        <v>0</v>
      </c>
      <c r="GS577">
        <v>0</v>
      </c>
      <c r="GT577">
        <v>0</v>
      </c>
      <c r="GU577" t="s">
        <v>3</v>
      </c>
      <c r="GV577">
        <f>ROUND((GT577),6)</f>
        <v>0</v>
      </c>
      <c r="GW577">
        <v>1</v>
      </c>
      <c r="GX577">
        <f t="shared" si="463"/>
        <v>0</v>
      </c>
      <c r="HA577">
        <v>0</v>
      </c>
      <c r="HB577">
        <v>0</v>
      </c>
      <c r="HC577">
        <f t="shared" si="464"/>
        <v>0</v>
      </c>
      <c r="HE577" t="s">
        <v>3</v>
      </c>
      <c r="HF577" t="s">
        <v>3</v>
      </c>
      <c r="HM577" t="s">
        <v>3</v>
      </c>
      <c r="HN577" t="s">
        <v>3</v>
      </c>
      <c r="HO577" t="s">
        <v>3</v>
      </c>
      <c r="HP577" t="s">
        <v>3</v>
      </c>
      <c r="HQ577" t="s">
        <v>3</v>
      </c>
      <c r="IK577">
        <v>0</v>
      </c>
    </row>
    <row r="578" spans="1:245" x14ac:dyDescent="0.2">
      <c r="A578">
        <v>17</v>
      </c>
      <c r="B578">
        <v>1</v>
      </c>
      <c r="C578">
        <f>ROW(SmtRes!A554)</f>
        <v>554</v>
      </c>
      <c r="D578">
        <f>ROW(EtalonRes!A554)</f>
        <v>554</v>
      </c>
      <c r="E578" t="s">
        <v>445</v>
      </c>
      <c r="F578" t="s">
        <v>28</v>
      </c>
      <c r="G578" t="s">
        <v>154</v>
      </c>
      <c r="H578" t="s">
        <v>19</v>
      </c>
      <c r="I578">
        <v>1</v>
      </c>
      <c r="J578">
        <v>0</v>
      </c>
      <c r="K578">
        <v>1</v>
      </c>
      <c r="O578">
        <f t="shared" si="433"/>
        <v>341.12</v>
      </c>
      <c r="P578">
        <f t="shared" si="434"/>
        <v>19.690000000000001</v>
      </c>
      <c r="Q578">
        <f t="shared" si="435"/>
        <v>65.180000000000007</v>
      </c>
      <c r="R578">
        <f t="shared" si="436"/>
        <v>42.57</v>
      </c>
      <c r="S578">
        <f t="shared" si="437"/>
        <v>256.25</v>
      </c>
      <c r="T578">
        <f t="shared" si="438"/>
        <v>0</v>
      </c>
      <c r="U578">
        <f t="shared" si="439"/>
        <v>0.65999999999999992</v>
      </c>
      <c r="V578">
        <f t="shared" si="440"/>
        <v>0</v>
      </c>
      <c r="W578">
        <f t="shared" si="441"/>
        <v>0</v>
      </c>
      <c r="X578">
        <f t="shared" si="442"/>
        <v>179.38</v>
      </c>
      <c r="Y578">
        <f t="shared" si="443"/>
        <v>25.63</v>
      </c>
      <c r="AA578">
        <v>150194011</v>
      </c>
      <c r="AB578">
        <f t="shared" si="444"/>
        <v>341.11</v>
      </c>
      <c r="AC578">
        <f>ROUND((((ES578*1)*11)),6)</f>
        <v>19.690000000000001</v>
      </c>
      <c r="AD578">
        <f>ROUND((((((ET578*0.75)*11))-(((EU578*0.75)*11)))+AE578),6)</f>
        <v>65.174999999999997</v>
      </c>
      <c r="AE578">
        <f>ROUND((((EU578*0.75)*11)),6)</f>
        <v>42.57</v>
      </c>
      <c r="AF578">
        <f>ROUND((((EV578*0.75)*11)),6)</f>
        <v>256.245</v>
      </c>
      <c r="AG578">
        <f t="shared" si="445"/>
        <v>0</v>
      </c>
      <c r="AH578">
        <f>(((EW578*0.75)*11))</f>
        <v>0.65999999999999992</v>
      </c>
      <c r="AI578">
        <f>(((EX578*0.75)*11))</f>
        <v>0</v>
      </c>
      <c r="AJ578">
        <f t="shared" si="446"/>
        <v>0</v>
      </c>
      <c r="AK578">
        <v>40.75</v>
      </c>
      <c r="AL578">
        <v>1.79</v>
      </c>
      <c r="AM578">
        <v>7.9</v>
      </c>
      <c r="AN578">
        <v>5.16</v>
      </c>
      <c r="AO578">
        <v>31.06</v>
      </c>
      <c r="AP578">
        <v>0</v>
      </c>
      <c r="AQ578">
        <v>0.08</v>
      </c>
      <c r="AR578">
        <v>0</v>
      </c>
      <c r="AS578">
        <v>0</v>
      </c>
      <c r="AT578">
        <v>70</v>
      </c>
      <c r="AU578">
        <v>10</v>
      </c>
      <c r="AV578">
        <v>1</v>
      </c>
      <c r="AW578">
        <v>1</v>
      </c>
      <c r="AZ578">
        <v>1</v>
      </c>
      <c r="BA578">
        <v>1</v>
      </c>
      <c r="BB578">
        <v>1</v>
      </c>
      <c r="BC578">
        <v>1</v>
      </c>
      <c r="BD578" t="s">
        <v>3</v>
      </c>
      <c r="BE578" t="s">
        <v>3</v>
      </c>
      <c r="BF578" t="s">
        <v>3</v>
      </c>
      <c r="BG578" t="s">
        <v>3</v>
      </c>
      <c r="BH578">
        <v>0</v>
      </c>
      <c r="BI578">
        <v>4</v>
      </c>
      <c r="BJ578" t="s">
        <v>30</v>
      </c>
      <c r="BM578">
        <v>0</v>
      </c>
      <c r="BN578">
        <v>0</v>
      </c>
      <c r="BO578" t="s">
        <v>3</v>
      </c>
      <c r="BP578">
        <v>0</v>
      </c>
      <c r="BQ578">
        <v>1</v>
      </c>
      <c r="BR578">
        <v>0</v>
      </c>
      <c r="BS578">
        <v>1</v>
      </c>
      <c r="BT578">
        <v>1</v>
      </c>
      <c r="BU578">
        <v>1</v>
      </c>
      <c r="BV578">
        <v>1</v>
      </c>
      <c r="BW578">
        <v>1</v>
      </c>
      <c r="BX578">
        <v>1</v>
      </c>
      <c r="BY578" t="s">
        <v>3</v>
      </c>
      <c r="BZ578">
        <v>70</v>
      </c>
      <c r="CA578">
        <v>10</v>
      </c>
      <c r="CB578" t="s">
        <v>3</v>
      </c>
      <c r="CE578">
        <v>0</v>
      </c>
      <c r="CF578">
        <v>0</v>
      </c>
      <c r="CG578">
        <v>0</v>
      </c>
      <c r="CM578">
        <v>0</v>
      </c>
      <c r="CN578" t="s">
        <v>851</v>
      </c>
      <c r="CO578">
        <v>0</v>
      </c>
      <c r="CP578">
        <f t="shared" si="447"/>
        <v>341.12</v>
      </c>
      <c r="CQ578">
        <f t="shared" si="448"/>
        <v>19.690000000000001</v>
      </c>
      <c r="CR578">
        <f>((((((ET578*0.75)*11))*BB578-(((EU578*0.75)*11))*BS578)+AE578*BS578)*AV578)</f>
        <v>65.175000000000011</v>
      </c>
      <c r="CS578">
        <f t="shared" si="449"/>
        <v>42.57</v>
      </c>
      <c r="CT578">
        <f t="shared" si="450"/>
        <v>256.245</v>
      </c>
      <c r="CU578">
        <f t="shared" si="451"/>
        <v>0</v>
      </c>
      <c r="CV578">
        <f t="shared" si="452"/>
        <v>0.65999999999999992</v>
      </c>
      <c r="CW578">
        <f t="shared" si="453"/>
        <v>0</v>
      </c>
      <c r="CX578">
        <f t="shared" si="454"/>
        <v>0</v>
      </c>
      <c r="CY578">
        <f t="shared" si="455"/>
        <v>179.375</v>
      </c>
      <c r="CZ578">
        <f t="shared" si="456"/>
        <v>25.625</v>
      </c>
      <c r="DC578" t="s">
        <v>3</v>
      </c>
      <c r="DD578" t="s">
        <v>31</v>
      </c>
      <c r="DE578" t="s">
        <v>32</v>
      </c>
      <c r="DF578" t="s">
        <v>32</v>
      </c>
      <c r="DG578" t="s">
        <v>32</v>
      </c>
      <c r="DH578" t="s">
        <v>3</v>
      </c>
      <c r="DI578" t="s">
        <v>32</v>
      </c>
      <c r="DJ578" t="s">
        <v>32</v>
      </c>
      <c r="DK578" t="s">
        <v>3</v>
      </c>
      <c r="DL578" t="s">
        <v>33</v>
      </c>
      <c r="DM578" t="s">
        <v>33</v>
      </c>
      <c r="DN578">
        <v>0</v>
      </c>
      <c r="DO578">
        <v>0</v>
      </c>
      <c r="DP578">
        <v>1</v>
      </c>
      <c r="DQ578">
        <v>1</v>
      </c>
      <c r="DU578">
        <v>1010</v>
      </c>
      <c r="DV578" t="s">
        <v>19</v>
      </c>
      <c r="DW578" t="s">
        <v>19</v>
      </c>
      <c r="DX578">
        <v>1</v>
      </c>
      <c r="DZ578" t="s">
        <v>3</v>
      </c>
      <c r="EA578" t="s">
        <v>3</v>
      </c>
      <c r="EB578" t="s">
        <v>3</v>
      </c>
      <c r="EC578" t="s">
        <v>3</v>
      </c>
      <c r="EE578">
        <v>113434998</v>
      </c>
      <c r="EF578">
        <v>1</v>
      </c>
      <c r="EG578" t="s">
        <v>23</v>
      </c>
      <c r="EH578">
        <v>0</v>
      </c>
      <c r="EI578" t="s">
        <v>3</v>
      </c>
      <c r="EJ578">
        <v>4</v>
      </c>
      <c r="EK578">
        <v>0</v>
      </c>
      <c r="EL578" t="s">
        <v>24</v>
      </c>
      <c r="EM578" t="s">
        <v>25</v>
      </c>
      <c r="EO578" t="s">
        <v>34</v>
      </c>
      <c r="EQ578">
        <v>131072</v>
      </c>
      <c r="ER578">
        <v>40.75</v>
      </c>
      <c r="ES578">
        <v>1.79</v>
      </c>
      <c r="ET578">
        <v>7.9</v>
      </c>
      <c r="EU578">
        <v>5.16</v>
      </c>
      <c r="EV578">
        <v>31.06</v>
      </c>
      <c r="EW578">
        <v>0.08</v>
      </c>
      <c r="EX578">
        <v>0</v>
      </c>
      <c r="EY578">
        <v>0</v>
      </c>
      <c r="FQ578">
        <v>0</v>
      </c>
      <c r="FR578">
        <f t="shared" si="457"/>
        <v>0</v>
      </c>
      <c r="FS578">
        <v>0</v>
      </c>
      <c r="FX578">
        <v>770</v>
      </c>
      <c r="FY578">
        <v>110</v>
      </c>
      <c r="GA578" t="s">
        <v>3</v>
      </c>
      <c r="GD578">
        <v>0</v>
      </c>
      <c r="GF578">
        <v>-1489371602</v>
      </c>
      <c r="GG578">
        <v>2</v>
      </c>
      <c r="GH578">
        <v>1</v>
      </c>
      <c r="GI578">
        <v>-2</v>
      </c>
      <c r="GJ578">
        <v>0</v>
      </c>
      <c r="GK578">
        <f>ROUND(R578*(R12)/100,2)</f>
        <v>45.98</v>
      </c>
      <c r="GL578">
        <f t="shared" si="458"/>
        <v>0</v>
      </c>
      <c r="GM578">
        <f t="shared" si="459"/>
        <v>592.11</v>
      </c>
      <c r="GN578">
        <f t="shared" si="460"/>
        <v>0</v>
      </c>
      <c r="GO578">
        <f t="shared" si="461"/>
        <v>0</v>
      </c>
      <c r="GP578">
        <f t="shared" si="462"/>
        <v>592.11</v>
      </c>
      <c r="GR578">
        <v>0</v>
      </c>
      <c r="GS578">
        <v>0</v>
      </c>
      <c r="GT578">
        <v>0</v>
      </c>
      <c r="GU578" t="s">
        <v>33</v>
      </c>
      <c r="GV578">
        <f>ROUND(((GT578*11)),6)</f>
        <v>0</v>
      </c>
      <c r="GW578">
        <v>1</v>
      </c>
      <c r="GX578">
        <f t="shared" si="463"/>
        <v>0</v>
      </c>
      <c r="HA578">
        <v>0</v>
      </c>
      <c r="HB578">
        <v>0</v>
      </c>
      <c r="HC578">
        <f t="shared" si="464"/>
        <v>0</v>
      </c>
      <c r="HE578" t="s">
        <v>3</v>
      </c>
      <c r="HF578" t="s">
        <v>3</v>
      </c>
      <c r="HM578" t="s">
        <v>3</v>
      </c>
      <c r="HN578" t="s">
        <v>3</v>
      </c>
      <c r="HO578" t="s">
        <v>3</v>
      </c>
      <c r="HP578" t="s">
        <v>3</v>
      </c>
      <c r="HQ578" t="s">
        <v>3</v>
      </c>
      <c r="IK578">
        <v>0</v>
      </c>
    </row>
    <row r="579" spans="1:245" x14ac:dyDescent="0.2">
      <c r="A579">
        <v>17</v>
      </c>
      <c r="B579">
        <v>1</v>
      </c>
      <c r="C579">
        <f>ROW(SmtRes!A558)</f>
        <v>558</v>
      </c>
      <c r="D579">
        <f>ROW(EtalonRes!A558)</f>
        <v>558</v>
      </c>
      <c r="E579" t="s">
        <v>446</v>
      </c>
      <c r="F579" t="s">
        <v>69</v>
      </c>
      <c r="G579" t="s">
        <v>411</v>
      </c>
      <c r="H579" t="s">
        <v>19</v>
      </c>
      <c r="I579">
        <v>3</v>
      </c>
      <c r="J579">
        <v>0</v>
      </c>
      <c r="K579">
        <v>3</v>
      </c>
      <c r="O579">
        <f t="shared" si="433"/>
        <v>840.03</v>
      </c>
      <c r="P579">
        <f t="shared" si="434"/>
        <v>12.21</v>
      </c>
      <c r="Q579">
        <f t="shared" si="435"/>
        <v>0</v>
      </c>
      <c r="R579">
        <f t="shared" si="436"/>
        <v>0</v>
      </c>
      <c r="S579">
        <f t="shared" si="437"/>
        <v>827.82</v>
      </c>
      <c r="T579">
        <f t="shared" si="438"/>
        <v>0</v>
      </c>
      <c r="U579">
        <f t="shared" si="439"/>
        <v>2.2800000000000002</v>
      </c>
      <c r="V579">
        <f t="shared" si="440"/>
        <v>0</v>
      </c>
      <c r="W579">
        <f t="shared" si="441"/>
        <v>0</v>
      </c>
      <c r="X579">
        <f t="shared" si="442"/>
        <v>579.47</v>
      </c>
      <c r="Y579">
        <f t="shared" si="443"/>
        <v>82.78</v>
      </c>
      <c r="AA579">
        <v>150194011</v>
      </c>
      <c r="AB579">
        <f t="shared" si="444"/>
        <v>280.01</v>
      </c>
      <c r="AC579">
        <f>ROUND((ES579),6)</f>
        <v>4.07</v>
      </c>
      <c r="AD579">
        <f>ROUND((((ET579)-(EU579))+AE579),6)</f>
        <v>0</v>
      </c>
      <c r="AE579">
        <f>ROUND((EU579),6)</f>
        <v>0</v>
      </c>
      <c r="AF579">
        <f>ROUND((EV579),6)</f>
        <v>275.94</v>
      </c>
      <c r="AG579">
        <f t="shared" si="445"/>
        <v>0</v>
      </c>
      <c r="AH579">
        <f>(EW579)</f>
        <v>0.76</v>
      </c>
      <c r="AI579">
        <f>(EX579)</f>
        <v>0</v>
      </c>
      <c r="AJ579">
        <f t="shared" si="446"/>
        <v>0</v>
      </c>
      <c r="AK579">
        <v>280.01</v>
      </c>
      <c r="AL579">
        <v>4.07</v>
      </c>
      <c r="AM579">
        <v>0</v>
      </c>
      <c r="AN579">
        <v>0</v>
      </c>
      <c r="AO579">
        <v>275.94</v>
      </c>
      <c r="AP579">
        <v>0</v>
      </c>
      <c r="AQ579">
        <v>0.76</v>
      </c>
      <c r="AR579">
        <v>0</v>
      </c>
      <c r="AS579">
        <v>0</v>
      </c>
      <c r="AT579">
        <v>70</v>
      </c>
      <c r="AU579">
        <v>10</v>
      </c>
      <c r="AV579">
        <v>1</v>
      </c>
      <c r="AW579">
        <v>1</v>
      </c>
      <c r="AZ579">
        <v>1</v>
      </c>
      <c r="BA579">
        <v>1</v>
      </c>
      <c r="BB579">
        <v>1</v>
      </c>
      <c r="BC579">
        <v>1</v>
      </c>
      <c r="BD579" t="s">
        <v>3</v>
      </c>
      <c r="BE579" t="s">
        <v>3</v>
      </c>
      <c r="BF579" t="s">
        <v>3</v>
      </c>
      <c r="BG579" t="s">
        <v>3</v>
      </c>
      <c r="BH579">
        <v>0</v>
      </c>
      <c r="BI579">
        <v>4</v>
      </c>
      <c r="BJ579" t="s">
        <v>71</v>
      </c>
      <c r="BM579">
        <v>0</v>
      </c>
      <c r="BN579">
        <v>0</v>
      </c>
      <c r="BO579" t="s">
        <v>3</v>
      </c>
      <c r="BP579">
        <v>0</v>
      </c>
      <c r="BQ579">
        <v>1</v>
      </c>
      <c r="BR579">
        <v>0</v>
      </c>
      <c r="BS579">
        <v>1</v>
      </c>
      <c r="BT579">
        <v>1</v>
      </c>
      <c r="BU579">
        <v>1</v>
      </c>
      <c r="BV579">
        <v>1</v>
      </c>
      <c r="BW579">
        <v>1</v>
      </c>
      <c r="BX579">
        <v>1</v>
      </c>
      <c r="BY579" t="s">
        <v>3</v>
      </c>
      <c r="BZ579">
        <v>70</v>
      </c>
      <c r="CA579">
        <v>10</v>
      </c>
      <c r="CB579" t="s">
        <v>3</v>
      </c>
      <c r="CE579">
        <v>0</v>
      </c>
      <c r="CF579">
        <v>0</v>
      </c>
      <c r="CG579">
        <v>0</v>
      </c>
      <c r="CM579">
        <v>0</v>
      </c>
      <c r="CN579" t="s">
        <v>3</v>
      </c>
      <c r="CO579">
        <v>0</v>
      </c>
      <c r="CP579">
        <f t="shared" si="447"/>
        <v>840.03000000000009</v>
      </c>
      <c r="CQ579">
        <f t="shared" si="448"/>
        <v>4.07</v>
      </c>
      <c r="CR579">
        <f>((((ET579)*BB579-(EU579)*BS579)+AE579*BS579)*AV579)</f>
        <v>0</v>
      </c>
      <c r="CS579">
        <f t="shared" si="449"/>
        <v>0</v>
      </c>
      <c r="CT579">
        <f t="shared" si="450"/>
        <v>275.94</v>
      </c>
      <c r="CU579">
        <f t="shared" si="451"/>
        <v>0</v>
      </c>
      <c r="CV579">
        <f t="shared" si="452"/>
        <v>0.76</v>
      </c>
      <c r="CW579">
        <f t="shared" si="453"/>
        <v>0</v>
      </c>
      <c r="CX579">
        <f t="shared" si="454"/>
        <v>0</v>
      </c>
      <c r="CY579">
        <f t="shared" si="455"/>
        <v>579.47400000000005</v>
      </c>
      <c r="CZ579">
        <f t="shared" si="456"/>
        <v>82.782000000000011</v>
      </c>
      <c r="DC579" t="s">
        <v>3</v>
      </c>
      <c r="DD579" t="s">
        <v>3</v>
      </c>
      <c r="DE579" t="s">
        <v>3</v>
      </c>
      <c r="DF579" t="s">
        <v>3</v>
      </c>
      <c r="DG579" t="s">
        <v>3</v>
      </c>
      <c r="DH579" t="s">
        <v>3</v>
      </c>
      <c r="DI579" t="s">
        <v>3</v>
      </c>
      <c r="DJ579" t="s">
        <v>3</v>
      </c>
      <c r="DK579" t="s">
        <v>3</v>
      </c>
      <c r="DL579" t="s">
        <v>3</v>
      </c>
      <c r="DM579" t="s">
        <v>3</v>
      </c>
      <c r="DN579">
        <v>0</v>
      </c>
      <c r="DO579">
        <v>0</v>
      </c>
      <c r="DP579">
        <v>1</v>
      </c>
      <c r="DQ579">
        <v>1</v>
      </c>
      <c r="DU579">
        <v>1010</v>
      </c>
      <c r="DV579" t="s">
        <v>19</v>
      </c>
      <c r="DW579" t="s">
        <v>19</v>
      </c>
      <c r="DX579">
        <v>1</v>
      </c>
      <c r="DZ579" t="s">
        <v>3</v>
      </c>
      <c r="EA579" t="s">
        <v>3</v>
      </c>
      <c r="EB579" t="s">
        <v>3</v>
      </c>
      <c r="EC579" t="s">
        <v>3</v>
      </c>
      <c r="EE579">
        <v>113434998</v>
      </c>
      <c r="EF579">
        <v>1</v>
      </c>
      <c r="EG579" t="s">
        <v>23</v>
      </c>
      <c r="EH579">
        <v>0</v>
      </c>
      <c r="EI579" t="s">
        <v>3</v>
      </c>
      <c r="EJ579">
        <v>4</v>
      </c>
      <c r="EK579">
        <v>0</v>
      </c>
      <c r="EL579" t="s">
        <v>24</v>
      </c>
      <c r="EM579" t="s">
        <v>25</v>
      </c>
      <c r="EO579" t="s">
        <v>3</v>
      </c>
      <c r="EQ579">
        <v>131072</v>
      </c>
      <c r="ER579">
        <v>280.01</v>
      </c>
      <c r="ES579">
        <v>4.07</v>
      </c>
      <c r="ET579">
        <v>0</v>
      </c>
      <c r="EU579">
        <v>0</v>
      </c>
      <c r="EV579">
        <v>275.94</v>
      </c>
      <c r="EW579">
        <v>0.76</v>
      </c>
      <c r="EX579">
        <v>0</v>
      </c>
      <c r="EY579">
        <v>0</v>
      </c>
      <c r="FQ579">
        <v>0</v>
      </c>
      <c r="FR579">
        <f t="shared" si="457"/>
        <v>0</v>
      </c>
      <c r="FS579">
        <v>0</v>
      </c>
      <c r="FX579">
        <v>70</v>
      </c>
      <c r="FY579">
        <v>10</v>
      </c>
      <c r="GA579" t="s">
        <v>3</v>
      </c>
      <c r="GD579">
        <v>0</v>
      </c>
      <c r="GF579">
        <v>394318154</v>
      </c>
      <c r="GG579">
        <v>2</v>
      </c>
      <c r="GH579">
        <v>1</v>
      </c>
      <c r="GI579">
        <v>-2</v>
      </c>
      <c r="GJ579">
        <v>0</v>
      </c>
      <c r="GK579">
        <f>ROUND(R579*(R12)/100,2)</f>
        <v>0</v>
      </c>
      <c r="GL579">
        <f t="shared" si="458"/>
        <v>0</v>
      </c>
      <c r="GM579">
        <f t="shared" si="459"/>
        <v>1502.28</v>
      </c>
      <c r="GN579">
        <f t="shared" si="460"/>
        <v>0</v>
      </c>
      <c r="GO579">
        <f t="shared" si="461"/>
        <v>0</v>
      </c>
      <c r="GP579">
        <f t="shared" si="462"/>
        <v>1502.28</v>
      </c>
      <c r="GR579">
        <v>0</v>
      </c>
      <c r="GS579">
        <v>0</v>
      </c>
      <c r="GT579">
        <v>0</v>
      </c>
      <c r="GU579" t="s">
        <v>3</v>
      </c>
      <c r="GV579">
        <f>ROUND((GT579),6)</f>
        <v>0</v>
      </c>
      <c r="GW579">
        <v>1</v>
      </c>
      <c r="GX579">
        <f t="shared" si="463"/>
        <v>0</v>
      </c>
      <c r="HA579">
        <v>0</v>
      </c>
      <c r="HB579">
        <v>0</v>
      </c>
      <c r="HC579">
        <f t="shared" si="464"/>
        <v>0</v>
      </c>
      <c r="HE579" t="s">
        <v>3</v>
      </c>
      <c r="HF579" t="s">
        <v>3</v>
      </c>
      <c r="HM579" t="s">
        <v>3</v>
      </c>
      <c r="HN579" t="s">
        <v>3</v>
      </c>
      <c r="HO579" t="s">
        <v>3</v>
      </c>
      <c r="HP579" t="s">
        <v>3</v>
      </c>
      <c r="HQ579" t="s">
        <v>3</v>
      </c>
      <c r="IK579">
        <v>0</v>
      </c>
    </row>
    <row r="580" spans="1:245" x14ac:dyDescent="0.2">
      <c r="A580">
        <v>17</v>
      </c>
      <c r="B580">
        <v>1</v>
      </c>
      <c r="C580">
        <f>ROW(SmtRes!A562)</f>
        <v>562</v>
      </c>
      <c r="D580">
        <f>ROW(EtalonRes!A562)</f>
        <v>562</v>
      </c>
      <c r="E580" t="s">
        <v>447</v>
      </c>
      <c r="F580" t="s">
        <v>423</v>
      </c>
      <c r="G580" t="s">
        <v>424</v>
      </c>
      <c r="H580" t="s">
        <v>19</v>
      </c>
      <c r="I580">
        <v>3</v>
      </c>
      <c r="J580">
        <v>0</v>
      </c>
      <c r="K580">
        <v>3</v>
      </c>
      <c r="O580">
        <f t="shared" si="433"/>
        <v>796.44</v>
      </c>
      <c r="P580">
        <f t="shared" si="434"/>
        <v>12.21</v>
      </c>
      <c r="Q580">
        <f t="shared" si="435"/>
        <v>0</v>
      </c>
      <c r="R580">
        <f t="shared" si="436"/>
        <v>0</v>
      </c>
      <c r="S580">
        <f t="shared" si="437"/>
        <v>784.23</v>
      </c>
      <c r="T580">
        <f t="shared" si="438"/>
        <v>0</v>
      </c>
      <c r="U580">
        <f t="shared" si="439"/>
        <v>2.16</v>
      </c>
      <c r="V580">
        <f t="shared" si="440"/>
        <v>0</v>
      </c>
      <c r="W580">
        <f t="shared" si="441"/>
        <v>0</v>
      </c>
      <c r="X580">
        <f t="shared" si="442"/>
        <v>548.96</v>
      </c>
      <c r="Y580">
        <f t="shared" si="443"/>
        <v>78.42</v>
      </c>
      <c r="AA580">
        <v>150194011</v>
      </c>
      <c r="AB580">
        <f t="shared" si="444"/>
        <v>265.48</v>
      </c>
      <c r="AC580">
        <f>ROUND((ES580),6)</f>
        <v>4.07</v>
      </c>
      <c r="AD580">
        <f>ROUND((((ET580)-(EU580))+AE580),6)</f>
        <v>0</v>
      </c>
      <c r="AE580">
        <f>ROUND((EU580),6)</f>
        <v>0</v>
      </c>
      <c r="AF580">
        <f>ROUND((EV580),6)</f>
        <v>261.41000000000003</v>
      </c>
      <c r="AG580">
        <f t="shared" si="445"/>
        <v>0</v>
      </c>
      <c r="AH580">
        <f>(EW580)</f>
        <v>0.72</v>
      </c>
      <c r="AI580">
        <f>(EX580)</f>
        <v>0</v>
      </c>
      <c r="AJ580">
        <f t="shared" si="446"/>
        <v>0</v>
      </c>
      <c r="AK580">
        <v>265.48</v>
      </c>
      <c r="AL580">
        <v>4.07</v>
      </c>
      <c r="AM580">
        <v>0</v>
      </c>
      <c r="AN580">
        <v>0</v>
      </c>
      <c r="AO580">
        <v>261.41000000000003</v>
      </c>
      <c r="AP580">
        <v>0</v>
      </c>
      <c r="AQ580">
        <v>0.72</v>
      </c>
      <c r="AR580">
        <v>0</v>
      </c>
      <c r="AS580">
        <v>0</v>
      </c>
      <c r="AT580">
        <v>70</v>
      </c>
      <c r="AU580">
        <v>10</v>
      </c>
      <c r="AV580">
        <v>1</v>
      </c>
      <c r="AW580">
        <v>1</v>
      </c>
      <c r="AZ580">
        <v>1</v>
      </c>
      <c r="BA580">
        <v>1</v>
      </c>
      <c r="BB580">
        <v>1</v>
      </c>
      <c r="BC580">
        <v>1</v>
      </c>
      <c r="BD580" t="s">
        <v>3</v>
      </c>
      <c r="BE580" t="s">
        <v>3</v>
      </c>
      <c r="BF580" t="s">
        <v>3</v>
      </c>
      <c r="BG580" t="s">
        <v>3</v>
      </c>
      <c r="BH580">
        <v>0</v>
      </c>
      <c r="BI580">
        <v>4</v>
      </c>
      <c r="BJ580" t="s">
        <v>425</v>
      </c>
      <c r="BM580">
        <v>0</v>
      </c>
      <c r="BN580">
        <v>0</v>
      </c>
      <c r="BO580" t="s">
        <v>3</v>
      </c>
      <c r="BP580">
        <v>0</v>
      </c>
      <c r="BQ580">
        <v>1</v>
      </c>
      <c r="BR580">
        <v>0</v>
      </c>
      <c r="BS580">
        <v>1</v>
      </c>
      <c r="BT580">
        <v>1</v>
      </c>
      <c r="BU580">
        <v>1</v>
      </c>
      <c r="BV580">
        <v>1</v>
      </c>
      <c r="BW580">
        <v>1</v>
      </c>
      <c r="BX580">
        <v>1</v>
      </c>
      <c r="BY580" t="s">
        <v>3</v>
      </c>
      <c r="BZ580">
        <v>70</v>
      </c>
      <c r="CA580">
        <v>10</v>
      </c>
      <c r="CB580" t="s">
        <v>3</v>
      </c>
      <c r="CE580">
        <v>0</v>
      </c>
      <c r="CF580">
        <v>0</v>
      </c>
      <c r="CG580">
        <v>0</v>
      </c>
      <c r="CM580">
        <v>0</v>
      </c>
      <c r="CN580" t="s">
        <v>3</v>
      </c>
      <c r="CO580">
        <v>0</v>
      </c>
      <c r="CP580">
        <f t="shared" si="447"/>
        <v>796.44</v>
      </c>
      <c r="CQ580">
        <f t="shared" si="448"/>
        <v>4.07</v>
      </c>
      <c r="CR580">
        <f>((((ET580)*BB580-(EU580)*BS580)+AE580*BS580)*AV580)</f>
        <v>0</v>
      </c>
      <c r="CS580">
        <f t="shared" si="449"/>
        <v>0</v>
      </c>
      <c r="CT580">
        <f t="shared" si="450"/>
        <v>261.41000000000003</v>
      </c>
      <c r="CU580">
        <f t="shared" si="451"/>
        <v>0</v>
      </c>
      <c r="CV580">
        <f t="shared" si="452"/>
        <v>0.72</v>
      </c>
      <c r="CW580">
        <f t="shared" si="453"/>
        <v>0</v>
      </c>
      <c r="CX580">
        <f t="shared" si="454"/>
        <v>0</v>
      </c>
      <c r="CY580">
        <f t="shared" si="455"/>
        <v>548.96100000000001</v>
      </c>
      <c r="CZ580">
        <f t="shared" si="456"/>
        <v>78.423000000000002</v>
      </c>
      <c r="DC580" t="s">
        <v>3</v>
      </c>
      <c r="DD580" t="s">
        <v>3</v>
      </c>
      <c r="DE580" t="s">
        <v>3</v>
      </c>
      <c r="DF580" t="s">
        <v>3</v>
      </c>
      <c r="DG580" t="s">
        <v>3</v>
      </c>
      <c r="DH580" t="s">
        <v>3</v>
      </c>
      <c r="DI580" t="s">
        <v>3</v>
      </c>
      <c r="DJ580" t="s">
        <v>3</v>
      </c>
      <c r="DK580" t="s">
        <v>3</v>
      </c>
      <c r="DL580" t="s">
        <v>3</v>
      </c>
      <c r="DM580" t="s">
        <v>3</v>
      </c>
      <c r="DN580">
        <v>0</v>
      </c>
      <c r="DO580">
        <v>0</v>
      </c>
      <c r="DP580">
        <v>1</v>
      </c>
      <c r="DQ580">
        <v>1</v>
      </c>
      <c r="DU580">
        <v>1010</v>
      </c>
      <c r="DV580" t="s">
        <v>19</v>
      </c>
      <c r="DW580" t="s">
        <v>19</v>
      </c>
      <c r="DX580">
        <v>1</v>
      </c>
      <c r="DZ580" t="s">
        <v>3</v>
      </c>
      <c r="EA580" t="s">
        <v>3</v>
      </c>
      <c r="EB580" t="s">
        <v>3</v>
      </c>
      <c r="EC580" t="s">
        <v>3</v>
      </c>
      <c r="EE580">
        <v>113434998</v>
      </c>
      <c r="EF580">
        <v>1</v>
      </c>
      <c r="EG580" t="s">
        <v>23</v>
      </c>
      <c r="EH580">
        <v>0</v>
      </c>
      <c r="EI580" t="s">
        <v>3</v>
      </c>
      <c r="EJ580">
        <v>4</v>
      </c>
      <c r="EK580">
        <v>0</v>
      </c>
      <c r="EL580" t="s">
        <v>24</v>
      </c>
      <c r="EM580" t="s">
        <v>25</v>
      </c>
      <c r="EO580" t="s">
        <v>3</v>
      </c>
      <c r="EQ580">
        <v>131072</v>
      </c>
      <c r="ER580">
        <v>265.48</v>
      </c>
      <c r="ES580">
        <v>4.07</v>
      </c>
      <c r="ET580">
        <v>0</v>
      </c>
      <c r="EU580">
        <v>0</v>
      </c>
      <c r="EV580">
        <v>261.41000000000003</v>
      </c>
      <c r="EW580">
        <v>0.72</v>
      </c>
      <c r="EX580">
        <v>0</v>
      </c>
      <c r="EY580">
        <v>0</v>
      </c>
      <c r="FQ580">
        <v>0</v>
      </c>
      <c r="FR580">
        <f t="shared" si="457"/>
        <v>0</v>
      </c>
      <c r="FS580">
        <v>0</v>
      </c>
      <c r="FX580">
        <v>70</v>
      </c>
      <c r="FY580">
        <v>10</v>
      </c>
      <c r="GA580" t="s">
        <v>3</v>
      </c>
      <c r="GD580">
        <v>0</v>
      </c>
      <c r="GF580">
        <v>1007887509</v>
      </c>
      <c r="GG580">
        <v>2</v>
      </c>
      <c r="GH580">
        <v>1</v>
      </c>
      <c r="GI580">
        <v>-2</v>
      </c>
      <c r="GJ580">
        <v>0</v>
      </c>
      <c r="GK580">
        <f>ROUND(R580*(R12)/100,2)</f>
        <v>0</v>
      </c>
      <c r="GL580">
        <f t="shared" si="458"/>
        <v>0</v>
      </c>
      <c r="GM580">
        <f t="shared" si="459"/>
        <v>1423.82</v>
      </c>
      <c r="GN580">
        <f t="shared" si="460"/>
        <v>0</v>
      </c>
      <c r="GO580">
        <f t="shared" si="461"/>
        <v>0</v>
      </c>
      <c r="GP580">
        <f t="shared" si="462"/>
        <v>1423.82</v>
      </c>
      <c r="GR580">
        <v>0</v>
      </c>
      <c r="GS580">
        <v>0</v>
      </c>
      <c r="GT580">
        <v>0</v>
      </c>
      <c r="GU580" t="s">
        <v>3</v>
      </c>
      <c r="GV580">
        <f>ROUND((GT580),6)</f>
        <v>0</v>
      </c>
      <c r="GW580">
        <v>1</v>
      </c>
      <c r="GX580">
        <f t="shared" si="463"/>
        <v>0</v>
      </c>
      <c r="HA580">
        <v>0</v>
      </c>
      <c r="HB580">
        <v>0</v>
      </c>
      <c r="HC580">
        <f t="shared" si="464"/>
        <v>0</v>
      </c>
      <c r="HE580" t="s">
        <v>3</v>
      </c>
      <c r="HF580" t="s">
        <v>3</v>
      </c>
      <c r="HM580" t="s">
        <v>3</v>
      </c>
      <c r="HN580" t="s">
        <v>3</v>
      </c>
      <c r="HO580" t="s">
        <v>3</v>
      </c>
      <c r="HP580" t="s">
        <v>3</v>
      </c>
      <c r="HQ580" t="s">
        <v>3</v>
      </c>
      <c r="IK580">
        <v>0</v>
      </c>
    </row>
    <row r="581" spans="1:245" x14ac:dyDescent="0.2">
      <c r="A581">
        <v>17</v>
      </c>
      <c r="B581">
        <v>1</v>
      </c>
      <c r="C581">
        <f>ROW(SmtRes!A565)</f>
        <v>565</v>
      </c>
      <c r="D581">
        <f>ROW(EtalonRes!A565)</f>
        <v>565</v>
      </c>
      <c r="E581" t="s">
        <v>448</v>
      </c>
      <c r="F581" t="s">
        <v>427</v>
      </c>
      <c r="G581" t="s">
        <v>428</v>
      </c>
      <c r="H581" t="s">
        <v>19</v>
      </c>
      <c r="I581">
        <v>3</v>
      </c>
      <c r="J581">
        <v>0</v>
      </c>
      <c r="K581">
        <v>3</v>
      </c>
      <c r="O581">
        <f t="shared" si="433"/>
        <v>2651.88</v>
      </c>
      <c r="P581">
        <f t="shared" si="434"/>
        <v>255.42</v>
      </c>
      <c r="Q581">
        <f t="shared" si="435"/>
        <v>0</v>
      </c>
      <c r="R581">
        <f t="shared" si="436"/>
        <v>0</v>
      </c>
      <c r="S581">
        <f t="shared" si="437"/>
        <v>2396.46</v>
      </c>
      <c r="T581">
        <f t="shared" si="438"/>
        <v>0</v>
      </c>
      <c r="U581">
        <f t="shared" si="439"/>
        <v>6.6000000000000005</v>
      </c>
      <c r="V581">
        <f t="shared" si="440"/>
        <v>0</v>
      </c>
      <c r="W581">
        <f t="shared" si="441"/>
        <v>0</v>
      </c>
      <c r="X581">
        <f t="shared" si="442"/>
        <v>1677.52</v>
      </c>
      <c r="Y581">
        <f t="shared" si="443"/>
        <v>239.65</v>
      </c>
      <c r="AA581">
        <v>150194011</v>
      </c>
      <c r="AB581">
        <f t="shared" si="444"/>
        <v>883.96</v>
      </c>
      <c r="AC581">
        <f>ROUND(((ES581*11)),6)</f>
        <v>85.14</v>
      </c>
      <c r="AD581">
        <f>ROUND(((((ET581*11))-((EU581*11)))+AE581),6)</f>
        <v>0</v>
      </c>
      <c r="AE581">
        <f>ROUND(((EU581*11)),6)</f>
        <v>0</v>
      </c>
      <c r="AF581">
        <f>ROUND(((EV581*11)),6)</f>
        <v>798.82</v>
      </c>
      <c r="AG581">
        <f t="shared" si="445"/>
        <v>0</v>
      </c>
      <c r="AH581">
        <f>((EW581*11))</f>
        <v>2.2000000000000002</v>
      </c>
      <c r="AI581">
        <f>((EX581*11))</f>
        <v>0</v>
      </c>
      <c r="AJ581">
        <f t="shared" si="446"/>
        <v>0</v>
      </c>
      <c r="AK581">
        <v>80.36</v>
      </c>
      <c r="AL581">
        <v>7.74</v>
      </c>
      <c r="AM581">
        <v>0</v>
      </c>
      <c r="AN581">
        <v>0</v>
      </c>
      <c r="AO581">
        <v>72.62</v>
      </c>
      <c r="AP581">
        <v>0</v>
      </c>
      <c r="AQ581">
        <v>0.2</v>
      </c>
      <c r="AR581">
        <v>0</v>
      </c>
      <c r="AS581">
        <v>0</v>
      </c>
      <c r="AT581">
        <v>70</v>
      </c>
      <c r="AU581">
        <v>10</v>
      </c>
      <c r="AV581">
        <v>1</v>
      </c>
      <c r="AW581">
        <v>1</v>
      </c>
      <c r="AZ581">
        <v>1</v>
      </c>
      <c r="BA581">
        <v>1</v>
      </c>
      <c r="BB581">
        <v>1</v>
      </c>
      <c r="BC581">
        <v>1</v>
      </c>
      <c r="BD581" t="s">
        <v>3</v>
      </c>
      <c r="BE581" t="s">
        <v>3</v>
      </c>
      <c r="BF581" t="s">
        <v>3</v>
      </c>
      <c r="BG581" t="s">
        <v>3</v>
      </c>
      <c r="BH581">
        <v>0</v>
      </c>
      <c r="BI581">
        <v>4</v>
      </c>
      <c r="BJ581" t="s">
        <v>429</v>
      </c>
      <c r="BM581">
        <v>0</v>
      </c>
      <c r="BN581">
        <v>0</v>
      </c>
      <c r="BO581" t="s">
        <v>3</v>
      </c>
      <c r="BP581">
        <v>0</v>
      </c>
      <c r="BQ581">
        <v>1</v>
      </c>
      <c r="BR581">
        <v>0</v>
      </c>
      <c r="BS581">
        <v>1</v>
      </c>
      <c r="BT581">
        <v>1</v>
      </c>
      <c r="BU581">
        <v>1</v>
      </c>
      <c r="BV581">
        <v>1</v>
      </c>
      <c r="BW581">
        <v>1</v>
      </c>
      <c r="BX581">
        <v>1</v>
      </c>
      <c r="BY581" t="s">
        <v>3</v>
      </c>
      <c r="BZ581">
        <v>70</v>
      </c>
      <c r="CA581">
        <v>10</v>
      </c>
      <c r="CB581" t="s">
        <v>3</v>
      </c>
      <c r="CE581">
        <v>0</v>
      </c>
      <c r="CF581">
        <v>0</v>
      </c>
      <c r="CG581">
        <v>0</v>
      </c>
      <c r="CM581">
        <v>0</v>
      </c>
      <c r="CN581" t="s">
        <v>3</v>
      </c>
      <c r="CO581">
        <v>0</v>
      </c>
      <c r="CP581">
        <f t="shared" si="447"/>
        <v>2651.88</v>
      </c>
      <c r="CQ581">
        <f t="shared" si="448"/>
        <v>85.14</v>
      </c>
      <c r="CR581">
        <f>(((((ET581*11))*BB581-((EU581*11))*BS581)+AE581*BS581)*AV581)</f>
        <v>0</v>
      </c>
      <c r="CS581">
        <f t="shared" si="449"/>
        <v>0</v>
      </c>
      <c r="CT581">
        <f t="shared" si="450"/>
        <v>798.82</v>
      </c>
      <c r="CU581">
        <f t="shared" si="451"/>
        <v>0</v>
      </c>
      <c r="CV581">
        <f t="shared" si="452"/>
        <v>2.2000000000000002</v>
      </c>
      <c r="CW581">
        <f t="shared" si="453"/>
        <v>0</v>
      </c>
      <c r="CX581">
        <f t="shared" si="454"/>
        <v>0</v>
      </c>
      <c r="CY581">
        <f t="shared" si="455"/>
        <v>1677.5220000000002</v>
      </c>
      <c r="CZ581">
        <f t="shared" si="456"/>
        <v>239.64599999999999</v>
      </c>
      <c r="DC581" t="s">
        <v>3</v>
      </c>
      <c r="DD581" t="s">
        <v>33</v>
      </c>
      <c r="DE581" t="s">
        <v>33</v>
      </c>
      <c r="DF581" t="s">
        <v>33</v>
      </c>
      <c r="DG581" t="s">
        <v>33</v>
      </c>
      <c r="DH581" t="s">
        <v>3</v>
      </c>
      <c r="DI581" t="s">
        <v>33</v>
      </c>
      <c r="DJ581" t="s">
        <v>33</v>
      </c>
      <c r="DK581" t="s">
        <v>3</v>
      </c>
      <c r="DL581" t="s">
        <v>33</v>
      </c>
      <c r="DM581" t="s">
        <v>33</v>
      </c>
      <c r="DN581">
        <v>0</v>
      </c>
      <c r="DO581">
        <v>0</v>
      </c>
      <c r="DP581">
        <v>1</v>
      </c>
      <c r="DQ581">
        <v>1</v>
      </c>
      <c r="DU581">
        <v>1010</v>
      </c>
      <c r="DV581" t="s">
        <v>19</v>
      </c>
      <c r="DW581" t="s">
        <v>19</v>
      </c>
      <c r="DX581">
        <v>1</v>
      </c>
      <c r="DZ581" t="s">
        <v>3</v>
      </c>
      <c r="EA581" t="s">
        <v>3</v>
      </c>
      <c r="EB581" t="s">
        <v>3</v>
      </c>
      <c r="EC581" t="s">
        <v>3</v>
      </c>
      <c r="EE581">
        <v>113434998</v>
      </c>
      <c r="EF581">
        <v>1</v>
      </c>
      <c r="EG581" t="s">
        <v>23</v>
      </c>
      <c r="EH581">
        <v>0</v>
      </c>
      <c r="EI581" t="s">
        <v>3</v>
      </c>
      <c r="EJ581">
        <v>4</v>
      </c>
      <c r="EK581">
        <v>0</v>
      </c>
      <c r="EL581" t="s">
        <v>24</v>
      </c>
      <c r="EM581" t="s">
        <v>25</v>
      </c>
      <c r="EO581" t="s">
        <v>3</v>
      </c>
      <c r="EQ581">
        <v>131072</v>
      </c>
      <c r="ER581">
        <v>80.36</v>
      </c>
      <c r="ES581">
        <v>7.74</v>
      </c>
      <c r="ET581">
        <v>0</v>
      </c>
      <c r="EU581">
        <v>0</v>
      </c>
      <c r="EV581">
        <v>72.62</v>
      </c>
      <c r="EW581">
        <v>0.2</v>
      </c>
      <c r="EX581">
        <v>0</v>
      </c>
      <c r="EY581">
        <v>0</v>
      </c>
      <c r="FQ581">
        <v>0</v>
      </c>
      <c r="FR581">
        <f t="shared" si="457"/>
        <v>0</v>
      </c>
      <c r="FS581">
        <v>0</v>
      </c>
      <c r="FX581">
        <v>770</v>
      </c>
      <c r="FY581">
        <v>110</v>
      </c>
      <c r="GA581" t="s">
        <v>3</v>
      </c>
      <c r="GD581">
        <v>0</v>
      </c>
      <c r="GF581">
        <v>922692459</v>
      </c>
      <c r="GG581">
        <v>2</v>
      </c>
      <c r="GH581">
        <v>1</v>
      </c>
      <c r="GI581">
        <v>-2</v>
      </c>
      <c r="GJ581">
        <v>0</v>
      </c>
      <c r="GK581">
        <f>ROUND(R581*(R12)/100,2)</f>
        <v>0</v>
      </c>
      <c r="GL581">
        <f t="shared" si="458"/>
        <v>0</v>
      </c>
      <c r="GM581">
        <f t="shared" si="459"/>
        <v>4569.05</v>
      </c>
      <c r="GN581">
        <f t="shared" si="460"/>
        <v>0</v>
      </c>
      <c r="GO581">
        <f t="shared" si="461"/>
        <v>0</v>
      </c>
      <c r="GP581">
        <f t="shared" si="462"/>
        <v>4569.05</v>
      </c>
      <c r="GR581">
        <v>0</v>
      </c>
      <c r="GS581">
        <v>3</v>
      </c>
      <c r="GT581">
        <v>0</v>
      </c>
      <c r="GU581" t="s">
        <v>33</v>
      </c>
      <c r="GV581">
        <f>ROUND(((GT581*11)),6)</f>
        <v>0</v>
      </c>
      <c r="GW581">
        <v>1</v>
      </c>
      <c r="GX581">
        <f t="shared" si="463"/>
        <v>0</v>
      </c>
      <c r="HA581">
        <v>0</v>
      </c>
      <c r="HB581">
        <v>0</v>
      </c>
      <c r="HC581">
        <f t="shared" si="464"/>
        <v>0</v>
      </c>
      <c r="HE581" t="s">
        <v>3</v>
      </c>
      <c r="HF581" t="s">
        <v>3</v>
      </c>
      <c r="HM581" t="s">
        <v>3</v>
      </c>
      <c r="HN581" t="s">
        <v>3</v>
      </c>
      <c r="HO581" t="s">
        <v>3</v>
      </c>
      <c r="HP581" t="s">
        <v>3</v>
      </c>
      <c r="HQ581" t="s">
        <v>3</v>
      </c>
      <c r="IK581">
        <v>0</v>
      </c>
    </row>
    <row r="582" spans="1:245" x14ac:dyDescent="0.2">
      <c r="A582">
        <v>17</v>
      </c>
      <c r="B582">
        <v>1</v>
      </c>
      <c r="C582">
        <f>ROW(SmtRes!A567)</f>
        <v>567</v>
      </c>
      <c r="D582">
        <f>ROW(EtalonRes!A567)</f>
        <v>567</v>
      </c>
      <c r="E582" t="s">
        <v>449</v>
      </c>
      <c r="F582" t="s">
        <v>56</v>
      </c>
      <c r="G582" t="s">
        <v>57</v>
      </c>
      <c r="H582" t="s">
        <v>19</v>
      </c>
      <c r="I582">
        <v>6</v>
      </c>
      <c r="J582">
        <v>0</v>
      </c>
      <c r="K582">
        <v>6</v>
      </c>
      <c r="O582">
        <f t="shared" si="433"/>
        <v>348.9</v>
      </c>
      <c r="P582">
        <f t="shared" si="434"/>
        <v>0.36</v>
      </c>
      <c r="Q582">
        <f t="shared" si="435"/>
        <v>0</v>
      </c>
      <c r="R582">
        <f t="shared" si="436"/>
        <v>0</v>
      </c>
      <c r="S582">
        <f t="shared" si="437"/>
        <v>348.54</v>
      </c>
      <c r="T582">
        <f t="shared" si="438"/>
        <v>0</v>
      </c>
      <c r="U582">
        <f t="shared" si="439"/>
        <v>0.96</v>
      </c>
      <c r="V582">
        <f t="shared" si="440"/>
        <v>0</v>
      </c>
      <c r="W582">
        <f t="shared" si="441"/>
        <v>0</v>
      </c>
      <c r="X582">
        <f t="shared" si="442"/>
        <v>243.98</v>
      </c>
      <c r="Y582">
        <f t="shared" si="443"/>
        <v>34.85</v>
      </c>
      <c r="AA582">
        <v>150194011</v>
      </c>
      <c r="AB582">
        <f t="shared" si="444"/>
        <v>58.15</v>
      </c>
      <c r="AC582">
        <f>ROUND((ES582),6)</f>
        <v>0.06</v>
      </c>
      <c r="AD582">
        <f>ROUND((((ET582)-(EU582))+AE582),6)</f>
        <v>0</v>
      </c>
      <c r="AE582">
        <f>ROUND((EU582),6)</f>
        <v>0</v>
      </c>
      <c r="AF582">
        <f>ROUND((EV582),6)</f>
        <v>58.09</v>
      </c>
      <c r="AG582">
        <f t="shared" si="445"/>
        <v>0</v>
      </c>
      <c r="AH582">
        <f>(EW582)</f>
        <v>0.16</v>
      </c>
      <c r="AI582">
        <f>(EX582)</f>
        <v>0</v>
      </c>
      <c r="AJ582">
        <f t="shared" si="446"/>
        <v>0</v>
      </c>
      <c r="AK582">
        <v>58.15</v>
      </c>
      <c r="AL582">
        <v>0.06</v>
      </c>
      <c r="AM582">
        <v>0</v>
      </c>
      <c r="AN582">
        <v>0</v>
      </c>
      <c r="AO582">
        <v>58.09</v>
      </c>
      <c r="AP582">
        <v>0</v>
      </c>
      <c r="AQ582">
        <v>0.16</v>
      </c>
      <c r="AR582">
        <v>0</v>
      </c>
      <c r="AS582">
        <v>0</v>
      </c>
      <c r="AT582">
        <v>70</v>
      </c>
      <c r="AU582">
        <v>10</v>
      </c>
      <c r="AV582">
        <v>1</v>
      </c>
      <c r="AW582">
        <v>1</v>
      </c>
      <c r="AZ582">
        <v>1</v>
      </c>
      <c r="BA582">
        <v>1</v>
      </c>
      <c r="BB582">
        <v>1</v>
      </c>
      <c r="BC582">
        <v>1</v>
      </c>
      <c r="BD582" t="s">
        <v>3</v>
      </c>
      <c r="BE582" t="s">
        <v>3</v>
      </c>
      <c r="BF582" t="s">
        <v>3</v>
      </c>
      <c r="BG582" t="s">
        <v>3</v>
      </c>
      <c r="BH582">
        <v>0</v>
      </c>
      <c r="BI582">
        <v>4</v>
      </c>
      <c r="BJ582" t="s">
        <v>58</v>
      </c>
      <c r="BM582">
        <v>0</v>
      </c>
      <c r="BN582">
        <v>0</v>
      </c>
      <c r="BO582" t="s">
        <v>3</v>
      </c>
      <c r="BP582">
        <v>0</v>
      </c>
      <c r="BQ582">
        <v>1</v>
      </c>
      <c r="BR582">
        <v>0</v>
      </c>
      <c r="BS582">
        <v>1</v>
      </c>
      <c r="BT582">
        <v>1</v>
      </c>
      <c r="BU582">
        <v>1</v>
      </c>
      <c r="BV582">
        <v>1</v>
      </c>
      <c r="BW582">
        <v>1</v>
      </c>
      <c r="BX582">
        <v>1</v>
      </c>
      <c r="BY582" t="s">
        <v>3</v>
      </c>
      <c r="BZ582">
        <v>70</v>
      </c>
      <c r="CA582">
        <v>10</v>
      </c>
      <c r="CB582" t="s">
        <v>3</v>
      </c>
      <c r="CE582">
        <v>0</v>
      </c>
      <c r="CF582">
        <v>0</v>
      </c>
      <c r="CG582">
        <v>0</v>
      </c>
      <c r="CM582">
        <v>0</v>
      </c>
      <c r="CN582" t="s">
        <v>3</v>
      </c>
      <c r="CO582">
        <v>0</v>
      </c>
      <c r="CP582">
        <f t="shared" si="447"/>
        <v>348.90000000000003</v>
      </c>
      <c r="CQ582">
        <f t="shared" si="448"/>
        <v>0.06</v>
      </c>
      <c r="CR582">
        <f>((((ET582)*BB582-(EU582)*BS582)+AE582*BS582)*AV582)</f>
        <v>0</v>
      </c>
      <c r="CS582">
        <f t="shared" si="449"/>
        <v>0</v>
      </c>
      <c r="CT582">
        <f t="shared" si="450"/>
        <v>58.09</v>
      </c>
      <c r="CU582">
        <f t="shared" si="451"/>
        <v>0</v>
      </c>
      <c r="CV582">
        <f t="shared" si="452"/>
        <v>0.16</v>
      </c>
      <c r="CW582">
        <f t="shared" si="453"/>
        <v>0</v>
      </c>
      <c r="CX582">
        <f t="shared" si="454"/>
        <v>0</v>
      </c>
      <c r="CY582">
        <f t="shared" si="455"/>
        <v>243.97800000000004</v>
      </c>
      <c r="CZ582">
        <f t="shared" si="456"/>
        <v>34.853999999999999</v>
      </c>
      <c r="DC582" t="s">
        <v>3</v>
      </c>
      <c r="DD582" t="s">
        <v>3</v>
      </c>
      <c r="DE582" t="s">
        <v>3</v>
      </c>
      <c r="DF582" t="s">
        <v>3</v>
      </c>
      <c r="DG582" t="s">
        <v>3</v>
      </c>
      <c r="DH582" t="s">
        <v>3</v>
      </c>
      <c r="DI582" t="s">
        <v>3</v>
      </c>
      <c r="DJ582" t="s">
        <v>3</v>
      </c>
      <c r="DK582" t="s">
        <v>3</v>
      </c>
      <c r="DL582" t="s">
        <v>3</v>
      </c>
      <c r="DM582" t="s">
        <v>3</v>
      </c>
      <c r="DN582">
        <v>0</v>
      </c>
      <c r="DO582">
        <v>0</v>
      </c>
      <c r="DP582">
        <v>1</v>
      </c>
      <c r="DQ582">
        <v>1</v>
      </c>
      <c r="DU582">
        <v>1010</v>
      </c>
      <c r="DV582" t="s">
        <v>19</v>
      </c>
      <c r="DW582" t="s">
        <v>19</v>
      </c>
      <c r="DX582">
        <v>1</v>
      </c>
      <c r="DZ582" t="s">
        <v>3</v>
      </c>
      <c r="EA582" t="s">
        <v>3</v>
      </c>
      <c r="EB582" t="s">
        <v>3</v>
      </c>
      <c r="EC582" t="s">
        <v>3</v>
      </c>
      <c r="EE582">
        <v>113434998</v>
      </c>
      <c r="EF582">
        <v>1</v>
      </c>
      <c r="EG582" t="s">
        <v>23</v>
      </c>
      <c r="EH582">
        <v>0</v>
      </c>
      <c r="EI582" t="s">
        <v>3</v>
      </c>
      <c r="EJ582">
        <v>4</v>
      </c>
      <c r="EK582">
        <v>0</v>
      </c>
      <c r="EL582" t="s">
        <v>24</v>
      </c>
      <c r="EM582" t="s">
        <v>25</v>
      </c>
      <c r="EO582" t="s">
        <v>3</v>
      </c>
      <c r="EQ582">
        <v>131072</v>
      </c>
      <c r="ER582">
        <v>58.15</v>
      </c>
      <c r="ES582">
        <v>0.06</v>
      </c>
      <c r="ET582">
        <v>0</v>
      </c>
      <c r="EU582">
        <v>0</v>
      </c>
      <c r="EV582">
        <v>58.09</v>
      </c>
      <c r="EW582">
        <v>0.16</v>
      </c>
      <c r="EX582">
        <v>0</v>
      </c>
      <c r="EY582">
        <v>0</v>
      </c>
      <c r="FQ582">
        <v>0</v>
      </c>
      <c r="FR582">
        <f t="shared" si="457"/>
        <v>0</v>
      </c>
      <c r="FS582">
        <v>0</v>
      </c>
      <c r="FX582">
        <v>70</v>
      </c>
      <c r="FY582">
        <v>10</v>
      </c>
      <c r="GA582" t="s">
        <v>3</v>
      </c>
      <c r="GD582">
        <v>0</v>
      </c>
      <c r="GF582">
        <v>-1393869291</v>
      </c>
      <c r="GG582">
        <v>2</v>
      </c>
      <c r="GH582">
        <v>1</v>
      </c>
      <c r="GI582">
        <v>-2</v>
      </c>
      <c r="GJ582">
        <v>0</v>
      </c>
      <c r="GK582">
        <f>ROUND(R582*(R12)/100,2)</f>
        <v>0</v>
      </c>
      <c r="GL582">
        <f t="shared" si="458"/>
        <v>0</v>
      </c>
      <c r="GM582">
        <f t="shared" si="459"/>
        <v>627.73</v>
      </c>
      <c r="GN582">
        <f t="shared" si="460"/>
        <v>0</v>
      </c>
      <c r="GO582">
        <f t="shared" si="461"/>
        <v>0</v>
      </c>
      <c r="GP582">
        <f t="shared" si="462"/>
        <v>627.73</v>
      </c>
      <c r="GR582">
        <v>0</v>
      </c>
      <c r="GS582">
        <v>0</v>
      </c>
      <c r="GT582">
        <v>0</v>
      </c>
      <c r="GU582" t="s">
        <v>3</v>
      </c>
      <c r="GV582">
        <f>ROUND((GT582),6)</f>
        <v>0</v>
      </c>
      <c r="GW582">
        <v>1</v>
      </c>
      <c r="GX582">
        <f t="shared" si="463"/>
        <v>0</v>
      </c>
      <c r="HA582">
        <v>0</v>
      </c>
      <c r="HB582">
        <v>0</v>
      </c>
      <c r="HC582">
        <f t="shared" si="464"/>
        <v>0</v>
      </c>
      <c r="HE582" t="s">
        <v>3</v>
      </c>
      <c r="HF582" t="s">
        <v>3</v>
      </c>
      <c r="HM582" t="s">
        <v>3</v>
      </c>
      <c r="HN582" t="s">
        <v>3</v>
      </c>
      <c r="HO582" t="s">
        <v>3</v>
      </c>
      <c r="HP582" t="s">
        <v>3</v>
      </c>
      <c r="HQ582" t="s">
        <v>3</v>
      </c>
      <c r="IK582">
        <v>0</v>
      </c>
    </row>
    <row r="583" spans="1:245" x14ac:dyDescent="0.2">
      <c r="A583">
        <v>17</v>
      </c>
      <c r="B583">
        <v>1</v>
      </c>
      <c r="C583">
        <f>ROW(SmtRes!A574)</f>
        <v>574</v>
      </c>
      <c r="D583">
        <f>ROW(EtalonRes!A574)</f>
        <v>574</v>
      </c>
      <c r="E583" t="s">
        <v>450</v>
      </c>
      <c r="F583" t="s">
        <v>48</v>
      </c>
      <c r="G583" t="s">
        <v>421</v>
      </c>
      <c r="H583" t="s">
        <v>19</v>
      </c>
      <c r="I583">
        <v>2</v>
      </c>
      <c r="J583">
        <v>0</v>
      </c>
      <c r="K583">
        <v>2</v>
      </c>
      <c r="O583">
        <f t="shared" si="433"/>
        <v>1614.89</v>
      </c>
      <c r="P583">
        <f t="shared" si="434"/>
        <v>16.920000000000002</v>
      </c>
      <c r="Q583">
        <f t="shared" si="435"/>
        <v>309.62</v>
      </c>
      <c r="R583">
        <f t="shared" si="436"/>
        <v>202.08</v>
      </c>
      <c r="S583">
        <f t="shared" si="437"/>
        <v>1288.3499999999999</v>
      </c>
      <c r="T583">
        <f t="shared" si="438"/>
        <v>0</v>
      </c>
      <c r="U583">
        <f t="shared" si="439"/>
        <v>3.3180000000000001</v>
      </c>
      <c r="V583">
        <f t="shared" si="440"/>
        <v>0</v>
      </c>
      <c r="W583">
        <f t="shared" si="441"/>
        <v>0</v>
      </c>
      <c r="X583">
        <f t="shared" si="442"/>
        <v>901.85</v>
      </c>
      <c r="Y583">
        <f t="shared" si="443"/>
        <v>128.84</v>
      </c>
      <c r="AA583">
        <v>150194011</v>
      </c>
      <c r="AB583">
        <f t="shared" si="444"/>
        <v>807.447</v>
      </c>
      <c r="AC583">
        <f>ROUND(((ES583*1)),6)</f>
        <v>8.4600000000000009</v>
      </c>
      <c r="AD583">
        <f>ROUND(((((ET583*0.7))-((EU583*0.7)))+AE583),6)</f>
        <v>154.81200000000001</v>
      </c>
      <c r="AE583">
        <f>ROUND(((EU583*0.7)),6)</f>
        <v>101.038</v>
      </c>
      <c r="AF583">
        <f>ROUND(((EV583*0.7)),6)</f>
        <v>644.17499999999995</v>
      </c>
      <c r="AG583">
        <f t="shared" si="445"/>
        <v>0</v>
      </c>
      <c r="AH583">
        <f>((EW583*0.7))</f>
        <v>1.659</v>
      </c>
      <c r="AI583">
        <f>((EX583*0.7))</f>
        <v>0</v>
      </c>
      <c r="AJ583">
        <f t="shared" si="446"/>
        <v>0</v>
      </c>
      <c r="AK583">
        <v>1149.8699999999999</v>
      </c>
      <c r="AL583">
        <v>8.4600000000000009</v>
      </c>
      <c r="AM583">
        <v>221.16</v>
      </c>
      <c r="AN583">
        <v>144.34</v>
      </c>
      <c r="AO583">
        <v>920.25</v>
      </c>
      <c r="AP583">
        <v>0</v>
      </c>
      <c r="AQ583">
        <v>2.37</v>
      </c>
      <c r="AR583">
        <v>0</v>
      </c>
      <c r="AS583">
        <v>0</v>
      </c>
      <c r="AT583">
        <v>70</v>
      </c>
      <c r="AU583">
        <v>10</v>
      </c>
      <c r="AV583">
        <v>1</v>
      </c>
      <c r="AW583">
        <v>1</v>
      </c>
      <c r="AZ583">
        <v>1</v>
      </c>
      <c r="BA583">
        <v>1</v>
      </c>
      <c r="BB583">
        <v>1</v>
      </c>
      <c r="BC583">
        <v>1</v>
      </c>
      <c r="BD583" t="s">
        <v>3</v>
      </c>
      <c r="BE583" t="s">
        <v>3</v>
      </c>
      <c r="BF583" t="s">
        <v>3</v>
      </c>
      <c r="BG583" t="s">
        <v>3</v>
      </c>
      <c r="BH583">
        <v>0</v>
      </c>
      <c r="BI583">
        <v>4</v>
      </c>
      <c r="BJ583" t="s">
        <v>50</v>
      </c>
      <c r="BM583">
        <v>0</v>
      </c>
      <c r="BN583">
        <v>0</v>
      </c>
      <c r="BO583" t="s">
        <v>3</v>
      </c>
      <c r="BP583">
        <v>0</v>
      </c>
      <c r="BQ583">
        <v>1</v>
      </c>
      <c r="BR583">
        <v>0</v>
      </c>
      <c r="BS583">
        <v>1</v>
      </c>
      <c r="BT583">
        <v>1</v>
      </c>
      <c r="BU583">
        <v>1</v>
      </c>
      <c r="BV583">
        <v>1</v>
      </c>
      <c r="BW583">
        <v>1</v>
      </c>
      <c r="BX583">
        <v>1</v>
      </c>
      <c r="BY583" t="s">
        <v>3</v>
      </c>
      <c r="BZ583">
        <v>70</v>
      </c>
      <c r="CA583">
        <v>10</v>
      </c>
      <c r="CB583" t="s">
        <v>3</v>
      </c>
      <c r="CE583">
        <v>0</v>
      </c>
      <c r="CF583">
        <v>0</v>
      </c>
      <c r="CG583">
        <v>0</v>
      </c>
      <c r="CM583">
        <v>0</v>
      </c>
      <c r="CN583" t="s">
        <v>850</v>
      </c>
      <c r="CO583">
        <v>0</v>
      </c>
      <c r="CP583">
        <f t="shared" si="447"/>
        <v>1614.8899999999999</v>
      </c>
      <c r="CQ583">
        <f t="shared" si="448"/>
        <v>8.4600000000000009</v>
      </c>
      <c r="CR583">
        <f>(((((ET583*0.7))*BB583-((EU583*0.7))*BS583)+AE583*BS583)*AV583)</f>
        <v>154.81199999999998</v>
      </c>
      <c r="CS583">
        <f t="shared" si="449"/>
        <v>101.038</v>
      </c>
      <c r="CT583">
        <f t="shared" si="450"/>
        <v>644.17499999999995</v>
      </c>
      <c r="CU583">
        <f t="shared" si="451"/>
        <v>0</v>
      </c>
      <c r="CV583">
        <f t="shared" si="452"/>
        <v>1.659</v>
      </c>
      <c r="CW583">
        <f t="shared" si="453"/>
        <v>0</v>
      </c>
      <c r="CX583">
        <f t="shared" si="454"/>
        <v>0</v>
      </c>
      <c r="CY583">
        <f t="shared" si="455"/>
        <v>901.84500000000003</v>
      </c>
      <c r="CZ583">
        <f t="shared" si="456"/>
        <v>128.83500000000001</v>
      </c>
      <c r="DC583" t="s">
        <v>3</v>
      </c>
      <c r="DD583" t="s">
        <v>21</v>
      </c>
      <c r="DE583" t="s">
        <v>22</v>
      </c>
      <c r="DF583" t="s">
        <v>22</v>
      </c>
      <c r="DG583" t="s">
        <v>22</v>
      </c>
      <c r="DH583" t="s">
        <v>3</v>
      </c>
      <c r="DI583" t="s">
        <v>22</v>
      </c>
      <c r="DJ583" t="s">
        <v>22</v>
      </c>
      <c r="DK583" t="s">
        <v>3</v>
      </c>
      <c r="DL583" t="s">
        <v>3</v>
      </c>
      <c r="DM583" t="s">
        <v>3</v>
      </c>
      <c r="DN583">
        <v>0</v>
      </c>
      <c r="DO583">
        <v>0</v>
      </c>
      <c r="DP583">
        <v>1</v>
      </c>
      <c r="DQ583">
        <v>1</v>
      </c>
      <c r="DU583">
        <v>1010</v>
      </c>
      <c r="DV583" t="s">
        <v>19</v>
      </c>
      <c r="DW583" t="s">
        <v>19</v>
      </c>
      <c r="DX583">
        <v>1</v>
      </c>
      <c r="DZ583" t="s">
        <v>3</v>
      </c>
      <c r="EA583" t="s">
        <v>3</v>
      </c>
      <c r="EB583" t="s">
        <v>3</v>
      </c>
      <c r="EC583" t="s">
        <v>3</v>
      </c>
      <c r="EE583">
        <v>113434998</v>
      </c>
      <c r="EF583">
        <v>1</v>
      </c>
      <c r="EG583" t="s">
        <v>23</v>
      </c>
      <c r="EH583">
        <v>0</v>
      </c>
      <c r="EI583" t="s">
        <v>3</v>
      </c>
      <c r="EJ583">
        <v>4</v>
      </c>
      <c r="EK583">
        <v>0</v>
      </c>
      <c r="EL583" t="s">
        <v>24</v>
      </c>
      <c r="EM583" t="s">
        <v>25</v>
      </c>
      <c r="EO583" t="s">
        <v>26</v>
      </c>
      <c r="EQ583">
        <v>131072</v>
      </c>
      <c r="ER583">
        <v>1149.8699999999999</v>
      </c>
      <c r="ES583">
        <v>8.4600000000000009</v>
      </c>
      <c r="ET583">
        <v>221.16</v>
      </c>
      <c r="EU583">
        <v>144.34</v>
      </c>
      <c r="EV583">
        <v>920.25</v>
      </c>
      <c r="EW583">
        <v>2.37</v>
      </c>
      <c r="EX583">
        <v>0</v>
      </c>
      <c r="EY583">
        <v>0</v>
      </c>
      <c r="FQ583">
        <v>0</v>
      </c>
      <c r="FR583">
        <f t="shared" si="457"/>
        <v>0</v>
      </c>
      <c r="FS583">
        <v>0</v>
      </c>
      <c r="FX583">
        <v>70</v>
      </c>
      <c r="FY583">
        <v>10</v>
      </c>
      <c r="GA583" t="s">
        <v>3</v>
      </c>
      <c r="GD583">
        <v>0</v>
      </c>
      <c r="GF583">
        <v>-1863541589</v>
      </c>
      <c r="GG583">
        <v>2</v>
      </c>
      <c r="GH583">
        <v>1</v>
      </c>
      <c r="GI583">
        <v>-2</v>
      </c>
      <c r="GJ583">
        <v>0</v>
      </c>
      <c r="GK583">
        <f>ROUND(R583*(R12)/100,2)</f>
        <v>218.25</v>
      </c>
      <c r="GL583">
        <f t="shared" si="458"/>
        <v>0</v>
      </c>
      <c r="GM583">
        <f t="shared" si="459"/>
        <v>2863.83</v>
      </c>
      <c r="GN583">
        <f t="shared" si="460"/>
        <v>0</v>
      </c>
      <c r="GO583">
        <f t="shared" si="461"/>
        <v>0</v>
      </c>
      <c r="GP583">
        <f t="shared" si="462"/>
        <v>2863.83</v>
      </c>
      <c r="GR583">
        <v>0</v>
      </c>
      <c r="GS583">
        <v>0</v>
      </c>
      <c r="GT583">
        <v>0</v>
      </c>
      <c r="GU583" t="s">
        <v>3</v>
      </c>
      <c r="GV583">
        <f>ROUND((GT583),6)</f>
        <v>0</v>
      </c>
      <c r="GW583">
        <v>1</v>
      </c>
      <c r="GX583">
        <f t="shared" si="463"/>
        <v>0</v>
      </c>
      <c r="HA583">
        <v>0</v>
      </c>
      <c r="HB583">
        <v>0</v>
      </c>
      <c r="HC583">
        <f t="shared" si="464"/>
        <v>0</v>
      </c>
      <c r="HE583" t="s">
        <v>3</v>
      </c>
      <c r="HF583" t="s">
        <v>3</v>
      </c>
      <c r="HM583" t="s">
        <v>3</v>
      </c>
      <c r="HN583" t="s">
        <v>3</v>
      </c>
      <c r="HO583" t="s">
        <v>3</v>
      </c>
      <c r="HP583" t="s">
        <v>3</v>
      </c>
      <c r="HQ583" t="s">
        <v>3</v>
      </c>
      <c r="IK583">
        <v>0</v>
      </c>
    </row>
    <row r="584" spans="1:245" x14ac:dyDescent="0.2">
      <c r="A584">
        <v>17</v>
      </c>
      <c r="B584">
        <v>1</v>
      </c>
      <c r="C584">
        <f>ROW(SmtRes!A578)</f>
        <v>578</v>
      </c>
      <c r="D584">
        <f>ROW(EtalonRes!A578)</f>
        <v>578</v>
      </c>
      <c r="E584" t="s">
        <v>451</v>
      </c>
      <c r="F584" t="s">
        <v>52</v>
      </c>
      <c r="G584" t="s">
        <v>419</v>
      </c>
      <c r="H584" t="s">
        <v>19</v>
      </c>
      <c r="I584">
        <v>2</v>
      </c>
      <c r="J584">
        <v>0</v>
      </c>
      <c r="K584">
        <v>2</v>
      </c>
      <c r="O584">
        <f t="shared" si="433"/>
        <v>682.22</v>
      </c>
      <c r="P584">
        <f t="shared" si="434"/>
        <v>39.380000000000003</v>
      </c>
      <c r="Q584">
        <f t="shared" si="435"/>
        <v>130.35</v>
      </c>
      <c r="R584">
        <f t="shared" si="436"/>
        <v>85.14</v>
      </c>
      <c r="S584">
        <f t="shared" si="437"/>
        <v>512.49</v>
      </c>
      <c r="T584">
        <f t="shared" si="438"/>
        <v>0</v>
      </c>
      <c r="U584">
        <f t="shared" si="439"/>
        <v>1.3199999999999998</v>
      </c>
      <c r="V584">
        <f t="shared" si="440"/>
        <v>0</v>
      </c>
      <c r="W584">
        <f t="shared" si="441"/>
        <v>0</v>
      </c>
      <c r="X584">
        <f t="shared" si="442"/>
        <v>358.74</v>
      </c>
      <c r="Y584">
        <f t="shared" si="443"/>
        <v>51.25</v>
      </c>
      <c r="AA584">
        <v>150194011</v>
      </c>
      <c r="AB584">
        <f t="shared" si="444"/>
        <v>341.11</v>
      </c>
      <c r="AC584">
        <f>ROUND((((ES584*1)*11)),6)</f>
        <v>19.690000000000001</v>
      </c>
      <c r="AD584">
        <f>ROUND((((((ET584*0.75)*11))-(((EU584*0.75)*11)))+AE584),6)</f>
        <v>65.174999999999997</v>
      </c>
      <c r="AE584">
        <f>ROUND((((EU584*0.75)*11)),6)</f>
        <v>42.57</v>
      </c>
      <c r="AF584">
        <f>ROUND((((EV584*0.75)*11)),6)</f>
        <v>256.245</v>
      </c>
      <c r="AG584">
        <f t="shared" si="445"/>
        <v>0</v>
      </c>
      <c r="AH584">
        <f>(((EW584*0.75)*11))</f>
        <v>0.65999999999999992</v>
      </c>
      <c r="AI584">
        <f>(((EX584*0.75)*11))</f>
        <v>0</v>
      </c>
      <c r="AJ584">
        <f t="shared" si="446"/>
        <v>0</v>
      </c>
      <c r="AK584">
        <v>40.75</v>
      </c>
      <c r="AL584">
        <v>1.79</v>
      </c>
      <c r="AM584">
        <v>7.9</v>
      </c>
      <c r="AN584">
        <v>5.16</v>
      </c>
      <c r="AO584">
        <v>31.06</v>
      </c>
      <c r="AP584">
        <v>0</v>
      </c>
      <c r="AQ584">
        <v>0.08</v>
      </c>
      <c r="AR584">
        <v>0</v>
      </c>
      <c r="AS584">
        <v>0</v>
      </c>
      <c r="AT584">
        <v>70</v>
      </c>
      <c r="AU584">
        <v>10</v>
      </c>
      <c r="AV584">
        <v>1</v>
      </c>
      <c r="AW584">
        <v>1</v>
      </c>
      <c r="AZ584">
        <v>1</v>
      </c>
      <c r="BA584">
        <v>1</v>
      </c>
      <c r="BB584">
        <v>1</v>
      </c>
      <c r="BC584">
        <v>1</v>
      </c>
      <c r="BD584" t="s">
        <v>3</v>
      </c>
      <c r="BE584" t="s">
        <v>3</v>
      </c>
      <c r="BF584" t="s">
        <v>3</v>
      </c>
      <c r="BG584" t="s">
        <v>3</v>
      </c>
      <c r="BH584">
        <v>0</v>
      </c>
      <c r="BI584">
        <v>4</v>
      </c>
      <c r="BJ584" t="s">
        <v>452</v>
      </c>
      <c r="BM584">
        <v>0</v>
      </c>
      <c r="BN584">
        <v>0</v>
      </c>
      <c r="BO584" t="s">
        <v>3</v>
      </c>
      <c r="BP584">
        <v>0</v>
      </c>
      <c r="BQ584">
        <v>1</v>
      </c>
      <c r="BR584">
        <v>0</v>
      </c>
      <c r="BS584">
        <v>1</v>
      </c>
      <c r="BT584">
        <v>1</v>
      </c>
      <c r="BU584">
        <v>1</v>
      </c>
      <c r="BV584">
        <v>1</v>
      </c>
      <c r="BW584">
        <v>1</v>
      </c>
      <c r="BX584">
        <v>1</v>
      </c>
      <c r="BY584" t="s">
        <v>3</v>
      </c>
      <c r="BZ584">
        <v>70</v>
      </c>
      <c r="CA584">
        <v>10</v>
      </c>
      <c r="CB584" t="s">
        <v>3</v>
      </c>
      <c r="CE584">
        <v>0</v>
      </c>
      <c r="CF584">
        <v>0</v>
      </c>
      <c r="CG584">
        <v>0</v>
      </c>
      <c r="CM584">
        <v>0</v>
      </c>
      <c r="CN584" t="s">
        <v>851</v>
      </c>
      <c r="CO584">
        <v>0</v>
      </c>
      <c r="CP584">
        <f t="shared" si="447"/>
        <v>682.22</v>
      </c>
      <c r="CQ584">
        <f t="shared" si="448"/>
        <v>19.690000000000001</v>
      </c>
      <c r="CR584">
        <f>((((((ET584*0.75)*11))*BB584-(((EU584*0.75)*11))*BS584)+AE584*BS584)*AV584)</f>
        <v>65.175000000000011</v>
      </c>
      <c r="CS584">
        <f t="shared" si="449"/>
        <v>42.57</v>
      </c>
      <c r="CT584">
        <f t="shared" si="450"/>
        <v>256.245</v>
      </c>
      <c r="CU584">
        <f t="shared" si="451"/>
        <v>0</v>
      </c>
      <c r="CV584">
        <f t="shared" si="452"/>
        <v>0.65999999999999992</v>
      </c>
      <c r="CW584">
        <f t="shared" si="453"/>
        <v>0</v>
      </c>
      <c r="CX584">
        <f t="shared" si="454"/>
        <v>0</v>
      </c>
      <c r="CY584">
        <f t="shared" si="455"/>
        <v>358.74300000000005</v>
      </c>
      <c r="CZ584">
        <f t="shared" si="456"/>
        <v>51.248999999999995</v>
      </c>
      <c r="DC584" t="s">
        <v>3</v>
      </c>
      <c r="DD584" t="s">
        <v>31</v>
      </c>
      <c r="DE584" t="s">
        <v>32</v>
      </c>
      <c r="DF584" t="s">
        <v>32</v>
      </c>
      <c r="DG584" t="s">
        <v>32</v>
      </c>
      <c r="DH584" t="s">
        <v>3</v>
      </c>
      <c r="DI584" t="s">
        <v>32</v>
      </c>
      <c r="DJ584" t="s">
        <v>32</v>
      </c>
      <c r="DK584" t="s">
        <v>3</v>
      </c>
      <c r="DL584" t="s">
        <v>33</v>
      </c>
      <c r="DM584" t="s">
        <v>33</v>
      </c>
      <c r="DN584">
        <v>0</v>
      </c>
      <c r="DO584">
        <v>0</v>
      </c>
      <c r="DP584">
        <v>1</v>
      </c>
      <c r="DQ584">
        <v>1</v>
      </c>
      <c r="DU584">
        <v>1010</v>
      </c>
      <c r="DV584" t="s">
        <v>19</v>
      </c>
      <c r="DW584" t="s">
        <v>19</v>
      </c>
      <c r="DX584">
        <v>1</v>
      </c>
      <c r="DZ584" t="s">
        <v>3</v>
      </c>
      <c r="EA584" t="s">
        <v>3</v>
      </c>
      <c r="EB584" t="s">
        <v>3</v>
      </c>
      <c r="EC584" t="s">
        <v>3</v>
      </c>
      <c r="EE584">
        <v>113434998</v>
      </c>
      <c r="EF584">
        <v>1</v>
      </c>
      <c r="EG584" t="s">
        <v>23</v>
      </c>
      <c r="EH584">
        <v>0</v>
      </c>
      <c r="EI584" t="s">
        <v>3</v>
      </c>
      <c r="EJ584">
        <v>4</v>
      </c>
      <c r="EK584">
        <v>0</v>
      </c>
      <c r="EL584" t="s">
        <v>24</v>
      </c>
      <c r="EM584" t="s">
        <v>25</v>
      </c>
      <c r="EO584" t="s">
        <v>34</v>
      </c>
      <c r="EQ584">
        <v>131072</v>
      </c>
      <c r="ER584">
        <v>40.75</v>
      </c>
      <c r="ES584">
        <v>1.79</v>
      </c>
      <c r="ET584">
        <v>7.9</v>
      </c>
      <c r="EU584">
        <v>5.16</v>
      </c>
      <c r="EV584">
        <v>31.06</v>
      </c>
      <c r="EW584">
        <v>0.08</v>
      </c>
      <c r="EX584">
        <v>0</v>
      </c>
      <c r="EY584">
        <v>0</v>
      </c>
      <c r="FQ584">
        <v>0</v>
      </c>
      <c r="FR584">
        <f t="shared" si="457"/>
        <v>0</v>
      </c>
      <c r="FS584">
        <v>0</v>
      </c>
      <c r="FX584">
        <v>770</v>
      </c>
      <c r="FY584">
        <v>110</v>
      </c>
      <c r="GA584" t="s">
        <v>3</v>
      </c>
      <c r="GD584">
        <v>0</v>
      </c>
      <c r="GF584">
        <v>1615923708</v>
      </c>
      <c r="GG584">
        <v>2</v>
      </c>
      <c r="GH584">
        <v>1</v>
      </c>
      <c r="GI584">
        <v>-2</v>
      </c>
      <c r="GJ584">
        <v>0</v>
      </c>
      <c r="GK584">
        <f>ROUND(R584*(R12)/100,2)</f>
        <v>91.95</v>
      </c>
      <c r="GL584">
        <f t="shared" si="458"/>
        <v>0</v>
      </c>
      <c r="GM584">
        <f t="shared" si="459"/>
        <v>1184.1600000000001</v>
      </c>
      <c r="GN584">
        <f t="shared" si="460"/>
        <v>0</v>
      </c>
      <c r="GO584">
        <f t="shared" si="461"/>
        <v>0</v>
      </c>
      <c r="GP584">
        <f t="shared" si="462"/>
        <v>1184.1600000000001</v>
      </c>
      <c r="GR584">
        <v>0</v>
      </c>
      <c r="GS584">
        <v>3</v>
      </c>
      <c r="GT584">
        <v>0</v>
      </c>
      <c r="GU584" t="s">
        <v>33</v>
      </c>
      <c r="GV584">
        <f>ROUND(((GT584*11)),6)</f>
        <v>0</v>
      </c>
      <c r="GW584">
        <v>1</v>
      </c>
      <c r="GX584">
        <f t="shared" si="463"/>
        <v>0</v>
      </c>
      <c r="HA584">
        <v>0</v>
      </c>
      <c r="HB584">
        <v>0</v>
      </c>
      <c r="HC584">
        <f t="shared" si="464"/>
        <v>0</v>
      </c>
      <c r="HE584" t="s">
        <v>3</v>
      </c>
      <c r="HF584" t="s">
        <v>3</v>
      </c>
      <c r="HM584" t="s">
        <v>3</v>
      </c>
      <c r="HN584" t="s">
        <v>3</v>
      </c>
      <c r="HO584" t="s">
        <v>3</v>
      </c>
      <c r="HP584" t="s">
        <v>3</v>
      </c>
      <c r="HQ584" t="s">
        <v>3</v>
      </c>
      <c r="IK584">
        <v>0</v>
      </c>
    </row>
    <row r="585" spans="1:245" x14ac:dyDescent="0.2">
      <c r="A585">
        <v>17</v>
      </c>
      <c r="B585">
        <v>1</v>
      </c>
      <c r="C585">
        <f>ROW(SmtRes!A586)</f>
        <v>586</v>
      </c>
      <c r="D585">
        <f>ROW(EtalonRes!A586)</f>
        <v>586</v>
      </c>
      <c r="E585" t="s">
        <v>453</v>
      </c>
      <c r="F585" t="s">
        <v>202</v>
      </c>
      <c r="G585" t="s">
        <v>203</v>
      </c>
      <c r="H585" t="s">
        <v>19</v>
      </c>
      <c r="I585">
        <v>2</v>
      </c>
      <c r="J585">
        <v>0</v>
      </c>
      <c r="K585">
        <v>2</v>
      </c>
      <c r="O585">
        <f t="shared" si="433"/>
        <v>952.84</v>
      </c>
      <c r="P585">
        <f t="shared" si="434"/>
        <v>52.32</v>
      </c>
      <c r="Q585">
        <f t="shared" si="435"/>
        <v>379.12</v>
      </c>
      <c r="R585">
        <f t="shared" si="436"/>
        <v>247.44</v>
      </c>
      <c r="S585">
        <f t="shared" si="437"/>
        <v>521.4</v>
      </c>
      <c r="T585">
        <f t="shared" si="438"/>
        <v>0</v>
      </c>
      <c r="U585">
        <f t="shared" si="439"/>
        <v>1.44</v>
      </c>
      <c r="V585">
        <f t="shared" si="440"/>
        <v>0</v>
      </c>
      <c r="W585">
        <f t="shared" si="441"/>
        <v>0</v>
      </c>
      <c r="X585">
        <f t="shared" si="442"/>
        <v>364.98</v>
      </c>
      <c r="Y585">
        <f t="shared" si="443"/>
        <v>52.14</v>
      </c>
      <c r="AA585">
        <v>150194011</v>
      </c>
      <c r="AB585">
        <f t="shared" si="444"/>
        <v>476.42</v>
      </c>
      <c r="AC585">
        <f>ROUND(((ES585*2)),6)</f>
        <v>26.16</v>
      </c>
      <c r="AD585">
        <f>ROUND(((((ET585*2))-((EU585*2)))+AE585),6)</f>
        <v>189.56</v>
      </c>
      <c r="AE585">
        <f>ROUND(((EU585*2)),6)</f>
        <v>123.72</v>
      </c>
      <c r="AF585">
        <f>ROUND(((EV585*2)),6)</f>
        <v>260.7</v>
      </c>
      <c r="AG585">
        <f t="shared" si="445"/>
        <v>0</v>
      </c>
      <c r="AH585">
        <f>((EW585*2))</f>
        <v>0.72</v>
      </c>
      <c r="AI585">
        <f>((EX585*2))</f>
        <v>0</v>
      </c>
      <c r="AJ585">
        <f t="shared" si="446"/>
        <v>0</v>
      </c>
      <c r="AK585">
        <v>238.21</v>
      </c>
      <c r="AL585">
        <v>13.08</v>
      </c>
      <c r="AM585">
        <v>94.78</v>
      </c>
      <c r="AN585">
        <v>61.86</v>
      </c>
      <c r="AO585">
        <v>130.35</v>
      </c>
      <c r="AP585">
        <v>0</v>
      </c>
      <c r="AQ585">
        <v>0.36</v>
      </c>
      <c r="AR585">
        <v>0</v>
      </c>
      <c r="AS585">
        <v>0</v>
      </c>
      <c r="AT585">
        <v>70</v>
      </c>
      <c r="AU585">
        <v>10</v>
      </c>
      <c r="AV585">
        <v>1</v>
      </c>
      <c r="AW585">
        <v>1</v>
      </c>
      <c r="AZ585">
        <v>1</v>
      </c>
      <c r="BA585">
        <v>1</v>
      </c>
      <c r="BB585">
        <v>1</v>
      </c>
      <c r="BC585">
        <v>1</v>
      </c>
      <c r="BD585" t="s">
        <v>3</v>
      </c>
      <c r="BE585" t="s">
        <v>3</v>
      </c>
      <c r="BF585" t="s">
        <v>3</v>
      </c>
      <c r="BG585" t="s">
        <v>3</v>
      </c>
      <c r="BH585">
        <v>0</v>
      </c>
      <c r="BI585">
        <v>4</v>
      </c>
      <c r="BJ585" t="s">
        <v>204</v>
      </c>
      <c r="BM585">
        <v>0</v>
      </c>
      <c r="BN585">
        <v>0</v>
      </c>
      <c r="BO585" t="s">
        <v>3</v>
      </c>
      <c r="BP585">
        <v>0</v>
      </c>
      <c r="BQ585">
        <v>1</v>
      </c>
      <c r="BR585">
        <v>0</v>
      </c>
      <c r="BS585">
        <v>1</v>
      </c>
      <c r="BT585">
        <v>1</v>
      </c>
      <c r="BU585">
        <v>1</v>
      </c>
      <c r="BV585">
        <v>1</v>
      </c>
      <c r="BW585">
        <v>1</v>
      </c>
      <c r="BX585">
        <v>1</v>
      </c>
      <c r="BY585" t="s">
        <v>3</v>
      </c>
      <c r="BZ585">
        <v>70</v>
      </c>
      <c r="CA585">
        <v>10</v>
      </c>
      <c r="CB585" t="s">
        <v>3</v>
      </c>
      <c r="CE585">
        <v>0</v>
      </c>
      <c r="CF585">
        <v>0</v>
      </c>
      <c r="CG585">
        <v>0</v>
      </c>
      <c r="CM585">
        <v>0</v>
      </c>
      <c r="CN585" t="s">
        <v>3</v>
      </c>
      <c r="CO585">
        <v>0</v>
      </c>
      <c r="CP585">
        <f t="shared" si="447"/>
        <v>952.83999999999992</v>
      </c>
      <c r="CQ585">
        <f t="shared" si="448"/>
        <v>26.16</v>
      </c>
      <c r="CR585">
        <f>(((((ET585*2))*BB585-((EU585*2))*BS585)+AE585*BS585)*AV585)</f>
        <v>189.56</v>
      </c>
      <c r="CS585">
        <f t="shared" si="449"/>
        <v>123.72</v>
      </c>
      <c r="CT585">
        <f t="shared" si="450"/>
        <v>260.7</v>
      </c>
      <c r="CU585">
        <f t="shared" si="451"/>
        <v>0</v>
      </c>
      <c r="CV585">
        <f t="shared" si="452"/>
        <v>0.72</v>
      </c>
      <c r="CW585">
        <f t="shared" si="453"/>
        <v>0</v>
      </c>
      <c r="CX585">
        <f t="shared" si="454"/>
        <v>0</v>
      </c>
      <c r="CY585">
        <f t="shared" si="455"/>
        <v>364.98</v>
      </c>
      <c r="CZ585">
        <f t="shared" si="456"/>
        <v>52.14</v>
      </c>
      <c r="DC585" t="s">
        <v>3</v>
      </c>
      <c r="DD585" t="s">
        <v>205</v>
      </c>
      <c r="DE585" t="s">
        <v>205</v>
      </c>
      <c r="DF585" t="s">
        <v>205</v>
      </c>
      <c r="DG585" t="s">
        <v>205</v>
      </c>
      <c r="DH585" t="s">
        <v>3</v>
      </c>
      <c r="DI585" t="s">
        <v>205</v>
      </c>
      <c r="DJ585" t="s">
        <v>205</v>
      </c>
      <c r="DK585" t="s">
        <v>3</v>
      </c>
      <c r="DL585" t="s">
        <v>205</v>
      </c>
      <c r="DM585" t="s">
        <v>205</v>
      </c>
      <c r="DN585">
        <v>0</v>
      </c>
      <c r="DO585">
        <v>0</v>
      </c>
      <c r="DP585">
        <v>1</v>
      </c>
      <c r="DQ585">
        <v>1</v>
      </c>
      <c r="DU585">
        <v>1010</v>
      </c>
      <c r="DV585" t="s">
        <v>19</v>
      </c>
      <c r="DW585" t="s">
        <v>19</v>
      </c>
      <c r="DX585">
        <v>1</v>
      </c>
      <c r="DZ585" t="s">
        <v>3</v>
      </c>
      <c r="EA585" t="s">
        <v>3</v>
      </c>
      <c r="EB585" t="s">
        <v>3</v>
      </c>
      <c r="EC585" t="s">
        <v>3</v>
      </c>
      <c r="EE585">
        <v>113434998</v>
      </c>
      <c r="EF585">
        <v>1</v>
      </c>
      <c r="EG585" t="s">
        <v>23</v>
      </c>
      <c r="EH585">
        <v>0</v>
      </c>
      <c r="EI585" t="s">
        <v>3</v>
      </c>
      <c r="EJ585">
        <v>4</v>
      </c>
      <c r="EK585">
        <v>0</v>
      </c>
      <c r="EL585" t="s">
        <v>24</v>
      </c>
      <c r="EM585" t="s">
        <v>25</v>
      </c>
      <c r="EO585" t="s">
        <v>3</v>
      </c>
      <c r="EQ585">
        <v>131072</v>
      </c>
      <c r="ER585">
        <v>238.21</v>
      </c>
      <c r="ES585">
        <v>13.08</v>
      </c>
      <c r="ET585">
        <v>94.78</v>
      </c>
      <c r="EU585">
        <v>61.86</v>
      </c>
      <c r="EV585">
        <v>130.35</v>
      </c>
      <c r="EW585">
        <v>0.36</v>
      </c>
      <c r="EX585">
        <v>0</v>
      </c>
      <c r="EY585">
        <v>0</v>
      </c>
      <c r="FQ585">
        <v>0</v>
      </c>
      <c r="FR585">
        <f t="shared" si="457"/>
        <v>0</v>
      </c>
      <c r="FS585">
        <v>0</v>
      </c>
      <c r="FX585">
        <v>140</v>
      </c>
      <c r="FY585">
        <v>20</v>
      </c>
      <c r="GA585" t="s">
        <v>3</v>
      </c>
      <c r="GD585">
        <v>0</v>
      </c>
      <c r="GF585">
        <v>1392001889</v>
      </c>
      <c r="GG585">
        <v>2</v>
      </c>
      <c r="GH585">
        <v>1</v>
      </c>
      <c r="GI585">
        <v>-2</v>
      </c>
      <c r="GJ585">
        <v>0</v>
      </c>
      <c r="GK585">
        <f>ROUND(R585*(R12)/100,2)</f>
        <v>267.24</v>
      </c>
      <c r="GL585">
        <f t="shared" si="458"/>
        <v>0</v>
      </c>
      <c r="GM585">
        <f t="shared" si="459"/>
        <v>1637.2</v>
      </c>
      <c r="GN585">
        <f t="shared" si="460"/>
        <v>0</v>
      </c>
      <c r="GO585">
        <f t="shared" si="461"/>
        <v>0</v>
      </c>
      <c r="GP585">
        <f t="shared" si="462"/>
        <v>1637.2</v>
      </c>
      <c r="GR585">
        <v>0</v>
      </c>
      <c r="GS585">
        <v>0</v>
      </c>
      <c r="GT585">
        <v>0</v>
      </c>
      <c r="GU585" t="s">
        <v>205</v>
      </c>
      <c r="GV585">
        <f>ROUND(((GT585*2)),6)</f>
        <v>0</v>
      </c>
      <c r="GW585">
        <v>1</v>
      </c>
      <c r="GX585">
        <f t="shared" si="463"/>
        <v>0</v>
      </c>
      <c r="HA585">
        <v>0</v>
      </c>
      <c r="HB585">
        <v>0</v>
      </c>
      <c r="HC585">
        <f t="shared" si="464"/>
        <v>0</v>
      </c>
      <c r="HE585" t="s">
        <v>3</v>
      </c>
      <c r="HF585" t="s">
        <v>3</v>
      </c>
      <c r="HM585" t="s">
        <v>3</v>
      </c>
      <c r="HN585" t="s">
        <v>3</v>
      </c>
      <c r="HO585" t="s">
        <v>3</v>
      </c>
      <c r="HP585" t="s">
        <v>3</v>
      </c>
      <c r="HQ585" t="s">
        <v>3</v>
      </c>
      <c r="IK585">
        <v>0</v>
      </c>
    </row>
    <row r="586" spans="1:245" x14ac:dyDescent="0.2">
      <c r="A586">
        <v>17</v>
      </c>
      <c r="B586">
        <v>1</v>
      </c>
      <c r="C586">
        <f>ROW(SmtRes!A594)</f>
        <v>594</v>
      </c>
      <c r="D586">
        <f>ROW(EtalonRes!A594)</f>
        <v>594</v>
      </c>
      <c r="E586" t="s">
        <v>454</v>
      </c>
      <c r="F586" t="s">
        <v>198</v>
      </c>
      <c r="G586" t="s">
        <v>199</v>
      </c>
      <c r="H586" t="s">
        <v>19</v>
      </c>
      <c r="I586">
        <v>6</v>
      </c>
      <c r="J586">
        <v>0</v>
      </c>
      <c r="K586">
        <v>6</v>
      </c>
      <c r="O586">
        <f t="shared" si="433"/>
        <v>6405.6</v>
      </c>
      <c r="P586">
        <f t="shared" si="434"/>
        <v>220.32</v>
      </c>
      <c r="Q586">
        <f t="shared" si="435"/>
        <v>2464.3200000000002</v>
      </c>
      <c r="R586">
        <f t="shared" si="436"/>
        <v>1608.48</v>
      </c>
      <c r="S586">
        <f t="shared" si="437"/>
        <v>3720.96</v>
      </c>
      <c r="T586">
        <f t="shared" si="438"/>
        <v>0</v>
      </c>
      <c r="U586">
        <f t="shared" si="439"/>
        <v>10.32</v>
      </c>
      <c r="V586">
        <f t="shared" si="440"/>
        <v>0</v>
      </c>
      <c r="W586">
        <f t="shared" si="441"/>
        <v>0</v>
      </c>
      <c r="X586">
        <f t="shared" si="442"/>
        <v>2604.67</v>
      </c>
      <c r="Y586">
        <f t="shared" si="443"/>
        <v>372.1</v>
      </c>
      <c r="AA586">
        <v>150194011</v>
      </c>
      <c r="AB586">
        <f t="shared" si="444"/>
        <v>1067.5999999999999</v>
      </c>
      <c r="AC586">
        <f>ROUND(((ES586*4)),6)</f>
        <v>36.72</v>
      </c>
      <c r="AD586">
        <f>ROUND(((((ET586*4))-((EU586*4)))+AE586),6)</f>
        <v>410.72</v>
      </c>
      <c r="AE586">
        <f>ROUND(((EU586*4)),6)</f>
        <v>268.08</v>
      </c>
      <c r="AF586">
        <f>ROUND(((EV586*4)),6)</f>
        <v>620.16</v>
      </c>
      <c r="AG586">
        <f t="shared" si="445"/>
        <v>0</v>
      </c>
      <c r="AH586">
        <f>((EW586*4))</f>
        <v>1.72</v>
      </c>
      <c r="AI586">
        <f>((EX586*4))</f>
        <v>0</v>
      </c>
      <c r="AJ586">
        <f t="shared" si="446"/>
        <v>0</v>
      </c>
      <c r="AK586">
        <v>266.89999999999998</v>
      </c>
      <c r="AL586">
        <v>9.18</v>
      </c>
      <c r="AM586">
        <v>102.68</v>
      </c>
      <c r="AN586">
        <v>67.02</v>
      </c>
      <c r="AO586">
        <v>155.04</v>
      </c>
      <c r="AP586">
        <v>0</v>
      </c>
      <c r="AQ586">
        <v>0.43</v>
      </c>
      <c r="AR586">
        <v>0</v>
      </c>
      <c r="AS586">
        <v>0</v>
      </c>
      <c r="AT586">
        <v>70</v>
      </c>
      <c r="AU586">
        <v>10</v>
      </c>
      <c r="AV586">
        <v>1</v>
      </c>
      <c r="AW586">
        <v>1</v>
      </c>
      <c r="AZ586">
        <v>1</v>
      </c>
      <c r="BA586">
        <v>1</v>
      </c>
      <c r="BB586">
        <v>1</v>
      </c>
      <c r="BC586">
        <v>1</v>
      </c>
      <c r="BD586" t="s">
        <v>3</v>
      </c>
      <c r="BE586" t="s">
        <v>3</v>
      </c>
      <c r="BF586" t="s">
        <v>3</v>
      </c>
      <c r="BG586" t="s">
        <v>3</v>
      </c>
      <c r="BH586">
        <v>0</v>
      </c>
      <c r="BI586">
        <v>4</v>
      </c>
      <c r="BJ586" t="s">
        <v>200</v>
      </c>
      <c r="BM586">
        <v>0</v>
      </c>
      <c r="BN586">
        <v>0</v>
      </c>
      <c r="BO586" t="s">
        <v>3</v>
      </c>
      <c r="BP586">
        <v>0</v>
      </c>
      <c r="BQ586">
        <v>1</v>
      </c>
      <c r="BR586">
        <v>0</v>
      </c>
      <c r="BS586">
        <v>1</v>
      </c>
      <c r="BT586">
        <v>1</v>
      </c>
      <c r="BU586">
        <v>1</v>
      </c>
      <c r="BV586">
        <v>1</v>
      </c>
      <c r="BW586">
        <v>1</v>
      </c>
      <c r="BX586">
        <v>1</v>
      </c>
      <c r="BY586" t="s">
        <v>3</v>
      </c>
      <c r="BZ586">
        <v>70</v>
      </c>
      <c r="CA586">
        <v>10</v>
      </c>
      <c r="CB586" t="s">
        <v>3</v>
      </c>
      <c r="CE586">
        <v>0</v>
      </c>
      <c r="CF586">
        <v>0</v>
      </c>
      <c r="CG586">
        <v>0</v>
      </c>
      <c r="CM586">
        <v>0</v>
      </c>
      <c r="CN586" t="s">
        <v>3</v>
      </c>
      <c r="CO586">
        <v>0</v>
      </c>
      <c r="CP586">
        <f t="shared" si="447"/>
        <v>6405.6</v>
      </c>
      <c r="CQ586">
        <f t="shared" si="448"/>
        <v>36.72</v>
      </c>
      <c r="CR586">
        <f>(((((ET586*4))*BB586-((EU586*4))*BS586)+AE586*BS586)*AV586)</f>
        <v>410.72</v>
      </c>
      <c r="CS586">
        <f t="shared" si="449"/>
        <v>268.08</v>
      </c>
      <c r="CT586">
        <f t="shared" si="450"/>
        <v>620.16</v>
      </c>
      <c r="CU586">
        <f t="shared" si="451"/>
        <v>0</v>
      </c>
      <c r="CV586">
        <f t="shared" si="452"/>
        <v>1.72</v>
      </c>
      <c r="CW586">
        <f t="shared" si="453"/>
        <v>0</v>
      </c>
      <c r="CX586">
        <f t="shared" si="454"/>
        <v>0</v>
      </c>
      <c r="CY586">
        <f t="shared" si="455"/>
        <v>2604.672</v>
      </c>
      <c r="CZ586">
        <f t="shared" si="456"/>
        <v>372.096</v>
      </c>
      <c r="DC586" t="s">
        <v>3</v>
      </c>
      <c r="DD586" t="s">
        <v>196</v>
      </c>
      <c r="DE586" t="s">
        <v>196</v>
      </c>
      <c r="DF586" t="s">
        <v>196</v>
      </c>
      <c r="DG586" t="s">
        <v>196</v>
      </c>
      <c r="DH586" t="s">
        <v>3</v>
      </c>
      <c r="DI586" t="s">
        <v>196</v>
      </c>
      <c r="DJ586" t="s">
        <v>196</v>
      </c>
      <c r="DK586" t="s">
        <v>3</v>
      </c>
      <c r="DL586" t="s">
        <v>196</v>
      </c>
      <c r="DM586" t="s">
        <v>196</v>
      </c>
      <c r="DN586">
        <v>0</v>
      </c>
      <c r="DO586">
        <v>0</v>
      </c>
      <c r="DP586">
        <v>1</v>
      </c>
      <c r="DQ586">
        <v>1</v>
      </c>
      <c r="DU586">
        <v>1010</v>
      </c>
      <c r="DV586" t="s">
        <v>19</v>
      </c>
      <c r="DW586" t="s">
        <v>19</v>
      </c>
      <c r="DX586">
        <v>1</v>
      </c>
      <c r="DZ586" t="s">
        <v>3</v>
      </c>
      <c r="EA586" t="s">
        <v>3</v>
      </c>
      <c r="EB586" t="s">
        <v>3</v>
      </c>
      <c r="EC586" t="s">
        <v>3</v>
      </c>
      <c r="EE586">
        <v>113434998</v>
      </c>
      <c r="EF586">
        <v>1</v>
      </c>
      <c r="EG586" t="s">
        <v>23</v>
      </c>
      <c r="EH586">
        <v>0</v>
      </c>
      <c r="EI586" t="s">
        <v>3</v>
      </c>
      <c r="EJ586">
        <v>4</v>
      </c>
      <c r="EK586">
        <v>0</v>
      </c>
      <c r="EL586" t="s">
        <v>24</v>
      </c>
      <c r="EM586" t="s">
        <v>25</v>
      </c>
      <c r="EO586" t="s">
        <v>3</v>
      </c>
      <c r="EQ586">
        <v>131072</v>
      </c>
      <c r="ER586">
        <v>266.89999999999998</v>
      </c>
      <c r="ES586">
        <v>9.18</v>
      </c>
      <c r="ET586">
        <v>102.68</v>
      </c>
      <c r="EU586">
        <v>67.02</v>
      </c>
      <c r="EV586">
        <v>155.04</v>
      </c>
      <c r="EW586">
        <v>0.43</v>
      </c>
      <c r="EX586">
        <v>0</v>
      </c>
      <c r="EY586">
        <v>0</v>
      </c>
      <c r="FQ586">
        <v>0</v>
      </c>
      <c r="FR586">
        <f t="shared" si="457"/>
        <v>0</v>
      </c>
      <c r="FS586">
        <v>0</v>
      </c>
      <c r="FX586">
        <v>280</v>
      </c>
      <c r="FY586">
        <v>40</v>
      </c>
      <c r="GA586" t="s">
        <v>3</v>
      </c>
      <c r="GD586">
        <v>0</v>
      </c>
      <c r="GF586">
        <v>1904254704</v>
      </c>
      <c r="GG586">
        <v>2</v>
      </c>
      <c r="GH586">
        <v>1</v>
      </c>
      <c r="GI586">
        <v>-2</v>
      </c>
      <c r="GJ586">
        <v>0</v>
      </c>
      <c r="GK586">
        <f>ROUND(R586*(R12)/100,2)</f>
        <v>1737.16</v>
      </c>
      <c r="GL586">
        <f t="shared" si="458"/>
        <v>0</v>
      </c>
      <c r="GM586">
        <f t="shared" si="459"/>
        <v>11119.53</v>
      </c>
      <c r="GN586">
        <f t="shared" si="460"/>
        <v>0</v>
      </c>
      <c r="GO586">
        <f t="shared" si="461"/>
        <v>0</v>
      </c>
      <c r="GP586">
        <f t="shared" si="462"/>
        <v>11119.53</v>
      </c>
      <c r="GR586">
        <v>0</v>
      </c>
      <c r="GS586">
        <v>0</v>
      </c>
      <c r="GT586">
        <v>0</v>
      </c>
      <c r="GU586" t="s">
        <v>196</v>
      </c>
      <c r="GV586">
        <f>ROUND(((GT586*4)),6)</f>
        <v>0</v>
      </c>
      <c r="GW586">
        <v>1</v>
      </c>
      <c r="GX586">
        <f t="shared" si="463"/>
        <v>0</v>
      </c>
      <c r="HA586">
        <v>0</v>
      </c>
      <c r="HB586">
        <v>0</v>
      </c>
      <c r="HC586">
        <f t="shared" si="464"/>
        <v>0</v>
      </c>
      <c r="HE586" t="s">
        <v>3</v>
      </c>
      <c r="HF586" t="s">
        <v>3</v>
      </c>
      <c r="HM586" t="s">
        <v>3</v>
      </c>
      <c r="HN586" t="s">
        <v>3</v>
      </c>
      <c r="HO586" t="s">
        <v>3</v>
      </c>
      <c r="HP586" t="s">
        <v>3</v>
      </c>
      <c r="HQ586" t="s">
        <v>3</v>
      </c>
      <c r="IK586">
        <v>0</v>
      </c>
    </row>
    <row r="587" spans="1:245" x14ac:dyDescent="0.2">
      <c r="A587">
        <v>17</v>
      </c>
      <c r="B587">
        <v>1</v>
      </c>
      <c r="C587">
        <f>ROW(SmtRes!A597)</f>
        <v>597</v>
      </c>
      <c r="D587">
        <f>ROW(EtalonRes!A597)</f>
        <v>597</v>
      </c>
      <c r="E587" t="s">
        <v>455</v>
      </c>
      <c r="F587" t="s">
        <v>193</v>
      </c>
      <c r="G587" t="s">
        <v>194</v>
      </c>
      <c r="H587" t="s">
        <v>19</v>
      </c>
      <c r="I587">
        <v>2</v>
      </c>
      <c r="J587">
        <v>0</v>
      </c>
      <c r="K587">
        <v>2</v>
      </c>
      <c r="O587">
        <f t="shared" si="433"/>
        <v>2207.44</v>
      </c>
      <c r="P587">
        <f t="shared" si="434"/>
        <v>30.96</v>
      </c>
      <c r="Q587">
        <f t="shared" si="435"/>
        <v>0</v>
      </c>
      <c r="R587">
        <f t="shared" si="436"/>
        <v>0</v>
      </c>
      <c r="S587">
        <f t="shared" si="437"/>
        <v>2176.48</v>
      </c>
      <c r="T587">
        <f t="shared" si="438"/>
        <v>0</v>
      </c>
      <c r="U587">
        <f t="shared" si="439"/>
        <v>6</v>
      </c>
      <c r="V587">
        <f t="shared" si="440"/>
        <v>0</v>
      </c>
      <c r="W587">
        <f t="shared" si="441"/>
        <v>0</v>
      </c>
      <c r="X587">
        <f t="shared" si="442"/>
        <v>1523.54</v>
      </c>
      <c r="Y587">
        <f t="shared" si="443"/>
        <v>217.65</v>
      </c>
      <c r="AA587">
        <v>150194011</v>
      </c>
      <c r="AB587">
        <f t="shared" si="444"/>
        <v>1103.72</v>
      </c>
      <c r="AC587">
        <f>ROUND(((ES587*4)),6)</f>
        <v>15.48</v>
      </c>
      <c r="AD587">
        <f>ROUND(((((ET587*4))-((EU587*4)))+AE587),6)</f>
        <v>0</v>
      </c>
      <c r="AE587">
        <f>ROUND(((EU587*4)),6)</f>
        <v>0</v>
      </c>
      <c r="AF587">
        <f>ROUND(((EV587*4)),6)</f>
        <v>1088.24</v>
      </c>
      <c r="AG587">
        <f t="shared" si="445"/>
        <v>0</v>
      </c>
      <c r="AH587">
        <f>((EW587*4))</f>
        <v>3</v>
      </c>
      <c r="AI587">
        <f>((EX587*4))</f>
        <v>0</v>
      </c>
      <c r="AJ587">
        <f t="shared" si="446"/>
        <v>0</v>
      </c>
      <c r="AK587">
        <v>275.93</v>
      </c>
      <c r="AL587">
        <v>3.87</v>
      </c>
      <c r="AM587">
        <v>0</v>
      </c>
      <c r="AN587">
        <v>0</v>
      </c>
      <c r="AO587">
        <v>272.06</v>
      </c>
      <c r="AP587">
        <v>0</v>
      </c>
      <c r="AQ587">
        <v>0.75</v>
      </c>
      <c r="AR587">
        <v>0</v>
      </c>
      <c r="AS587">
        <v>0</v>
      </c>
      <c r="AT587">
        <v>70</v>
      </c>
      <c r="AU587">
        <v>10</v>
      </c>
      <c r="AV587">
        <v>1</v>
      </c>
      <c r="AW587">
        <v>1</v>
      </c>
      <c r="AZ587">
        <v>1</v>
      </c>
      <c r="BA587">
        <v>1</v>
      </c>
      <c r="BB587">
        <v>1</v>
      </c>
      <c r="BC587">
        <v>1</v>
      </c>
      <c r="BD587" t="s">
        <v>3</v>
      </c>
      <c r="BE587" t="s">
        <v>3</v>
      </c>
      <c r="BF587" t="s">
        <v>3</v>
      </c>
      <c r="BG587" t="s">
        <v>3</v>
      </c>
      <c r="BH587">
        <v>0</v>
      </c>
      <c r="BI587">
        <v>4</v>
      </c>
      <c r="BJ587" t="s">
        <v>195</v>
      </c>
      <c r="BM587">
        <v>0</v>
      </c>
      <c r="BN587">
        <v>0</v>
      </c>
      <c r="BO587" t="s">
        <v>3</v>
      </c>
      <c r="BP587">
        <v>0</v>
      </c>
      <c r="BQ587">
        <v>1</v>
      </c>
      <c r="BR587">
        <v>0</v>
      </c>
      <c r="BS587">
        <v>1</v>
      </c>
      <c r="BT587">
        <v>1</v>
      </c>
      <c r="BU587">
        <v>1</v>
      </c>
      <c r="BV587">
        <v>1</v>
      </c>
      <c r="BW587">
        <v>1</v>
      </c>
      <c r="BX587">
        <v>1</v>
      </c>
      <c r="BY587" t="s">
        <v>3</v>
      </c>
      <c r="BZ587">
        <v>70</v>
      </c>
      <c r="CA587">
        <v>10</v>
      </c>
      <c r="CB587" t="s">
        <v>3</v>
      </c>
      <c r="CE587">
        <v>0</v>
      </c>
      <c r="CF587">
        <v>0</v>
      </c>
      <c r="CG587">
        <v>0</v>
      </c>
      <c r="CM587">
        <v>0</v>
      </c>
      <c r="CN587" t="s">
        <v>3</v>
      </c>
      <c r="CO587">
        <v>0</v>
      </c>
      <c r="CP587">
        <f t="shared" si="447"/>
        <v>2207.44</v>
      </c>
      <c r="CQ587">
        <f t="shared" si="448"/>
        <v>15.48</v>
      </c>
      <c r="CR587">
        <f>(((((ET587*4))*BB587-((EU587*4))*BS587)+AE587*BS587)*AV587)</f>
        <v>0</v>
      </c>
      <c r="CS587">
        <f t="shared" si="449"/>
        <v>0</v>
      </c>
      <c r="CT587">
        <f t="shared" si="450"/>
        <v>1088.24</v>
      </c>
      <c r="CU587">
        <f t="shared" si="451"/>
        <v>0</v>
      </c>
      <c r="CV587">
        <f t="shared" si="452"/>
        <v>3</v>
      </c>
      <c r="CW587">
        <f t="shared" si="453"/>
        <v>0</v>
      </c>
      <c r="CX587">
        <f t="shared" si="454"/>
        <v>0</v>
      </c>
      <c r="CY587">
        <f t="shared" si="455"/>
        <v>1523.5360000000001</v>
      </c>
      <c r="CZ587">
        <f t="shared" si="456"/>
        <v>217.648</v>
      </c>
      <c r="DC587" t="s">
        <v>3</v>
      </c>
      <c r="DD587" t="s">
        <v>196</v>
      </c>
      <c r="DE587" t="s">
        <v>196</v>
      </c>
      <c r="DF587" t="s">
        <v>196</v>
      </c>
      <c r="DG587" t="s">
        <v>196</v>
      </c>
      <c r="DH587" t="s">
        <v>3</v>
      </c>
      <c r="DI587" t="s">
        <v>196</v>
      </c>
      <c r="DJ587" t="s">
        <v>196</v>
      </c>
      <c r="DK587" t="s">
        <v>3</v>
      </c>
      <c r="DL587" t="s">
        <v>196</v>
      </c>
      <c r="DM587" t="s">
        <v>196</v>
      </c>
      <c r="DN587">
        <v>0</v>
      </c>
      <c r="DO587">
        <v>0</v>
      </c>
      <c r="DP587">
        <v>1</v>
      </c>
      <c r="DQ587">
        <v>1</v>
      </c>
      <c r="DU587">
        <v>1010</v>
      </c>
      <c r="DV587" t="s">
        <v>19</v>
      </c>
      <c r="DW587" t="s">
        <v>19</v>
      </c>
      <c r="DX587">
        <v>1</v>
      </c>
      <c r="DZ587" t="s">
        <v>3</v>
      </c>
      <c r="EA587" t="s">
        <v>3</v>
      </c>
      <c r="EB587" t="s">
        <v>3</v>
      </c>
      <c r="EC587" t="s">
        <v>3</v>
      </c>
      <c r="EE587">
        <v>113434998</v>
      </c>
      <c r="EF587">
        <v>1</v>
      </c>
      <c r="EG587" t="s">
        <v>23</v>
      </c>
      <c r="EH587">
        <v>0</v>
      </c>
      <c r="EI587" t="s">
        <v>3</v>
      </c>
      <c r="EJ587">
        <v>4</v>
      </c>
      <c r="EK587">
        <v>0</v>
      </c>
      <c r="EL587" t="s">
        <v>24</v>
      </c>
      <c r="EM587" t="s">
        <v>25</v>
      </c>
      <c r="EO587" t="s">
        <v>3</v>
      </c>
      <c r="EQ587">
        <v>131072</v>
      </c>
      <c r="ER587">
        <v>275.93</v>
      </c>
      <c r="ES587">
        <v>3.87</v>
      </c>
      <c r="ET587">
        <v>0</v>
      </c>
      <c r="EU587">
        <v>0</v>
      </c>
      <c r="EV587">
        <v>272.06</v>
      </c>
      <c r="EW587">
        <v>0.75</v>
      </c>
      <c r="EX587">
        <v>0</v>
      </c>
      <c r="EY587">
        <v>0</v>
      </c>
      <c r="FQ587">
        <v>0</v>
      </c>
      <c r="FR587">
        <f t="shared" si="457"/>
        <v>0</v>
      </c>
      <c r="FS587">
        <v>0</v>
      </c>
      <c r="FX587">
        <v>280</v>
      </c>
      <c r="FY587">
        <v>40</v>
      </c>
      <c r="GA587" t="s">
        <v>3</v>
      </c>
      <c r="GD587">
        <v>0</v>
      </c>
      <c r="GF587">
        <v>-1221617714</v>
      </c>
      <c r="GG587">
        <v>2</v>
      </c>
      <c r="GH587">
        <v>1</v>
      </c>
      <c r="GI587">
        <v>-2</v>
      </c>
      <c r="GJ587">
        <v>0</v>
      </c>
      <c r="GK587">
        <f>ROUND(R587*(R12)/100,2)</f>
        <v>0</v>
      </c>
      <c r="GL587">
        <f t="shared" si="458"/>
        <v>0</v>
      </c>
      <c r="GM587">
        <f t="shared" si="459"/>
        <v>3948.63</v>
      </c>
      <c r="GN587">
        <f t="shared" si="460"/>
        <v>0</v>
      </c>
      <c r="GO587">
        <f t="shared" si="461"/>
        <v>0</v>
      </c>
      <c r="GP587">
        <f t="shared" si="462"/>
        <v>3948.63</v>
      </c>
      <c r="GR587">
        <v>0</v>
      </c>
      <c r="GS587">
        <v>0</v>
      </c>
      <c r="GT587">
        <v>0</v>
      </c>
      <c r="GU587" t="s">
        <v>196</v>
      </c>
      <c r="GV587">
        <f>ROUND(((GT587*4)),6)</f>
        <v>0</v>
      </c>
      <c r="GW587">
        <v>1</v>
      </c>
      <c r="GX587">
        <f t="shared" si="463"/>
        <v>0</v>
      </c>
      <c r="HA587">
        <v>0</v>
      </c>
      <c r="HB587">
        <v>0</v>
      </c>
      <c r="HC587">
        <f t="shared" si="464"/>
        <v>0</v>
      </c>
      <c r="HE587" t="s">
        <v>3</v>
      </c>
      <c r="HF587" t="s">
        <v>3</v>
      </c>
      <c r="HM587" t="s">
        <v>3</v>
      </c>
      <c r="HN587" t="s">
        <v>3</v>
      </c>
      <c r="HO587" t="s">
        <v>3</v>
      </c>
      <c r="HP587" t="s">
        <v>3</v>
      </c>
      <c r="HQ587" t="s">
        <v>3</v>
      </c>
      <c r="IK587">
        <v>0</v>
      </c>
    </row>
    <row r="588" spans="1:245" x14ac:dyDescent="0.2">
      <c r="A588">
        <v>17</v>
      </c>
      <c r="B588">
        <v>1</v>
      </c>
      <c r="C588">
        <f>ROW(SmtRes!A599)</f>
        <v>599</v>
      </c>
      <c r="D588">
        <f>ROW(EtalonRes!A599)</f>
        <v>599</v>
      </c>
      <c r="E588" t="s">
        <v>456</v>
      </c>
      <c r="F588" t="s">
        <v>207</v>
      </c>
      <c r="G588" t="s">
        <v>208</v>
      </c>
      <c r="H588" t="s">
        <v>209</v>
      </c>
      <c r="I588">
        <v>4</v>
      </c>
      <c r="J588">
        <v>0</v>
      </c>
      <c r="K588">
        <v>4</v>
      </c>
      <c r="O588">
        <f t="shared" si="433"/>
        <v>5480.16</v>
      </c>
      <c r="P588">
        <f t="shared" si="434"/>
        <v>281.27999999999997</v>
      </c>
      <c r="Q588">
        <f t="shared" si="435"/>
        <v>0</v>
      </c>
      <c r="R588">
        <f t="shared" si="436"/>
        <v>0</v>
      </c>
      <c r="S588">
        <f t="shared" si="437"/>
        <v>5198.88</v>
      </c>
      <c r="T588">
        <f t="shared" si="438"/>
        <v>0</v>
      </c>
      <c r="U588">
        <f t="shared" si="439"/>
        <v>12.48</v>
      </c>
      <c r="V588">
        <f t="shared" si="440"/>
        <v>0</v>
      </c>
      <c r="W588">
        <f t="shared" si="441"/>
        <v>0</v>
      </c>
      <c r="X588">
        <f t="shared" si="442"/>
        <v>3639.22</v>
      </c>
      <c r="Y588">
        <f t="shared" si="443"/>
        <v>519.89</v>
      </c>
      <c r="AA588">
        <v>150194011</v>
      </c>
      <c r="AB588">
        <f t="shared" si="444"/>
        <v>1370.04</v>
      </c>
      <c r="AC588">
        <f>ROUND(((ES588*12)),6)</f>
        <v>70.319999999999993</v>
      </c>
      <c r="AD588">
        <f>ROUND(((((ET588*12))-((EU588*12)))+AE588),6)</f>
        <v>0</v>
      </c>
      <c r="AE588">
        <f>ROUND(((EU588*12)),6)</f>
        <v>0</v>
      </c>
      <c r="AF588">
        <f>ROUND(((EV588*12)),6)</f>
        <v>1299.72</v>
      </c>
      <c r="AG588">
        <f t="shared" si="445"/>
        <v>0</v>
      </c>
      <c r="AH588">
        <f>((EW588*12))</f>
        <v>3.12</v>
      </c>
      <c r="AI588">
        <f>((EX588*12))</f>
        <v>0</v>
      </c>
      <c r="AJ588">
        <f t="shared" si="446"/>
        <v>0</v>
      </c>
      <c r="AK588">
        <v>114.17</v>
      </c>
      <c r="AL588">
        <v>5.86</v>
      </c>
      <c r="AM588">
        <v>0</v>
      </c>
      <c r="AN588">
        <v>0</v>
      </c>
      <c r="AO588">
        <v>108.31</v>
      </c>
      <c r="AP588">
        <v>0</v>
      </c>
      <c r="AQ588">
        <v>0.26</v>
      </c>
      <c r="AR588">
        <v>0</v>
      </c>
      <c r="AS588">
        <v>0</v>
      </c>
      <c r="AT588">
        <v>70</v>
      </c>
      <c r="AU588">
        <v>10</v>
      </c>
      <c r="AV588">
        <v>1</v>
      </c>
      <c r="AW588">
        <v>1</v>
      </c>
      <c r="AZ588">
        <v>1</v>
      </c>
      <c r="BA588">
        <v>1</v>
      </c>
      <c r="BB588">
        <v>1</v>
      </c>
      <c r="BC588">
        <v>1</v>
      </c>
      <c r="BD588" t="s">
        <v>3</v>
      </c>
      <c r="BE588" t="s">
        <v>3</v>
      </c>
      <c r="BF588" t="s">
        <v>3</v>
      </c>
      <c r="BG588" t="s">
        <v>3</v>
      </c>
      <c r="BH588">
        <v>0</v>
      </c>
      <c r="BI588">
        <v>4</v>
      </c>
      <c r="BJ588" t="s">
        <v>210</v>
      </c>
      <c r="BM588">
        <v>0</v>
      </c>
      <c r="BN588">
        <v>0</v>
      </c>
      <c r="BO588" t="s">
        <v>3</v>
      </c>
      <c r="BP588">
        <v>0</v>
      </c>
      <c r="BQ588">
        <v>1</v>
      </c>
      <c r="BR588">
        <v>0</v>
      </c>
      <c r="BS588">
        <v>1</v>
      </c>
      <c r="BT588">
        <v>1</v>
      </c>
      <c r="BU588">
        <v>1</v>
      </c>
      <c r="BV588">
        <v>1</v>
      </c>
      <c r="BW588">
        <v>1</v>
      </c>
      <c r="BX588">
        <v>1</v>
      </c>
      <c r="BY588" t="s">
        <v>3</v>
      </c>
      <c r="BZ588">
        <v>70</v>
      </c>
      <c r="CA588">
        <v>10</v>
      </c>
      <c r="CB588" t="s">
        <v>3</v>
      </c>
      <c r="CE588">
        <v>0</v>
      </c>
      <c r="CF588">
        <v>0</v>
      </c>
      <c r="CG588">
        <v>0</v>
      </c>
      <c r="CM588">
        <v>0</v>
      </c>
      <c r="CN588" t="s">
        <v>3</v>
      </c>
      <c r="CO588">
        <v>0</v>
      </c>
      <c r="CP588">
        <f t="shared" si="447"/>
        <v>5480.16</v>
      </c>
      <c r="CQ588">
        <f t="shared" si="448"/>
        <v>70.319999999999993</v>
      </c>
      <c r="CR588">
        <f>(((((ET588*12))*BB588-((EU588*12))*BS588)+AE588*BS588)*AV588)</f>
        <v>0</v>
      </c>
      <c r="CS588">
        <f t="shared" si="449"/>
        <v>0</v>
      </c>
      <c r="CT588">
        <f t="shared" si="450"/>
        <v>1299.72</v>
      </c>
      <c r="CU588">
        <f t="shared" si="451"/>
        <v>0</v>
      </c>
      <c r="CV588">
        <f t="shared" si="452"/>
        <v>3.12</v>
      </c>
      <c r="CW588">
        <f t="shared" si="453"/>
        <v>0</v>
      </c>
      <c r="CX588">
        <f t="shared" si="454"/>
        <v>0</v>
      </c>
      <c r="CY588">
        <f t="shared" si="455"/>
        <v>3639.2160000000003</v>
      </c>
      <c r="CZ588">
        <f t="shared" si="456"/>
        <v>519.88800000000003</v>
      </c>
      <c r="DC588" t="s">
        <v>3</v>
      </c>
      <c r="DD588" t="s">
        <v>163</v>
      </c>
      <c r="DE588" t="s">
        <v>163</v>
      </c>
      <c r="DF588" t="s">
        <v>163</v>
      </c>
      <c r="DG588" t="s">
        <v>163</v>
      </c>
      <c r="DH588" t="s">
        <v>3</v>
      </c>
      <c r="DI588" t="s">
        <v>163</v>
      </c>
      <c r="DJ588" t="s">
        <v>163</v>
      </c>
      <c r="DK588" t="s">
        <v>3</v>
      </c>
      <c r="DL588" t="s">
        <v>163</v>
      </c>
      <c r="DM588" t="s">
        <v>163</v>
      </c>
      <c r="DN588">
        <v>0</v>
      </c>
      <c r="DO588">
        <v>0</v>
      </c>
      <c r="DP588">
        <v>1</v>
      </c>
      <c r="DQ588">
        <v>1</v>
      </c>
      <c r="DU588">
        <v>1013</v>
      </c>
      <c r="DV588" t="s">
        <v>209</v>
      </c>
      <c r="DW588" t="s">
        <v>209</v>
      </c>
      <c r="DX588">
        <v>1</v>
      </c>
      <c r="DZ588" t="s">
        <v>3</v>
      </c>
      <c r="EA588" t="s">
        <v>3</v>
      </c>
      <c r="EB588" t="s">
        <v>3</v>
      </c>
      <c r="EC588" t="s">
        <v>3</v>
      </c>
      <c r="EE588">
        <v>113434998</v>
      </c>
      <c r="EF588">
        <v>1</v>
      </c>
      <c r="EG588" t="s">
        <v>23</v>
      </c>
      <c r="EH588">
        <v>0</v>
      </c>
      <c r="EI588" t="s">
        <v>3</v>
      </c>
      <c r="EJ588">
        <v>4</v>
      </c>
      <c r="EK588">
        <v>0</v>
      </c>
      <c r="EL588" t="s">
        <v>24</v>
      </c>
      <c r="EM588" t="s">
        <v>25</v>
      </c>
      <c r="EO588" t="s">
        <v>3</v>
      </c>
      <c r="EQ588">
        <v>131072</v>
      </c>
      <c r="ER588">
        <v>114.17</v>
      </c>
      <c r="ES588">
        <v>5.86</v>
      </c>
      <c r="ET588">
        <v>0</v>
      </c>
      <c r="EU588">
        <v>0</v>
      </c>
      <c r="EV588">
        <v>108.31</v>
      </c>
      <c r="EW588">
        <v>0.26</v>
      </c>
      <c r="EX588">
        <v>0</v>
      </c>
      <c r="EY588">
        <v>0</v>
      </c>
      <c r="FQ588">
        <v>0</v>
      </c>
      <c r="FR588">
        <f t="shared" si="457"/>
        <v>0</v>
      </c>
      <c r="FS588">
        <v>0</v>
      </c>
      <c r="FX588">
        <v>840</v>
      </c>
      <c r="FY588">
        <v>120</v>
      </c>
      <c r="GA588" t="s">
        <v>3</v>
      </c>
      <c r="GD588">
        <v>0</v>
      </c>
      <c r="GF588">
        <v>1502763290</v>
      </c>
      <c r="GG588">
        <v>2</v>
      </c>
      <c r="GH588">
        <v>1</v>
      </c>
      <c r="GI588">
        <v>-2</v>
      </c>
      <c r="GJ588">
        <v>0</v>
      </c>
      <c r="GK588">
        <f>ROUND(R588*(R12)/100,2)</f>
        <v>0</v>
      </c>
      <c r="GL588">
        <f t="shared" si="458"/>
        <v>0</v>
      </c>
      <c r="GM588">
        <f t="shared" si="459"/>
        <v>9639.27</v>
      </c>
      <c r="GN588">
        <f t="shared" si="460"/>
        <v>0</v>
      </c>
      <c r="GO588">
        <f t="shared" si="461"/>
        <v>0</v>
      </c>
      <c r="GP588">
        <f t="shared" si="462"/>
        <v>9639.27</v>
      </c>
      <c r="GR588">
        <v>0</v>
      </c>
      <c r="GS588">
        <v>0</v>
      </c>
      <c r="GT588">
        <v>0</v>
      </c>
      <c r="GU588" t="s">
        <v>163</v>
      </c>
      <c r="GV588">
        <f>ROUND(((GT588*12)),6)</f>
        <v>0</v>
      </c>
      <c r="GW588">
        <v>1</v>
      </c>
      <c r="GX588">
        <f t="shared" si="463"/>
        <v>0</v>
      </c>
      <c r="HA588">
        <v>0</v>
      </c>
      <c r="HB588">
        <v>0</v>
      </c>
      <c r="HC588">
        <f t="shared" si="464"/>
        <v>0</v>
      </c>
      <c r="HE588" t="s">
        <v>3</v>
      </c>
      <c r="HF588" t="s">
        <v>3</v>
      </c>
      <c r="HM588" t="s">
        <v>3</v>
      </c>
      <c r="HN588" t="s">
        <v>3</v>
      </c>
      <c r="HO588" t="s">
        <v>3</v>
      </c>
      <c r="HP588" t="s">
        <v>3</v>
      </c>
      <c r="HQ588" t="s">
        <v>3</v>
      </c>
      <c r="IK588">
        <v>0</v>
      </c>
    </row>
    <row r="590" spans="1:245" x14ac:dyDescent="0.2">
      <c r="A590" s="2">
        <v>51</v>
      </c>
      <c r="B590" s="2">
        <f>B572</f>
        <v>1</v>
      </c>
      <c r="C590" s="2">
        <f>A572</f>
        <v>5</v>
      </c>
      <c r="D590" s="2">
        <f>ROW(A572)</f>
        <v>572</v>
      </c>
      <c r="E590" s="2"/>
      <c r="F590" s="2" t="str">
        <f>IF(F572&lt;&gt;"",F572,"")</f>
        <v>Новый подраздел</v>
      </c>
      <c r="G590" s="2" t="str">
        <f>IF(G572&lt;&gt;"",G572,"")</f>
        <v>Система пожаротушения</v>
      </c>
      <c r="H590" s="2">
        <v>0</v>
      </c>
      <c r="I590" s="2"/>
      <c r="J590" s="2"/>
      <c r="K590" s="2"/>
      <c r="L590" s="2"/>
      <c r="M590" s="2"/>
      <c r="N590" s="2"/>
      <c r="O590" s="2">
        <f t="shared" ref="O590:T590" si="465">ROUND(AB590,2)</f>
        <v>23102</v>
      </c>
      <c r="P590" s="2">
        <f t="shared" si="465"/>
        <v>949.71</v>
      </c>
      <c r="Q590" s="2">
        <f t="shared" si="465"/>
        <v>3484.45</v>
      </c>
      <c r="R590" s="2">
        <f t="shared" si="465"/>
        <v>2274.38</v>
      </c>
      <c r="S590" s="2">
        <f t="shared" si="465"/>
        <v>18667.84</v>
      </c>
      <c r="T590" s="2">
        <f t="shared" si="465"/>
        <v>0</v>
      </c>
      <c r="U590" s="2">
        <f>AH590</f>
        <v>49.397000000000006</v>
      </c>
      <c r="V590" s="2">
        <f>AI590</f>
        <v>0</v>
      </c>
      <c r="W590" s="2">
        <f>ROUND(AJ590,2)</f>
        <v>0</v>
      </c>
      <c r="X590" s="2">
        <f>ROUND(AK590,2)</f>
        <v>13067.5</v>
      </c>
      <c r="Y590" s="2">
        <f>ROUND(AL590,2)</f>
        <v>1866.8</v>
      </c>
      <c r="Z590" s="2"/>
      <c r="AA590" s="2"/>
      <c r="AB590" s="2">
        <f>ROUND(SUMIF(AA576:AA588,"=150194011",O576:O588),2)</f>
        <v>23102</v>
      </c>
      <c r="AC590" s="2">
        <f>ROUND(SUMIF(AA576:AA588,"=150194011",P576:P588),2)</f>
        <v>949.71</v>
      </c>
      <c r="AD590" s="2">
        <f>ROUND(SUMIF(AA576:AA588,"=150194011",Q576:Q588),2)</f>
        <v>3484.45</v>
      </c>
      <c r="AE590" s="2">
        <f>ROUND(SUMIF(AA576:AA588,"=150194011",R576:R588),2)</f>
        <v>2274.38</v>
      </c>
      <c r="AF590" s="2">
        <f>ROUND(SUMIF(AA576:AA588,"=150194011",S576:S588),2)</f>
        <v>18667.84</v>
      </c>
      <c r="AG590" s="2">
        <f>ROUND(SUMIF(AA576:AA588,"=150194011",T576:T588),2)</f>
        <v>0</v>
      </c>
      <c r="AH590" s="2">
        <f>SUMIF(AA576:AA588,"=150194011",U576:U588)</f>
        <v>49.397000000000006</v>
      </c>
      <c r="AI590" s="2">
        <f>SUMIF(AA576:AA588,"=150194011",V576:V588)</f>
        <v>0</v>
      </c>
      <c r="AJ590" s="2">
        <f>ROUND(SUMIF(AA576:AA588,"=150194011",W576:W588),2)</f>
        <v>0</v>
      </c>
      <c r="AK590" s="2">
        <f>ROUND(SUMIF(AA576:AA588,"=150194011",X576:X588),2)</f>
        <v>13067.5</v>
      </c>
      <c r="AL590" s="2">
        <f>ROUND(SUMIF(AA576:AA588,"=150194011",Y576:Y588),2)</f>
        <v>1866.8</v>
      </c>
      <c r="AM590" s="2"/>
      <c r="AN590" s="2"/>
      <c r="AO590" s="2">
        <f t="shared" ref="AO590:BD590" si="466">ROUND(BX590,2)</f>
        <v>0</v>
      </c>
      <c r="AP590" s="2">
        <f t="shared" si="466"/>
        <v>0</v>
      </c>
      <c r="AQ590" s="2">
        <f t="shared" si="466"/>
        <v>0</v>
      </c>
      <c r="AR590" s="2">
        <f t="shared" si="466"/>
        <v>40492.639999999999</v>
      </c>
      <c r="AS590" s="2">
        <f t="shared" si="466"/>
        <v>0</v>
      </c>
      <c r="AT590" s="2">
        <f t="shared" si="466"/>
        <v>0</v>
      </c>
      <c r="AU590" s="2">
        <f t="shared" si="466"/>
        <v>40492.639999999999</v>
      </c>
      <c r="AV590" s="2">
        <f t="shared" si="466"/>
        <v>949.71</v>
      </c>
      <c r="AW590" s="2">
        <f t="shared" si="466"/>
        <v>949.71</v>
      </c>
      <c r="AX590" s="2">
        <f t="shared" si="466"/>
        <v>0</v>
      </c>
      <c r="AY590" s="2">
        <f t="shared" si="466"/>
        <v>949.71</v>
      </c>
      <c r="AZ590" s="2">
        <f t="shared" si="466"/>
        <v>0</v>
      </c>
      <c r="BA590" s="2">
        <f t="shared" si="466"/>
        <v>0</v>
      </c>
      <c r="BB590" s="2">
        <f t="shared" si="466"/>
        <v>0</v>
      </c>
      <c r="BC590" s="2">
        <f t="shared" si="466"/>
        <v>0</v>
      </c>
      <c r="BD590" s="2">
        <f t="shared" si="466"/>
        <v>0</v>
      </c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>
        <f>ROUND(SUMIF(AA576:AA588,"=150194011",FQ576:FQ588),2)</f>
        <v>0</v>
      </c>
      <c r="BY590" s="2">
        <f>ROUND(SUMIF(AA576:AA588,"=150194011",FR576:FR588),2)</f>
        <v>0</v>
      </c>
      <c r="BZ590" s="2">
        <f>ROUND(SUMIF(AA576:AA588,"=150194011",GL576:GL588),2)</f>
        <v>0</v>
      </c>
      <c r="CA590" s="2">
        <f>ROUND(SUMIF(AA576:AA588,"=150194011",GM576:GM588),2)</f>
        <v>40492.639999999999</v>
      </c>
      <c r="CB590" s="2">
        <f>ROUND(SUMIF(AA576:AA588,"=150194011",GN576:GN588),2)</f>
        <v>0</v>
      </c>
      <c r="CC590" s="2">
        <f>ROUND(SUMIF(AA576:AA588,"=150194011",GO576:GO588),2)</f>
        <v>0</v>
      </c>
      <c r="CD590" s="2">
        <f>ROUND(SUMIF(AA576:AA588,"=150194011",GP576:GP588),2)</f>
        <v>40492.639999999999</v>
      </c>
      <c r="CE590" s="2">
        <f>AC590-BX590</f>
        <v>949.71</v>
      </c>
      <c r="CF590" s="2">
        <f>AC590-BY590</f>
        <v>949.71</v>
      </c>
      <c r="CG590" s="2">
        <f>BX590-BZ590</f>
        <v>0</v>
      </c>
      <c r="CH590" s="2">
        <f>AC590-BX590-BY590+BZ590</f>
        <v>949.71</v>
      </c>
      <c r="CI590" s="2">
        <f>BY590-BZ590</f>
        <v>0</v>
      </c>
      <c r="CJ590" s="2">
        <f>ROUND(SUMIF(AA576:AA588,"=150194011",GX576:GX588),2)</f>
        <v>0</v>
      </c>
      <c r="CK590" s="2">
        <f>ROUND(SUMIF(AA576:AA588,"=150194011",GY576:GY588),2)</f>
        <v>0</v>
      </c>
      <c r="CL590" s="2">
        <f>ROUND(SUMIF(AA576:AA588,"=150194011",GZ576:GZ588),2)</f>
        <v>0</v>
      </c>
      <c r="CM590" s="2">
        <f>ROUND(SUMIF(AA576:AA588,"=150194011",HD576:HD588),2)</f>
        <v>0</v>
      </c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>
        <v>0</v>
      </c>
    </row>
    <row r="592" spans="1:245" x14ac:dyDescent="0.2">
      <c r="A592" s="4">
        <v>50</v>
      </c>
      <c r="B592" s="4">
        <v>0</v>
      </c>
      <c r="C592" s="4">
        <v>0</v>
      </c>
      <c r="D592" s="4">
        <v>1</v>
      </c>
      <c r="E592" s="4">
        <v>201</v>
      </c>
      <c r="F592" s="4">
        <f>ROUND(Source!O590,O592)</f>
        <v>23102</v>
      </c>
      <c r="G592" s="4" t="s">
        <v>96</v>
      </c>
      <c r="H592" s="4" t="s">
        <v>97</v>
      </c>
      <c r="I592" s="4"/>
      <c r="J592" s="4"/>
      <c r="K592" s="4">
        <v>201</v>
      </c>
      <c r="L592" s="4">
        <v>1</v>
      </c>
      <c r="M592" s="4">
        <v>3</v>
      </c>
      <c r="N592" s="4" t="s">
        <v>3</v>
      </c>
      <c r="O592" s="4">
        <v>2</v>
      </c>
      <c r="P592" s="4"/>
      <c r="Q592" s="4"/>
      <c r="R592" s="4"/>
      <c r="S592" s="4"/>
      <c r="T592" s="4"/>
      <c r="U592" s="4"/>
      <c r="V592" s="4"/>
      <c r="W592" s="4">
        <v>23102</v>
      </c>
      <c r="X592" s="4">
        <v>1</v>
      </c>
      <c r="Y592" s="4">
        <v>23102</v>
      </c>
      <c r="Z592" s="4"/>
      <c r="AA592" s="4"/>
      <c r="AB592" s="4"/>
    </row>
    <row r="593" spans="1:28" x14ac:dyDescent="0.2">
      <c r="A593" s="4">
        <v>50</v>
      </c>
      <c r="B593" s="4">
        <v>0</v>
      </c>
      <c r="C593" s="4">
        <v>0</v>
      </c>
      <c r="D593" s="4">
        <v>1</v>
      </c>
      <c r="E593" s="4">
        <v>202</v>
      </c>
      <c r="F593" s="4">
        <f>ROUND(Source!P590,O593)</f>
        <v>949.71</v>
      </c>
      <c r="G593" s="4" t="s">
        <v>98</v>
      </c>
      <c r="H593" s="4" t="s">
        <v>99</v>
      </c>
      <c r="I593" s="4"/>
      <c r="J593" s="4"/>
      <c r="K593" s="4">
        <v>202</v>
      </c>
      <c r="L593" s="4">
        <v>2</v>
      </c>
      <c r="M593" s="4">
        <v>3</v>
      </c>
      <c r="N593" s="4" t="s">
        <v>3</v>
      </c>
      <c r="O593" s="4">
        <v>2</v>
      </c>
      <c r="P593" s="4"/>
      <c r="Q593" s="4"/>
      <c r="R593" s="4"/>
      <c r="S593" s="4"/>
      <c r="T593" s="4"/>
      <c r="U593" s="4"/>
      <c r="V593" s="4"/>
      <c r="W593" s="4">
        <v>949.71</v>
      </c>
      <c r="X593" s="4">
        <v>1</v>
      </c>
      <c r="Y593" s="4">
        <v>949.71</v>
      </c>
      <c r="Z593" s="4"/>
      <c r="AA593" s="4"/>
      <c r="AB593" s="4"/>
    </row>
    <row r="594" spans="1:28" x14ac:dyDescent="0.2">
      <c r="A594" s="4">
        <v>50</v>
      </c>
      <c r="B594" s="4">
        <v>0</v>
      </c>
      <c r="C594" s="4">
        <v>0</v>
      </c>
      <c r="D594" s="4">
        <v>1</v>
      </c>
      <c r="E594" s="4">
        <v>222</v>
      </c>
      <c r="F594" s="4">
        <f>ROUND(Source!AO590,O594)</f>
        <v>0</v>
      </c>
      <c r="G594" s="4" t="s">
        <v>100</v>
      </c>
      <c r="H594" s="4" t="s">
        <v>101</v>
      </c>
      <c r="I594" s="4"/>
      <c r="J594" s="4"/>
      <c r="K594" s="4">
        <v>222</v>
      </c>
      <c r="L594" s="4">
        <v>3</v>
      </c>
      <c r="M594" s="4">
        <v>3</v>
      </c>
      <c r="N594" s="4" t="s">
        <v>3</v>
      </c>
      <c r="O594" s="4">
        <v>2</v>
      </c>
      <c r="P594" s="4"/>
      <c r="Q594" s="4"/>
      <c r="R594" s="4"/>
      <c r="S594" s="4"/>
      <c r="T594" s="4"/>
      <c r="U594" s="4"/>
      <c r="V594" s="4"/>
      <c r="W594" s="4">
        <v>0</v>
      </c>
      <c r="X594" s="4">
        <v>1</v>
      </c>
      <c r="Y594" s="4">
        <v>0</v>
      </c>
      <c r="Z594" s="4"/>
      <c r="AA594" s="4"/>
      <c r="AB594" s="4"/>
    </row>
    <row r="595" spans="1:28" x14ac:dyDescent="0.2">
      <c r="A595" s="4">
        <v>50</v>
      </c>
      <c r="B595" s="4">
        <v>0</v>
      </c>
      <c r="C595" s="4">
        <v>0</v>
      </c>
      <c r="D595" s="4">
        <v>1</v>
      </c>
      <c r="E595" s="4">
        <v>225</v>
      </c>
      <c r="F595" s="4">
        <f>ROUND(Source!AV590,O595)</f>
        <v>949.71</v>
      </c>
      <c r="G595" s="4" t="s">
        <v>102</v>
      </c>
      <c r="H595" s="4" t="s">
        <v>103</v>
      </c>
      <c r="I595" s="4"/>
      <c r="J595" s="4"/>
      <c r="K595" s="4">
        <v>225</v>
      </c>
      <c r="L595" s="4">
        <v>4</v>
      </c>
      <c r="M595" s="4">
        <v>3</v>
      </c>
      <c r="N595" s="4" t="s">
        <v>3</v>
      </c>
      <c r="O595" s="4">
        <v>2</v>
      </c>
      <c r="P595" s="4"/>
      <c r="Q595" s="4"/>
      <c r="R595" s="4"/>
      <c r="S595" s="4"/>
      <c r="T595" s="4"/>
      <c r="U595" s="4"/>
      <c r="V595" s="4"/>
      <c r="W595" s="4">
        <v>949.71</v>
      </c>
      <c r="X595" s="4">
        <v>1</v>
      </c>
      <c r="Y595" s="4">
        <v>949.71</v>
      </c>
      <c r="Z595" s="4"/>
      <c r="AA595" s="4"/>
      <c r="AB595" s="4"/>
    </row>
    <row r="596" spans="1:28" x14ac:dyDescent="0.2">
      <c r="A596" s="4">
        <v>50</v>
      </c>
      <c r="B596" s="4">
        <v>0</v>
      </c>
      <c r="C596" s="4">
        <v>0</v>
      </c>
      <c r="D596" s="4">
        <v>1</v>
      </c>
      <c r="E596" s="4">
        <v>226</v>
      </c>
      <c r="F596" s="4">
        <f>ROUND(Source!AW590,O596)</f>
        <v>949.71</v>
      </c>
      <c r="G596" s="4" t="s">
        <v>104</v>
      </c>
      <c r="H596" s="4" t="s">
        <v>105</v>
      </c>
      <c r="I596" s="4"/>
      <c r="J596" s="4"/>
      <c r="K596" s="4">
        <v>226</v>
      </c>
      <c r="L596" s="4">
        <v>5</v>
      </c>
      <c r="M596" s="4">
        <v>3</v>
      </c>
      <c r="N596" s="4" t="s">
        <v>3</v>
      </c>
      <c r="O596" s="4">
        <v>2</v>
      </c>
      <c r="P596" s="4"/>
      <c r="Q596" s="4"/>
      <c r="R596" s="4"/>
      <c r="S596" s="4"/>
      <c r="T596" s="4"/>
      <c r="U596" s="4"/>
      <c r="V596" s="4"/>
      <c r="W596" s="4">
        <v>949.71</v>
      </c>
      <c r="X596" s="4">
        <v>1</v>
      </c>
      <c r="Y596" s="4">
        <v>949.71</v>
      </c>
      <c r="Z596" s="4"/>
      <c r="AA596" s="4"/>
      <c r="AB596" s="4"/>
    </row>
    <row r="597" spans="1:28" x14ac:dyDescent="0.2">
      <c r="A597" s="4">
        <v>50</v>
      </c>
      <c r="B597" s="4">
        <v>0</v>
      </c>
      <c r="C597" s="4">
        <v>0</v>
      </c>
      <c r="D597" s="4">
        <v>1</v>
      </c>
      <c r="E597" s="4">
        <v>227</v>
      </c>
      <c r="F597" s="4">
        <f>ROUND(Source!AX590,O597)</f>
        <v>0</v>
      </c>
      <c r="G597" s="4" t="s">
        <v>106</v>
      </c>
      <c r="H597" s="4" t="s">
        <v>107</v>
      </c>
      <c r="I597" s="4"/>
      <c r="J597" s="4"/>
      <c r="K597" s="4">
        <v>227</v>
      </c>
      <c r="L597" s="4">
        <v>6</v>
      </c>
      <c r="M597" s="4">
        <v>3</v>
      </c>
      <c r="N597" s="4" t="s">
        <v>3</v>
      </c>
      <c r="O597" s="4">
        <v>2</v>
      </c>
      <c r="P597" s="4"/>
      <c r="Q597" s="4"/>
      <c r="R597" s="4"/>
      <c r="S597" s="4"/>
      <c r="T597" s="4"/>
      <c r="U597" s="4"/>
      <c r="V597" s="4"/>
      <c r="W597" s="4">
        <v>0</v>
      </c>
      <c r="X597" s="4">
        <v>1</v>
      </c>
      <c r="Y597" s="4">
        <v>0</v>
      </c>
      <c r="Z597" s="4"/>
      <c r="AA597" s="4"/>
      <c r="AB597" s="4"/>
    </row>
    <row r="598" spans="1:28" x14ac:dyDescent="0.2">
      <c r="A598" s="4">
        <v>50</v>
      </c>
      <c r="B598" s="4">
        <v>0</v>
      </c>
      <c r="C598" s="4">
        <v>0</v>
      </c>
      <c r="D598" s="4">
        <v>1</v>
      </c>
      <c r="E598" s="4">
        <v>228</v>
      </c>
      <c r="F598" s="4">
        <f>ROUND(Source!AY590,O598)</f>
        <v>949.71</v>
      </c>
      <c r="G598" s="4" t="s">
        <v>108</v>
      </c>
      <c r="H598" s="4" t="s">
        <v>109</v>
      </c>
      <c r="I598" s="4"/>
      <c r="J598" s="4"/>
      <c r="K598" s="4">
        <v>228</v>
      </c>
      <c r="L598" s="4">
        <v>7</v>
      </c>
      <c r="M598" s="4">
        <v>3</v>
      </c>
      <c r="N598" s="4" t="s">
        <v>3</v>
      </c>
      <c r="O598" s="4">
        <v>2</v>
      </c>
      <c r="P598" s="4"/>
      <c r="Q598" s="4"/>
      <c r="R598" s="4"/>
      <c r="S598" s="4"/>
      <c r="T598" s="4"/>
      <c r="U598" s="4"/>
      <c r="V598" s="4"/>
      <c r="W598" s="4">
        <v>949.71</v>
      </c>
      <c r="X598" s="4">
        <v>1</v>
      </c>
      <c r="Y598" s="4">
        <v>949.71</v>
      </c>
      <c r="Z598" s="4"/>
      <c r="AA598" s="4"/>
      <c r="AB598" s="4"/>
    </row>
    <row r="599" spans="1:28" x14ac:dyDescent="0.2">
      <c r="A599" s="4">
        <v>50</v>
      </c>
      <c r="B599" s="4">
        <v>0</v>
      </c>
      <c r="C599" s="4">
        <v>0</v>
      </c>
      <c r="D599" s="4">
        <v>1</v>
      </c>
      <c r="E599" s="4">
        <v>216</v>
      </c>
      <c r="F599" s="4">
        <f>ROUND(Source!AP590,O599)</f>
        <v>0</v>
      </c>
      <c r="G599" s="4" t="s">
        <v>110</v>
      </c>
      <c r="H599" s="4" t="s">
        <v>111</v>
      </c>
      <c r="I599" s="4"/>
      <c r="J599" s="4"/>
      <c r="K599" s="4">
        <v>216</v>
      </c>
      <c r="L599" s="4">
        <v>8</v>
      </c>
      <c r="M599" s="4">
        <v>3</v>
      </c>
      <c r="N599" s="4" t="s">
        <v>3</v>
      </c>
      <c r="O599" s="4">
        <v>2</v>
      </c>
      <c r="P599" s="4"/>
      <c r="Q599" s="4"/>
      <c r="R599" s="4"/>
      <c r="S599" s="4"/>
      <c r="T599" s="4"/>
      <c r="U599" s="4"/>
      <c r="V599" s="4"/>
      <c r="W599" s="4">
        <v>0</v>
      </c>
      <c r="X599" s="4">
        <v>1</v>
      </c>
      <c r="Y599" s="4">
        <v>0</v>
      </c>
      <c r="Z599" s="4"/>
      <c r="AA599" s="4"/>
      <c r="AB599" s="4"/>
    </row>
    <row r="600" spans="1:28" x14ac:dyDescent="0.2">
      <c r="A600" s="4">
        <v>50</v>
      </c>
      <c r="B600" s="4">
        <v>0</v>
      </c>
      <c r="C600" s="4">
        <v>0</v>
      </c>
      <c r="D600" s="4">
        <v>1</v>
      </c>
      <c r="E600" s="4">
        <v>223</v>
      </c>
      <c r="F600" s="4">
        <f>ROUND(Source!AQ590,O600)</f>
        <v>0</v>
      </c>
      <c r="G600" s="4" t="s">
        <v>112</v>
      </c>
      <c r="H600" s="4" t="s">
        <v>113</v>
      </c>
      <c r="I600" s="4"/>
      <c r="J600" s="4"/>
      <c r="K600" s="4">
        <v>223</v>
      </c>
      <c r="L600" s="4">
        <v>9</v>
      </c>
      <c r="M600" s="4">
        <v>3</v>
      </c>
      <c r="N600" s="4" t="s">
        <v>3</v>
      </c>
      <c r="O600" s="4">
        <v>2</v>
      </c>
      <c r="P600" s="4"/>
      <c r="Q600" s="4"/>
      <c r="R600" s="4"/>
      <c r="S600" s="4"/>
      <c r="T600" s="4"/>
      <c r="U600" s="4"/>
      <c r="V600" s="4"/>
      <c r="W600" s="4">
        <v>0</v>
      </c>
      <c r="X600" s="4">
        <v>1</v>
      </c>
      <c r="Y600" s="4">
        <v>0</v>
      </c>
      <c r="Z600" s="4"/>
      <c r="AA600" s="4"/>
      <c r="AB600" s="4"/>
    </row>
    <row r="601" spans="1:28" x14ac:dyDescent="0.2">
      <c r="A601" s="4">
        <v>50</v>
      </c>
      <c r="B601" s="4">
        <v>0</v>
      </c>
      <c r="C601" s="4">
        <v>0</v>
      </c>
      <c r="D601" s="4">
        <v>1</v>
      </c>
      <c r="E601" s="4">
        <v>229</v>
      </c>
      <c r="F601" s="4">
        <f>ROUND(Source!AZ590,O601)</f>
        <v>0</v>
      </c>
      <c r="G601" s="4" t="s">
        <v>114</v>
      </c>
      <c r="H601" s="4" t="s">
        <v>115</v>
      </c>
      <c r="I601" s="4"/>
      <c r="J601" s="4"/>
      <c r="K601" s="4">
        <v>229</v>
      </c>
      <c r="L601" s="4">
        <v>10</v>
      </c>
      <c r="M601" s="4">
        <v>3</v>
      </c>
      <c r="N601" s="4" t="s">
        <v>3</v>
      </c>
      <c r="O601" s="4">
        <v>2</v>
      </c>
      <c r="P601" s="4"/>
      <c r="Q601" s="4"/>
      <c r="R601" s="4"/>
      <c r="S601" s="4"/>
      <c r="T601" s="4"/>
      <c r="U601" s="4"/>
      <c r="V601" s="4"/>
      <c r="W601" s="4">
        <v>0</v>
      </c>
      <c r="X601" s="4">
        <v>1</v>
      </c>
      <c r="Y601" s="4">
        <v>0</v>
      </c>
      <c r="Z601" s="4"/>
      <c r="AA601" s="4"/>
      <c r="AB601" s="4"/>
    </row>
    <row r="602" spans="1:28" x14ac:dyDescent="0.2">
      <c r="A602" s="4">
        <v>50</v>
      </c>
      <c r="B602" s="4">
        <v>0</v>
      </c>
      <c r="C602" s="4">
        <v>0</v>
      </c>
      <c r="D602" s="4">
        <v>1</v>
      </c>
      <c r="E602" s="4">
        <v>203</v>
      </c>
      <c r="F602" s="4">
        <f>ROUND(Source!Q590,O602)</f>
        <v>3484.45</v>
      </c>
      <c r="G602" s="4" t="s">
        <v>116</v>
      </c>
      <c r="H602" s="4" t="s">
        <v>117</v>
      </c>
      <c r="I602" s="4"/>
      <c r="J602" s="4"/>
      <c r="K602" s="4">
        <v>203</v>
      </c>
      <c r="L602" s="4">
        <v>11</v>
      </c>
      <c r="M602" s="4">
        <v>3</v>
      </c>
      <c r="N602" s="4" t="s">
        <v>3</v>
      </c>
      <c r="O602" s="4">
        <v>2</v>
      </c>
      <c r="P602" s="4"/>
      <c r="Q602" s="4"/>
      <c r="R602" s="4"/>
      <c r="S602" s="4"/>
      <c r="T602" s="4"/>
      <c r="U602" s="4"/>
      <c r="V602" s="4"/>
      <c r="W602" s="4">
        <v>3484.45</v>
      </c>
      <c r="X602" s="4">
        <v>1</v>
      </c>
      <c r="Y602" s="4">
        <v>3484.45</v>
      </c>
      <c r="Z602" s="4"/>
      <c r="AA602" s="4"/>
      <c r="AB602" s="4"/>
    </row>
    <row r="603" spans="1:28" x14ac:dyDescent="0.2">
      <c r="A603" s="4">
        <v>50</v>
      </c>
      <c r="B603" s="4">
        <v>0</v>
      </c>
      <c r="C603" s="4">
        <v>0</v>
      </c>
      <c r="D603" s="4">
        <v>1</v>
      </c>
      <c r="E603" s="4">
        <v>231</v>
      </c>
      <c r="F603" s="4">
        <f>ROUND(Source!BB590,O603)</f>
        <v>0</v>
      </c>
      <c r="G603" s="4" t="s">
        <v>118</v>
      </c>
      <c r="H603" s="4" t="s">
        <v>119</v>
      </c>
      <c r="I603" s="4"/>
      <c r="J603" s="4"/>
      <c r="K603" s="4">
        <v>231</v>
      </c>
      <c r="L603" s="4">
        <v>12</v>
      </c>
      <c r="M603" s="4">
        <v>3</v>
      </c>
      <c r="N603" s="4" t="s">
        <v>3</v>
      </c>
      <c r="O603" s="4">
        <v>2</v>
      </c>
      <c r="P603" s="4"/>
      <c r="Q603" s="4"/>
      <c r="R603" s="4"/>
      <c r="S603" s="4"/>
      <c r="T603" s="4"/>
      <c r="U603" s="4"/>
      <c r="V603" s="4"/>
      <c r="W603" s="4">
        <v>0</v>
      </c>
      <c r="X603" s="4">
        <v>1</v>
      </c>
      <c r="Y603" s="4">
        <v>0</v>
      </c>
      <c r="Z603" s="4"/>
      <c r="AA603" s="4"/>
      <c r="AB603" s="4"/>
    </row>
    <row r="604" spans="1:28" x14ac:dyDescent="0.2">
      <c r="A604" s="4">
        <v>50</v>
      </c>
      <c r="B604" s="4">
        <v>0</v>
      </c>
      <c r="C604" s="4">
        <v>0</v>
      </c>
      <c r="D604" s="4">
        <v>1</v>
      </c>
      <c r="E604" s="4">
        <v>204</v>
      </c>
      <c r="F604" s="4">
        <f>ROUND(Source!R590,O604)</f>
        <v>2274.38</v>
      </c>
      <c r="G604" s="4" t="s">
        <v>120</v>
      </c>
      <c r="H604" s="4" t="s">
        <v>121</v>
      </c>
      <c r="I604" s="4"/>
      <c r="J604" s="4"/>
      <c r="K604" s="4">
        <v>204</v>
      </c>
      <c r="L604" s="4">
        <v>13</v>
      </c>
      <c r="M604" s="4">
        <v>3</v>
      </c>
      <c r="N604" s="4" t="s">
        <v>3</v>
      </c>
      <c r="O604" s="4">
        <v>2</v>
      </c>
      <c r="P604" s="4"/>
      <c r="Q604" s="4"/>
      <c r="R604" s="4"/>
      <c r="S604" s="4"/>
      <c r="T604" s="4"/>
      <c r="U604" s="4"/>
      <c r="V604" s="4"/>
      <c r="W604" s="4">
        <v>2274.38</v>
      </c>
      <c r="X604" s="4">
        <v>1</v>
      </c>
      <c r="Y604" s="4">
        <v>2274.38</v>
      </c>
      <c r="Z604" s="4"/>
      <c r="AA604" s="4"/>
      <c r="AB604" s="4"/>
    </row>
    <row r="605" spans="1:28" x14ac:dyDescent="0.2">
      <c r="A605" s="4">
        <v>50</v>
      </c>
      <c r="B605" s="4">
        <v>0</v>
      </c>
      <c r="C605" s="4">
        <v>0</v>
      </c>
      <c r="D605" s="4">
        <v>1</v>
      </c>
      <c r="E605" s="4">
        <v>205</v>
      </c>
      <c r="F605" s="4">
        <f>ROUND(Source!S590,O605)</f>
        <v>18667.84</v>
      </c>
      <c r="G605" s="4" t="s">
        <v>122</v>
      </c>
      <c r="H605" s="4" t="s">
        <v>123</v>
      </c>
      <c r="I605" s="4"/>
      <c r="J605" s="4"/>
      <c r="K605" s="4">
        <v>205</v>
      </c>
      <c r="L605" s="4">
        <v>14</v>
      </c>
      <c r="M605" s="4">
        <v>3</v>
      </c>
      <c r="N605" s="4" t="s">
        <v>3</v>
      </c>
      <c r="O605" s="4">
        <v>2</v>
      </c>
      <c r="P605" s="4"/>
      <c r="Q605" s="4"/>
      <c r="R605" s="4"/>
      <c r="S605" s="4"/>
      <c r="T605" s="4"/>
      <c r="U605" s="4"/>
      <c r="V605" s="4"/>
      <c r="W605" s="4">
        <v>18667.84</v>
      </c>
      <c r="X605" s="4">
        <v>1</v>
      </c>
      <c r="Y605" s="4">
        <v>18667.84</v>
      </c>
      <c r="Z605" s="4"/>
      <c r="AA605" s="4"/>
      <c r="AB605" s="4"/>
    </row>
    <row r="606" spans="1:28" x14ac:dyDescent="0.2">
      <c r="A606" s="4">
        <v>50</v>
      </c>
      <c r="B606" s="4">
        <v>0</v>
      </c>
      <c r="C606" s="4">
        <v>0</v>
      </c>
      <c r="D606" s="4">
        <v>1</v>
      </c>
      <c r="E606" s="4">
        <v>232</v>
      </c>
      <c r="F606" s="4">
        <f>ROUND(Source!BC590,O606)</f>
        <v>0</v>
      </c>
      <c r="G606" s="4" t="s">
        <v>124</v>
      </c>
      <c r="H606" s="4" t="s">
        <v>125</v>
      </c>
      <c r="I606" s="4"/>
      <c r="J606" s="4"/>
      <c r="K606" s="4">
        <v>232</v>
      </c>
      <c r="L606" s="4">
        <v>15</v>
      </c>
      <c r="M606" s="4">
        <v>3</v>
      </c>
      <c r="N606" s="4" t="s">
        <v>3</v>
      </c>
      <c r="O606" s="4">
        <v>2</v>
      </c>
      <c r="P606" s="4"/>
      <c r="Q606" s="4"/>
      <c r="R606" s="4"/>
      <c r="S606" s="4"/>
      <c r="T606" s="4"/>
      <c r="U606" s="4"/>
      <c r="V606" s="4"/>
      <c r="W606" s="4">
        <v>0</v>
      </c>
      <c r="X606" s="4">
        <v>1</v>
      </c>
      <c r="Y606" s="4">
        <v>0</v>
      </c>
      <c r="Z606" s="4"/>
      <c r="AA606" s="4"/>
      <c r="AB606" s="4"/>
    </row>
    <row r="607" spans="1:28" x14ac:dyDescent="0.2">
      <c r="A607" s="4">
        <v>50</v>
      </c>
      <c r="B607" s="4">
        <v>0</v>
      </c>
      <c r="C607" s="4">
        <v>0</v>
      </c>
      <c r="D607" s="4">
        <v>1</v>
      </c>
      <c r="E607" s="4">
        <v>214</v>
      </c>
      <c r="F607" s="4">
        <f>ROUND(Source!AS590,O607)</f>
        <v>0</v>
      </c>
      <c r="G607" s="4" t="s">
        <v>126</v>
      </c>
      <c r="H607" s="4" t="s">
        <v>127</v>
      </c>
      <c r="I607" s="4"/>
      <c r="J607" s="4"/>
      <c r="K607" s="4">
        <v>214</v>
      </c>
      <c r="L607" s="4">
        <v>16</v>
      </c>
      <c r="M607" s="4">
        <v>3</v>
      </c>
      <c r="N607" s="4" t="s">
        <v>3</v>
      </c>
      <c r="O607" s="4">
        <v>2</v>
      </c>
      <c r="P607" s="4"/>
      <c r="Q607" s="4"/>
      <c r="R607" s="4"/>
      <c r="S607" s="4"/>
      <c r="T607" s="4"/>
      <c r="U607" s="4"/>
      <c r="V607" s="4"/>
      <c r="W607" s="4">
        <v>0</v>
      </c>
      <c r="X607" s="4">
        <v>1</v>
      </c>
      <c r="Y607" s="4">
        <v>0</v>
      </c>
      <c r="Z607" s="4"/>
      <c r="AA607" s="4"/>
      <c r="AB607" s="4"/>
    </row>
    <row r="608" spans="1:28" x14ac:dyDescent="0.2">
      <c r="A608" s="4">
        <v>50</v>
      </c>
      <c r="B608" s="4">
        <v>0</v>
      </c>
      <c r="C608" s="4">
        <v>0</v>
      </c>
      <c r="D608" s="4">
        <v>1</v>
      </c>
      <c r="E608" s="4">
        <v>215</v>
      </c>
      <c r="F608" s="4">
        <f>ROUND(Source!AT590,O608)</f>
        <v>0</v>
      </c>
      <c r="G608" s="4" t="s">
        <v>128</v>
      </c>
      <c r="H608" s="4" t="s">
        <v>129</v>
      </c>
      <c r="I608" s="4"/>
      <c r="J608" s="4"/>
      <c r="K608" s="4">
        <v>215</v>
      </c>
      <c r="L608" s="4">
        <v>17</v>
      </c>
      <c r="M608" s="4">
        <v>3</v>
      </c>
      <c r="N608" s="4" t="s">
        <v>3</v>
      </c>
      <c r="O608" s="4">
        <v>2</v>
      </c>
      <c r="P608" s="4"/>
      <c r="Q608" s="4"/>
      <c r="R608" s="4"/>
      <c r="S608" s="4"/>
      <c r="T608" s="4"/>
      <c r="U608" s="4"/>
      <c r="V608" s="4"/>
      <c r="W608" s="4">
        <v>0</v>
      </c>
      <c r="X608" s="4">
        <v>1</v>
      </c>
      <c r="Y608" s="4">
        <v>0</v>
      </c>
      <c r="Z608" s="4"/>
      <c r="AA608" s="4"/>
      <c r="AB608" s="4"/>
    </row>
    <row r="609" spans="1:245" x14ac:dyDescent="0.2">
      <c r="A609" s="4">
        <v>50</v>
      </c>
      <c r="B609" s="4">
        <v>0</v>
      </c>
      <c r="C609" s="4">
        <v>0</v>
      </c>
      <c r="D609" s="4">
        <v>1</v>
      </c>
      <c r="E609" s="4">
        <v>217</v>
      </c>
      <c r="F609" s="4">
        <f>ROUND(Source!AU590,O609)</f>
        <v>40492.639999999999</v>
      </c>
      <c r="G609" s="4" t="s">
        <v>130</v>
      </c>
      <c r="H609" s="4" t="s">
        <v>131</v>
      </c>
      <c r="I609" s="4"/>
      <c r="J609" s="4"/>
      <c r="K609" s="4">
        <v>217</v>
      </c>
      <c r="L609" s="4">
        <v>18</v>
      </c>
      <c r="M609" s="4">
        <v>3</v>
      </c>
      <c r="N609" s="4" t="s">
        <v>3</v>
      </c>
      <c r="O609" s="4">
        <v>2</v>
      </c>
      <c r="P609" s="4"/>
      <c r="Q609" s="4"/>
      <c r="R609" s="4"/>
      <c r="S609" s="4"/>
      <c r="T609" s="4"/>
      <c r="U609" s="4"/>
      <c r="V609" s="4"/>
      <c r="W609" s="4">
        <v>40492.639999999999</v>
      </c>
      <c r="X609" s="4">
        <v>1</v>
      </c>
      <c r="Y609" s="4">
        <v>40492.639999999999</v>
      </c>
      <c r="Z609" s="4"/>
      <c r="AA609" s="4"/>
      <c r="AB609" s="4"/>
    </row>
    <row r="610" spans="1:245" x14ac:dyDescent="0.2">
      <c r="A610" s="4">
        <v>50</v>
      </c>
      <c r="B610" s="4">
        <v>0</v>
      </c>
      <c r="C610" s="4">
        <v>0</v>
      </c>
      <c r="D610" s="4">
        <v>1</v>
      </c>
      <c r="E610" s="4">
        <v>230</v>
      </c>
      <c r="F610" s="4">
        <f>ROUND(Source!BA590,O610)</f>
        <v>0</v>
      </c>
      <c r="G610" s="4" t="s">
        <v>132</v>
      </c>
      <c r="H610" s="4" t="s">
        <v>133</v>
      </c>
      <c r="I610" s="4"/>
      <c r="J610" s="4"/>
      <c r="K610" s="4">
        <v>230</v>
      </c>
      <c r="L610" s="4">
        <v>19</v>
      </c>
      <c r="M610" s="4">
        <v>3</v>
      </c>
      <c r="N610" s="4" t="s">
        <v>3</v>
      </c>
      <c r="O610" s="4">
        <v>2</v>
      </c>
      <c r="P610" s="4"/>
      <c r="Q610" s="4"/>
      <c r="R610" s="4"/>
      <c r="S610" s="4"/>
      <c r="T610" s="4"/>
      <c r="U610" s="4"/>
      <c r="V610" s="4"/>
      <c r="W610" s="4">
        <v>0</v>
      </c>
      <c r="X610" s="4">
        <v>1</v>
      </c>
      <c r="Y610" s="4">
        <v>0</v>
      </c>
      <c r="Z610" s="4"/>
      <c r="AA610" s="4"/>
      <c r="AB610" s="4"/>
    </row>
    <row r="611" spans="1:245" x14ac:dyDescent="0.2">
      <c r="A611" s="4">
        <v>50</v>
      </c>
      <c r="B611" s="4">
        <v>0</v>
      </c>
      <c r="C611" s="4">
        <v>0</v>
      </c>
      <c r="D611" s="4">
        <v>1</v>
      </c>
      <c r="E611" s="4">
        <v>206</v>
      </c>
      <c r="F611" s="4">
        <f>ROUND(Source!T590,O611)</f>
        <v>0</v>
      </c>
      <c r="G611" s="4" t="s">
        <v>134</v>
      </c>
      <c r="H611" s="4" t="s">
        <v>135</v>
      </c>
      <c r="I611" s="4"/>
      <c r="J611" s="4"/>
      <c r="K611" s="4">
        <v>206</v>
      </c>
      <c r="L611" s="4">
        <v>20</v>
      </c>
      <c r="M611" s="4">
        <v>3</v>
      </c>
      <c r="N611" s="4" t="s">
        <v>3</v>
      </c>
      <c r="O611" s="4">
        <v>2</v>
      </c>
      <c r="P611" s="4"/>
      <c r="Q611" s="4"/>
      <c r="R611" s="4"/>
      <c r="S611" s="4"/>
      <c r="T611" s="4"/>
      <c r="U611" s="4"/>
      <c r="V611" s="4"/>
      <c r="W611" s="4">
        <v>0</v>
      </c>
      <c r="X611" s="4">
        <v>1</v>
      </c>
      <c r="Y611" s="4">
        <v>0</v>
      </c>
      <c r="Z611" s="4"/>
      <c r="AA611" s="4"/>
      <c r="AB611" s="4"/>
    </row>
    <row r="612" spans="1:245" x14ac:dyDescent="0.2">
      <c r="A612" s="4">
        <v>50</v>
      </c>
      <c r="B612" s="4">
        <v>0</v>
      </c>
      <c r="C612" s="4">
        <v>0</v>
      </c>
      <c r="D612" s="4">
        <v>1</v>
      </c>
      <c r="E612" s="4">
        <v>207</v>
      </c>
      <c r="F612" s="4">
        <f>Source!U590</f>
        <v>49.397000000000006</v>
      </c>
      <c r="G612" s="4" t="s">
        <v>136</v>
      </c>
      <c r="H612" s="4" t="s">
        <v>137</v>
      </c>
      <c r="I612" s="4"/>
      <c r="J612" s="4"/>
      <c r="K612" s="4">
        <v>207</v>
      </c>
      <c r="L612" s="4">
        <v>21</v>
      </c>
      <c r="M612" s="4">
        <v>3</v>
      </c>
      <c r="N612" s="4" t="s">
        <v>3</v>
      </c>
      <c r="O612" s="4">
        <v>-1</v>
      </c>
      <c r="P612" s="4"/>
      <c r="Q612" s="4"/>
      <c r="R612" s="4"/>
      <c r="S612" s="4"/>
      <c r="T612" s="4"/>
      <c r="U612" s="4"/>
      <c r="V612" s="4"/>
      <c r="W612" s="4">
        <v>49.397000000000006</v>
      </c>
      <c r="X612" s="4">
        <v>1</v>
      </c>
      <c r="Y612" s="4">
        <v>49.397000000000006</v>
      </c>
      <c r="Z612" s="4"/>
      <c r="AA612" s="4"/>
      <c r="AB612" s="4"/>
    </row>
    <row r="613" spans="1:245" x14ac:dyDescent="0.2">
      <c r="A613" s="4">
        <v>50</v>
      </c>
      <c r="B613" s="4">
        <v>0</v>
      </c>
      <c r="C613" s="4">
        <v>0</v>
      </c>
      <c r="D613" s="4">
        <v>1</v>
      </c>
      <c r="E613" s="4">
        <v>208</v>
      </c>
      <c r="F613" s="4">
        <f>Source!V590</f>
        <v>0</v>
      </c>
      <c r="G613" s="4" t="s">
        <v>138</v>
      </c>
      <c r="H613" s="4" t="s">
        <v>139</v>
      </c>
      <c r="I613" s="4"/>
      <c r="J613" s="4"/>
      <c r="K613" s="4">
        <v>208</v>
      </c>
      <c r="L613" s="4">
        <v>22</v>
      </c>
      <c r="M613" s="4">
        <v>3</v>
      </c>
      <c r="N613" s="4" t="s">
        <v>3</v>
      </c>
      <c r="O613" s="4">
        <v>-1</v>
      </c>
      <c r="P613" s="4"/>
      <c r="Q613" s="4"/>
      <c r="R613" s="4"/>
      <c r="S613" s="4"/>
      <c r="T613" s="4"/>
      <c r="U613" s="4"/>
      <c r="V613" s="4"/>
      <c r="W613" s="4">
        <v>0</v>
      </c>
      <c r="X613" s="4">
        <v>1</v>
      </c>
      <c r="Y613" s="4">
        <v>0</v>
      </c>
      <c r="Z613" s="4"/>
      <c r="AA613" s="4"/>
      <c r="AB613" s="4"/>
    </row>
    <row r="614" spans="1:245" x14ac:dyDescent="0.2">
      <c r="A614" s="4">
        <v>50</v>
      </c>
      <c r="B614" s="4">
        <v>0</v>
      </c>
      <c r="C614" s="4">
        <v>0</v>
      </c>
      <c r="D614" s="4">
        <v>1</v>
      </c>
      <c r="E614" s="4">
        <v>209</v>
      </c>
      <c r="F614" s="4">
        <f>ROUND(Source!W590,O614)</f>
        <v>0</v>
      </c>
      <c r="G614" s="4" t="s">
        <v>140</v>
      </c>
      <c r="H614" s="4" t="s">
        <v>141</v>
      </c>
      <c r="I614" s="4"/>
      <c r="J614" s="4"/>
      <c r="K614" s="4">
        <v>209</v>
      </c>
      <c r="L614" s="4">
        <v>23</v>
      </c>
      <c r="M614" s="4">
        <v>3</v>
      </c>
      <c r="N614" s="4" t="s">
        <v>3</v>
      </c>
      <c r="O614" s="4">
        <v>2</v>
      </c>
      <c r="P614" s="4"/>
      <c r="Q614" s="4"/>
      <c r="R614" s="4"/>
      <c r="S614" s="4"/>
      <c r="T614" s="4"/>
      <c r="U614" s="4"/>
      <c r="V614" s="4"/>
      <c r="W614" s="4">
        <v>0</v>
      </c>
      <c r="X614" s="4">
        <v>1</v>
      </c>
      <c r="Y614" s="4">
        <v>0</v>
      </c>
      <c r="Z614" s="4"/>
      <c r="AA614" s="4"/>
      <c r="AB614" s="4"/>
    </row>
    <row r="615" spans="1:245" x14ac:dyDescent="0.2">
      <c r="A615" s="4">
        <v>50</v>
      </c>
      <c r="B615" s="4">
        <v>0</v>
      </c>
      <c r="C615" s="4">
        <v>0</v>
      </c>
      <c r="D615" s="4">
        <v>1</v>
      </c>
      <c r="E615" s="4">
        <v>233</v>
      </c>
      <c r="F615" s="4">
        <f>ROUND(Source!BD590,O615)</f>
        <v>0</v>
      </c>
      <c r="G615" s="4" t="s">
        <v>142</v>
      </c>
      <c r="H615" s="4" t="s">
        <v>143</v>
      </c>
      <c r="I615" s="4"/>
      <c r="J615" s="4"/>
      <c r="K615" s="4">
        <v>233</v>
      </c>
      <c r="L615" s="4">
        <v>24</v>
      </c>
      <c r="M615" s="4">
        <v>3</v>
      </c>
      <c r="N615" s="4" t="s">
        <v>3</v>
      </c>
      <c r="O615" s="4">
        <v>2</v>
      </c>
      <c r="P615" s="4"/>
      <c r="Q615" s="4"/>
      <c r="R615" s="4"/>
      <c r="S615" s="4"/>
      <c r="T615" s="4"/>
      <c r="U615" s="4"/>
      <c r="V615" s="4"/>
      <c r="W615" s="4">
        <v>0</v>
      </c>
      <c r="X615" s="4">
        <v>1</v>
      </c>
      <c r="Y615" s="4">
        <v>0</v>
      </c>
      <c r="Z615" s="4"/>
      <c r="AA615" s="4"/>
      <c r="AB615" s="4"/>
    </row>
    <row r="616" spans="1:245" x14ac:dyDescent="0.2">
      <c r="A616" s="4">
        <v>50</v>
      </c>
      <c r="B616" s="4">
        <v>0</v>
      </c>
      <c r="C616" s="4">
        <v>0</v>
      </c>
      <c r="D616" s="4">
        <v>1</v>
      </c>
      <c r="E616" s="4">
        <v>210</v>
      </c>
      <c r="F616" s="4">
        <f>ROUND(Source!X590,O616)</f>
        <v>13067.5</v>
      </c>
      <c r="G616" s="4" t="s">
        <v>144</v>
      </c>
      <c r="H616" s="4" t="s">
        <v>145</v>
      </c>
      <c r="I616" s="4"/>
      <c r="J616" s="4"/>
      <c r="K616" s="4">
        <v>210</v>
      </c>
      <c r="L616" s="4">
        <v>25</v>
      </c>
      <c r="M616" s="4">
        <v>3</v>
      </c>
      <c r="N616" s="4" t="s">
        <v>3</v>
      </c>
      <c r="O616" s="4">
        <v>2</v>
      </c>
      <c r="P616" s="4"/>
      <c r="Q616" s="4"/>
      <c r="R616" s="4"/>
      <c r="S616" s="4"/>
      <c r="T616" s="4"/>
      <c r="U616" s="4"/>
      <c r="V616" s="4"/>
      <c r="W616" s="4">
        <v>13067.5</v>
      </c>
      <c r="X616" s="4">
        <v>1</v>
      </c>
      <c r="Y616" s="4">
        <v>13067.5</v>
      </c>
      <c r="Z616" s="4"/>
      <c r="AA616" s="4"/>
      <c r="AB616" s="4"/>
    </row>
    <row r="617" spans="1:245" x14ac:dyDescent="0.2">
      <c r="A617" s="4">
        <v>50</v>
      </c>
      <c r="B617" s="4">
        <v>0</v>
      </c>
      <c r="C617" s="4">
        <v>0</v>
      </c>
      <c r="D617" s="4">
        <v>1</v>
      </c>
      <c r="E617" s="4">
        <v>211</v>
      </c>
      <c r="F617" s="4">
        <f>ROUND(Source!Y590,O617)</f>
        <v>1866.8</v>
      </c>
      <c r="G617" s="4" t="s">
        <v>146</v>
      </c>
      <c r="H617" s="4" t="s">
        <v>147</v>
      </c>
      <c r="I617" s="4"/>
      <c r="J617" s="4"/>
      <c r="K617" s="4">
        <v>211</v>
      </c>
      <c r="L617" s="4">
        <v>26</v>
      </c>
      <c r="M617" s="4">
        <v>3</v>
      </c>
      <c r="N617" s="4" t="s">
        <v>3</v>
      </c>
      <c r="O617" s="4">
        <v>2</v>
      </c>
      <c r="P617" s="4"/>
      <c r="Q617" s="4"/>
      <c r="R617" s="4"/>
      <c r="S617" s="4"/>
      <c r="T617" s="4"/>
      <c r="U617" s="4"/>
      <c r="V617" s="4"/>
      <c r="W617" s="4">
        <v>1866.8</v>
      </c>
      <c r="X617" s="4">
        <v>1</v>
      </c>
      <c r="Y617" s="4">
        <v>1866.8</v>
      </c>
      <c r="Z617" s="4"/>
      <c r="AA617" s="4"/>
      <c r="AB617" s="4"/>
    </row>
    <row r="618" spans="1:245" x14ac:dyDescent="0.2">
      <c r="A618" s="4">
        <v>50</v>
      </c>
      <c r="B618" s="4">
        <v>0</v>
      </c>
      <c r="C618" s="4">
        <v>0</v>
      </c>
      <c r="D618" s="4">
        <v>1</v>
      </c>
      <c r="E618" s="4">
        <v>224</v>
      </c>
      <c r="F618" s="4">
        <f>ROUND(Source!AR590,O618)</f>
        <v>40492.639999999999</v>
      </c>
      <c r="G618" s="4" t="s">
        <v>148</v>
      </c>
      <c r="H618" s="4" t="s">
        <v>149</v>
      </c>
      <c r="I618" s="4"/>
      <c r="J618" s="4"/>
      <c r="K618" s="4">
        <v>224</v>
      </c>
      <c r="L618" s="4">
        <v>27</v>
      </c>
      <c r="M618" s="4">
        <v>3</v>
      </c>
      <c r="N618" s="4" t="s">
        <v>3</v>
      </c>
      <c r="O618" s="4">
        <v>2</v>
      </c>
      <c r="P618" s="4"/>
      <c r="Q618" s="4"/>
      <c r="R618" s="4"/>
      <c r="S618" s="4"/>
      <c r="T618" s="4"/>
      <c r="U618" s="4"/>
      <c r="V618" s="4"/>
      <c r="W618" s="4">
        <v>40492.639999999999</v>
      </c>
      <c r="X618" s="4">
        <v>1</v>
      </c>
      <c r="Y618" s="4">
        <v>40492.639999999999</v>
      </c>
      <c r="Z618" s="4"/>
      <c r="AA618" s="4"/>
      <c r="AB618" s="4"/>
    </row>
    <row r="620" spans="1:245" x14ac:dyDescent="0.2">
      <c r="A620" s="1">
        <v>5</v>
      </c>
      <c r="B620" s="1">
        <v>1</v>
      </c>
      <c r="C620" s="1"/>
      <c r="D620" s="1">
        <f>ROW(A630)</f>
        <v>630</v>
      </c>
      <c r="E620" s="1"/>
      <c r="F620" s="1" t="s">
        <v>14</v>
      </c>
      <c r="G620" s="1" t="s">
        <v>211</v>
      </c>
      <c r="H620" s="1" t="s">
        <v>3</v>
      </c>
      <c r="I620" s="1">
        <v>0</v>
      </c>
      <c r="J620" s="1"/>
      <c r="K620" s="1">
        <v>0</v>
      </c>
      <c r="L620" s="1"/>
      <c r="M620" s="1" t="s">
        <v>3</v>
      </c>
      <c r="N620" s="1"/>
      <c r="O620" s="1"/>
      <c r="P620" s="1"/>
      <c r="Q620" s="1"/>
      <c r="R620" s="1"/>
      <c r="S620" s="1">
        <v>0</v>
      </c>
      <c r="T620" s="1"/>
      <c r="U620" s="1" t="s">
        <v>3</v>
      </c>
      <c r="V620" s="1">
        <v>0</v>
      </c>
      <c r="W620" s="1"/>
      <c r="X620" s="1"/>
      <c r="Y620" s="1"/>
      <c r="Z620" s="1"/>
      <c r="AA620" s="1"/>
      <c r="AB620" s="1" t="s">
        <v>3</v>
      </c>
      <c r="AC620" s="1" t="s">
        <v>3</v>
      </c>
      <c r="AD620" s="1" t="s">
        <v>3</v>
      </c>
      <c r="AE620" s="1" t="s">
        <v>3</v>
      </c>
      <c r="AF620" s="1" t="s">
        <v>3</v>
      </c>
      <c r="AG620" s="1" t="s">
        <v>3</v>
      </c>
      <c r="AH620" s="1"/>
      <c r="AI620" s="1"/>
      <c r="AJ620" s="1"/>
      <c r="AK620" s="1"/>
      <c r="AL620" s="1"/>
      <c r="AM620" s="1"/>
      <c r="AN620" s="1"/>
      <c r="AO620" s="1"/>
      <c r="AP620" s="1" t="s">
        <v>3</v>
      </c>
      <c r="AQ620" s="1" t="s">
        <v>3</v>
      </c>
      <c r="AR620" s="1" t="s">
        <v>3</v>
      </c>
      <c r="AS620" s="1"/>
      <c r="AT620" s="1"/>
      <c r="AU620" s="1"/>
      <c r="AV620" s="1"/>
      <c r="AW620" s="1"/>
      <c r="AX620" s="1"/>
      <c r="AY620" s="1"/>
      <c r="AZ620" s="1" t="s">
        <v>3</v>
      </c>
      <c r="BA620" s="1"/>
      <c r="BB620" s="1" t="s">
        <v>3</v>
      </c>
      <c r="BC620" s="1" t="s">
        <v>3</v>
      </c>
      <c r="BD620" s="1" t="s">
        <v>3</v>
      </c>
      <c r="BE620" s="1" t="s">
        <v>3</v>
      </c>
      <c r="BF620" s="1" t="s">
        <v>3</v>
      </c>
      <c r="BG620" s="1" t="s">
        <v>3</v>
      </c>
      <c r="BH620" s="1" t="s">
        <v>3</v>
      </c>
      <c r="BI620" s="1" t="s">
        <v>3</v>
      </c>
      <c r="BJ620" s="1" t="s">
        <v>3</v>
      </c>
      <c r="BK620" s="1" t="s">
        <v>3</v>
      </c>
      <c r="BL620" s="1" t="s">
        <v>3</v>
      </c>
      <c r="BM620" s="1" t="s">
        <v>3</v>
      </c>
      <c r="BN620" s="1" t="s">
        <v>3</v>
      </c>
      <c r="BO620" s="1" t="s">
        <v>3</v>
      </c>
      <c r="BP620" s="1" t="s">
        <v>3</v>
      </c>
      <c r="BQ620" s="1"/>
      <c r="BR620" s="1"/>
      <c r="BS620" s="1"/>
      <c r="BT620" s="1"/>
      <c r="BU620" s="1"/>
      <c r="BV620" s="1"/>
      <c r="BW620" s="1"/>
      <c r="BX620" s="1">
        <v>0</v>
      </c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>
        <v>0</v>
      </c>
    </row>
    <row r="622" spans="1:245" x14ac:dyDescent="0.2">
      <c r="A622" s="2">
        <v>52</v>
      </c>
      <c r="B622" s="2">
        <f t="shared" ref="B622:G622" si="467">B630</f>
        <v>1</v>
      </c>
      <c r="C622" s="2">
        <f t="shared" si="467"/>
        <v>5</v>
      </c>
      <c r="D622" s="2">
        <f t="shared" si="467"/>
        <v>620</v>
      </c>
      <c r="E622" s="2">
        <f t="shared" si="467"/>
        <v>0</v>
      </c>
      <c r="F622" s="2" t="str">
        <f t="shared" si="467"/>
        <v>Новый подраздел</v>
      </c>
      <c r="G622" s="2" t="str">
        <f t="shared" si="467"/>
        <v>Система дымоудаления</v>
      </c>
      <c r="H622" s="2"/>
      <c r="I622" s="2"/>
      <c r="J622" s="2"/>
      <c r="K622" s="2"/>
      <c r="L622" s="2"/>
      <c r="M622" s="2"/>
      <c r="N622" s="2"/>
      <c r="O622" s="2">
        <f t="shared" ref="O622:AT622" si="468">O630</f>
        <v>56755.839999999997</v>
      </c>
      <c r="P622" s="2">
        <f t="shared" si="468"/>
        <v>74.2</v>
      </c>
      <c r="Q622" s="2">
        <f t="shared" si="468"/>
        <v>3159.08</v>
      </c>
      <c r="R622" s="2">
        <f t="shared" si="468"/>
        <v>2062</v>
      </c>
      <c r="S622" s="2">
        <f t="shared" si="468"/>
        <v>53522.559999999998</v>
      </c>
      <c r="T622" s="2">
        <f t="shared" si="468"/>
        <v>0</v>
      </c>
      <c r="U622" s="2">
        <f t="shared" si="468"/>
        <v>154.08000000000001</v>
      </c>
      <c r="V622" s="2">
        <f t="shared" si="468"/>
        <v>0</v>
      </c>
      <c r="W622" s="2">
        <f t="shared" si="468"/>
        <v>0</v>
      </c>
      <c r="X622" s="2">
        <f t="shared" si="468"/>
        <v>37465.78</v>
      </c>
      <c r="Y622" s="2">
        <f t="shared" si="468"/>
        <v>5352.25</v>
      </c>
      <c r="Z622" s="2">
        <f t="shared" si="468"/>
        <v>0</v>
      </c>
      <c r="AA622" s="2">
        <f t="shared" si="468"/>
        <v>0</v>
      </c>
      <c r="AB622" s="2">
        <f t="shared" si="468"/>
        <v>56755.839999999997</v>
      </c>
      <c r="AC622" s="2">
        <f t="shared" si="468"/>
        <v>74.2</v>
      </c>
      <c r="AD622" s="2">
        <f t="shared" si="468"/>
        <v>3159.08</v>
      </c>
      <c r="AE622" s="2">
        <f t="shared" si="468"/>
        <v>2062</v>
      </c>
      <c r="AF622" s="2">
        <f t="shared" si="468"/>
        <v>53522.559999999998</v>
      </c>
      <c r="AG622" s="2">
        <f t="shared" si="468"/>
        <v>0</v>
      </c>
      <c r="AH622" s="2">
        <f t="shared" si="468"/>
        <v>154.08000000000001</v>
      </c>
      <c r="AI622" s="2">
        <f t="shared" si="468"/>
        <v>0</v>
      </c>
      <c r="AJ622" s="2">
        <f t="shared" si="468"/>
        <v>0</v>
      </c>
      <c r="AK622" s="2">
        <f t="shared" si="468"/>
        <v>37465.78</v>
      </c>
      <c r="AL622" s="2">
        <f t="shared" si="468"/>
        <v>5352.25</v>
      </c>
      <c r="AM622" s="2">
        <f t="shared" si="468"/>
        <v>0</v>
      </c>
      <c r="AN622" s="2">
        <f t="shared" si="468"/>
        <v>0</v>
      </c>
      <c r="AO622" s="2">
        <f t="shared" si="468"/>
        <v>0</v>
      </c>
      <c r="AP622" s="2">
        <f t="shared" si="468"/>
        <v>0</v>
      </c>
      <c r="AQ622" s="2">
        <f t="shared" si="468"/>
        <v>0</v>
      </c>
      <c r="AR622" s="2">
        <f t="shared" si="468"/>
        <v>101800.83</v>
      </c>
      <c r="AS622" s="2">
        <f t="shared" si="468"/>
        <v>0</v>
      </c>
      <c r="AT622" s="2">
        <f t="shared" si="468"/>
        <v>0</v>
      </c>
      <c r="AU622" s="2">
        <f t="shared" ref="AU622:BZ622" si="469">AU630</f>
        <v>101800.83</v>
      </c>
      <c r="AV622" s="2">
        <f t="shared" si="469"/>
        <v>74.2</v>
      </c>
      <c r="AW622" s="2">
        <f t="shared" si="469"/>
        <v>74.2</v>
      </c>
      <c r="AX622" s="2">
        <f t="shared" si="469"/>
        <v>0</v>
      </c>
      <c r="AY622" s="2">
        <f t="shared" si="469"/>
        <v>74.2</v>
      </c>
      <c r="AZ622" s="2">
        <f t="shared" si="469"/>
        <v>0</v>
      </c>
      <c r="BA622" s="2">
        <f t="shared" si="469"/>
        <v>0</v>
      </c>
      <c r="BB622" s="2">
        <f t="shared" si="469"/>
        <v>0</v>
      </c>
      <c r="BC622" s="2">
        <f t="shared" si="469"/>
        <v>0</v>
      </c>
      <c r="BD622" s="2">
        <f t="shared" si="469"/>
        <v>0</v>
      </c>
      <c r="BE622" s="2">
        <f t="shared" si="469"/>
        <v>0</v>
      </c>
      <c r="BF622" s="2">
        <f t="shared" si="469"/>
        <v>0</v>
      </c>
      <c r="BG622" s="2">
        <f t="shared" si="469"/>
        <v>0</v>
      </c>
      <c r="BH622" s="2">
        <f t="shared" si="469"/>
        <v>0</v>
      </c>
      <c r="BI622" s="2">
        <f t="shared" si="469"/>
        <v>0</v>
      </c>
      <c r="BJ622" s="2">
        <f t="shared" si="469"/>
        <v>0</v>
      </c>
      <c r="BK622" s="2">
        <f t="shared" si="469"/>
        <v>0</v>
      </c>
      <c r="BL622" s="2">
        <f t="shared" si="469"/>
        <v>0</v>
      </c>
      <c r="BM622" s="2">
        <f t="shared" si="469"/>
        <v>0</v>
      </c>
      <c r="BN622" s="2">
        <f t="shared" si="469"/>
        <v>0</v>
      </c>
      <c r="BO622" s="2">
        <f t="shared" si="469"/>
        <v>0</v>
      </c>
      <c r="BP622" s="2">
        <f t="shared" si="469"/>
        <v>0</v>
      </c>
      <c r="BQ622" s="2">
        <f t="shared" si="469"/>
        <v>0</v>
      </c>
      <c r="BR622" s="2">
        <f t="shared" si="469"/>
        <v>0</v>
      </c>
      <c r="BS622" s="2">
        <f t="shared" si="469"/>
        <v>0</v>
      </c>
      <c r="BT622" s="2">
        <f t="shared" si="469"/>
        <v>0</v>
      </c>
      <c r="BU622" s="2">
        <f t="shared" si="469"/>
        <v>0</v>
      </c>
      <c r="BV622" s="2">
        <f t="shared" si="469"/>
        <v>0</v>
      </c>
      <c r="BW622" s="2">
        <f t="shared" si="469"/>
        <v>0</v>
      </c>
      <c r="BX622" s="2">
        <f t="shared" si="469"/>
        <v>0</v>
      </c>
      <c r="BY622" s="2">
        <f t="shared" si="469"/>
        <v>0</v>
      </c>
      <c r="BZ622" s="2">
        <f t="shared" si="469"/>
        <v>0</v>
      </c>
      <c r="CA622" s="2">
        <f t="shared" ref="CA622:DF622" si="470">CA630</f>
        <v>101800.83</v>
      </c>
      <c r="CB622" s="2">
        <f t="shared" si="470"/>
        <v>0</v>
      </c>
      <c r="CC622" s="2">
        <f t="shared" si="470"/>
        <v>0</v>
      </c>
      <c r="CD622" s="2">
        <f t="shared" si="470"/>
        <v>101800.83</v>
      </c>
      <c r="CE622" s="2">
        <f t="shared" si="470"/>
        <v>74.2</v>
      </c>
      <c r="CF622" s="2">
        <f t="shared" si="470"/>
        <v>74.2</v>
      </c>
      <c r="CG622" s="2">
        <f t="shared" si="470"/>
        <v>0</v>
      </c>
      <c r="CH622" s="2">
        <f t="shared" si="470"/>
        <v>74.2</v>
      </c>
      <c r="CI622" s="2">
        <f t="shared" si="470"/>
        <v>0</v>
      </c>
      <c r="CJ622" s="2">
        <f t="shared" si="470"/>
        <v>0</v>
      </c>
      <c r="CK622" s="2">
        <f t="shared" si="470"/>
        <v>0</v>
      </c>
      <c r="CL622" s="2">
        <f t="shared" si="470"/>
        <v>0</v>
      </c>
      <c r="CM622" s="2">
        <f t="shared" si="470"/>
        <v>0</v>
      </c>
      <c r="CN622" s="2">
        <f t="shared" si="470"/>
        <v>0</v>
      </c>
      <c r="CO622" s="2">
        <f t="shared" si="470"/>
        <v>0</v>
      </c>
      <c r="CP622" s="2">
        <f t="shared" si="470"/>
        <v>0</v>
      </c>
      <c r="CQ622" s="2">
        <f t="shared" si="470"/>
        <v>0</v>
      </c>
      <c r="CR622" s="2">
        <f t="shared" si="470"/>
        <v>0</v>
      </c>
      <c r="CS622" s="2">
        <f t="shared" si="470"/>
        <v>0</v>
      </c>
      <c r="CT622" s="2">
        <f t="shared" si="470"/>
        <v>0</v>
      </c>
      <c r="CU622" s="2">
        <f t="shared" si="470"/>
        <v>0</v>
      </c>
      <c r="CV622" s="2">
        <f t="shared" si="470"/>
        <v>0</v>
      </c>
      <c r="CW622" s="2">
        <f t="shared" si="470"/>
        <v>0</v>
      </c>
      <c r="CX622" s="2">
        <f t="shared" si="470"/>
        <v>0</v>
      </c>
      <c r="CY622" s="2">
        <f t="shared" si="470"/>
        <v>0</v>
      </c>
      <c r="CZ622" s="2">
        <f t="shared" si="470"/>
        <v>0</v>
      </c>
      <c r="DA622" s="2">
        <f t="shared" si="470"/>
        <v>0</v>
      </c>
      <c r="DB622" s="2">
        <f t="shared" si="470"/>
        <v>0</v>
      </c>
      <c r="DC622" s="2">
        <f t="shared" si="470"/>
        <v>0</v>
      </c>
      <c r="DD622" s="2">
        <f t="shared" si="470"/>
        <v>0</v>
      </c>
      <c r="DE622" s="2">
        <f t="shared" si="470"/>
        <v>0</v>
      </c>
      <c r="DF622" s="2">
        <f t="shared" si="470"/>
        <v>0</v>
      </c>
      <c r="DG622" s="3">
        <f t="shared" ref="DG622:EL622" si="471">DG630</f>
        <v>0</v>
      </c>
      <c r="DH622" s="3">
        <f t="shared" si="471"/>
        <v>0</v>
      </c>
      <c r="DI622" s="3">
        <f t="shared" si="471"/>
        <v>0</v>
      </c>
      <c r="DJ622" s="3">
        <f t="shared" si="471"/>
        <v>0</v>
      </c>
      <c r="DK622" s="3">
        <f t="shared" si="471"/>
        <v>0</v>
      </c>
      <c r="DL622" s="3">
        <f t="shared" si="471"/>
        <v>0</v>
      </c>
      <c r="DM622" s="3">
        <f t="shared" si="471"/>
        <v>0</v>
      </c>
      <c r="DN622" s="3">
        <f t="shared" si="471"/>
        <v>0</v>
      </c>
      <c r="DO622" s="3">
        <f t="shared" si="471"/>
        <v>0</v>
      </c>
      <c r="DP622" s="3">
        <f t="shared" si="471"/>
        <v>0</v>
      </c>
      <c r="DQ622" s="3">
        <f t="shared" si="471"/>
        <v>0</v>
      </c>
      <c r="DR622" s="3">
        <f t="shared" si="471"/>
        <v>0</v>
      </c>
      <c r="DS622" s="3">
        <f t="shared" si="471"/>
        <v>0</v>
      </c>
      <c r="DT622" s="3">
        <f t="shared" si="471"/>
        <v>0</v>
      </c>
      <c r="DU622" s="3">
        <f t="shared" si="471"/>
        <v>0</v>
      </c>
      <c r="DV622" s="3">
        <f t="shared" si="471"/>
        <v>0</v>
      </c>
      <c r="DW622" s="3">
        <f t="shared" si="471"/>
        <v>0</v>
      </c>
      <c r="DX622" s="3">
        <f t="shared" si="471"/>
        <v>0</v>
      </c>
      <c r="DY622" s="3">
        <f t="shared" si="471"/>
        <v>0</v>
      </c>
      <c r="DZ622" s="3">
        <f t="shared" si="471"/>
        <v>0</v>
      </c>
      <c r="EA622" s="3">
        <f t="shared" si="471"/>
        <v>0</v>
      </c>
      <c r="EB622" s="3">
        <f t="shared" si="471"/>
        <v>0</v>
      </c>
      <c r="EC622" s="3">
        <f t="shared" si="471"/>
        <v>0</v>
      </c>
      <c r="ED622" s="3">
        <f t="shared" si="471"/>
        <v>0</v>
      </c>
      <c r="EE622" s="3">
        <f t="shared" si="471"/>
        <v>0</v>
      </c>
      <c r="EF622" s="3">
        <f t="shared" si="471"/>
        <v>0</v>
      </c>
      <c r="EG622" s="3">
        <f t="shared" si="471"/>
        <v>0</v>
      </c>
      <c r="EH622" s="3">
        <f t="shared" si="471"/>
        <v>0</v>
      </c>
      <c r="EI622" s="3">
        <f t="shared" si="471"/>
        <v>0</v>
      </c>
      <c r="EJ622" s="3">
        <f t="shared" si="471"/>
        <v>0</v>
      </c>
      <c r="EK622" s="3">
        <f t="shared" si="471"/>
        <v>0</v>
      </c>
      <c r="EL622" s="3">
        <f t="shared" si="471"/>
        <v>0</v>
      </c>
      <c r="EM622" s="3">
        <f t="shared" ref="EM622:FR622" si="472">EM630</f>
        <v>0</v>
      </c>
      <c r="EN622" s="3">
        <f t="shared" si="472"/>
        <v>0</v>
      </c>
      <c r="EO622" s="3">
        <f t="shared" si="472"/>
        <v>0</v>
      </c>
      <c r="EP622" s="3">
        <f t="shared" si="472"/>
        <v>0</v>
      </c>
      <c r="EQ622" s="3">
        <f t="shared" si="472"/>
        <v>0</v>
      </c>
      <c r="ER622" s="3">
        <f t="shared" si="472"/>
        <v>0</v>
      </c>
      <c r="ES622" s="3">
        <f t="shared" si="472"/>
        <v>0</v>
      </c>
      <c r="ET622" s="3">
        <f t="shared" si="472"/>
        <v>0</v>
      </c>
      <c r="EU622" s="3">
        <f t="shared" si="472"/>
        <v>0</v>
      </c>
      <c r="EV622" s="3">
        <f t="shared" si="472"/>
        <v>0</v>
      </c>
      <c r="EW622" s="3">
        <f t="shared" si="472"/>
        <v>0</v>
      </c>
      <c r="EX622" s="3">
        <f t="shared" si="472"/>
        <v>0</v>
      </c>
      <c r="EY622" s="3">
        <f t="shared" si="472"/>
        <v>0</v>
      </c>
      <c r="EZ622" s="3">
        <f t="shared" si="472"/>
        <v>0</v>
      </c>
      <c r="FA622" s="3">
        <f t="shared" si="472"/>
        <v>0</v>
      </c>
      <c r="FB622" s="3">
        <f t="shared" si="472"/>
        <v>0</v>
      </c>
      <c r="FC622" s="3">
        <f t="shared" si="472"/>
        <v>0</v>
      </c>
      <c r="FD622" s="3">
        <f t="shared" si="472"/>
        <v>0</v>
      </c>
      <c r="FE622" s="3">
        <f t="shared" si="472"/>
        <v>0</v>
      </c>
      <c r="FF622" s="3">
        <f t="shared" si="472"/>
        <v>0</v>
      </c>
      <c r="FG622" s="3">
        <f t="shared" si="472"/>
        <v>0</v>
      </c>
      <c r="FH622" s="3">
        <f t="shared" si="472"/>
        <v>0</v>
      </c>
      <c r="FI622" s="3">
        <f t="shared" si="472"/>
        <v>0</v>
      </c>
      <c r="FJ622" s="3">
        <f t="shared" si="472"/>
        <v>0</v>
      </c>
      <c r="FK622" s="3">
        <f t="shared" si="472"/>
        <v>0</v>
      </c>
      <c r="FL622" s="3">
        <f t="shared" si="472"/>
        <v>0</v>
      </c>
      <c r="FM622" s="3">
        <f t="shared" si="472"/>
        <v>0</v>
      </c>
      <c r="FN622" s="3">
        <f t="shared" si="472"/>
        <v>0</v>
      </c>
      <c r="FO622" s="3">
        <f t="shared" si="472"/>
        <v>0</v>
      </c>
      <c r="FP622" s="3">
        <f t="shared" si="472"/>
        <v>0</v>
      </c>
      <c r="FQ622" s="3">
        <f t="shared" si="472"/>
        <v>0</v>
      </c>
      <c r="FR622" s="3">
        <f t="shared" si="472"/>
        <v>0</v>
      </c>
      <c r="FS622" s="3">
        <f t="shared" ref="FS622:GX622" si="473">FS630</f>
        <v>0</v>
      </c>
      <c r="FT622" s="3">
        <f t="shared" si="473"/>
        <v>0</v>
      </c>
      <c r="FU622" s="3">
        <f t="shared" si="473"/>
        <v>0</v>
      </c>
      <c r="FV622" s="3">
        <f t="shared" si="473"/>
        <v>0</v>
      </c>
      <c r="FW622" s="3">
        <f t="shared" si="473"/>
        <v>0</v>
      </c>
      <c r="FX622" s="3">
        <f t="shared" si="473"/>
        <v>0</v>
      </c>
      <c r="FY622" s="3">
        <f t="shared" si="473"/>
        <v>0</v>
      </c>
      <c r="FZ622" s="3">
        <f t="shared" si="473"/>
        <v>0</v>
      </c>
      <c r="GA622" s="3">
        <f t="shared" si="473"/>
        <v>0</v>
      </c>
      <c r="GB622" s="3">
        <f t="shared" si="473"/>
        <v>0</v>
      </c>
      <c r="GC622" s="3">
        <f t="shared" si="473"/>
        <v>0</v>
      </c>
      <c r="GD622" s="3">
        <f t="shared" si="473"/>
        <v>0</v>
      </c>
      <c r="GE622" s="3">
        <f t="shared" si="473"/>
        <v>0</v>
      </c>
      <c r="GF622" s="3">
        <f t="shared" si="473"/>
        <v>0</v>
      </c>
      <c r="GG622" s="3">
        <f t="shared" si="473"/>
        <v>0</v>
      </c>
      <c r="GH622" s="3">
        <f t="shared" si="473"/>
        <v>0</v>
      </c>
      <c r="GI622" s="3">
        <f t="shared" si="473"/>
        <v>0</v>
      </c>
      <c r="GJ622" s="3">
        <f t="shared" si="473"/>
        <v>0</v>
      </c>
      <c r="GK622" s="3">
        <f t="shared" si="473"/>
        <v>0</v>
      </c>
      <c r="GL622" s="3">
        <f t="shared" si="473"/>
        <v>0</v>
      </c>
      <c r="GM622" s="3">
        <f t="shared" si="473"/>
        <v>0</v>
      </c>
      <c r="GN622" s="3">
        <f t="shared" si="473"/>
        <v>0</v>
      </c>
      <c r="GO622" s="3">
        <f t="shared" si="473"/>
        <v>0</v>
      </c>
      <c r="GP622" s="3">
        <f t="shared" si="473"/>
        <v>0</v>
      </c>
      <c r="GQ622" s="3">
        <f t="shared" si="473"/>
        <v>0</v>
      </c>
      <c r="GR622" s="3">
        <f t="shared" si="473"/>
        <v>0</v>
      </c>
      <c r="GS622" s="3">
        <f t="shared" si="473"/>
        <v>0</v>
      </c>
      <c r="GT622" s="3">
        <f t="shared" si="473"/>
        <v>0</v>
      </c>
      <c r="GU622" s="3">
        <f t="shared" si="473"/>
        <v>0</v>
      </c>
      <c r="GV622" s="3">
        <f t="shared" si="473"/>
        <v>0</v>
      </c>
      <c r="GW622" s="3">
        <f t="shared" si="473"/>
        <v>0</v>
      </c>
      <c r="GX622" s="3">
        <f t="shared" si="473"/>
        <v>0</v>
      </c>
    </row>
    <row r="624" spans="1:245" x14ac:dyDescent="0.2">
      <c r="A624">
        <v>17</v>
      </c>
      <c r="B624">
        <v>1</v>
      </c>
      <c r="C624">
        <f>ROW(SmtRes!A600)</f>
        <v>600</v>
      </c>
      <c r="D624">
        <f>ROW(EtalonRes!A600)</f>
        <v>600</v>
      </c>
      <c r="E624" t="s">
        <v>457</v>
      </c>
      <c r="F624" t="s">
        <v>213</v>
      </c>
      <c r="G624" t="s">
        <v>214</v>
      </c>
      <c r="H624" t="s">
        <v>19</v>
      </c>
      <c r="I624">
        <v>7</v>
      </c>
      <c r="J624">
        <v>0</v>
      </c>
      <c r="K624">
        <v>7</v>
      </c>
      <c r="O624">
        <f>ROUND(CP624,2)</f>
        <v>9318.4</v>
      </c>
      <c r="P624">
        <f>ROUND(CQ624*I624,2)</f>
        <v>0</v>
      </c>
      <c r="Q624">
        <f>ROUND(CR624*I624,2)</f>
        <v>0</v>
      </c>
      <c r="R624">
        <f>ROUND(CS624*I624,2)</f>
        <v>0</v>
      </c>
      <c r="S624">
        <f>ROUND(CT624*I624,2)</f>
        <v>9318.4</v>
      </c>
      <c r="T624">
        <f>ROUND(CU624*I624,2)</f>
        <v>0</v>
      </c>
      <c r="U624">
        <f>CV624*I624</f>
        <v>28</v>
      </c>
      <c r="V624">
        <f>CW624*I624</f>
        <v>0</v>
      </c>
      <c r="W624">
        <f>ROUND(CX624*I624,2)</f>
        <v>0</v>
      </c>
      <c r="X624">
        <f t="shared" ref="X624:Y628" si="474">ROUND(CY624,2)</f>
        <v>6522.88</v>
      </c>
      <c r="Y624">
        <f t="shared" si="474"/>
        <v>931.84</v>
      </c>
      <c r="AA624">
        <v>150194011</v>
      </c>
      <c r="AB624">
        <f>ROUND((AC624+AD624+AF624),6)</f>
        <v>1331.2</v>
      </c>
      <c r="AC624">
        <f>ROUND(((ES624*8)),6)</f>
        <v>0</v>
      </c>
      <c r="AD624">
        <f>ROUND(((((ET624*8))-((EU624*8)))+AE624),6)</f>
        <v>0</v>
      </c>
      <c r="AE624">
        <f>ROUND(((EU624*8)),6)</f>
        <v>0</v>
      </c>
      <c r="AF624">
        <f>ROUND(((EV624*8)),6)</f>
        <v>1331.2</v>
      </c>
      <c r="AG624">
        <f>ROUND((AP624),6)</f>
        <v>0</v>
      </c>
      <c r="AH624">
        <f>((EW624*8))</f>
        <v>4</v>
      </c>
      <c r="AI624">
        <f>((EX624*8))</f>
        <v>0</v>
      </c>
      <c r="AJ624">
        <f>(AS624)</f>
        <v>0</v>
      </c>
      <c r="AK624">
        <v>166.4</v>
      </c>
      <c r="AL624">
        <v>0</v>
      </c>
      <c r="AM624">
        <v>0</v>
      </c>
      <c r="AN624">
        <v>0</v>
      </c>
      <c r="AO624">
        <v>166.4</v>
      </c>
      <c r="AP624">
        <v>0</v>
      </c>
      <c r="AQ624">
        <v>0.5</v>
      </c>
      <c r="AR624">
        <v>0</v>
      </c>
      <c r="AS624">
        <v>0</v>
      </c>
      <c r="AT624">
        <v>70</v>
      </c>
      <c r="AU624">
        <v>10</v>
      </c>
      <c r="AV624">
        <v>1</v>
      </c>
      <c r="AW624">
        <v>1</v>
      </c>
      <c r="AZ624">
        <v>1</v>
      </c>
      <c r="BA624">
        <v>1</v>
      </c>
      <c r="BB624">
        <v>1</v>
      </c>
      <c r="BC624">
        <v>1</v>
      </c>
      <c r="BD624" t="s">
        <v>3</v>
      </c>
      <c r="BE624" t="s">
        <v>3</v>
      </c>
      <c r="BF624" t="s">
        <v>3</v>
      </c>
      <c r="BG624" t="s">
        <v>3</v>
      </c>
      <c r="BH624">
        <v>0</v>
      </c>
      <c r="BI624">
        <v>4</v>
      </c>
      <c r="BJ624" t="s">
        <v>215</v>
      </c>
      <c r="BM624">
        <v>0</v>
      </c>
      <c r="BN624">
        <v>0</v>
      </c>
      <c r="BO624" t="s">
        <v>3</v>
      </c>
      <c r="BP624">
        <v>0</v>
      </c>
      <c r="BQ624">
        <v>1</v>
      </c>
      <c r="BR624">
        <v>0</v>
      </c>
      <c r="BS624">
        <v>1</v>
      </c>
      <c r="BT624">
        <v>1</v>
      </c>
      <c r="BU624">
        <v>1</v>
      </c>
      <c r="BV624">
        <v>1</v>
      </c>
      <c r="BW624">
        <v>1</v>
      </c>
      <c r="BX624">
        <v>1</v>
      </c>
      <c r="BY624" t="s">
        <v>3</v>
      </c>
      <c r="BZ624">
        <v>70</v>
      </c>
      <c r="CA624">
        <v>10</v>
      </c>
      <c r="CB624" t="s">
        <v>3</v>
      </c>
      <c r="CE624">
        <v>0</v>
      </c>
      <c r="CF624">
        <v>0</v>
      </c>
      <c r="CG624">
        <v>0</v>
      </c>
      <c r="CM624">
        <v>0</v>
      </c>
      <c r="CN624" t="s">
        <v>3</v>
      </c>
      <c r="CO624">
        <v>0</v>
      </c>
      <c r="CP624">
        <f>(P624+Q624+S624)</f>
        <v>9318.4</v>
      </c>
      <c r="CQ624">
        <f>(AC624*BC624*AW624)</f>
        <v>0</v>
      </c>
      <c r="CR624">
        <f>(((((ET624*8))*BB624-((EU624*8))*BS624)+AE624*BS624)*AV624)</f>
        <v>0</v>
      </c>
      <c r="CS624">
        <f>(AE624*BS624*AV624)</f>
        <v>0</v>
      </c>
      <c r="CT624">
        <f>(AF624*BA624*AV624)</f>
        <v>1331.2</v>
      </c>
      <c r="CU624">
        <f>AG624</f>
        <v>0</v>
      </c>
      <c r="CV624">
        <f>(AH624*AV624)</f>
        <v>4</v>
      </c>
      <c r="CW624">
        <f t="shared" ref="CW624:CX628" si="475">AI624</f>
        <v>0</v>
      </c>
      <c r="CX624">
        <f t="shared" si="475"/>
        <v>0</v>
      </c>
      <c r="CY624">
        <f>((S624*BZ624)/100)</f>
        <v>6522.88</v>
      </c>
      <c r="CZ624">
        <f>((S624*CA624)/100)</f>
        <v>931.84</v>
      </c>
      <c r="DC624" t="s">
        <v>3</v>
      </c>
      <c r="DD624" t="s">
        <v>216</v>
      </c>
      <c r="DE624" t="s">
        <v>216</v>
      </c>
      <c r="DF624" t="s">
        <v>216</v>
      </c>
      <c r="DG624" t="s">
        <v>216</v>
      </c>
      <c r="DH624" t="s">
        <v>3</v>
      </c>
      <c r="DI624" t="s">
        <v>216</v>
      </c>
      <c r="DJ624" t="s">
        <v>216</v>
      </c>
      <c r="DK624" t="s">
        <v>3</v>
      </c>
      <c r="DL624" t="s">
        <v>216</v>
      </c>
      <c r="DM624" t="s">
        <v>216</v>
      </c>
      <c r="DN624">
        <v>0</v>
      </c>
      <c r="DO624">
        <v>0</v>
      </c>
      <c r="DP624">
        <v>1</v>
      </c>
      <c r="DQ624">
        <v>1</v>
      </c>
      <c r="DU624">
        <v>1010</v>
      </c>
      <c r="DV624" t="s">
        <v>19</v>
      </c>
      <c r="DW624" t="s">
        <v>19</v>
      </c>
      <c r="DX624">
        <v>1</v>
      </c>
      <c r="DZ624" t="s">
        <v>3</v>
      </c>
      <c r="EA624" t="s">
        <v>3</v>
      </c>
      <c r="EB624" t="s">
        <v>3</v>
      </c>
      <c r="EC624" t="s">
        <v>3</v>
      </c>
      <c r="EE624">
        <v>113434998</v>
      </c>
      <c r="EF624">
        <v>1</v>
      </c>
      <c r="EG624" t="s">
        <v>23</v>
      </c>
      <c r="EH624">
        <v>0</v>
      </c>
      <c r="EI624" t="s">
        <v>3</v>
      </c>
      <c r="EJ624">
        <v>4</v>
      </c>
      <c r="EK624">
        <v>0</v>
      </c>
      <c r="EL624" t="s">
        <v>24</v>
      </c>
      <c r="EM624" t="s">
        <v>25</v>
      </c>
      <c r="EO624" t="s">
        <v>3</v>
      </c>
      <c r="EQ624">
        <v>131072</v>
      </c>
      <c r="ER624">
        <v>166.4</v>
      </c>
      <c r="ES624">
        <v>0</v>
      </c>
      <c r="ET624">
        <v>0</v>
      </c>
      <c r="EU624">
        <v>0</v>
      </c>
      <c r="EV624">
        <v>166.4</v>
      </c>
      <c r="EW624">
        <v>0.5</v>
      </c>
      <c r="EX624">
        <v>0</v>
      </c>
      <c r="EY624">
        <v>0</v>
      </c>
      <c r="FQ624">
        <v>0</v>
      </c>
      <c r="FR624">
        <f>ROUND(IF(BI624=3,GM624,0),2)</f>
        <v>0</v>
      </c>
      <c r="FS624">
        <v>0</v>
      </c>
      <c r="FX624">
        <v>560</v>
      </c>
      <c r="FY624">
        <v>80</v>
      </c>
      <c r="GA624" t="s">
        <v>3</v>
      </c>
      <c r="GD624">
        <v>0</v>
      </c>
      <c r="GF624">
        <v>-264098666</v>
      </c>
      <c r="GG624">
        <v>2</v>
      </c>
      <c r="GH624">
        <v>1</v>
      </c>
      <c r="GI624">
        <v>-2</v>
      </c>
      <c r="GJ624">
        <v>0</v>
      </c>
      <c r="GK624">
        <f>ROUND(R624*(R12)/100,2)</f>
        <v>0</v>
      </c>
      <c r="GL624">
        <f>ROUND(IF(AND(BH624=3,BI624=3,FS624&lt;&gt;0),P624,0),2)</f>
        <v>0</v>
      </c>
      <c r="GM624">
        <f>ROUND(O624+X624+Y624+GK624,2)+GX624</f>
        <v>16773.12</v>
      </c>
      <c r="GN624">
        <f>IF(OR(BI624=0,BI624=1),GM624,0)</f>
        <v>0</v>
      </c>
      <c r="GO624">
        <f>IF(BI624=2,GM624,0)</f>
        <v>0</v>
      </c>
      <c r="GP624">
        <f>IF(BI624=4,GM624+GX624,0)</f>
        <v>16773.12</v>
      </c>
      <c r="GR624">
        <v>0</v>
      </c>
      <c r="GS624">
        <v>0</v>
      </c>
      <c r="GT624">
        <v>0</v>
      </c>
      <c r="GU624" t="s">
        <v>216</v>
      </c>
      <c r="GV624">
        <f>ROUND(((GT624*8)),6)</f>
        <v>0</v>
      </c>
      <c r="GW624">
        <v>1</v>
      </c>
      <c r="GX624">
        <f>ROUND(HC624*I624,2)</f>
        <v>0</v>
      </c>
      <c r="HA624">
        <v>0</v>
      </c>
      <c r="HB624">
        <v>0</v>
      </c>
      <c r="HC624">
        <f>GV624*GW624</f>
        <v>0</v>
      </c>
      <c r="HE624" t="s">
        <v>3</v>
      </c>
      <c r="HF624" t="s">
        <v>3</v>
      </c>
      <c r="HM624" t="s">
        <v>3</v>
      </c>
      <c r="HN624" t="s">
        <v>3</v>
      </c>
      <c r="HO624" t="s">
        <v>3</v>
      </c>
      <c r="HP624" t="s">
        <v>3</v>
      </c>
      <c r="HQ624" t="s">
        <v>3</v>
      </c>
      <c r="IK624">
        <v>0</v>
      </c>
    </row>
    <row r="625" spans="1:245" x14ac:dyDescent="0.2">
      <c r="A625">
        <v>17</v>
      </c>
      <c r="B625">
        <v>1</v>
      </c>
      <c r="C625">
        <f>ROW(SmtRes!A601)</f>
        <v>601</v>
      </c>
      <c r="D625">
        <f>ROW(EtalonRes!A601)</f>
        <v>601</v>
      </c>
      <c r="E625" t="s">
        <v>458</v>
      </c>
      <c r="F625" t="s">
        <v>218</v>
      </c>
      <c r="G625" t="s">
        <v>219</v>
      </c>
      <c r="H625" t="s">
        <v>19</v>
      </c>
      <c r="I625">
        <v>7</v>
      </c>
      <c r="J625">
        <v>0</v>
      </c>
      <c r="K625">
        <v>7</v>
      </c>
      <c r="O625">
        <f>ROUND(CP625,2)</f>
        <v>16400.72</v>
      </c>
      <c r="P625">
        <f>ROUND(CQ625*I625,2)</f>
        <v>0</v>
      </c>
      <c r="Q625">
        <f>ROUND(CR625*I625,2)</f>
        <v>0</v>
      </c>
      <c r="R625">
        <f>ROUND(CS625*I625,2)</f>
        <v>0</v>
      </c>
      <c r="S625">
        <f>ROUND(CT625*I625,2)</f>
        <v>16400.72</v>
      </c>
      <c r="T625">
        <f>ROUND(CU625*I625,2)</f>
        <v>0</v>
      </c>
      <c r="U625">
        <f>CV625*I625</f>
        <v>49.28</v>
      </c>
      <c r="V625">
        <f>CW625*I625</f>
        <v>0</v>
      </c>
      <c r="W625">
        <f>ROUND(CX625*I625,2)</f>
        <v>0</v>
      </c>
      <c r="X625">
        <f t="shared" si="474"/>
        <v>11480.5</v>
      </c>
      <c r="Y625">
        <f t="shared" si="474"/>
        <v>1640.07</v>
      </c>
      <c r="AA625">
        <v>150194011</v>
      </c>
      <c r="AB625">
        <f>ROUND((AC625+AD625+AF625),6)</f>
        <v>2342.96</v>
      </c>
      <c r="AC625">
        <f>ROUND(((ES625*4)),6)</f>
        <v>0</v>
      </c>
      <c r="AD625">
        <f>ROUND(((((ET625*4))-((EU625*4)))+AE625),6)</f>
        <v>0</v>
      </c>
      <c r="AE625">
        <f>ROUND(((EU625*4)),6)</f>
        <v>0</v>
      </c>
      <c r="AF625">
        <f>ROUND(((EV625*4)),6)</f>
        <v>2342.96</v>
      </c>
      <c r="AG625">
        <f>ROUND((AP625),6)</f>
        <v>0</v>
      </c>
      <c r="AH625">
        <f>((EW625*4))</f>
        <v>7.04</v>
      </c>
      <c r="AI625">
        <f>((EX625*4))</f>
        <v>0</v>
      </c>
      <c r="AJ625">
        <f>(AS625)</f>
        <v>0</v>
      </c>
      <c r="AK625">
        <v>585.74</v>
      </c>
      <c r="AL625">
        <v>0</v>
      </c>
      <c r="AM625">
        <v>0</v>
      </c>
      <c r="AN625">
        <v>0</v>
      </c>
      <c r="AO625">
        <v>585.74</v>
      </c>
      <c r="AP625">
        <v>0</v>
      </c>
      <c r="AQ625">
        <v>1.76</v>
      </c>
      <c r="AR625">
        <v>0</v>
      </c>
      <c r="AS625">
        <v>0</v>
      </c>
      <c r="AT625">
        <v>70</v>
      </c>
      <c r="AU625">
        <v>10</v>
      </c>
      <c r="AV625">
        <v>1</v>
      </c>
      <c r="AW625">
        <v>1</v>
      </c>
      <c r="AZ625">
        <v>1</v>
      </c>
      <c r="BA625">
        <v>1</v>
      </c>
      <c r="BB625">
        <v>1</v>
      </c>
      <c r="BC625">
        <v>1</v>
      </c>
      <c r="BD625" t="s">
        <v>3</v>
      </c>
      <c r="BE625" t="s">
        <v>3</v>
      </c>
      <c r="BF625" t="s">
        <v>3</v>
      </c>
      <c r="BG625" t="s">
        <v>3</v>
      </c>
      <c r="BH625">
        <v>0</v>
      </c>
      <c r="BI625">
        <v>4</v>
      </c>
      <c r="BJ625" t="s">
        <v>220</v>
      </c>
      <c r="BM625">
        <v>0</v>
      </c>
      <c r="BN625">
        <v>0</v>
      </c>
      <c r="BO625" t="s">
        <v>3</v>
      </c>
      <c r="BP625">
        <v>0</v>
      </c>
      <c r="BQ625">
        <v>1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3</v>
      </c>
      <c r="BZ625">
        <v>70</v>
      </c>
      <c r="CA625">
        <v>10</v>
      </c>
      <c r="CB625" t="s">
        <v>3</v>
      </c>
      <c r="CE625">
        <v>0</v>
      </c>
      <c r="CF625">
        <v>0</v>
      </c>
      <c r="CG625">
        <v>0</v>
      </c>
      <c r="CM625">
        <v>0</v>
      </c>
      <c r="CN625" t="s">
        <v>3</v>
      </c>
      <c r="CO625">
        <v>0</v>
      </c>
      <c r="CP625">
        <f>(P625+Q625+S625)</f>
        <v>16400.72</v>
      </c>
      <c r="CQ625">
        <f>(AC625*BC625*AW625)</f>
        <v>0</v>
      </c>
      <c r="CR625">
        <f>(((((ET625*4))*BB625-((EU625*4))*BS625)+AE625*BS625)*AV625)</f>
        <v>0</v>
      </c>
      <c r="CS625">
        <f>(AE625*BS625*AV625)</f>
        <v>0</v>
      </c>
      <c r="CT625">
        <f>(AF625*BA625*AV625)</f>
        <v>2342.96</v>
      </c>
      <c r="CU625">
        <f>AG625</f>
        <v>0</v>
      </c>
      <c r="CV625">
        <f>(AH625*AV625)</f>
        <v>7.04</v>
      </c>
      <c r="CW625">
        <f t="shared" si="475"/>
        <v>0</v>
      </c>
      <c r="CX625">
        <f t="shared" si="475"/>
        <v>0</v>
      </c>
      <c r="CY625">
        <f>((S625*BZ625)/100)</f>
        <v>11480.504000000001</v>
      </c>
      <c r="CZ625">
        <f>((S625*CA625)/100)</f>
        <v>1640.0720000000001</v>
      </c>
      <c r="DC625" t="s">
        <v>3</v>
      </c>
      <c r="DD625" t="s">
        <v>196</v>
      </c>
      <c r="DE625" t="s">
        <v>196</v>
      </c>
      <c r="DF625" t="s">
        <v>196</v>
      </c>
      <c r="DG625" t="s">
        <v>196</v>
      </c>
      <c r="DH625" t="s">
        <v>3</v>
      </c>
      <c r="DI625" t="s">
        <v>196</v>
      </c>
      <c r="DJ625" t="s">
        <v>196</v>
      </c>
      <c r="DK625" t="s">
        <v>3</v>
      </c>
      <c r="DL625" t="s">
        <v>196</v>
      </c>
      <c r="DM625" t="s">
        <v>196</v>
      </c>
      <c r="DN625">
        <v>0</v>
      </c>
      <c r="DO625">
        <v>0</v>
      </c>
      <c r="DP625">
        <v>1</v>
      </c>
      <c r="DQ625">
        <v>1</v>
      </c>
      <c r="DU625">
        <v>1010</v>
      </c>
      <c r="DV625" t="s">
        <v>19</v>
      </c>
      <c r="DW625" t="s">
        <v>19</v>
      </c>
      <c r="DX625">
        <v>1</v>
      </c>
      <c r="DZ625" t="s">
        <v>3</v>
      </c>
      <c r="EA625" t="s">
        <v>3</v>
      </c>
      <c r="EB625" t="s">
        <v>3</v>
      </c>
      <c r="EC625" t="s">
        <v>3</v>
      </c>
      <c r="EE625">
        <v>113434998</v>
      </c>
      <c r="EF625">
        <v>1</v>
      </c>
      <c r="EG625" t="s">
        <v>23</v>
      </c>
      <c r="EH625">
        <v>0</v>
      </c>
      <c r="EI625" t="s">
        <v>3</v>
      </c>
      <c r="EJ625">
        <v>4</v>
      </c>
      <c r="EK625">
        <v>0</v>
      </c>
      <c r="EL625" t="s">
        <v>24</v>
      </c>
      <c r="EM625" t="s">
        <v>25</v>
      </c>
      <c r="EO625" t="s">
        <v>3</v>
      </c>
      <c r="EQ625">
        <v>131072</v>
      </c>
      <c r="ER625">
        <v>585.74</v>
      </c>
      <c r="ES625">
        <v>0</v>
      </c>
      <c r="ET625">
        <v>0</v>
      </c>
      <c r="EU625">
        <v>0</v>
      </c>
      <c r="EV625">
        <v>585.74</v>
      </c>
      <c r="EW625">
        <v>1.76</v>
      </c>
      <c r="EX625">
        <v>0</v>
      </c>
      <c r="EY625">
        <v>0</v>
      </c>
      <c r="FQ625">
        <v>0</v>
      </c>
      <c r="FR625">
        <f>ROUND(IF(BI625=3,GM625,0),2)</f>
        <v>0</v>
      </c>
      <c r="FS625">
        <v>0</v>
      </c>
      <c r="FX625">
        <v>280</v>
      </c>
      <c r="FY625">
        <v>40</v>
      </c>
      <c r="GA625" t="s">
        <v>3</v>
      </c>
      <c r="GD625">
        <v>0</v>
      </c>
      <c r="GF625">
        <v>1806939144</v>
      </c>
      <c r="GG625">
        <v>2</v>
      </c>
      <c r="GH625">
        <v>1</v>
      </c>
      <c r="GI625">
        <v>-2</v>
      </c>
      <c r="GJ625">
        <v>0</v>
      </c>
      <c r="GK625">
        <f>ROUND(R625*(R12)/100,2)</f>
        <v>0</v>
      </c>
      <c r="GL625">
        <f>ROUND(IF(AND(BH625=3,BI625=3,FS625&lt;&gt;0),P625,0),2)</f>
        <v>0</v>
      </c>
      <c r="GM625">
        <f>ROUND(O625+X625+Y625+GK625,2)+GX625</f>
        <v>29521.29</v>
      </c>
      <c r="GN625">
        <f>IF(OR(BI625=0,BI625=1),GM625,0)</f>
        <v>0</v>
      </c>
      <c r="GO625">
        <f>IF(BI625=2,GM625,0)</f>
        <v>0</v>
      </c>
      <c r="GP625">
        <f>IF(BI625=4,GM625+GX625,0)</f>
        <v>29521.29</v>
      </c>
      <c r="GR625">
        <v>0</v>
      </c>
      <c r="GS625">
        <v>0</v>
      </c>
      <c r="GT625">
        <v>0</v>
      </c>
      <c r="GU625" t="s">
        <v>196</v>
      </c>
      <c r="GV625">
        <f>ROUND(((GT625*4)),6)</f>
        <v>0</v>
      </c>
      <c r="GW625">
        <v>1</v>
      </c>
      <c r="GX625">
        <f>ROUND(HC625*I625,2)</f>
        <v>0</v>
      </c>
      <c r="HA625">
        <v>0</v>
      </c>
      <c r="HB625">
        <v>0</v>
      </c>
      <c r="HC625">
        <f>GV625*GW625</f>
        <v>0</v>
      </c>
      <c r="HE625" t="s">
        <v>3</v>
      </c>
      <c r="HF625" t="s">
        <v>3</v>
      </c>
      <c r="HM625" t="s">
        <v>3</v>
      </c>
      <c r="HN625" t="s">
        <v>3</v>
      </c>
      <c r="HO625" t="s">
        <v>3</v>
      </c>
      <c r="HP625" t="s">
        <v>3</v>
      </c>
      <c r="HQ625" t="s">
        <v>3</v>
      </c>
      <c r="IK625">
        <v>0</v>
      </c>
    </row>
    <row r="626" spans="1:245" x14ac:dyDescent="0.2">
      <c r="A626">
        <v>17</v>
      </c>
      <c r="B626">
        <v>1</v>
      </c>
      <c r="C626">
        <f>ROW(SmtRes!A604)</f>
        <v>604</v>
      </c>
      <c r="D626">
        <f>ROW(EtalonRes!A604)</f>
        <v>604</v>
      </c>
      <c r="E626" t="s">
        <v>3</v>
      </c>
      <c r="F626" t="s">
        <v>221</v>
      </c>
      <c r="G626" t="s">
        <v>222</v>
      </c>
      <c r="H626" t="s">
        <v>19</v>
      </c>
      <c r="I626">
        <v>7</v>
      </c>
      <c r="J626">
        <v>0</v>
      </c>
      <c r="K626">
        <v>7</v>
      </c>
      <c r="O626">
        <f>ROUND(CP626,2)</f>
        <v>7912.87</v>
      </c>
      <c r="P626">
        <f>ROUND(CQ626*I626,2)</f>
        <v>38.71</v>
      </c>
      <c r="Q626">
        <f>ROUND(CR626*I626,2)</f>
        <v>0</v>
      </c>
      <c r="R626">
        <f>ROUND(CS626*I626,2)</f>
        <v>0</v>
      </c>
      <c r="S626">
        <f>ROUND(CT626*I626,2)</f>
        <v>7874.16</v>
      </c>
      <c r="T626">
        <f>ROUND(CU626*I626,2)</f>
        <v>0</v>
      </c>
      <c r="U626">
        <f>CV626*I626</f>
        <v>23.66</v>
      </c>
      <c r="V626">
        <f>CW626*I626</f>
        <v>0</v>
      </c>
      <c r="W626">
        <f>ROUND(CX626*I626,2)</f>
        <v>0</v>
      </c>
      <c r="X626">
        <f t="shared" si="474"/>
        <v>5511.91</v>
      </c>
      <c r="Y626">
        <f t="shared" si="474"/>
        <v>787.42</v>
      </c>
      <c r="AA626">
        <v>-1</v>
      </c>
      <c r="AB626">
        <f>ROUND((AC626+AD626+AF626),6)</f>
        <v>1130.4100000000001</v>
      </c>
      <c r="AC626">
        <f>ROUND((ES626),6)</f>
        <v>5.53</v>
      </c>
      <c r="AD626">
        <f>ROUND((((ET626)-(EU626))+AE626),6)</f>
        <v>0</v>
      </c>
      <c r="AE626">
        <f>ROUND((EU626),6)</f>
        <v>0</v>
      </c>
      <c r="AF626">
        <f>ROUND((EV626),6)</f>
        <v>1124.8800000000001</v>
      </c>
      <c r="AG626">
        <f>ROUND((AP626),6)</f>
        <v>0</v>
      </c>
      <c r="AH626">
        <f>(EW626)</f>
        <v>3.38</v>
      </c>
      <c r="AI626">
        <f>(EX626)</f>
        <v>0</v>
      </c>
      <c r="AJ626">
        <f>(AS626)</f>
        <v>0</v>
      </c>
      <c r="AK626">
        <v>1130.4100000000001</v>
      </c>
      <c r="AL626">
        <v>5.53</v>
      </c>
      <c r="AM626">
        <v>0</v>
      </c>
      <c r="AN626">
        <v>0</v>
      </c>
      <c r="AO626">
        <v>1124.8800000000001</v>
      </c>
      <c r="AP626">
        <v>0</v>
      </c>
      <c r="AQ626">
        <v>3.38</v>
      </c>
      <c r="AR626">
        <v>0</v>
      </c>
      <c r="AS626">
        <v>0</v>
      </c>
      <c r="AT626">
        <v>70</v>
      </c>
      <c r="AU626">
        <v>10</v>
      </c>
      <c r="AV626">
        <v>1</v>
      </c>
      <c r="AW626">
        <v>1</v>
      </c>
      <c r="AZ626">
        <v>1</v>
      </c>
      <c r="BA626">
        <v>1</v>
      </c>
      <c r="BB626">
        <v>1</v>
      </c>
      <c r="BC626">
        <v>1</v>
      </c>
      <c r="BD626" t="s">
        <v>3</v>
      </c>
      <c r="BE626" t="s">
        <v>3</v>
      </c>
      <c r="BF626" t="s">
        <v>3</v>
      </c>
      <c r="BG626" t="s">
        <v>3</v>
      </c>
      <c r="BH626">
        <v>0</v>
      </c>
      <c r="BI626">
        <v>4</v>
      </c>
      <c r="BJ626" t="s">
        <v>223</v>
      </c>
      <c r="BM626">
        <v>0</v>
      </c>
      <c r="BN626">
        <v>0</v>
      </c>
      <c r="BO626" t="s">
        <v>3</v>
      </c>
      <c r="BP626">
        <v>0</v>
      </c>
      <c r="BQ626">
        <v>1</v>
      </c>
      <c r="BR626">
        <v>0</v>
      </c>
      <c r="BS626">
        <v>1</v>
      </c>
      <c r="BT626">
        <v>1</v>
      </c>
      <c r="BU626">
        <v>1</v>
      </c>
      <c r="BV626">
        <v>1</v>
      </c>
      <c r="BW626">
        <v>1</v>
      </c>
      <c r="BX626">
        <v>1</v>
      </c>
      <c r="BY626" t="s">
        <v>3</v>
      </c>
      <c r="BZ626">
        <v>70</v>
      </c>
      <c r="CA626">
        <v>10</v>
      </c>
      <c r="CB626" t="s">
        <v>3</v>
      </c>
      <c r="CE626">
        <v>0</v>
      </c>
      <c r="CF626">
        <v>0</v>
      </c>
      <c r="CG626">
        <v>0</v>
      </c>
      <c r="CM626">
        <v>0</v>
      </c>
      <c r="CN626" t="s">
        <v>3</v>
      </c>
      <c r="CO626">
        <v>0</v>
      </c>
      <c r="CP626">
        <f>(P626+Q626+S626)</f>
        <v>7912.87</v>
      </c>
      <c r="CQ626">
        <f>(AC626*BC626*AW626)</f>
        <v>5.53</v>
      </c>
      <c r="CR626">
        <f>((((ET626)*BB626-(EU626)*BS626)+AE626*BS626)*AV626)</f>
        <v>0</v>
      </c>
      <c r="CS626">
        <f>(AE626*BS626*AV626)</f>
        <v>0</v>
      </c>
      <c r="CT626">
        <f>(AF626*BA626*AV626)</f>
        <v>1124.8800000000001</v>
      </c>
      <c r="CU626">
        <f>AG626</f>
        <v>0</v>
      </c>
      <c r="CV626">
        <f>(AH626*AV626)</f>
        <v>3.38</v>
      </c>
      <c r="CW626">
        <f t="shared" si="475"/>
        <v>0</v>
      </c>
      <c r="CX626">
        <f t="shared" si="475"/>
        <v>0</v>
      </c>
      <c r="CY626">
        <f>((S626*BZ626)/100)</f>
        <v>5511.9119999999994</v>
      </c>
      <c r="CZ626">
        <f>((S626*CA626)/100)</f>
        <v>787.41600000000005</v>
      </c>
      <c r="DC626" t="s">
        <v>3</v>
      </c>
      <c r="DD626" t="s">
        <v>3</v>
      </c>
      <c r="DE626" t="s">
        <v>3</v>
      </c>
      <c r="DF626" t="s">
        <v>3</v>
      </c>
      <c r="DG626" t="s">
        <v>3</v>
      </c>
      <c r="DH626" t="s">
        <v>3</v>
      </c>
      <c r="DI626" t="s">
        <v>3</v>
      </c>
      <c r="DJ626" t="s">
        <v>3</v>
      </c>
      <c r="DK626" t="s">
        <v>3</v>
      </c>
      <c r="DL626" t="s">
        <v>3</v>
      </c>
      <c r="DM626" t="s">
        <v>3</v>
      </c>
      <c r="DN626">
        <v>0</v>
      </c>
      <c r="DO626">
        <v>0</v>
      </c>
      <c r="DP626">
        <v>1</v>
      </c>
      <c r="DQ626">
        <v>1</v>
      </c>
      <c r="DU626">
        <v>1010</v>
      </c>
      <c r="DV626" t="s">
        <v>19</v>
      </c>
      <c r="DW626" t="s">
        <v>19</v>
      </c>
      <c r="DX626">
        <v>1</v>
      </c>
      <c r="DZ626" t="s">
        <v>3</v>
      </c>
      <c r="EA626" t="s">
        <v>3</v>
      </c>
      <c r="EB626" t="s">
        <v>3</v>
      </c>
      <c r="EC626" t="s">
        <v>3</v>
      </c>
      <c r="EE626">
        <v>113434998</v>
      </c>
      <c r="EF626">
        <v>1</v>
      </c>
      <c r="EG626" t="s">
        <v>23</v>
      </c>
      <c r="EH626">
        <v>0</v>
      </c>
      <c r="EI626" t="s">
        <v>3</v>
      </c>
      <c r="EJ626">
        <v>4</v>
      </c>
      <c r="EK626">
        <v>0</v>
      </c>
      <c r="EL626" t="s">
        <v>24</v>
      </c>
      <c r="EM626" t="s">
        <v>25</v>
      </c>
      <c r="EO626" t="s">
        <v>3</v>
      </c>
      <c r="EQ626">
        <v>132096</v>
      </c>
      <c r="ER626">
        <v>1130.4100000000001</v>
      </c>
      <c r="ES626">
        <v>5.53</v>
      </c>
      <c r="ET626">
        <v>0</v>
      </c>
      <c r="EU626">
        <v>0</v>
      </c>
      <c r="EV626">
        <v>1124.8800000000001</v>
      </c>
      <c r="EW626">
        <v>3.38</v>
      </c>
      <c r="EX626">
        <v>0</v>
      </c>
      <c r="EY626">
        <v>0</v>
      </c>
      <c r="FQ626">
        <v>0</v>
      </c>
      <c r="FR626">
        <f>ROUND(IF(BI626=3,GM626,0),2)</f>
        <v>0</v>
      </c>
      <c r="FS626">
        <v>0</v>
      </c>
      <c r="FX626">
        <v>70</v>
      </c>
      <c r="FY626">
        <v>10</v>
      </c>
      <c r="GA626" t="s">
        <v>3</v>
      </c>
      <c r="GD626">
        <v>0</v>
      </c>
      <c r="GF626">
        <v>-697048287</v>
      </c>
      <c r="GG626">
        <v>2</v>
      </c>
      <c r="GH626">
        <v>1</v>
      </c>
      <c r="GI626">
        <v>-2</v>
      </c>
      <c r="GJ626">
        <v>0</v>
      </c>
      <c r="GK626">
        <f>ROUND(R626*(R12)/100,2)</f>
        <v>0</v>
      </c>
      <c r="GL626">
        <f>ROUND(IF(AND(BH626=3,BI626=3,FS626&lt;&gt;0),P626,0),2)</f>
        <v>0</v>
      </c>
      <c r="GM626">
        <f>ROUND(O626+X626+Y626+GK626,2)+GX626</f>
        <v>14212.2</v>
      </c>
      <c r="GN626">
        <f>IF(OR(BI626=0,BI626=1),GM626,0)</f>
        <v>0</v>
      </c>
      <c r="GO626">
        <f>IF(BI626=2,GM626,0)</f>
        <v>0</v>
      </c>
      <c r="GP626">
        <f>IF(BI626=4,GM626+GX626,0)</f>
        <v>14212.2</v>
      </c>
      <c r="GR626">
        <v>0</v>
      </c>
      <c r="GS626">
        <v>0</v>
      </c>
      <c r="GT626">
        <v>0</v>
      </c>
      <c r="GU626" t="s">
        <v>3</v>
      </c>
      <c r="GV626">
        <f>ROUND((GT626),6)</f>
        <v>0</v>
      </c>
      <c r="GW626">
        <v>1</v>
      </c>
      <c r="GX626">
        <f>ROUND(HC626*I626,2)</f>
        <v>0</v>
      </c>
      <c r="HA626">
        <v>0</v>
      </c>
      <c r="HB626">
        <v>0</v>
      </c>
      <c r="HC626">
        <f>GV626*GW626</f>
        <v>0</v>
      </c>
      <c r="HE626" t="s">
        <v>3</v>
      </c>
      <c r="HF626" t="s">
        <v>3</v>
      </c>
      <c r="HM626" t="s">
        <v>3</v>
      </c>
      <c r="HN626" t="s">
        <v>3</v>
      </c>
      <c r="HO626" t="s">
        <v>3</v>
      </c>
      <c r="HP626" t="s">
        <v>3</v>
      </c>
      <c r="HQ626" t="s">
        <v>3</v>
      </c>
      <c r="IK626">
        <v>0</v>
      </c>
    </row>
    <row r="627" spans="1:245" x14ac:dyDescent="0.2">
      <c r="A627">
        <v>17</v>
      </c>
      <c r="B627">
        <v>1</v>
      </c>
      <c r="C627">
        <f>ROW(SmtRes!A607)</f>
        <v>607</v>
      </c>
      <c r="D627">
        <f>ROW(EtalonRes!A607)</f>
        <v>607</v>
      </c>
      <c r="E627" t="s">
        <v>459</v>
      </c>
      <c r="F627" t="s">
        <v>234</v>
      </c>
      <c r="G627" t="s">
        <v>235</v>
      </c>
      <c r="H627" t="s">
        <v>19</v>
      </c>
      <c r="I627">
        <v>4</v>
      </c>
      <c r="J627">
        <v>0</v>
      </c>
      <c r="K627">
        <v>4</v>
      </c>
      <c r="O627">
        <f>ROUND(CP627,2)</f>
        <v>1340.96</v>
      </c>
      <c r="P627">
        <f>ROUND(CQ627*I627,2)</f>
        <v>7.04</v>
      </c>
      <c r="Q627">
        <f>ROUND(CR627*I627,2)</f>
        <v>252.8</v>
      </c>
      <c r="R627">
        <f>ROUND(CS627*I627,2)</f>
        <v>164.96</v>
      </c>
      <c r="S627">
        <f>ROUND(CT627*I627,2)</f>
        <v>1081.1199999999999</v>
      </c>
      <c r="T627">
        <f>ROUND(CU627*I627,2)</f>
        <v>0</v>
      </c>
      <c r="U627">
        <f>CV627*I627</f>
        <v>3.2</v>
      </c>
      <c r="V627">
        <f>CW627*I627</f>
        <v>0</v>
      </c>
      <c r="W627">
        <f>ROUND(CX627*I627,2)</f>
        <v>0</v>
      </c>
      <c r="X627">
        <f t="shared" si="474"/>
        <v>756.78</v>
      </c>
      <c r="Y627">
        <f t="shared" si="474"/>
        <v>108.11</v>
      </c>
      <c r="AA627">
        <v>150194011</v>
      </c>
      <c r="AB627">
        <f>ROUND((AC627+AD627+AF627),6)</f>
        <v>335.24</v>
      </c>
      <c r="AC627">
        <f>ROUND(((ES627*4)),6)</f>
        <v>1.76</v>
      </c>
      <c r="AD627">
        <f>ROUND(((((ET627*4))-((EU627*4)))+AE627),6)</f>
        <v>63.2</v>
      </c>
      <c r="AE627">
        <f>ROUND(((EU627*4)),6)</f>
        <v>41.24</v>
      </c>
      <c r="AF627">
        <f>ROUND(((EV627*4)),6)</f>
        <v>270.27999999999997</v>
      </c>
      <c r="AG627">
        <f>ROUND((AP627),6)</f>
        <v>0</v>
      </c>
      <c r="AH627">
        <f>((EW627*4))</f>
        <v>0.8</v>
      </c>
      <c r="AI627">
        <f>((EX627*4))</f>
        <v>0</v>
      </c>
      <c r="AJ627">
        <f>(AS627)</f>
        <v>0</v>
      </c>
      <c r="AK627">
        <v>83.81</v>
      </c>
      <c r="AL627">
        <v>0.44</v>
      </c>
      <c r="AM627">
        <v>15.8</v>
      </c>
      <c r="AN627">
        <v>10.31</v>
      </c>
      <c r="AO627">
        <v>67.569999999999993</v>
      </c>
      <c r="AP627">
        <v>0</v>
      </c>
      <c r="AQ627">
        <v>0.2</v>
      </c>
      <c r="AR627">
        <v>0</v>
      </c>
      <c r="AS627">
        <v>0</v>
      </c>
      <c r="AT627">
        <v>70</v>
      </c>
      <c r="AU627">
        <v>10</v>
      </c>
      <c r="AV627">
        <v>1</v>
      </c>
      <c r="AW627">
        <v>1</v>
      </c>
      <c r="AZ627">
        <v>1</v>
      </c>
      <c r="BA627">
        <v>1</v>
      </c>
      <c r="BB627">
        <v>1</v>
      </c>
      <c r="BC627">
        <v>1</v>
      </c>
      <c r="BD627" t="s">
        <v>3</v>
      </c>
      <c r="BE627" t="s">
        <v>3</v>
      </c>
      <c r="BF627" t="s">
        <v>3</v>
      </c>
      <c r="BG627" t="s">
        <v>3</v>
      </c>
      <c r="BH627">
        <v>0</v>
      </c>
      <c r="BI627">
        <v>4</v>
      </c>
      <c r="BJ627" t="s">
        <v>236</v>
      </c>
      <c r="BM627">
        <v>0</v>
      </c>
      <c r="BN627">
        <v>0</v>
      </c>
      <c r="BO627" t="s">
        <v>3</v>
      </c>
      <c r="BP627">
        <v>0</v>
      </c>
      <c r="BQ627">
        <v>1</v>
      </c>
      <c r="BR627">
        <v>0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3</v>
      </c>
      <c r="BZ627">
        <v>70</v>
      </c>
      <c r="CA627">
        <v>10</v>
      </c>
      <c r="CB627" t="s">
        <v>3</v>
      </c>
      <c r="CE627">
        <v>0</v>
      </c>
      <c r="CF627">
        <v>0</v>
      </c>
      <c r="CG627">
        <v>0</v>
      </c>
      <c r="CM627">
        <v>0</v>
      </c>
      <c r="CN627" t="s">
        <v>3</v>
      </c>
      <c r="CO627">
        <v>0</v>
      </c>
      <c r="CP627">
        <f>(P627+Q627+S627)</f>
        <v>1340.96</v>
      </c>
      <c r="CQ627">
        <f>(AC627*BC627*AW627)</f>
        <v>1.76</v>
      </c>
      <c r="CR627">
        <f>(((((ET627*4))*BB627-((EU627*4))*BS627)+AE627*BS627)*AV627)</f>
        <v>63.2</v>
      </c>
      <c r="CS627">
        <f>(AE627*BS627*AV627)</f>
        <v>41.24</v>
      </c>
      <c r="CT627">
        <f>(AF627*BA627*AV627)</f>
        <v>270.27999999999997</v>
      </c>
      <c r="CU627">
        <f>AG627</f>
        <v>0</v>
      </c>
      <c r="CV627">
        <f>(AH627*AV627)</f>
        <v>0.8</v>
      </c>
      <c r="CW627">
        <f t="shared" si="475"/>
        <v>0</v>
      </c>
      <c r="CX627">
        <f t="shared" si="475"/>
        <v>0</v>
      </c>
      <c r="CY627">
        <f>((S627*BZ627)/100)</f>
        <v>756.78399999999999</v>
      </c>
      <c r="CZ627">
        <f>((S627*CA627)/100)</f>
        <v>108.11199999999999</v>
      </c>
      <c r="DC627" t="s">
        <v>3</v>
      </c>
      <c r="DD627" t="s">
        <v>196</v>
      </c>
      <c r="DE627" t="s">
        <v>196</v>
      </c>
      <c r="DF627" t="s">
        <v>196</v>
      </c>
      <c r="DG627" t="s">
        <v>196</v>
      </c>
      <c r="DH627" t="s">
        <v>3</v>
      </c>
      <c r="DI627" t="s">
        <v>196</v>
      </c>
      <c r="DJ627" t="s">
        <v>196</v>
      </c>
      <c r="DK627" t="s">
        <v>3</v>
      </c>
      <c r="DL627" t="s">
        <v>196</v>
      </c>
      <c r="DM627" t="s">
        <v>196</v>
      </c>
      <c r="DN627">
        <v>0</v>
      </c>
      <c r="DO627">
        <v>0</v>
      </c>
      <c r="DP627">
        <v>1</v>
      </c>
      <c r="DQ627">
        <v>1</v>
      </c>
      <c r="DU627">
        <v>1010</v>
      </c>
      <c r="DV627" t="s">
        <v>19</v>
      </c>
      <c r="DW627" t="s">
        <v>19</v>
      </c>
      <c r="DX627">
        <v>1</v>
      </c>
      <c r="DZ627" t="s">
        <v>3</v>
      </c>
      <c r="EA627" t="s">
        <v>3</v>
      </c>
      <c r="EB627" t="s">
        <v>3</v>
      </c>
      <c r="EC627" t="s">
        <v>3</v>
      </c>
      <c r="EE627">
        <v>113434998</v>
      </c>
      <c r="EF627">
        <v>1</v>
      </c>
      <c r="EG627" t="s">
        <v>23</v>
      </c>
      <c r="EH627">
        <v>0</v>
      </c>
      <c r="EI627" t="s">
        <v>3</v>
      </c>
      <c r="EJ627">
        <v>4</v>
      </c>
      <c r="EK627">
        <v>0</v>
      </c>
      <c r="EL627" t="s">
        <v>24</v>
      </c>
      <c r="EM627" t="s">
        <v>25</v>
      </c>
      <c r="EO627" t="s">
        <v>3</v>
      </c>
      <c r="EQ627">
        <v>131072</v>
      </c>
      <c r="ER627">
        <v>83.81</v>
      </c>
      <c r="ES627">
        <v>0.44</v>
      </c>
      <c r="ET627">
        <v>15.8</v>
      </c>
      <c r="EU627">
        <v>10.31</v>
      </c>
      <c r="EV627">
        <v>67.569999999999993</v>
      </c>
      <c r="EW627">
        <v>0.2</v>
      </c>
      <c r="EX627">
        <v>0</v>
      </c>
      <c r="EY627">
        <v>0</v>
      </c>
      <c r="FQ627">
        <v>0</v>
      </c>
      <c r="FR627">
        <f>ROUND(IF(BI627=3,GM627,0),2)</f>
        <v>0</v>
      </c>
      <c r="FS627">
        <v>0</v>
      </c>
      <c r="FX627">
        <v>280</v>
      </c>
      <c r="FY627">
        <v>40</v>
      </c>
      <c r="GA627" t="s">
        <v>3</v>
      </c>
      <c r="GD627">
        <v>0</v>
      </c>
      <c r="GF627">
        <v>1540322122</v>
      </c>
      <c r="GG627">
        <v>2</v>
      </c>
      <c r="GH627">
        <v>1</v>
      </c>
      <c r="GI627">
        <v>-2</v>
      </c>
      <c r="GJ627">
        <v>0</v>
      </c>
      <c r="GK627">
        <f>ROUND(R627*(R12)/100,2)</f>
        <v>178.16</v>
      </c>
      <c r="GL627">
        <f>ROUND(IF(AND(BH627=3,BI627=3,FS627&lt;&gt;0),P627,0),2)</f>
        <v>0</v>
      </c>
      <c r="GM627">
        <f>ROUND(O627+X627+Y627+GK627,2)+GX627</f>
        <v>2384.0100000000002</v>
      </c>
      <c r="GN627">
        <f>IF(OR(BI627=0,BI627=1),GM627,0)</f>
        <v>0</v>
      </c>
      <c r="GO627">
        <f>IF(BI627=2,GM627,0)</f>
        <v>0</v>
      </c>
      <c r="GP627">
        <f>IF(BI627=4,GM627+GX627,0)</f>
        <v>2384.0100000000002</v>
      </c>
      <c r="GR627">
        <v>0</v>
      </c>
      <c r="GS627">
        <v>0</v>
      </c>
      <c r="GT627">
        <v>0</v>
      </c>
      <c r="GU627" t="s">
        <v>196</v>
      </c>
      <c r="GV627">
        <f>ROUND(((GT627*4)),6)</f>
        <v>0</v>
      </c>
      <c r="GW627">
        <v>1</v>
      </c>
      <c r="GX627">
        <f>ROUND(HC627*I627,2)</f>
        <v>0</v>
      </c>
      <c r="HA627">
        <v>0</v>
      </c>
      <c r="HB627">
        <v>0</v>
      </c>
      <c r="HC627">
        <f>GV627*GW627</f>
        <v>0</v>
      </c>
      <c r="HE627" t="s">
        <v>3</v>
      </c>
      <c r="HF627" t="s">
        <v>3</v>
      </c>
      <c r="HM627" t="s">
        <v>3</v>
      </c>
      <c r="HN627" t="s">
        <v>3</v>
      </c>
      <c r="HO627" t="s">
        <v>3</v>
      </c>
      <c r="HP627" t="s">
        <v>3</v>
      </c>
      <c r="HQ627" t="s">
        <v>3</v>
      </c>
      <c r="IK627">
        <v>0</v>
      </c>
    </row>
    <row r="628" spans="1:245" x14ac:dyDescent="0.2">
      <c r="A628">
        <v>17</v>
      </c>
      <c r="B628">
        <v>1</v>
      </c>
      <c r="C628">
        <f>ROW(SmtRes!A610)</f>
        <v>610</v>
      </c>
      <c r="D628">
        <f>ROW(EtalonRes!A610)</f>
        <v>610</v>
      </c>
      <c r="E628" t="s">
        <v>460</v>
      </c>
      <c r="F628" t="s">
        <v>461</v>
      </c>
      <c r="G628" t="s">
        <v>462</v>
      </c>
      <c r="H628" t="s">
        <v>19</v>
      </c>
      <c r="I628">
        <v>23</v>
      </c>
      <c r="J628">
        <v>0</v>
      </c>
      <c r="K628">
        <v>23</v>
      </c>
      <c r="O628">
        <f>ROUND(CP628,2)</f>
        <v>29695.759999999998</v>
      </c>
      <c r="P628">
        <f>ROUND(CQ628*I628,2)</f>
        <v>67.16</v>
      </c>
      <c r="Q628">
        <f>ROUND(CR628*I628,2)</f>
        <v>2906.28</v>
      </c>
      <c r="R628">
        <f>ROUND(CS628*I628,2)</f>
        <v>1897.04</v>
      </c>
      <c r="S628">
        <f>ROUND(CT628*I628,2)</f>
        <v>26722.32</v>
      </c>
      <c r="T628">
        <f>ROUND(CU628*I628,2)</f>
        <v>0</v>
      </c>
      <c r="U628">
        <f>CV628*I628</f>
        <v>73.600000000000009</v>
      </c>
      <c r="V628">
        <f>CW628*I628</f>
        <v>0</v>
      </c>
      <c r="W628">
        <f>ROUND(CX628*I628,2)</f>
        <v>0</v>
      </c>
      <c r="X628">
        <f t="shared" si="474"/>
        <v>18705.62</v>
      </c>
      <c r="Y628">
        <f t="shared" si="474"/>
        <v>2672.23</v>
      </c>
      <c r="AA628">
        <v>150194011</v>
      </c>
      <c r="AB628">
        <f>ROUND((AC628+AD628+AF628),6)</f>
        <v>1291.1199999999999</v>
      </c>
      <c r="AC628">
        <f>ROUND(((ES628*4)),6)</f>
        <v>2.92</v>
      </c>
      <c r="AD628">
        <f>ROUND(((((ET628*4))-((EU628*4)))+AE628),6)</f>
        <v>126.36</v>
      </c>
      <c r="AE628">
        <f>ROUND(((EU628*4)),6)</f>
        <v>82.48</v>
      </c>
      <c r="AF628">
        <f>ROUND(((EV628*4)),6)</f>
        <v>1161.8399999999999</v>
      </c>
      <c r="AG628">
        <f>ROUND((AP628),6)</f>
        <v>0</v>
      </c>
      <c r="AH628">
        <f>((EW628*4))</f>
        <v>3.2</v>
      </c>
      <c r="AI628">
        <f>((EX628*4))</f>
        <v>0</v>
      </c>
      <c r="AJ628">
        <f>(AS628)</f>
        <v>0</v>
      </c>
      <c r="AK628">
        <v>322.77999999999997</v>
      </c>
      <c r="AL628">
        <v>0.73</v>
      </c>
      <c r="AM628">
        <v>31.59</v>
      </c>
      <c r="AN628">
        <v>20.62</v>
      </c>
      <c r="AO628">
        <v>290.45999999999998</v>
      </c>
      <c r="AP628">
        <v>0</v>
      </c>
      <c r="AQ628">
        <v>0.8</v>
      </c>
      <c r="AR628">
        <v>0</v>
      </c>
      <c r="AS628">
        <v>0</v>
      </c>
      <c r="AT628">
        <v>70</v>
      </c>
      <c r="AU628">
        <v>10</v>
      </c>
      <c r="AV628">
        <v>1</v>
      </c>
      <c r="AW628">
        <v>1</v>
      </c>
      <c r="AZ628">
        <v>1</v>
      </c>
      <c r="BA628">
        <v>1</v>
      </c>
      <c r="BB628">
        <v>1</v>
      </c>
      <c r="BC628">
        <v>1</v>
      </c>
      <c r="BD628" t="s">
        <v>3</v>
      </c>
      <c r="BE628" t="s">
        <v>3</v>
      </c>
      <c r="BF628" t="s">
        <v>3</v>
      </c>
      <c r="BG628" t="s">
        <v>3</v>
      </c>
      <c r="BH628">
        <v>0</v>
      </c>
      <c r="BI628">
        <v>4</v>
      </c>
      <c r="BJ628" t="s">
        <v>463</v>
      </c>
      <c r="BM628">
        <v>0</v>
      </c>
      <c r="BN628">
        <v>0</v>
      </c>
      <c r="BO628" t="s">
        <v>3</v>
      </c>
      <c r="BP628">
        <v>0</v>
      </c>
      <c r="BQ628">
        <v>1</v>
      </c>
      <c r="BR628">
        <v>0</v>
      </c>
      <c r="BS628">
        <v>1</v>
      </c>
      <c r="BT628">
        <v>1</v>
      </c>
      <c r="BU628">
        <v>1</v>
      </c>
      <c r="BV628">
        <v>1</v>
      </c>
      <c r="BW628">
        <v>1</v>
      </c>
      <c r="BX628">
        <v>1</v>
      </c>
      <c r="BY628" t="s">
        <v>3</v>
      </c>
      <c r="BZ628">
        <v>70</v>
      </c>
      <c r="CA628">
        <v>10</v>
      </c>
      <c r="CB628" t="s">
        <v>3</v>
      </c>
      <c r="CE628">
        <v>0</v>
      </c>
      <c r="CF628">
        <v>0</v>
      </c>
      <c r="CG628">
        <v>0</v>
      </c>
      <c r="CM628">
        <v>0</v>
      </c>
      <c r="CN628" t="s">
        <v>3</v>
      </c>
      <c r="CO628">
        <v>0</v>
      </c>
      <c r="CP628">
        <f>(P628+Q628+S628)</f>
        <v>29695.759999999998</v>
      </c>
      <c r="CQ628">
        <f>(AC628*BC628*AW628)</f>
        <v>2.92</v>
      </c>
      <c r="CR628">
        <f>(((((ET628*4))*BB628-((EU628*4))*BS628)+AE628*BS628)*AV628)</f>
        <v>126.36</v>
      </c>
      <c r="CS628">
        <f>(AE628*BS628*AV628)</f>
        <v>82.48</v>
      </c>
      <c r="CT628">
        <f>(AF628*BA628*AV628)</f>
        <v>1161.8399999999999</v>
      </c>
      <c r="CU628">
        <f>AG628</f>
        <v>0</v>
      </c>
      <c r="CV628">
        <f>(AH628*AV628)</f>
        <v>3.2</v>
      </c>
      <c r="CW628">
        <f t="shared" si="475"/>
        <v>0</v>
      </c>
      <c r="CX628">
        <f t="shared" si="475"/>
        <v>0</v>
      </c>
      <c r="CY628">
        <f>((S628*BZ628)/100)</f>
        <v>18705.624</v>
      </c>
      <c r="CZ628">
        <f>((S628*CA628)/100)</f>
        <v>2672.232</v>
      </c>
      <c r="DC628" t="s">
        <v>3</v>
      </c>
      <c r="DD628" t="s">
        <v>196</v>
      </c>
      <c r="DE628" t="s">
        <v>196</v>
      </c>
      <c r="DF628" t="s">
        <v>196</v>
      </c>
      <c r="DG628" t="s">
        <v>196</v>
      </c>
      <c r="DH628" t="s">
        <v>3</v>
      </c>
      <c r="DI628" t="s">
        <v>196</v>
      </c>
      <c r="DJ628" t="s">
        <v>196</v>
      </c>
      <c r="DK628" t="s">
        <v>3</v>
      </c>
      <c r="DL628" t="s">
        <v>196</v>
      </c>
      <c r="DM628" t="s">
        <v>196</v>
      </c>
      <c r="DN628">
        <v>0</v>
      </c>
      <c r="DO628">
        <v>0</v>
      </c>
      <c r="DP628">
        <v>1</v>
      </c>
      <c r="DQ628">
        <v>1</v>
      </c>
      <c r="DU628">
        <v>1010</v>
      </c>
      <c r="DV628" t="s">
        <v>19</v>
      </c>
      <c r="DW628" t="s">
        <v>19</v>
      </c>
      <c r="DX628">
        <v>1</v>
      </c>
      <c r="DZ628" t="s">
        <v>3</v>
      </c>
      <c r="EA628" t="s">
        <v>3</v>
      </c>
      <c r="EB628" t="s">
        <v>3</v>
      </c>
      <c r="EC628" t="s">
        <v>3</v>
      </c>
      <c r="EE628">
        <v>113434998</v>
      </c>
      <c r="EF628">
        <v>1</v>
      </c>
      <c r="EG628" t="s">
        <v>23</v>
      </c>
      <c r="EH628">
        <v>0</v>
      </c>
      <c r="EI628" t="s">
        <v>3</v>
      </c>
      <c r="EJ628">
        <v>4</v>
      </c>
      <c r="EK628">
        <v>0</v>
      </c>
      <c r="EL628" t="s">
        <v>24</v>
      </c>
      <c r="EM628" t="s">
        <v>25</v>
      </c>
      <c r="EO628" t="s">
        <v>3</v>
      </c>
      <c r="EQ628">
        <v>131072</v>
      </c>
      <c r="ER628">
        <v>322.77999999999997</v>
      </c>
      <c r="ES628">
        <v>0.73</v>
      </c>
      <c r="ET628">
        <v>31.59</v>
      </c>
      <c r="EU628">
        <v>20.62</v>
      </c>
      <c r="EV628">
        <v>290.45999999999998</v>
      </c>
      <c r="EW628">
        <v>0.8</v>
      </c>
      <c r="EX628">
        <v>0</v>
      </c>
      <c r="EY628">
        <v>0</v>
      </c>
      <c r="FQ628">
        <v>0</v>
      </c>
      <c r="FR628">
        <f>ROUND(IF(BI628=3,GM628,0),2)</f>
        <v>0</v>
      </c>
      <c r="FS628">
        <v>0</v>
      </c>
      <c r="FX628">
        <v>280</v>
      </c>
      <c r="FY628">
        <v>40</v>
      </c>
      <c r="GA628" t="s">
        <v>3</v>
      </c>
      <c r="GD628">
        <v>0</v>
      </c>
      <c r="GF628">
        <v>1326894892</v>
      </c>
      <c r="GG628">
        <v>2</v>
      </c>
      <c r="GH628">
        <v>1</v>
      </c>
      <c r="GI628">
        <v>-2</v>
      </c>
      <c r="GJ628">
        <v>0</v>
      </c>
      <c r="GK628">
        <f>ROUND(R628*(R12)/100,2)</f>
        <v>2048.8000000000002</v>
      </c>
      <c r="GL628">
        <f>ROUND(IF(AND(BH628=3,BI628=3,FS628&lt;&gt;0),P628,0),2)</f>
        <v>0</v>
      </c>
      <c r="GM628">
        <f>ROUND(O628+X628+Y628+GK628,2)+GX628</f>
        <v>53122.41</v>
      </c>
      <c r="GN628">
        <f>IF(OR(BI628=0,BI628=1),GM628,0)</f>
        <v>0</v>
      </c>
      <c r="GO628">
        <f>IF(BI628=2,GM628,0)</f>
        <v>0</v>
      </c>
      <c r="GP628">
        <f>IF(BI628=4,GM628+GX628,0)</f>
        <v>53122.41</v>
      </c>
      <c r="GR628">
        <v>0</v>
      </c>
      <c r="GS628">
        <v>0</v>
      </c>
      <c r="GT628">
        <v>0</v>
      </c>
      <c r="GU628" t="s">
        <v>196</v>
      </c>
      <c r="GV628">
        <f>ROUND(((GT628*4)),6)</f>
        <v>0</v>
      </c>
      <c r="GW628">
        <v>1</v>
      </c>
      <c r="GX628">
        <f>ROUND(HC628*I628,2)</f>
        <v>0</v>
      </c>
      <c r="HA628">
        <v>0</v>
      </c>
      <c r="HB628">
        <v>0</v>
      </c>
      <c r="HC628">
        <f>GV628*GW628</f>
        <v>0</v>
      </c>
      <c r="HE628" t="s">
        <v>3</v>
      </c>
      <c r="HF628" t="s">
        <v>3</v>
      </c>
      <c r="HM628" t="s">
        <v>3</v>
      </c>
      <c r="HN628" t="s">
        <v>3</v>
      </c>
      <c r="HO628" t="s">
        <v>3</v>
      </c>
      <c r="HP628" t="s">
        <v>3</v>
      </c>
      <c r="HQ628" t="s">
        <v>3</v>
      </c>
      <c r="IK628">
        <v>0</v>
      </c>
    </row>
    <row r="630" spans="1:245" x14ac:dyDescent="0.2">
      <c r="A630" s="2">
        <v>51</v>
      </c>
      <c r="B630" s="2">
        <f>B620</f>
        <v>1</v>
      </c>
      <c r="C630" s="2">
        <f>A620</f>
        <v>5</v>
      </c>
      <c r="D630" s="2">
        <f>ROW(A620)</f>
        <v>620</v>
      </c>
      <c r="E630" s="2"/>
      <c r="F630" s="2" t="str">
        <f>IF(F620&lt;&gt;"",F620,"")</f>
        <v>Новый подраздел</v>
      </c>
      <c r="G630" s="2" t="str">
        <f>IF(G620&lt;&gt;"",G620,"")</f>
        <v>Система дымоудаления</v>
      </c>
      <c r="H630" s="2">
        <v>0</v>
      </c>
      <c r="I630" s="2"/>
      <c r="J630" s="2"/>
      <c r="K630" s="2"/>
      <c r="L630" s="2"/>
      <c r="M630" s="2"/>
      <c r="N630" s="2"/>
      <c r="O630" s="2">
        <f t="shared" ref="O630:T630" si="476">ROUND(AB630,2)</f>
        <v>56755.839999999997</v>
      </c>
      <c r="P630" s="2">
        <f t="shared" si="476"/>
        <v>74.2</v>
      </c>
      <c r="Q630" s="2">
        <f t="shared" si="476"/>
        <v>3159.08</v>
      </c>
      <c r="R630" s="2">
        <f t="shared" si="476"/>
        <v>2062</v>
      </c>
      <c r="S630" s="2">
        <f t="shared" si="476"/>
        <v>53522.559999999998</v>
      </c>
      <c r="T630" s="2">
        <f t="shared" si="476"/>
        <v>0</v>
      </c>
      <c r="U630" s="2">
        <f>AH630</f>
        <v>154.08000000000001</v>
      </c>
      <c r="V630" s="2">
        <f>AI630</f>
        <v>0</v>
      </c>
      <c r="W630" s="2">
        <f>ROUND(AJ630,2)</f>
        <v>0</v>
      </c>
      <c r="X630" s="2">
        <f>ROUND(AK630,2)</f>
        <v>37465.78</v>
      </c>
      <c r="Y630" s="2">
        <f>ROUND(AL630,2)</f>
        <v>5352.25</v>
      </c>
      <c r="Z630" s="2"/>
      <c r="AA630" s="2"/>
      <c r="AB630" s="2">
        <f>ROUND(SUMIF(AA624:AA628,"=150194011",O624:O628),2)</f>
        <v>56755.839999999997</v>
      </c>
      <c r="AC630" s="2">
        <f>ROUND(SUMIF(AA624:AA628,"=150194011",P624:P628),2)</f>
        <v>74.2</v>
      </c>
      <c r="AD630" s="2">
        <f>ROUND(SUMIF(AA624:AA628,"=150194011",Q624:Q628),2)</f>
        <v>3159.08</v>
      </c>
      <c r="AE630" s="2">
        <f>ROUND(SUMIF(AA624:AA628,"=150194011",R624:R628),2)</f>
        <v>2062</v>
      </c>
      <c r="AF630" s="2">
        <f>ROUND(SUMIF(AA624:AA628,"=150194011",S624:S628),2)</f>
        <v>53522.559999999998</v>
      </c>
      <c r="AG630" s="2">
        <f>ROUND(SUMIF(AA624:AA628,"=150194011",T624:T628),2)</f>
        <v>0</v>
      </c>
      <c r="AH630" s="2">
        <f>SUMIF(AA624:AA628,"=150194011",U624:U628)</f>
        <v>154.08000000000001</v>
      </c>
      <c r="AI630" s="2">
        <f>SUMIF(AA624:AA628,"=150194011",V624:V628)</f>
        <v>0</v>
      </c>
      <c r="AJ630" s="2">
        <f>ROUND(SUMIF(AA624:AA628,"=150194011",W624:W628),2)</f>
        <v>0</v>
      </c>
      <c r="AK630" s="2">
        <f>ROUND(SUMIF(AA624:AA628,"=150194011",X624:X628),2)</f>
        <v>37465.78</v>
      </c>
      <c r="AL630" s="2">
        <f>ROUND(SUMIF(AA624:AA628,"=150194011",Y624:Y628),2)</f>
        <v>5352.25</v>
      </c>
      <c r="AM630" s="2"/>
      <c r="AN630" s="2"/>
      <c r="AO630" s="2">
        <f t="shared" ref="AO630:BD630" si="477">ROUND(BX630,2)</f>
        <v>0</v>
      </c>
      <c r="AP630" s="2">
        <f t="shared" si="477"/>
        <v>0</v>
      </c>
      <c r="AQ630" s="2">
        <f t="shared" si="477"/>
        <v>0</v>
      </c>
      <c r="AR630" s="2">
        <f t="shared" si="477"/>
        <v>101800.83</v>
      </c>
      <c r="AS630" s="2">
        <f t="shared" si="477"/>
        <v>0</v>
      </c>
      <c r="AT630" s="2">
        <f t="shared" si="477"/>
        <v>0</v>
      </c>
      <c r="AU630" s="2">
        <f t="shared" si="477"/>
        <v>101800.83</v>
      </c>
      <c r="AV630" s="2">
        <f t="shared" si="477"/>
        <v>74.2</v>
      </c>
      <c r="AW630" s="2">
        <f t="shared" si="477"/>
        <v>74.2</v>
      </c>
      <c r="AX630" s="2">
        <f t="shared" si="477"/>
        <v>0</v>
      </c>
      <c r="AY630" s="2">
        <f t="shared" si="477"/>
        <v>74.2</v>
      </c>
      <c r="AZ630" s="2">
        <f t="shared" si="477"/>
        <v>0</v>
      </c>
      <c r="BA630" s="2">
        <f t="shared" si="477"/>
        <v>0</v>
      </c>
      <c r="BB630" s="2">
        <f t="shared" si="477"/>
        <v>0</v>
      </c>
      <c r="BC630" s="2">
        <f t="shared" si="477"/>
        <v>0</v>
      </c>
      <c r="BD630" s="2">
        <f t="shared" si="477"/>
        <v>0</v>
      </c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>
        <f>ROUND(SUMIF(AA624:AA628,"=150194011",FQ624:FQ628),2)</f>
        <v>0</v>
      </c>
      <c r="BY630" s="2">
        <f>ROUND(SUMIF(AA624:AA628,"=150194011",FR624:FR628),2)</f>
        <v>0</v>
      </c>
      <c r="BZ630" s="2">
        <f>ROUND(SUMIF(AA624:AA628,"=150194011",GL624:GL628),2)</f>
        <v>0</v>
      </c>
      <c r="CA630" s="2">
        <f>ROUND(SUMIF(AA624:AA628,"=150194011",GM624:GM628),2)</f>
        <v>101800.83</v>
      </c>
      <c r="CB630" s="2">
        <f>ROUND(SUMIF(AA624:AA628,"=150194011",GN624:GN628),2)</f>
        <v>0</v>
      </c>
      <c r="CC630" s="2">
        <f>ROUND(SUMIF(AA624:AA628,"=150194011",GO624:GO628),2)</f>
        <v>0</v>
      </c>
      <c r="CD630" s="2">
        <f>ROUND(SUMIF(AA624:AA628,"=150194011",GP624:GP628),2)</f>
        <v>101800.83</v>
      </c>
      <c r="CE630" s="2">
        <f>AC630-BX630</f>
        <v>74.2</v>
      </c>
      <c r="CF630" s="2">
        <f>AC630-BY630</f>
        <v>74.2</v>
      </c>
      <c r="CG630" s="2">
        <f>BX630-BZ630</f>
        <v>0</v>
      </c>
      <c r="CH630" s="2">
        <f>AC630-BX630-BY630+BZ630</f>
        <v>74.2</v>
      </c>
      <c r="CI630" s="2">
        <f>BY630-BZ630</f>
        <v>0</v>
      </c>
      <c r="CJ630" s="2">
        <f>ROUND(SUMIF(AA624:AA628,"=150194011",GX624:GX628),2)</f>
        <v>0</v>
      </c>
      <c r="CK630" s="2">
        <f>ROUND(SUMIF(AA624:AA628,"=150194011",GY624:GY628),2)</f>
        <v>0</v>
      </c>
      <c r="CL630" s="2">
        <f>ROUND(SUMIF(AA624:AA628,"=150194011",GZ624:GZ628),2)</f>
        <v>0</v>
      </c>
      <c r="CM630" s="2">
        <f>ROUND(SUMIF(AA624:AA628,"=150194011",HD624:HD628),2)</f>
        <v>0</v>
      </c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>
        <v>0</v>
      </c>
    </row>
    <row r="632" spans="1:245" x14ac:dyDescent="0.2">
      <c r="A632" s="4">
        <v>50</v>
      </c>
      <c r="B632" s="4">
        <v>0</v>
      </c>
      <c r="C632" s="4">
        <v>0</v>
      </c>
      <c r="D632" s="4">
        <v>1</v>
      </c>
      <c r="E632" s="4">
        <v>201</v>
      </c>
      <c r="F632" s="4">
        <f>ROUND(Source!O630,O632)</f>
        <v>56755.839999999997</v>
      </c>
      <c r="G632" s="4" t="s">
        <v>96</v>
      </c>
      <c r="H632" s="4" t="s">
        <v>97</v>
      </c>
      <c r="I632" s="4"/>
      <c r="J632" s="4"/>
      <c r="K632" s="4">
        <v>201</v>
      </c>
      <c r="L632" s="4">
        <v>1</v>
      </c>
      <c r="M632" s="4">
        <v>3</v>
      </c>
      <c r="N632" s="4" t="s">
        <v>3</v>
      </c>
      <c r="O632" s="4">
        <v>2</v>
      </c>
      <c r="P632" s="4"/>
      <c r="Q632" s="4"/>
      <c r="R632" s="4"/>
      <c r="S632" s="4"/>
      <c r="T632" s="4"/>
      <c r="U632" s="4"/>
      <c r="V632" s="4"/>
      <c r="W632" s="4">
        <v>56755.839999999997</v>
      </c>
      <c r="X632" s="4">
        <v>1</v>
      </c>
      <c r="Y632" s="4">
        <v>56755.839999999997</v>
      </c>
      <c r="Z632" s="4"/>
      <c r="AA632" s="4"/>
      <c r="AB632" s="4"/>
    </row>
    <row r="633" spans="1:245" x14ac:dyDescent="0.2">
      <c r="A633" s="4">
        <v>50</v>
      </c>
      <c r="B633" s="4">
        <v>0</v>
      </c>
      <c r="C633" s="4">
        <v>0</v>
      </c>
      <c r="D633" s="4">
        <v>1</v>
      </c>
      <c r="E633" s="4">
        <v>202</v>
      </c>
      <c r="F633" s="4">
        <f>ROUND(Source!P630,O633)</f>
        <v>74.2</v>
      </c>
      <c r="G633" s="4" t="s">
        <v>98</v>
      </c>
      <c r="H633" s="4" t="s">
        <v>99</v>
      </c>
      <c r="I633" s="4"/>
      <c r="J633" s="4"/>
      <c r="K633" s="4">
        <v>202</v>
      </c>
      <c r="L633" s="4">
        <v>2</v>
      </c>
      <c r="M633" s="4">
        <v>3</v>
      </c>
      <c r="N633" s="4" t="s">
        <v>3</v>
      </c>
      <c r="O633" s="4">
        <v>2</v>
      </c>
      <c r="P633" s="4"/>
      <c r="Q633" s="4"/>
      <c r="R633" s="4"/>
      <c r="S633" s="4"/>
      <c r="T633" s="4"/>
      <c r="U633" s="4"/>
      <c r="V633" s="4"/>
      <c r="W633" s="4">
        <v>74.2</v>
      </c>
      <c r="X633" s="4">
        <v>1</v>
      </c>
      <c r="Y633" s="4">
        <v>74.2</v>
      </c>
      <c r="Z633" s="4"/>
      <c r="AA633" s="4"/>
      <c r="AB633" s="4"/>
    </row>
    <row r="634" spans="1:245" x14ac:dyDescent="0.2">
      <c r="A634" s="4">
        <v>50</v>
      </c>
      <c r="B634" s="4">
        <v>0</v>
      </c>
      <c r="C634" s="4">
        <v>0</v>
      </c>
      <c r="D634" s="4">
        <v>1</v>
      </c>
      <c r="E634" s="4">
        <v>222</v>
      </c>
      <c r="F634" s="4">
        <f>ROUND(Source!AO630,O634)</f>
        <v>0</v>
      </c>
      <c r="G634" s="4" t="s">
        <v>100</v>
      </c>
      <c r="H634" s="4" t="s">
        <v>101</v>
      </c>
      <c r="I634" s="4"/>
      <c r="J634" s="4"/>
      <c r="K634" s="4">
        <v>222</v>
      </c>
      <c r="L634" s="4">
        <v>3</v>
      </c>
      <c r="M634" s="4">
        <v>3</v>
      </c>
      <c r="N634" s="4" t="s">
        <v>3</v>
      </c>
      <c r="O634" s="4">
        <v>2</v>
      </c>
      <c r="P634" s="4"/>
      <c r="Q634" s="4"/>
      <c r="R634" s="4"/>
      <c r="S634" s="4"/>
      <c r="T634" s="4"/>
      <c r="U634" s="4"/>
      <c r="V634" s="4"/>
      <c r="W634" s="4">
        <v>0</v>
      </c>
      <c r="X634" s="4">
        <v>1</v>
      </c>
      <c r="Y634" s="4">
        <v>0</v>
      </c>
      <c r="Z634" s="4"/>
      <c r="AA634" s="4"/>
      <c r="AB634" s="4"/>
    </row>
    <row r="635" spans="1:245" x14ac:dyDescent="0.2">
      <c r="A635" s="4">
        <v>50</v>
      </c>
      <c r="B635" s="4">
        <v>0</v>
      </c>
      <c r="C635" s="4">
        <v>0</v>
      </c>
      <c r="D635" s="4">
        <v>1</v>
      </c>
      <c r="E635" s="4">
        <v>225</v>
      </c>
      <c r="F635" s="4">
        <f>ROUND(Source!AV630,O635)</f>
        <v>74.2</v>
      </c>
      <c r="G635" s="4" t="s">
        <v>102</v>
      </c>
      <c r="H635" s="4" t="s">
        <v>103</v>
      </c>
      <c r="I635" s="4"/>
      <c r="J635" s="4"/>
      <c r="K635" s="4">
        <v>225</v>
      </c>
      <c r="L635" s="4">
        <v>4</v>
      </c>
      <c r="M635" s="4">
        <v>3</v>
      </c>
      <c r="N635" s="4" t="s">
        <v>3</v>
      </c>
      <c r="O635" s="4">
        <v>2</v>
      </c>
      <c r="P635" s="4"/>
      <c r="Q635" s="4"/>
      <c r="R635" s="4"/>
      <c r="S635" s="4"/>
      <c r="T635" s="4"/>
      <c r="U635" s="4"/>
      <c r="V635" s="4"/>
      <c r="W635" s="4">
        <v>74.2</v>
      </c>
      <c r="X635" s="4">
        <v>1</v>
      </c>
      <c r="Y635" s="4">
        <v>74.2</v>
      </c>
      <c r="Z635" s="4"/>
      <c r="AA635" s="4"/>
      <c r="AB635" s="4"/>
    </row>
    <row r="636" spans="1:245" x14ac:dyDescent="0.2">
      <c r="A636" s="4">
        <v>50</v>
      </c>
      <c r="B636" s="4">
        <v>0</v>
      </c>
      <c r="C636" s="4">
        <v>0</v>
      </c>
      <c r="D636" s="4">
        <v>1</v>
      </c>
      <c r="E636" s="4">
        <v>226</v>
      </c>
      <c r="F636" s="4">
        <f>ROUND(Source!AW630,O636)</f>
        <v>74.2</v>
      </c>
      <c r="G636" s="4" t="s">
        <v>104</v>
      </c>
      <c r="H636" s="4" t="s">
        <v>105</v>
      </c>
      <c r="I636" s="4"/>
      <c r="J636" s="4"/>
      <c r="K636" s="4">
        <v>226</v>
      </c>
      <c r="L636" s="4">
        <v>5</v>
      </c>
      <c r="M636" s="4">
        <v>3</v>
      </c>
      <c r="N636" s="4" t="s">
        <v>3</v>
      </c>
      <c r="O636" s="4">
        <v>2</v>
      </c>
      <c r="P636" s="4"/>
      <c r="Q636" s="4"/>
      <c r="R636" s="4"/>
      <c r="S636" s="4"/>
      <c r="T636" s="4"/>
      <c r="U636" s="4"/>
      <c r="V636" s="4"/>
      <c r="W636" s="4">
        <v>74.2</v>
      </c>
      <c r="X636" s="4">
        <v>1</v>
      </c>
      <c r="Y636" s="4">
        <v>74.2</v>
      </c>
      <c r="Z636" s="4"/>
      <c r="AA636" s="4"/>
      <c r="AB636" s="4"/>
    </row>
    <row r="637" spans="1:245" x14ac:dyDescent="0.2">
      <c r="A637" s="4">
        <v>50</v>
      </c>
      <c r="B637" s="4">
        <v>0</v>
      </c>
      <c r="C637" s="4">
        <v>0</v>
      </c>
      <c r="D637" s="4">
        <v>1</v>
      </c>
      <c r="E637" s="4">
        <v>227</v>
      </c>
      <c r="F637" s="4">
        <f>ROUND(Source!AX630,O637)</f>
        <v>0</v>
      </c>
      <c r="G637" s="4" t="s">
        <v>106</v>
      </c>
      <c r="H637" s="4" t="s">
        <v>107</v>
      </c>
      <c r="I637" s="4"/>
      <c r="J637" s="4"/>
      <c r="K637" s="4">
        <v>227</v>
      </c>
      <c r="L637" s="4">
        <v>6</v>
      </c>
      <c r="M637" s="4">
        <v>3</v>
      </c>
      <c r="N637" s="4" t="s">
        <v>3</v>
      </c>
      <c r="O637" s="4">
        <v>2</v>
      </c>
      <c r="P637" s="4"/>
      <c r="Q637" s="4"/>
      <c r="R637" s="4"/>
      <c r="S637" s="4"/>
      <c r="T637" s="4"/>
      <c r="U637" s="4"/>
      <c r="V637" s="4"/>
      <c r="W637" s="4">
        <v>0</v>
      </c>
      <c r="X637" s="4">
        <v>1</v>
      </c>
      <c r="Y637" s="4">
        <v>0</v>
      </c>
      <c r="Z637" s="4"/>
      <c r="AA637" s="4"/>
      <c r="AB637" s="4"/>
    </row>
    <row r="638" spans="1:245" x14ac:dyDescent="0.2">
      <c r="A638" s="4">
        <v>50</v>
      </c>
      <c r="B638" s="4">
        <v>0</v>
      </c>
      <c r="C638" s="4">
        <v>0</v>
      </c>
      <c r="D638" s="4">
        <v>1</v>
      </c>
      <c r="E638" s="4">
        <v>228</v>
      </c>
      <c r="F638" s="4">
        <f>ROUND(Source!AY630,O638)</f>
        <v>74.2</v>
      </c>
      <c r="G638" s="4" t="s">
        <v>108</v>
      </c>
      <c r="H638" s="4" t="s">
        <v>109</v>
      </c>
      <c r="I638" s="4"/>
      <c r="J638" s="4"/>
      <c r="K638" s="4">
        <v>228</v>
      </c>
      <c r="L638" s="4">
        <v>7</v>
      </c>
      <c r="M638" s="4">
        <v>3</v>
      </c>
      <c r="N638" s="4" t="s">
        <v>3</v>
      </c>
      <c r="O638" s="4">
        <v>2</v>
      </c>
      <c r="P638" s="4"/>
      <c r="Q638" s="4"/>
      <c r="R638" s="4"/>
      <c r="S638" s="4"/>
      <c r="T638" s="4"/>
      <c r="U638" s="4"/>
      <c r="V638" s="4"/>
      <c r="W638" s="4">
        <v>74.2</v>
      </c>
      <c r="X638" s="4">
        <v>1</v>
      </c>
      <c r="Y638" s="4">
        <v>74.2</v>
      </c>
      <c r="Z638" s="4"/>
      <c r="AA638" s="4"/>
      <c r="AB638" s="4"/>
    </row>
    <row r="639" spans="1:245" x14ac:dyDescent="0.2">
      <c r="A639" s="4">
        <v>50</v>
      </c>
      <c r="B639" s="4">
        <v>0</v>
      </c>
      <c r="C639" s="4">
        <v>0</v>
      </c>
      <c r="D639" s="4">
        <v>1</v>
      </c>
      <c r="E639" s="4">
        <v>216</v>
      </c>
      <c r="F639" s="4">
        <f>ROUND(Source!AP630,O639)</f>
        <v>0</v>
      </c>
      <c r="G639" s="4" t="s">
        <v>110</v>
      </c>
      <c r="H639" s="4" t="s">
        <v>111</v>
      </c>
      <c r="I639" s="4"/>
      <c r="J639" s="4"/>
      <c r="K639" s="4">
        <v>216</v>
      </c>
      <c r="L639" s="4">
        <v>8</v>
      </c>
      <c r="M639" s="4">
        <v>3</v>
      </c>
      <c r="N639" s="4" t="s">
        <v>3</v>
      </c>
      <c r="O639" s="4">
        <v>2</v>
      </c>
      <c r="P639" s="4"/>
      <c r="Q639" s="4"/>
      <c r="R639" s="4"/>
      <c r="S639" s="4"/>
      <c r="T639" s="4"/>
      <c r="U639" s="4"/>
      <c r="V639" s="4"/>
      <c r="W639" s="4">
        <v>0</v>
      </c>
      <c r="X639" s="4">
        <v>1</v>
      </c>
      <c r="Y639" s="4">
        <v>0</v>
      </c>
      <c r="Z639" s="4"/>
      <c r="AA639" s="4"/>
      <c r="AB639" s="4"/>
    </row>
    <row r="640" spans="1:245" x14ac:dyDescent="0.2">
      <c r="A640" s="4">
        <v>50</v>
      </c>
      <c r="B640" s="4">
        <v>0</v>
      </c>
      <c r="C640" s="4">
        <v>0</v>
      </c>
      <c r="D640" s="4">
        <v>1</v>
      </c>
      <c r="E640" s="4">
        <v>223</v>
      </c>
      <c r="F640" s="4">
        <f>ROUND(Source!AQ630,O640)</f>
        <v>0</v>
      </c>
      <c r="G640" s="4" t="s">
        <v>112</v>
      </c>
      <c r="H640" s="4" t="s">
        <v>113</v>
      </c>
      <c r="I640" s="4"/>
      <c r="J640" s="4"/>
      <c r="K640" s="4">
        <v>223</v>
      </c>
      <c r="L640" s="4">
        <v>9</v>
      </c>
      <c r="M640" s="4">
        <v>3</v>
      </c>
      <c r="N640" s="4" t="s">
        <v>3</v>
      </c>
      <c r="O640" s="4">
        <v>2</v>
      </c>
      <c r="P640" s="4"/>
      <c r="Q640" s="4"/>
      <c r="R640" s="4"/>
      <c r="S640" s="4"/>
      <c r="T640" s="4"/>
      <c r="U640" s="4"/>
      <c r="V640" s="4"/>
      <c r="W640" s="4">
        <v>0</v>
      </c>
      <c r="X640" s="4">
        <v>1</v>
      </c>
      <c r="Y640" s="4">
        <v>0</v>
      </c>
      <c r="Z640" s="4"/>
      <c r="AA640" s="4"/>
      <c r="AB640" s="4"/>
    </row>
    <row r="641" spans="1:28" x14ac:dyDescent="0.2">
      <c r="A641" s="4">
        <v>50</v>
      </c>
      <c r="B641" s="4">
        <v>0</v>
      </c>
      <c r="C641" s="4">
        <v>0</v>
      </c>
      <c r="D641" s="4">
        <v>1</v>
      </c>
      <c r="E641" s="4">
        <v>229</v>
      </c>
      <c r="F641" s="4">
        <f>ROUND(Source!AZ630,O641)</f>
        <v>0</v>
      </c>
      <c r="G641" s="4" t="s">
        <v>114</v>
      </c>
      <c r="H641" s="4" t="s">
        <v>115</v>
      </c>
      <c r="I641" s="4"/>
      <c r="J641" s="4"/>
      <c r="K641" s="4">
        <v>229</v>
      </c>
      <c r="L641" s="4">
        <v>10</v>
      </c>
      <c r="M641" s="4">
        <v>3</v>
      </c>
      <c r="N641" s="4" t="s">
        <v>3</v>
      </c>
      <c r="O641" s="4">
        <v>2</v>
      </c>
      <c r="P641" s="4"/>
      <c r="Q641" s="4"/>
      <c r="R641" s="4"/>
      <c r="S641" s="4"/>
      <c r="T641" s="4"/>
      <c r="U641" s="4"/>
      <c r="V641" s="4"/>
      <c r="W641" s="4">
        <v>0</v>
      </c>
      <c r="X641" s="4">
        <v>1</v>
      </c>
      <c r="Y641" s="4">
        <v>0</v>
      </c>
      <c r="Z641" s="4"/>
      <c r="AA641" s="4"/>
      <c r="AB641" s="4"/>
    </row>
    <row r="642" spans="1:28" x14ac:dyDescent="0.2">
      <c r="A642" s="4">
        <v>50</v>
      </c>
      <c r="B642" s="4">
        <v>0</v>
      </c>
      <c r="C642" s="4">
        <v>0</v>
      </c>
      <c r="D642" s="4">
        <v>1</v>
      </c>
      <c r="E642" s="4">
        <v>203</v>
      </c>
      <c r="F642" s="4">
        <f>ROUND(Source!Q630,O642)</f>
        <v>3159.08</v>
      </c>
      <c r="G642" s="4" t="s">
        <v>116</v>
      </c>
      <c r="H642" s="4" t="s">
        <v>117</v>
      </c>
      <c r="I642" s="4"/>
      <c r="J642" s="4"/>
      <c r="K642" s="4">
        <v>203</v>
      </c>
      <c r="L642" s="4">
        <v>11</v>
      </c>
      <c r="M642" s="4">
        <v>3</v>
      </c>
      <c r="N642" s="4" t="s">
        <v>3</v>
      </c>
      <c r="O642" s="4">
        <v>2</v>
      </c>
      <c r="P642" s="4"/>
      <c r="Q642" s="4"/>
      <c r="R642" s="4"/>
      <c r="S642" s="4"/>
      <c r="T642" s="4"/>
      <c r="U642" s="4"/>
      <c r="V642" s="4"/>
      <c r="W642" s="4">
        <v>3159.08</v>
      </c>
      <c r="X642" s="4">
        <v>1</v>
      </c>
      <c r="Y642" s="4">
        <v>3159.08</v>
      </c>
      <c r="Z642" s="4"/>
      <c r="AA642" s="4"/>
      <c r="AB642" s="4"/>
    </row>
    <row r="643" spans="1:28" x14ac:dyDescent="0.2">
      <c r="A643" s="4">
        <v>50</v>
      </c>
      <c r="B643" s="4">
        <v>0</v>
      </c>
      <c r="C643" s="4">
        <v>0</v>
      </c>
      <c r="D643" s="4">
        <v>1</v>
      </c>
      <c r="E643" s="4">
        <v>231</v>
      </c>
      <c r="F643" s="4">
        <f>ROUND(Source!BB630,O643)</f>
        <v>0</v>
      </c>
      <c r="G643" s="4" t="s">
        <v>118</v>
      </c>
      <c r="H643" s="4" t="s">
        <v>119</v>
      </c>
      <c r="I643" s="4"/>
      <c r="J643" s="4"/>
      <c r="K643" s="4">
        <v>231</v>
      </c>
      <c r="L643" s="4">
        <v>12</v>
      </c>
      <c r="M643" s="4">
        <v>3</v>
      </c>
      <c r="N643" s="4" t="s">
        <v>3</v>
      </c>
      <c r="O643" s="4">
        <v>2</v>
      </c>
      <c r="P643" s="4"/>
      <c r="Q643" s="4"/>
      <c r="R643" s="4"/>
      <c r="S643" s="4"/>
      <c r="T643" s="4"/>
      <c r="U643" s="4"/>
      <c r="V643" s="4"/>
      <c r="W643" s="4">
        <v>0</v>
      </c>
      <c r="X643" s="4">
        <v>1</v>
      </c>
      <c r="Y643" s="4">
        <v>0</v>
      </c>
      <c r="Z643" s="4"/>
      <c r="AA643" s="4"/>
      <c r="AB643" s="4"/>
    </row>
    <row r="644" spans="1:28" x14ac:dyDescent="0.2">
      <c r="A644" s="4">
        <v>50</v>
      </c>
      <c r="B644" s="4">
        <v>0</v>
      </c>
      <c r="C644" s="4">
        <v>0</v>
      </c>
      <c r="D644" s="4">
        <v>1</v>
      </c>
      <c r="E644" s="4">
        <v>204</v>
      </c>
      <c r="F644" s="4">
        <f>ROUND(Source!R630,O644)</f>
        <v>2062</v>
      </c>
      <c r="G644" s="4" t="s">
        <v>120</v>
      </c>
      <c r="H644" s="4" t="s">
        <v>121</v>
      </c>
      <c r="I644" s="4"/>
      <c r="J644" s="4"/>
      <c r="K644" s="4">
        <v>204</v>
      </c>
      <c r="L644" s="4">
        <v>13</v>
      </c>
      <c r="M644" s="4">
        <v>3</v>
      </c>
      <c r="N644" s="4" t="s">
        <v>3</v>
      </c>
      <c r="O644" s="4">
        <v>2</v>
      </c>
      <c r="P644" s="4"/>
      <c r="Q644" s="4"/>
      <c r="R644" s="4"/>
      <c r="S644" s="4"/>
      <c r="T644" s="4"/>
      <c r="U644" s="4"/>
      <c r="V644" s="4"/>
      <c r="W644" s="4">
        <v>2062</v>
      </c>
      <c r="X644" s="4">
        <v>1</v>
      </c>
      <c r="Y644" s="4">
        <v>2062</v>
      </c>
      <c r="Z644" s="4"/>
      <c r="AA644" s="4"/>
      <c r="AB644" s="4"/>
    </row>
    <row r="645" spans="1:28" x14ac:dyDescent="0.2">
      <c r="A645" s="4">
        <v>50</v>
      </c>
      <c r="B645" s="4">
        <v>0</v>
      </c>
      <c r="C645" s="4">
        <v>0</v>
      </c>
      <c r="D645" s="4">
        <v>1</v>
      </c>
      <c r="E645" s="4">
        <v>205</v>
      </c>
      <c r="F645" s="4">
        <f>ROUND(Source!S630,O645)</f>
        <v>53522.559999999998</v>
      </c>
      <c r="G645" s="4" t="s">
        <v>122</v>
      </c>
      <c r="H645" s="4" t="s">
        <v>123</v>
      </c>
      <c r="I645" s="4"/>
      <c r="J645" s="4"/>
      <c r="K645" s="4">
        <v>205</v>
      </c>
      <c r="L645" s="4">
        <v>14</v>
      </c>
      <c r="M645" s="4">
        <v>3</v>
      </c>
      <c r="N645" s="4" t="s">
        <v>3</v>
      </c>
      <c r="O645" s="4">
        <v>2</v>
      </c>
      <c r="P645" s="4"/>
      <c r="Q645" s="4"/>
      <c r="R645" s="4"/>
      <c r="S645" s="4"/>
      <c r="T645" s="4"/>
      <c r="U645" s="4"/>
      <c r="V645" s="4"/>
      <c r="W645" s="4">
        <v>53522.559999999998</v>
      </c>
      <c r="X645" s="4">
        <v>1</v>
      </c>
      <c r="Y645" s="4">
        <v>53522.559999999998</v>
      </c>
      <c r="Z645" s="4"/>
      <c r="AA645" s="4"/>
      <c r="AB645" s="4"/>
    </row>
    <row r="646" spans="1:28" x14ac:dyDescent="0.2">
      <c r="A646" s="4">
        <v>50</v>
      </c>
      <c r="B646" s="4">
        <v>0</v>
      </c>
      <c r="C646" s="4">
        <v>0</v>
      </c>
      <c r="D646" s="4">
        <v>1</v>
      </c>
      <c r="E646" s="4">
        <v>232</v>
      </c>
      <c r="F646" s="4">
        <f>ROUND(Source!BC630,O646)</f>
        <v>0</v>
      </c>
      <c r="G646" s="4" t="s">
        <v>124</v>
      </c>
      <c r="H646" s="4" t="s">
        <v>125</v>
      </c>
      <c r="I646" s="4"/>
      <c r="J646" s="4"/>
      <c r="K646" s="4">
        <v>232</v>
      </c>
      <c r="L646" s="4">
        <v>15</v>
      </c>
      <c r="M646" s="4">
        <v>3</v>
      </c>
      <c r="N646" s="4" t="s">
        <v>3</v>
      </c>
      <c r="O646" s="4">
        <v>2</v>
      </c>
      <c r="P646" s="4"/>
      <c r="Q646" s="4"/>
      <c r="R646" s="4"/>
      <c r="S646" s="4"/>
      <c r="T646" s="4"/>
      <c r="U646" s="4"/>
      <c r="V646" s="4"/>
      <c r="W646" s="4">
        <v>0</v>
      </c>
      <c r="X646" s="4">
        <v>1</v>
      </c>
      <c r="Y646" s="4">
        <v>0</v>
      </c>
      <c r="Z646" s="4"/>
      <c r="AA646" s="4"/>
      <c r="AB646" s="4"/>
    </row>
    <row r="647" spans="1:28" x14ac:dyDescent="0.2">
      <c r="A647" s="4">
        <v>50</v>
      </c>
      <c r="B647" s="4">
        <v>0</v>
      </c>
      <c r="C647" s="4">
        <v>0</v>
      </c>
      <c r="D647" s="4">
        <v>1</v>
      </c>
      <c r="E647" s="4">
        <v>214</v>
      </c>
      <c r="F647" s="4">
        <f>ROUND(Source!AS630,O647)</f>
        <v>0</v>
      </c>
      <c r="G647" s="4" t="s">
        <v>126</v>
      </c>
      <c r="H647" s="4" t="s">
        <v>127</v>
      </c>
      <c r="I647" s="4"/>
      <c r="J647" s="4"/>
      <c r="K647" s="4">
        <v>214</v>
      </c>
      <c r="L647" s="4">
        <v>16</v>
      </c>
      <c r="M647" s="4">
        <v>3</v>
      </c>
      <c r="N647" s="4" t="s">
        <v>3</v>
      </c>
      <c r="O647" s="4">
        <v>2</v>
      </c>
      <c r="P647" s="4"/>
      <c r="Q647" s="4"/>
      <c r="R647" s="4"/>
      <c r="S647" s="4"/>
      <c r="T647" s="4"/>
      <c r="U647" s="4"/>
      <c r="V647" s="4"/>
      <c r="W647" s="4">
        <v>0</v>
      </c>
      <c r="X647" s="4">
        <v>1</v>
      </c>
      <c r="Y647" s="4">
        <v>0</v>
      </c>
      <c r="Z647" s="4"/>
      <c r="AA647" s="4"/>
      <c r="AB647" s="4"/>
    </row>
    <row r="648" spans="1:28" x14ac:dyDescent="0.2">
      <c r="A648" s="4">
        <v>50</v>
      </c>
      <c r="B648" s="4">
        <v>0</v>
      </c>
      <c r="C648" s="4">
        <v>0</v>
      </c>
      <c r="D648" s="4">
        <v>1</v>
      </c>
      <c r="E648" s="4">
        <v>215</v>
      </c>
      <c r="F648" s="4">
        <f>ROUND(Source!AT630,O648)</f>
        <v>0</v>
      </c>
      <c r="G648" s="4" t="s">
        <v>128</v>
      </c>
      <c r="H648" s="4" t="s">
        <v>129</v>
      </c>
      <c r="I648" s="4"/>
      <c r="J648" s="4"/>
      <c r="K648" s="4">
        <v>215</v>
      </c>
      <c r="L648" s="4">
        <v>17</v>
      </c>
      <c r="M648" s="4">
        <v>3</v>
      </c>
      <c r="N648" s="4" t="s">
        <v>3</v>
      </c>
      <c r="O648" s="4">
        <v>2</v>
      </c>
      <c r="P648" s="4"/>
      <c r="Q648" s="4"/>
      <c r="R648" s="4"/>
      <c r="S648" s="4"/>
      <c r="T648" s="4"/>
      <c r="U648" s="4"/>
      <c r="V648" s="4"/>
      <c r="W648" s="4">
        <v>0</v>
      </c>
      <c r="X648" s="4">
        <v>1</v>
      </c>
      <c r="Y648" s="4">
        <v>0</v>
      </c>
      <c r="Z648" s="4"/>
      <c r="AA648" s="4"/>
      <c r="AB648" s="4"/>
    </row>
    <row r="649" spans="1:28" x14ac:dyDescent="0.2">
      <c r="A649" s="4">
        <v>50</v>
      </c>
      <c r="B649" s="4">
        <v>0</v>
      </c>
      <c r="C649" s="4">
        <v>0</v>
      </c>
      <c r="D649" s="4">
        <v>1</v>
      </c>
      <c r="E649" s="4">
        <v>217</v>
      </c>
      <c r="F649" s="4">
        <f>ROUND(Source!AU630,O649)</f>
        <v>101800.83</v>
      </c>
      <c r="G649" s="4" t="s">
        <v>130</v>
      </c>
      <c r="H649" s="4" t="s">
        <v>131</v>
      </c>
      <c r="I649" s="4"/>
      <c r="J649" s="4"/>
      <c r="K649" s="4">
        <v>217</v>
      </c>
      <c r="L649" s="4">
        <v>18</v>
      </c>
      <c r="M649" s="4">
        <v>3</v>
      </c>
      <c r="N649" s="4" t="s">
        <v>3</v>
      </c>
      <c r="O649" s="4">
        <v>2</v>
      </c>
      <c r="P649" s="4"/>
      <c r="Q649" s="4"/>
      <c r="R649" s="4"/>
      <c r="S649" s="4"/>
      <c r="T649" s="4"/>
      <c r="U649" s="4"/>
      <c r="V649" s="4"/>
      <c r="W649" s="4">
        <v>101800.83</v>
      </c>
      <c r="X649" s="4">
        <v>1</v>
      </c>
      <c r="Y649" s="4">
        <v>101800.83</v>
      </c>
      <c r="Z649" s="4"/>
      <c r="AA649" s="4"/>
      <c r="AB649" s="4"/>
    </row>
    <row r="650" spans="1:28" x14ac:dyDescent="0.2">
      <c r="A650" s="4">
        <v>50</v>
      </c>
      <c r="B650" s="4">
        <v>0</v>
      </c>
      <c r="C650" s="4">
        <v>0</v>
      </c>
      <c r="D650" s="4">
        <v>1</v>
      </c>
      <c r="E650" s="4">
        <v>230</v>
      </c>
      <c r="F650" s="4">
        <f>ROUND(Source!BA630,O650)</f>
        <v>0</v>
      </c>
      <c r="G650" s="4" t="s">
        <v>132</v>
      </c>
      <c r="H650" s="4" t="s">
        <v>133</v>
      </c>
      <c r="I650" s="4"/>
      <c r="J650" s="4"/>
      <c r="K650" s="4">
        <v>230</v>
      </c>
      <c r="L650" s="4">
        <v>19</v>
      </c>
      <c r="M650" s="4">
        <v>3</v>
      </c>
      <c r="N650" s="4" t="s">
        <v>3</v>
      </c>
      <c r="O650" s="4">
        <v>2</v>
      </c>
      <c r="P650" s="4"/>
      <c r="Q650" s="4"/>
      <c r="R650" s="4"/>
      <c r="S650" s="4"/>
      <c r="T650" s="4"/>
      <c r="U650" s="4"/>
      <c r="V650" s="4"/>
      <c r="W650" s="4">
        <v>0</v>
      </c>
      <c r="X650" s="4">
        <v>1</v>
      </c>
      <c r="Y650" s="4">
        <v>0</v>
      </c>
      <c r="Z650" s="4"/>
      <c r="AA650" s="4"/>
      <c r="AB650" s="4"/>
    </row>
    <row r="651" spans="1:28" x14ac:dyDescent="0.2">
      <c r="A651" s="4">
        <v>50</v>
      </c>
      <c r="B651" s="4">
        <v>0</v>
      </c>
      <c r="C651" s="4">
        <v>0</v>
      </c>
      <c r="D651" s="4">
        <v>1</v>
      </c>
      <c r="E651" s="4">
        <v>206</v>
      </c>
      <c r="F651" s="4">
        <f>ROUND(Source!T630,O651)</f>
        <v>0</v>
      </c>
      <c r="G651" s="4" t="s">
        <v>134</v>
      </c>
      <c r="H651" s="4" t="s">
        <v>135</v>
      </c>
      <c r="I651" s="4"/>
      <c r="J651" s="4"/>
      <c r="K651" s="4">
        <v>206</v>
      </c>
      <c r="L651" s="4">
        <v>20</v>
      </c>
      <c r="M651" s="4">
        <v>3</v>
      </c>
      <c r="N651" s="4" t="s">
        <v>3</v>
      </c>
      <c r="O651" s="4">
        <v>2</v>
      </c>
      <c r="P651" s="4"/>
      <c r="Q651" s="4"/>
      <c r="R651" s="4"/>
      <c r="S651" s="4"/>
      <c r="T651" s="4"/>
      <c r="U651" s="4"/>
      <c r="V651" s="4"/>
      <c r="W651" s="4">
        <v>0</v>
      </c>
      <c r="X651" s="4">
        <v>1</v>
      </c>
      <c r="Y651" s="4">
        <v>0</v>
      </c>
      <c r="Z651" s="4"/>
      <c r="AA651" s="4"/>
      <c r="AB651" s="4"/>
    </row>
    <row r="652" spans="1:28" x14ac:dyDescent="0.2">
      <c r="A652" s="4">
        <v>50</v>
      </c>
      <c r="B652" s="4">
        <v>0</v>
      </c>
      <c r="C652" s="4">
        <v>0</v>
      </c>
      <c r="D652" s="4">
        <v>1</v>
      </c>
      <c r="E652" s="4">
        <v>207</v>
      </c>
      <c r="F652" s="4">
        <f>Source!U630</f>
        <v>154.08000000000001</v>
      </c>
      <c r="G652" s="4" t="s">
        <v>136</v>
      </c>
      <c r="H652" s="4" t="s">
        <v>137</v>
      </c>
      <c r="I652" s="4"/>
      <c r="J652" s="4"/>
      <c r="K652" s="4">
        <v>207</v>
      </c>
      <c r="L652" s="4">
        <v>21</v>
      </c>
      <c r="M652" s="4">
        <v>3</v>
      </c>
      <c r="N652" s="4" t="s">
        <v>3</v>
      </c>
      <c r="O652" s="4">
        <v>-1</v>
      </c>
      <c r="P652" s="4"/>
      <c r="Q652" s="4"/>
      <c r="R652" s="4"/>
      <c r="S652" s="4"/>
      <c r="T652" s="4"/>
      <c r="U652" s="4"/>
      <c r="V652" s="4"/>
      <c r="W652" s="4">
        <v>154.07999999999998</v>
      </c>
      <c r="X652" s="4">
        <v>1</v>
      </c>
      <c r="Y652" s="4">
        <v>154.07999999999998</v>
      </c>
      <c r="Z652" s="4"/>
      <c r="AA652" s="4"/>
      <c r="AB652" s="4"/>
    </row>
    <row r="653" spans="1:28" x14ac:dyDescent="0.2">
      <c r="A653" s="4">
        <v>50</v>
      </c>
      <c r="B653" s="4">
        <v>0</v>
      </c>
      <c r="C653" s="4">
        <v>0</v>
      </c>
      <c r="D653" s="4">
        <v>1</v>
      </c>
      <c r="E653" s="4">
        <v>208</v>
      </c>
      <c r="F653" s="4">
        <f>Source!V630</f>
        <v>0</v>
      </c>
      <c r="G653" s="4" t="s">
        <v>138</v>
      </c>
      <c r="H653" s="4" t="s">
        <v>139</v>
      </c>
      <c r="I653" s="4"/>
      <c r="J653" s="4"/>
      <c r="K653" s="4">
        <v>208</v>
      </c>
      <c r="L653" s="4">
        <v>22</v>
      </c>
      <c r="M653" s="4">
        <v>3</v>
      </c>
      <c r="N653" s="4" t="s">
        <v>3</v>
      </c>
      <c r="O653" s="4">
        <v>-1</v>
      </c>
      <c r="P653" s="4"/>
      <c r="Q653" s="4"/>
      <c r="R653" s="4"/>
      <c r="S653" s="4"/>
      <c r="T653" s="4"/>
      <c r="U653" s="4"/>
      <c r="V653" s="4"/>
      <c r="W653" s="4">
        <v>0</v>
      </c>
      <c r="X653" s="4">
        <v>1</v>
      </c>
      <c r="Y653" s="4">
        <v>0</v>
      </c>
      <c r="Z653" s="4"/>
      <c r="AA653" s="4"/>
      <c r="AB653" s="4"/>
    </row>
    <row r="654" spans="1:28" x14ac:dyDescent="0.2">
      <c r="A654" s="4">
        <v>50</v>
      </c>
      <c r="B654" s="4">
        <v>0</v>
      </c>
      <c r="C654" s="4">
        <v>0</v>
      </c>
      <c r="D654" s="4">
        <v>1</v>
      </c>
      <c r="E654" s="4">
        <v>209</v>
      </c>
      <c r="F654" s="4">
        <f>ROUND(Source!W630,O654)</f>
        <v>0</v>
      </c>
      <c r="G654" s="4" t="s">
        <v>140</v>
      </c>
      <c r="H654" s="4" t="s">
        <v>141</v>
      </c>
      <c r="I654" s="4"/>
      <c r="J654" s="4"/>
      <c r="K654" s="4">
        <v>209</v>
      </c>
      <c r="L654" s="4">
        <v>23</v>
      </c>
      <c r="M654" s="4">
        <v>3</v>
      </c>
      <c r="N654" s="4" t="s">
        <v>3</v>
      </c>
      <c r="O654" s="4">
        <v>2</v>
      </c>
      <c r="P654" s="4"/>
      <c r="Q654" s="4"/>
      <c r="R654" s="4"/>
      <c r="S654" s="4"/>
      <c r="T654" s="4"/>
      <c r="U654" s="4"/>
      <c r="V654" s="4"/>
      <c r="W654" s="4">
        <v>0</v>
      </c>
      <c r="X654" s="4">
        <v>1</v>
      </c>
      <c r="Y654" s="4">
        <v>0</v>
      </c>
      <c r="Z654" s="4"/>
      <c r="AA654" s="4"/>
      <c r="AB654" s="4"/>
    </row>
    <row r="655" spans="1:28" x14ac:dyDescent="0.2">
      <c r="A655" s="4">
        <v>50</v>
      </c>
      <c r="B655" s="4">
        <v>0</v>
      </c>
      <c r="C655" s="4">
        <v>0</v>
      </c>
      <c r="D655" s="4">
        <v>1</v>
      </c>
      <c r="E655" s="4">
        <v>233</v>
      </c>
      <c r="F655" s="4">
        <f>ROUND(Source!BD630,O655)</f>
        <v>0</v>
      </c>
      <c r="G655" s="4" t="s">
        <v>142</v>
      </c>
      <c r="H655" s="4" t="s">
        <v>143</v>
      </c>
      <c r="I655" s="4"/>
      <c r="J655" s="4"/>
      <c r="K655" s="4">
        <v>233</v>
      </c>
      <c r="L655" s="4">
        <v>24</v>
      </c>
      <c r="M655" s="4">
        <v>3</v>
      </c>
      <c r="N655" s="4" t="s">
        <v>3</v>
      </c>
      <c r="O655" s="4">
        <v>2</v>
      </c>
      <c r="P655" s="4"/>
      <c r="Q655" s="4"/>
      <c r="R655" s="4"/>
      <c r="S655" s="4"/>
      <c r="T655" s="4"/>
      <c r="U655" s="4"/>
      <c r="V655" s="4"/>
      <c r="W655" s="4">
        <v>0</v>
      </c>
      <c r="X655" s="4">
        <v>1</v>
      </c>
      <c r="Y655" s="4">
        <v>0</v>
      </c>
      <c r="Z655" s="4"/>
      <c r="AA655" s="4"/>
      <c r="AB655" s="4"/>
    </row>
    <row r="656" spans="1:28" x14ac:dyDescent="0.2">
      <c r="A656" s="4">
        <v>50</v>
      </c>
      <c r="B656" s="4">
        <v>0</v>
      </c>
      <c r="C656" s="4">
        <v>0</v>
      </c>
      <c r="D656" s="4">
        <v>1</v>
      </c>
      <c r="E656" s="4">
        <v>210</v>
      </c>
      <c r="F656" s="4">
        <f>ROUND(Source!X630,O656)</f>
        <v>37465.78</v>
      </c>
      <c r="G656" s="4" t="s">
        <v>144</v>
      </c>
      <c r="H656" s="4" t="s">
        <v>145</v>
      </c>
      <c r="I656" s="4"/>
      <c r="J656" s="4"/>
      <c r="K656" s="4">
        <v>210</v>
      </c>
      <c r="L656" s="4">
        <v>25</v>
      </c>
      <c r="M656" s="4">
        <v>3</v>
      </c>
      <c r="N656" s="4" t="s">
        <v>3</v>
      </c>
      <c r="O656" s="4">
        <v>2</v>
      </c>
      <c r="P656" s="4"/>
      <c r="Q656" s="4"/>
      <c r="R656" s="4"/>
      <c r="S656" s="4"/>
      <c r="T656" s="4"/>
      <c r="U656" s="4"/>
      <c r="V656" s="4"/>
      <c r="W656" s="4">
        <v>37465.78</v>
      </c>
      <c r="X656" s="4">
        <v>1</v>
      </c>
      <c r="Y656" s="4">
        <v>37465.78</v>
      </c>
      <c r="Z656" s="4"/>
      <c r="AA656" s="4"/>
      <c r="AB656" s="4"/>
    </row>
    <row r="657" spans="1:206" x14ac:dyDescent="0.2">
      <c r="A657" s="4">
        <v>50</v>
      </c>
      <c r="B657" s="4">
        <v>0</v>
      </c>
      <c r="C657" s="4">
        <v>0</v>
      </c>
      <c r="D657" s="4">
        <v>1</v>
      </c>
      <c r="E657" s="4">
        <v>211</v>
      </c>
      <c r="F657" s="4">
        <f>ROUND(Source!Y630,O657)</f>
        <v>5352.25</v>
      </c>
      <c r="G657" s="4" t="s">
        <v>146</v>
      </c>
      <c r="H657" s="4" t="s">
        <v>147</v>
      </c>
      <c r="I657" s="4"/>
      <c r="J657" s="4"/>
      <c r="K657" s="4">
        <v>211</v>
      </c>
      <c r="L657" s="4">
        <v>26</v>
      </c>
      <c r="M657" s="4">
        <v>3</v>
      </c>
      <c r="N657" s="4" t="s">
        <v>3</v>
      </c>
      <c r="O657" s="4">
        <v>2</v>
      </c>
      <c r="P657" s="4"/>
      <c r="Q657" s="4"/>
      <c r="R657" s="4"/>
      <c r="S657" s="4"/>
      <c r="T657" s="4"/>
      <c r="U657" s="4"/>
      <c r="V657" s="4"/>
      <c r="W657" s="4">
        <v>5352.25</v>
      </c>
      <c r="X657" s="4">
        <v>1</v>
      </c>
      <c r="Y657" s="4">
        <v>5352.25</v>
      </c>
      <c r="Z657" s="4"/>
      <c r="AA657" s="4"/>
      <c r="AB657" s="4"/>
    </row>
    <row r="658" spans="1:206" x14ac:dyDescent="0.2">
      <c r="A658" s="4">
        <v>50</v>
      </c>
      <c r="B658" s="4">
        <v>0</v>
      </c>
      <c r="C658" s="4">
        <v>0</v>
      </c>
      <c r="D658" s="4">
        <v>1</v>
      </c>
      <c r="E658" s="4">
        <v>224</v>
      </c>
      <c r="F658" s="4">
        <f>ROUND(Source!AR630,O658)</f>
        <v>101800.83</v>
      </c>
      <c r="G658" s="4" t="s">
        <v>148</v>
      </c>
      <c r="H658" s="4" t="s">
        <v>149</v>
      </c>
      <c r="I658" s="4"/>
      <c r="J658" s="4"/>
      <c r="K658" s="4">
        <v>224</v>
      </c>
      <c r="L658" s="4">
        <v>27</v>
      </c>
      <c r="M658" s="4">
        <v>3</v>
      </c>
      <c r="N658" s="4" t="s">
        <v>3</v>
      </c>
      <c r="O658" s="4">
        <v>2</v>
      </c>
      <c r="P658" s="4"/>
      <c r="Q658" s="4"/>
      <c r="R658" s="4"/>
      <c r="S658" s="4"/>
      <c r="T658" s="4"/>
      <c r="U658" s="4"/>
      <c r="V658" s="4"/>
      <c r="W658" s="4">
        <v>101800.83</v>
      </c>
      <c r="X658" s="4">
        <v>1</v>
      </c>
      <c r="Y658" s="4">
        <v>101800.83</v>
      </c>
      <c r="Z658" s="4"/>
      <c r="AA658" s="4"/>
      <c r="AB658" s="4"/>
    </row>
    <row r="660" spans="1:206" x14ac:dyDescent="0.2">
      <c r="A660" s="2">
        <v>51</v>
      </c>
      <c r="B660" s="2">
        <f>B471</f>
        <v>1</v>
      </c>
      <c r="C660" s="2">
        <f>A471</f>
        <v>4</v>
      </c>
      <c r="D660" s="2">
        <f>ROW(A471)</f>
        <v>471</v>
      </c>
      <c r="E660" s="2"/>
      <c r="F660" s="2" t="str">
        <f>IF(F471&lt;&gt;"",F471,"")</f>
        <v>Новый раздел</v>
      </c>
      <c r="G660" s="2" t="str">
        <f>IF(G471&lt;&gt;"",G471,"")</f>
        <v>г. Москва, ул. Немчинова, д.14</v>
      </c>
      <c r="H660" s="2">
        <v>0</v>
      </c>
      <c r="I660" s="2"/>
      <c r="J660" s="2"/>
      <c r="K660" s="2"/>
      <c r="L660" s="2"/>
      <c r="M660" s="2"/>
      <c r="N660" s="2"/>
      <c r="O660" s="2">
        <f t="shared" ref="O660:T660" si="478">ROUND(O498+O542+O590+O630+AB660,2)</f>
        <v>362480.97</v>
      </c>
      <c r="P660" s="2">
        <f t="shared" si="478"/>
        <v>12349.12</v>
      </c>
      <c r="Q660" s="2">
        <f t="shared" si="478"/>
        <v>38272.61</v>
      </c>
      <c r="R660" s="2">
        <f t="shared" si="478"/>
        <v>24984.68</v>
      </c>
      <c r="S660" s="2">
        <f t="shared" si="478"/>
        <v>311859.24</v>
      </c>
      <c r="T660" s="2">
        <f t="shared" si="478"/>
        <v>0</v>
      </c>
      <c r="U660" s="2">
        <f>U498+U542+U590+U630+AH660</f>
        <v>833.774</v>
      </c>
      <c r="V660" s="2">
        <f>V498+V542+V590+V630+AI660</f>
        <v>0</v>
      </c>
      <c r="W660" s="2">
        <f>ROUND(W498+W542+W590+W630+AJ660,2)</f>
        <v>0</v>
      </c>
      <c r="X660" s="2">
        <f>ROUND(X498+X542+X590+X630+AK660,2)</f>
        <v>218301.46</v>
      </c>
      <c r="Y660" s="2">
        <f>ROUND(Y498+Y542+Y590+Y630+AL660,2)</f>
        <v>31185.94</v>
      </c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>
        <f t="shared" ref="AO660:BD660" si="479">ROUND(AO498+AO542+AO590+AO630+BX660,2)</f>
        <v>0</v>
      </c>
      <c r="AP660" s="2">
        <f t="shared" si="479"/>
        <v>0</v>
      </c>
      <c r="AQ660" s="2">
        <f t="shared" si="479"/>
        <v>0</v>
      </c>
      <c r="AR660" s="2">
        <f t="shared" si="479"/>
        <v>638951.82999999996</v>
      </c>
      <c r="AS660" s="2">
        <f t="shared" si="479"/>
        <v>0</v>
      </c>
      <c r="AT660" s="2">
        <f t="shared" si="479"/>
        <v>0</v>
      </c>
      <c r="AU660" s="2">
        <f t="shared" si="479"/>
        <v>638951.82999999996</v>
      </c>
      <c r="AV660" s="2">
        <f t="shared" si="479"/>
        <v>12349.12</v>
      </c>
      <c r="AW660" s="2">
        <f t="shared" si="479"/>
        <v>12349.12</v>
      </c>
      <c r="AX660" s="2">
        <f t="shared" si="479"/>
        <v>0</v>
      </c>
      <c r="AY660" s="2">
        <f t="shared" si="479"/>
        <v>12349.12</v>
      </c>
      <c r="AZ660" s="2">
        <f t="shared" si="479"/>
        <v>0</v>
      </c>
      <c r="BA660" s="2">
        <f t="shared" si="479"/>
        <v>0</v>
      </c>
      <c r="BB660" s="2">
        <f t="shared" si="479"/>
        <v>0</v>
      </c>
      <c r="BC660" s="2">
        <f t="shared" si="479"/>
        <v>0</v>
      </c>
      <c r="BD660" s="2">
        <f t="shared" si="479"/>
        <v>0</v>
      </c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/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/>
      <c r="GP660" s="3"/>
      <c r="GQ660" s="3"/>
      <c r="GR660" s="3"/>
      <c r="GS660" s="3"/>
      <c r="GT660" s="3"/>
      <c r="GU660" s="3"/>
      <c r="GV660" s="3"/>
      <c r="GW660" s="3"/>
      <c r="GX660" s="3">
        <v>0</v>
      </c>
    </row>
    <row r="662" spans="1:206" x14ac:dyDescent="0.2">
      <c r="A662" s="4">
        <v>50</v>
      </c>
      <c r="B662" s="4">
        <v>0</v>
      </c>
      <c r="C662" s="4">
        <v>0</v>
      </c>
      <c r="D662" s="4">
        <v>1</v>
      </c>
      <c r="E662" s="4">
        <v>201</v>
      </c>
      <c r="F662" s="4">
        <f>ROUND(Source!O660,O662)</f>
        <v>362480.97</v>
      </c>
      <c r="G662" s="4" t="s">
        <v>96</v>
      </c>
      <c r="H662" s="4" t="s">
        <v>97</v>
      </c>
      <c r="I662" s="4"/>
      <c r="J662" s="4"/>
      <c r="K662" s="4">
        <v>201</v>
      </c>
      <c r="L662" s="4">
        <v>1</v>
      </c>
      <c r="M662" s="4">
        <v>3</v>
      </c>
      <c r="N662" s="4" t="s">
        <v>3</v>
      </c>
      <c r="O662" s="4">
        <v>2</v>
      </c>
      <c r="P662" s="4"/>
      <c r="Q662" s="4"/>
      <c r="R662" s="4"/>
      <c r="S662" s="4"/>
      <c r="T662" s="4"/>
      <c r="U662" s="4"/>
      <c r="V662" s="4"/>
      <c r="W662" s="4">
        <v>362480.97</v>
      </c>
      <c r="X662" s="4">
        <v>1</v>
      </c>
      <c r="Y662" s="4">
        <v>362480.97</v>
      </c>
      <c r="Z662" s="4"/>
      <c r="AA662" s="4"/>
      <c r="AB662" s="4"/>
    </row>
    <row r="663" spans="1:206" x14ac:dyDescent="0.2">
      <c r="A663" s="4">
        <v>50</v>
      </c>
      <c r="B663" s="4">
        <v>0</v>
      </c>
      <c r="C663" s="4">
        <v>0</v>
      </c>
      <c r="D663" s="4">
        <v>1</v>
      </c>
      <c r="E663" s="4">
        <v>202</v>
      </c>
      <c r="F663" s="4">
        <f>ROUND(Source!P660,O663)</f>
        <v>12349.12</v>
      </c>
      <c r="G663" s="4" t="s">
        <v>98</v>
      </c>
      <c r="H663" s="4" t="s">
        <v>99</v>
      </c>
      <c r="I663" s="4"/>
      <c r="J663" s="4"/>
      <c r="K663" s="4">
        <v>202</v>
      </c>
      <c r="L663" s="4">
        <v>2</v>
      </c>
      <c r="M663" s="4">
        <v>3</v>
      </c>
      <c r="N663" s="4" t="s">
        <v>3</v>
      </c>
      <c r="O663" s="4">
        <v>2</v>
      </c>
      <c r="P663" s="4"/>
      <c r="Q663" s="4"/>
      <c r="R663" s="4"/>
      <c r="S663" s="4"/>
      <c r="T663" s="4"/>
      <c r="U663" s="4"/>
      <c r="V663" s="4"/>
      <c r="W663" s="4">
        <v>12349.12</v>
      </c>
      <c r="X663" s="4">
        <v>1</v>
      </c>
      <c r="Y663" s="4">
        <v>12349.12</v>
      </c>
      <c r="Z663" s="4"/>
      <c r="AA663" s="4"/>
      <c r="AB663" s="4"/>
    </row>
    <row r="664" spans="1:206" x14ac:dyDescent="0.2">
      <c r="A664" s="4">
        <v>50</v>
      </c>
      <c r="B664" s="4">
        <v>0</v>
      </c>
      <c r="C664" s="4">
        <v>0</v>
      </c>
      <c r="D664" s="4">
        <v>1</v>
      </c>
      <c r="E664" s="4">
        <v>222</v>
      </c>
      <c r="F664" s="4">
        <f>ROUND(Source!AO660,O664)</f>
        <v>0</v>
      </c>
      <c r="G664" s="4" t="s">
        <v>100</v>
      </c>
      <c r="H664" s="4" t="s">
        <v>101</v>
      </c>
      <c r="I664" s="4"/>
      <c r="J664" s="4"/>
      <c r="K664" s="4">
        <v>222</v>
      </c>
      <c r="L664" s="4">
        <v>3</v>
      </c>
      <c r="M664" s="4">
        <v>3</v>
      </c>
      <c r="N664" s="4" t="s">
        <v>3</v>
      </c>
      <c r="O664" s="4">
        <v>2</v>
      </c>
      <c r="P664" s="4"/>
      <c r="Q664" s="4"/>
      <c r="R664" s="4"/>
      <c r="S664" s="4"/>
      <c r="T664" s="4"/>
      <c r="U664" s="4"/>
      <c r="V664" s="4"/>
      <c r="W664" s="4">
        <v>0</v>
      </c>
      <c r="X664" s="4">
        <v>1</v>
      </c>
      <c r="Y664" s="4">
        <v>0</v>
      </c>
      <c r="Z664" s="4"/>
      <c r="AA664" s="4"/>
      <c r="AB664" s="4"/>
    </row>
    <row r="665" spans="1:206" x14ac:dyDescent="0.2">
      <c r="A665" s="4">
        <v>50</v>
      </c>
      <c r="B665" s="4">
        <v>0</v>
      </c>
      <c r="C665" s="4">
        <v>0</v>
      </c>
      <c r="D665" s="4">
        <v>1</v>
      </c>
      <c r="E665" s="4">
        <v>225</v>
      </c>
      <c r="F665" s="4">
        <f>ROUND(Source!AV660,O665)</f>
        <v>12349.12</v>
      </c>
      <c r="G665" s="4" t="s">
        <v>102</v>
      </c>
      <c r="H665" s="4" t="s">
        <v>103</v>
      </c>
      <c r="I665" s="4"/>
      <c r="J665" s="4"/>
      <c r="K665" s="4">
        <v>225</v>
      </c>
      <c r="L665" s="4">
        <v>4</v>
      </c>
      <c r="M665" s="4">
        <v>3</v>
      </c>
      <c r="N665" s="4" t="s">
        <v>3</v>
      </c>
      <c r="O665" s="4">
        <v>2</v>
      </c>
      <c r="P665" s="4"/>
      <c r="Q665" s="4"/>
      <c r="R665" s="4"/>
      <c r="S665" s="4"/>
      <c r="T665" s="4"/>
      <c r="U665" s="4"/>
      <c r="V665" s="4"/>
      <c r="W665" s="4">
        <v>12349.12</v>
      </c>
      <c r="X665" s="4">
        <v>1</v>
      </c>
      <c r="Y665" s="4">
        <v>12349.12</v>
      </c>
      <c r="Z665" s="4"/>
      <c r="AA665" s="4"/>
      <c r="AB665" s="4"/>
    </row>
    <row r="666" spans="1:206" x14ac:dyDescent="0.2">
      <c r="A666" s="4">
        <v>50</v>
      </c>
      <c r="B666" s="4">
        <v>0</v>
      </c>
      <c r="C666" s="4">
        <v>0</v>
      </c>
      <c r="D666" s="4">
        <v>1</v>
      </c>
      <c r="E666" s="4">
        <v>226</v>
      </c>
      <c r="F666" s="4">
        <f>ROUND(Source!AW660,O666)</f>
        <v>12349.12</v>
      </c>
      <c r="G666" s="4" t="s">
        <v>104</v>
      </c>
      <c r="H666" s="4" t="s">
        <v>105</v>
      </c>
      <c r="I666" s="4"/>
      <c r="J666" s="4"/>
      <c r="K666" s="4">
        <v>226</v>
      </c>
      <c r="L666" s="4">
        <v>5</v>
      </c>
      <c r="M666" s="4">
        <v>3</v>
      </c>
      <c r="N666" s="4" t="s">
        <v>3</v>
      </c>
      <c r="O666" s="4">
        <v>2</v>
      </c>
      <c r="P666" s="4"/>
      <c r="Q666" s="4"/>
      <c r="R666" s="4"/>
      <c r="S666" s="4"/>
      <c r="T666" s="4"/>
      <c r="U666" s="4"/>
      <c r="V666" s="4"/>
      <c r="W666" s="4">
        <v>12349.12</v>
      </c>
      <c r="X666" s="4">
        <v>1</v>
      </c>
      <c r="Y666" s="4">
        <v>12349.12</v>
      </c>
      <c r="Z666" s="4"/>
      <c r="AA666" s="4"/>
      <c r="AB666" s="4"/>
    </row>
    <row r="667" spans="1:206" x14ac:dyDescent="0.2">
      <c r="A667" s="4">
        <v>50</v>
      </c>
      <c r="B667" s="4">
        <v>0</v>
      </c>
      <c r="C667" s="4">
        <v>0</v>
      </c>
      <c r="D667" s="4">
        <v>1</v>
      </c>
      <c r="E667" s="4">
        <v>227</v>
      </c>
      <c r="F667" s="4">
        <f>ROUND(Source!AX660,O667)</f>
        <v>0</v>
      </c>
      <c r="G667" s="4" t="s">
        <v>106</v>
      </c>
      <c r="H667" s="4" t="s">
        <v>107</v>
      </c>
      <c r="I667" s="4"/>
      <c r="J667" s="4"/>
      <c r="K667" s="4">
        <v>227</v>
      </c>
      <c r="L667" s="4">
        <v>6</v>
      </c>
      <c r="M667" s="4">
        <v>3</v>
      </c>
      <c r="N667" s="4" t="s">
        <v>3</v>
      </c>
      <c r="O667" s="4">
        <v>2</v>
      </c>
      <c r="P667" s="4"/>
      <c r="Q667" s="4"/>
      <c r="R667" s="4"/>
      <c r="S667" s="4"/>
      <c r="T667" s="4"/>
      <c r="U667" s="4"/>
      <c r="V667" s="4"/>
      <c r="W667" s="4">
        <v>0</v>
      </c>
      <c r="X667" s="4">
        <v>1</v>
      </c>
      <c r="Y667" s="4">
        <v>0</v>
      </c>
      <c r="Z667" s="4"/>
      <c r="AA667" s="4"/>
      <c r="AB667" s="4"/>
    </row>
    <row r="668" spans="1:206" x14ac:dyDescent="0.2">
      <c r="A668" s="4">
        <v>50</v>
      </c>
      <c r="B668" s="4">
        <v>0</v>
      </c>
      <c r="C668" s="4">
        <v>0</v>
      </c>
      <c r="D668" s="4">
        <v>1</v>
      </c>
      <c r="E668" s="4">
        <v>228</v>
      </c>
      <c r="F668" s="4">
        <f>ROUND(Source!AY660,O668)</f>
        <v>12349.12</v>
      </c>
      <c r="G668" s="4" t="s">
        <v>108</v>
      </c>
      <c r="H668" s="4" t="s">
        <v>109</v>
      </c>
      <c r="I668" s="4"/>
      <c r="J668" s="4"/>
      <c r="K668" s="4">
        <v>228</v>
      </c>
      <c r="L668" s="4">
        <v>7</v>
      </c>
      <c r="M668" s="4">
        <v>3</v>
      </c>
      <c r="N668" s="4" t="s">
        <v>3</v>
      </c>
      <c r="O668" s="4">
        <v>2</v>
      </c>
      <c r="P668" s="4"/>
      <c r="Q668" s="4"/>
      <c r="R668" s="4"/>
      <c r="S668" s="4"/>
      <c r="T668" s="4"/>
      <c r="U668" s="4"/>
      <c r="V668" s="4"/>
      <c r="W668" s="4">
        <v>12349.12</v>
      </c>
      <c r="X668" s="4">
        <v>1</v>
      </c>
      <c r="Y668" s="4">
        <v>12349.12</v>
      </c>
      <c r="Z668" s="4"/>
      <c r="AA668" s="4"/>
      <c r="AB668" s="4"/>
    </row>
    <row r="669" spans="1:206" x14ac:dyDescent="0.2">
      <c r="A669" s="4">
        <v>50</v>
      </c>
      <c r="B669" s="4">
        <v>0</v>
      </c>
      <c r="C669" s="4">
        <v>0</v>
      </c>
      <c r="D669" s="4">
        <v>1</v>
      </c>
      <c r="E669" s="4">
        <v>216</v>
      </c>
      <c r="F669" s="4">
        <f>ROUND(Source!AP660,O669)</f>
        <v>0</v>
      </c>
      <c r="G669" s="4" t="s">
        <v>110</v>
      </c>
      <c r="H669" s="4" t="s">
        <v>111</v>
      </c>
      <c r="I669" s="4"/>
      <c r="J669" s="4"/>
      <c r="K669" s="4">
        <v>216</v>
      </c>
      <c r="L669" s="4">
        <v>8</v>
      </c>
      <c r="M669" s="4">
        <v>3</v>
      </c>
      <c r="N669" s="4" t="s">
        <v>3</v>
      </c>
      <c r="O669" s="4">
        <v>2</v>
      </c>
      <c r="P669" s="4"/>
      <c r="Q669" s="4"/>
      <c r="R669" s="4"/>
      <c r="S669" s="4"/>
      <c r="T669" s="4"/>
      <c r="U669" s="4"/>
      <c r="V669" s="4"/>
      <c r="W669" s="4">
        <v>0</v>
      </c>
      <c r="X669" s="4">
        <v>1</v>
      </c>
      <c r="Y669" s="4">
        <v>0</v>
      </c>
      <c r="Z669" s="4"/>
      <c r="AA669" s="4"/>
      <c r="AB669" s="4"/>
    </row>
    <row r="670" spans="1:206" x14ac:dyDescent="0.2">
      <c r="A670" s="4">
        <v>50</v>
      </c>
      <c r="B670" s="4">
        <v>0</v>
      </c>
      <c r="C670" s="4">
        <v>0</v>
      </c>
      <c r="D670" s="4">
        <v>1</v>
      </c>
      <c r="E670" s="4">
        <v>223</v>
      </c>
      <c r="F670" s="4">
        <f>ROUND(Source!AQ660,O670)</f>
        <v>0</v>
      </c>
      <c r="G670" s="4" t="s">
        <v>112</v>
      </c>
      <c r="H670" s="4" t="s">
        <v>113</v>
      </c>
      <c r="I670" s="4"/>
      <c r="J670" s="4"/>
      <c r="K670" s="4">
        <v>223</v>
      </c>
      <c r="L670" s="4">
        <v>9</v>
      </c>
      <c r="M670" s="4">
        <v>3</v>
      </c>
      <c r="N670" s="4" t="s">
        <v>3</v>
      </c>
      <c r="O670" s="4">
        <v>2</v>
      </c>
      <c r="P670" s="4"/>
      <c r="Q670" s="4"/>
      <c r="R670" s="4"/>
      <c r="S670" s="4"/>
      <c r="T670" s="4"/>
      <c r="U670" s="4"/>
      <c r="V670" s="4"/>
      <c r="W670" s="4">
        <v>0</v>
      </c>
      <c r="X670" s="4">
        <v>1</v>
      </c>
      <c r="Y670" s="4">
        <v>0</v>
      </c>
      <c r="Z670" s="4"/>
      <c r="AA670" s="4"/>
      <c r="AB670" s="4"/>
    </row>
    <row r="671" spans="1:206" x14ac:dyDescent="0.2">
      <c r="A671" s="4">
        <v>50</v>
      </c>
      <c r="B671" s="4">
        <v>0</v>
      </c>
      <c r="C671" s="4">
        <v>0</v>
      </c>
      <c r="D671" s="4">
        <v>1</v>
      </c>
      <c r="E671" s="4">
        <v>229</v>
      </c>
      <c r="F671" s="4">
        <f>ROUND(Source!AZ660,O671)</f>
        <v>0</v>
      </c>
      <c r="G671" s="4" t="s">
        <v>114</v>
      </c>
      <c r="H671" s="4" t="s">
        <v>115</v>
      </c>
      <c r="I671" s="4"/>
      <c r="J671" s="4"/>
      <c r="K671" s="4">
        <v>229</v>
      </c>
      <c r="L671" s="4">
        <v>10</v>
      </c>
      <c r="M671" s="4">
        <v>3</v>
      </c>
      <c r="N671" s="4" t="s">
        <v>3</v>
      </c>
      <c r="O671" s="4">
        <v>2</v>
      </c>
      <c r="P671" s="4"/>
      <c r="Q671" s="4"/>
      <c r="R671" s="4"/>
      <c r="S671" s="4"/>
      <c r="T671" s="4"/>
      <c r="U671" s="4"/>
      <c r="V671" s="4"/>
      <c r="W671" s="4">
        <v>0</v>
      </c>
      <c r="X671" s="4">
        <v>1</v>
      </c>
      <c r="Y671" s="4">
        <v>0</v>
      </c>
      <c r="Z671" s="4"/>
      <c r="AA671" s="4"/>
      <c r="AB671" s="4"/>
    </row>
    <row r="672" spans="1:206" x14ac:dyDescent="0.2">
      <c r="A672" s="4">
        <v>50</v>
      </c>
      <c r="B672" s="4">
        <v>0</v>
      </c>
      <c r="C672" s="4">
        <v>0</v>
      </c>
      <c r="D672" s="4">
        <v>1</v>
      </c>
      <c r="E672" s="4">
        <v>203</v>
      </c>
      <c r="F672" s="4">
        <f>ROUND(Source!Q660,O672)</f>
        <v>38272.61</v>
      </c>
      <c r="G672" s="4" t="s">
        <v>116</v>
      </c>
      <c r="H672" s="4" t="s">
        <v>117</v>
      </c>
      <c r="I672" s="4"/>
      <c r="J672" s="4"/>
      <c r="K672" s="4">
        <v>203</v>
      </c>
      <c r="L672" s="4">
        <v>11</v>
      </c>
      <c r="M672" s="4">
        <v>3</v>
      </c>
      <c r="N672" s="4" t="s">
        <v>3</v>
      </c>
      <c r="O672" s="4">
        <v>2</v>
      </c>
      <c r="P672" s="4"/>
      <c r="Q672" s="4"/>
      <c r="R672" s="4"/>
      <c r="S672" s="4"/>
      <c r="T672" s="4"/>
      <c r="U672" s="4"/>
      <c r="V672" s="4"/>
      <c r="W672" s="4">
        <v>38272.61</v>
      </c>
      <c r="X672" s="4">
        <v>1</v>
      </c>
      <c r="Y672" s="4">
        <v>38272.61</v>
      </c>
      <c r="Z672" s="4"/>
      <c r="AA672" s="4"/>
      <c r="AB672" s="4"/>
    </row>
    <row r="673" spans="1:28" x14ac:dyDescent="0.2">
      <c r="A673" s="4">
        <v>50</v>
      </c>
      <c r="B673" s="4">
        <v>0</v>
      </c>
      <c r="C673" s="4">
        <v>0</v>
      </c>
      <c r="D673" s="4">
        <v>1</v>
      </c>
      <c r="E673" s="4">
        <v>231</v>
      </c>
      <c r="F673" s="4">
        <f>ROUND(Source!BB660,O673)</f>
        <v>0</v>
      </c>
      <c r="G673" s="4" t="s">
        <v>118</v>
      </c>
      <c r="H673" s="4" t="s">
        <v>119</v>
      </c>
      <c r="I673" s="4"/>
      <c r="J673" s="4"/>
      <c r="K673" s="4">
        <v>231</v>
      </c>
      <c r="L673" s="4">
        <v>12</v>
      </c>
      <c r="M673" s="4">
        <v>3</v>
      </c>
      <c r="N673" s="4" t="s">
        <v>3</v>
      </c>
      <c r="O673" s="4">
        <v>2</v>
      </c>
      <c r="P673" s="4"/>
      <c r="Q673" s="4"/>
      <c r="R673" s="4"/>
      <c r="S673" s="4"/>
      <c r="T673" s="4"/>
      <c r="U673" s="4"/>
      <c r="V673" s="4"/>
      <c r="W673" s="4">
        <v>0</v>
      </c>
      <c r="X673" s="4">
        <v>1</v>
      </c>
      <c r="Y673" s="4">
        <v>0</v>
      </c>
      <c r="Z673" s="4"/>
      <c r="AA673" s="4"/>
      <c r="AB673" s="4"/>
    </row>
    <row r="674" spans="1:28" x14ac:dyDescent="0.2">
      <c r="A674" s="4">
        <v>50</v>
      </c>
      <c r="B674" s="4">
        <v>0</v>
      </c>
      <c r="C674" s="4">
        <v>0</v>
      </c>
      <c r="D674" s="4">
        <v>1</v>
      </c>
      <c r="E674" s="4">
        <v>204</v>
      </c>
      <c r="F674" s="4">
        <f>ROUND(Source!R660,O674)</f>
        <v>24984.68</v>
      </c>
      <c r="G674" s="4" t="s">
        <v>120</v>
      </c>
      <c r="H674" s="4" t="s">
        <v>121</v>
      </c>
      <c r="I674" s="4"/>
      <c r="J674" s="4"/>
      <c r="K674" s="4">
        <v>204</v>
      </c>
      <c r="L674" s="4">
        <v>13</v>
      </c>
      <c r="M674" s="4">
        <v>3</v>
      </c>
      <c r="N674" s="4" t="s">
        <v>3</v>
      </c>
      <c r="O674" s="4">
        <v>2</v>
      </c>
      <c r="P674" s="4"/>
      <c r="Q674" s="4"/>
      <c r="R674" s="4"/>
      <c r="S674" s="4"/>
      <c r="T674" s="4"/>
      <c r="U674" s="4"/>
      <c r="V674" s="4"/>
      <c r="W674" s="4">
        <v>24984.68</v>
      </c>
      <c r="X674" s="4">
        <v>1</v>
      </c>
      <c r="Y674" s="4">
        <v>24984.68</v>
      </c>
      <c r="Z674" s="4"/>
      <c r="AA674" s="4"/>
      <c r="AB674" s="4"/>
    </row>
    <row r="675" spans="1:28" x14ac:dyDescent="0.2">
      <c r="A675" s="4">
        <v>50</v>
      </c>
      <c r="B675" s="4">
        <v>0</v>
      </c>
      <c r="C675" s="4">
        <v>0</v>
      </c>
      <c r="D675" s="4">
        <v>1</v>
      </c>
      <c r="E675" s="4">
        <v>205</v>
      </c>
      <c r="F675" s="4">
        <f>ROUND(Source!S660,O675)</f>
        <v>311859.24</v>
      </c>
      <c r="G675" s="4" t="s">
        <v>122</v>
      </c>
      <c r="H675" s="4" t="s">
        <v>123</v>
      </c>
      <c r="I675" s="4"/>
      <c r="J675" s="4"/>
      <c r="K675" s="4">
        <v>205</v>
      </c>
      <c r="L675" s="4">
        <v>14</v>
      </c>
      <c r="M675" s="4">
        <v>3</v>
      </c>
      <c r="N675" s="4" t="s">
        <v>3</v>
      </c>
      <c r="O675" s="4">
        <v>2</v>
      </c>
      <c r="P675" s="4"/>
      <c r="Q675" s="4"/>
      <c r="R675" s="4"/>
      <c r="S675" s="4"/>
      <c r="T675" s="4"/>
      <c r="U675" s="4"/>
      <c r="V675" s="4"/>
      <c r="W675" s="4">
        <v>311859.24</v>
      </c>
      <c r="X675" s="4">
        <v>1</v>
      </c>
      <c r="Y675" s="4">
        <v>311859.24</v>
      </c>
      <c r="Z675" s="4"/>
      <c r="AA675" s="4"/>
      <c r="AB675" s="4"/>
    </row>
    <row r="676" spans="1:28" x14ac:dyDescent="0.2">
      <c r="A676" s="4">
        <v>50</v>
      </c>
      <c r="B676" s="4">
        <v>0</v>
      </c>
      <c r="C676" s="4">
        <v>0</v>
      </c>
      <c r="D676" s="4">
        <v>1</v>
      </c>
      <c r="E676" s="4">
        <v>232</v>
      </c>
      <c r="F676" s="4">
        <f>ROUND(Source!BC660,O676)</f>
        <v>0</v>
      </c>
      <c r="G676" s="4" t="s">
        <v>124</v>
      </c>
      <c r="H676" s="4" t="s">
        <v>125</v>
      </c>
      <c r="I676" s="4"/>
      <c r="J676" s="4"/>
      <c r="K676" s="4">
        <v>232</v>
      </c>
      <c r="L676" s="4">
        <v>15</v>
      </c>
      <c r="M676" s="4">
        <v>3</v>
      </c>
      <c r="N676" s="4" t="s">
        <v>3</v>
      </c>
      <c r="O676" s="4">
        <v>2</v>
      </c>
      <c r="P676" s="4"/>
      <c r="Q676" s="4"/>
      <c r="R676" s="4"/>
      <c r="S676" s="4"/>
      <c r="T676" s="4"/>
      <c r="U676" s="4"/>
      <c r="V676" s="4"/>
      <c r="W676" s="4">
        <v>0</v>
      </c>
      <c r="X676" s="4">
        <v>1</v>
      </c>
      <c r="Y676" s="4">
        <v>0</v>
      </c>
      <c r="Z676" s="4"/>
      <c r="AA676" s="4"/>
      <c r="AB676" s="4"/>
    </row>
    <row r="677" spans="1:28" x14ac:dyDescent="0.2">
      <c r="A677" s="4">
        <v>50</v>
      </c>
      <c r="B677" s="4">
        <v>0</v>
      </c>
      <c r="C677" s="4">
        <v>0</v>
      </c>
      <c r="D677" s="4">
        <v>1</v>
      </c>
      <c r="E677" s="4">
        <v>214</v>
      </c>
      <c r="F677" s="4">
        <f>ROUND(Source!AS660,O677)</f>
        <v>0</v>
      </c>
      <c r="G677" s="4" t="s">
        <v>126</v>
      </c>
      <c r="H677" s="4" t="s">
        <v>127</v>
      </c>
      <c r="I677" s="4"/>
      <c r="J677" s="4"/>
      <c r="K677" s="4">
        <v>214</v>
      </c>
      <c r="L677" s="4">
        <v>16</v>
      </c>
      <c r="M677" s="4">
        <v>3</v>
      </c>
      <c r="N677" s="4" t="s">
        <v>3</v>
      </c>
      <c r="O677" s="4">
        <v>2</v>
      </c>
      <c r="P677" s="4"/>
      <c r="Q677" s="4"/>
      <c r="R677" s="4"/>
      <c r="S677" s="4"/>
      <c r="T677" s="4"/>
      <c r="U677" s="4"/>
      <c r="V677" s="4"/>
      <c r="W677" s="4">
        <v>0</v>
      </c>
      <c r="X677" s="4">
        <v>1</v>
      </c>
      <c r="Y677" s="4">
        <v>0</v>
      </c>
      <c r="Z677" s="4"/>
      <c r="AA677" s="4"/>
      <c r="AB677" s="4"/>
    </row>
    <row r="678" spans="1:28" x14ac:dyDescent="0.2">
      <c r="A678" s="4">
        <v>50</v>
      </c>
      <c r="B678" s="4">
        <v>0</v>
      </c>
      <c r="C678" s="4">
        <v>0</v>
      </c>
      <c r="D678" s="4">
        <v>1</v>
      </c>
      <c r="E678" s="4">
        <v>215</v>
      </c>
      <c r="F678" s="4">
        <f>ROUND(Source!AT660,O678)</f>
        <v>0</v>
      </c>
      <c r="G678" s="4" t="s">
        <v>128</v>
      </c>
      <c r="H678" s="4" t="s">
        <v>129</v>
      </c>
      <c r="I678" s="4"/>
      <c r="J678" s="4"/>
      <c r="K678" s="4">
        <v>215</v>
      </c>
      <c r="L678" s="4">
        <v>17</v>
      </c>
      <c r="M678" s="4">
        <v>3</v>
      </c>
      <c r="N678" s="4" t="s">
        <v>3</v>
      </c>
      <c r="O678" s="4">
        <v>2</v>
      </c>
      <c r="P678" s="4"/>
      <c r="Q678" s="4"/>
      <c r="R678" s="4"/>
      <c r="S678" s="4"/>
      <c r="T678" s="4"/>
      <c r="U678" s="4"/>
      <c r="V678" s="4"/>
      <c r="W678" s="4">
        <v>0</v>
      </c>
      <c r="X678" s="4">
        <v>1</v>
      </c>
      <c r="Y678" s="4">
        <v>0</v>
      </c>
      <c r="Z678" s="4"/>
      <c r="AA678" s="4"/>
      <c r="AB678" s="4"/>
    </row>
    <row r="679" spans="1:28" x14ac:dyDescent="0.2">
      <c r="A679" s="4">
        <v>50</v>
      </c>
      <c r="B679" s="4">
        <v>0</v>
      </c>
      <c r="C679" s="4">
        <v>0</v>
      </c>
      <c r="D679" s="4">
        <v>1</v>
      </c>
      <c r="E679" s="4">
        <v>217</v>
      </c>
      <c r="F679" s="4">
        <f>ROUND(Source!AU660,O679)</f>
        <v>638951.82999999996</v>
      </c>
      <c r="G679" s="4" t="s">
        <v>130</v>
      </c>
      <c r="H679" s="4" t="s">
        <v>131</v>
      </c>
      <c r="I679" s="4"/>
      <c r="J679" s="4"/>
      <c r="K679" s="4">
        <v>217</v>
      </c>
      <c r="L679" s="4">
        <v>18</v>
      </c>
      <c r="M679" s="4">
        <v>3</v>
      </c>
      <c r="N679" s="4" t="s">
        <v>3</v>
      </c>
      <c r="O679" s="4">
        <v>2</v>
      </c>
      <c r="P679" s="4"/>
      <c r="Q679" s="4"/>
      <c r="R679" s="4"/>
      <c r="S679" s="4"/>
      <c r="T679" s="4"/>
      <c r="U679" s="4"/>
      <c r="V679" s="4"/>
      <c r="W679" s="4">
        <v>638951.82999999996</v>
      </c>
      <c r="X679" s="4">
        <v>1</v>
      </c>
      <c r="Y679" s="4">
        <v>638951.82999999996</v>
      </c>
      <c r="Z679" s="4"/>
      <c r="AA679" s="4"/>
      <c r="AB679" s="4"/>
    </row>
    <row r="680" spans="1:28" x14ac:dyDescent="0.2">
      <c r="A680" s="4">
        <v>50</v>
      </c>
      <c r="B680" s="4">
        <v>0</v>
      </c>
      <c r="C680" s="4">
        <v>0</v>
      </c>
      <c r="D680" s="4">
        <v>1</v>
      </c>
      <c r="E680" s="4">
        <v>230</v>
      </c>
      <c r="F680" s="4">
        <f>ROUND(Source!BA660,O680)</f>
        <v>0</v>
      </c>
      <c r="G680" s="4" t="s">
        <v>132</v>
      </c>
      <c r="H680" s="4" t="s">
        <v>133</v>
      </c>
      <c r="I680" s="4"/>
      <c r="J680" s="4"/>
      <c r="K680" s="4">
        <v>230</v>
      </c>
      <c r="L680" s="4">
        <v>19</v>
      </c>
      <c r="M680" s="4">
        <v>3</v>
      </c>
      <c r="N680" s="4" t="s">
        <v>3</v>
      </c>
      <c r="O680" s="4">
        <v>2</v>
      </c>
      <c r="P680" s="4"/>
      <c r="Q680" s="4"/>
      <c r="R680" s="4"/>
      <c r="S680" s="4"/>
      <c r="T680" s="4"/>
      <c r="U680" s="4"/>
      <c r="V680" s="4"/>
      <c r="W680" s="4">
        <v>0</v>
      </c>
      <c r="X680" s="4">
        <v>1</v>
      </c>
      <c r="Y680" s="4">
        <v>0</v>
      </c>
      <c r="Z680" s="4"/>
      <c r="AA680" s="4"/>
      <c r="AB680" s="4"/>
    </row>
    <row r="681" spans="1:28" x14ac:dyDescent="0.2">
      <c r="A681" s="4">
        <v>50</v>
      </c>
      <c r="B681" s="4">
        <v>0</v>
      </c>
      <c r="C681" s="4">
        <v>0</v>
      </c>
      <c r="D681" s="4">
        <v>1</v>
      </c>
      <c r="E681" s="4">
        <v>206</v>
      </c>
      <c r="F681" s="4">
        <f>ROUND(Source!T660,O681)</f>
        <v>0</v>
      </c>
      <c r="G681" s="4" t="s">
        <v>134</v>
      </c>
      <c r="H681" s="4" t="s">
        <v>135</v>
      </c>
      <c r="I681" s="4"/>
      <c r="J681" s="4"/>
      <c r="K681" s="4">
        <v>206</v>
      </c>
      <c r="L681" s="4">
        <v>20</v>
      </c>
      <c r="M681" s="4">
        <v>3</v>
      </c>
      <c r="N681" s="4" t="s">
        <v>3</v>
      </c>
      <c r="O681" s="4">
        <v>2</v>
      </c>
      <c r="P681" s="4"/>
      <c r="Q681" s="4"/>
      <c r="R681" s="4"/>
      <c r="S681" s="4"/>
      <c r="T681" s="4"/>
      <c r="U681" s="4"/>
      <c r="V681" s="4"/>
      <c r="W681" s="4">
        <v>0</v>
      </c>
      <c r="X681" s="4">
        <v>1</v>
      </c>
      <c r="Y681" s="4">
        <v>0</v>
      </c>
      <c r="Z681" s="4"/>
      <c r="AA681" s="4"/>
      <c r="AB681" s="4"/>
    </row>
    <row r="682" spans="1:28" x14ac:dyDescent="0.2">
      <c r="A682" s="4">
        <v>50</v>
      </c>
      <c r="B682" s="4">
        <v>0</v>
      </c>
      <c r="C682" s="4">
        <v>0</v>
      </c>
      <c r="D682" s="4">
        <v>1</v>
      </c>
      <c r="E682" s="4">
        <v>207</v>
      </c>
      <c r="F682" s="4">
        <f>Source!U660</f>
        <v>833.774</v>
      </c>
      <c r="G682" s="4" t="s">
        <v>136</v>
      </c>
      <c r="H682" s="4" t="s">
        <v>137</v>
      </c>
      <c r="I682" s="4"/>
      <c r="J682" s="4"/>
      <c r="K682" s="4">
        <v>207</v>
      </c>
      <c r="L682" s="4">
        <v>21</v>
      </c>
      <c r="M682" s="4">
        <v>3</v>
      </c>
      <c r="N682" s="4" t="s">
        <v>3</v>
      </c>
      <c r="O682" s="4">
        <v>-1</v>
      </c>
      <c r="P682" s="4"/>
      <c r="Q682" s="4"/>
      <c r="R682" s="4"/>
      <c r="S682" s="4"/>
      <c r="T682" s="4"/>
      <c r="U682" s="4"/>
      <c r="V682" s="4"/>
      <c r="W682" s="4">
        <v>833.77400000000023</v>
      </c>
      <c r="X682" s="4">
        <v>1</v>
      </c>
      <c r="Y682" s="4">
        <v>833.77400000000023</v>
      </c>
      <c r="Z682" s="4"/>
      <c r="AA682" s="4"/>
      <c r="AB682" s="4"/>
    </row>
    <row r="683" spans="1:28" x14ac:dyDescent="0.2">
      <c r="A683" s="4">
        <v>50</v>
      </c>
      <c r="B683" s="4">
        <v>0</v>
      </c>
      <c r="C683" s="4">
        <v>0</v>
      </c>
      <c r="D683" s="4">
        <v>1</v>
      </c>
      <c r="E683" s="4">
        <v>208</v>
      </c>
      <c r="F683" s="4">
        <f>Source!V660</f>
        <v>0</v>
      </c>
      <c r="G683" s="4" t="s">
        <v>138</v>
      </c>
      <c r="H683" s="4" t="s">
        <v>139</v>
      </c>
      <c r="I683" s="4"/>
      <c r="J683" s="4"/>
      <c r="K683" s="4">
        <v>208</v>
      </c>
      <c r="L683" s="4">
        <v>22</v>
      </c>
      <c r="M683" s="4">
        <v>3</v>
      </c>
      <c r="N683" s="4" t="s">
        <v>3</v>
      </c>
      <c r="O683" s="4">
        <v>-1</v>
      </c>
      <c r="P683" s="4"/>
      <c r="Q683" s="4"/>
      <c r="R683" s="4"/>
      <c r="S683" s="4"/>
      <c r="T683" s="4"/>
      <c r="U683" s="4"/>
      <c r="V683" s="4"/>
      <c r="W683" s="4">
        <v>0</v>
      </c>
      <c r="X683" s="4">
        <v>1</v>
      </c>
      <c r="Y683" s="4">
        <v>0</v>
      </c>
      <c r="Z683" s="4"/>
      <c r="AA683" s="4"/>
      <c r="AB683" s="4"/>
    </row>
    <row r="684" spans="1:28" x14ac:dyDescent="0.2">
      <c r="A684" s="4">
        <v>50</v>
      </c>
      <c r="B684" s="4">
        <v>0</v>
      </c>
      <c r="C684" s="4">
        <v>0</v>
      </c>
      <c r="D684" s="4">
        <v>1</v>
      </c>
      <c r="E684" s="4">
        <v>209</v>
      </c>
      <c r="F684" s="4">
        <f>ROUND(Source!W660,O684)</f>
        <v>0</v>
      </c>
      <c r="G684" s="4" t="s">
        <v>140</v>
      </c>
      <c r="H684" s="4" t="s">
        <v>141</v>
      </c>
      <c r="I684" s="4"/>
      <c r="J684" s="4"/>
      <c r="K684" s="4">
        <v>209</v>
      </c>
      <c r="L684" s="4">
        <v>23</v>
      </c>
      <c r="M684" s="4">
        <v>3</v>
      </c>
      <c r="N684" s="4" t="s">
        <v>3</v>
      </c>
      <c r="O684" s="4">
        <v>2</v>
      </c>
      <c r="P684" s="4"/>
      <c r="Q684" s="4"/>
      <c r="R684" s="4"/>
      <c r="S684" s="4"/>
      <c r="T684" s="4"/>
      <c r="U684" s="4"/>
      <c r="V684" s="4"/>
      <c r="W684" s="4">
        <v>0</v>
      </c>
      <c r="X684" s="4">
        <v>1</v>
      </c>
      <c r="Y684" s="4">
        <v>0</v>
      </c>
      <c r="Z684" s="4"/>
      <c r="AA684" s="4"/>
      <c r="AB684" s="4"/>
    </row>
    <row r="685" spans="1:28" x14ac:dyDescent="0.2">
      <c r="A685" s="4">
        <v>50</v>
      </c>
      <c r="B685" s="4">
        <v>0</v>
      </c>
      <c r="C685" s="4">
        <v>0</v>
      </c>
      <c r="D685" s="4">
        <v>1</v>
      </c>
      <c r="E685" s="4">
        <v>233</v>
      </c>
      <c r="F685" s="4">
        <f>ROUND(Source!BD660,O685)</f>
        <v>0</v>
      </c>
      <c r="G685" s="4" t="s">
        <v>142</v>
      </c>
      <c r="H685" s="4" t="s">
        <v>143</v>
      </c>
      <c r="I685" s="4"/>
      <c r="J685" s="4"/>
      <c r="K685" s="4">
        <v>233</v>
      </c>
      <c r="L685" s="4">
        <v>24</v>
      </c>
      <c r="M685" s="4">
        <v>3</v>
      </c>
      <c r="N685" s="4" t="s">
        <v>3</v>
      </c>
      <c r="O685" s="4">
        <v>2</v>
      </c>
      <c r="P685" s="4"/>
      <c r="Q685" s="4"/>
      <c r="R685" s="4"/>
      <c r="S685" s="4"/>
      <c r="T685" s="4"/>
      <c r="U685" s="4"/>
      <c r="V685" s="4"/>
      <c r="W685" s="4">
        <v>0</v>
      </c>
      <c r="X685" s="4">
        <v>1</v>
      </c>
      <c r="Y685" s="4">
        <v>0</v>
      </c>
      <c r="Z685" s="4"/>
      <c r="AA685" s="4"/>
      <c r="AB685" s="4"/>
    </row>
    <row r="686" spans="1:28" x14ac:dyDescent="0.2">
      <c r="A686" s="4">
        <v>50</v>
      </c>
      <c r="B686" s="4">
        <v>0</v>
      </c>
      <c r="C686" s="4">
        <v>0</v>
      </c>
      <c r="D686" s="4">
        <v>1</v>
      </c>
      <c r="E686" s="4">
        <v>210</v>
      </c>
      <c r="F686" s="4">
        <f>ROUND(Source!X660,O686)</f>
        <v>218301.46</v>
      </c>
      <c r="G686" s="4" t="s">
        <v>144</v>
      </c>
      <c r="H686" s="4" t="s">
        <v>145</v>
      </c>
      <c r="I686" s="4"/>
      <c r="J686" s="4"/>
      <c r="K686" s="4">
        <v>210</v>
      </c>
      <c r="L686" s="4">
        <v>25</v>
      </c>
      <c r="M686" s="4">
        <v>3</v>
      </c>
      <c r="N686" s="4" t="s">
        <v>3</v>
      </c>
      <c r="O686" s="4">
        <v>2</v>
      </c>
      <c r="P686" s="4"/>
      <c r="Q686" s="4"/>
      <c r="R686" s="4"/>
      <c r="S686" s="4"/>
      <c r="T686" s="4"/>
      <c r="U686" s="4"/>
      <c r="V686" s="4"/>
      <c r="W686" s="4">
        <v>218301.46</v>
      </c>
      <c r="X686" s="4">
        <v>1</v>
      </c>
      <c r="Y686" s="4">
        <v>218301.46</v>
      </c>
      <c r="Z686" s="4"/>
      <c r="AA686" s="4"/>
      <c r="AB686" s="4"/>
    </row>
    <row r="687" spans="1:28" x14ac:dyDescent="0.2">
      <c r="A687" s="4">
        <v>50</v>
      </c>
      <c r="B687" s="4">
        <v>0</v>
      </c>
      <c r="C687" s="4">
        <v>0</v>
      </c>
      <c r="D687" s="4">
        <v>1</v>
      </c>
      <c r="E687" s="4">
        <v>211</v>
      </c>
      <c r="F687" s="4">
        <f>ROUND(Source!Y660,O687)</f>
        <v>31185.94</v>
      </c>
      <c r="G687" s="4" t="s">
        <v>146</v>
      </c>
      <c r="H687" s="4" t="s">
        <v>147</v>
      </c>
      <c r="I687" s="4"/>
      <c r="J687" s="4"/>
      <c r="K687" s="4">
        <v>211</v>
      </c>
      <c r="L687" s="4">
        <v>26</v>
      </c>
      <c r="M687" s="4">
        <v>3</v>
      </c>
      <c r="N687" s="4" t="s">
        <v>3</v>
      </c>
      <c r="O687" s="4">
        <v>2</v>
      </c>
      <c r="P687" s="4"/>
      <c r="Q687" s="4"/>
      <c r="R687" s="4"/>
      <c r="S687" s="4"/>
      <c r="T687" s="4"/>
      <c r="U687" s="4"/>
      <c r="V687" s="4"/>
      <c r="W687" s="4">
        <v>31185.94</v>
      </c>
      <c r="X687" s="4">
        <v>1</v>
      </c>
      <c r="Y687" s="4">
        <v>31185.94</v>
      </c>
      <c r="Z687" s="4"/>
      <c r="AA687" s="4"/>
      <c r="AB687" s="4"/>
    </row>
    <row r="688" spans="1:28" x14ac:dyDescent="0.2">
      <c r="A688" s="4">
        <v>50</v>
      </c>
      <c r="B688" s="4">
        <v>0</v>
      </c>
      <c r="C688" s="4">
        <v>0</v>
      </c>
      <c r="D688" s="4">
        <v>1</v>
      </c>
      <c r="E688" s="4">
        <v>224</v>
      </c>
      <c r="F688" s="4">
        <f>ROUND(Source!AR660,O688)</f>
        <v>638951.82999999996</v>
      </c>
      <c r="G688" s="4" t="s">
        <v>148</v>
      </c>
      <c r="H688" s="4" t="s">
        <v>149</v>
      </c>
      <c r="I688" s="4"/>
      <c r="J688" s="4"/>
      <c r="K688" s="4">
        <v>224</v>
      </c>
      <c r="L688" s="4">
        <v>27</v>
      </c>
      <c r="M688" s="4">
        <v>3</v>
      </c>
      <c r="N688" s="4" t="s">
        <v>3</v>
      </c>
      <c r="O688" s="4">
        <v>2</v>
      </c>
      <c r="P688" s="4"/>
      <c r="Q688" s="4"/>
      <c r="R688" s="4"/>
      <c r="S688" s="4"/>
      <c r="T688" s="4"/>
      <c r="U688" s="4"/>
      <c r="V688" s="4"/>
      <c r="W688" s="4">
        <v>638951.82999999996</v>
      </c>
      <c r="X688" s="4">
        <v>1</v>
      </c>
      <c r="Y688" s="4">
        <v>638951.82999999996</v>
      </c>
      <c r="Z688" s="4"/>
      <c r="AA688" s="4"/>
      <c r="AB688" s="4"/>
    </row>
    <row r="690" spans="1:245" x14ac:dyDescent="0.2">
      <c r="A690" s="1">
        <v>4</v>
      </c>
      <c r="B690" s="1">
        <v>1</v>
      </c>
      <c r="C690" s="1"/>
      <c r="D690" s="1">
        <f>ROW(A778)</f>
        <v>778</v>
      </c>
      <c r="E690" s="1"/>
      <c r="F690" s="1" t="s">
        <v>12</v>
      </c>
      <c r="G690" s="1" t="s">
        <v>464</v>
      </c>
      <c r="H690" s="1" t="s">
        <v>3</v>
      </c>
      <c r="I690" s="1">
        <v>0</v>
      </c>
      <c r="J690" s="1"/>
      <c r="K690" s="1">
        <v>0</v>
      </c>
      <c r="L690" s="1"/>
      <c r="M690" s="1" t="s">
        <v>3</v>
      </c>
      <c r="N690" s="1"/>
      <c r="O690" s="1"/>
      <c r="P690" s="1"/>
      <c r="Q690" s="1"/>
      <c r="R690" s="1"/>
      <c r="S690" s="1">
        <v>0</v>
      </c>
      <c r="T690" s="1"/>
      <c r="U690" s="1" t="s">
        <v>3</v>
      </c>
      <c r="V690" s="1">
        <v>0</v>
      </c>
      <c r="W690" s="1"/>
      <c r="X690" s="1"/>
      <c r="Y690" s="1"/>
      <c r="Z690" s="1"/>
      <c r="AA690" s="1"/>
      <c r="AB690" s="1" t="s">
        <v>3</v>
      </c>
      <c r="AC690" s="1" t="s">
        <v>3</v>
      </c>
      <c r="AD690" s="1" t="s">
        <v>3</v>
      </c>
      <c r="AE690" s="1" t="s">
        <v>3</v>
      </c>
      <c r="AF690" s="1" t="s">
        <v>3</v>
      </c>
      <c r="AG690" s="1" t="s">
        <v>3</v>
      </c>
      <c r="AH690" s="1"/>
      <c r="AI690" s="1"/>
      <c r="AJ690" s="1"/>
      <c r="AK690" s="1"/>
      <c r="AL690" s="1"/>
      <c r="AM690" s="1"/>
      <c r="AN690" s="1"/>
      <c r="AO690" s="1"/>
      <c r="AP690" s="1" t="s">
        <v>3</v>
      </c>
      <c r="AQ690" s="1" t="s">
        <v>3</v>
      </c>
      <c r="AR690" s="1" t="s">
        <v>3</v>
      </c>
      <c r="AS690" s="1"/>
      <c r="AT690" s="1"/>
      <c r="AU690" s="1"/>
      <c r="AV690" s="1"/>
      <c r="AW690" s="1"/>
      <c r="AX690" s="1"/>
      <c r="AY690" s="1"/>
      <c r="AZ690" s="1" t="s">
        <v>3</v>
      </c>
      <c r="BA690" s="1"/>
      <c r="BB690" s="1" t="s">
        <v>3</v>
      </c>
      <c r="BC690" s="1" t="s">
        <v>3</v>
      </c>
      <c r="BD690" s="1" t="s">
        <v>3</v>
      </c>
      <c r="BE690" s="1" t="s">
        <v>3</v>
      </c>
      <c r="BF690" s="1" t="s">
        <v>3</v>
      </c>
      <c r="BG690" s="1" t="s">
        <v>3</v>
      </c>
      <c r="BH690" s="1" t="s">
        <v>3</v>
      </c>
      <c r="BI690" s="1" t="s">
        <v>3</v>
      </c>
      <c r="BJ690" s="1" t="s">
        <v>3</v>
      </c>
      <c r="BK690" s="1" t="s">
        <v>3</v>
      </c>
      <c r="BL690" s="1" t="s">
        <v>3</v>
      </c>
      <c r="BM690" s="1" t="s">
        <v>3</v>
      </c>
      <c r="BN690" s="1" t="s">
        <v>3</v>
      </c>
      <c r="BO690" s="1" t="s">
        <v>3</v>
      </c>
      <c r="BP690" s="1" t="s">
        <v>3</v>
      </c>
      <c r="BQ690" s="1"/>
      <c r="BR690" s="1"/>
      <c r="BS690" s="1"/>
      <c r="BT690" s="1"/>
      <c r="BU690" s="1"/>
      <c r="BV690" s="1"/>
      <c r="BW690" s="1"/>
      <c r="BX690" s="1">
        <v>0</v>
      </c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>
        <v>0</v>
      </c>
    </row>
    <row r="692" spans="1:245" x14ac:dyDescent="0.2">
      <c r="A692" s="2">
        <v>52</v>
      </c>
      <c r="B692" s="2">
        <f t="shared" ref="B692:G692" si="480">B778</f>
        <v>1</v>
      </c>
      <c r="C692" s="2">
        <f t="shared" si="480"/>
        <v>4</v>
      </c>
      <c r="D692" s="2">
        <f t="shared" si="480"/>
        <v>690</v>
      </c>
      <c r="E692" s="2">
        <f t="shared" si="480"/>
        <v>0</v>
      </c>
      <c r="F692" s="2" t="str">
        <f t="shared" si="480"/>
        <v>Новый раздел</v>
      </c>
      <c r="G692" s="2" t="str">
        <f t="shared" si="480"/>
        <v>г. Москва, ул. Бутырская 65/68</v>
      </c>
      <c r="H692" s="2"/>
      <c r="I692" s="2"/>
      <c r="J692" s="2"/>
      <c r="K692" s="2"/>
      <c r="L692" s="2"/>
      <c r="M692" s="2"/>
      <c r="N692" s="2"/>
      <c r="O692" s="2">
        <f t="shared" ref="O692:AT692" si="481">O778</f>
        <v>31507.25</v>
      </c>
      <c r="P692" s="2">
        <f t="shared" si="481"/>
        <v>325.27</v>
      </c>
      <c r="Q692" s="2">
        <f t="shared" si="481"/>
        <v>1704.03</v>
      </c>
      <c r="R692" s="2">
        <f t="shared" si="481"/>
        <v>1112.1400000000001</v>
      </c>
      <c r="S692" s="2">
        <f t="shared" si="481"/>
        <v>29477.95</v>
      </c>
      <c r="T692" s="2">
        <f t="shared" si="481"/>
        <v>0</v>
      </c>
      <c r="U692" s="2">
        <f t="shared" si="481"/>
        <v>76.506</v>
      </c>
      <c r="V692" s="2">
        <f t="shared" si="481"/>
        <v>0</v>
      </c>
      <c r="W692" s="2">
        <f t="shared" si="481"/>
        <v>0</v>
      </c>
      <c r="X692" s="2">
        <f t="shared" si="481"/>
        <v>20634.57</v>
      </c>
      <c r="Y692" s="2">
        <f t="shared" si="481"/>
        <v>2947.8</v>
      </c>
      <c r="Z692" s="2">
        <f t="shared" si="481"/>
        <v>0</v>
      </c>
      <c r="AA692" s="2">
        <f t="shared" si="481"/>
        <v>0</v>
      </c>
      <c r="AB692" s="2">
        <f t="shared" si="481"/>
        <v>0</v>
      </c>
      <c r="AC692" s="2">
        <f t="shared" si="481"/>
        <v>0</v>
      </c>
      <c r="AD692" s="2">
        <f t="shared" si="481"/>
        <v>0</v>
      </c>
      <c r="AE692" s="2">
        <f t="shared" si="481"/>
        <v>0</v>
      </c>
      <c r="AF692" s="2">
        <f t="shared" si="481"/>
        <v>0</v>
      </c>
      <c r="AG692" s="2">
        <f t="shared" si="481"/>
        <v>0</v>
      </c>
      <c r="AH692" s="2">
        <f t="shared" si="481"/>
        <v>0</v>
      </c>
      <c r="AI692" s="2">
        <f t="shared" si="481"/>
        <v>0</v>
      </c>
      <c r="AJ692" s="2">
        <f t="shared" si="481"/>
        <v>0</v>
      </c>
      <c r="AK692" s="2">
        <f t="shared" si="481"/>
        <v>0</v>
      </c>
      <c r="AL692" s="2">
        <f t="shared" si="481"/>
        <v>0</v>
      </c>
      <c r="AM692" s="2">
        <f t="shared" si="481"/>
        <v>0</v>
      </c>
      <c r="AN692" s="2">
        <f t="shared" si="481"/>
        <v>0</v>
      </c>
      <c r="AO692" s="2">
        <f t="shared" si="481"/>
        <v>0</v>
      </c>
      <c r="AP692" s="2">
        <f t="shared" si="481"/>
        <v>0</v>
      </c>
      <c r="AQ692" s="2">
        <f t="shared" si="481"/>
        <v>0</v>
      </c>
      <c r="AR692" s="2">
        <f t="shared" si="481"/>
        <v>56290.74</v>
      </c>
      <c r="AS692" s="2">
        <f t="shared" si="481"/>
        <v>0</v>
      </c>
      <c r="AT692" s="2">
        <f t="shared" si="481"/>
        <v>0</v>
      </c>
      <c r="AU692" s="2">
        <f t="shared" ref="AU692:BZ692" si="482">AU778</f>
        <v>56290.74</v>
      </c>
      <c r="AV692" s="2">
        <f t="shared" si="482"/>
        <v>325.27</v>
      </c>
      <c r="AW692" s="2">
        <f t="shared" si="482"/>
        <v>325.27</v>
      </c>
      <c r="AX692" s="2">
        <f t="shared" si="482"/>
        <v>0</v>
      </c>
      <c r="AY692" s="2">
        <f t="shared" si="482"/>
        <v>325.27</v>
      </c>
      <c r="AZ692" s="2">
        <f t="shared" si="482"/>
        <v>0</v>
      </c>
      <c r="BA692" s="2">
        <f t="shared" si="482"/>
        <v>0</v>
      </c>
      <c r="BB692" s="2">
        <f t="shared" si="482"/>
        <v>0</v>
      </c>
      <c r="BC692" s="2">
        <f t="shared" si="482"/>
        <v>0</v>
      </c>
      <c r="BD692" s="2">
        <f t="shared" si="482"/>
        <v>0</v>
      </c>
      <c r="BE692" s="2">
        <f t="shared" si="482"/>
        <v>0</v>
      </c>
      <c r="BF692" s="2">
        <f t="shared" si="482"/>
        <v>0</v>
      </c>
      <c r="BG692" s="2">
        <f t="shared" si="482"/>
        <v>0</v>
      </c>
      <c r="BH692" s="2">
        <f t="shared" si="482"/>
        <v>0</v>
      </c>
      <c r="BI692" s="2">
        <f t="shared" si="482"/>
        <v>0</v>
      </c>
      <c r="BJ692" s="2">
        <f t="shared" si="482"/>
        <v>0</v>
      </c>
      <c r="BK692" s="2">
        <f t="shared" si="482"/>
        <v>0</v>
      </c>
      <c r="BL692" s="2">
        <f t="shared" si="482"/>
        <v>0</v>
      </c>
      <c r="BM692" s="2">
        <f t="shared" si="482"/>
        <v>0</v>
      </c>
      <c r="BN692" s="2">
        <f t="shared" si="482"/>
        <v>0</v>
      </c>
      <c r="BO692" s="2">
        <f t="shared" si="482"/>
        <v>0</v>
      </c>
      <c r="BP692" s="2">
        <f t="shared" si="482"/>
        <v>0</v>
      </c>
      <c r="BQ692" s="2">
        <f t="shared" si="482"/>
        <v>0</v>
      </c>
      <c r="BR692" s="2">
        <f t="shared" si="482"/>
        <v>0</v>
      </c>
      <c r="BS692" s="2">
        <f t="shared" si="482"/>
        <v>0</v>
      </c>
      <c r="BT692" s="2">
        <f t="shared" si="482"/>
        <v>0</v>
      </c>
      <c r="BU692" s="2">
        <f t="shared" si="482"/>
        <v>0</v>
      </c>
      <c r="BV692" s="2">
        <f t="shared" si="482"/>
        <v>0</v>
      </c>
      <c r="BW692" s="2">
        <f t="shared" si="482"/>
        <v>0</v>
      </c>
      <c r="BX692" s="2">
        <f t="shared" si="482"/>
        <v>0</v>
      </c>
      <c r="BY692" s="2">
        <f t="shared" si="482"/>
        <v>0</v>
      </c>
      <c r="BZ692" s="2">
        <f t="shared" si="482"/>
        <v>0</v>
      </c>
      <c r="CA692" s="2">
        <f t="shared" ref="CA692:DF692" si="483">CA778</f>
        <v>0</v>
      </c>
      <c r="CB692" s="2">
        <f t="shared" si="483"/>
        <v>0</v>
      </c>
      <c r="CC692" s="2">
        <f t="shared" si="483"/>
        <v>0</v>
      </c>
      <c r="CD692" s="2">
        <f t="shared" si="483"/>
        <v>0</v>
      </c>
      <c r="CE692" s="2">
        <f t="shared" si="483"/>
        <v>0</v>
      </c>
      <c r="CF692" s="2">
        <f t="shared" si="483"/>
        <v>0</v>
      </c>
      <c r="CG692" s="2">
        <f t="shared" si="483"/>
        <v>0</v>
      </c>
      <c r="CH692" s="2">
        <f t="shared" si="483"/>
        <v>0</v>
      </c>
      <c r="CI692" s="2">
        <f t="shared" si="483"/>
        <v>0</v>
      </c>
      <c r="CJ692" s="2">
        <f t="shared" si="483"/>
        <v>0</v>
      </c>
      <c r="CK692" s="2">
        <f t="shared" si="483"/>
        <v>0</v>
      </c>
      <c r="CL692" s="2">
        <f t="shared" si="483"/>
        <v>0</v>
      </c>
      <c r="CM692" s="2">
        <f t="shared" si="483"/>
        <v>0</v>
      </c>
      <c r="CN692" s="2">
        <f t="shared" si="483"/>
        <v>0</v>
      </c>
      <c r="CO692" s="2">
        <f t="shared" si="483"/>
        <v>0</v>
      </c>
      <c r="CP692" s="2">
        <f t="shared" si="483"/>
        <v>0</v>
      </c>
      <c r="CQ692" s="2">
        <f t="shared" si="483"/>
        <v>0</v>
      </c>
      <c r="CR692" s="2">
        <f t="shared" si="483"/>
        <v>0</v>
      </c>
      <c r="CS692" s="2">
        <f t="shared" si="483"/>
        <v>0</v>
      </c>
      <c r="CT692" s="2">
        <f t="shared" si="483"/>
        <v>0</v>
      </c>
      <c r="CU692" s="2">
        <f t="shared" si="483"/>
        <v>0</v>
      </c>
      <c r="CV692" s="2">
        <f t="shared" si="483"/>
        <v>0</v>
      </c>
      <c r="CW692" s="2">
        <f t="shared" si="483"/>
        <v>0</v>
      </c>
      <c r="CX692" s="2">
        <f t="shared" si="483"/>
        <v>0</v>
      </c>
      <c r="CY692" s="2">
        <f t="shared" si="483"/>
        <v>0</v>
      </c>
      <c r="CZ692" s="2">
        <f t="shared" si="483"/>
        <v>0</v>
      </c>
      <c r="DA692" s="2">
        <f t="shared" si="483"/>
        <v>0</v>
      </c>
      <c r="DB692" s="2">
        <f t="shared" si="483"/>
        <v>0</v>
      </c>
      <c r="DC692" s="2">
        <f t="shared" si="483"/>
        <v>0</v>
      </c>
      <c r="DD692" s="2">
        <f t="shared" si="483"/>
        <v>0</v>
      </c>
      <c r="DE692" s="2">
        <f t="shared" si="483"/>
        <v>0</v>
      </c>
      <c r="DF692" s="2">
        <f t="shared" si="483"/>
        <v>0</v>
      </c>
      <c r="DG692" s="3">
        <f t="shared" ref="DG692:EL692" si="484">DG778</f>
        <v>0</v>
      </c>
      <c r="DH692" s="3">
        <f t="shared" si="484"/>
        <v>0</v>
      </c>
      <c r="DI692" s="3">
        <f t="shared" si="484"/>
        <v>0</v>
      </c>
      <c r="DJ692" s="3">
        <f t="shared" si="484"/>
        <v>0</v>
      </c>
      <c r="DK692" s="3">
        <f t="shared" si="484"/>
        <v>0</v>
      </c>
      <c r="DL692" s="3">
        <f t="shared" si="484"/>
        <v>0</v>
      </c>
      <c r="DM692" s="3">
        <f t="shared" si="484"/>
        <v>0</v>
      </c>
      <c r="DN692" s="3">
        <f t="shared" si="484"/>
        <v>0</v>
      </c>
      <c r="DO692" s="3">
        <f t="shared" si="484"/>
        <v>0</v>
      </c>
      <c r="DP692" s="3">
        <f t="shared" si="484"/>
        <v>0</v>
      </c>
      <c r="DQ692" s="3">
        <f t="shared" si="484"/>
        <v>0</v>
      </c>
      <c r="DR692" s="3">
        <f t="shared" si="484"/>
        <v>0</v>
      </c>
      <c r="DS692" s="3">
        <f t="shared" si="484"/>
        <v>0</v>
      </c>
      <c r="DT692" s="3">
        <f t="shared" si="484"/>
        <v>0</v>
      </c>
      <c r="DU692" s="3">
        <f t="shared" si="484"/>
        <v>0</v>
      </c>
      <c r="DV692" s="3">
        <f t="shared" si="484"/>
        <v>0</v>
      </c>
      <c r="DW692" s="3">
        <f t="shared" si="484"/>
        <v>0</v>
      </c>
      <c r="DX692" s="3">
        <f t="shared" si="484"/>
        <v>0</v>
      </c>
      <c r="DY692" s="3">
        <f t="shared" si="484"/>
        <v>0</v>
      </c>
      <c r="DZ692" s="3">
        <f t="shared" si="484"/>
        <v>0</v>
      </c>
      <c r="EA692" s="3">
        <f t="shared" si="484"/>
        <v>0</v>
      </c>
      <c r="EB692" s="3">
        <f t="shared" si="484"/>
        <v>0</v>
      </c>
      <c r="EC692" s="3">
        <f t="shared" si="484"/>
        <v>0</v>
      </c>
      <c r="ED692" s="3">
        <f t="shared" si="484"/>
        <v>0</v>
      </c>
      <c r="EE692" s="3">
        <f t="shared" si="484"/>
        <v>0</v>
      </c>
      <c r="EF692" s="3">
        <f t="shared" si="484"/>
        <v>0</v>
      </c>
      <c r="EG692" s="3">
        <f t="shared" si="484"/>
        <v>0</v>
      </c>
      <c r="EH692" s="3">
        <f t="shared" si="484"/>
        <v>0</v>
      </c>
      <c r="EI692" s="3">
        <f t="shared" si="484"/>
        <v>0</v>
      </c>
      <c r="EJ692" s="3">
        <f t="shared" si="484"/>
        <v>0</v>
      </c>
      <c r="EK692" s="3">
        <f t="shared" si="484"/>
        <v>0</v>
      </c>
      <c r="EL692" s="3">
        <f t="shared" si="484"/>
        <v>0</v>
      </c>
      <c r="EM692" s="3">
        <f t="shared" ref="EM692:FR692" si="485">EM778</f>
        <v>0</v>
      </c>
      <c r="EN692" s="3">
        <f t="shared" si="485"/>
        <v>0</v>
      </c>
      <c r="EO692" s="3">
        <f t="shared" si="485"/>
        <v>0</v>
      </c>
      <c r="EP692" s="3">
        <f t="shared" si="485"/>
        <v>0</v>
      </c>
      <c r="EQ692" s="3">
        <f t="shared" si="485"/>
        <v>0</v>
      </c>
      <c r="ER692" s="3">
        <f t="shared" si="485"/>
        <v>0</v>
      </c>
      <c r="ES692" s="3">
        <f t="shared" si="485"/>
        <v>0</v>
      </c>
      <c r="ET692" s="3">
        <f t="shared" si="485"/>
        <v>0</v>
      </c>
      <c r="EU692" s="3">
        <f t="shared" si="485"/>
        <v>0</v>
      </c>
      <c r="EV692" s="3">
        <f t="shared" si="485"/>
        <v>0</v>
      </c>
      <c r="EW692" s="3">
        <f t="shared" si="485"/>
        <v>0</v>
      </c>
      <c r="EX692" s="3">
        <f t="shared" si="485"/>
        <v>0</v>
      </c>
      <c r="EY692" s="3">
        <f t="shared" si="485"/>
        <v>0</v>
      </c>
      <c r="EZ692" s="3">
        <f t="shared" si="485"/>
        <v>0</v>
      </c>
      <c r="FA692" s="3">
        <f t="shared" si="485"/>
        <v>0</v>
      </c>
      <c r="FB692" s="3">
        <f t="shared" si="485"/>
        <v>0</v>
      </c>
      <c r="FC692" s="3">
        <f t="shared" si="485"/>
        <v>0</v>
      </c>
      <c r="FD692" s="3">
        <f t="shared" si="485"/>
        <v>0</v>
      </c>
      <c r="FE692" s="3">
        <f t="shared" si="485"/>
        <v>0</v>
      </c>
      <c r="FF692" s="3">
        <f t="shared" si="485"/>
        <v>0</v>
      </c>
      <c r="FG692" s="3">
        <f t="shared" si="485"/>
        <v>0</v>
      </c>
      <c r="FH692" s="3">
        <f t="shared" si="485"/>
        <v>0</v>
      </c>
      <c r="FI692" s="3">
        <f t="shared" si="485"/>
        <v>0</v>
      </c>
      <c r="FJ692" s="3">
        <f t="shared" si="485"/>
        <v>0</v>
      </c>
      <c r="FK692" s="3">
        <f t="shared" si="485"/>
        <v>0</v>
      </c>
      <c r="FL692" s="3">
        <f t="shared" si="485"/>
        <v>0</v>
      </c>
      <c r="FM692" s="3">
        <f t="shared" si="485"/>
        <v>0</v>
      </c>
      <c r="FN692" s="3">
        <f t="shared" si="485"/>
        <v>0</v>
      </c>
      <c r="FO692" s="3">
        <f t="shared" si="485"/>
        <v>0</v>
      </c>
      <c r="FP692" s="3">
        <f t="shared" si="485"/>
        <v>0</v>
      </c>
      <c r="FQ692" s="3">
        <f t="shared" si="485"/>
        <v>0</v>
      </c>
      <c r="FR692" s="3">
        <f t="shared" si="485"/>
        <v>0</v>
      </c>
      <c r="FS692" s="3">
        <f t="shared" ref="FS692:GX692" si="486">FS778</f>
        <v>0</v>
      </c>
      <c r="FT692" s="3">
        <f t="shared" si="486"/>
        <v>0</v>
      </c>
      <c r="FU692" s="3">
        <f t="shared" si="486"/>
        <v>0</v>
      </c>
      <c r="FV692" s="3">
        <f t="shared" si="486"/>
        <v>0</v>
      </c>
      <c r="FW692" s="3">
        <f t="shared" si="486"/>
        <v>0</v>
      </c>
      <c r="FX692" s="3">
        <f t="shared" si="486"/>
        <v>0</v>
      </c>
      <c r="FY692" s="3">
        <f t="shared" si="486"/>
        <v>0</v>
      </c>
      <c r="FZ692" s="3">
        <f t="shared" si="486"/>
        <v>0</v>
      </c>
      <c r="GA692" s="3">
        <f t="shared" si="486"/>
        <v>0</v>
      </c>
      <c r="GB692" s="3">
        <f t="shared" si="486"/>
        <v>0</v>
      </c>
      <c r="GC692" s="3">
        <f t="shared" si="486"/>
        <v>0</v>
      </c>
      <c r="GD692" s="3">
        <f t="shared" si="486"/>
        <v>0</v>
      </c>
      <c r="GE692" s="3">
        <f t="shared" si="486"/>
        <v>0</v>
      </c>
      <c r="GF692" s="3">
        <f t="shared" si="486"/>
        <v>0</v>
      </c>
      <c r="GG692" s="3">
        <f t="shared" si="486"/>
        <v>0</v>
      </c>
      <c r="GH692" s="3">
        <f t="shared" si="486"/>
        <v>0</v>
      </c>
      <c r="GI692" s="3">
        <f t="shared" si="486"/>
        <v>0</v>
      </c>
      <c r="GJ692" s="3">
        <f t="shared" si="486"/>
        <v>0</v>
      </c>
      <c r="GK692" s="3">
        <f t="shared" si="486"/>
        <v>0</v>
      </c>
      <c r="GL692" s="3">
        <f t="shared" si="486"/>
        <v>0</v>
      </c>
      <c r="GM692" s="3">
        <f t="shared" si="486"/>
        <v>0</v>
      </c>
      <c r="GN692" s="3">
        <f t="shared" si="486"/>
        <v>0</v>
      </c>
      <c r="GO692" s="3">
        <f t="shared" si="486"/>
        <v>0</v>
      </c>
      <c r="GP692" s="3">
        <f t="shared" si="486"/>
        <v>0</v>
      </c>
      <c r="GQ692" s="3">
        <f t="shared" si="486"/>
        <v>0</v>
      </c>
      <c r="GR692" s="3">
        <f t="shared" si="486"/>
        <v>0</v>
      </c>
      <c r="GS692" s="3">
        <f t="shared" si="486"/>
        <v>0</v>
      </c>
      <c r="GT692" s="3">
        <f t="shared" si="486"/>
        <v>0</v>
      </c>
      <c r="GU692" s="3">
        <f t="shared" si="486"/>
        <v>0</v>
      </c>
      <c r="GV692" s="3">
        <f t="shared" si="486"/>
        <v>0</v>
      </c>
      <c r="GW692" s="3">
        <f t="shared" si="486"/>
        <v>0</v>
      </c>
      <c r="GX692" s="3">
        <f t="shared" si="486"/>
        <v>0</v>
      </c>
    </row>
    <row r="694" spans="1:245" x14ac:dyDescent="0.2">
      <c r="A694" s="1">
        <v>5</v>
      </c>
      <c r="B694" s="1">
        <v>1</v>
      </c>
      <c r="C694" s="1"/>
      <c r="D694" s="1">
        <f>ROW(A707)</f>
        <v>707</v>
      </c>
      <c r="E694" s="1"/>
      <c r="F694" s="1" t="s">
        <v>14</v>
      </c>
      <c r="G694" s="1" t="s">
        <v>15</v>
      </c>
      <c r="H694" s="1" t="s">
        <v>3</v>
      </c>
      <c r="I694" s="1">
        <v>0</v>
      </c>
      <c r="J694" s="1"/>
      <c r="K694" s="1">
        <v>0</v>
      </c>
      <c r="L694" s="1"/>
      <c r="M694" s="1" t="s">
        <v>3</v>
      </c>
      <c r="N694" s="1"/>
      <c r="O694" s="1"/>
      <c r="P694" s="1"/>
      <c r="Q694" s="1"/>
      <c r="R694" s="1"/>
      <c r="S694" s="1">
        <v>0</v>
      </c>
      <c r="T694" s="1"/>
      <c r="U694" s="1" t="s">
        <v>3</v>
      </c>
      <c r="V694" s="1">
        <v>0</v>
      </c>
      <c r="W694" s="1"/>
      <c r="X694" s="1"/>
      <c r="Y694" s="1"/>
      <c r="Z694" s="1"/>
      <c r="AA694" s="1"/>
      <c r="AB694" s="1" t="s">
        <v>3</v>
      </c>
      <c r="AC694" s="1" t="s">
        <v>3</v>
      </c>
      <c r="AD694" s="1" t="s">
        <v>3</v>
      </c>
      <c r="AE694" s="1" t="s">
        <v>3</v>
      </c>
      <c r="AF694" s="1" t="s">
        <v>3</v>
      </c>
      <c r="AG694" s="1" t="s">
        <v>3</v>
      </c>
      <c r="AH694" s="1"/>
      <c r="AI694" s="1"/>
      <c r="AJ694" s="1"/>
      <c r="AK694" s="1"/>
      <c r="AL694" s="1"/>
      <c r="AM694" s="1"/>
      <c r="AN694" s="1"/>
      <c r="AO694" s="1"/>
      <c r="AP694" s="1" t="s">
        <v>3</v>
      </c>
      <c r="AQ694" s="1" t="s">
        <v>3</v>
      </c>
      <c r="AR694" s="1" t="s">
        <v>3</v>
      </c>
      <c r="AS694" s="1"/>
      <c r="AT694" s="1"/>
      <c r="AU694" s="1"/>
      <c r="AV694" s="1"/>
      <c r="AW694" s="1"/>
      <c r="AX694" s="1"/>
      <c r="AY694" s="1"/>
      <c r="AZ694" s="1" t="s">
        <v>3</v>
      </c>
      <c r="BA694" s="1"/>
      <c r="BB694" s="1" t="s">
        <v>3</v>
      </c>
      <c r="BC694" s="1" t="s">
        <v>3</v>
      </c>
      <c r="BD694" s="1" t="s">
        <v>3</v>
      </c>
      <c r="BE694" s="1" t="s">
        <v>3</v>
      </c>
      <c r="BF694" s="1" t="s">
        <v>3</v>
      </c>
      <c r="BG694" s="1" t="s">
        <v>3</v>
      </c>
      <c r="BH694" s="1" t="s">
        <v>3</v>
      </c>
      <c r="BI694" s="1" t="s">
        <v>3</v>
      </c>
      <c r="BJ694" s="1" t="s">
        <v>3</v>
      </c>
      <c r="BK694" s="1" t="s">
        <v>3</v>
      </c>
      <c r="BL694" s="1" t="s">
        <v>3</v>
      </c>
      <c r="BM694" s="1" t="s">
        <v>3</v>
      </c>
      <c r="BN694" s="1" t="s">
        <v>3</v>
      </c>
      <c r="BO694" s="1" t="s">
        <v>3</v>
      </c>
      <c r="BP694" s="1" t="s">
        <v>3</v>
      </c>
      <c r="BQ694" s="1"/>
      <c r="BR694" s="1"/>
      <c r="BS694" s="1"/>
      <c r="BT694" s="1"/>
      <c r="BU694" s="1"/>
      <c r="BV694" s="1"/>
      <c r="BW694" s="1"/>
      <c r="BX694" s="1">
        <v>0</v>
      </c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>
        <v>0</v>
      </c>
    </row>
    <row r="696" spans="1:245" x14ac:dyDescent="0.2">
      <c r="A696" s="2">
        <v>52</v>
      </c>
      <c r="B696" s="2">
        <f t="shared" ref="B696:G696" si="487">B707</f>
        <v>1</v>
      </c>
      <c r="C696" s="2">
        <f t="shared" si="487"/>
        <v>5</v>
      </c>
      <c r="D696" s="2">
        <f t="shared" si="487"/>
        <v>694</v>
      </c>
      <c r="E696" s="2">
        <f t="shared" si="487"/>
        <v>0</v>
      </c>
      <c r="F696" s="2" t="str">
        <f t="shared" si="487"/>
        <v>Новый подраздел</v>
      </c>
      <c r="G696" s="2" t="str">
        <f t="shared" si="487"/>
        <v>АПС</v>
      </c>
      <c r="H696" s="2"/>
      <c r="I696" s="2"/>
      <c r="J696" s="2"/>
      <c r="K696" s="2"/>
      <c r="L696" s="2"/>
      <c r="M696" s="2"/>
      <c r="N696" s="2"/>
      <c r="O696" s="2">
        <f t="shared" ref="O696:AT696" si="488">O707</f>
        <v>19938.2</v>
      </c>
      <c r="P696" s="2">
        <f t="shared" si="488"/>
        <v>244.12</v>
      </c>
      <c r="Q696" s="2">
        <f t="shared" si="488"/>
        <v>1704.03</v>
      </c>
      <c r="R696" s="2">
        <f t="shared" si="488"/>
        <v>1112.1400000000001</v>
      </c>
      <c r="S696" s="2">
        <f t="shared" si="488"/>
        <v>17990.05</v>
      </c>
      <c r="T696" s="2">
        <f t="shared" si="488"/>
        <v>0</v>
      </c>
      <c r="U696" s="2">
        <f t="shared" si="488"/>
        <v>46.609999999999992</v>
      </c>
      <c r="V696" s="2">
        <f t="shared" si="488"/>
        <v>0</v>
      </c>
      <c r="W696" s="2">
        <f t="shared" si="488"/>
        <v>0</v>
      </c>
      <c r="X696" s="2">
        <f t="shared" si="488"/>
        <v>12593.04</v>
      </c>
      <c r="Y696" s="2">
        <f t="shared" si="488"/>
        <v>1799</v>
      </c>
      <c r="Z696" s="2">
        <f t="shared" si="488"/>
        <v>0</v>
      </c>
      <c r="AA696" s="2">
        <f t="shared" si="488"/>
        <v>0</v>
      </c>
      <c r="AB696" s="2">
        <f t="shared" si="488"/>
        <v>19938.2</v>
      </c>
      <c r="AC696" s="2">
        <f t="shared" si="488"/>
        <v>244.12</v>
      </c>
      <c r="AD696" s="2">
        <f t="shared" si="488"/>
        <v>1704.03</v>
      </c>
      <c r="AE696" s="2">
        <f t="shared" si="488"/>
        <v>1112.1400000000001</v>
      </c>
      <c r="AF696" s="2">
        <f t="shared" si="488"/>
        <v>17990.05</v>
      </c>
      <c r="AG696" s="2">
        <f t="shared" si="488"/>
        <v>0</v>
      </c>
      <c r="AH696" s="2">
        <f t="shared" si="488"/>
        <v>46.609999999999992</v>
      </c>
      <c r="AI696" s="2">
        <f t="shared" si="488"/>
        <v>0</v>
      </c>
      <c r="AJ696" s="2">
        <f t="shared" si="488"/>
        <v>0</v>
      </c>
      <c r="AK696" s="2">
        <f t="shared" si="488"/>
        <v>12593.04</v>
      </c>
      <c r="AL696" s="2">
        <f t="shared" si="488"/>
        <v>1799</v>
      </c>
      <c r="AM696" s="2">
        <f t="shared" si="488"/>
        <v>0</v>
      </c>
      <c r="AN696" s="2">
        <f t="shared" si="488"/>
        <v>0</v>
      </c>
      <c r="AO696" s="2">
        <f t="shared" si="488"/>
        <v>0</v>
      </c>
      <c r="AP696" s="2">
        <f t="shared" si="488"/>
        <v>0</v>
      </c>
      <c r="AQ696" s="2">
        <f t="shared" si="488"/>
        <v>0</v>
      </c>
      <c r="AR696" s="2">
        <f t="shared" si="488"/>
        <v>35531.360000000001</v>
      </c>
      <c r="AS696" s="2">
        <f t="shared" si="488"/>
        <v>0</v>
      </c>
      <c r="AT696" s="2">
        <f t="shared" si="488"/>
        <v>0</v>
      </c>
      <c r="AU696" s="2">
        <f t="shared" ref="AU696:BZ696" si="489">AU707</f>
        <v>35531.360000000001</v>
      </c>
      <c r="AV696" s="2">
        <f t="shared" si="489"/>
        <v>244.12</v>
      </c>
      <c r="AW696" s="2">
        <f t="shared" si="489"/>
        <v>244.12</v>
      </c>
      <c r="AX696" s="2">
        <f t="shared" si="489"/>
        <v>0</v>
      </c>
      <c r="AY696" s="2">
        <f t="shared" si="489"/>
        <v>244.12</v>
      </c>
      <c r="AZ696" s="2">
        <f t="shared" si="489"/>
        <v>0</v>
      </c>
      <c r="BA696" s="2">
        <f t="shared" si="489"/>
        <v>0</v>
      </c>
      <c r="BB696" s="2">
        <f t="shared" si="489"/>
        <v>0</v>
      </c>
      <c r="BC696" s="2">
        <f t="shared" si="489"/>
        <v>0</v>
      </c>
      <c r="BD696" s="2">
        <f t="shared" si="489"/>
        <v>0</v>
      </c>
      <c r="BE696" s="2">
        <f t="shared" si="489"/>
        <v>0</v>
      </c>
      <c r="BF696" s="2">
        <f t="shared" si="489"/>
        <v>0</v>
      </c>
      <c r="BG696" s="2">
        <f t="shared" si="489"/>
        <v>0</v>
      </c>
      <c r="BH696" s="2">
        <f t="shared" si="489"/>
        <v>0</v>
      </c>
      <c r="BI696" s="2">
        <f t="shared" si="489"/>
        <v>0</v>
      </c>
      <c r="BJ696" s="2">
        <f t="shared" si="489"/>
        <v>0</v>
      </c>
      <c r="BK696" s="2">
        <f t="shared" si="489"/>
        <v>0</v>
      </c>
      <c r="BL696" s="2">
        <f t="shared" si="489"/>
        <v>0</v>
      </c>
      <c r="BM696" s="2">
        <f t="shared" si="489"/>
        <v>0</v>
      </c>
      <c r="BN696" s="2">
        <f t="shared" si="489"/>
        <v>0</v>
      </c>
      <c r="BO696" s="2">
        <f t="shared" si="489"/>
        <v>0</v>
      </c>
      <c r="BP696" s="2">
        <f t="shared" si="489"/>
        <v>0</v>
      </c>
      <c r="BQ696" s="2">
        <f t="shared" si="489"/>
        <v>0</v>
      </c>
      <c r="BR696" s="2">
        <f t="shared" si="489"/>
        <v>0</v>
      </c>
      <c r="BS696" s="2">
        <f t="shared" si="489"/>
        <v>0</v>
      </c>
      <c r="BT696" s="2">
        <f t="shared" si="489"/>
        <v>0</v>
      </c>
      <c r="BU696" s="2">
        <f t="shared" si="489"/>
        <v>0</v>
      </c>
      <c r="BV696" s="2">
        <f t="shared" si="489"/>
        <v>0</v>
      </c>
      <c r="BW696" s="2">
        <f t="shared" si="489"/>
        <v>0</v>
      </c>
      <c r="BX696" s="2">
        <f t="shared" si="489"/>
        <v>0</v>
      </c>
      <c r="BY696" s="2">
        <f t="shared" si="489"/>
        <v>0</v>
      </c>
      <c r="BZ696" s="2">
        <f t="shared" si="489"/>
        <v>0</v>
      </c>
      <c r="CA696" s="2">
        <f t="shared" ref="CA696:DF696" si="490">CA707</f>
        <v>35531.360000000001</v>
      </c>
      <c r="CB696" s="2">
        <f t="shared" si="490"/>
        <v>0</v>
      </c>
      <c r="CC696" s="2">
        <f t="shared" si="490"/>
        <v>0</v>
      </c>
      <c r="CD696" s="2">
        <f t="shared" si="490"/>
        <v>35531.360000000001</v>
      </c>
      <c r="CE696" s="2">
        <f t="shared" si="490"/>
        <v>244.12</v>
      </c>
      <c r="CF696" s="2">
        <f t="shared" si="490"/>
        <v>244.12</v>
      </c>
      <c r="CG696" s="2">
        <f t="shared" si="490"/>
        <v>0</v>
      </c>
      <c r="CH696" s="2">
        <f t="shared" si="490"/>
        <v>244.12</v>
      </c>
      <c r="CI696" s="2">
        <f t="shared" si="490"/>
        <v>0</v>
      </c>
      <c r="CJ696" s="2">
        <f t="shared" si="490"/>
        <v>0</v>
      </c>
      <c r="CK696" s="2">
        <f t="shared" si="490"/>
        <v>0</v>
      </c>
      <c r="CL696" s="2">
        <f t="shared" si="490"/>
        <v>0</v>
      </c>
      <c r="CM696" s="2">
        <f t="shared" si="490"/>
        <v>0</v>
      </c>
      <c r="CN696" s="2">
        <f t="shared" si="490"/>
        <v>0</v>
      </c>
      <c r="CO696" s="2">
        <f t="shared" si="490"/>
        <v>0</v>
      </c>
      <c r="CP696" s="2">
        <f t="shared" si="490"/>
        <v>0</v>
      </c>
      <c r="CQ696" s="2">
        <f t="shared" si="490"/>
        <v>0</v>
      </c>
      <c r="CR696" s="2">
        <f t="shared" si="490"/>
        <v>0</v>
      </c>
      <c r="CS696" s="2">
        <f t="shared" si="490"/>
        <v>0</v>
      </c>
      <c r="CT696" s="2">
        <f t="shared" si="490"/>
        <v>0</v>
      </c>
      <c r="CU696" s="2">
        <f t="shared" si="490"/>
        <v>0</v>
      </c>
      <c r="CV696" s="2">
        <f t="shared" si="490"/>
        <v>0</v>
      </c>
      <c r="CW696" s="2">
        <f t="shared" si="490"/>
        <v>0</v>
      </c>
      <c r="CX696" s="2">
        <f t="shared" si="490"/>
        <v>0</v>
      </c>
      <c r="CY696" s="2">
        <f t="shared" si="490"/>
        <v>0</v>
      </c>
      <c r="CZ696" s="2">
        <f t="shared" si="490"/>
        <v>0</v>
      </c>
      <c r="DA696" s="2">
        <f t="shared" si="490"/>
        <v>0</v>
      </c>
      <c r="DB696" s="2">
        <f t="shared" si="490"/>
        <v>0</v>
      </c>
      <c r="DC696" s="2">
        <f t="shared" si="490"/>
        <v>0</v>
      </c>
      <c r="DD696" s="2">
        <f t="shared" si="490"/>
        <v>0</v>
      </c>
      <c r="DE696" s="2">
        <f t="shared" si="490"/>
        <v>0</v>
      </c>
      <c r="DF696" s="2">
        <f t="shared" si="490"/>
        <v>0</v>
      </c>
      <c r="DG696" s="3">
        <f t="shared" ref="DG696:EL696" si="491">DG707</f>
        <v>0</v>
      </c>
      <c r="DH696" s="3">
        <f t="shared" si="491"/>
        <v>0</v>
      </c>
      <c r="DI696" s="3">
        <f t="shared" si="491"/>
        <v>0</v>
      </c>
      <c r="DJ696" s="3">
        <f t="shared" si="491"/>
        <v>0</v>
      </c>
      <c r="DK696" s="3">
        <f t="shared" si="491"/>
        <v>0</v>
      </c>
      <c r="DL696" s="3">
        <f t="shared" si="491"/>
        <v>0</v>
      </c>
      <c r="DM696" s="3">
        <f t="shared" si="491"/>
        <v>0</v>
      </c>
      <c r="DN696" s="3">
        <f t="shared" si="491"/>
        <v>0</v>
      </c>
      <c r="DO696" s="3">
        <f t="shared" si="491"/>
        <v>0</v>
      </c>
      <c r="DP696" s="3">
        <f t="shared" si="491"/>
        <v>0</v>
      </c>
      <c r="DQ696" s="3">
        <f t="shared" si="491"/>
        <v>0</v>
      </c>
      <c r="DR696" s="3">
        <f t="shared" si="491"/>
        <v>0</v>
      </c>
      <c r="DS696" s="3">
        <f t="shared" si="491"/>
        <v>0</v>
      </c>
      <c r="DT696" s="3">
        <f t="shared" si="491"/>
        <v>0</v>
      </c>
      <c r="DU696" s="3">
        <f t="shared" si="491"/>
        <v>0</v>
      </c>
      <c r="DV696" s="3">
        <f t="shared" si="491"/>
        <v>0</v>
      </c>
      <c r="DW696" s="3">
        <f t="shared" si="491"/>
        <v>0</v>
      </c>
      <c r="DX696" s="3">
        <f t="shared" si="491"/>
        <v>0</v>
      </c>
      <c r="DY696" s="3">
        <f t="shared" si="491"/>
        <v>0</v>
      </c>
      <c r="DZ696" s="3">
        <f t="shared" si="491"/>
        <v>0</v>
      </c>
      <c r="EA696" s="3">
        <f t="shared" si="491"/>
        <v>0</v>
      </c>
      <c r="EB696" s="3">
        <f t="shared" si="491"/>
        <v>0</v>
      </c>
      <c r="EC696" s="3">
        <f t="shared" si="491"/>
        <v>0</v>
      </c>
      <c r="ED696" s="3">
        <f t="shared" si="491"/>
        <v>0</v>
      </c>
      <c r="EE696" s="3">
        <f t="shared" si="491"/>
        <v>0</v>
      </c>
      <c r="EF696" s="3">
        <f t="shared" si="491"/>
        <v>0</v>
      </c>
      <c r="EG696" s="3">
        <f t="shared" si="491"/>
        <v>0</v>
      </c>
      <c r="EH696" s="3">
        <f t="shared" si="491"/>
        <v>0</v>
      </c>
      <c r="EI696" s="3">
        <f t="shared" si="491"/>
        <v>0</v>
      </c>
      <c r="EJ696" s="3">
        <f t="shared" si="491"/>
        <v>0</v>
      </c>
      <c r="EK696" s="3">
        <f t="shared" si="491"/>
        <v>0</v>
      </c>
      <c r="EL696" s="3">
        <f t="shared" si="491"/>
        <v>0</v>
      </c>
      <c r="EM696" s="3">
        <f t="shared" ref="EM696:FR696" si="492">EM707</f>
        <v>0</v>
      </c>
      <c r="EN696" s="3">
        <f t="shared" si="492"/>
        <v>0</v>
      </c>
      <c r="EO696" s="3">
        <f t="shared" si="492"/>
        <v>0</v>
      </c>
      <c r="EP696" s="3">
        <f t="shared" si="492"/>
        <v>0</v>
      </c>
      <c r="EQ696" s="3">
        <f t="shared" si="492"/>
        <v>0</v>
      </c>
      <c r="ER696" s="3">
        <f t="shared" si="492"/>
        <v>0</v>
      </c>
      <c r="ES696" s="3">
        <f t="shared" si="492"/>
        <v>0</v>
      </c>
      <c r="ET696" s="3">
        <f t="shared" si="492"/>
        <v>0</v>
      </c>
      <c r="EU696" s="3">
        <f t="shared" si="492"/>
        <v>0</v>
      </c>
      <c r="EV696" s="3">
        <f t="shared" si="492"/>
        <v>0</v>
      </c>
      <c r="EW696" s="3">
        <f t="shared" si="492"/>
        <v>0</v>
      </c>
      <c r="EX696" s="3">
        <f t="shared" si="492"/>
        <v>0</v>
      </c>
      <c r="EY696" s="3">
        <f t="shared" si="492"/>
        <v>0</v>
      </c>
      <c r="EZ696" s="3">
        <f t="shared" si="492"/>
        <v>0</v>
      </c>
      <c r="FA696" s="3">
        <f t="shared" si="492"/>
        <v>0</v>
      </c>
      <c r="FB696" s="3">
        <f t="shared" si="492"/>
        <v>0</v>
      </c>
      <c r="FC696" s="3">
        <f t="shared" si="492"/>
        <v>0</v>
      </c>
      <c r="FD696" s="3">
        <f t="shared" si="492"/>
        <v>0</v>
      </c>
      <c r="FE696" s="3">
        <f t="shared" si="492"/>
        <v>0</v>
      </c>
      <c r="FF696" s="3">
        <f t="shared" si="492"/>
        <v>0</v>
      </c>
      <c r="FG696" s="3">
        <f t="shared" si="492"/>
        <v>0</v>
      </c>
      <c r="FH696" s="3">
        <f t="shared" si="492"/>
        <v>0</v>
      </c>
      <c r="FI696" s="3">
        <f t="shared" si="492"/>
        <v>0</v>
      </c>
      <c r="FJ696" s="3">
        <f t="shared" si="492"/>
        <v>0</v>
      </c>
      <c r="FK696" s="3">
        <f t="shared" si="492"/>
        <v>0</v>
      </c>
      <c r="FL696" s="3">
        <f t="shared" si="492"/>
        <v>0</v>
      </c>
      <c r="FM696" s="3">
        <f t="shared" si="492"/>
        <v>0</v>
      </c>
      <c r="FN696" s="3">
        <f t="shared" si="492"/>
        <v>0</v>
      </c>
      <c r="FO696" s="3">
        <f t="shared" si="492"/>
        <v>0</v>
      </c>
      <c r="FP696" s="3">
        <f t="shared" si="492"/>
        <v>0</v>
      </c>
      <c r="FQ696" s="3">
        <f t="shared" si="492"/>
        <v>0</v>
      </c>
      <c r="FR696" s="3">
        <f t="shared" si="492"/>
        <v>0</v>
      </c>
      <c r="FS696" s="3">
        <f t="shared" ref="FS696:GX696" si="493">FS707</f>
        <v>0</v>
      </c>
      <c r="FT696" s="3">
        <f t="shared" si="493"/>
        <v>0</v>
      </c>
      <c r="FU696" s="3">
        <f t="shared" si="493"/>
        <v>0</v>
      </c>
      <c r="FV696" s="3">
        <f t="shared" si="493"/>
        <v>0</v>
      </c>
      <c r="FW696" s="3">
        <f t="shared" si="493"/>
        <v>0</v>
      </c>
      <c r="FX696" s="3">
        <f t="shared" si="493"/>
        <v>0</v>
      </c>
      <c r="FY696" s="3">
        <f t="shared" si="493"/>
        <v>0</v>
      </c>
      <c r="FZ696" s="3">
        <f t="shared" si="493"/>
        <v>0</v>
      </c>
      <c r="GA696" s="3">
        <f t="shared" si="493"/>
        <v>0</v>
      </c>
      <c r="GB696" s="3">
        <f t="shared" si="493"/>
        <v>0</v>
      </c>
      <c r="GC696" s="3">
        <f t="shared" si="493"/>
        <v>0</v>
      </c>
      <c r="GD696" s="3">
        <f t="shared" si="493"/>
        <v>0</v>
      </c>
      <c r="GE696" s="3">
        <f t="shared" si="493"/>
        <v>0</v>
      </c>
      <c r="GF696" s="3">
        <f t="shared" si="493"/>
        <v>0</v>
      </c>
      <c r="GG696" s="3">
        <f t="shared" si="493"/>
        <v>0</v>
      </c>
      <c r="GH696" s="3">
        <f t="shared" si="493"/>
        <v>0</v>
      </c>
      <c r="GI696" s="3">
        <f t="shared" si="493"/>
        <v>0</v>
      </c>
      <c r="GJ696" s="3">
        <f t="shared" si="493"/>
        <v>0</v>
      </c>
      <c r="GK696" s="3">
        <f t="shared" si="493"/>
        <v>0</v>
      </c>
      <c r="GL696" s="3">
        <f t="shared" si="493"/>
        <v>0</v>
      </c>
      <c r="GM696" s="3">
        <f t="shared" si="493"/>
        <v>0</v>
      </c>
      <c r="GN696" s="3">
        <f t="shared" si="493"/>
        <v>0</v>
      </c>
      <c r="GO696" s="3">
        <f t="shared" si="493"/>
        <v>0</v>
      </c>
      <c r="GP696" s="3">
        <f t="shared" si="493"/>
        <v>0</v>
      </c>
      <c r="GQ696" s="3">
        <f t="shared" si="493"/>
        <v>0</v>
      </c>
      <c r="GR696" s="3">
        <f t="shared" si="493"/>
        <v>0</v>
      </c>
      <c r="GS696" s="3">
        <f t="shared" si="493"/>
        <v>0</v>
      </c>
      <c r="GT696" s="3">
        <f t="shared" si="493"/>
        <v>0</v>
      </c>
      <c r="GU696" s="3">
        <f t="shared" si="493"/>
        <v>0</v>
      </c>
      <c r="GV696" s="3">
        <f t="shared" si="493"/>
        <v>0</v>
      </c>
      <c r="GW696" s="3">
        <f t="shared" si="493"/>
        <v>0</v>
      </c>
      <c r="GX696" s="3">
        <f t="shared" si="493"/>
        <v>0</v>
      </c>
    </row>
    <row r="698" spans="1:245" x14ac:dyDescent="0.2">
      <c r="A698">
        <v>17</v>
      </c>
      <c r="B698">
        <v>1</v>
      </c>
      <c r="C698">
        <f>ROW(SmtRes!A615)</f>
        <v>615</v>
      </c>
      <c r="D698">
        <f>ROW(EtalonRes!A615)</f>
        <v>615</v>
      </c>
      <c r="E698" t="s">
        <v>465</v>
      </c>
      <c r="F698" t="s">
        <v>239</v>
      </c>
      <c r="G698" t="s">
        <v>466</v>
      </c>
      <c r="H698" t="s">
        <v>19</v>
      </c>
      <c r="I698">
        <v>3</v>
      </c>
      <c r="J698">
        <v>0</v>
      </c>
      <c r="K698">
        <v>3</v>
      </c>
      <c r="O698">
        <f t="shared" ref="O698:O705" si="494">ROUND(CP698,2)</f>
        <v>271.92</v>
      </c>
      <c r="P698">
        <f t="shared" ref="P698:P705" si="495">ROUND(CQ698*I698,2)</f>
        <v>32.31</v>
      </c>
      <c r="Q698">
        <f t="shared" ref="Q698:Q705" si="496">ROUND(CR698*I698,2)</f>
        <v>0</v>
      </c>
      <c r="R698">
        <f t="shared" ref="R698:R705" si="497">ROUND(CS698*I698,2)</f>
        <v>0</v>
      </c>
      <c r="S698">
        <f t="shared" ref="S698:S705" si="498">ROUND(CT698*I698,2)</f>
        <v>239.61</v>
      </c>
      <c r="T698">
        <f t="shared" ref="T698:T705" si="499">ROUND(CU698*I698,2)</f>
        <v>0</v>
      </c>
      <c r="U698">
        <f t="shared" ref="U698:U705" si="500">CV698*I698</f>
        <v>0.66</v>
      </c>
      <c r="V698">
        <f t="shared" ref="V698:V705" si="501">CW698*I698</f>
        <v>0</v>
      </c>
      <c r="W698">
        <f t="shared" ref="W698:W705" si="502">ROUND(CX698*I698,2)</f>
        <v>0</v>
      </c>
      <c r="X698">
        <f t="shared" ref="X698:Y705" si="503">ROUND(CY698,2)</f>
        <v>167.73</v>
      </c>
      <c r="Y698">
        <f t="shared" si="503"/>
        <v>23.96</v>
      </c>
      <c r="AA698">
        <v>150194011</v>
      </c>
      <c r="AB698">
        <f t="shared" ref="AB698:AB705" si="504">ROUND((AC698+AD698+AF698),6)</f>
        <v>90.64</v>
      </c>
      <c r="AC698">
        <f>ROUND((ES698),6)</f>
        <v>10.77</v>
      </c>
      <c r="AD698">
        <f>ROUND((((ET698)-(EU698))+AE698),6)</f>
        <v>0</v>
      </c>
      <c r="AE698">
        <f>ROUND((EU698),6)</f>
        <v>0</v>
      </c>
      <c r="AF698">
        <f>ROUND((EV698),6)</f>
        <v>79.87</v>
      </c>
      <c r="AG698">
        <f t="shared" ref="AG698:AG705" si="505">ROUND((AP698),6)</f>
        <v>0</v>
      </c>
      <c r="AH698">
        <f>(EW698)</f>
        <v>0.22</v>
      </c>
      <c r="AI698">
        <f>(EX698)</f>
        <v>0</v>
      </c>
      <c r="AJ698">
        <f t="shared" ref="AJ698:AJ705" si="506">(AS698)</f>
        <v>0</v>
      </c>
      <c r="AK698">
        <v>90.64</v>
      </c>
      <c r="AL698">
        <v>10.77</v>
      </c>
      <c r="AM698">
        <v>0</v>
      </c>
      <c r="AN698">
        <v>0</v>
      </c>
      <c r="AO698">
        <v>79.87</v>
      </c>
      <c r="AP698">
        <v>0</v>
      </c>
      <c r="AQ698">
        <v>0.22</v>
      </c>
      <c r="AR698">
        <v>0</v>
      </c>
      <c r="AS698">
        <v>0</v>
      </c>
      <c r="AT698">
        <v>70</v>
      </c>
      <c r="AU698">
        <v>10</v>
      </c>
      <c r="AV698">
        <v>1</v>
      </c>
      <c r="AW698">
        <v>1</v>
      </c>
      <c r="AZ698">
        <v>1</v>
      </c>
      <c r="BA698">
        <v>1</v>
      </c>
      <c r="BB698">
        <v>1</v>
      </c>
      <c r="BC698">
        <v>1</v>
      </c>
      <c r="BD698" t="s">
        <v>3</v>
      </c>
      <c r="BE698" t="s">
        <v>3</v>
      </c>
      <c r="BF698" t="s">
        <v>3</v>
      </c>
      <c r="BG698" t="s">
        <v>3</v>
      </c>
      <c r="BH698">
        <v>0</v>
      </c>
      <c r="BI698">
        <v>4</v>
      </c>
      <c r="BJ698" t="s">
        <v>241</v>
      </c>
      <c r="BM698">
        <v>0</v>
      </c>
      <c r="BN698">
        <v>0</v>
      </c>
      <c r="BO698" t="s">
        <v>3</v>
      </c>
      <c r="BP698">
        <v>0</v>
      </c>
      <c r="BQ698">
        <v>1</v>
      </c>
      <c r="BR698">
        <v>0</v>
      </c>
      <c r="BS698">
        <v>1</v>
      </c>
      <c r="BT698">
        <v>1</v>
      </c>
      <c r="BU698">
        <v>1</v>
      </c>
      <c r="BV698">
        <v>1</v>
      </c>
      <c r="BW698">
        <v>1</v>
      </c>
      <c r="BX698">
        <v>1</v>
      </c>
      <c r="BY698" t="s">
        <v>3</v>
      </c>
      <c r="BZ698">
        <v>70</v>
      </c>
      <c r="CA698">
        <v>10</v>
      </c>
      <c r="CB698" t="s">
        <v>3</v>
      </c>
      <c r="CE698">
        <v>0</v>
      </c>
      <c r="CF698">
        <v>0</v>
      </c>
      <c r="CG698">
        <v>0</v>
      </c>
      <c r="CM698">
        <v>0</v>
      </c>
      <c r="CN698" t="s">
        <v>3</v>
      </c>
      <c r="CO698">
        <v>0</v>
      </c>
      <c r="CP698">
        <f t="shared" ref="CP698:CP705" si="507">(P698+Q698+S698)</f>
        <v>271.92</v>
      </c>
      <c r="CQ698">
        <f t="shared" ref="CQ698:CQ705" si="508">(AC698*BC698*AW698)</f>
        <v>10.77</v>
      </c>
      <c r="CR698">
        <f>((((ET698)*BB698-(EU698)*BS698)+AE698*BS698)*AV698)</f>
        <v>0</v>
      </c>
      <c r="CS698">
        <f t="shared" ref="CS698:CS705" si="509">(AE698*BS698*AV698)</f>
        <v>0</v>
      </c>
      <c r="CT698">
        <f t="shared" ref="CT698:CT705" si="510">(AF698*BA698*AV698)</f>
        <v>79.87</v>
      </c>
      <c r="CU698">
        <f t="shared" ref="CU698:CU705" si="511">AG698</f>
        <v>0</v>
      </c>
      <c r="CV698">
        <f t="shared" ref="CV698:CV705" si="512">(AH698*AV698)</f>
        <v>0.22</v>
      </c>
      <c r="CW698">
        <f t="shared" ref="CW698:CX705" si="513">AI698</f>
        <v>0</v>
      </c>
      <c r="CX698">
        <f t="shared" si="513"/>
        <v>0</v>
      </c>
      <c r="CY698">
        <f t="shared" ref="CY698:CY705" si="514">((S698*BZ698)/100)</f>
        <v>167.727</v>
      </c>
      <c r="CZ698">
        <f t="shared" ref="CZ698:CZ705" si="515">((S698*CA698)/100)</f>
        <v>23.961000000000002</v>
      </c>
      <c r="DC698" t="s">
        <v>3</v>
      </c>
      <c r="DD698" t="s">
        <v>3</v>
      </c>
      <c r="DE698" t="s">
        <v>3</v>
      </c>
      <c r="DF698" t="s">
        <v>3</v>
      </c>
      <c r="DG698" t="s">
        <v>3</v>
      </c>
      <c r="DH698" t="s">
        <v>3</v>
      </c>
      <c r="DI698" t="s">
        <v>3</v>
      </c>
      <c r="DJ698" t="s">
        <v>3</v>
      </c>
      <c r="DK698" t="s">
        <v>3</v>
      </c>
      <c r="DL698" t="s">
        <v>3</v>
      </c>
      <c r="DM698" t="s">
        <v>3</v>
      </c>
      <c r="DN698">
        <v>0</v>
      </c>
      <c r="DO698">
        <v>0</v>
      </c>
      <c r="DP698">
        <v>1</v>
      </c>
      <c r="DQ698">
        <v>1</v>
      </c>
      <c r="DU698">
        <v>1010</v>
      </c>
      <c r="DV698" t="s">
        <v>19</v>
      </c>
      <c r="DW698" t="s">
        <v>19</v>
      </c>
      <c r="DX698">
        <v>1</v>
      </c>
      <c r="DZ698" t="s">
        <v>3</v>
      </c>
      <c r="EA698" t="s">
        <v>3</v>
      </c>
      <c r="EB698" t="s">
        <v>3</v>
      </c>
      <c r="EC698" t="s">
        <v>3</v>
      </c>
      <c r="EE698">
        <v>113434998</v>
      </c>
      <c r="EF698">
        <v>1</v>
      </c>
      <c r="EG698" t="s">
        <v>23</v>
      </c>
      <c r="EH698">
        <v>0</v>
      </c>
      <c r="EI698" t="s">
        <v>3</v>
      </c>
      <c r="EJ698">
        <v>4</v>
      </c>
      <c r="EK698">
        <v>0</v>
      </c>
      <c r="EL698" t="s">
        <v>24</v>
      </c>
      <c r="EM698" t="s">
        <v>25</v>
      </c>
      <c r="EO698" t="s">
        <v>3</v>
      </c>
      <c r="EQ698">
        <v>131072</v>
      </c>
      <c r="ER698">
        <v>90.64</v>
      </c>
      <c r="ES698">
        <v>10.77</v>
      </c>
      <c r="ET698">
        <v>0</v>
      </c>
      <c r="EU698">
        <v>0</v>
      </c>
      <c r="EV698">
        <v>79.87</v>
      </c>
      <c r="EW698">
        <v>0.22</v>
      </c>
      <c r="EX698">
        <v>0</v>
      </c>
      <c r="EY698">
        <v>0</v>
      </c>
      <c r="FQ698">
        <v>0</v>
      </c>
      <c r="FR698">
        <f t="shared" ref="FR698:FR705" si="516">ROUND(IF(BI698=3,GM698,0),2)</f>
        <v>0</v>
      </c>
      <c r="FS698">
        <v>0</v>
      </c>
      <c r="FX698">
        <v>70</v>
      </c>
      <c r="FY698">
        <v>10</v>
      </c>
      <c r="GA698" t="s">
        <v>3</v>
      </c>
      <c r="GD698">
        <v>0</v>
      </c>
      <c r="GF698">
        <v>676354413</v>
      </c>
      <c r="GG698">
        <v>2</v>
      </c>
      <c r="GH698">
        <v>1</v>
      </c>
      <c r="GI698">
        <v>-2</v>
      </c>
      <c r="GJ698">
        <v>0</v>
      </c>
      <c r="GK698">
        <f>ROUND(R698*(R12)/100,2)</f>
        <v>0</v>
      </c>
      <c r="GL698">
        <f t="shared" ref="GL698:GL705" si="517">ROUND(IF(AND(BH698=3,BI698=3,FS698&lt;&gt;0),P698,0),2)</f>
        <v>0</v>
      </c>
      <c r="GM698">
        <f t="shared" ref="GM698:GM705" si="518">ROUND(O698+X698+Y698+GK698,2)+GX698</f>
        <v>463.61</v>
      </c>
      <c r="GN698">
        <f t="shared" ref="GN698:GN705" si="519">IF(OR(BI698=0,BI698=1),GM698,0)</f>
        <v>0</v>
      </c>
      <c r="GO698">
        <f t="shared" ref="GO698:GO705" si="520">IF(BI698=2,GM698,0)</f>
        <v>0</v>
      </c>
      <c r="GP698">
        <f t="shared" ref="GP698:GP705" si="521">IF(BI698=4,GM698+GX698,0)</f>
        <v>463.61</v>
      </c>
      <c r="GR698">
        <v>0</v>
      </c>
      <c r="GS698">
        <v>0</v>
      </c>
      <c r="GT698">
        <v>0</v>
      </c>
      <c r="GU698" t="s">
        <v>3</v>
      </c>
      <c r="GV698">
        <f>ROUND((GT698),6)</f>
        <v>0</v>
      </c>
      <c r="GW698">
        <v>1</v>
      </c>
      <c r="GX698">
        <f t="shared" ref="GX698:GX705" si="522">ROUND(HC698*I698,2)</f>
        <v>0</v>
      </c>
      <c r="HA698">
        <v>0</v>
      </c>
      <c r="HB698">
        <v>0</v>
      </c>
      <c r="HC698">
        <f t="shared" ref="HC698:HC705" si="523">GV698*GW698</f>
        <v>0</v>
      </c>
      <c r="HE698" t="s">
        <v>3</v>
      </c>
      <c r="HF698" t="s">
        <v>3</v>
      </c>
      <c r="HM698" t="s">
        <v>3</v>
      </c>
      <c r="HN698" t="s">
        <v>3</v>
      </c>
      <c r="HO698" t="s">
        <v>3</v>
      </c>
      <c r="HP698" t="s">
        <v>3</v>
      </c>
      <c r="HQ698" t="s">
        <v>3</v>
      </c>
      <c r="IK698">
        <v>0</v>
      </c>
    </row>
    <row r="699" spans="1:245" x14ac:dyDescent="0.2">
      <c r="A699">
        <v>17</v>
      </c>
      <c r="B699">
        <v>1</v>
      </c>
      <c r="C699">
        <f>ROW(SmtRes!A618)</f>
        <v>618</v>
      </c>
      <c r="D699">
        <f>ROW(EtalonRes!A618)</f>
        <v>618</v>
      </c>
      <c r="E699" t="s">
        <v>467</v>
      </c>
      <c r="F699" t="s">
        <v>243</v>
      </c>
      <c r="G699" t="s">
        <v>468</v>
      </c>
      <c r="H699" t="s">
        <v>19</v>
      </c>
      <c r="I699">
        <v>3</v>
      </c>
      <c r="J699">
        <v>0</v>
      </c>
      <c r="K699">
        <v>3</v>
      </c>
      <c r="O699">
        <f t="shared" si="494"/>
        <v>1524.93</v>
      </c>
      <c r="P699">
        <f t="shared" si="495"/>
        <v>206.91</v>
      </c>
      <c r="Q699">
        <f t="shared" si="496"/>
        <v>0</v>
      </c>
      <c r="R699">
        <f t="shared" si="497"/>
        <v>0</v>
      </c>
      <c r="S699">
        <f t="shared" si="498"/>
        <v>1318.02</v>
      </c>
      <c r="T699">
        <f t="shared" si="499"/>
        <v>0</v>
      </c>
      <c r="U699">
        <f t="shared" si="500"/>
        <v>3.63</v>
      </c>
      <c r="V699">
        <f t="shared" si="501"/>
        <v>0</v>
      </c>
      <c r="W699">
        <f t="shared" si="502"/>
        <v>0</v>
      </c>
      <c r="X699">
        <f t="shared" si="503"/>
        <v>922.61</v>
      </c>
      <c r="Y699">
        <f t="shared" si="503"/>
        <v>131.80000000000001</v>
      </c>
      <c r="AA699">
        <v>150194011</v>
      </c>
      <c r="AB699">
        <f t="shared" si="504"/>
        <v>508.31</v>
      </c>
      <c r="AC699">
        <f>ROUND(((ES699*11)),6)</f>
        <v>68.97</v>
      </c>
      <c r="AD699">
        <f>ROUND(((((ET699*11))-((EU699*11)))+AE699),6)</f>
        <v>0</v>
      </c>
      <c r="AE699">
        <f>ROUND(((EU699*11)),6)</f>
        <v>0</v>
      </c>
      <c r="AF699">
        <f>ROUND(((EV699*11)),6)</f>
        <v>439.34</v>
      </c>
      <c r="AG699">
        <f t="shared" si="505"/>
        <v>0</v>
      </c>
      <c r="AH699">
        <f>((EW699*11))</f>
        <v>1.21</v>
      </c>
      <c r="AI699">
        <f>((EX699*11))</f>
        <v>0</v>
      </c>
      <c r="AJ699">
        <f t="shared" si="506"/>
        <v>0</v>
      </c>
      <c r="AK699">
        <v>46.21</v>
      </c>
      <c r="AL699">
        <v>6.27</v>
      </c>
      <c r="AM699">
        <v>0</v>
      </c>
      <c r="AN699">
        <v>0</v>
      </c>
      <c r="AO699">
        <v>39.94</v>
      </c>
      <c r="AP699">
        <v>0</v>
      </c>
      <c r="AQ699">
        <v>0.11</v>
      </c>
      <c r="AR699">
        <v>0</v>
      </c>
      <c r="AS699">
        <v>0</v>
      </c>
      <c r="AT699">
        <v>70</v>
      </c>
      <c r="AU699">
        <v>10</v>
      </c>
      <c r="AV699">
        <v>1</v>
      </c>
      <c r="AW699">
        <v>1</v>
      </c>
      <c r="AZ699">
        <v>1</v>
      </c>
      <c r="BA699">
        <v>1</v>
      </c>
      <c r="BB699">
        <v>1</v>
      </c>
      <c r="BC699">
        <v>1</v>
      </c>
      <c r="BD699" t="s">
        <v>3</v>
      </c>
      <c r="BE699" t="s">
        <v>3</v>
      </c>
      <c r="BF699" t="s">
        <v>3</v>
      </c>
      <c r="BG699" t="s">
        <v>3</v>
      </c>
      <c r="BH699">
        <v>0</v>
      </c>
      <c r="BI699">
        <v>4</v>
      </c>
      <c r="BJ699" t="s">
        <v>245</v>
      </c>
      <c r="BM699">
        <v>0</v>
      </c>
      <c r="BN699">
        <v>0</v>
      </c>
      <c r="BO699" t="s">
        <v>3</v>
      </c>
      <c r="BP699">
        <v>0</v>
      </c>
      <c r="BQ699">
        <v>1</v>
      </c>
      <c r="BR699">
        <v>0</v>
      </c>
      <c r="BS699">
        <v>1</v>
      </c>
      <c r="BT699">
        <v>1</v>
      </c>
      <c r="BU699">
        <v>1</v>
      </c>
      <c r="BV699">
        <v>1</v>
      </c>
      <c r="BW699">
        <v>1</v>
      </c>
      <c r="BX699">
        <v>1</v>
      </c>
      <c r="BY699" t="s">
        <v>3</v>
      </c>
      <c r="BZ699">
        <v>70</v>
      </c>
      <c r="CA699">
        <v>10</v>
      </c>
      <c r="CB699" t="s">
        <v>3</v>
      </c>
      <c r="CE699">
        <v>0</v>
      </c>
      <c r="CF699">
        <v>0</v>
      </c>
      <c r="CG699">
        <v>0</v>
      </c>
      <c r="CM699">
        <v>0</v>
      </c>
      <c r="CN699" t="s">
        <v>3</v>
      </c>
      <c r="CO699">
        <v>0</v>
      </c>
      <c r="CP699">
        <f t="shared" si="507"/>
        <v>1524.93</v>
      </c>
      <c r="CQ699">
        <f t="shared" si="508"/>
        <v>68.97</v>
      </c>
      <c r="CR699">
        <f>(((((ET699*11))*BB699-((EU699*11))*BS699)+AE699*BS699)*AV699)</f>
        <v>0</v>
      </c>
      <c r="CS699">
        <f t="shared" si="509"/>
        <v>0</v>
      </c>
      <c r="CT699">
        <f t="shared" si="510"/>
        <v>439.34</v>
      </c>
      <c r="CU699">
        <f t="shared" si="511"/>
        <v>0</v>
      </c>
      <c r="CV699">
        <f t="shared" si="512"/>
        <v>1.21</v>
      </c>
      <c r="CW699">
        <f t="shared" si="513"/>
        <v>0</v>
      </c>
      <c r="CX699">
        <f t="shared" si="513"/>
        <v>0</v>
      </c>
      <c r="CY699">
        <f t="shared" si="514"/>
        <v>922.61399999999992</v>
      </c>
      <c r="CZ699">
        <f t="shared" si="515"/>
        <v>131.80200000000002</v>
      </c>
      <c r="DC699" t="s">
        <v>3</v>
      </c>
      <c r="DD699" t="s">
        <v>33</v>
      </c>
      <c r="DE699" t="s">
        <v>33</v>
      </c>
      <c r="DF699" t="s">
        <v>33</v>
      </c>
      <c r="DG699" t="s">
        <v>33</v>
      </c>
      <c r="DH699" t="s">
        <v>3</v>
      </c>
      <c r="DI699" t="s">
        <v>33</v>
      </c>
      <c r="DJ699" t="s">
        <v>33</v>
      </c>
      <c r="DK699" t="s">
        <v>3</v>
      </c>
      <c r="DL699" t="s">
        <v>33</v>
      </c>
      <c r="DM699" t="s">
        <v>33</v>
      </c>
      <c r="DN699">
        <v>0</v>
      </c>
      <c r="DO699">
        <v>0</v>
      </c>
      <c r="DP699">
        <v>1</v>
      </c>
      <c r="DQ699">
        <v>1</v>
      </c>
      <c r="DU699">
        <v>1010</v>
      </c>
      <c r="DV699" t="s">
        <v>19</v>
      </c>
      <c r="DW699" t="s">
        <v>19</v>
      </c>
      <c r="DX699">
        <v>1</v>
      </c>
      <c r="DZ699" t="s">
        <v>3</v>
      </c>
      <c r="EA699" t="s">
        <v>3</v>
      </c>
      <c r="EB699" t="s">
        <v>3</v>
      </c>
      <c r="EC699" t="s">
        <v>3</v>
      </c>
      <c r="EE699">
        <v>113434998</v>
      </c>
      <c r="EF699">
        <v>1</v>
      </c>
      <c r="EG699" t="s">
        <v>23</v>
      </c>
      <c r="EH699">
        <v>0</v>
      </c>
      <c r="EI699" t="s">
        <v>3</v>
      </c>
      <c r="EJ699">
        <v>4</v>
      </c>
      <c r="EK699">
        <v>0</v>
      </c>
      <c r="EL699" t="s">
        <v>24</v>
      </c>
      <c r="EM699" t="s">
        <v>25</v>
      </c>
      <c r="EO699" t="s">
        <v>3</v>
      </c>
      <c r="EQ699">
        <v>131072</v>
      </c>
      <c r="ER699">
        <v>46.21</v>
      </c>
      <c r="ES699">
        <v>6.27</v>
      </c>
      <c r="ET699">
        <v>0</v>
      </c>
      <c r="EU699">
        <v>0</v>
      </c>
      <c r="EV699">
        <v>39.94</v>
      </c>
      <c r="EW699">
        <v>0.11</v>
      </c>
      <c r="EX699">
        <v>0</v>
      </c>
      <c r="EY699">
        <v>0</v>
      </c>
      <c r="FQ699">
        <v>0</v>
      </c>
      <c r="FR699">
        <f t="shared" si="516"/>
        <v>0</v>
      </c>
      <c r="FS699">
        <v>0</v>
      </c>
      <c r="FX699">
        <v>770</v>
      </c>
      <c r="FY699">
        <v>110</v>
      </c>
      <c r="GA699" t="s">
        <v>3</v>
      </c>
      <c r="GD699">
        <v>0</v>
      </c>
      <c r="GF699">
        <v>379301830</v>
      </c>
      <c r="GG699">
        <v>2</v>
      </c>
      <c r="GH699">
        <v>1</v>
      </c>
      <c r="GI699">
        <v>-2</v>
      </c>
      <c r="GJ699">
        <v>0</v>
      </c>
      <c r="GK699">
        <f>ROUND(R699*(R12)/100,2)</f>
        <v>0</v>
      </c>
      <c r="GL699">
        <f t="shared" si="517"/>
        <v>0</v>
      </c>
      <c r="GM699">
        <f t="shared" si="518"/>
        <v>2579.34</v>
      </c>
      <c r="GN699">
        <f t="shared" si="519"/>
        <v>0</v>
      </c>
      <c r="GO699">
        <f t="shared" si="520"/>
        <v>0</v>
      </c>
      <c r="GP699">
        <f t="shared" si="521"/>
        <v>2579.34</v>
      </c>
      <c r="GR699">
        <v>0</v>
      </c>
      <c r="GS699">
        <v>0</v>
      </c>
      <c r="GT699">
        <v>0</v>
      </c>
      <c r="GU699" t="s">
        <v>33</v>
      </c>
      <c r="GV699">
        <f>ROUND(((GT699*11)),6)</f>
        <v>0</v>
      </c>
      <c r="GW699">
        <v>1</v>
      </c>
      <c r="GX699">
        <f t="shared" si="522"/>
        <v>0</v>
      </c>
      <c r="HA699">
        <v>0</v>
      </c>
      <c r="HB699">
        <v>0</v>
      </c>
      <c r="HC699">
        <f t="shared" si="523"/>
        <v>0</v>
      </c>
      <c r="HE699" t="s">
        <v>3</v>
      </c>
      <c r="HF699" t="s">
        <v>3</v>
      </c>
      <c r="HM699" t="s">
        <v>3</v>
      </c>
      <c r="HN699" t="s">
        <v>3</v>
      </c>
      <c r="HO699" t="s">
        <v>3</v>
      </c>
      <c r="HP699" t="s">
        <v>3</v>
      </c>
      <c r="HQ699" t="s">
        <v>3</v>
      </c>
      <c r="IK699">
        <v>0</v>
      </c>
    </row>
    <row r="700" spans="1:245" x14ac:dyDescent="0.2">
      <c r="A700">
        <v>17</v>
      </c>
      <c r="B700">
        <v>1</v>
      </c>
      <c r="C700">
        <f>ROW(SmtRes!A626)</f>
        <v>626</v>
      </c>
      <c r="D700">
        <f>ROW(EtalonRes!A626)</f>
        <v>626</v>
      </c>
      <c r="E700" t="s">
        <v>3</v>
      </c>
      <c r="F700" t="s">
        <v>469</v>
      </c>
      <c r="G700" t="s">
        <v>470</v>
      </c>
      <c r="H700" t="s">
        <v>19</v>
      </c>
      <c r="I700">
        <v>100</v>
      </c>
      <c r="J700">
        <v>0</v>
      </c>
      <c r="K700">
        <v>100</v>
      </c>
      <c r="O700">
        <f t="shared" si="494"/>
        <v>235540</v>
      </c>
      <c r="P700">
        <f t="shared" si="495"/>
        <v>5232</v>
      </c>
      <c r="Q700">
        <f t="shared" si="496"/>
        <v>41072</v>
      </c>
      <c r="R700">
        <f t="shared" si="497"/>
        <v>26808</v>
      </c>
      <c r="S700">
        <f t="shared" si="498"/>
        <v>189236</v>
      </c>
      <c r="T700">
        <f t="shared" si="499"/>
        <v>0</v>
      </c>
      <c r="U700">
        <f t="shared" si="500"/>
        <v>520</v>
      </c>
      <c r="V700">
        <f t="shared" si="501"/>
        <v>0</v>
      </c>
      <c r="W700">
        <f t="shared" si="502"/>
        <v>0</v>
      </c>
      <c r="X700">
        <f t="shared" si="503"/>
        <v>132465.20000000001</v>
      </c>
      <c r="Y700">
        <f t="shared" si="503"/>
        <v>18923.599999999999</v>
      </c>
      <c r="AA700">
        <v>-1</v>
      </c>
      <c r="AB700">
        <f t="shared" si="504"/>
        <v>2355.4</v>
      </c>
      <c r="AC700">
        <f>ROUND(((ES700*4)),6)</f>
        <v>52.32</v>
      </c>
      <c r="AD700">
        <f>ROUND(((((ET700*4))-((EU700*4)))+AE700),6)</f>
        <v>410.72</v>
      </c>
      <c r="AE700">
        <f>ROUND(((EU700*4)),6)</f>
        <v>268.08</v>
      </c>
      <c r="AF700">
        <f>ROUND(((EV700*4)),6)</f>
        <v>1892.36</v>
      </c>
      <c r="AG700">
        <f t="shared" si="505"/>
        <v>0</v>
      </c>
      <c r="AH700">
        <f>((EW700*4))</f>
        <v>5.2</v>
      </c>
      <c r="AI700">
        <f>((EX700*4))</f>
        <v>0</v>
      </c>
      <c r="AJ700">
        <f t="shared" si="506"/>
        <v>0</v>
      </c>
      <c r="AK700">
        <v>588.85</v>
      </c>
      <c r="AL700">
        <v>13.08</v>
      </c>
      <c r="AM700">
        <v>102.68</v>
      </c>
      <c r="AN700">
        <v>67.02</v>
      </c>
      <c r="AO700">
        <v>473.09</v>
      </c>
      <c r="AP700">
        <v>0</v>
      </c>
      <c r="AQ700">
        <v>1.3</v>
      </c>
      <c r="AR700">
        <v>0</v>
      </c>
      <c r="AS700">
        <v>0</v>
      </c>
      <c r="AT700">
        <v>70</v>
      </c>
      <c r="AU700">
        <v>10</v>
      </c>
      <c r="AV700">
        <v>1</v>
      </c>
      <c r="AW700">
        <v>1</v>
      </c>
      <c r="AZ700">
        <v>1</v>
      </c>
      <c r="BA700">
        <v>1</v>
      </c>
      <c r="BB700">
        <v>1</v>
      </c>
      <c r="BC700">
        <v>1</v>
      </c>
      <c r="BD700" t="s">
        <v>3</v>
      </c>
      <c r="BE700" t="s">
        <v>3</v>
      </c>
      <c r="BF700" t="s">
        <v>3</v>
      </c>
      <c r="BG700" t="s">
        <v>3</v>
      </c>
      <c r="BH700">
        <v>0</v>
      </c>
      <c r="BI700">
        <v>4</v>
      </c>
      <c r="BJ700" t="s">
        <v>471</v>
      </c>
      <c r="BM700">
        <v>0</v>
      </c>
      <c r="BN700">
        <v>0</v>
      </c>
      <c r="BO700" t="s">
        <v>3</v>
      </c>
      <c r="BP700">
        <v>0</v>
      </c>
      <c r="BQ700">
        <v>1</v>
      </c>
      <c r="BR700">
        <v>0</v>
      </c>
      <c r="BS700">
        <v>1</v>
      </c>
      <c r="BT700">
        <v>1</v>
      </c>
      <c r="BU700">
        <v>1</v>
      </c>
      <c r="BV700">
        <v>1</v>
      </c>
      <c r="BW700">
        <v>1</v>
      </c>
      <c r="BX700">
        <v>1</v>
      </c>
      <c r="BY700" t="s">
        <v>3</v>
      </c>
      <c r="BZ700">
        <v>70</v>
      </c>
      <c r="CA700">
        <v>10</v>
      </c>
      <c r="CB700" t="s">
        <v>3</v>
      </c>
      <c r="CE700">
        <v>0</v>
      </c>
      <c r="CF700">
        <v>0</v>
      </c>
      <c r="CG700">
        <v>0</v>
      </c>
      <c r="CM700">
        <v>0</v>
      </c>
      <c r="CN700" t="s">
        <v>3</v>
      </c>
      <c r="CO700">
        <v>0</v>
      </c>
      <c r="CP700">
        <f t="shared" si="507"/>
        <v>235540</v>
      </c>
      <c r="CQ700">
        <f t="shared" si="508"/>
        <v>52.32</v>
      </c>
      <c r="CR700">
        <f>(((((ET700*4))*BB700-((EU700*4))*BS700)+AE700*BS700)*AV700)</f>
        <v>410.72</v>
      </c>
      <c r="CS700">
        <f t="shared" si="509"/>
        <v>268.08</v>
      </c>
      <c r="CT700">
        <f t="shared" si="510"/>
        <v>1892.36</v>
      </c>
      <c r="CU700">
        <f t="shared" si="511"/>
        <v>0</v>
      </c>
      <c r="CV700">
        <f t="shared" si="512"/>
        <v>5.2</v>
      </c>
      <c r="CW700">
        <f t="shared" si="513"/>
        <v>0</v>
      </c>
      <c r="CX700">
        <f t="shared" si="513"/>
        <v>0</v>
      </c>
      <c r="CY700">
        <f t="shared" si="514"/>
        <v>132465.20000000001</v>
      </c>
      <c r="CZ700">
        <f t="shared" si="515"/>
        <v>18923.599999999999</v>
      </c>
      <c r="DC700" t="s">
        <v>3</v>
      </c>
      <c r="DD700" t="s">
        <v>196</v>
      </c>
      <c r="DE700" t="s">
        <v>196</v>
      </c>
      <c r="DF700" t="s">
        <v>196</v>
      </c>
      <c r="DG700" t="s">
        <v>196</v>
      </c>
      <c r="DH700" t="s">
        <v>3</v>
      </c>
      <c r="DI700" t="s">
        <v>196</v>
      </c>
      <c r="DJ700" t="s">
        <v>196</v>
      </c>
      <c r="DK700" t="s">
        <v>3</v>
      </c>
      <c r="DL700" t="s">
        <v>196</v>
      </c>
      <c r="DM700" t="s">
        <v>196</v>
      </c>
      <c r="DN700">
        <v>0</v>
      </c>
      <c r="DO700">
        <v>0</v>
      </c>
      <c r="DP700">
        <v>1</v>
      </c>
      <c r="DQ700">
        <v>1</v>
      </c>
      <c r="DU700">
        <v>1010</v>
      </c>
      <c r="DV700" t="s">
        <v>19</v>
      </c>
      <c r="DW700" t="s">
        <v>19</v>
      </c>
      <c r="DX700">
        <v>1</v>
      </c>
      <c r="DZ700" t="s">
        <v>3</v>
      </c>
      <c r="EA700" t="s">
        <v>3</v>
      </c>
      <c r="EB700" t="s">
        <v>3</v>
      </c>
      <c r="EC700" t="s">
        <v>3</v>
      </c>
      <c r="EE700">
        <v>113434998</v>
      </c>
      <c r="EF700">
        <v>1</v>
      </c>
      <c r="EG700" t="s">
        <v>23</v>
      </c>
      <c r="EH700">
        <v>0</v>
      </c>
      <c r="EI700" t="s">
        <v>3</v>
      </c>
      <c r="EJ700">
        <v>4</v>
      </c>
      <c r="EK700">
        <v>0</v>
      </c>
      <c r="EL700" t="s">
        <v>24</v>
      </c>
      <c r="EM700" t="s">
        <v>25</v>
      </c>
      <c r="EO700" t="s">
        <v>3</v>
      </c>
      <c r="EQ700">
        <v>132096</v>
      </c>
      <c r="ER700">
        <v>588.85</v>
      </c>
      <c r="ES700">
        <v>13.08</v>
      </c>
      <c r="ET700">
        <v>102.68</v>
      </c>
      <c r="EU700">
        <v>67.02</v>
      </c>
      <c r="EV700">
        <v>473.09</v>
      </c>
      <c r="EW700">
        <v>1.3</v>
      </c>
      <c r="EX700">
        <v>0</v>
      </c>
      <c r="EY700">
        <v>0</v>
      </c>
      <c r="FQ700">
        <v>0</v>
      </c>
      <c r="FR700">
        <f t="shared" si="516"/>
        <v>0</v>
      </c>
      <c r="FS700">
        <v>0</v>
      </c>
      <c r="FX700">
        <v>280</v>
      </c>
      <c r="FY700">
        <v>40</v>
      </c>
      <c r="GA700" t="s">
        <v>3</v>
      </c>
      <c r="GD700">
        <v>0</v>
      </c>
      <c r="GF700">
        <v>-1189421356</v>
      </c>
      <c r="GG700">
        <v>2</v>
      </c>
      <c r="GH700">
        <v>1</v>
      </c>
      <c r="GI700">
        <v>-2</v>
      </c>
      <c r="GJ700">
        <v>0</v>
      </c>
      <c r="GK700">
        <f>ROUND(R700*(R12)/100,2)</f>
        <v>28952.639999999999</v>
      </c>
      <c r="GL700">
        <f t="shared" si="517"/>
        <v>0</v>
      </c>
      <c r="GM700">
        <f t="shared" si="518"/>
        <v>415881.44</v>
      </c>
      <c r="GN700">
        <f t="shared" si="519"/>
        <v>0</v>
      </c>
      <c r="GO700">
        <f t="shared" si="520"/>
        <v>0</v>
      </c>
      <c r="GP700">
        <f t="shared" si="521"/>
        <v>415881.44</v>
      </c>
      <c r="GR700">
        <v>0</v>
      </c>
      <c r="GS700">
        <v>0</v>
      </c>
      <c r="GT700">
        <v>0</v>
      </c>
      <c r="GU700" t="s">
        <v>196</v>
      </c>
      <c r="GV700">
        <f>ROUND(((GT700*4)),6)</f>
        <v>0</v>
      </c>
      <c r="GW700">
        <v>1</v>
      </c>
      <c r="GX700">
        <f t="shared" si="522"/>
        <v>0</v>
      </c>
      <c r="HA700">
        <v>0</v>
      </c>
      <c r="HB700">
        <v>0</v>
      </c>
      <c r="HC700">
        <f t="shared" si="523"/>
        <v>0</v>
      </c>
      <c r="HE700" t="s">
        <v>3</v>
      </c>
      <c r="HF700" t="s">
        <v>3</v>
      </c>
      <c r="HM700" t="s">
        <v>3</v>
      </c>
      <c r="HN700" t="s">
        <v>3</v>
      </c>
      <c r="HO700" t="s">
        <v>3</v>
      </c>
      <c r="HP700" t="s">
        <v>3</v>
      </c>
      <c r="HQ700" t="s">
        <v>3</v>
      </c>
      <c r="IK700">
        <v>0</v>
      </c>
    </row>
    <row r="701" spans="1:245" x14ac:dyDescent="0.2">
      <c r="A701">
        <v>17</v>
      </c>
      <c r="B701">
        <v>1</v>
      </c>
      <c r="C701">
        <f>ROW(SmtRes!A628)</f>
        <v>628</v>
      </c>
      <c r="D701">
        <f>ROW(EtalonRes!A628)</f>
        <v>628</v>
      </c>
      <c r="E701" t="s">
        <v>472</v>
      </c>
      <c r="F701" t="s">
        <v>473</v>
      </c>
      <c r="G701" t="s">
        <v>474</v>
      </c>
      <c r="H701" t="s">
        <v>19</v>
      </c>
      <c r="I701">
        <v>100</v>
      </c>
      <c r="J701">
        <v>0</v>
      </c>
      <c r="K701">
        <v>100</v>
      </c>
      <c r="O701">
        <f t="shared" si="494"/>
        <v>11706.1</v>
      </c>
      <c r="P701">
        <f t="shared" si="495"/>
        <v>0</v>
      </c>
      <c r="Q701">
        <f t="shared" si="496"/>
        <v>1106</v>
      </c>
      <c r="R701">
        <f t="shared" si="497"/>
        <v>721.7</v>
      </c>
      <c r="S701">
        <f t="shared" si="498"/>
        <v>10600.1</v>
      </c>
      <c r="T701">
        <f t="shared" si="499"/>
        <v>0</v>
      </c>
      <c r="U701">
        <f t="shared" si="500"/>
        <v>27.299999999999997</v>
      </c>
      <c r="V701">
        <f t="shared" si="501"/>
        <v>0</v>
      </c>
      <c r="W701">
        <f t="shared" si="502"/>
        <v>0</v>
      </c>
      <c r="X701">
        <f t="shared" si="503"/>
        <v>7420.07</v>
      </c>
      <c r="Y701">
        <f t="shared" si="503"/>
        <v>1060.01</v>
      </c>
      <c r="AA701">
        <v>150194011</v>
      </c>
      <c r="AB701">
        <f t="shared" si="504"/>
        <v>117.06100000000001</v>
      </c>
      <c r="AC701">
        <f>ROUND(((ES701*1)),6)</f>
        <v>0</v>
      </c>
      <c r="AD701">
        <f>ROUND(((((ET701*0.7))-((EU701*0.7)))+AE701),6)</f>
        <v>11.06</v>
      </c>
      <c r="AE701">
        <f>ROUND(((EU701*0.7)),6)</f>
        <v>7.2169999999999996</v>
      </c>
      <c r="AF701">
        <f>ROUND(((EV701*0.7)),6)</f>
        <v>106.001</v>
      </c>
      <c r="AG701">
        <f t="shared" si="505"/>
        <v>0</v>
      </c>
      <c r="AH701">
        <f>((EW701*0.7))</f>
        <v>0.27299999999999996</v>
      </c>
      <c r="AI701">
        <f>((EX701*0.7))</f>
        <v>0</v>
      </c>
      <c r="AJ701">
        <f t="shared" si="506"/>
        <v>0</v>
      </c>
      <c r="AK701">
        <v>167.23</v>
      </c>
      <c r="AL701">
        <v>0</v>
      </c>
      <c r="AM701">
        <v>15.8</v>
      </c>
      <c r="AN701">
        <v>10.31</v>
      </c>
      <c r="AO701">
        <v>151.43</v>
      </c>
      <c r="AP701">
        <v>0</v>
      </c>
      <c r="AQ701">
        <v>0.39</v>
      </c>
      <c r="AR701">
        <v>0</v>
      </c>
      <c r="AS701">
        <v>0</v>
      </c>
      <c r="AT701">
        <v>70</v>
      </c>
      <c r="AU701">
        <v>10</v>
      </c>
      <c r="AV701">
        <v>1</v>
      </c>
      <c r="AW701">
        <v>1</v>
      </c>
      <c r="AZ701">
        <v>1</v>
      </c>
      <c r="BA701">
        <v>1</v>
      </c>
      <c r="BB701">
        <v>1</v>
      </c>
      <c r="BC701">
        <v>1</v>
      </c>
      <c r="BD701" t="s">
        <v>3</v>
      </c>
      <c r="BE701" t="s">
        <v>3</v>
      </c>
      <c r="BF701" t="s">
        <v>3</v>
      </c>
      <c r="BG701" t="s">
        <v>3</v>
      </c>
      <c r="BH701">
        <v>0</v>
      </c>
      <c r="BI701">
        <v>4</v>
      </c>
      <c r="BJ701" t="s">
        <v>475</v>
      </c>
      <c r="BM701">
        <v>0</v>
      </c>
      <c r="BN701">
        <v>0</v>
      </c>
      <c r="BO701" t="s">
        <v>3</v>
      </c>
      <c r="BP701">
        <v>0</v>
      </c>
      <c r="BQ701">
        <v>1</v>
      </c>
      <c r="BR701">
        <v>0</v>
      </c>
      <c r="BS701">
        <v>1</v>
      </c>
      <c r="BT701">
        <v>1</v>
      </c>
      <c r="BU701">
        <v>1</v>
      </c>
      <c r="BV701">
        <v>1</v>
      </c>
      <c r="BW701">
        <v>1</v>
      </c>
      <c r="BX701">
        <v>1</v>
      </c>
      <c r="BY701" t="s">
        <v>3</v>
      </c>
      <c r="BZ701">
        <v>70</v>
      </c>
      <c r="CA701">
        <v>10</v>
      </c>
      <c r="CB701" t="s">
        <v>3</v>
      </c>
      <c r="CE701">
        <v>0</v>
      </c>
      <c r="CF701">
        <v>0</v>
      </c>
      <c r="CG701">
        <v>0</v>
      </c>
      <c r="CM701">
        <v>0</v>
      </c>
      <c r="CN701" t="s">
        <v>850</v>
      </c>
      <c r="CO701">
        <v>0</v>
      </c>
      <c r="CP701">
        <f t="shared" si="507"/>
        <v>11706.1</v>
      </c>
      <c r="CQ701">
        <f t="shared" si="508"/>
        <v>0</v>
      </c>
      <c r="CR701">
        <f>(((((ET701*0.7))*BB701-((EU701*0.7))*BS701)+AE701*BS701)*AV701)</f>
        <v>11.06</v>
      </c>
      <c r="CS701">
        <f t="shared" si="509"/>
        <v>7.2169999999999996</v>
      </c>
      <c r="CT701">
        <f t="shared" si="510"/>
        <v>106.001</v>
      </c>
      <c r="CU701">
        <f t="shared" si="511"/>
        <v>0</v>
      </c>
      <c r="CV701">
        <f t="shared" si="512"/>
        <v>0.27299999999999996</v>
      </c>
      <c r="CW701">
        <f t="shared" si="513"/>
        <v>0</v>
      </c>
      <c r="CX701">
        <f t="shared" si="513"/>
        <v>0</v>
      </c>
      <c r="CY701">
        <f t="shared" si="514"/>
        <v>7420.07</v>
      </c>
      <c r="CZ701">
        <f t="shared" si="515"/>
        <v>1060.01</v>
      </c>
      <c r="DC701" t="s">
        <v>3</v>
      </c>
      <c r="DD701" t="s">
        <v>21</v>
      </c>
      <c r="DE701" t="s">
        <v>22</v>
      </c>
      <c r="DF701" t="s">
        <v>22</v>
      </c>
      <c r="DG701" t="s">
        <v>22</v>
      </c>
      <c r="DH701" t="s">
        <v>3</v>
      </c>
      <c r="DI701" t="s">
        <v>22</v>
      </c>
      <c r="DJ701" t="s">
        <v>22</v>
      </c>
      <c r="DK701" t="s">
        <v>3</v>
      </c>
      <c r="DL701" t="s">
        <v>3</v>
      </c>
      <c r="DM701" t="s">
        <v>3</v>
      </c>
      <c r="DN701">
        <v>0</v>
      </c>
      <c r="DO701">
        <v>0</v>
      </c>
      <c r="DP701">
        <v>1</v>
      </c>
      <c r="DQ701">
        <v>1</v>
      </c>
      <c r="DU701">
        <v>1010</v>
      </c>
      <c r="DV701" t="s">
        <v>19</v>
      </c>
      <c r="DW701" t="s">
        <v>19</v>
      </c>
      <c r="DX701">
        <v>1</v>
      </c>
      <c r="DZ701" t="s">
        <v>3</v>
      </c>
      <c r="EA701" t="s">
        <v>3</v>
      </c>
      <c r="EB701" t="s">
        <v>3</v>
      </c>
      <c r="EC701" t="s">
        <v>3</v>
      </c>
      <c r="EE701">
        <v>113434998</v>
      </c>
      <c r="EF701">
        <v>1</v>
      </c>
      <c r="EG701" t="s">
        <v>23</v>
      </c>
      <c r="EH701">
        <v>0</v>
      </c>
      <c r="EI701" t="s">
        <v>3</v>
      </c>
      <c r="EJ701">
        <v>4</v>
      </c>
      <c r="EK701">
        <v>0</v>
      </c>
      <c r="EL701" t="s">
        <v>24</v>
      </c>
      <c r="EM701" t="s">
        <v>25</v>
      </c>
      <c r="EO701" t="s">
        <v>26</v>
      </c>
      <c r="EQ701">
        <v>131072</v>
      </c>
      <c r="ER701">
        <v>167.23</v>
      </c>
      <c r="ES701">
        <v>0</v>
      </c>
      <c r="ET701">
        <v>15.8</v>
      </c>
      <c r="EU701">
        <v>10.31</v>
      </c>
      <c r="EV701">
        <v>151.43</v>
      </c>
      <c r="EW701">
        <v>0.39</v>
      </c>
      <c r="EX701">
        <v>0</v>
      </c>
      <c r="EY701">
        <v>0</v>
      </c>
      <c r="FQ701">
        <v>0</v>
      </c>
      <c r="FR701">
        <f t="shared" si="516"/>
        <v>0</v>
      </c>
      <c r="FS701">
        <v>0</v>
      </c>
      <c r="FX701">
        <v>70</v>
      </c>
      <c r="FY701">
        <v>10</v>
      </c>
      <c r="GA701" t="s">
        <v>3</v>
      </c>
      <c r="GD701">
        <v>0</v>
      </c>
      <c r="GF701">
        <v>-1449564923</v>
      </c>
      <c r="GG701">
        <v>2</v>
      </c>
      <c r="GH701">
        <v>1</v>
      </c>
      <c r="GI701">
        <v>-2</v>
      </c>
      <c r="GJ701">
        <v>0</v>
      </c>
      <c r="GK701">
        <f>ROUND(R701*(R12)/100,2)</f>
        <v>779.44</v>
      </c>
      <c r="GL701">
        <f t="shared" si="517"/>
        <v>0</v>
      </c>
      <c r="GM701">
        <f t="shared" si="518"/>
        <v>20965.62</v>
      </c>
      <c r="GN701">
        <f t="shared" si="519"/>
        <v>0</v>
      </c>
      <c r="GO701">
        <f t="shared" si="520"/>
        <v>0</v>
      </c>
      <c r="GP701">
        <f t="shared" si="521"/>
        <v>20965.62</v>
      </c>
      <c r="GR701">
        <v>0</v>
      </c>
      <c r="GS701">
        <v>0</v>
      </c>
      <c r="GT701">
        <v>0</v>
      </c>
      <c r="GU701" t="s">
        <v>3</v>
      </c>
      <c r="GV701">
        <f>ROUND((GT701),6)</f>
        <v>0</v>
      </c>
      <c r="GW701">
        <v>1</v>
      </c>
      <c r="GX701">
        <f t="shared" si="522"/>
        <v>0</v>
      </c>
      <c r="HA701">
        <v>0</v>
      </c>
      <c r="HB701">
        <v>0</v>
      </c>
      <c r="HC701">
        <f t="shared" si="523"/>
        <v>0</v>
      </c>
      <c r="HE701" t="s">
        <v>3</v>
      </c>
      <c r="HF701" t="s">
        <v>3</v>
      </c>
      <c r="HM701" t="s">
        <v>3</v>
      </c>
      <c r="HN701" t="s">
        <v>3</v>
      </c>
      <c r="HO701" t="s">
        <v>3</v>
      </c>
      <c r="HP701" t="s">
        <v>3</v>
      </c>
      <c r="HQ701" t="s">
        <v>3</v>
      </c>
      <c r="IK701">
        <v>0</v>
      </c>
    </row>
    <row r="702" spans="1:245" x14ac:dyDescent="0.2">
      <c r="A702">
        <v>17</v>
      </c>
      <c r="B702">
        <v>1</v>
      </c>
      <c r="C702">
        <f>ROW(SmtRes!A630)</f>
        <v>630</v>
      </c>
      <c r="D702">
        <f>ROW(EtalonRes!A630)</f>
        <v>630</v>
      </c>
      <c r="E702" t="s">
        <v>476</v>
      </c>
      <c r="F702" t="s">
        <v>477</v>
      </c>
      <c r="G702" t="s">
        <v>478</v>
      </c>
      <c r="H702" t="s">
        <v>19</v>
      </c>
      <c r="I702">
        <v>100</v>
      </c>
      <c r="J702">
        <v>0</v>
      </c>
      <c r="K702">
        <v>100</v>
      </c>
      <c r="O702">
        <f t="shared" si="494"/>
        <v>1925.25</v>
      </c>
      <c r="P702">
        <f t="shared" si="495"/>
        <v>0</v>
      </c>
      <c r="Q702">
        <f t="shared" si="496"/>
        <v>177.75</v>
      </c>
      <c r="R702">
        <f t="shared" si="497"/>
        <v>116.25</v>
      </c>
      <c r="S702">
        <f t="shared" si="498"/>
        <v>1747.5</v>
      </c>
      <c r="T702">
        <f t="shared" si="499"/>
        <v>0</v>
      </c>
      <c r="U702">
        <f t="shared" si="500"/>
        <v>4.5</v>
      </c>
      <c r="V702">
        <f t="shared" si="501"/>
        <v>0</v>
      </c>
      <c r="W702">
        <f t="shared" si="502"/>
        <v>0</v>
      </c>
      <c r="X702">
        <f t="shared" si="503"/>
        <v>1223.25</v>
      </c>
      <c r="Y702">
        <f t="shared" si="503"/>
        <v>174.75</v>
      </c>
      <c r="AA702">
        <v>150194011</v>
      </c>
      <c r="AB702">
        <f t="shared" si="504"/>
        <v>19.252500000000001</v>
      </c>
      <c r="AC702">
        <f>ROUND(((ES702*1)),6)</f>
        <v>0</v>
      </c>
      <c r="AD702">
        <f>ROUND(((((ET702*0.75))-((EU702*0.75)))+AE702),6)</f>
        <v>1.7775000000000001</v>
      </c>
      <c r="AE702">
        <f>ROUND(((EU702*0.75)),6)</f>
        <v>1.1625000000000001</v>
      </c>
      <c r="AF702">
        <f>ROUND(((EV702*0.75)),6)</f>
        <v>17.475000000000001</v>
      </c>
      <c r="AG702">
        <f t="shared" si="505"/>
        <v>0</v>
      </c>
      <c r="AH702">
        <f>((EW702*0.75))</f>
        <v>4.4999999999999998E-2</v>
      </c>
      <c r="AI702">
        <f>((EX702*0.75))</f>
        <v>0</v>
      </c>
      <c r="AJ702">
        <f t="shared" si="506"/>
        <v>0</v>
      </c>
      <c r="AK702">
        <v>25.67</v>
      </c>
      <c r="AL702">
        <v>0</v>
      </c>
      <c r="AM702">
        <v>2.37</v>
      </c>
      <c r="AN702">
        <v>1.55</v>
      </c>
      <c r="AO702">
        <v>23.3</v>
      </c>
      <c r="AP702">
        <v>0</v>
      </c>
      <c r="AQ702">
        <v>0.06</v>
      </c>
      <c r="AR702">
        <v>0</v>
      </c>
      <c r="AS702">
        <v>0</v>
      </c>
      <c r="AT702">
        <v>70</v>
      </c>
      <c r="AU702">
        <v>10</v>
      </c>
      <c r="AV702">
        <v>1</v>
      </c>
      <c r="AW702">
        <v>1</v>
      </c>
      <c r="AZ702">
        <v>1</v>
      </c>
      <c r="BA702">
        <v>1</v>
      </c>
      <c r="BB702">
        <v>1</v>
      </c>
      <c r="BC702">
        <v>1</v>
      </c>
      <c r="BD702" t="s">
        <v>3</v>
      </c>
      <c r="BE702" t="s">
        <v>3</v>
      </c>
      <c r="BF702" t="s">
        <v>3</v>
      </c>
      <c r="BG702" t="s">
        <v>3</v>
      </c>
      <c r="BH702">
        <v>0</v>
      </c>
      <c r="BI702">
        <v>4</v>
      </c>
      <c r="BJ702" t="s">
        <v>479</v>
      </c>
      <c r="BM702">
        <v>0</v>
      </c>
      <c r="BN702">
        <v>0</v>
      </c>
      <c r="BO702" t="s">
        <v>3</v>
      </c>
      <c r="BP702">
        <v>0</v>
      </c>
      <c r="BQ702">
        <v>1</v>
      </c>
      <c r="BR702">
        <v>0</v>
      </c>
      <c r="BS702">
        <v>1</v>
      </c>
      <c r="BT702">
        <v>1</v>
      </c>
      <c r="BU702">
        <v>1</v>
      </c>
      <c r="BV702">
        <v>1</v>
      </c>
      <c r="BW702">
        <v>1</v>
      </c>
      <c r="BX702">
        <v>1</v>
      </c>
      <c r="BY702" t="s">
        <v>3</v>
      </c>
      <c r="BZ702">
        <v>70</v>
      </c>
      <c r="CA702">
        <v>10</v>
      </c>
      <c r="CB702" t="s">
        <v>3</v>
      </c>
      <c r="CE702">
        <v>0</v>
      </c>
      <c r="CF702">
        <v>0</v>
      </c>
      <c r="CG702">
        <v>0</v>
      </c>
      <c r="CM702">
        <v>0</v>
      </c>
      <c r="CN702" t="s">
        <v>851</v>
      </c>
      <c r="CO702">
        <v>0</v>
      </c>
      <c r="CP702">
        <f t="shared" si="507"/>
        <v>1925.25</v>
      </c>
      <c r="CQ702">
        <f t="shared" si="508"/>
        <v>0</v>
      </c>
      <c r="CR702">
        <f>(((((ET702*0.75))*BB702-((EU702*0.75))*BS702)+AE702*BS702)*AV702)</f>
        <v>1.7775000000000001</v>
      </c>
      <c r="CS702">
        <f t="shared" si="509"/>
        <v>1.1625000000000001</v>
      </c>
      <c r="CT702">
        <f t="shared" si="510"/>
        <v>17.475000000000001</v>
      </c>
      <c r="CU702">
        <f t="shared" si="511"/>
        <v>0</v>
      </c>
      <c r="CV702">
        <f t="shared" si="512"/>
        <v>4.4999999999999998E-2</v>
      </c>
      <c r="CW702">
        <f t="shared" si="513"/>
        <v>0</v>
      </c>
      <c r="CX702">
        <f t="shared" si="513"/>
        <v>0</v>
      </c>
      <c r="CY702">
        <f t="shared" si="514"/>
        <v>1223.25</v>
      </c>
      <c r="CZ702">
        <f t="shared" si="515"/>
        <v>174.75</v>
      </c>
      <c r="DC702" t="s">
        <v>3</v>
      </c>
      <c r="DD702" t="s">
        <v>21</v>
      </c>
      <c r="DE702" t="s">
        <v>67</v>
      </c>
      <c r="DF702" t="s">
        <v>67</v>
      </c>
      <c r="DG702" t="s">
        <v>67</v>
      </c>
      <c r="DH702" t="s">
        <v>3</v>
      </c>
      <c r="DI702" t="s">
        <v>67</v>
      </c>
      <c r="DJ702" t="s">
        <v>67</v>
      </c>
      <c r="DK702" t="s">
        <v>3</v>
      </c>
      <c r="DL702" t="s">
        <v>3</v>
      </c>
      <c r="DM702" t="s">
        <v>3</v>
      </c>
      <c r="DN702">
        <v>0</v>
      </c>
      <c r="DO702">
        <v>0</v>
      </c>
      <c r="DP702">
        <v>1</v>
      </c>
      <c r="DQ702">
        <v>1</v>
      </c>
      <c r="DU702">
        <v>1010</v>
      </c>
      <c r="DV702" t="s">
        <v>19</v>
      </c>
      <c r="DW702" t="s">
        <v>19</v>
      </c>
      <c r="DX702">
        <v>1</v>
      </c>
      <c r="DZ702" t="s">
        <v>3</v>
      </c>
      <c r="EA702" t="s">
        <v>3</v>
      </c>
      <c r="EB702" t="s">
        <v>3</v>
      </c>
      <c r="EC702" t="s">
        <v>3</v>
      </c>
      <c r="EE702">
        <v>113434998</v>
      </c>
      <c r="EF702">
        <v>1</v>
      </c>
      <c r="EG702" t="s">
        <v>23</v>
      </c>
      <c r="EH702">
        <v>0</v>
      </c>
      <c r="EI702" t="s">
        <v>3</v>
      </c>
      <c r="EJ702">
        <v>4</v>
      </c>
      <c r="EK702">
        <v>0</v>
      </c>
      <c r="EL702" t="s">
        <v>24</v>
      </c>
      <c r="EM702" t="s">
        <v>25</v>
      </c>
      <c r="EO702" t="s">
        <v>34</v>
      </c>
      <c r="EQ702">
        <v>131072</v>
      </c>
      <c r="ER702">
        <v>25.67</v>
      </c>
      <c r="ES702">
        <v>0</v>
      </c>
      <c r="ET702">
        <v>2.37</v>
      </c>
      <c r="EU702">
        <v>1.55</v>
      </c>
      <c r="EV702">
        <v>23.3</v>
      </c>
      <c r="EW702">
        <v>0.06</v>
      </c>
      <c r="EX702">
        <v>0</v>
      </c>
      <c r="EY702">
        <v>0</v>
      </c>
      <c r="FQ702">
        <v>0</v>
      </c>
      <c r="FR702">
        <f t="shared" si="516"/>
        <v>0</v>
      </c>
      <c r="FS702">
        <v>0</v>
      </c>
      <c r="FX702">
        <v>70</v>
      </c>
      <c r="FY702">
        <v>10</v>
      </c>
      <c r="GA702" t="s">
        <v>3</v>
      </c>
      <c r="GD702">
        <v>0</v>
      </c>
      <c r="GF702">
        <v>36805674</v>
      </c>
      <c r="GG702">
        <v>2</v>
      </c>
      <c r="GH702">
        <v>1</v>
      </c>
      <c r="GI702">
        <v>-2</v>
      </c>
      <c r="GJ702">
        <v>0</v>
      </c>
      <c r="GK702">
        <f>ROUND(R702*(R12)/100,2)</f>
        <v>125.55</v>
      </c>
      <c r="GL702">
        <f t="shared" si="517"/>
        <v>0</v>
      </c>
      <c r="GM702">
        <f t="shared" si="518"/>
        <v>3448.8</v>
      </c>
      <c r="GN702">
        <f t="shared" si="519"/>
        <v>0</v>
      </c>
      <c r="GO702">
        <f t="shared" si="520"/>
        <v>0</v>
      </c>
      <c r="GP702">
        <f t="shared" si="521"/>
        <v>3448.8</v>
      </c>
      <c r="GR702">
        <v>0</v>
      </c>
      <c r="GS702">
        <v>3</v>
      </c>
      <c r="GT702">
        <v>0</v>
      </c>
      <c r="GU702" t="s">
        <v>3</v>
      </c>
      <c r="GV702">
        <f>ROUND((GT702),6)</f>
        <v>0</v>
      </c>
      <c r="GW702">
        <v>1</v>
      </c>
      <c r="GX702">
        <f t="shared" si="522"/>
        <v>0</v>
      </c>
      <c r="HA702">
        <v>0</v>
      </c>
      <c r="HB702">
        <v>0</v>
      </c>
      <c r="HC702">
        <f t="shared" si="523"/>
        <v>0</v>
      </c>
      <c r="HE702" t="s">
        <v>3</v>
      </c>
      <c r="HF702" t="s">
        <v>3</v>
      </c>
      <c r="HM702" t="s">
        <v>3</v>
      </c>
      <c r="HN702" t="s">
        <v>3</v>
      </c>
      <c r="HO702" t="s">
        <v>3</v>
      </c>
      <c r="HP702" t="s">
        <v>3</v>
      </c>
      <c r="HQ702" t="s">
        <v>3</v>
      </c>
      <c r="IK702">
        <v>0</v>
      </c>
    </row>
    <row r="703" spans="1:245" x14ac:dyDescent="0.2">
      <c r="A703">
        <v>17</v>
      </c>
      <c r="B703">
        <v>1</v>
      </c>
      <c r="C703">
        <f>ROW(SmtRes!A634)</f>
        <v>634</v>
      </c>
      <c r="D703">
        <f>ROW(EtalonRes!A634)</f>
        <v>634</v>
      </c>
      <c r="E703" t="s">
        <v>480</v>
      </c>
      <c r="F703" t="s">
        <v>481</v>
      </c>
      <c r="G703" t="s">
        <v>482</v>
      </c>
      <c r="H703" t="s">
        <v>19</v>
      </c>
      <c r="I703">
        <v>5</v>
      </c>
      <c r="J703">
        <v>0</v>
      </c>
      <c r="K703">
        <v>5</v>
      </c>
      <c r="O703">
        <f t="shared" si="494"/>
        <v>1287.5999999999999</v>
      </c>
      <c r="P703">
        <f t="shared" si="495"/>
        <v>4.9000000000000004</v>
      </c>
      <c r="Q703">
        <f t="shared" si="496"/>
        <v>79</v>
      </c>
      <c r="R703">
        <f t="shared" si="497"/>
        <v>51.6</v>
      </c>
      <c r="S703">
        <f t="shared" si="498"/>
        <v>1203.7</v>
      </c>
      <c r="T703">
        <f t="shared" si="499"/>
        <v>0</v>
      </c>
      <c r="U703">
        <f t="shared" si="500"/>
        <v>3.1</v>
      </c>
      <c r="V703">
        <f t="shared" si="501"/>
        <v>0</v>
      </c>
      <c r="W703">
        <f t="shared" si="502"/>
        <v>0</v>
      </c>
      <c r="X703">
        <f t="shared" si="503"/>
        <v>842.59</v>
      </c>
      <c r="Y703">
        <f t="shared" si="503"/>
        <v>120.37</v>
      </c>
      <c r="AA703">
        <v>150194011</v>
      </c>
      <c r="AB703">
        <f t="shared" si="504"/>
        <v>257.52</v>
      </c>
      <c r="AC703">
        <f>ROUND(((ES703*2)),6)</f>
        <v>0.98</v>
      </c>
      <c r="AD703">
        <f>ROUND(((((ET703*2))-((EU703*2)))+AE703),6)</f>
        <v>15.8</v>
      </c>
      <c r="AE703">
        <f>ROUND(((EU703*2)),6)</f>
        <v>10.32</v>
      </c>
      <c r="AF703">
        <f>ROUND(((EV703*2)),6)</f>
        <v>240.74</v>
      </c>
      <c r="AG703">
        <f t="shared" si="505"/>
        <v>0</v>
      </c>
      <c r="AH703">
        <f>((EW703*2))</f>
        <v>0.62</v>
      </c>
      <c r="AI703">
        <f>((EX703*2))</f>
        <v>0</v>
      </c>
      <c r="AJ703">
        <f t="shared" si="506"/>
        <v>0</v>
      </c>
      <c r="AK703">
        <v>128.76</v>
      </c>
      <c r="AL703">
        <v>0.49</v>
      </c>
      <c r="AM703">
        <v>7.9</v>
      </c>
      <c r="AN703">
        <v>5.16</v>
      </c>
      <c r="AO703">
        <v>120.37</v>
      </c>
      <c r="AP703">
        <v>0</v>
      </c>
      <c r="AQ703">
        <v>0.31</v>
      </c>
      <c r="AR703">
        <v>0</v>
      </c>
      <c r="AS703">
        <v>0</v>
      </c>
      <c r="AT703">
        <v>70</v>
      </c>
      <c r="AU703">
        <v>10</v>
      </c>
      <c r="AV703">
        <v>1</v>
      </c>
      <c r="AW703">
        <v>1</v>
      </c>
      <c r="AZ703">
        <v>1</v>
      </c>
      <c r="BA703">
        <v>1</v>
      </c>
      <c r="BB703">
        <v>1</v>
      </c>
      <c r="BC703">
        <v>1</v>
      </c>
      <c r="BD703" t="s">
        <v>3</v>
      </c>
      <c r="BE703" t="s">
        <v>3</v>
      </c>
      <c r="BF703" t="s">
        <v>3</v>
      </c>
      <c r="BG703" t="s">
        <v>3</v>
      </c>
      <c r="BH703">
        <v>0</v>
      </c>
      <c r="BI703">
        <v>4</v>
      </c>
      <c r="BJ703" t="s">
        <v>483</v>
      </c>
      <c r="BM703">
        <v>0</v>
      </c>
      <c r="BN703">
        <v>0</v>
      </c>
      <c r="BO703" t="s">
        <v>3</v>
      </c>
      <c r="BP703">
        <v>0</v>
      </c>
      <c r="BQ703">
        <v>1</v>
      </c>
      <c r="BR703">
        <v>0</v>
      </c>
      <c r="BS703">
        <v>1</v>
      </c>
      <c r="BT703">
        <v>1</v>
      </c>
      <c r="BU703">
        <v>1</v>
      </c>
      <c r="BV703">
        <v>1</v>
      </c>
      <c r="BW703">
        <v>1</v>
      </c>
      <c r="BX703">
        <v>1</v>
      </c>
      <c r="BY703" t="s">
        <v>3</v>
      </c>
      <c r="BZ703">
        <v>70</v>
      </c>
      <c r="CA703">
        <v>10</v>
      </c>
      <c r="CB703" t="s">
        <v>3</v>
      </c>
      <c r="CE703">
        <v>0</v>
      </c>
      <c r="CF703">
        <v>0</v>
      </c>
      <c r="CG703">
        <v>0</v>
      </c>
      <c r="CM703">
        <v>0</v>
      </c>
      <c r="CN703" t="s">
        <v>3</v>
      </c>
      <c r="CO703">
        <v>0</v>
      </c>
      <c r="CP703">
        <f t="shared" si="507"/>
        <v>1287.6000000000001</v>
      </c>
      <c r="CQ703">
        <f t="shared" si="508"/>
        <v>0.98</v>
      </c>
      <c r="CR703">
        <f>(((((ET703*2))*BB703-((EU703*2))*BS703)+AE703*BS703)*AV703)</f>
        <v>15.8</v>
      </c>
      <c r="CS703">
        <f t="shared" si="509"/>
        <v>10.32</v>
      </c>
      <c r="CT703">
        <f t="shared" si="510"/>
        <v>240.74</v>
      </c>
      <c r="CU703">
        <f t="shared" si="511"/>
        <v>0</v>
      </c>
      <c r="CV703">
        <f t="shared" si="512"/>
        <v>0.62</v>
      </c>
      <c r="CW703">
        <f t="shared" si="513"/>
        <v>0</v>
      </c>
      <c r="CX703">
        <f t="shared" si="513"/>
        <v>0</v>
      </c>
      <c r="CY703">
        <f t="shared" si="514"/>
        <v>842.59</v>
      </c>
      <c r="CZ703">
        <f t="shared" si="515"/>
        <v>120.37</v>
      </c>
      <c r="DC703" t="s">
        <v>3</v>
      </c>
      <c r="DD703" t="s">
        <v>205</v>
      </c>
      <c r="DE703" t="s">
        <v>205</v>
      </c>
      <c r="DF703" t="s">
        <v>205</v>
      </c>
      <c r="DG703" t="s">
        <v>205</v>
      </c>
      <c r="DH703" t="s">
        <v>3</v>
      </c>
      <c r="DI703" t="s">
        <v>205</v>
      </c>
      <c r="DJ703" t="s">
        <v>205</v>
      </c>
      <c r="DK703" t="s">
        <v>3</v>
      </c>
      <c r="DL703" t="s">
        <v>205</v>
      </c>
      <c r="DM703" t="s">
        <v>205</v>
      </c>
      <c r="DN703">
        <v>0</v>
      </c>
      <c r="DO703">
        <v>0</v>
      </c>
      <c r="DP703">
        <v>1</v>
      </c>
      <c r="DQ703">
        <v>1</v>
      </c>
      <c r="DU703">
        <v>1010</v>
      </c>
      <c r="DV703" t="s">
        <v>19</v>
      </c>
      <c r="DW703" t="s">
        <v>19</v>
      </c>
      <c r="DX703">
        <v>1</v>
      </c>
      <c r="DZ703" t="s">
        <v>3</v>
      </c>
      <c r="EA703" t="s">
        <v>3</v>
      </c>
      <c r="EB703" t="s">
        <v>3</v>
      </c>
      <c r="EC703" t="s">
        <v>3</v>
      </c>
      <c r="EE703">
        <v>113434998</v>
      </c>
      <c r="EF703">
        <v>1</v>
      </c>
      <c r="EG703" t="s">
        <v>23</v>
      </c>
      <c r="EH703">
        <v>0</v>
      </c>
      <c r="EI703" t="s">
        <v>3</v>
      </c>
      <c r="EJ703">
        <v>4</v>
      </c>
      <c r="EK703">
        <v>0</v>
      </c>
      <c r="EL703" t="s">
        <v>24</v>
      </c>
      <c r="EM703" t="s">
        <v>25</v>
      </c>
      <c r="EO703" t="s">
        <v>3</v>
      </c>
      <c r="EQ703">
        <v>131072</v>
      </c>
      <c r="ER703">
        <v>128.76</v>
      </c>
      <c r="ES703">
        <v>0.49</v>
      </c>
      <c r="ET703">
        <v>7.9</v>
      </c>
      <c r="EU703">
        <v>5.16</v>
      </c>
      <c r="EV703">
        <v>120.37</v>
      </c>
      <c r="EW703">
        <v>0.31</v>
      </c>
      <c r="EX703">
        <v>0</v>
      </c>
      <c r="EY703">
        <v>0</v>
      </c>
      <c r="FQ703">
        <v>0</v>
      </c>
      <c r="FR703">
        <f t="shared" si="516"/>
        <v>0</v>
      </c>
      <c r="FS703">
        <v>0</v>
      </c>
      <c r="FX703">
        <v>140</v>
      </c>
      <c r="FY703">
        <v>20</v>
      </c>
      <c r="GA703" t="s">
        <v>3</v>
      </c>
      <c r="GD703">
        <v>0</v>
      </c>
      <c r="GF703">
        <v>-2104483597</v>
      </c>
      <c r="GG703">
        <v>2</v>
      </c>
      <c r="GH703">
        <v>1</v>
      </c>
      <c r="GI703">
        <v>-2</v>
      </c>
      <c r="GJ703">
        <v>0</v>
      </c>
      <c r="GK703">
        <f>ROUND(R703*(R12)/100,2)</f>
        <v>55.73</v>
      </c>
      <c r="GL703">
        <f t="shared" si="517"/>
        <v>0</v>
      </c>
      <c r="GM703">
        <f t="shared" si="518"/>
        <v>2306.29</v>
      </c>
      <c r="GN703">
        <f t="shared" si="519"/>
        <v>0</v>
      </c>
      <c r="GO703">
        <f t="shared" si="520"/>
        <v>0</v>
      </c>
      <c r="GP703">
        <f t="shared" si="521"/>
        <v>2306.29</v>
      </c>
      <c r="GR703">
        <v>0</v>
      </c>
      <c r="GS703">
        <v>0</v>
      </c>
      <c r="GT703">
        <v>0</v>
      </c>
      <c r="GU703" t="s">
        <v>205</v>
      </c>
      <c r="GV703">
        <f>ROUND(((GT703*2)),6)</f>
        <v>0</v>
      </c>
      <c r="GW703">
        <v>1</v>
      </c>
      <c r="GX703">
        <f t="shared" si="522"/>
        <v>0</v>
      </c>
      <c r="HA703">
        <v>0</v>
      </c>
      <c r="HB703">
        <v>0</v>
      </c>
      <c r="HC703">
        <f t="shared" si="523"/>
        <v>0</v>
      </c>
      <c r="HE703" t="s">
        <v>3</v>
      </c>
      <c r="HF703" t="s">
        <v>3</v>
      </c>
      <c r="HM703" t="s">
        <v>3</v>
      </c>
      <c r="HN703" t="s">
        <v>3</v>
      </c>
      <c r="HO703" t="s">
        <v>3</v>
      </c>
      <c r="HP703" t="s">
        <v>3</v>
      </c>
      <c r="HQ703" t="s">
        <v>3</v>
      </c>
      <c r="IK703">
        <v>0</v>
      </c>
    </row>
    <row r="704" spans="1:245" x14ac:dyDescent="0.2">
      <c r="A704">
        <v>17</v>
      </c>
      <c r="B704">
        <v>1</v>
      </c>
      <c r="C704">
        <f>ROW(SmtRes!A636)</f>
        <v>636</v>
      </c>
      <c r="D704">
        <f>ROW(EtalonRes!A636)</f>
        <v>636</v>
      </c>
      <c r="E704" t="s">
        <v>484</v>
      </c>
      <c r="F704" t="s">
        <v>485</v>
      </c>
      <c r="G704" t="s">
        <v>486</v>
      </c>
      <c r="H704" t="s">
        <v>19</v>
      </c>
      <c r="I704">
        <v>8</v>
      </c>
      <c r="J704">
        <v>0</v>
      </c>
      <c r="K704">
        <v>8</v>
      </c>
      <c r="O704">
        <f t="shared" si="494"/>
        <v>1219.96</v>
      </c>
      <c r="P704">
        <f t="shared" si="495"/>
        <v>0</v>
      </c>
      <c r="Q704">
        <f t="shared" si="496"/>
        <v>132.72</v>
      </c>
      <c r="R704">
        <f t="shared" si="497"/>
        <v>86.63</v>
      </c>
      <c r="S704">
        <f t="shared" si="498"/>
        <v>1087.24</v>
      </c>
      <c r="T704">
        <f t="shared" si="499"/>
        <v>0</v>
      </c>
      <c r="U704">
        <f t="shared" si="500"/>
        <v>2.8</v>
      </c>
      <c r="V704">
        <f t="shared" si="501"/>
        <v>0</v>
      </c>
      <c r="W704">
        <f t="shared" si="502"/>
        <v>0</v>
      </c>
      <c r="X704">
        <f t="shared" si="503"/>
        <v>761.07</v>
      </c>
      <c r="Y704">
        <f t="shared" si="503"/>
        <v>108.72</v>
      </c>
      <c r="AA704">
        <v>150194011</v>
      </c>
      <c r="AB704">
        <f t="shared" si="504"/>
        <v>152.495</v>
      </c>
      <c r="AC704">
        <f>ROUND(((ES704*1)),6)</f>
        <v>0</v>
      </c>
      <c r="AD704">
        <f>ROUND(((((ET704*0.7))-((EU704*0.7)))+AE704),6)</f>
        <v>16.59</v>
      </c>
      <c r="AE704">
        <f>ROUND(((EU704*0.7)),6)</f>
        <v>10.829000000000001</v>
      </c>
      <c r="AF704">
        <f>ROUND(((EV704*0.7)),6)</f>
        <v>135.905</v>
      </c>
      <c r="AG704">
        <f t="shared" si="505"/>
        <v>0</v>
      </c>
      <c r="AH704">
        <f>((EW704*0.7))</f>
        <v>0.35</v>
      </c>
      <c r="AI704">
        <f>((EX704*0.7))</f>
        <v>0</v>
      </c>
      <c r="AJ704">
        <f t="shared" si="506"/>
        <v>0</v>
      </c>
      <c r="AK704">
        <v>217.85</v>
      </c>
      <c r="AL704">
        <v>0</v>
      </c>
      <c r="AM704">
        <v>23.7</v>
      </c>
      <c r="AN704">
        <v>15.47</v>
      </c>
      <c r="AO704">
        <v>194.15</v>
      </c>
      <c r="AP704">
        <v>0</v>
      </c>
      <c r="AQ704">
        <v>0.5</v>
      </c>
      <c r="AR704">
        <v>0</v>
      </c>
      <c r="AS704">
        <v>0</v>
      </c>
      <c r="AT704">
        <v>70</v>
      </c>
      <c r="AU704">
        <v>10</v>
      </c>
      <c r="AV704">
        <v>1</v>
      </c>
      <c r="AW704">
        <v>1</v>
      </c>
      <c r="AZ704">
        <v>1</v>
      </c>
      <c r="BA704">
        <v>1</v>
      </c>
      <c r="BB704">
        <v>1</v>
      </c>
      <c r="BC704">
        <v>1</v>
      </c>
      <c r="BD704" t="s">
        <v>3</v>
      </c>
      <c r="BE704" t="s">
        <v>3</v>
      </c>
      <c r="BF704" t="s">
        <v>3</v>
      </c>
      <c r="BG704" t="s">
        <v>3</v>
      </c>
      <c r="BH704">
        <v>0</v>
      </c>
      <c r="BI704">
        <v>4</v>
      </c>
      <c r="BJ704" t="s">
        <v>487</v>
      </c>
      <c r="BM704">
        <v>0</v>
      </c>
      <c r="BN704">
        <v>0</v>
      </c>
      <c r="BO704" t="s">
        <v>3</v>
      </c>
      <c r="BP704">
        <v>0</v>
      </c>
      <c r="BQ704">
        <v>1</v>
      </c>
      <c r="BR704">
        <v>0</v>
      </c>
      <c r="BS704">
        <v>1</v>
      </c>
      <c r="BT704">
        <v>1</v>
      </c>
      <c r="BU704">
        <v>1</v>
      </c>
      <c r="BV704">
        <v>1</v>
      </c>
      <c r="BW704">
        <v>1</v>
      </c>
      <c r="BX704">
        <v>1</v>
      </c>
      <c r="BY704" t="s">
        <v>3</v>
      </c>
      <c r="BZ704">
        <v>70</v>
      </c>
      <c r="CA704">
        <v>10</v>
      </c>
      <c r="CB704" t="s">
        <v>3</v>
      </c>
      <c r="CE704">
        <v>0</v>
      </c>
      <c r="CF704">
        <v>0</v>
      </c>
      <c r="CG704">
        <v>0</v>
      </c>
      <c r="CM704">
        <v>0</v>
      </c>
      <c r="CN704" t="s">
        <v>850</v>
      </c>
      <c r="CO704">
        <v>0</v>
      </c>
      <c r="CP704">
        <f t="shared" si="507"/>
        <v>1219.96</v>
      </c>
      <c r="CQ704">
        <f t="shared" si="508"/>
        <v>0</v>
      </c>
      <c r="CR704">
        <f>(((((ET704*0.7))*BB704-((EU704*0.7))*BS704)+AE704*BS704)*AV704)</f>
        <v>16.59</v>
      </c>
      <c r="CS704">
        <f t="shared" si="509"/>
        <v>10.829000000000001</v>
      </c>
      <c r="CT704">
        <f t="shared" si="510"/>
        <v>135.905</v>
      </c>
      <c r="CU704">
        <f t="shared" si="511"/>
        <v>0</v>
      </c>
      <c r="CV704">
        <f t="shared" si="512"/>
        <v>0.35</v>
      </c>
      <c r="CW704">
        <f t="shared" si="513"/>
        <v>0</v>
      </c>
      <c r="CX704">
        <f t="shared" si="513"/>
        <v>0</v>
      </c>
      <c r="CY704">
        <f t="shared" si="514"/>
        <v>761.06799999999998</v>
      </c>
      <c r="CZ704">
        <f t="shared" si="515"/>
        <v>108.72399999999999</v>
      </c>
      <c r="DC704" t="s">
        <v>3</v>
      </c>
      <c r="DD704" t="s">
        <v>21</v>
      </c>
      <c r="DE704" t="s">
        <v>22</v>
      </c>
      <c r="DF704" t="s">
        <v>22</v>
      </c>
      <c r="DG704" t="s">
        <v>22</v>
      </c>
      <c r="DH704" t="s">
        <v>3</v>
      </c>
      <c r="DI704" t="s">
        <v>22</v>
      </c>
      <c r="DJ704" t="s">
        <v>22</v>
      </c>
      <c r="DK704" t="s">
        <v>3</v>
      </c>
      <c r="DL704" t="s">
        <v>3</v>
      </c>
      <c r="DM704" t="s">
        <v>3</v>
      </c>
      <c r="DN704">
        <v>0</v>
      </c>
      <c r="DO704">
        <v>0</v>
      </c>
      <c r="DP704">
        <v>1</v>
      </c>
      <c r="DQ704">
        <v>1</v>
      </c>
      <c r="DU704">
        <v>1010</v>
      </c>
      <c r="DV704" t="s">
        <v>19</v>
      </c>
      <c r="DW704" t="s">
        <v>19</v>
      </c>
      <c r="DX704">
        <v>1</v>
      </c>
      <c r="DZ704" t="s">
        <v>3</v>
      </c>
      <c r="EA704" t="s">
        <v>3</v>
      </c>
      <c r="EB704" t="s">
        <v>3</v>
      </c>
      <c r="EC704" t="s">
        <v>3</v>
      </c>
      <c r="EE704">
        <v>113434998</v>
      </c>
      <c r="EF704">
        <v>1</v>
      </c>
      <c r="EG704" t="s">
        <v>23</v>
      </c>
      <c r="EH704">
        <v>0</v>
      </c>
      <c r="EI704" t="s">
        <v>3</v>
      </c>
      <c r="EJ704">
        <v>4</v>
      </c>
      <c r="EK704">
        <v>0</v>
      </c>
      <c r="EL704" t="s">
        <v>24</v>
      </c>
      <c r="EM704" t="s">
        <v>25</v>
      </c>
      <c r="EO704" t="s">
        <v>26</v>
      </c>
      <c r="EQ704">
        <v>131072</v>
      </c>
      <c r="ER704">
        <v>217.85</v>
      </c>
      <c r="ES704">
        <v>0</v>
      </c>
      <c r="ET704">
        <v>23.7</v>
      </c>
      <c r="EU704">
        <v>15.47</v>
      </c>
      <c r="EV704">
        <v>194.15</v>
      </c>
      <c r="EW704">
        <v>0.5</v>
      </c>
      <c r="EX704">
        <v>0</v>
      </c>
      <c r="EY704">
        <v>0</v>
      </c>
      <c r="FQ704">
        <v>0</v>
      </c>
      <c r="FR704">
        <f t="shared" si="516"/>
        <v>0</v>
      </c>
      <c r="FS704">
        <v>0</v>
      </c>
      <c r="FX704">
        <v>70</v>
      </c>
      <c r="FY704">
        <v>10</v>
      </c>
      <c r="GA704" t="s">
        <v>3</v>
      </c>
      <c r="GD704">
        <v>0</v>
      </c>
      <c r="GF704">
        <v>-605064432</v>
      </c>
      <c r="GG704">
        <v>2</v>
      </c>
      <c r="GH704">
        <v>1</v>
      </c>
      <c r="GI704">
        <v>-2</v>
      </c>
      <c r="GJ704">
        <v>0</v>
      </c>
      <c r="GK704">
        <f>ROUND(R704*(R12)/100,2)</f>
        <v>93.56</v>
      </c>
      <c r="GL704">
        <f t="shared" si="517"/>
        <v>0</v>
      </c>
      <c r="GM704">
        <f t="shared" si="518"/>
        <v>2183.31</v>
      </c>
      <c r="GN704">
        <f t="shared" si="519"/>
        <v>0</v>
      </c>
      <c r="GO704">
        <f t="shared" si="520"/>
        <v>0</v>
      </c>
      <c r="GP704">
        <f t="shared" si="521"/>
        <v>2183.31</v>
      </c>
      <c r="GR704">
        <v>0</v>
      </c>
      <c r="GS704">
        <v>0</v>
      </c>
      <c r="GT704">
        <v>0</v>
      </c>
      <c r="GU704" t="s">
        <v>3</v>
      </c>
      <c r="GV704">
        <f>ROUND((GT704),6)</f>
        <v>0</v>
      </c>
      <c r="GW704">
        <v>1</v>
      </c>
      <c r="GX704">
        <f t="shared" si="522"/>
        <v>0</v>
      </c>
      <c r="HA704">
        <v>0</v>
      </c>
      <c r="HB704">
        <v>0</v>
      </c>
      <c r="HC704">
        <f t="shared" si="523"/>
        <v>0</v>
      </c>
      <c r="HE704" t="s">
        <v>3</v>
      </c>
      <c r="HF704" t="s">
        <v>3</v>
      </c>
      <c r="HM704" t="s">
        <v>3</v>
      </c>
      <c r="HN704" t="s">
        <v>3</v>
      </c>
      <c r="HO704" t="s">
        <v>3</v>
      </c>
      <c r="HP704" t="s">
        <v>3</v>
      </c>
      <c r="HQ704" t="s">
        <v>3</v>
      </c>
      <c r="IK704">
        <v>0</v>
      </c>
    </row>
    <row r="705" spans="1:245" x14ac:dyDescent="0.2">
      <c r="A705">
        <v>17</v>
      </c>
      <c r="B705">
        <v>1</v>
      </c>
      <c r="C705">
        <f>ROW(SmtRes!A638)</f>
        <v>638</v>
      </c>
      <c r="D705">
        <f>ROW(EtalonRes!A638)</f>
        <v>638</v>
      </c>
      <c r="E705" t="s">
        <v>488</v>
      </c>
      <c r="F705" t="s">
        <v>489</v>
      </c>
      <c r="G705" t="s">
        <v>490</v>
      </c>
      <c r="H705" t="s">
        <v>19</v>
      </c>
      <c r="I705">
        <v>8</v>
      </c>
      <c r="J705">
        <v>0</v>
      </c>
      <c r="K705">
        <v>8</v>
      </c>
      <c r="O705">
        <f t="shared" si="494"/>
        <v>2002.44</v>
      </c>
      <c r="P705">
        <f t="shared" si="495"/>
        <v>0</v>
      </c>
      <c r="Q705">
        <f t="shared" si="496"/>
        <v>208.56</v>
      </c>
      <c r="R705">
        <f t="shared" si="497"/>
        <v>135.96</v>
      </c>
      <c r="S705">
        <f t="shared" si="498"/>
        <v>1793.88</v>
      </c>
      <c r="T705">
        <f t="shared" si="499"/>
        <v>0</v>
      </c>
      <c r="U705">
        <f t="shared" si="500"/>
        <v>4.62</v>
      </c>
      <c r="V705">
        <f t="shared" si="501"/>
        <v>0</v>
      </c>
      <c r="W705">
        <f t="shared" si="502"/>
        <v>0</v>
      </c>
      <c r="X705">
        <f t="shared" si="503"/>
        <v>1255.72</v>
      </c>
      <c r="Y705">
        <f t="shared" si="503"/>
        <v>179.39</v>
      </c>
      <c r="AA705">
        <v>150194011</v>
      </c>
      <c r="AB705">
        <f t="shared" si="504"/>
        <v>250.30500000000001</v>
      </c>
      <c r="AC705">
        <f>ROUND((((ES705*1)*11)),6)</f>
        <v>0</v>
      </c>
      <c r="AD705">
        <f>ROUND((((((ET705*0.75)*11))-(((EU705*0.75)*11)))+AE705),6)</f>
        <v>26.07</v>
      </c>
      <c r="AE705">
        <f>ROUND((((EU705*0.75)*11)),6)</f>
        <v>16.995000000000001</v>
      </c>
      <c r="AF705">
        <f>ROUND((((EV705*0.75)*11)),6)</f>
        <v>224.23500000000001</v>
      </c>
      <c r="AG705">
        <f t="shared" si="505"/>
        <v>0</v>
      </c>
      <c r="AH705">
        <f>(((EW705*0.75)*11))</f>
        <v>0.57750000000000001</v>
      </c>
      <c r="AI705">
        <f>(((EX705*0.75)*11))</f>
        <v>0</v>
      </c>
      <c r="AJ705">
        <f t="shared" si="506"/>
        <v>0</v>
      </c>
      <c r="AK705">
        <v>30.34</v>
      </c>
      <c r="AL705">
        <v>0</v>
      </c>
      <c r="AM705">
        <v>3.16</v>
      </c>
      <c r="AN705">
        <v>2.06</v>
      </c>
      <c r="AO705">
        <v>27.18</v>
      </c>
      <c r="AP705">
        <v>0</v>
      </c>
      <c r="AQ705">
        <v>7.0000000000000007E-2</v>
      </c>
      <c r="AR705">
        <v>0</v>
      </c>
      <c r="AS705">
        <v>0</v>
      </c>
      <c r="AT705">
        <v>70</v>
      </c>
      <c r="AU705">
        <v>10</v>
      </c>
      <c r="AV705">
        <v>1</v>
      </c>
      <c r="AW705">
        <v>1</v>
      </c>
      <c r="AZ705">
        <v>1</v>
      </c>
      <c r="BA705">
        <v>1</v>
      </c>
      <c r="BB705">
        <v>1</v>
      </c>
      <c r="BC705">
        <v>1</v>
      </c>
      <c r="BD705" t="s">
        <v>3</v>
      </c>
      <c r="BE705" t="s">
        <v>3</v>
      </c>
      <c r="BF705" t="s">
        <v>3</v>
      </c>
      <c r="BG705" t="s">
        <v>3</v>
      </c>
      <c r="BH705">
        <v>0</v>
      </c>
      <c r="BI705">
        <v>4</v>
      </c>
      <c r="BJ705" t="s">
        <v>491</v>
      </c>
      <c r="BM705">
        <v>0</v>
      </c>
      <c r="BN705">
        <v>0</v>
      </c>
      <c r="BO705" t="s">
        <v>3</v>
      </c>
      <c r="BP705">
        <v>0</v>
      </c>
      <c r="BQ705">
        <v>1</v>
      </c>
      <c r="BR705">
        <v>0</v>
      </c>
      <c r="BS705">
        <v>1</v>
      </c>
      <c r="BT705">
        <v>1</v>
      </c>
      <c r="BU705">
        <v>1</v>
      </c>
      <c r="BV705">
        <v>1</v>
      </c>
      <c r="BW705">
        <v>1</v>
      </c>
      <c r="BX705">
        <v>1</v>
      </c>
      <c r="BY705" t="s">
        <v>3</v>
      </c>
      <c r="BZ705">
        <v>70</v>
      </c>
      <c r="CA705">
        <v>10</v>
      </c>
      <c r="CB705" t="s">
        <v>3</v>
      </c>
      <c r="CE705">
        <v>0</v>
      </c>
      <c r="CF705">
        <v>0</v>
      </c>
      <c r="CG705">
        <v>0</v>
      </c>
      <c r="CM705">
        <v>0</v>
      </c>
      <c r="CN705" t="s">
        <v>851</v>
      </c>
      <c r="CO705">
        <v>0</v>
      </c>
      <c r="CP705">
        <f t="shared" si="507"/>
        <v>2002.44</v>
      </c>
      <c r="CQ705">
        <f t="shared" si="508"/>
        <v>0</v>
      </c>
      <c r="CR705">
        <f>((((((ET705*0.75)*11))*BB705-(((EU705*0.75)*11))*BS705)+AE705*BS705)*AV705)</f>
        <v>26.070000000000004</v>
      </c>
      <c r="CS705">
        <f t="shared" si="509"/>
        <v>16.995000000000001</v>
      </c>
      <c r="CT705">
        <f t="shared" si="510"/>
        <v>224.23500000000001</v>
      </c>
      <c r="CU705">
        <f t="shared" si="511"/>
        <v>0</v>
      </c>
      <c r="CV705">
        <f t="shared" si="512"/>
        <v>0.57750000000000001</v>
      </c>
      <c r="CW705">
        <f t="shared" si="513"/>
        <v>0</v>
      </c>
      <c r="CX705">
        <f t="shared" si="513"/>
        <v>0</v>
      </c>
      <c r="CY705">
        <f t="shared" si="514"/>
        <v>1255.7160000000001</v>
      </c>
      <c r="CZ705">
        <f t="shared" si="515"/>
        <v>179.38800000000003</v>
      </c>
      <c r="DC705" t="s">
        <v>3</v>
      </c>
      <c r="DD705" t="s">
        <v>31</v>
      </c>
      <c r="DE705" t="s">
        <v>32</v>
      </c>
      <c r="DF705" t="s">
        <v>32</v>
      </c>
      <c r="DG705" t="s">
        <v>32</v>
      </c>
      <c r="DH705" t="s">
        <v>3</v>
      </c>
      <c r="DI705" t="s">
        <v>32</v>
      </c>
      <c r="DJ705" t="s">
        <v>32</v>
      </c>
      <c r="DK705" t="s">
        <v>3</v>
      </c>
      <c r="DL705" t="s">
        <v>33</v>
      </c>
      <c r="DM705" t="s">
        <v>33</v>
      </c>
      <c r="DN705">
        <v>0</v>
      </c>
      <c r="DO705">
        <v>0</v>
      </c>
      <c r="DP705">
        <v>1</v>
      </c>
      <c r="DQ705">
        <v>1</v>
      </c>
      <c r="DU705">
        <v>1010</v>
      </c>
      <c r="DV705" t="s">
        <v>19</v>
      </c>
      <c r="DW705" t="s">
        <v>19</v>
      </c>
      <c r="DX705">
        <v>1</v>
      </c>
      <c r="DZ705" t="s">
        <v>3</v>
      </c>
      <c r="EA705" t="s">
        <v>3</v>
      </c>
      <c r="EB705" t="s">
        <v>3</v>
      </c>
      <c r="EC705" t="s">
        <v>3</v>
      </c>
      <c r="EE705">
        <v>113434998</v>
      </c>
      <c r="EF705">
        <v>1</v>
      </c>
      <c r="EG705" t="s">
        <v>23</v>
      </c>
      <c r="EH705">
        <v>0</v>
      </c>
      <c r="EI705" t="s">
        <v>3</v>
      </c>
      <c r="EJ705">
        <v>4</v>
      </c>
      <c r="EK705">
        <v>0</v>
      </c>
      <c r="EL705" t="s">
        <v>24</v>
      </c>
      <c r="EM705" t="s">
        <v>25</v>
      </c>
      <c r="EO705" t="s">
        <v>34</v>
      </c>
      <c r="EQ705">
        <v>131072</v>
      </c>
      <c r="ER705">
        <v>30.34</v>
      </c>
      <c r="ES705">
        <v>0</v>
      </c>
      <c r="ET705">
        <v>3.16</v>
      </c>
      <c r="EU705">
        <v>2.06</v>
      </c>
      <c r="EV705">
        <v>27.18</v>
      </c>
      <c r="EW705">
        <v>7.0000000000000007E-2</v>
      </c>
      <c r="EX705">
        <v>0</v>
      </c>
      <c r="EY705">
        <v>0</v>
      </c>
      <c r="FQ705">
        <v>0</v>
      </c>
      <c r="FR705">
        <f t="shared" si="516"/>
        <v>0</v>
      </c>
      <c r="FS705">
        <v>0</v>
      </c>
      <c r="FX705">
        <v>770</v>
      </c>
      <c r="FY705">
        <v>110</v>
      </c>
      <c r="GA705" t="s">
        <v>3</v>
      </c>
      <c r="GD705">
        <v>0</v>
      </c>
      <c r="GF705">
        <v>-1935709950</v>
      </c>
      <c r="GG705">
        <v>2</v>
      </c>
      <c r="GH705">
        <v>1</v>
      </c>
      <c r="GI705">
        <v>-2</v>
      </c>
      <c r="GJ705">
        <v>0</v>
      </c>
      <c r="GK705">
        <f>ROUND(R705*(R12)/100,2)</f>
        <v>146.84</v>
      </c>
      <c r="GL705">
        <f t="shared" si="517"/>
        <v>0</v>
      </c>
      <c r="GM705">
        <f t="shared" si="518"/>
        <v>3584.39</v>
      </c>
      <c r="GN705">
        <f t="shared" si="519"/>
        <v>0</v>
      </c>
      <c r="GO705">
        <f t="shared" si="520"/>
        <v>0</v>
      </c>
      <c r="GP705">
        <f t="shared" si="521"/>
        <v>3584.39</v>
      </c>
      <c r="GR705">
        <v>0</v>
      </c>
      <c r="GS705">
        <v>0</v>
      </c>
      <c r="GT705">
        <v>0</v>
      </c>
      <c r="GU705" t="s">
        <v>33</v>
      </c>
      <c r="GV705">
        <f>ROUND(((GT705*11)),6)</f>
        <v>0</v>
      </c>
      <c r="GW705">
        <v>1</v>
      </c>
      <c r="GX705">
        <f t="shared" si="522"/>
        <v>0</v>
      </c>
      <c r="HA705">
        <v>0</v>
      </c>
      <c r="HB705">
        <v>0</v>
      </c>
      <c r="HC705">
        <f t="shared" si="523"/>
        <v>0</v>
      </c>
      <c r="HE705" t="s">
        <v>3</v>
      </c>
      <c r="HF705" t="s">
        <v>3</v>
      </c>
      <c r="HM705" t="s">
        <v>3</v>
      </c>
      <c r="HN705" t="s">
        <v>3</v>
      </c>
      <c r="HO705" t="s">
        <v>3</v>
      </c>
      <c r="HP705" t="s">
        <v>3</v>
      </c>
      <c r="HQ705" t="s">
        <v>3</v>
      </c>
      <c r="IK705">
        <v>0</v>
      </c>
    </row>
    <row r="707" spans="1:245" x14ac:dyDescent="0.2">
      <c r="A707" s="2">
        <v>51</v>
      </c>
      <c r="B707" s="2">
        <f>B694</f>
        <v>1</v>
      </c>
      <c r="C707" s="2">
        <f>A694</f>
        <v>5</v>
      </c>
      <c r="D707" s="2">
        <f>ROW(A694)</f>
        <v>694</v>
      </c>
      <c r="E707" s="2"/>
      <c r="F707" s="2" t="str">
        <f>IF(F694&lt;&gt;"",F694,"")</f>
        <v>Новый подраздел</v>
      </c>
      <c r="G707" s="2" t="str">
        <f>IF(G694&lt;&gt;"",G694,"")</f>
        <v>АПС</v>
      </c>
      <c r="H707" s="2">
        <v>0</v>
      </c>
      <c r="I707" s="2"/>
      <c r="J707" s="2"/>
      <c r="K707" s="2"/>
      <c r="L707" s="2"/>
      <c r="M707" s="2"/>
      <c r="N707" s="2"/>
      <c r="O707" s="2">
        <f t="shared" ref="O707:T707" si="524">ROUND(AB707,2)</f>
        <v>19938.2</v>
      </c>
      <c r="P707" s="2">
        <f t="shared" si="524"/>
        <v>244.12</v>
      </c>
      <c r="Q707" s="2">
        <f t="shared" si="524"/>
        <v>1704.03</v>
      </c>
      <c r="R707" s="2">
        <f t="shared" si="524"/>
        <v>1112.1400000000001</v>
      </c>
      <c r="S707" s="2">
        <f t="shared" si="524"/>
        <v>17990.05</v>
      </c>
      <c r="T707" s="2">
        <f t="shared" si="524"/>
        <v>0</v>
      </c>
      <c r="U707" s="2">
        <f>AH707</f>
        <v>46.609999999999992</v>
      </c>
      <c r="V707" s="2">
        <f>AI707</f>
        <v>0</v>
      </c>
      <c r="W707" s="2">
        <f>ROUND(AJ707,2)</f>
        <v>0</v>
      </c>
      <c r="X707" s="2">
        <f>ROUND(AK707,2)</f>
        <v>12593.04</v>
      </c>
      <c r="Y707" s="2">
        <f>ROUND(AL707,2)</f>
        <v>1799</v>
      </c>
      <c r="Z707" s="2"/>
      <c r="AA707" s="2"/>
      <c r="AB707" s="2">
        <f>ROUND(SUMIF(AA698:AA705,"=150194011",O698:O705),2)</f>
        <v>19938.2</v>
      </c>
      <c r="AC707" s="2">
        <f>ROUND(SUMIF(AA698:AA705,"=150194011",P698:P705),2)</f>
        <v>244.12</v>
      </c>
      <c r="AD707" s="2">
        <f>ROUND(SUMIF(AA698:AA705,"=150194011",Q698:Q705),2)</f>
        <v>1704.03</v>
      </c>
      <c r="AE707" s="2">
        <f>ROUND(SUMIF(AA698:AA705,"=150194011",R698:R705),2)</f>
        <v>1112.1400000000001</v>
      </c>
      <c r="AF707" s="2">
        <f>ROUND(SUMIF(AA698:AA705,"=150194011",S698:S705),2)</f>
        <v>17990.05</v>
      </c>
      <c r="AG707" s="2">
        <f>ROUND(SUMIF(AA698:AA705,"=150194011",T698:T705),2)</f>
        <v>0</v>
      </c>
      <c r="AH707" s="2">
        <f>SUMIF(AA698:AA705,"=150194011",U698:U705)</f>
        <v>46.609999999999992</v>
      </c>
      <c r="AI707" s="2">
        <f>SUMIF(AA698:AA705,"=150194011",V698:V705)</f>
        <v>0</v>
      </c>
      <c r="AJ707" s="2">
        <f>ROUND(SUMIF(AA698:AA705,"=150194011",W698:W705),2)</f>
        <v>0</v>
      </c>
      <c r="AK707" s="2">
        <f>ROUND(SUMIF(AA698:AA705,"=150194011",X698:X705),2)</f>
        <v>12593.04</v>
      </c>
      <c r="AL707" s="2">
        <f>ROUND(SUMIF(AA698:AA705,"=150194011",Y698:Y705),2)</f>
        <v>1799</v>
      </c>
      <c r="AM707" s="2"/>
      <c r="AN707" s="2"/>
      <c r="AO707" s="2">
        <f t="shared" ref="AO707:BD707" si="525">ROUND(BX707,2)</f>
        <v>0</v>
      </c>
      <c r="AP707" s="2">
        <f t="shared" si="525"/>
        <v>0</v>
      </c>
      <c r="AQ707" s="2">
        <f t="shared" si="525"/>
        <v>0</v>
      </c>
      <c r="AR707" s="2">
        <f t="shared" si="525"/>
        <v>35531.360000000001</v>
      </c>
      <c r="AS707" s="2">
        <f t="shared" si="525"/>
        <v>0</v>
      </c>
      <c r="AT707" s="2">
        <f t="shared" si="525"/>
        <v>0</v>
      </c>
      <c r="AU707" s="2">
        <f t="shared" si="525"/>
        <v>35531.360000000001</v>
      </c>
      <c r="AV707" s="2">
        <f t="shared" si="525"/>
        <v>244.12</v>
      </c>
      <c r="AW707" s="2">
        <f t="shared" si="525"/>
        <v>244.12</v>
      </c>
      <c r="AX707" s="2">
        <f t="shared" si="525"/>
        <v>0</v>
      </c>
      <c r="AY707" s="2">
        <f t="shared" si="525"/>
        <v>244.12</v>
      </c>
      <c r="AZ707" s="2">
        <f t="shared" si="525"/>
        <v>0</v>
      </c>
      <c r="BA707" s="2">
        <f t="shared" si="525"/>
        <v>0</v>
      </c>
      <c r="BB707" s="2">
        <f t="shared" si="525"/>
        <v>0</v>
      </c>
      <c r="BC707" s="2">
        <f t="shared" si="525"/>
        <v>0</v>
      </c>
      <c r="BD707" s="2">
        <f t="shared" si="525"/>
        <v>0</v>
      </c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>
        <f>ROUND(SUMIF(AA698:AA705,"=150194011",FQ698:FQ705),2)</f>
        <v>0</v>
      </c>
      <c r="BY707" s="2">
        <f>ROUND(SUMIF(AA698:AA705,"=150194011",FR698:FR705),2)</f>
        <v>0</v>
      </c>
      <c r="BZ707" s="2">
        <f>ROUND(SUMIF(AA698:AA705,"=150194011",GL698:GL705),2)</f>
        <v>0</v>
      </c>
      <c r="CA707" s="2">
        <f>ROUND(SUMIF(AA698:AA705,"=150194011",GM698:GM705),2)</f>
        <v>35531.360000000001</v>
      </c>
      <c r="CB707" s="2">
        <f>ROUND(SUMIF(AA698:AA705,"=150194011",GN698:GN705),2)</f>
        <v>0</v>
      </c>
      <c r="CC707" s="2">
        <f>ROUND(SUMIF(AA698:AA705,"=150194011",GO698:GO705),2)</f>
        <v>0</v>
      </c>
      <c r="CD707" s="2">
        <f>ROUND(SUMIF(AA698:AA705,"=150194011",GP698:GP705),2)</f>
        <v>35531.360000000001</v>
      </c>
      <c r="CE707" s="2">
        <f>AC707-BX707</f>
        <v>244.12</v>
      </c>
      <c r="CF707" s="2">
        <f>AC707-BY707</f>
        <v>244.12</v>
      </c>
      <c r="CG707" s="2">
        <f>BX707-BZ707</f>
        <v>0</v>
      </c>
      <c r="CH707" s="2">
        <f>AC707-BX707-BY707+BZ707</f>
        <v>244.12</v>
      </c>
      <c r="CI707" s="2">
        <f>BY707-BZ707</f>
        <v>0</v>
      </c>
      <c r="CJ707" s="2">
        <f>ROUND(SUMIF(AA698:AA705,"=150194011",GX698:GX705),2)</f>
        <v>0</v>
      </c>
      <c r="CK707" s="2">
        <f>ROUND(SUMIF(AA698:AA705,"=150194011",GY698:GY705),2)</f>
        <v>0</v>
      </c>
      <c r="CL707" s="2">
        <f>ROUND(SUMIF(AA698:AA705,"=150194011",GZ698:GZ705),2)</f>
        <v>0</v>
      </c>
      <c r="CM707" s="2">
        <f>ROUND(SUMIF(AA698:AA705,"=150194011",HD698:HD705),2)</f>
        <v>0</v>
      </c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>
        <v>0</v>
      </c>
    </row>
    <row r="709" spans="1:245" x14ac:dyDescent="0.2">
      <c r="A709" s="4">
        <v>50</v>
      </c>
      <c r="B709" s="4">
        <v>0</v>
      </c>
      <c r="C709" s="4">
        <v>0</v>
      </c>
      <c r="D709" s="4">
        <v>1</v>
      </c>
      <c r="E709" s="4">
        <v>201</v>
      </c>
      <c r="F709" s="4">
        <f>ROUND(Source!O707,O709)</f>
        <v>19938.2</v>
      </c>
      <c r="G709" s="4" t="s">
        <v>96</v>
      </c>
      <c r="H709" s="4" t="s">
        <v>97</v>
      </c>
      <c r="I709" s="4"/>
      <c r="J709" s="4"/>
      <c r="K709" s="4">
        <v>201</v>
      </c>
      <c r="L709" s="4">
        <v>1</v>
      </c>
      <c r="M709" s="4">
        <v>3</v>
      </c>
      <c r="N709" s="4" t="s">
        <v>3</v>
      </c>
      <c r="O709" s="4">
        <v>2</v>
      </c>
      <c r="P709" s="4"/>
      <c r="Q709" s="4"/>
      <c r="R709" s="4"/>
      <c r="S709" s="4"/>
      <c r="T709" s="4"/>
      <c r="U709" s="4"/>
      <c r="V709" s="4"/>
      <c r="W709" s="4">
        <v>19938.2</v>
      </c>
      <c r="X709" s="4">
        <v>1</v>
      </c>
      <c r="Y709" s="4">
        <v>19938.2</v>
      </c>
      <c r="Z709" s="4"/>
      <c r="AA709" s="4"/>
      <c r="AB709" s="4"/>
    </row>
    <row r="710" spans="1:245" x14ac:dyDescent="0.2">
      <c r="A710" s="4">
        <v>50</v>
      </c>
      <c r="B710" s="4">
        <v>0</v>
      </c>
      <c r="C710" s="4">
        <v>0</v>
      </c>
      <c r="D710" s="4">
        <v>1</v>
      </c>
      <c r="E710" s="4">
        <v>202</v>
      </c>
      <c r="F710" s="4">
        <f>ROUND(Source!P707,O710)</f>
        <v>244.12</v>
      </c>
      <c r="G710" s="4" t="s">
        <v>98</v>
      </c>
      <c r="H710" s="4" t="s">
        <v>99</v>
      </c>
      <c r="I710" s="4"/>
      <c r="J710" s="4"/>
      <c r="K710" s="4">
        <v>202</v>
      </c>
      <c r="L710" s="4">
        <v>2</v>
      </c>
      <c r="M710" s="4">
        <v>3</v>
      </c>
      <c r="N710" s="4" t="s">
        <v>3</v>
      </c>
      <c r="O710" s="4">
        <v>2</v>
      </c>
      <c r="P710" s="4"/>
      <c r="Q710" s="4"/>
      <c r="R710" s="4"/>
      <c r="S710" s="4"/>
      <c r="T710" s="4"/>
      <c r="U710" s="4"/>
      <c r="V710" s="4"/>
      <c r="W710" s="4">
        <v>244.12</v>
      </c>
      <c r="X710" s="4">
        <v>1</v>
      </c>
      <c r="Y710" s="4">
        <v>244.12</v>
      </c>
      <c r="Z710" s="4"/>
      <c r="AA710" s="4"/>
      <c r="AB710" s="4"/>
    </row>
    <row r="711" spans="1:245" x14ac:dyDescent="0.2">
      <c r="A711" s="4">
        <v>50</v>
      </c>
      <c r="B711" s="4">
        <v>0</v>
      </c>
      <c r="C711" s="4">
        <v>0</v>
      </c>
      <c r="D711" s="4">
        <v>1</v>
      </c>
      <c r="E711" s="4">
        <v>222</v>
      </c>
      <c r="F711" s="4">
        <f>ROUND(Source!AO707,O711)</f>
        <v>0</v>
      </c>
      <c r="G711" s="4" t="s">
        <v>100</v>
      </c>
      <c r="H711" s="4" t="s">
        <v>101</v>
      </c>
      <c r="I711" s="4"/>
      <c r="J711" s="4"/>
      <c r="K711" s="4">
        <v>222</v>
      </c>
      <c r="L711" s="4">
        <v>3</v>
      </c>
      <c r="M711" s="4">
        <v>3</v>
      </c>
      <c r="N711" s="4" t="s">
        <v>3</v>
      </c>
      <c r="O711" s="4">
        <v>2</v>
      </c>
      <c r="P711" s="4"/>
      <c r="Q711" s="4"/>
      <c r="R711" s="4"/>
      <c r="S711" s="4"/>
      <c r="T711" s="4"/>
      <c r="U711" s="4"/>
      <c r="V711" s="4"/>
      <c r="W711" s="4">
        <v>0</v>
      </c>
      <c r="X711" s="4">
        <v>1</v>
      </c>
      <c r="Y711" s="4">
        <v>0</v>
      </c>
      <c r="Z711" s="4"/>
      <c r="AA711" s="4"/>
      <c r="AB711" s="4"/>
    </row>
    <row r="712" spans="1:245" x14ac:dyDescent="0.2">
      <c r="A712" s="4">
        <v>50</v>
      </c>
      <c r="B712" s="4">
        <v>0</v>
      </c>
      <c r="C712" s="4">
        <v>0</v>
      </c>
      <c r="D712" s="4">
        <v>1</v>
      </c>
      <c r="E712" s="4">
        <v>225</v>
      </c>
      <c r="F712" s="4">
        <f>ROUND(Source!AV707,O712)</f>
        <v>244.12</v>
      </c>
      <c r="G712" s="4" t="s">
        <v>102</v>
      </c>
      <c r="H712" s="4" t="s">
        <v>103</v>
      </c>
      <c r="I712" s="4"/>
      <c r="J712" s="4"/>
      <c r="K712" s="4">
        <v>225</v>
      </c>
      <c r="L712" s="4">
        <v>4</v>
      </c>
      <c r="M712" s="4">
        <v>3</v>
      </c>
      <c r="N712" s="4" t="s">
        <v>3</v>
      </c>
      <c r="O712" s="4">
        <v>2</v>
      </c>
      <c r="P712" s="4"/>
      <c r="Q712" s="4"/>
      <c r="R712" s="4"/>
      <c r="S712" s="4"/>
      <c r="T712" s="4"/>
      <c r="U712" s="4"/>
      <c r="V712" s="4"/>
      <c r="W712" s="4">
        <v>244.12</v>
      </c>
      <c r="X712" s="4">
        <v>1</v>
      </c>
      <c r="Y712" s="4">
        <v>244.12</v>
      </c>
      <c r="Z712" s="4"/>
      <c r="AA712" s="4"/>
      <c r="AB712" s="4"/>
    </row>
    <row r="713" spans="1:245" x14ac:dyDescent="0.2">
      <c r="A713" s="4">
        <v>50</v>
      </c>
      <c r="B713" s="4">
        <v>0</v>
      </c>
      <c r="C713" s="4">
        <v>0</v>
      </c>
      <c r="D713" s="4">
        <v>1</v>
      </c>
      <c r="E713" s="4">
        <v>226</v>
      </c>
      <c r="F713" s="4">
        <f>ROUND(Source!AW707,O713)</f>
        <v>244.12</v>
      </c>
      <c r="G713" s="4" t="s">
        <v>104</v>
      </c>
      <c r="H713" s="4" t="s">
        <v>105</v>
      </c>
      <c r="I713" s="4"/>
      <c r="J713" s="4"/>
      <c r="K713" s="4">
        <v>226</v>
      </c>
      <c r="L713" s="4">
        <v>5</v>
      </c>
      <c r="M713" s="4">
        <v>3</v>
      </c>
      <c r="N713" s="4" t="s">
        <v>3</v>
      </c>
      <c r="O713" s="4">
        <v>2</v>
      </c>
      <c r="P713" s="4"/>
      <c r="Q713" s="4"/>
      <c r="R713" s="4"/>
      <c r="S713" s="4"/>
      <c r="T713" s="4"/>
      <c r="U713" s="4"/>
      <c r="V713" s="4"/>
      <c r="W713" s="4">
        <v>244.12</v>
      </c>
      <c r="X713" s="4">
        <v>1</v>
      </c>
      <c r="Y713" s="4">
        <v>244.12</v>
      </c>
      <c r="Z713" s="4"/>
      <c r="AA713" s="4"/>
      <c r="AB713" s="4"/>
    </row>
    <row r="714" spans="1:245" x14ac:dyDescent="0.2">
      <c r="A714" s="4">
        <v>50</v>
      </c>
      <c r="B714" s="4">
        <v>0</v>
      </c>
      <c r="C714" s="4">
        <v>0</v>
      </c>
      <c r="D714" s="4">
        <v>1</v>
      </c>
      <c r="E714" s="4">
        <v>227</v>
      </c>
      <c r="F714" s="4">
        <f>ROUND(Source!AX707,O714)</f>
        <v>0</v>
      </c>
      <c r="G714" s="4" t="s">
        <v>106</v>
      </c>
      <c r="H714" s="4" t="s">
        <v>107</v>
      </c>
      <c r="I714" s="4"/>
      <c r="J714" s="4"/>
      <c r="K714" s="4">
        <v>227</v>
      </c>
      <c r="L714" s="4">
        <v>6</v>
      </c>
      <c r="M714" s="4">
        <v>3</v>
      </c>
      <c r="N714" s="4" t="s">
        <v>3</v>
      </c>
      <c r="O714" s="4">
        <v>2</v>
      </c>
      <c r="P714" s="4"/>
      <c r="Q714" s="4"/>
      <c r="R714" s="4"/>
      <c r="S714" s="4"/>
      <c r="T714" s="4"/>
      <c r="U714" s="4"/>
      <c r="V714" s="4"/>
      <c r="W714" s="4">
        <v>0</v>
      </c>
      <c r="X714" s="4">
        <v>1</v>
      </c>
      <c r="Y714" s="4">
        <v>0</v>
      </c>
      <c r="Z714" s="4"/>
      <c r="AA714" s="4"/>
      <c r="AB714" s="4"/>
    </row>
    <row r="715" spans="1:245" x14ac:dyDescent="0.2">
      <c r="A715" s="4">
        <v>50</v>
      </c>
      <c r="B715" s="4">
        <v>0</v>
      </c>
      <c r="C715" s="4">
        <v>0</v>
      </c>
      <c r="D715" s="4">
        <v>1</v>
      </c>
      <c r="E715" s="4">
        <v>228</v>
      </c>
      <c r="F715" s="4">
        <f>ROUND(Source!AY707,O715)</f>
        <v>244.12</v>
      </c>
      <c r="G715" s="4" t="s">
        <v>108</v>
      </c>
      <c r="H715" s="4" t="s">
        <v>109</v>
      </c>
      <c r="I715" s="4"/>
      <c r="J715" s="4"/>
      <c r="K715" s="4">
        <v>228</v>
      </c>
      <c r="L715" s="4">
        <v>7</v>
      </c>
      <c r="M715" s="4">
        <v>3</v>
      </c>
      <c r="N715" s="4" t="s">
        <v>3</v>
      </c>
      <c r="O715" s="4">
        <v>2</v>
      </c>
      <c r="P715" s="4"/>
      <c r="Q715" s="4"/>
      <c r="R715" s="4"/>
      <c r="S715" s="4"/>
      <c r="T715" s="4"/>
      <c r="U715" s="4"/>
      <c r="V715" s="4"/>
      <c r="W715" s="4">
        <v>244.12</v>
      </c>
      <c r="X715" s="4">
        <v>1</v>
      </c>
      <c r="Y715" s="4">
        <v>244.12</v>
      </c>
      <c r="Z715" s="4"/>
      <c r="AA715" s="4"/>
      <c r="AB715" s="4"/>
    </row>
    <row r="716" spans="1:245" x14ac:dyDescent="0.2">
      <c r="A716" s="4">
        <v>50</v>
      </c>
      <c r="B716" s="4">
        <v>0</v>
      </c>
      <c r="C716" s="4">
        <v>0</v>
      </c>
      <c r="D716" s="4">
        <v>1</v>
      </c>
      <c r="E716" s="4">
        <v>216</v>
      </c>
      <c r="F716" s="4">
        <f>ROUND(Source!AP707,O716)</f>
        <v>0</v>
      </c>
      <c r="G716" s="4" t="s">
        <v>110</v>
      </c>
      <c r="H716" s="4" t="s">
        <v>111</v>
      </c>
      <c r="I716" s="4"/>
      <c r="J716" s="4"/>
      <c r="K716" s="4">
        <v>216</v>
      </c>
      <c r="L716" s="4">
        <v>8</v>
      </c>
      <c r="M716" s="4">
        <v>3</v>
      </c>
      <c r="N716" s="4" t="s">
        <v>3</v>
      </c>
      <c r="O716" s="4">
        <v>2</v>
      </c>
      <c r="P716" s="4"/>
      <c r="Q716" s="4"/>
      <c r="R716" s="4"/>
      <c r="S716" s="4"/>
      <c r="T716" s="4"/>
      <c r="U716" s="4"/>
      <c r="V716" s="4"/>
      <c r="W716" s="4">
        <v>0</v>
      </c>
      <c r="X716" s="4">
        <v>1</v>
      </c>
      <c r="Y716" s="4">
        <v>0</v>
      </c>
      <c r="Z716" s="4"/>
      <c r="AA716" s="4"/>
      <c r="AB716" s="4"/>
    </row>
    <row r="717" spans="1:245" x14ac:dyDescent="0.2">
      <c r="A717" s="4">
        <v>50</v>
      </c>
      <c r="B717" s="4">
        <v>0</v>
      </c>
      <c r="C717" s="4">
        <v>0</v>
      </c>
      <c r="D717" s="4">
        <v>1</v>
      </c>
      <c r="E717" s="4">
        <v>223</v>
      </c>
      <c r="F717" s="4">
        <f>ROUND(Source!AQ707,O717)</f>
        <v>0</v>
      </c>
      <c r="G717" s="4" t="s">
        <v>112</v>
      </c>
      <c r="H717" s="4" t="s">
        <v>113</v>
      </c>
      <c r="I717" s="4"/>
      <c r="J717" s="4"/>
      <c r="K717" s="4">
        <v>223</v>
      </c>
      <c r="L717" s="4">
        <v>9</v>
      </c>
      <c r="M717" s="4">
        <v>3</v>
      </c>
      <c r="N717" s="4" t="s">
        <v>3</v>
      </c>
      <c r="O717" s="4">
        <v>2</v>
      </c>
      <c r="P717" s="4"/>
      <c r="Q717" s="4"/>
      <c r="R717" s="4"/>
      <c r="S717" s="4"/>
      <c r="T717" s="4"/>
      <c r="U717" s="4"/>
      <c r="V717" s="4"/>
      <c r="W717" s="4">
        <v>0</v>
      </c>
      <c r="X717" s="4">
        <v>1</v>
      </c>
      <c r="Y717" s="4">
        <v>0</v>
      </c>
      <c r="Z717" s="4"/>
      <c r="AA717" s="4"/>
      <c r="AB717" s="4"/>
    </row>
    <row r="718" spans="1:245" x14ac:dyDescent="0.2">
      <c r="A718" s="4">
        <v>50</v>
      </c>
      <c r="B718" s="4">
        <v>0</v>
      </c>
      <c r="C718" s="4">
        <v>0</v>
      </c>
      <c r="D718" s="4">
        <v>1</v>
      </c>
      <c r="E718" s="4">
        <v>229</v>
      </c>
      <c r="F718" s="4">
        <f>ROUND(Source!AZ707,O718)</f>
        <v>0</v>
      </c>
      <c r="G718" s="4" t="s">
        <v>114</v>
      </c>
      <c r="H718" s="4" t="s">
        <v>115</v>
      </c>
      <c r="I718" s="4"/>
      <c r="J718" s="4"/>
      <c r="K718" s="4">
        <v>229</v>
      </c>
      <c r="L718" s="4">
        <v>10</v>
      </c>
      <c r="M718" s="4">
        <v>3</v>
      </c>
      <c r="N718" s="4" t="s">
        <v>3</v>
      </c>
      <c r="O718" s="4">
        <v>2</v>
      </c>
      <c r="P718" s="4"/>
      <c r="Q718" s="4"/>
      <c r="R718" s="4"/>
      <c r="S718" s="4"/>
      <c r="T718" s="4"/>
      <c r="U718" s="4"/>
      <c r="V718" s="4"/>
      <c r="W718" s="4">
        <v>0</v>
      </c>
      <c r="X718" s="4">
        <v>1</v>
      </c>
      <c r="Y718" s="4">
        <v>0</v>
      </c>
      <c r="Z718" s="4"/>
      <c r="AA718" s="4"/>
      <c r="AB718" s="4"/>
    </row>
    <row r="719" spans="1:245" x14ac:dyDescent="0.2">
      <c r="A719" s="4">
        <v>50</v>
      </c>
      <c r="B719" s="4">
        <v>0</v>
      </c>
      <c r="C719" s="4">
        <v>0</v>
      </c>
      <c r="D719" s="4">
        <v>1</v>
      </c>
      <c r="E719" s="4">
        <v>203</v>
      </c>
      <c r="F719" s="4">
        <f>ROUND(Source!Q707,O719)</f>
        <v>1704.03</v>
      </c>
      <c r="G719" s="4" t="s">
        <v>116</v>
      </c>
      <c r="H719" s="4" t="s">
        <v>117</v>
      </c>
      <c r="I719" s="4"/>
      <c r="J719" s="4"/>
      <c r="K719" s="4">
        <v>203</v>
      </c>
      <c r="L719" s="4">
        <v>11</v>
      </c>
      <c r="M719" s="4">
        <v>3</v>
      </c>
      <c r="N719" s="4" t="s">
        <v>3</v>
      </c>
      <c r="O719" s="4">
        <v>2</v>
      </c>
      <c r="P719" s="4"/>
      <c r="Q719" s="4"/>
      <c r="R719" s="4"/>
      <c r="S719" s="4"/>
      <c r="T719" s="4"/>
      <c r="U719" s="4"/>
      <c r="V719" s="4"/>
      <c r="W719" s="4">
        <v>1704.03</v>
      </c>
      <c r="X719" s="4">
        <v>1</v>
      </c>
      <c r="Y719" s="4">
        <v>1704.03</v>
      </c>
      <c r="Z719" s="4"/>
      <c r="AA719" s="4"/>
      <c r="AB719" s="4"/>
    </row>
    <row r="720" spans="1:245" x14ac:dyDescent="0.2">
      <c r="A720" s="4">
        <v>50</v>
      </c>
      <c r="B720" s="4">
        <v>0</v>
      </c>
      <c r="C720" s="4">
        <v>0</v>
      </c>
      <c r="D720" s="4">
        <v>1</v>
      </c>
      <c r="E720" s="4">
        <v>231</v>
      </c>
      <c r="F720" s="4">
        <f>ROUND(Source!BB707,O720)</f>
        <v>0</v>
      </c>
      <c r="G720" s="4" t="s">
        <v>118</v>
      </c>
      <c r="H720" s="4" t="s">
        <v>119</v>
      </c>
      <c r="I720" s="4"/>
      <c r="J720" s="4"/>
      <c r="K720" s="4">
        <v>231</v>
      </c>
      <c r="L720" s="4">
        <v>12</v>
      </c>
      <c r="M720" s="4">
        <v>3</v>
      </c>
      <c r="N720" s="4" t="s">
        <v>3</v>
      </c>
      <c r="O720" s="4">
        <v>2</v>
      </c>
      <c r="P720" s="4"/>
      <c r="Q720" s="4"/>
      <c r="R720" s="4"/>
      <c r="S720" s="4"/>
      <c r="T720" s="4"/>
      <c r="U720" s="4"/>
      <c r="V720" s="4"/>
      <c r="W720" s="4">
        <v>0</v>
      </c>
      <c r="X720" s="4">
        <v>1</v>
      </c>
      <c r="Y720" s="4">
        <v>0</v>
      </c>
      <c r="Z720" s="4"/>
      <c r="AA720" s="4"/>
      <c r="AB720" s="4"/>
    </row>
    <row r="721" spans="1:28" x14ac:dyDescent="0.2">
      <c r="A721" s="4">
        <v>50</v>
      </c>
      <c r="B721" s="4">
        <v>0</v>
      </c>
      <c r="C721" s="4">
        <v>0</v>
      </c>
      <c r="D721" s="4">
        <v>1</v>
      </c>
      <c r="E721" s="4">
        <v>204</v>
      </c>
      <c r="F721" s="4">
        <f>ROUND(Source!R707,O721)</f>
        <v>1112.1400000000001</v>
      </c>
      <c r="G721" s="4" t="s">
        <v>120</v>
      </c>
      <c r="H721" s="4" t="s">
        <v>121</v>
      </c>
      <c r="I721" s="4"/>
      <c r="J721" s="4"/>
      <c r="K721" s="4">
        <v>204</v>
      </c>
      <c r="L721" s="4">
        <v>13</v>
      </c>
      <c r="M721" s="4">
        <v>3</v>
      </c>
      <c r="N721" s="4" t="s">
        <v>3</v>
      </c>
      <c r="O721" s="4">
        <v>2</v>
      </c>
      <c r="P721" s="4"/>
      <c r="Q721" s="4"/>
      <c r="R721" s="4"/>
      <c r="S721" s="4"/>
      <c r="T721" s="4"/>
      <c r="U721" s="4"/>
      <c r="V721" s="4"/>
      <c r="W721" s="4">
        <v>1112.1400000000001</v>
      </c>
      <c r="X721" s="4">
        <v>1</v>
      </c>
      <c r="Y721" s="4">
        <v>1112.1400000000001</v>
      </c>
      <c r="Z721" s="4"/>
      <c r="AA721" s="4"/>
      <c r="AB721" s="4"/>
    </row>
    <row r="722" spans="1:28" x14ac:dyDescent="0.2">
      <c r="A722" s="4">
        <v>50</v>
      </c>
      <c r="B722" s="4">
        <v>0</v>
      </c>
      <c r="C722" s="4">
        <v>0</v>
      </c>
      <c r="D722" s="4">
        <v>1</v>
      </c>
      <c r="E722" s="4">
        <v>205</v>
      </c>
      <c r="F722" s="4">
        <f>ROUND(Source!S707,O722)</f>
        <v>17990.05</v>
      </c>
      <c r="G722" s="4" t="s">
        <v>122</v>
      </c>
      <c r="H722" s="4" t="s">
        <v>123</v>
      </c>
      <c r="I722" s="4"/>
      <c r="J722" s="4"/>
      <c r="K722" s="4">
        <v>205</v>
      </c>
      <c r="L722" s="4">
        <v>14</v>
      </c>
      <c r="M722" s="4">
        <v>3</v>
      </c>
      <c r="N722" s="4" t="s">
        <v>3</v>
      </c>
      <c r="O722" s="4">
        <v>2</v>
      </c>
      <c r="P722" s="4"/>
      <c r="Q722" s="4"/>
      <c r="R722" s="4"/>
      <c r="S722" s="4"/>
      <c r="T722" s="4"/>
      <c r="U722" s="4"/>
      <c r="V722" s="4"/>
      <c r="W722" s="4">
        <v>17990.05</v>
      </c>
      <c r="X722" s="4">
        <v>1</v>
      </c>
      <c r="Y722" s="4">
        <v>17990.05</v>
      </c>
      <c r="Z722" s="4"/>
      <c r="AA722" s="4"/>
      <c r="AB722" s="4"/>
    </row>
    <row r="723" spans="1:28" x14ac:dyDescent="0.2">
      <c r="A723" s="4">
        <v>50</v>
      </c>
      <c r="B723" s="4">
        <v>0</v>
      </c>
      <c r="C723" s="4">
        <v>0</v>
      </c>
      <c r="D723" s="4">
        <v>1</v>
      </c>
      <c r="E723" s="4">
        <v>232</v>
      </c>
      <c r="F723" s="4">
        <f>ROUND(Source!BC707,O723)</f>
        <v>0</v>
      </c>
      <c r="G723" s="4" t="s">
        <v>124</v>
      </c>
      <c r="H723" s="4" t="s">
        <v>125</v>
      </c>
      <c r="I723" s="4"/>
      <c r="J723" s="4"/>
      <c r="K723" s="4">
        <v>232</v>
      </c>
      <c r="L723" s="4">
        <v>15</v>
      </c>
      <c r="M723" s="4">
        <v>3</v>
      </c>
      <c r="N723" s="4" t="s">
        <v>3</v>
      </c>
      <c r="O723" s="4">
        <v>2</v>
      </c>
      <c r="P723" s="4"/>
      <c r="Q723" s="4"/>
      <c r="R723" s="4"/>
      <c r="S723" s="4"/>
      <c r="T723" s="4"/>
      <c r="U723" s="4"/>
      <c r="V723" s="4"/>
      <c r="W723" s="4">
        <v>0</v>
      </c>
      <c r="X723" s="4">
        <v>1</v>
      </c>
      <c r="Y723" s="4">
        <v>0</v>
      </c>
      <c r="Z723" s="4"/>
      <c r="AA723" s="4"/>
      <c r="AB723" s="4"/>
    </row>
    <row r="724" spans="1:28" x14ac:dyDescent="0.2">
      <c r="A724" s="4">
        <v>50</v>
      </c>
      <c r="B724" s="4">
        <v>0</v>
      </c>
      <c r="C724" s="4">
        <v>0</v>
      </c>
      <c r="D724" s="4">
        <v>1</v>
      </c>
      <c r="E724" s="4">
        <v>214</v>
      </c>
      <c r="F724" s="4">
        <f>ROUND(Source!AS707,O724)</f>
        <v>0</v>
      </c>
      <c r="G724" s="4" t="s">
        <v>126</v>
      </c>
      <c r="H724" s="4" t="s">
        <v>127</v>
      </c>
      <c r="I724" s="4"/>
      <c r="J724" s="4"/>
      <c r="K724" s="4">
        <v>214</v>
      </c>
      <c r="L724" s="4">
        <v>16</v>
      </c>
      <c r="M724" s="4">
        <v>3</v>
      </c>
      <c r="N724" s="4" t="s">
        <v>3</v>
      </c>
      <c r="O724" s="4">
        <v>2</v>
      </c>
      <c r="P724" s="4"/>
      <c r="Q724" s="4"/>
      <c r="R724" s="4"/>
      <c r="S724" s="4"/>
      <c r="T724" s="4"/>
      <c r="U724" s="4"/>
      <c r="V724" s="4"/>
      <c r="W724" s="4">
        <v>0</v>
      </c>
      <c r="X724" s="4">
        <v>1</v>
      </c>
      <c r="Y724" s="4">
        <v>0</v>
      </c>
      <c r="Z724" s="4"/>
      <c r="AA724" s="4"/>
      <c r="AB724" s="4"/>
    </row>
    <row r="725" spans="1:28" x14ac:dyDescent="0.2">
      <c r="A725" s="4">
        <v>50</v>
      </c>
      <c r="B725" s="4">
        <v>0</v>
      </c>
      <c r="C725" s="4">
        <v>0</v>
      </c>
      <c r="D725" s="4">
        <v>1</v>
      </c>
      <c r="E725" s="4">
        <v>215</v>
      </c>
      <c r="F725" s="4">
        <f>ROUND(Source!AT707,O725)</f>
        <v>0</v>
      </c>
      <c r="G725" s="4" t="s">
        <v>128</v>
      </c>
      <c r="H725" s="4" t="s">
        <v>129</v>
      </c>
      <c r="I725" s="4"/>
      <c r="J725" s="4"/>
      <c r="K725" s="4">
        <v>215</v>
      </c>
      <c r="L725" s="4">
        <v>17</v>
      </c>
      <c r="M725" s="4">
        <v>3</v>
      </c>
      <c r="N725" s="4" t="s">
        <v>3</v>
      </c>
      <c r="O725" s="4">
        <v>2</v>
      </c>
      <c r="P725" s="4"/>
      <c r="Q725" s="4"/>
      <c r="R725" s="4"/>
      <c r="S725" s="4"/>
      <c r="T725" s="4"/>
      <c r="U725" s="4"/>
      <c r="V725" s="4"/>
      <c r="W725" s="4">
        <v>0</v>
      </c>
      <c r="X725" s="4">
        <v>1</v>
      </c>
      <c r="Y725" s="4">
        <v>0</v>
      </c>
      <c r="Z725" s="4"/>
      <c r="AA725" s="4"/>
      <c r="AB725" s="4"/>
    </row>
    <row r="726" spans="1:28" x14ac:dyDescent="0.2">
      <c r="A726" s="4">
        <v>50</v>
      </c>
      <c r="B726" s="4">
        <v>0</v>
      </c>
      <c r="C726" s="4">
        <v>0</v>
      </c>
      <c r="D726" s="4">
        <v>1</v>
      </c>
      <c r="E726" s="4">
        <v>217</v>
      </c>
      <c r="F726" s="4">
        <f>ROUND(Source!AU707,O726)</f>
        <v>35531.360000000001</v>
      </c>
      <c r="G726" s="4" t="s">
        <v>130</v>
      </c>
      <c r="H726" s="4" t="s">
        <v>131</v>
      </c>
      <c r="I726" s="4"/>
      <c r="J726" s="4"/>
      <c r="K726" s="4">
        <v>217</v>
      </c>
      <c r="L726" s="4">
        <v>18</v>
      </c>
      <c r="M726" s="4">
        <v>3</v>
      </c>
      <c r="N726" s="4" t="s">
        <v>3</v>
      </c>
      <c r="O726" s="4">
        <v>2</v>
      </c>
      <c r="P726" s="4"/>
      <c r="Q726" s="4"/>
      <c r="R726" s="4"/>
      <c r="S726" s="4"/>
      <c r="T726" s="4"/>
      <c r="U726" s="4"/>
      <c r="V726" s="4"/>
      <c r="W726" s="4">
        <v>35531.360000000001</v>
      </c>
      <c r="X726" s="4">
        <v>1</v>
      </c>
      <c r="Y726" s="4">
        <v>35531.360000000001</v>
      </c>
      <c r="Z726" s="4"/>
      <c r="AA726" s="4"/>
      <c r="AB726" s="4"/>
    </row>
    <row r="727" spans="1:28" x14ac:dyDescent="0.2">
      <c r="A727" s="4">
        <v>50</v>
      </c>
      <c r="B727" s="4">
        <v>0</v>
      </c>
      <c r="C727" s="4">
        <v>0</v>
      </c>
      <c r="D727" s="4">
        <v>1</v>
      </c>
      <c r="E727" s="4">
        <v>230</v>
      </c>
      <c r="F727" s="4">
        <f>ROUND(Source!BA707,O727)</f>
        <v>0</v>
      </c>
      <c r="G727" s="4" t="s">
        <v>132</v>
      </c>
      <c r="H727" s="4" t="s">
        <v>133</v>
      </c>
      <c r="I727" s="4"/>
      <c r="J727" s="4"/>
      <c r="K727" s="4">
        <v>230</v>
      </c>
      <c r="L727" s="4">
        <v>19</v>
      </c>
      <c r="M727" s="4">
        <v>3</v>
      </c>
      <c r="N727" s="4" t="s">
        <v>3</v>
      </c>
      <c r="O727" s="4">
        <v>2</v>
      </c>
      <c r="P727" s="4"/>
      <c r="Q727" s="4"/>
      <c r="R727" s="4"/>
      <c r="S727" s="4"/>
      <c r="T727" s="4"/>
      <c r="U727" s="4"/>
      <c r="V727" s="4"/>
      <c r="W727" s="4">
        <v>0</v>
      </c>
      <c r="X727" s="4">
        <v>1</v>
      </c>
      <c r="Y727" s="4">
        <v>0</v>
      </c>
      <c r="Z727" s="4"/>
      <c r="AA727" s="4"/>
      <c r="AB727" s="4"/>
    </row>
    <row r="728" spans="1:28" x14ac:dyDescent="0.2">
      <c r="A728" s="4">
        <v>50</v>
      </c>
      <c r="B728" s="4">
        <v>0</v>
      </c>
      <c r="C728" s="4">
        <v>0</v>
      </c>
      <c r="D728" s="4">
        <v>1</v>
      </c>
      <c r="E728" s="4">
        <v>206</v>
      </c>
      <c r="F728" s="4">
        <f>ROUND(Source!T707,O728)</f>
        <v>0</v>
      </c>
      <c r="G728" s="4" t="s">
        <v>134</v>
      </c>
      <c r="H728" s="4" t="s">
        <v>135</v>
      </c>
      <c r="I728" s="4"/>
      <c r="J728" s="4"/>
      <c r="K728" s="4">
        <v>206</v>
      </c>
      <c r="L728" s="4">
        <v>20</v>
      </c>
      <c r="M728" s="4">
        <v>3</v>
      </c>
      <c r="N728" s="4" t="s">
        <v>3</v>
      </c>
      <c r="O728" s="4">
        <v>2</v>
      </c>
      <c r="P728" s="4"/>
      <c r="Q728" s="4"/>
      <c r="R728" s="4"/>
      <c r="S728" s="4"/>
      <c r="T728" s="4"/>
      <c r="U728" s="4"/>
      <c r="V728" s="4"/>
      <c r="W728" s="4">
        <v>0</v>
      </c>
      <c r="X728" s="4">
        <v>1</v>
      </c>
      <c r="Y728" s="4">
        <v>0</v>
      </c>
      <c r="Z728" s="4"/>
      <c r="AA728" s="4"/>
      <c r="AB728" s="4"/>
    </row>
    <row r="729" spans="1:28" x14ac:dyDescent="0.2">
      <c r="A729" s="4">
        <v>50</v>
      </c>
      <c r="B729" s="4">
        <v>0</v>
      </c>
      <c r="C729" s="4">
        <v>0</v>
      </c>
      <c r="D729" s="4">
        <v>1</v>
      </c>
      <c r="E729" s="4">
        <v>207</v>
      </c>
      <c r="F729" s="4">
        <f>Source!U707</f>
        <v>46.609999999999992</v>
      </c>
      <c r="G729" s="4" t="s">
        <v>136</v>
      </c>
      <c r="H729" s="4" t="s">
        <v>137</v>
      </c>
      <c r="I729" s="4"/>
      <c r="J729" s="4"/>
      <c r="K729" s="4">
        <v>207</v>
      </c>
      <c r="L729" s="4">
        <v>21</v>
      </c>
      <c r="M729" s="4">
        <v>3</v>
      </c>
      <c r="N729" s="4" t="s">
        <v>3</v>
      </c>
      <c r="O729" s="4">
        <v>-1</v>
      </c>
      <c r="P729" s="4"/>
      <c r="Q729" s="4"/>
      <c r="R729" s="4"/>
      <c r="S729" s="4"/>
      <c r="T729" s="4"/>
      <c r="U729" s="4"/>
      <c r="V729" s="4"/>
      <c r="W729" s="4">
        <v>46.61</v>
      </c>
      <c r="X729" s="4">
        <v>1</v>
      </c>
      <c r="Y729" s="4">
        <v>46.61</v>
      </c>
      <c r="Z729" s="4"/>
      <c r="AA729" s="4"/>
      <c r="AB729" s="4"/>
    </row>
    <row r="730" spans="1:28" x14ac:dyDescent="0.2">
      <c r="A730" s="4">
        <v>50</v>
      </c>
      <c r="B730" s="4">
        <v>0</v>
      </c>
      <c r="C730" s="4">
        <v>0</v>
      </c>
      <c r="D730" s="4">
        <v>1</v>
      </c>
      <c r="E730" s="4">
        <v>208</v>
      </c>
      <c r="F730" s="4">
        <f>Source!V707</f>
        <v>0</v>
      </c>
      <c r="G730" s="4" t="s">
        <v>138</v>
      </c>
      <c r="H730" s="4" t="s">
        <v>139</v>
      </c>
      <c r="I730" s="4"/>
      <c r="J730" s="4"/>
      <c r="K730" s="4">
        <v>208</v>
      </c>
      <c r="L730" s="4">
        <v>22</v>
      </c>
      <c r="M730" s="4">
        <v>3</v>
      </c>
      <c r="N730" s="4" t="s">
        <v>3</v>
      </c>
      <c r="O730" s="4">
        <v>-1</v>
      </c>
      <c r="P730" s="4"/>
      <c r="Q730" s="4"/>
      <c r="R730" s="4"/>
      <c r="S730" s="4"/>
      <c r="T730" s="4"/>
      <c r="U730" s="4"/>
      <c r="V730" s="4"/>
      <c r="W730" s="4">
        <v>0</v>
      </c>
      <c r="X730" s="4">
        <v>1</v>
      </c>
      <c r="Y730" s="4">
        <v>0</v>
      </c>
      <c r="Z730" s="4"/>
      <c r="AA730" s="4"/>
      <c r="AB730" s="4"/>
    </row>
    <row r="731" spans="1:28" x14ac:dyDescent="0.2">
      <c r="A731" s="4">
        <v>50</v>
      </c>
      <c r="B731" s="4">
        <v>0</v>
      </c>
      <c r="C731" s="4">
        <v>0</v>
      </c>
      <c r="D731" s="4">
        <v>1</v>
      </c>
      <c r="E731" s="4">
        <v>209</v>
      </c>
      <c r="F731" s="4">
        <f>ROUND(Source!W707,O731)</f>
        <v>0</v>
      </c>
      <c r="G731" s="4" t="s">
        <v>140</v>
      </c>
      <c r="H731" s="4" t="s">
        <v>141</v>
      </c>
      <c r="I731" s="4"/>
      <c r="J731" s="4"/>
      <c r="K731" s="4">
        <v>209</v>
      </c>
      <c r="L731" s="4">
        <v>23</v>
      </c>
      <c r="M731" s="4">
        <v>3</v>
      </c>
      <c r="N731" s="4" t="s">
        <v>3</v>
      </c>
      <c r="O731" s="4">
        <v>2</v>
      </c>
      <c r="P731" s="4"/>
      <c r="Q731" s="4"/>
      <c r="R731" s="4"/>
      <c r="S731" s="4"/>
      <c r="T731" s="4"/>
      <c r="U731" s="4"/>
      <c r="V731" s="4"/>
      <c r="W731" s="4">
        <v>0</v>
      </c>
      <c r="X731" s="4">
        <v>1</v>
      </c>
      <c r="Y731" s="4">
        <v>0</v>
      </c>
      <c r="Z731" s="4"/>
      <c r="AA731" s="4"/>
      <c r="AB731" s="4"/>
    </row>
    <row r="732" spans="1:28" x14ac:dyDescent="0.2">
      <c r="A732" s="4">
        <v>50</v>
      </c>
      <c r="B732" s="4">
        <v>0</v>
      </c>
      <c r="C732" s="4">
        <v>0</v>
      </c>
      <c r="D732" s="4">
        <v>1</v>
      </c>
      <c r="E732" s="4">
        <v>233</v>
      </c>
      <c r="F732" s="4">
        <f>ROUND(Source!BD707,O732)</f>
        <v>0</v>
      </c>
      <c r="G732" s="4" t="s">
        <v>142</v>
      </c>
      <c r="H732" s="4" t="s">
        <v>143</v>
      </c>
      <c r="I732" s="4"/>
      <c r="J732" s="4"/>
      <c r="K732" s="4">
        <v>233</v>
      </c>
      <c r="L732" s="4">
        <v>24</v>
      </c>
      <c r="M732" s="4">
        <v>3</v>
      </c>
      <c r="N732" s="4" t="s">
        <v>3</v>
      </c>
      <c r="O732" s="4">
        <v>2</v>
      </c>
      <c r="P732" s="4"/>
      <c r="Q732" s="4"/>
      <c r="R732" s="4"/>
      <c r="S732" s="4"/>
      <c r="T732" s="4"/>
      <c r="U732" s="4"/>
      <c r="V732" s="4"/>
      <c r="W732" s="4">
        <v>0</v>
      </c>
      <c r="X732" s="4">
        <v>1</v>
      </c>
      <c r="Y732" s="4">
        <v>0</v>
      </c>
      <c r="Z732" s="4"/>
      <c r="AA732" s="4"/>
      <c r="AB732" s="4"/>
    </row>
    <row r="733" spans="1:28" x14ac:dyDescent="0.2">
      <c r="A733" s="4">
        <v>50</v>
      </c>
      <c r="B733" s="4">
        <v>0</v>
      </c>
      <c r="C733" s="4">
        <v>0</v>
      </c>
      <c r="D733" s="4">
        <v>1</v>
      </c>
      <c r="E733" s="4">
        <v>210</v>
      </c>
      <c r="F733" s="4">
        <f>ROUND(Source!X707,O733)</f>
        <v>12593.04</v>
      </c>
      <c r="G733" s="4" t="s">
        <v>144</v>
      </c>
      <c r="H733" s="4" t="s">
        <v>145</v>
      </c>
      <c r="I733" s="4"/>
      <c r="J733" s="4"/>
      <c r="K733" s="4">
        <v>210</v>
      </c>
      <c r="L733" s="4">
        <v>25</v>
      </c>
      <c r="M733" s="4">
        <v>3</v>
      </c>
      <c r="N733" s="4" t="s">
        <v>3</v>
      </c>
      <c r="O733" s="4">
        <v>2</v>
      </c>
      <c r="P733" s="4"/>
      <c r="Q733" s="4"/>
      <c r="R733" s="4"/>
      <c r="S733" s="4"/>
      <c r="T733" s="4"/>
      <c r="U733" s="4"/>
      <c r="V733" s="4"/>
      <c r="W733" s="4">
        <v>12593.04</v>
      </c>
      <c r="X733" s="4">
        <v>1</v>
      </c>
      <c r="Y733" s="4">
        <v>12593.04</v>
      </c>
      <c r="Z733" s="4"/>
      <c r="AA733" s="4"/>
      <c r="AB733" s="4"/>
    </row>
    <row r="734" spans="1:28" x14ac:dyDescent="0.2">
      <c r="A734" s="4">
        <v>50</v>
      </c>
      <c r="B734" s="4">
        <v>0</v>
      </c>
      <c r="C734" s="4">
        <v>0</v>
      </c>
      <c r="D734" s="4">
        <v>1</v>
      </c>
      <c r="E734" s="4">
        <v>211</v>
      </c>
      <c r="F734" s="4">
        <f>ROUND(Source!Y707,O734)</f>
        <v>1799</v>
      </c>
      <c r="G734" s="4" t="s">
        <v>146</v>
      </c>
      <c r="H734" s="4" t="s">
        <v>147</v>
      </c>
      <c r="I734" s="4"/>
      <c r="J734" s="4"/>
      <c r="K734" s="4">
        <v>211</v>
      </c>
      <c r="L734" s="4">
        <v>26</v>
      </c>
      <c r="M734" s="4">
        <v>3</v>
      </c>
      <c r="N734" s="4" t="s">
        <v>3</v>
      </c>
      <c r="O734" s="4">
        <v>2</v>
      </c>
      <c r="P734" s="4"/>
      <c r="Q734" s="4"/>
      <c r="R734" s="4"/>
      <c r="S734" s="4"/>
      <c r="T734" s="4"/>
      <c r="U734" s="4"/>
      <c r="V734" s="4"/>
      <c r="W734" s="4">
        <v>1799</v>
      </c>
      <c r="X734" s="4">
        <v>1</v>
      </c>
      <c r="Y734" s="4">
        <v>1799</v>
      </c>
      <c r="Z734" s="4"/>
      <c r="AA734" s="4"/>
      <c r="AB734" s="4"/>
    </row>
    <row r="735" spans="1:28" x14ac:dyDescent="0.2">
      <c r="A735" s="4">
        <v>50</v>
      </c>
      <c r="B735" s="4">
        <v>0</v>
      </c>
      <c r="C735" s="4">
        <v>0</v>
      </c>
      <c r="D735" s="4">
        <v>1</v>
      </c>
      <c r="E735" s="4">
        <v>224</v>
      </c>
      <c r="F735" s="4">
        <f>ROUND(Source!AR707,O735)</f>
        <v>35531.360000000001</v>
      </c>
      <c r="G735" s="4" t="s">
        <v>148</v>
      </c>
      <c r="H735" s="4" t="s">
        <v>149</v>
      </c>
      <c r="I735" s="4"/>
      <c r="J735" s="4"/>
      <c r="K735" s="4">
        <v>224</v>
      </c>
      <c r="L735" s="4">
        <v>27</v>
      </c>
      <c r="M735" s="4">
        <v>3</v>
      </c>
      <c r="N735" s="4" t="s">
        <v>3</v>
      </c>
      <c r="O735" s="4">
        <v>2</v>
      </c>
      <c r="P735" s="4"/>
      <c r="Q735" s="4"/>
      <c r="R735" s="4"/>
      <c r="S735" s="4"/>
      <c r="T735" s="4"/>
      <c r="U735" s="4"/>
      <c r="V735" s="4"/>
      <c r="W735" s="4">
        <v>35531.360000000001</v>
      </c>
      <c r="X735" s="4">
        <v>1</v>
      </c>
      <c r="Y735" s="4">
        <v>35531.360000000001</v>
      </c>
      <c r="Z735" s="4"/>
      <c r="AA735" s="4"/>
      <c r="AB735" s="4"/>
    </row>
    <row r="737" spans="1:245" x14ac:dyDescent="0.2">
      <c r="A737" s="1">
        <v>5</v>
      </c>
      <c r="B737" s="1">
        <v>1</v>
      </c>
      <c r="C737" s="1"/>
      <c r="D737" s="1">
        <f>ROW(A748)</f>
        <v>748</v>
      </c>
      <c r="E737" s="1"/>
      <c r="F737" s="1" t="s">
        <v>14</v>
      </c>
      <c r="G737" s="1" t="s">
        <v>307</v>
      </c>
      <c r="H737" s="1" t="s">
        <v>3</v>
      </c>
      <c r="I737" s="1">
        <v>0</v>
      </c>
      <c r="J737" s="1"/>
      <c r="K737" s="1">
        <v>0</v>
      </c>
      <c r="L737" s="1"/>
      <c r="M737" s="1" t="s">
        <v>3</v>
      </c>
      <c r="N737" s="1"/>
      <c r="O737" s="1"/>
      <c r="P737" s="1"/>
      <c r="Q737" s="1"/>
      <c r="R737" s="1"/>
      <c r="S737" s="1">
        <v>0</v>
      </c>
      <c r="T737" s="1"/>
      <c r="U737" s="1" t="s">
        <v>3</v>
      </c>
      <c r="V737" s="1">
        <v>0</v>
      </c>
      <c r="W737" s="1"/>
      <c r="X737" s="1"/>
      <c r="Y737" s="1"/>
      <c r="Z737" s="1"/>
      <c r="AA737" s="1"/>
      <c r="AB737" s="1" t="s">
        <v>3</v>
      </c>
      <c r="AC737" s="1" t="s">
        <v>3</v>
      </c>
      <c r="AD737" s="1" t="s">
        <v>3</v>
      </c>
      <c r="AE737" s="1" t="s">
        <v>3</v>
      </c>
      <c r="AF737" s="1" t="s">
        <v>3</v>
      </c>
      <c r="AG737" s="1" t="s">
        <v>3</v>
      </c>
      <c r="AH737" s="1"/>
      <c r="AI737" s="1"/>
      <c r="AJ737" s="1"/>
      <c r="AK737" s="1"/>
      <c r="AL737" s="1"/>
      <c r="AM737" s="1"/>
      <c r="AN737" s="1"/>
      <c r="AO737" s="1"/>
      <c r="AP737" s="1" t="s">
        <v>3</v>
      </c>
      <c r="AQ737" s="1" t="s">
        <v>3</v>
      </c>
      <c r="AR737" s="1" t="s">
        <v>3</v>
      </c>
      <c r="AS737" s="1"/>
      <c r="AT737" s="1"/>
      <c r="AU737" s="1"/>
      <c r="AV737" s="1"/>
      <c r="AW737" s="1"/>
      <c r="AX737" s="1"/>
      <c r="AY737" s="1"/>
      <c r="AZ737" s="1" t="s">
        <v>3</v>
      </c>
      <c r="BA737" s="1"/>
      <c r="BB737" s="1" t="s">
        <v>3</v>
      </c>
      <c r="BC737" s="1" t="s">
        <v>3</v>
      </c>
      <c r="BD737" s="1" t="s">
        <v>3</v>
      </c>
      <c r="BE737" s="1" t="s">
        <v>3</v>
      </c>
      <c r="BF737" s="1" t="s">
        <v>3</v>
      </c>
      <c r="BG737" s="1" t="s">
        <v>3</v>
      </c>
      <c r="BH737" s="1" t="s">
        <v>3</v>
      </c>
      <c r="BI737" s="1" t="s">
        <v>3</v>
      </c>
      <c r="BJ737" s="1" t="s">
        <v>3</v>
      </c>
      <c r="BK737" s="1" t="s">
        <v>3</v>
      </c>
      <c r="BL737" s="1" t="s">
        <v>3</v>
      </c>
      <c r="BM737" s="1" t="s">
        <v>3</v>
      </c>
      <c r="BN737" s="1" t="s">
        <v>3</v>
      </c>
      <c r="BO737" s="1" t="s">
        <v>3</v>
      </c>
      <c r="BP737" s="1" t="s">
        <v>3</v>
      </c>
      <c r="BQ737" s="1"/>
      <c r="BR737" s="1"/>
      <c r="BS737" s="1"/>
      <c r="BT737" s="1"/>
      <c r="BU737" s="1"/>
      <c r="BV737" s="1"/>
      <c r="BW737" s="1"/>
      <c r="BX737" s="1">
        <v>0</v>
      </c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>
        <v>0</v>
      </c>
    </row>
    <row r="739" spans="1:245" x14ac:dyDescent="0.2">
      <c r="A739" s="2">
        <v>52</v>
      </c>
      <c r="B739" s="2">
        <f t="shared" ref="B739:G739" si="526">B748</f>
        <v>1</v>
      </c>
      <c r="C739" s="2">
        <f t="shared" si="526"/>
        <v>5</v>
      </c>
      <c r="D739" s="2">
        <f t="shared" si="526"/>
        <v>737</v>
      </c>
      <c r="E739" s="2">
        <f t="shared" si="526"/>
        <v>0</v>
      </c>
      <c r="F739" s="2" t="str">
        <f t="shared" si="526"/>
        <v>Новый подраздел</v>
      </c>
      <c r="G739" s="2" t="str">
        <f t="shared" si="526"/>
        <v>СОУЭ</v>
      </c>
      <c r="H739" s="2"/>
      <c r="I739" s="2"/>
      <c r="J739" s="2"/>
      <c r="K739" s="2"/>
      <c r="L739" s="2"/>
      <c r="M739" s="2"/>
      <c r="N739" s="2"/>
      <c r="O739" s="2">
        <f t="shared" ref="O739:AT739" si="527">O748</f>
        <v>11569.05</v>
      </c>
      <c r="P739" s="2">
        <f t="shared" si="527"/>
        <v>81.150000000000006</v>
      </c>
      <c r="Q739" s="2">
        <f t="shared" si="527"/>
        <v>0</v>
      </c>
      <c r="R739" s="2">
        <f t="shared" si="527"/>
        <v>0</v>
      </c>
      <c r="S739" s="2">
        <f t="shared" si="527"/>
        <v>11487.9</v>
      </c>
      <c r="T739" s="2">
        <f t="shared" si="527"/>
        <v>0</v>
      </c>
      <c r="U739" s="2">
        <f t="shared" si="527"/>
        <v>29.896000000000001</v>
      </c>
      <c r="V739" s="2">
        <f t="shared" si="527"/>
        <v>0</v>
      </c>
      <c r="W739" s="2">
        <f t="shared" si="527"/>
        <v>0</v>
      </c>
      <c r="X739" s="2">
        <f t="shared" si="527"/>
        <v>8041.53</v>
      </c>
      <c r="Y739" s="2">
        <f t="shared" si="527"/>
        <v>1148.8</v>
      </c>
      <c r="Z739" s="2">
        <f t="shared" si="527"/>
        <v>0</v>
      </c>
      <c r="AA739" s="2">
        <f t="shared" si="527"/>
        <v>0</v>
      </c>
      <c r="AB739" s="2">
        <f t="shared" si="527"/>
        <v>11569.05</v>
      </c>
      <c r="AC739" s="2">
        <f t="shared" si="527"/>
        <v>81.150000000000006</v>
      </c>
      <c r="AD739" s="2">
        <f t="shared" si="527"/>
        <v>0</v>
      </c>
      <c r="AE739" s="2">
        <f t="shared" si="527"/>
        <v>0</v>
      </c>
      <c r="AF739" s="2">
        <f t="shared" si="527"/>
        <v>11487.9</v>
      </c>
      <c r="AG739" s="2">
        <f t="shared" si="527"/>
        <v>0</v>
      </c>
      <c r="AH739" s="2">
        <f t="shared" si="527"/>
        <v>29.896000000000001</v>
      </c>
      <c r="AI739" s="2">
        <f t="shared" si="527"/>
        <v>0</v>
      </c>
      <c r="AJ739" s="2">
        <f t="shared" si="527"/>
        <v>0</v>
      </c>
      <c r="AK739" s="2">
        <f t="shared" si="527"/>
        <v>8041.53</v>
      </c>
      <c r="AL739" s="2">
        <f t="shared" si="527"/>
        <v>1148.8</v>
      </c>
      <c r="AM739" s="2">
        <f t="shared" si="527"/>
        <v>0</v>
      </c>
      <c r="AN739" s="2">
        <f t="shared" si="527"/>
        <v>0</v>
      </c>
      <c r="AO739" s="2">
        <f t="shared" si="527"/>
        <v>0</v>
      </c>
      <c r="AP739" s="2">
        <f t="shared" si="527"/>
        <v>0</v>
      </c>
      <c r="AQ739" s="2">
        <f t="shared" si="527"/>
        <v>0</v>
      </c>
      <c r="AR739" s="2">
        <f t="shared" si="527"/>
        <v>20759.38</v>
      </c>
      <c r="AS739" s="2">
        <f t="shared" si="527"/>
        <v>0</v>
      </c>
      <c r="AT739" s="2">
        <f t="shared" si="527"/>
        <v>0</v>
      </c>
      <c r="AU739" s="2">
        <f t="shared" ref="AU739:BZ739" si="528">AU748</f>
        <v>20759.38</v>
      </c>
      <c r="AV739" s="2">
        <f t="shared" si="528"/>
        <v>81.150000000000006</v>
      </c>
      <c r="AW739" s="2">
        <f t="shared" si="528"/>
        <v>81.150000000000006</v>
      </c>
      <c r="AX739" s="2">
        <f t="shared" si="528"/>
        <v>0</v>
      </c>
      <c r="AY739" s="2">
        <f t="shared" si="528"/>
        <v>81.150000000000006</v>
      </c>
      <c r="AZ739" s="2">
        <f t="shared" si="528"/>
        <v>0</v>
      </c>
      <c r="BA739" s="2">
        <f t="shared" si="528"/>
        <v>0</v>
      </c>
      <c r="BB739" s="2">
        <f t="shared" si="528"/>
        <v>0</v>
      </c>
      <c r="BC739" s="2">
        <f t="shared" si="528"/>
        <v>0</v>
      </c>
      <c r="BD739" s="2">
        <f t="shared" si="528"/>
        <v>0</v>
      </c>
      <c r="BE739" s="2">
        <f t="shared" si="528"/>
        <v>0</v>
      </c>
      <c r="BF739" s="2">
        <f t="shared" si="528"/>
        <v>0</v>
      </c>
      <c r="BG739" s="2">
        <f t="shared" si="528"/>
        <v>0</v>
      </c>
      <c r="BH739" s="2">
        <f t="shared" si="528"/>
        <v>0</v>
      </c>
      <c r="BI739" s="2">
        <f t="shared" si="528"/>
        <v>0</v>
      </c>
      <c r="BJ739" s="2">
        <f t="shared" si="528"/>
        <v>0</v>
      </c>
      <c r="BK739" s="2">
        <f t="shared" si="528"/>
        <v>0</v>
      </c>
      <c r="BL739" s="2">
        <f t="shared" si="528"/>
        <v>0</v>
      </c>
      <c r="BM739" s="2">
        <f t="shared" si="528"/>
        <v>0</v>
      </c>
      <c r="BN739" s="2">
        <f t="shared" si="528"/>
        <v>0</v>
      </c>
      <c r="BO739" s="2">
        <f t="shared" si="528"/>
        <v>0</v>
      </c>
      <c r="BP739" s="2">
        <f t="shared" si="528"/>
        <v>0</v>
      </c>
      <c r="BQ739" s="2">
        <f t="shared" si="528"/>
        <v>0</v>
      </c>
      <c r="BR739" s="2">
        <f t="shared" si="528"/>
        <v>0</v>
      </c>
      <c r="BS739" s="2">
        <f t="shared" si="528"/>
        <v>0</v>
      </c>
      <c r="BT739" s="2">
        <f t="shared" si="528"/>
        <v>0</v>
      </c>
      <c r="BU739" s="2">
        <f t="shared" si="528"/>
        <v>0</v>
      </c>
      <c r="BV739" s="2">
        <f t="shared" si="528"/>
        <v>0</v>
      </c>
      <c r="BW739" s="2">
        <f t="shared" si="528"/>
        <v>0</v>
      </c>
      <c r="BX739" s="2">
        <f t="shared" si="528"/>
        <v>0</v>
      </c>
      <c r="BY739" s="2">
        <f t="shared" si="528"/>
        <v>0</v>
      </c>
      <c r="BZ739" s="2">
        <f t="shared" si="528"/>
        <v>0</v>
      </c>
      <c r="CA739" s="2">
        <f t="shared" ref="CA739:DF739" si="529">CA748</f>
        <v>20759.38</v>
      </c>
      <c r="CB739" s="2">
        <f t="shared" si="529"/>
        <v>0</v>
      </c>
      <c r="CC739" s="2">
        <f t="shared" si="529"/>
        <v>0</v>
      </c>
      <c r="CD739" s="2">
        <f t="shared" si="529"/>
        <v>20759.38</v>
      </c>
      <c r="CE739" s="2">
        <f t="shared" si="529"/>
        <v>81.150000000000006</v>
      </c>
      <c r="CF739" s="2">
        <f t="shared" si="529"/>
        <v>81.150000000000006</v>
      </c>
      <c r="CG739" s="2">
        <f t="shared" si="529"/>
        <v>0</v>
      </c>
      <c r="CH739" s="2">
        <f t="shared" si="529"/>
        <v>81.150000000000006</v>
      </c>
      <c r="CI739" s="2">
        <f t="shared" si="529"/>
        <v>0</v>
      </c>
      <c r="CJ739" s="2">
        <f t="shared" si="529"/>
        <v>0</v>
      </c>
      <c r="CK739" s="2">
        <f t="shared" si="529"/>
        <v>0</v>
      </c>
      <c r="CL739" s="2">
        <f t="shared" si="529"/>
        <v>0</v>
      </c>
      <c r="CM739" s="2">
        <f t="shared" si="529"/>
        <v>0</v>
      </c>
      <c r="CN739" s="2">
        <f t="shared" si="529"/>
        <v>0</v>
      </c>
      <c r="CO739" s="2">
        <f t="shared" si="529"/>
        <v>0</v>
      </c>
      <c r="CP739" s="2">
        <f t="shared" si="529"/>
        <v>0</v>
      </c>
      <c r="CQ739" s="2">
        <f t="shared" si="529"/>
        <v>0</v>
      </c>
      <c r="CR739" s="2">
        <f t="shared" si="529"/>
        <v>0</v>
      </c>
      <c r="CS739" s="2">
        <f t="shared" si="529"/>
        <v>0</v>
      </c>
      <c r="CT739" s="2">
        <f t="shared" si="529"/>
        <v>0</v>
      </c>
      <c r="CU739" s="2">
        <f t="shared" si="529"/>
        <v>0</v>
      </c>
      <c r="CV739" s="2">
        <f t="shared" si="529"/>
        <v>0</v>
      </c>
      <c r="CW739" s="2">
        <f t="shared" si="529"/>
        <v>0</v>
      </c>
      <c r="CX739" s="2">
        <f t="shared" si="529"/>
        <v>0</v>
      </c>
      <c r="CY739" s="2">
        <f t="shared" si="529"/>
        <v>0</v>
      </c>
      <c r="CZ739" s="2">
        <f t="shared" si="529"/>
        <v>0</v>
      </c>
      <c r="DA739" s="2">
        <f t="shared" si="529"/>
        <v>0</v>
      </c>
      <c r="DB739" s="2">
        <f t="shared" si="529"/>
        <v>0</v>
      </c>
      <c r="DC739" s="2">
        <f t="shared" si="529"/>
        <v>0</v>
      </c>
      <c r="DD739" s="2">
        <f t="shared" si="529"/>
        <v>0</v>
      </c>
      <c r="DE739" s="2">
        <f t="shared" si="529"/>
        <v>0</v>
      </c>
      <c r="DF739" s="2">
        <f t="shared" si="529"/>
        <v>0</v>
      </c>
      <c r="DG739" s="3">
        <f t="shared" ref="DG739:EL739" si="530">DG748</f>
        <v>0</v>
      </c>
      <c r="DH739" s="3">
        <f t="shared" si="530"/>
        <v>0</v>
      </c>
      <c r="DI739" s="3">
        <f t="shared" si="530"/>
        <v>0</v>
      </c>
      <c r="DJ739" s="3">
        <f t="shared" si="530"/>
        <v>0</v>
      </c>
      <c r="DK739" s="3">
        <f t="shared" si="530"/>
        <v>0</v>
      </c>
      <c r="DL739" s="3">
        <f t="shared" si="530"/>
        <v>0</v>
      </c>
      <c r="DM739" s="3">
        <f t="shared" si="530"/>
        <v>0</v>
      </c>
      <c r="DN739" s="3">
        <f t="shared" si="530"/>
        <v>0</v>
      </c>
      <c r="DO739" s="3">
        <f t="shared" si="530"/>
        <v>0</v>
      </c>
      <c r="DP739" s="3">
        <f t="shared" si="530"/>
        <v>0</v>
      </c>
      <c r="DQ739" s="3">
        <f t="shared" si="530"/>
        <v>0</v>
      </c>
      <c r="DR739" s="3">
        <f t="shared" si="530"/>
        <v>0</v>
      </c>
      <c r="DS739" s="3">
        <f t="shared" si="530"/>
        <v>0</v>
      </c>
      <c r="DT739" s="3">
        <f t="shared" si="530"/>
        <v>0</v>
      </c>
      <c r="DU739" s="3">
        <f t="shared" si="530"/>
        <v>0</v>
      </c>
      <c r="DV739" s="3">
        <f t="shared" si="530"/>
        <v>0</v>
      </c>
      <c r="DW739" s="3">
        <f t="shared" si="530"/>
        <v>0</v>
      </c>
      <c r="DX739" s="3">
        <f t="shared" si="530"/>
        <v>0</v>
      </c>
      <c r="DY739" s="3">
        <f t="shared" si="530"/>
        <v>0</v>
      </c>
      <c r="DZ739" s="3">
        <f t="shared" si="530"/>
        <v>0</v>
      </c>
      <c r="EA739" s="3">
        <f t="shared" si="530"/>
        <v>0</v>
      </c>
      <c r="EB739" s="3">
        <f t="shared" si="530"/>
        <v>0</v>
      </c>
      <c r="EC739" s="3">
        <f t="shared" si="530"/>
        <v>0</v>
      </c>
      <c r="ED739" s="3">
        <f t="shared" si="530"/>
        <v>0</v>
      </c>
      <c r="EE739" s="3">
        <f t="shared" si="530"/>
        <v>0</v>
      </c>
      <c r="EF739" s="3">
        <f t="shared" si="530"/>
        <v>0</v>
      </c>
      <c r="EG739" s="3">
        <f t="shared" si="530"/>
        <v>0</v>
      </c>
      <c r="EH739" s="3">
        <f t="shared" si="530"/>
        <v>0</v>
      </c>
      <c r="EI739" s="3">
        <f t="shared" si="530"/>
        <v>0</v>
      </c>
      <c r="EJ739" s="3">
        <f t="shared" si="530"/>
        <v>0</v>
      </c>
      <c r="EK739" s="3">
        <f t="shared" si="530"/>
        <v>0</v>
      </c>
      <c r="EL739" s="3">
        <f t="shared" si="530"/>
        <v>0</v>
      </c>
      <c r="EM739" s="3">
        <f t="shared" ref="EM739:FR739" si="531">EM748</f>
        <v>0</v>
      </c>
      <c r="EN739" s="3">
        <f t="shared" si="531"/>
        <v>0</v>
      </c>
      <c r="EO739" s="3">
        <f t="shared" si="531"/>
        <v>0</v>
      </c>
      <c r="EP739" s="3">
        <f t="shared" si="531"/>
        <v>0</v>
      </c>
      <c r="EQ739" s="3">
        <f t="shared" si="531"/>
        <v>0</v>
      </c>
      <c r="ER739" s="3">
        <f t="shared" si="531"/>
        <v>0</v>
      </c>
      <c r="ES739" s="3">
        <f t="shared" si="531"/>
        <v>0</v>
      </c>
      <c r="ET739" s="3">
        <f t="shared" si="531"/>
        <v>0</v>
      </c>
      <c r="EU739" s="3">
        <f t="shared" si="531"/>
        <v>0</v>
      </c>
      <c r="EV739" s="3">
        <f t="shared" si="531"/>
        <v>0</v>
      </c>
      <c r="EW739" s="3">
        <f t="shared" si="531"/>
        <v>0</v>
      </c>
      <c r="EX739" s="3">
        <f t="shared" si="531"/>
        <v>0</v>
      </c>
      <c r="EY739" s="3">
        <f t="shared" si="531"/>
        <v>0</v>
      </c>
      <c r="EZ739" s="3">
        <f t="shared" si="531"/>
        <v>0</v>
      </c>
      <c r="FA739" s="3">
        <f t="shared" si="531"/>
        <v>0</v>
      </c>
      <c r="FB739" s="3">
        <f t="shared" si="531"/>
        <v>0</v>
      </c>
      <c r="FC739" s="3">
        <f t="shared" si="531"/>
        <v>0</v>
      </c>
      <c r="FD739" s="3">
        <f t="shared" si="531"/>
        <v>0</v>
      </c>
      <c r="FE739" s="3">
        <f t="shared" si="531"/>
        <v>0</v>
      </c>
      <c r="FF739" s="3">
        <f t="shared" si="531"/>
        <v>0</v>
      </c>
      <c r="FG739" s="3">
        <f t="shared" si="531"/>
        <v>0</v>
      </c>
      <c r="FH739" s="3">
        <f t="shared" si="531"/>
        <v>0</v>
      </c>
      <c r="FI739" s="3">
        <f t="shared" si="531"/>
        <v>0</v>
      </c>
      <c r="FJ739" s="3">
        <f t="shared" si="531"/>
        <v>0</v>
      </c>
      <c r="FK739" s="3">
        <f t="shared" si="531"/>
        <v>0</v>
      </c>
      <c r="FL739" s="3">
        <f t="shared" si="531"/>
        <v>0</v>
      </c>
      <c r="FM739" s="3">
        <f t="shared" si="531"/>
        <v>0</v>
      </c>
      <c r="FN739" s="3">
        <f t="shared" si="531"/>
        <v>0</v>
      </c>
      <c r="FO739" s="3">
        <f t="shared" si="531"/>
        <v>0</v>
      </c>
      <c r="FP739" s="3">
        <f t="shared" si="531"/>
        <v>0</v>
      </c>
      <c r="FQ739" s="3">
        <f t="shared" si="531"/>
        <v>0</v>
      </c>
      <c r="FR739" s="3">
        <f t="shared" si="531"/>
        <v>0</v>
      </c>
      <c r="FS739" s="3">
        <f t="shared" ref="FS739:GX739" si="532">FS748</f>
        <v>0</v>
      </c>
      <c r="FT739" s="3">
        <f t="shared" si="532"/>
        <v>0</v>
      </c>
      <c r="FU739" s="3">
        <f t="shared" si="532"/>
        <v>0</v>
      </c>
      <c r="FV739" s="3">
        <f t="shared" si="532"/>
        <v>0</v>
      </c>
      <c r="FW739" s="3">
        <f t="shared" si="532"/>
        <v>0</v>
      </c>
      <c r="FX739" s="3">
        <f t="shared" si="532"/>
        <v>0</v>
      </c>
      <c r="FY739" s="3">
        <f t="shared" si="532"/>
        <v>0</v>
      </c>
      <c r="FZ739" s="3">
        <f t="shared" si="532"/>
        <v>0</v>
      </c>
      <c r="GA739" s="3">
        <f t="shared" si="532"/>
        <v>0</v>
      </c>
      <c r="GB739" s="3">
        <f t="shared" si="532"/>
        <v>0</v>
      </c>
      <c r="GC739" s="3">
        <f t="shared" si="532"/>
        <v>0</v>
      </c>
      <c r="GD739" s="3">
        <f t="shared" si="532"/>
        <v>0</v>
      </c>
      <c r="GE739" s="3">
        <f t="shared" si="532"/>
        <v>0</v>
      </c>
      <c r="GF739" s="3">
        <f t="shared" si="532"/>
        <v>0</v>
      </c>
      <c r="GG739" s="3">
        <f t="shared" si="532"/>
        <v>0</v>
      </c>
      <c r="GH739" s="3">
        <f t="shared" si="532"/>
        <v>0</v>
      </c>
      <c r="GI739" s="3">
        <f t="shared" si="532"/>
        <v>0</v>
      </c>
      <c r="GJ739" s="3">
        <f t="shared" si="532"/>
        <v>0</v>
      </c>
      <c r="GK739" s="3">
        <f t="shared" si="532"/>
        <v>0</v>
      </c>
      <c r="GL739" s="3">
        <f t="shared" si="532"/>
        <v>0</v>
      </c>
      <c r="GM739" s="3">
        <f t="shared" si="532"/>
        <v>0</v>
      </c>
      <c r="GN739" s="3">
        <f t="shared" si="532"/>
        <v>0</v>
      </c>
      <c r="GO739" s="3">
        <f t="shared" si="532"/>
        <v>0</v>
      </c>
      <c r="GP739" s="3">
        <f t="shared" si="532"/>
        <v>0</v>
      </c>
      <c r="GQ739" s="3">
        <f t="shared" si="532"/>
        <v>0</v>
      </c>
      <c r="GR739" s="3">
        <f t="shared" si="532"/>
        <v>0</v>
      </c>
      <c r="GS739" s="3">
        <f t="shared" si="532"/>
        <v>0</v>
      </c>
      <c r="GT739" s="3">
        <f t="shared" si="532"/>
        <v>0</v>
      </c>
      <c r="GU739" s="3">
        <f t="shared" si="532"/>
        <v>0</v>
      </c>
      <c r="GV739" s="3">
        <f t="shared" si="532"/>
        <v>0</v>
      </c>
      <c r="GW739" s="3">
        <f t="shared" si="532"/>
        <v>0</v>
      </c>
      <c r="GX739" s="3">
        <f t="shared" si="532"/>
        <v>0</v>
      </c>
    </row>
    <row r="741" spans="1:245" x14ac:dyDescent="0.2">
      <c r="A741">
        <v>17</v>
      </c>
      <c r="B741">
        <v>1</v>
      </c>
      <c r="C741">
        <f>ROW(SmtRes!A640)</f>
        <v>640</v>
      </c>
      <c r="D741">
        <f>ROW(EtalonRes!A640)</f>
        <v>640</v>
      </c>
      <c r="E741" t="s">
        <v>492</v>
      </c>
      <c r="F741" t="s">
        <v>493</v>
      </c>
      <c r="G741" t="s">
        <v>494</v>
      </c>
      <c r="H741" t="s">
        <v>19</v>
      </c>
      <c r="I741">
        <v>1</v>
      </c>
      <c r="J741">
        <v>0</v>
      </c>
      <c r="K741">
        <v>1</v>
      </c>
      <c r="O741">
        <f t="shared" ref="O741:O746" si="533">ROUND(CP741,2)</f>
        <v>79.900000000000006</v>
      </c>
      <c r="P741">
        <f t="shared" ref="P741:P746" si="534">ROUND(CQ741*I741,2)</f>
        <v>0.03</v>
      </c>
      <c r="Q741">
        <f t="shared" ref="Q741:Q746" si="535">ROUND(CR741*I741,2)</f>
        <v>0</v>
      </c>
      <c r="R741">
        <f t="shared" ref="R741:R746" si="536">ROUND(CS741*I741,2)</f>
        <v>0</v>
      </c>
      <c r="S741">
        <f t="shared" ref="S741:S746" si="537">ROUND(CT741*I741,2)</f>
        <v>79.87</v>
      </c>
      <c r="T741">
        <f t="shared" ref="T741:T746" si="538">ROUND(CU741*I741,2)</f>
        <v>0</v>
      </c>
      <c r="U741">
        <f t="shared" ref="U741:U746" si="539">CV741*I741</f>
        <v>0.22</v>
      </c>
      <c r="V741">
        <f t="shared" ref="V741:V746" si="540">CW741*I741</f>
        <v>0</v>
      </c>
      <c r="W741">
        <f t="shared" ref="W741:W746" si="541">ROUND(CX741*I741,2)</f>
        <v>0</v>
      </c>
      <c r="X741">
        <f t="shared" ref="X741:Y746" si="542">ROUND(CY741,2)</f>
        <v>55.91</v>
      </c>
      <c r="Y741">
        <f t="shared" si="542"/>
        <v>7.99</v>
      </c>
      <c r="AA741">
        <v>150194011</v>
      </c>
      <c r="AB741">
        <f t="shared" ref="AB741:AB746" si="543">ROUND((AC741+AD741+AF741),6)</f>
        <v>79.900000000000006</v>
      </c>
      <c r="AC741">
        <f>ROUND((ES741),6)</f>
        <v>0.03</v>
      </c>
      <c r="AD741">
        <f>ROUND((((ET741)-(EU741))+AE741),6)</f>
        <v>0</v>
      </c>
      <c r="AE741">
        <f>ROUND((EU741),6)</f>
        <v>0</v>
      </c>
      <c r="AF741">
        <f>ROUND((EV741),6)</f>
        <v>79.87</v>
      </c>
      <c r="AG741">
        <f t="shared" ref="AG741:AG746" si="544">ROUND((AP741),6)</f>
        <v>0</v>
      </c>
      <c r="AH741">
        <f>(EW741)</f>
        <v>0.22</v>
      </c>
      <c r="AI741">
        <f>(EX741)</f>
        <v>0</v>
      </c>
      <c r="AJ741">
        <f t="shared" ref="AJ741:AJ746" si="545">(AS741)</f>
        <v>0</v>
      </c>
      <c r="AK741">
        <v>79.900000000000006</v>
      </c>
      <c r="AL741">
        <v>0.03</v>
      </c>
      <c r="AM741">
        <v>0</v>
      </c>
      <c r="AN741">
        <v>0</v>
      </c>
      <c r="AO741">
        <v>79.87</v>
      </c>
      <c r="AP741">
        <v>0</v>
      </c>
      <c r="AQ741">
        <v>0.22</v>
      </c>
      <c r="AR741">
        <v>0</v>
      </c>
      <c r="AS741">
        <v>0</v>
      </c>
      <c r="AT741">
        <v>70</v>
      </c>
      <c r="AU741">
        <v>10</v>
      </c>
      <c r="AV741">
        <v>1</v>
      </c>
      <c r="AW741">
        <v>1</v>
      </c>
      <c r="AZ741">
        <v>1</v>
      </c>
      <c r="BA741">
        <v>1</v>
      </c>
      <c r="BB741">
        <v>1</v>
      </c>
      <c r="BC741">
        <v>1</v>
      </c>
      <c r="BD741" t="s">
        <v>3</v>
      </c>
      <c r="BE741" t="s">
        <v>3</v>
      </c>
      <c r="BF741" t="s">
        <v>3</v>
      </c>
      <c r="BG741" t="s">
        <v>3</v>
      </c>
      <c r="BH741">
        <v>0</v>
      </c>
      <c r="BI741">
        <v>4</v>
      </c>
      <c r="BJ741" t="s">
        <v>495</v>
      </c>
      <c r="BM741">
        <v>0</v>
      </c>
      <c r="BN741">
        <v>0</v>
      </c>
      <c r="BO741" t="s">
        <v>3</v>
      </c>
      <c r="BP741">
        <v>0</v>
      </c>
      <c r="BQ741">
        <v>1</v>
      </c>
      <c r="BR741">
        <v>0</v>
      </c>
      <c r="BS741">
        <v>1</v>
      </c>
      <c r="BT741">
        <v>1</v>
      </c>
      <c r="BU741">
        <v>1</v>
      </c>
      <c r="BV741">
        <v>1</v>
      </c>
      <c r="BW741">
        <v>1</v>
      </c>
      <c r="BX741">
        <v>1</v>
      </c>
      <c r="BY741" t="s">
        <v>3</v>
      </c>
      <c r="BZ741">
        <v>70</v>
      </c>
      <c r="CA741">
        <v>10</v>
      </c>
      <c r="CB741" t="s">
        <v>3</v>
      </c>
      <c r="CE741">
        <v>0</v>
      </c>
      <c r="CF741">
        <v>0</v>
      </c>
      <c r="CG741">
        <v>0</v>
      </c>
      <c r="CM741">
        <v>0</v>
      </c>
      <c r="CN741" t="s">
        <v>3</v>
      </c>
      <c r="CO741">
        <v>0</v>
      </c>
      <c r="CP741">
        <f t="shared" ref="CP741:CP746" si="546">(P741+Q741+S741)</f>
        <v>79.900000000000006</v>
      </c>
      <c r="CQ741">
        <f t="shared" ref="CQ741:CQ746" si="547">(AC741*BC741*AW741)</f>
        <v>0.03</v>
      </c>
      <c r="CR741">
        <f>((((ET741)*BB741-(EU741)*BS741)+AE741*BS741)*AV741)</f>
        <v>0</v>
      </c>
      <c r="CS741">
        <f t="shared" ref="CS741:CS746" si="548">(AE741*BS741*AV741)</f>
        <v>0</v>
      </c>
      <c r="CT741">
        <f t="shared" ref="CT741:CT746" si="549">(AF741*BA741*AV741)</f>
        <v>79.87</v>
      </c>
      <c r="CU741">
        <f t="shared" ref="CU741:CU746" si="550">AG741</f>
        <v>0</v>
      </c>
      <c r="CV741">
        <f t="shared" ref="CV741:CV746" si="551">(AH741*AV741)</f>
        <v>0.22</v>
      </c>
      <c r="CW741">
        <f t="shared" ref="CW741:CX746" si="552">AI741</f>
        <v>0</v>
      </c>
      <c r="CX741">
        <f t="shared" si="552"/>
        <v>0</v>
      </c>
      <c r="CY741">
        <f t="shared" ref="CY741:CY746" si="553">((S741*BZ741)/100)</f>
        <v>55.909000000000006</v>
      </c>
      <c r="CZ741">
        <f t="shared" ref="CZ741:CZ746" si="554">((S741*CA741)/100)</f>
        <v>7.9870000000000001</v>
      </c>
      <c r="DC741" t="s">
        <v>3</v>
      </c>
      <c r="DD741" t="s">
        <v>3</v>
      </c>
      <c r="DE741" t="s">
        <v>3</v>
      </c>
      <c r="DF741" t="s">
        <v>3</v>
      </c>
      <c r="DG741" t="s">
        <v>3</v>
      </c>
      <c r="DH741" t="s">
        <v>3</v>
      </c>
      <c r="DI741" t="s">
        <v>3</v>
      </c>
      <c r="DJ741" t="s">
        <v>3</v>
      </c>
      <c r="DK741" t="s">
        <v>3</v>
      </c>
      <c r="DL741" t="s">
        <v>3</v>
      </c>
      <c r="DM741" t="s">
        <v>3</v>
      </c>
      <c r="DN741">
        <v>0</v>
      </c>
      <c r="DO741">
        <v>0</v>
      </c>
      <c r="DP741">
        <v>1</v>
      </c>
      <c r="DQ741">
        <v>1</v>
      </c>
      <c r="DU741">
        <v>1010</v>
      </c>
      <c r="DV741" t="s">
        <v>19</v>
      </c>
      <c r="DW741" t="s">
        <v>19</v>
      </c>
      <c r="DX741">
        <v>1</v>
      </c>
      <c r="DZ741" t="s">
        <v>3</v>
      </c>
      <c r="EA741" t="s">
        <v>3</v>
      </c>
      <c r="EB741" t="s">
        <v>3</v>
      </c>
      <c r="EC741" t="s">
        <v>3</v>
      </c>
      <c r="EE741">
        <v>113434998</v>
      </c>
      <c r="EF741">
        <v>1</v>
      </c>
      <c r="EG741" t="s">
        <v>23</v>
      </c>
      <c r="EH741">
        <v>0</v>
      </c>
      <c r="EI741" t="s">
        <v>3</v>
      </c>
      <c r="EJ741">
        <v>4</v>
      </c>
      <c r="EK741">
        <v>0</v>
      </c>
      <c r="EL741" t="s">
        <v>24</v>
      </c>
      <c r="EM741" t="s">
        <v>25</v>
      </c>
      <c r="EO741" t="s">
        <v>3</v>
      </c>
      <c r="EQ741">
        <v>131072</v>
      </c>
      <c r="ER741">
        <v>79.900000000000006</v>
      </c>
      <c r="ES741">
        <v>0.03</v>
      </c>
      <c r="ET741">
        <v>0</v>
      </c>
      <c r="EU741">
        <v>0</v>
      </c>
      <c r="EV741">
        <v>79.87</v>
      </c>
      <c r="EW741">
        <v>0.22</v>
      </c>
      <c r="EX741">
        <v>0</v>
      </c>
      <c r="EY741">
        <v>0</v>
      </c>
      <c r="FQ741">
        <v>0</v>
      </c>
      <c r="FR741">
        <f t="shared" ref="FR741:FR746" si="555">ROUND(IF(BI741=3,GM741,0),2)</f>
        <v>0</v>
      </c>
      <c r="FS741">
        <v>0</v>
      </c>
      <c r="FX741">
        <v>70</v>
      </c>
      <c r="FY741">
        <v>10</v>
      </c>
      <c r="GA741" t="s">
        <v>3</v>
      </c>
      <c r="GD741">
        <v>0</v>
      </c>
      <c r="GF741">
        <v>1466100024</v>
      </c>
      <c r="GG741">
        <v>2</v>
      </c>
      <c r="GH741">
        <v>1</v>
      </c>
      <c r="GI741">
        <v>-2</v>
      </c>
      <c r="GJ741">
        <v>0</v>
      </c>
      <c r="GK741">
        <f>ROUND(R741*(R12)/100,2)</f>
        <v>0</v>
      </c>
      <c r="GL741">
        <f t="shared" ref="GL741:GL746" si="556">ROUND(IF(AND(BH741=3,BI741=3,FS741&lt;&gt;0),P741,0),2)</f>
        <v>0</v>
      </c>
      <c r="GM741">
        <f t="shared" ref="GM741:GM746" si="557">ROUND(O741+X741+Y741+GK741,2)+GX741</f>
        <v>143.80000000000001</v>
      </c>
      <c r="GN741">
        <f t="shared" ref="GN741:GN746" si="558">IF(OR(BI741=0,BI741=1),GM741,0)</f>
        <v>0</v>
      </c>
      <c r="GO741">
        <f t="shared" ref="GO741:GO746" si="559">IF(BI741=2,GM741,0)</f>
        <v>0</v>
      </c>
      <c r="GP741">
        <f t="shared" ref="GP741:GP746" si="560">IF(BI741=4,GM741+GX741,0)</f>
        <v>143.80000000000001</v>
      </c>
      <c r="GR741">
        <v>0</v>
      </c>
      <c r="GS741">
        <v>0</v>
      </c>
      <c r="GT741">
        <v>0</v>
      </c>
      <c r="GU741" t="s">
        <v>3</v>
      </c>
      <c r="GV741">
        <f>ROUND((GT741),6)</f>
        <v>0</v>
      </c>
      <c r="GW741">
        <v>1</v>
      </c>
      <c r="GX741">
        <f t="shared" ref="GX741:GX746" si="561">ROUND(HC741*I741,2)</f>
        <v>0</v>
      </c>
      <c r="HA741">
        <v>0</v>
      </c>
      <c r="HB741">
        <v>0</v>
      </c>
      <c r="HC741">
        <f t="shared" ref="HC741:HC746" si="562">GV741*GW741</f>
        <v>0</v>
      </c>
      <c r="HE741" t="s">
        <v>3</v>
      </c>
      <c r="HF741" t="s">
        <v>3</v>
      </c>
      <c r="HM741" t="s">
        <v>3</v>
      </c>
      <c r="HN741" t="s">
        <v>3</v>
      </c>
      <c r="HO741" t="s">
        <v>3</v>
      </c>
      <c r="HP741" t="s">
        <v>3</v>
      </c>
      <c r="HQ741" t="s">
        <v>3</v>
      </c>
      <c r="IK741">
        <v>0</v>
      </c>
    </row>
    <row r="742" spans="1:245" x14ac:dyDescent="0.2">
      <c r="A742">
        <v>17</v>
      </c>
      <c r="B742">
        <v>1</v>
      </c>
      <c r="C742">
        <f>ROW(SmtRes!A642)</f>
        <v>642</v>
      </c>
      <c r="D742">
        <f>ROW(EtalonRes!A642)</f>
        <v>642</v>
      </c>
      <c r="E742" t="s">
        <v>496</v>
      </c>
      <c r="F742" t="s">
        <v>169</v>
      </c>
      <c r="G742" t="s">
        <v>170</v>
      </c>
      <c r="H742" t="s">
        <v>166</v>
      </c>
      <c r="I742">
        <v>1.2</v>
      </c>
      <c r="J742">
        <v>0</v>
      </c>
      <c r="K742">
        <v>1.2</v>
      </c>
      <c r="O742">
        <f t="shared" si="533"/>
        <v>4773.74</v>
      </c>
      <c r="P742">
        <f t="shared" si="534"/>
        <v>21.02</v>
      </c>
      <c r="Q742">
        <f t="shared" si="535"/>
        <v>0</v>
      </c>
      <c r="R742">
        <f t="shared" si="536"/>
        <v>0</v>
      </c>
      <c r="S742">
        <f t="shared" si="537"/>
        <v>4752.72</v>
      </c>
      <c r="T742">
        <f t="shared" si="538"/>
        <v>0</v>
      </c>
      <c r="U742">
        <f t="shared" si="539"/>
        <v>12.239999999999998</v>
      </c>
      <c r="V742">
        <f t="shared" si="540"/>
        <v>0</v>
      </c>
      <c r="W742">
        <f t="shared" si="541"/>
        <v>0</v>
      </c>
      <c r="X742">
        <f t="shared" si="542"/>
        <v>3326.9</v>
      </c>
      <c r="Y742">
        <f t="shared" si="542"/>
        <v>475.27</v>
      </c>
      <c r="AA742">
        <v>150194011</v>
      </c>
      <c r="AB742">
        <f t="shared" si="543"/>
        <v>3978.12</v>
      </c>
      <c r="AC742">
        <f>ROUND(((ES742*12)),6)</f>
        <v>17.52</v>
      </c>
      <c r="AD742">
        <f>ROUND(((((ET742*12))-((EU742*12)))+AE742),6)</f>
        <v>0</v>
      </c>
      <c r="AE742">
        <f>ROUND(((EU742*12)),6)</f>
        <v>0</v>
      </c>
      <c r="AF742">
        <f>ROUND(((EV742*12)),6)</f>
        <v>3960.6</v>
      </c>
      <c r="AG742">
        <f t="shared" si="544"/>
        <v>0</v>
      </c>
      <c r="AH742">
        <f>((EW742*12))</f>
        <v>10.199999999999999</v>
      </c>
      <c r="AI742">
        <f>((EX742*12))</f>
        <v>0</v>
      </c>
      <c r="AJ742">
        <f t="shared" si="545"/>
        <v>0</v>
      </c>
      <c r="AK742">
        <v>331.51</v>
      </c>
      <c r="AL742">
        <v>1.46</v>
      </c>
      <c r="AM742">
        <v>0</v>
      </c>
      <c r="AN742">
        <v>0</v>
      </c>
      <c r="AO742">
        <v>330.05</v>
      </c>
      <c r="AP742">
        <v>0</v>
      </c>
      <c r="AQ742">
        <v>0.85</v>
      </c>
      <c r="AR742">
        <v>0</v>
      </c>
      <c r="AS742">
        <v>0</v>
      </c>
      <c r="AT742">
        <v>70</v>
      </c>
      <c r="AU742">
        <v>10</v>
      </c>
      <c r="AV742">
        <v>1</v>
      </c>
      <c r="AW742">
        <v>1</v>
      </c>
      <c r="AZ742">
        <v>1</v>
      </c>
      <c r="BA742">
        <v>1</v>
      </c>
      <c r="BB742">
        <v>1</v>
      </c>
      <c r="BC742">
        <v>1</v>
      </c>
      <c r="BD742" t="s">
        <v>3</v>
      </c>
      <c r="BE742" t="s">
        <v>3</v>
      </c>
      <c r="BF742" t="s">
        <v>3</v>
      </c>
      <c r="BG742" t="s">
        <v>3</v>
      </c>
      <c r="BH742">
        <v>0</v>
      </c>
      <c r="BI742">
        <v>4</v>
      </c>
      <c r="BJ742" t="s">
        <v>171</v>
      </c>
      <c r="BM742">
        <v>0</v>
      </c>
      <c r="BN742">
        <v>0</v>
      </c>
      <c r="BO742" t="s">
        <v>3</v>
      </c>
      <c r="BP742">
        <v>0</v>
      </c>
      <c r="BQ742">
        <v>1</v>
      </c>
      <c r="BR742">
        <v>0</v>
      </c>
      <c r="BS742">
        <v>1</v>
      </c>
      <c r="BT742">
        <v>1</v>
      </c>
      <c r="BU742">
        <v>1</v>
      </c>
      <c r="BV742">
        <v>1</v>
      </c>
      <c r="BW742">
        <v>1</v>
      </c>
      <c r="BX742">
        <v>1</v>
      </c>
      <c r="BY742" t="s">
        <v>3</v>
      </c>
      <c r="BZ742">
        <v>70</v>
      </c>
      <c r="CA742">
        <v>10</v>
      </c>
      <c r="CB742" t="s">
        <v>3</v>
      </c>
      <c r="CE742">
        <v>0</v>
      </c>
      <c r="CF742">
        <v>0</v>
      </c>
      <c r="CG742">
        <v>0</v>
      </c>
      <c r="CM742">
        <v>0</v>
      </c>
      <c r="CN742" t="s">
        <v>3</v>
      </c>
      <c r="CO742">
        <v>0</v>
      </c>
      <c r="CP742">
        <f t="shared" si="546"/>
        <v>4773.7400000000007</v>
      </c>
      <c r="CQ742">
        <f t="shared" si="547"/>
        <v>17.52</v>
      </c>
      <c r="CR742">
        <f>(((((ET742*12))*BB742-((EU742*12))*BS742)+AE742*BS742)*AV742)</f>
        <v>0</v>
      </c>
      <c r="CS742">
        <f t="shared" si="548"/>
        <v>0</v>
      </c>
      <c r="CT742">
        <f t="shared" si="549"/>
        <v>3960.6</v>
      </c>
      <c r="CU742">
        <f t="shared" si="550"/>
        <v>0</v>
      </c>
      <c r="CV742">
        <f t="shared" si="551"/>
        <v>10.199999999999999</v>
      </c>
      <c r="CW742">
        <f t="shared" si="552"/>
        <v>0</v>
      </c>
      <c r="CX742">
        <f t="shared" si="552"/>
        <v>0</v>
      </c>
      <c r="CY742">
        <f t="shared" si="553"/>
        <v>3326.9040000000005</v>
      </c>
      <c r="CZ742">
        <f t="shared" si="554"/>
        <v>475.27200000000005</v>
      </c>
      <c r="DC742" t="s">
        <v>3</v>
      </c>
      <c r="DD742" t="s">
        <v>163</v>
      </c>
      <c r="DE742" t="s">
        <v>163</v>
      </c>
      <c r="DF742" t="s">
        <v>163</v>
      </c>
      <c r="DG742" t="s">
        <v>163</v>
      </c>
      <c r="DH742" t="s">
        <v>3</v>
      </c>
      <c r="DI742" t="s">
        <v>163</v>
      </c>
      <c r="DJ742" t="s">
        <v>163</v>
      </c>
      <c r="DK742" t="s">
        <v>3</v>
      </c>
      <c r="DL742" t="s">
        <v>163</v>
      </c>
      <c r="DM742" t="s">
        <v>163</v>
      </c>
      <c r="DN742">
        <v>0</v>
      </c>
      <c r="DO742">
        <v>0</v>
      </c>
      <c r="DP742">
        <v>1</v>
      </c>
      <c r="DQ742">
        <v>1</v>
      </c>
      <c r="DU742">
        <v>1010</v>
      </c>
      <c r="DV742" t="s">
        <v>166</v>
      </c>
      <c r="DW742" t="s">
        <v>166</v>
      </c>
      <c r="DX742">
        <v>10</v>
      </c>
      <c r="DZ742" t="s">
        <v>3</v>
      </c>
      <c r="EA742" t="s">
        <v>3</v>
      </c>
      <c r="EB742" t="s">
        <v>3</v>
      </c>
      <c r="EC742" t="s">
        <v>3</v>
      </c>
      <c r="EE742">
        <v>113434998</v>
      </c>
      <c r="EF742">
        <v>1</v>
      </c>
      <c r="EG742" t="s">
        <v>23</v>
      </c>
      <c r="EH742">
        <v>0</v>
      </c>
      <c r="EI742" t="s">
        <v>3</v>
      </c>
      <c r="EJ742">
        <v>4</v>
      </c>
      <c r="EK742">
        <v>0</v>
      </c>
      <c r="EL742" t="s">
        <v>24</v>
      </c>
      <c r="EM742" t="s">
        <v>25</v>
      </c>
      <c r="EO742" t="s">
        <v>3</v>
      </c>
      <c r="EQ742">
        <v>131072</v>
      </c>
      <c r="ER742">
        <v>331.51</v>
      </c>
      <c r="ES742">
        <v>1.46</v>
      </c>
      <c r="ET742">
        <v>0</v>
      </c>
      <c r="EU742">
        <v>0</v>
      </c>
      <c r="EV742">
        <v>330.05</v>
      </c>
      <c r="EW742">
        <v>0.85</v>
      </c>
      <c r="EX742">
        <v>0</v>
      </c>
      <c r="EY742">
        <v>0</v>
      </c>
      <c r="FQ742">
        <v>0</v>
      </c>
      <c r="FR742">
        <f t="shared" si="555"/>
        <v>0</v>
      </c>
      <c r="FS742">
        <v>0</v>
      </c>
      <c r="FX742">
        <v>840</v>
      </c>
      <c r="FY742">
        <v>120</v>
      </c>
      <c r="GA742" t="s">
        <v>3</v>
      </c>
      <c r="GD742">
        <v>0</v>
      </c>
      <c r="GF742">
        <v>-1361857297</v>
      </c>
      <c r="GG742">
        <v>2</v>
      </c>
      <c r="GH742">
        <v>1</v>
      </c>
      <c r="GI742">
        <v>-2</v>
      </c>
      <c r="GJ742">
        <v>0</v>
      </c>
      <c r="GK742">
        <f>ROUND(R742*(R12)/100,2)</f>
        <v>0</v>
      </c>
      <c r="GL742">
        <f t="shared" si="556"/>
        <v>0</v>
      </c>
      <c r="GM742">
        <f t="shared" si="557"/>
        <v>8575.91</v>
      </c>
      <c r="GN742">
        <f t="shared" si="558"/>
        <v>0</v>
      </c>
      <c r="GO742">
        <f t="shared" si="559"/>
        <v>0</v>
      </c>
      <c r="GP742">
        <f t="shared" si="560"/>
        <v>8575.91</v>
      </c>
      <c r="GR742">
        <v>0</v>
      </c>
      <c r="GS742">
        <v>0</v>
      </c>
      <c r="GT742">
        <v>0</v>
      </c>
      <c r="GU742" t="s">
        <v>163</v>
      </c>
      <c r="GV742">
        <f>ROUND(((GT742*12)),6)</f>
        <v>0</v>
      </c>
      <c r="GW742">
        <v>1</v>
      </c>
      <c r="GX742">
        <f t="shared" si="561"/>
        <v>0</v>
      </c>
      <c r="HA742">
        <v>0</v>
      </c>
      <c r="HB742">
        <v>0</v>
      </c>
      <c r="HC742">
        <f t="shared" si="562"/>
        <v>0</v>
      </c>
      <c r="HE742" t="s">
        <v>3</v>
      </c>
      <c r="HF742" t="s">
        <v>3</v>
      </c>
      <c r="HM742" t="s">
        <v>3</v>
      </c>
      <c r="HN742" t="s">
        <v>3</v>
      </c>
      <c r="HO742" t="s">
        <v>3</v>
      </c>
      <c r="HP742" t="s">
        <v>3</v>
      </c>
      <c r="HQ742" t="s">
        <v>3</v>
      </c>
      <c r="IK742">
        <v>0</v>
      </c>
    </row>
    <row r="743" spans="1:245" x14ac:dyDescent="0.2">
      <c r="A743">
        <v>17</v>
      </c>
      <c r="B743">
        <v>1</v>
      </c>
      <c r="C743">
        <f>ROW(SmtRes!A646)</f>
        <v>646</v>
      </c>
      <c r="D743">
        <f>ROW(EtalonRes!A646)</f>
        <v>646</v>
      </c>
      <c r="E743" t="s">
        <v>3</v>
      </c>
      <c r="F743" t="s">
        <v>497</v>
      </c>
      <c r="G743" t="s">
        <v>498</v>
      </c>
      <c r="H743" t="s">
        <v>19</v>
      </c>
      <c r="I743">
        <v>12</v>
      </c>
      <c r="J743">
        <v>0</v>
      </c>
      <c r="K743">
        <v>12</v>
      </c>
      <c r="O743">
        <f t="shared" si="533"/>
        <v>6855.36</v>
      </c>
      <c r="P743">
        <f t="shared" si="534"/>
        <v>136.32</v>
      </c>
      <c r="Q743">
        <f t="shared" si="535"/>
        <v>568.79999999999995</v>
      </c>
      <c r="R743">
        <f t="shared" si="536"/>
        <v>371.52</v>
      </c>
      <c r="S743">
        <f t="shared" si="537"/>
        <v>6150.24</v>
      </c>
      <c r="T743">
        <f t="shared" si="538"/>
        <v>0</v>
      </c>
      <c r="U743">
        <f t="shared" si="539"/>
        <v>15.84</v>
      </c>
      <c r="V743">
        <f t="shared" si="540"/>
        <v>0</v>
      </c>
      <c r="W743">
        <f t="shared" si="541"/>
        <v>0</v>
      </c>
      <c r="X743">
        <f t="shared" si="542"/>
        <v>4305.17</v>
      </c>
      <c r="Y743">
        <f t="shared" si="542"/>
        <v>615.02</v>
      </c>
      <c r="AA743">
        <v>-1</v>
      </c>
      <c r="AB743">
        <f t="shared" si="543"/>
        <v>571.28</v>
      </c>
      <c r="AC743">
        <f>ROUND((((ES743*1)*8)),6)</f>
        <v>11.36</v>
      </c>
      <c r="AD743">
        <f>ROUND((((((ET743*0.75)*8))-(((EU743*0.75)*8)))+AE743),6)</f>
        <v>47.4</v>
      </c>
      <c r="AE743">
        <f>ROUND((((EU743*0.75)*8)),6)</f>
        <v>30.96</v>
      </c>
      <c r="AF743">
        <f>ROUND((((EV743*0.75)*8)),6)</f>
        <v>512.52</v>
      </c>
      <c r="AG743">
        <f t="shared" si="544"/>
        <v>0</v>
      </c>
      <c r="AH743">
        <f>(((EW743*0.75)*8))</f>
        <v>1.32</v>
      </c>
      <c r="AI743">
        <f>(((EX743*0.75)*8))</f>
        <v>0</v>
      </c>
      <c r="AJ743">
        <f t="shared" si="545"/>
        <v>0</v>
      </c>
      <c r="AK743">
        <v>94.74</v>
      </c>
      <c r="AL743">
        <v>1.42</v>
      </c>
      <c r="AM743">
        <v>7.9</v>
      </c>
      <c r="AN743">
        <v>5.16</v>
      </c>
      <c r="AO743">
        <v>85.42</v>
      </c>
      <c r="AP743">
        <v>0</v>
      </c>
      <c r="AQ743">
        <v>0.22</v>
      </c>
      <c r="AR743">
        <v>0</v>
      </c>
      <c r="AS743">
        <v>0</v>
      </c>
      <c r="AT743">
        <v>70</v>
      </c>
      <c r="AU743">
        <v>10</v>
      </c>
      <c r="AV743">
        <v>1</v>
      </c>
      <c r="AW743">
        <v>1</v>
      </c>
      <c r="AZ743">
        <v>1</v>
      </c>
      <c r="BA743">
        <v>1</v>
      </c>
      <c r="BB743">
        <v>1</v>
      </c>
      <c r="BC743">
        <v>1</v>
      </c>
      <c r="BD743" t="s">
        <v>3</v>
      </c>
      <c r="BE743" t="s">
        <v>3</v>
      </c>
      <c r="BF743" t="s">
        <v>3</v>
      </c>
      <c r="BG743" t="s">
        <v>3</v>
      </c>
      <c r="BH743">
        <v>0</v>
      </c>
      <c r="BI743">
        <v>4</v>
      </c>
      <c r="BJ743" t="s">
        <v>499</v>
      </c>
      <c r="BM743">
        <v>0</v>
      </c>
      <c r="BN743">
        <v>0</v>
      </c>
      <c r="BO743" t="s">
        <v>3</v>
      </c>
      <c r="BP743">
        <v>0</v>
      </c>
      <c r="BQ743">
        <v>1</v>
      </c>
      <c r="BR743">
        <v>0</v>
      </c>
      <c r="BS743">
        <v>1</v>
      </c>
      <c r="BT743">
        <v>1</v>
      </c>
      <c r="BU743">
        <v>1</v>
      </c>
      <c r="BV743">
        <v>1</v>
      </c>
      <c r="BW743">
        <v>1</v>
      </c>
      <c r="BX743">
        <v>1</v>
      </c>
      <c r="BY743" t="s">
        <v>3</v>
      </c>
      <c r="BZ743">
        <v>70</v>
      </c>
      <c r="CA743">
        <v>10</v>
      </c>
      <c r="CB743" t="s">
        <v>3</v>
      </c>
      <c r="CE743">
        <v>0</v>
      </c>
      <c r="CF743">
        <v>0</v>
      </c>
      <c r="CG743">
        <v>0</v>
      </c>
      <c r="CM743">
        <v>0</v>
      </c>
      <c r="CN743" t="s">
        <v>851</v>
      </c>
      <c r="CO743">
        <v>0</v>
      </c>
      <c r="CP743">
        <f t="shared" si="546"/>
        <v>6855.36</v>
      </c>
      <c r="CQ743">
        <f t="shared" si="547"/>
        <v>11.36</v>
      </c>
      <c r="CR743">
        <f>((((((ET743*0.75)*8))*BB743-(((EU743*0.75)*8))*BS743)+AE743*BS743)*AV743)</f>
        <v>47.400000000000006</v>
      </c>
      <c r="CS743">
        <f t="shared" si="548"/>
        <v>30.96</v>
      </c>
      <c r="CT743">
        <f t="shared" si="549"/>
        <v>512.52</v>
      </c>
      <c r="CU743">
        <f t="shared" si="550"/>
        <v>0</v>
      </c>
      <c r="CV743">
        <f t="shared" si="551"/>
        <v>1.32</v>
      </c>
      <c r="CW743">
        <f t="shared" si="552"/>
        <v>0</v>
      </c>
      <c r="CX743">
        <f t="shared" si="552"/>
        <v>0</v>
      </c>
      <c r="CY743">
        <f t="shared" si="553"/>
        <v>4305.1679999999997</v>
      </c>
      <c r="CZ743">
        <f t="shared" si="554"/>
        <v>615.02399999999989</v>
      </c>
      <c r="DC743" t="s">
        <v>3</v>
      </c>
      <c r="DD743" t="s">
        <v>500</v>
      </c>
      <c r="DE743" t="s">
        <v>501</v>
      </c>
      <c r="DF743" t="s">
        <v>501</v>
      </c>
      <c r="DG743" t="s">
        <v>501</v>
      </c>
      <c r="DH743" t="s">
        <v>3</v>
      </c>
      <c r="DI743" t="s">
        <v>501</v>
      </c>
      <c r="DJ743" t="s">
        <v>501</v>
      </c>
      <c r="DK743" t="s">
        <v>3</v>
      </c>
      <c r="DL743" t="s">
        <v>216</v>
      </c>
      <c r="DM743" t="s">
        <v>216</v>
      </c>
      <c r="DN743">
        <v>0</v>
      </c>
      <c r="DO743">
        <v>0</v>
      </c>
      <c r="DP743">
        <v>1</v>
      </c>
      <c r="DQ743">
        <v>1</v>
      </c>
      <c r="DU743">
        <v>1010</v>
      </c>
      <c r="DV743" t="s">
        <v>19</v>
      </c>
      <c r="DW743" t="s">
        <v>19</v>
      </c>
      <c r="DX743">
        <v>1</v>
      </c>
      <c r="DZ743" t="s">
        <v>3</v>
      </c>
      <c r="EA743" t="s">
        <v>3</v>
      </c>
      <c r="EB743" t="s">
        <v>3</v>
      </c>
      <c r="EC743" t="s">
        <v>3</v>
      </c>
      <c r="EE743">
        <v>113434998</v>
      </c>
      <c r="EF743">
        <v>1</v>
      </c>
      <c r="EG743" t="s">
        <v>23</v>
      </c>
      <c r="EH743">
        <v>0</v>
      </c>
      <c r="EI743" t="s">
        <v>3</v>
      </c>
      <c r="EJ743">
        <v>4</v>
      </c>
      <c r="EK743">
        <v>0</v>
      </c>
      <c r="EL743" t="s">
        <v>24</v>
      </c>
      <c r="EM743" t="s">
        <v>25</v>
      </c>
      <c r="EO743" t="s">
        <v>34</v>
      </c>
      <c r="EQ743">
        <v>132096</v>
      </c>
      <c r="ER743">
        <v>94.74</v>
      </c>
      <c r="ES743">
        <v>1.42</v>
      </c>
      <c r="ET743">
        <v>7.9</v>
      </c>
      <c r="EU743">
        <v>5.16</v>
      </c>
      <c r="EV743">
        <v>85.42</v>
      </c>
      <c r="EW743">
        <v>0.22</v>
      </c>
      <c r="EX743">
        <v>0</v>
      </c>
      <c r="EY743">
        <v>0</v>
      </c>
      <c r="FQ743">
        <v>0</v>
      </c>
      <c r="FR743">
        <f t="shared" si="555"/>
        <v>0</v>
      </c>
      <c r="FS743">
        <v>0</v>
      </c>
      <c r="FX743">
        <v>560</v>
      </c>
      <c r="FY743">
        <v>80</v>
      </c>
      <c r="GA743" t="s">
        <v>3</v>
      </c>
      <c r="GD743">
        <v>0</v>
      </c>
      <c r="GF743">
        <v>911261447</v>
      </c>
      <c r="GG743">
        <v>2</v>
      </c>
      <c r="GH743">
        <v>1</v>
      </c>
      <c r="GI743">
        <v>-2</v>
      </c>
      <c r="GJ743">
        <v>0</v>
      </c>
      <c r="GK743">
        <f>ROUND(R743*(R12)/100,2)</f>
        <v>401.24</v>
      </c>
      <c r="GL743">
        <f t="shared" si="556"/>
        <v>0</v>
      </c>
      <c r="GM743">
        <f t="shared" si="557"/>
        <v>12176.79</v>
      </c>
      <c r="GN743">
        <f t="shared" si="558"/>
        <v>0</v>
      </c>
      <c r="GO743">
        <f t="shared" si="559"/>
        <v>0</v>
      </c>
      <c r="GP743">
        <f t="shared" si="560"/>
        <v>12176.79</v>
      </c>
      <c r="GR743">
        <v>0</v>
      </c>
      <c r="GS743">
        <v>0</v>
      </c>
      <c r="GT743">
        <v>0</v>
      </c>
      <c r="GU743" t="s">
        <v>216</v>
      </c>
      <c r="GV743">
        <f>ROUND(((GT743*8)),6)</f>
        <v>0</v>
      </c>
      <c r="GW743">
        <v>1</v>
      </c>
      <c r="GX743">
        <f t="shared" si="561"/>
        <v>0</v>
      </c>
      <c r="HA743">
        <v>0</v>
      </c>
      <c r="HB743">
        <v>0</v>
      </c>
      <c r="HC743">
        <f t="shared" si="562"/>
        <v>0</v>
      </c>
      <c r="HE743" t="s">
        <v>3</v>
      </c>
      <c r="HF743" t="s">
        <v>3</v>
      </c>
      <c r="HM743" t="s">
        <v>3</v>
      </c>
      <c r="HN743" t="s">
        <v>3</v>
      </c>
      <c r="HO743" t="s">
        <v>3</v>
      </c>
      <c r="HP743" t="s">
        <v>3</v>
      </c>
      <c r="HQ743" t="s">
        <v>3</v>
      </c>
      <c r="IK743">
        <v>0</v>
      </c>
    </row>
    <row r="744" spans="1:245" x14ac:dyDescent="0.2">
      <c r="A744">
        <v>17</v>
      </c>
      <c r="B744">
        <v>1</v>
      </c>
      <c r="C744">
        <f>ROW(SmtRes!A648)</f>
        <v>648</v>
      </c>
      <c r="D744">
        <f>ROW(EtalonRes!A648)</f>
        <v>648</v>
      </c>
      <c r="E744" t="s">
        <v>502</v>
      </c>
      <c r="F744" t="s">
        <v>503</v>
      </c>
      <c r="G744" t="s">
        <v>504</v>
      </c>
      <c r="H744" t="s">
        <v>166</v>
      </c>
      <c r="I744">
        <v>0.7</v>
      </c>
      <c r="J744">
        <v>0</v>
      </c>
      <c r="K744">
        <v>0.7</v>
      </c>
      <c r="O744">
        <f t="shared" si="533"/>
        <v>5059.83</v>
      </c>
      <c r="P744">
        <f t="shared" si="534"/>
        <v>36.880000000000003</v>
      </c>
      <c r="Q744">
        <f t="shared" si="535"/>
        <v>0</v>
      </c>
      <c r="R744">
        <f t="shared" si="536"/>
        <v>0</v>
      </c>
      <c r="S744">
        <f t="shared" si="537"/>
        <v>5022.95</v>
      </c>
      <c r="T744">
        <f t="shared" si="538"/>
        <v>0</v>
      </c>
      <c r="U744">
        <f t="shared" si="539"/>
        <v>12.936</v>
      </c>
      <c r="V744">
        <f t="shared" si="540"/>
        <v>0</v>
      </c>
      <c r="W744">
        <f t="shared" si="541"/>
        <v>0</v>
      </c>
      <c r="X744">
        <f t="shared" si="542"/>
        <v>3516.07</v>
      </c>
      <c r="Y744">
        <f t="shared" si="542"/>
        <v>502.3</v>
      </c>
      <c r="AA744">
        <v>150194011</v>
      </c>
      <c r="AB744">
        <f t="shared" si="543"/>
        <v>7228.32</v>
      </c>
      <c r="AC744">
        <f>ROUND(((ES744*12)),6)</f>
        <v>52.68</v>
      </c>
      <c r="AD744">
        <f>ROUND(((((ET744*12))-((EU744*12)))+AE744),6)</f>
        <v>0</v>
      </c>
      <c r="AE744">
        <f>ROUND(((EU744*12)),6)</f>
        <v>0</v>
      </c>
      <c r="AF744">
        <f>ROUND(((EV744*12)),6)</f>
        <v>7175.64</v>
      </c>
      <c r="AG744">
        <f t="shared" si="544"/>
        <v>0</v>
      </c>
      <c r="AH744">
        <f>((EW744*12))</f>
        <v>18.48</v>
      </c>
      <c r="AI744">
        <f>((EX744*12))</f>
        <v>0</v>
      </c>
      <c r="AJ744">
        <f t="shared" si="545"/>
        <v>0</v>
      </c>
      <c r="AK744">
        <v>602.36</v>
      </c>
      <c r="AL744">
        <v>4.3899999999999997</v>
      </c>
      <c r="AM744">
        <v>0</v>
      </c>
      <c r="AN744">
        <v>0</v>
      </c>
      <c r="AO744">
        <v>597.97</v>
      </c>
      <c r="AP744">
        <v>0</v>
      </c>
      <c r="AQ744">
        <v>1.54</v>
      </c>
      <c r="AR744">
        <v>0</v>
      </c>
      <c r="AS744">
        <v>0</v>
      </c>
      <c r="AT744">
        <v>70</v>
      </c>
      <c r="AU744">
        <v>10</v>
      </c>
      <c r="AV744">
        <v>1</v>
      </c>
      <c r="AW744">
        <v>1</v>
      </c>
      <c r="AZ744">
        <v>1</v>
      </c>
      <c r="BA744">
        <v>1</v>
      </c>
      <c r="BB744">
        <v>1</v>
      </c>
      <c r="BC744">
        <v>1</v>
      </c>
      <c r="BD744" t="s">
        <v>3</v>
      </c>
      <c r="BE744" t="s">
        <v>3</v>
      </c>
      <c r="BF744" t="s">
        <v>3</v>
      </c>
      <c r="BG744" t="s">
        <v>3</v>
      </c>
      <c r="BH744">
        <v>0</v>
      </c>
      <c r="BI744">
        <v>4</v>
      </c>
      <c r="BJ744" t="s">
        <v>505</v>
      </c>
      <c r="BM744">
        <v>0</v>
      </c>
      <c r="BN744">
        <v>0</v>
      </c>
      <c r="BO744" t="s">
        <v>3</v>
      </c>
      <c r="BP744">
        <v>0</v>
      </c>
      <c r="BQ744">
        <v>1</v>
      </c>
      <c r="BR744">
        <v>0</v>
      </c>
      <c r="BS744">
        <v>1</v>
      </c>
      <c r="BT744">
        <v>1</v>
      </c>
      <c r="BU744">
        <v>1</v>
      </c>
      <c r="BV744">
        <v>1</v>
      </c>
      <c r="BW744">
        <v>1</v>
      </c>
      <c r="BX744">
        <v>1</v>
      </c>
      <c r="BY744" t="s">
        <v>3</v>
      </c>
      <c r="BZ744">
        <v>70</v>
      </c>
      <c r="CA744">
        <v>10</v>
      </c>
      <c r="CB744" t="s">
        <v>3</v>
      </c>
      <c r="CE744">
        <v>0</v>
      </c>
      <c r="CF744">
        <v>0</v>
      </c>
      <c r="CG744">
        <v>0</v>
      </c>
      <c r="CM744">
        <v>0</v>
      </c>
      <c r="CN744" t="s">
        <v>3</v>
      </c>
      <c r="CO744">
        <v>0</v>
      </c>
      <c r="CP744">
        <f t="shared" si="546"/>
        <v>5059.83</v>
      </c>
      <c r="CQ744">
        <f t="shared" si="547"/>
        <v>52.68</v>
      </c>
      <c r="CR744">
        <f>(((((ET744*12))*BB744-((EU744*12))*BS744)+AE744*BS744)*AV744)</f>
        <v>0</v>
      </c>
      <c r="CS744">
        <f t="shared" si="548"/>
        <v>0</v>
      </c>
      <c r="CT744">
        <f t="shared" si="549"/>
        <v>7175.64</v>
      </c>
      <c r="CU744">
        <f t="shared" si="550"/>
        <v>0</v>
      </c>
      <c r="CV744">
        <f t="shared" si="551"/>
        <v>18.48</v>
      </c>
      <c r="CW744">
        <f t="shared" si="552"/>
        <v>0</v>
      </c>
      <c r="CX744">
        <f t="shared" si="552"/>
        <v>0</v>
      </c>
      <c r="CY744">
        <f t="shared" si="553"/>
        <v>3516.0650000000001</v>
      </c>
      <c r="CZ744">
        <f t="shared" si="554"/>
        <v>502.29500000000002</v>
      </c>
      <c r="DC744" t="s">
        <v>3</v>
      </c>
      <c r="DD744" t="s">
        <v>163</v>
      </c>
      <c r="DE744" t="s">
        <v>163</v>
      </c>
      <c r="DF744" t="s">
        <v>163</v>
      </c>
      <c r="DG744" t="s">
        <v>163</v>
      </c>
      <c r="DH744" t="s">
        <v>3</v>
      </c>
      <c r="DI744" t="s">
        <v>163</v>
      </c>
      <c r="DJ744" t="s">
        <v>163</v>
      </c>
      <c r="DK744" t="s">
        <v>3</v>
      </c>
      <c r="DL744" t="s">
        <v>163</v>
      </c>
      <c r="DM744" t="s">
        <v>163</v>
      </c>
      <c r="DN744">
        <v>0</v>
      </c>
      <c r="DO744">
        <v>0</v>
      </c>
      <c r="DP744">
        <v>1</v>
      </c>
      <c r="DQ744">
        <v>1</v>
      </c>
      <c r="DU744">
        <v>1010</v>
      </c>
      <c r="DV744" t="s">
        <v>166</v>
      </c>
      <c r="DW744" t="s">
        <v>166</v>
      </c>
      <c r="DX744">
        <v>10</v>
      </c>
      <c r="DZ744" t="s">
        <v>3</v>
      </c>
      <c r="EA744" t="s">
        <v>3</v>
      </c>
      <c r="EB744" t="s">
        <v>3</v>
      </c>
      <c r="EC744" t="s">
        <v>3</v>
      </c>
      <c r="EE744">
        <v>113434998</v>
      </c>
      <c r="EF744">
        <v>1</v>
      </c>
      <c r="EG744" t="s">
        <v>23</v>
      </c>
      <c r="EH744">
        <v>0</v>
      </c>
      <c r="EI744" t="s">
        <v>3</v>
      </c>
      <c r="EJ744">
        <v>4</v>
      </c>
      <c r="EK744">
        <v>0</v>
      </c>
      <c r="EL744" t="s">
        <v>24</v>
      </c>
      <c r="EM744" t="s">
        <v>25</v>
      </c>
      <c r="EO744" t="s">
        <v>3</v>
      </c>
      <c r="EQ744">
        <v>131072</v>
      </c>
      <c r="ER744">
        <v>602.36</v>
      </c>
      <c r="ES744">
        <v>4.3899999999999997</v>
      </c>
      <c r="ET744">
        <v>0</v>
      </c>
      <c r="EU744">
        <v>0</v>
      </c>
      <c r="EV744">
        <v>597.97</v>
      </c>
      <c r="EW744">
        <v>1.54</v>
      </c>
      <c r="EX744">
        <v>0</v>
      </c>
      <c r="EY744">
        <v>0</v>
      </c>
      <c r="FQ744">
        <v>0</v>
      </c>
      <c r="FR744">
        <f t="shared" si="555"/>
        <v>0</v>
      </c>
      <c r="FS744">
        <v>0</v>
      </c>
      <c r="FX744">
        <v>840</v>
      </c>
      <c r="FY744">
        <v>120</v>
      </c>
      <c r="GA744" t="s">
        <v>3</v>
      </c>
      <c r="GD744">
        <v>0</v>
      </c>
      <c r="GF744">
        <v>-405509548</v>
      </c>
      <c r="GG744">
        <v>2</v>
      </c>
      <c r="GH744">
        <v>1</v>
      </c>
      <c r="GI744">
        <v>-2</v>
      </c>
      <c r="GJ744">
        <v>0</v>
      </c>
      <c r="GK744">
        <f>ROUND(R744*(R12)/100,2)</f>
        <v>0</v>
      </c>
      <c r="GL744">
        <f t="shared" si="556"/>
        <v>0</v>
      </c>
      <c r="GM744">
        <f t="shared" si="557"/>
        <v>9078.2000000000007</v>
      </c>
      <c r="GN744">
        <f t="shared" si="558"/>
        <v>0</v>
      </c>
      <c r="GO744">
        <f t="shared" si="559"/>
        <v>0</v>
      </c>
      <c r="GP744">
        <f t="shared" si="560"/>
        <v>9078.2000000000007</v>
      </c>
      <c r="GR744">
        <v>0</v>
      </c>
      <c r="GS744">
        <v>0</v>
      </c>
      <c r="GT744">
        <v>0</v>
      </c>
      <c r="GU744" t="s">
        <v>163</v>
      </c>
      <c r="GV744">
        <f>ROUND(((GT744*12)),6)</f>
        <v>0</v>
      </c>
      <c r="GW744">
        <v>1</v>
      </c>
      <c r="GX744">
        <f t="shared" si="561"/>
        <v>0</v>
      </c>
      <c r="HA744">
        <v>0</v>
      </c>
      <c r="HB744">
        <v>0</v>
      </c>
      <c r="HC744">
        <f t="shared" si="562"/>
        <v>0</v>
      </c>
      <c r="HE744" t="s">
        <v>3</v>
      </c>
      <c r="HF744" t="s">
        <v>3</v>
      </c>
      <c r="HM744" t="s">
        <v>3</v>
      </c>
      <c r="HN744" t="s">
        <v>3</v>
      </c>
      <c r="HO744" t="s">
        <v>3</v>
      </c>
      <c r="HP744" t="s">
        <v>3</v>
      </c>
      <c r="HQ744" t="s">
        <v>3</v>
      </c>
      <c r="IK744">
        <v>0</v>
      </c>
    </row>
    <row r="745" spans="1:245" x14ac:dyDescent="0.2">
      <c r="A745">
        <v>17</v>
      </c>
      <c r="B745">
        <v>1</v>
      </c>
      <c r="C745">
        <f>ROW(SmtRes!A652)</f>
        <v>652</v>
      </c>
      <c r="D745">
        <f>ROW(EtalonRes!A652)</f>
        <v>652</v>
      </c>
      <c r="E745" t="s">
        <v>3</v>
      </c>
      <c r="F745" t="s">
        <v>506</v>
      </c>
      <c r="G745" t="s">
        <v>507</v>
      </c>
      <c r="H745" t="s">
        <v>19</v>
      </c>
      <c r="I745">
        <v>7</v>
      </c>
      <c r="J745">
        <v>0</v>
      </c>
      <c r="K745">
        <v>7</v>
      </c>
      <c r="O745">
        <f t="shared" si="533"/>
        <v>6283.2</v>
      </c>
      <c r="P745">
        <f t="shared" si="534"/>
        <v>151.19999999999999</v>
      </c>
      <c r="Q745">
        <f t="shared" si="535"/>
        <v>3096.24</v>
      </c>
      <c r="R745">
        <f t="shared" si="536"/>
        <v>2021.04</v>
      </c>
      <c r="S745">
        <f t="shared" si="537"/>
        <v>3035.76</v>
      </c>
      <c r="T745">
        <f t="shared" si="538"/>
        <v>0</v>
      </c>
      <c r="U745">
        <f t="shared" si="539"/>
        <v>8.4</v>
      </c>
      <c r="V745">
        <f t="shared" si="540"/>
        <v>0</v>
      </c>
      <c r="W745">
        <f t="shared" si="541"/>
        <v>0</v>
      </c>
      <c r="X745">
        <f t="shared" si="542"/>
        <v>2125.0300000000002</v>
      </c>
      <c r="Y745">
        <f t="shared" si="542"/>
        <v>303.58</v>
      </c>
      <c r="AA745">
        <v>-1</v>
      </c>
      <c r="AB745">
        <f t="shared" si="543"/>
        <v>897.6</v>
      </c>
      <c r="AC745">
        <f>ROUND(((ES745*8)),6)</f>
        <v>21.6</v>
      </c>
      <c r="AD745">
        <f>ROUND(((((ET745*8))-((EU745*8)))+AE745),6)</f>
        <v>442.32</v>
      </c>
      <c r="AE745">
        <f>ROUND(((EU745*8)),6)</f>
        <v>288.72000000000003</v>
      </c>
      <c r="AF745">
        <f>ROUND(((EV745*8)),6)</f>
        <v>433.68</v>
      </c>
      <c r="AG745">
        <f t="shared" si="544"/>
        <v>0</v>
      </c>
      <c r="AH745">
        <f>((EW745*8))</f>
        <v>1.2</v>
      </c>
      <c r="AI745">
        <f>((EX745*8))</f>
        <v>0</v>
      </c>
      <c r="AJ745">
        <f t="shared" si="545"/>
        <v>0</v>
      </c>
      <c r="AK745">
        <v>112.2</v>
      </c>
      <c r="AL745">
        <v>2.7</v>
      </c>
      <c r="AM745">
        <v>55.29</v>
      </c>
      <c r="AN745">
        <v>36.090000000000003</v>
      </c>
      <c r="AO745">
        <v>54.21</v>
      </c>
      <c r="AP745">
        <v>0</v>
      </c>
      <c r="AQ745">
        <v>0.15</v>
      </c>
      <c r="AR745">
        <v>0</v>
      </c>
      <c r="AS745">
        <v>0</v>
      </c>
      <c r="AT745">
        <v>70</v>
      </c>
      <c r="AU745">
        <v>10</v>
      </c>
      <c r="AV745">
        <v>1</v>
      </c>
      <c r="AW745">
        <v>1</v>
      </c>
      <c r="AZ745">
        <v>1</v>
      </c>
      <c r="BA745">
        <v>1</v>
      </c>
      <c r="BB745">
        <v>1</v>
      </c>
      <c r="BC745">
        <v>1</v>
      </c>
      <c r="BD745" t="s">
        <v>3</v>
      </c>
      <c r="BE745" t="s">
        <v>3</v>
      </c>
      <c r="BF745" t="s">
        <v>3</v>
      </c>
      <c r="BG745" t="s">
        <v>3</v>
      </c>
      <c r="BH745">
        <v>0</v>
      </c>
      <c r="BI745">
        <v>4</v>
      </c>
      <c r="BJ745" t="s">
        <v>508</v>
      </c>
      <c r="BM745">
        <v>0</v>
      </c>
      <c r="BN745">
        <v>0</v>
      </c>
      <c r="BO745" t="s">
        <v>3</v>
      </c>
      <c r="BP745">
        <v>0</v>
      </c>
      <c r="BQ745">
        <v>1</v>
      </c>
      <c r="BR745">
        <v>0</v>
      </c>
      <c r="BS745">
        <v>1</v>
      </c>
      <c r="BT745">
        <v>1</v>
      </c>
      <c r="BU745">
        <v>1</v>
      </c>
      <c r="BV745">
        <v>1</v>
      </c>
      <c r="BW745">
        <v>1</v>
      </c>
      <c r="BX745">
        <v>1</v>
      </c>
      <c r="BY745" t="s">
        <v>3</v>
      </c>
      <c r="BZ745">
        <v>70</v>
      </c>
      <c r="CA745">
        <v>10</v>
      </c>
      <c r="CB745" t="s">
        <v>3</v>
      </c>
      <c r="CE745">
        <v>0</v>
      </c>
      <c r="CF745">
        <v>0</v>
      </c>
      <c r="CG745">
        <v>0</v>
      </c>
      <c r="CM745">
        <v>0</v>
      </c>
      <c r="CN745" t="s">
        <v>3</v>
      </c>
      <c r="CO745">
        <v>0</v>
      </c>
      <c r="CP745">
        <f t="shared" si="546"/>
        <v>6283.2</v>
      </c>
      <c r="CQ745">
        <f t="shared" si="547"/>
        <v>21.6</v>
      </c>
      <c r="CR745">
        <f>(((((ET745*8))*BB745-((EU745*8))*BS745)+AE745*BS745)*AV745)</f>
        <v>442.32</v>
      </c>
      <c r="CS745">
        <f t="shared" si="548"/>
        <v>288.72000000000003</v>
      </c>
      <c r="CT745">
        <f t="shared" si="549"/>
        <v>433.68</v>
      </c>
      <c r="CU745">
        <f t="shared" si="550"/>
        <v>0</v>
      </c>
      <c r="CV745">
        <f t="shared" si="551"/>
        <v>1.2</v>
      </c>
      <c r="CW745">
        <f t="shared" si="552"/>
        <v>0</v>
      </c>
      <c r="CX745">
        <f t="shared" si="552"/>
        <v>0</v>
      </c>
      <c r="CY745">
        <f t="shared" si="553"/>
        <v>2125.0320000000002</v>
      </c>
      <c r="CZ745">
        <f t="shared" si="554"/>
        <v>303.57600000000002</v>
      </c>
      <c r="DC745" t="s">
        <v>3</v>
      </c>
      <c r="DD745" t="s">
        <v>216</v>
      </c>
      <c r="DE745" t="s">
        <v>216</v>
      </c>
      <c r="DF745" t="s">
        <v>216</v>
      </c>
      <c r="DG745" t="s">
        <v>216</v>
      </c>
      <c r="DH745" t="s">
        <v>3</v>
      </c>
      <c r="DI745" t="s">
        <v>216</v>
      </c>
      <c r="DJ745" t="s">
        <v>216</v>
      </c>
      <c r="DK745" t="s">
        <v>3</v>
      </c>
      <c r="DL745" t="s">
        <v>216</v>
      </c>
      <c r="DM745" t="s">
        <v>216</v>
      </c>
      <c r="DN745">
        <v>0</v>
      </c>
      <c r="DO745">
        <v>0</v>
      </c>
      <c r="DP745">
        <v>1</v>
      </c>
      <c r="DQ745">
        <v>1</v>
      </c>
      <c r="DU745">
        <v>1010</v>
      </c>
      <c r="DV745" t="s">
        <v>19</v>
      </c>
      <c r="DW745" t="s">
        <v>19</v>
      </c>
      <c r="DX745">
        <v>1</v>
      </c>
      <c r="DZ745" t="s">
        <v>3</v>
      </c>
      <c r="EA745" t="s">
        <v>3</v>
      </c>
      <c r="EB745" t="s">
        <v>3</v>
      </c>
      <c r="EC745" t="s">
        <v>3</v>
      </c>
      <c r="EE745">
        <v>113434998</v>
      </c>
      <c r="EF745">
        <v>1</v>
      </c>
      <c r="EG745" t="s">
        <v>23</v>
      </c>
      <c r="EH745">
        <v>0</v>
      </c>
      <c r="EI745" t="s">
        <v>3</v>
      </c>
      <c r="EJ745">
        <v>4</v>
      </c>
      <c r="EK745">
        <v>0</v>
      </c>
      <c r="EL745" t="s">
        <v>24</v>
      </c>
      <c r="EM745" t="s">
        <v>25</v>
      </c>
      <c r="EO745" t="s">
        <v>3</v>
      </c>
      <c r="EQ745">
        <v>132096</v>
      </c>
      <c r="ER745">
        <v>112.2</v>
      </c>
      <c r="ES745">
        <v>2.7</v>
      </c>
      <c r="ET745">
        <v>55.29</v>
      </c>
      <c r="EU745">
        <v>36.090000000000003</v>
      </c>
      <c r="EV745">
        <v>54.21</v>
      </c>
      <c r="EW745">
        <v>0.15</v>
      </c>
      <c r="EX745">
        <v>0</v>
      </c>
      <c r="EY745">
        <v>0</v>
      </c>
      <c r="FQ745">
        <v>0</v>
      </c>
      <c r="FR745">
        <f t="shared" si="555"/>
        <v>0</v>
      </c>
      <c r="FS745">
        <v>0</v>
      </c>
      <c r="FX745">
        <v>560</v>
      </c>
      <c r="FY745">
        <v>80</v>
      </c>
      <c r="GA745" t="s">
        <v>3</v>
      </c>
      <c r="GD745">
        <v>0</v>
      </c>
      <c r="GF745">
        <v>1207250089</v>
      </c>
      <c r="GG745">
        <v>2</v>
      </c>
      <c r="GH745">
        <v>1</v>
      </c>
      <c r="GI745">
        <v>-2</v>
      </c>
      <c r="GJ745">
        <v>0</v>
      </c>
      <c r="GK745">
        <f>ROUND(R745*(R12)/100,2)</f>
        <v>2182.7199999999998</v>
      </c>
      <c r="GL745">
        <f t="shared" si="556"/>
        <v>0</v>
      </c>
      <c r="GM745">
        <f t="shared" si="557"/>
        <v>10894.53</v>
      </c>
      <c r="GN745">
        <f t="shared" si="558"/>
        <v>0</v>
      </c>
      <c r="GO745">
        <f t="shared" si="559"/>
        <v>0</v>
      </c>
      <c r="GP745">
        <f t="shared" si="560"/>
        <v>10894.53</v>
      </c>
      <c r="GR745">
        <v>0</v>
      </c>
      <c r="GS745">
        <v>0</v>
      </c>
      <c r="GT745">
        <v>0</v>
      </c>
      <c r="GU745" t="s">
        <v>216</v>
      </c>
      <c r="GV745">
        <f>ROUND(((GT745*8)),6)</f>
        <v>0</v>
      </c>
      <c r="GW745">
        <v>1</v>
      </c>
      <c r="GX745">
        <f t="shared" si="561"/>
        <v>0</v>
      </c>
      <c r="HA745">
        <v>0</v>
      </c>
      <c r="HB745">
        <v>0</v>
      </c>
      <c r="HC745">
        <f t="shared" si="562"/>
        <v>0</v>
      </c>
      <c r="HE745" t="s">
        <v>3</v>
      </c>
      <c r="HF745" t="s">
        <v>3</v>
      </c>
      <c r="HM745" t="s">
        <v>3</v>
      </c>
      <c r="HN745" t="s">
        <v>3</v>
      </c>
      <c r="HO745" t="s">
        <v>3</v>
      </c>
      <c r="HP745" t="s">
        <v>3</v>
      </c>
      <c r="HQ745" t="s">
        <v>3</v>
      </c>
      <c r="IK745">
        <v>0</v>
      </c>
    </row>
    <row r="746" spans="1:245" x14ac:dyDescent="0.2">
      <c r="A746">
        <v>17</v>
      </c>
      <c r="B746">
        <v>1</v>
      </c>
      <c r="C746">
        <f>ROW(SmtRes!A655)</f>
        <v>655</v>
      </c>
      <c r="D746">
        <f>ROW(EtalonRes!A655)</f>
        <v>655</v>
      </c>
      <c r="E746" t="s">
        <v>509</v>
      </c>
      <c r="F746" t="s">
        <v>193</v>
      </c>
      <c r="G746" t="s">
        <v>194</v>
      </c>
      <c r="H746" t="s">
        <v>19</v>
      </c>
      <c r="I746">
        <v>3</v>
      </c>
      <c r="J746">
        <v>0</v>
      </c>
      <c r="K746">
        <v>3</v>
      </c>
      <c r="O746">
        <f t="shared" si="533"/>
        <v>1655.58</v>
      </c>
      <c r="P746">
        <f t="shared" si="534"/>
        <v>23.22</v>
      </c>
      <c r="Q746">
        <f t="shared" si="535"/>
        <v>0</v>
      </c>
      <c r="R746">
        <f t="shared" si="536"/>
        <v>0</v>
      </c>
      <c r="S746">
        <f t="shared" si="537"/>
        <v>1632.36</v>
      </c>
      <c r="T746">
        <f t="shared" si="538"/>
        <v>0</v>
      </c>
      <c r="U746">
        <f t="shared" si="539"/>
        <v>4.5</v>
      </c>
      <c r="V746">
        <f t="shared" si="540"/>
        <v>0</v>
      </c>
      <c r="W746">
        <f t="shared" si="541"/>
        <v>0</v>
      </c>
      <c r="X746">
        <f t="shared" si="542"/>
        <v>1142.6500000000001</v>
      </c>
      <c r="Y746">
        <f t="shared" si="542"/>
        <v>163.24</v>
      </c>
      <c r="AA746">
        <v>150194011</v>
      </c>
      <c r="AB746">
        <f t="shared" si="543"/>
        <v>551.86</v>
      </c>
      <c r="AC746">
        <f>ROUND(((ES746*2)),6)</f>
        <v>7.74</v>
      </c>
      <c r="AD746">
        <f>ROUND(((((ET746*2))-((EU746*2)))+AE746),6)</f>
        <v>0</v>
      </c>
      <c r="AE746">
        <f>ROUND(((EU746*2)),6)</f>
        <v>0</v>
      </c>
      <c r="AF746">
        <f>ROUND(((EV746*2)),6)</f>
        <v>544.12</v>
      </c>
      <c r="AG746">
        <f t="shared" si="544"/>
        <v>0</v>
      </c>
      <c r="AH746">
        <f>((EW746*2))</f>
        <v>1.5</v>
      </c>
      <c r="AI746">
        <f>((EX746*2))</f>
        <v>0</v>
      </c>
      <c r="AJ746">
        <f t="shared" si="545"/>
        <v>0</v>
      </c>
      <c r="AK746">
        <v>275.93</v>
      </c>
      <c r="AL746">
        <v>3.87</v>
      </c>
      <c r="AM746">
        <v>0</v>
      </c>
      <c r="AN746">
        <v>0</v>
      </c>
      <c r="AO746">
        <v>272.06</v>
      </c>
      <c r="AP746">
        <v>0</v>
      </c>
      <c r="AQ746">
        <v>0.75</v>
      </c>
      <c r="AR746">
        <v>0</v>
      </c>
      <c r="AS746">
        <v>0</v>
      </c>
      <c r="AT746">
        <v>70</v>
      </c>
      <c r="AU746">
        <v>10</v>
      </c>
      <c r="AV746">
        <v>1</v>
      </c>
      <c r="AW746">
        <v>1</v>
      </c>
      <c r="AZ746">
        <v>1</v>
      </c>
      <c r="BA746">
        <v>1</v>
      </c>
      <c r="BB746">
        <v>1</v>
      </c>
      <c r="BC746">
        <v>1</v>
      </c>
      <c r="BD746" t="s">
        <v>3</v>
      </c>
      <c r="BE746" t="s">
        <v>3</v>
      </c>
      <c r="BF746" t="s">
        <v>3</v>
      </c>
      <c r="BG746" t="s">
        <v>3</v>
      </c>
      <c r="BH746">
        <v>0</v>
      </c>
      <c r="BI746">
        <v>4</v>
      </c>
      <c r="BJ746" t="s">
        <v>195</v>
      </c>
      <c r="BM746">
        <v>0</v>
      </c>
      <c r="BN746">
        <v>0</v>
      </c>
      <c r="BO746" t="s">
        <v>3</v>
      </c>
      <c r="BP746">
        <v>0</v>
      </c>
      <c r="BQ746">
        <v>1</v>
      </c>
      <c r="BR746">
        <v>0</v>
      </c>
      <c r="BS746">
        <v>1</v>
      </c>
      <c r="BT746">
        <v>1</v>
      </c>
      <c r="BU746">
        <v>1</v>
      </c>
      <c r="BV746">
        <v>1</v>
      </c>
      <c r="BW746">
        <v>1</v>
      </c>
      <c r="BX746">
        <v>1</v>
      </c>
      <c r="BY746" t="s">
        <v>3</v>
      </c>
      <c r="BZ746">
        <v>70</v>
      </c>
      <c r="CA746">
        <v>10</v>
      </c>
      <c r="CB746" t="s">
        <v>3</v>
      </c>
      <c r="CE746">
        <v>0</v>
      </c>
      <c r="CF746">
        <v>0</v>
      </c>
      <c r="CG746">
        <v>0</v>
      </c>
      <c r="CM746">
        <v>0</v>
      </c>
      <c r="CN746" t="s">
        <v>3</v>
      </c>
      <c r="CO746">
        <v>0</v>
      </c>
      <c r="CP746">
        <f t="shared" si="546"/>
        <v>1655.58</v>
      </c>
      <c r="CQ746">
        <f t="shared" si="547"/>
        <v>7.74</v>
      </c>
      <c r="CR746">
        <f>(((((ET746*2))*BB746-((EU746*2))*BS746)+AE746*BS746)*AV746)</f>
        <v>0</v>
      </c>
      <c r="CS746">
        <f t="shared" si="548"/>
        <v>0</v>
      </c>
      <c r="CT746">
        <f t="shared" si="549"/>
        <v>544.12</v>
      </c>
      <c r="CU746">
        <f t="shared" si="550"/>
        <v>0</v>
      </c>
      <c r="CV746">
        <f t="shared" si="551"/>
        <v>1.5</v>
      </c>
      <c r="CW746">
        <f t="shared" si="552"/>
        <v>0</v>
      </c>
      <c r="CX746">
        <f t="shared" si="552"/>
        <v>0</v>
      </c>
      <c r="CY746">
        <f t="shared" si="553"/>
        <v>1142.652</v>
      </c>
      <c r="CZ746">
        <f t="shared" si="554"/>
        <v>163.23599999999999</v>
      </c>
      <c r="DC746" t="s">
        <v>3</v>
      </c>
      <c r="DD746" t="s">
        <v>205</v>
      </c>
      <c r="DE746" t="s">
        <v>205</v>
      </c>
      <c r="DF746" t="s">
        <v>205</v>
      </c>
      <c r="DG746" t="s">
        <v>205</v>
      </c>
      <c r="DH746" t="s">
        <v>3</v>
      </c>
      <c r="DI746" t="s">
        <v>205</v>
      </c>
      <c r="DJ746" t="s">
        <v>205</v>
      </c>
      <c r="DK746" t="s">
        <v>3</v>
      </c>
      <c r="DL746" t="s">
        <v>205</v>
      </c>
      <c r="DM746" t="s">
        <v>205</v>
      </c>
      <c r="DN746">
        <v>0</v>
      </c>
      <c r="DO746">
        <v>0</v>
      </c>
      <c r="DP746">
        <v>1</v>
      </c>
      <c r="DQ746">
        <v>1</v>
      </c>
      <c r="DU746">
        <v>1010</v>
      </c>
      <c r="DV746" t="s">
        <v>19</v>
      </c>
      <c r="DW746" t="s">
        <v>19</v>
      </c>
      <c r="DX746">
        <v>1</v>
      </c>
      <c r="DZ746" t="s">
        <v>3</v>
      </c>
      <c r="EA746" t="s">
        <v>3</v>
      </c>
      <c r="EB746" t="s">
        <v>3</v>
      </c>
      <c r="EC746" t="s">
        <v>3</v>
      </c>
      <c r="EE746">
        <v>113434998</v>
      </c>
      <c r="EF746">
        <v>1</v>
      </c>
      <c r="EG746" t="s">
        <v>23</v>
      </c>
      <c r="EH746">
        <v>0</v>
      </c>
      <c r="EI746" t="s">
        <v>3</v>
      </c>
      <c r="EJ746">
        <v>4</v>
      </c>
      <c r="EK746">
        <v>0</v>
      </c>
      <c r="EL746" t="s">
        <v>24</v>
      </c>
      <c r="EM746" t="s">
        <v>25</v>
      </c>
      <c r="EO746" t="s">
        <v>3</v>
      </c>
      <c r="EQ746">
        <v>131072</v>
      </c>
      <c r="ER746">
        <v>275.93</v>
      </c>
      <c r="ES746">
        <v>3.87</v>
      </c>
      <c r="ET746">
        <v>0</v>
      </c>
      <c r="EU746">
        <v>0</v>
      </c>
      <c r="EV746">
        <v>272.06</v>
      </c>
      <c r="EW746">
        <v>0.75</v>
      </c>
      <c r="EX746">
        <v>0</v>
      </c>
      <c r="EY746">
        <v>0</v>
      </c>
      <c r="FQ746">
        <v>0</v>
      </c>
      <c r="FR746">
        <f t="shared" si="555"/>
        <v>0</v>
      </c>
      <c r="FS746">
        <v>0</v>
      </c>
      <c r="FX746">
        <v>140</v>
      </c>
      <c r="FY746">
        <v>20</v>
      </c>
      <c r="GA746" t="s">
        <v>3</v>
      </c>
      <c r="GD746">
        <v>0</v>
      </c>
      <c r="GF746">
        <v>-1221617714</v>
      </c>
      <c r="GG746">
        <v>2</v>
      </c>
      <c r="GH746">
        <v>1</v>
      </c>
      <c r="GI746">
        <v>-2</v>
      </c>
      <c r="GJ746">
        <v>0</v>
      </c>
      <c r="GK746">
        <f>ROUND(R746*(R12)/100,2)</f>
        <v>0</v>
      </c>
      <c r="GL746">
        <f t="shared" si="556"/>
        <v>0</v>
      </c>
      <c r="GM746">
        <f t="shared" si="557"/>
        <v>2961.47</v>
      </c>
      <c r="GN746">
        <f t="shared" si="558"/>
        <v>0</v>
      </c>
      <c r="GO746">
        <f t="shared" si="559"/>
        <v>0</v>
      </c>
      <c r="GP746">
        <f t="shared" si="560"/>
        <v>2961.47</v>
      </c>
      <c r="GR746">
        <v>0</v>
      </c>
      <c r="GS746">
        <v>0</v>
      </c>
      <c r="GT746">
        <v>0</v>
      </c>
      <c r="GU746" t="s">
        <v>205</v>
      </c>
      <c r="GV746">
        <f>ROUND(((GT746*2)),6)</f>
        <v>0</v>
      </c>
      <c r="GW746">
        <v>1</v>
      </c>
      <c r="GX746">
        <f t="shared" si="561"/>
        <v>0</v>
      </c>
      <c r="HA746">
        <v>0</v>
      </c>
      <c r="HB746">
        <v>0</v>
      </c>
      <c r="HC746">
        <f t="shared" si="562"/>
        <v>0</v>
      </c>
      <c r="HE746" t="s">
        <v>3</v>
      </c>
      <c r="HF746" t="s">
        <v>3</v>
      </c>
      <c r="HM746" t="s">
        <v>3</v>
      </c>
      <c r="HN746" t="s">
        <v>3</v>
      </c>
      <c r="HO746" t="s">
        <v>3</v>
      </c>
      <c r="HP746" t="s">
        <v>3</v>
      </c>
      <c r="HQ746" t="s">
        <v>3</v>
      </c>
      <c r="IK746">
        <v>0</v>
      </c>
    </row>
    <row r="748" spans="1:245" x14ac:dyDescent="0.2">
      <c r="A748" s="2">
        <v>51</v>
      </c>
      <c r="B748" s="2">
        <f>B737</f>
        <v>1</v>
      </c>
      <c r="C748" s="2">
        <f>A737</f>
        <v>5</v>
      </c>
      <c r="D748" s="2">
        <f>ROW(A737)</f>
        <v>737</v>
      </c>
      <c r="E748" s="2"/>
      <c r="F748" s="2" t="str">
        <f>IF(F737&lt;&gt;"",F737,"")</f>
        <v>Новый подраздел</v>
      </c>
      <c r="G748" s="2" t="str">
        <f>IF(G737&lt;&gt;"",G737,"")</f>
        <v>СОУЭ</v>
      </c>
      <c r="H748" s="2">
        <v>0</v>
      </c>
      <c r="I748" s="2"/>
      <c r="J748" s="2"/>
      <c r="K748" s="2"/>
      <c r="L748" s="2"/>
      <c r="M748" s="2"/>
      <c r="N748" s="2"/>
      <c r="O748" s="2">
        <f t="shared" ref="O748:T748" si="563">ROUND(AB748,2)</f>
        <v>11569.05</v>
      </c>
      <c r="P748" s="2">
        <f t="shared" si="563"/>
        <v>81.150000000000006</v>
      </c>
      <c r="Q748" s="2">
        <f t="shared" si="563"/>
        <v>0</v>
      </c>
      <c r="R748" s="2">
        <f t="shared" si="563"/>
        <v>0</v>
      </c>
      <c r="S748" s="2">
        <f t="shared" si="563"/>
        <v>11487.9</v>
      </c>
      <c r="T748" s="2">
        <f t="shared" si="563"/>
        <v>0</v>
      </c>
      <c r="U748" s="2">
        <f>AH748</f>
        <v>29.896000000000001</v>
      </c>
      <c r="V748" s="2">
        <f>AI748</f>
        <v>0</v>
      </c>
      <c r="W748" s="2">
        <f>ROUND(AJ748,2)</f>
        <v>0</v>
      </c>
      <c r="X748" s="2">
        <f>ROUND(AK748,2)</f>
        <v>8041.53</v>
      </c>
      <c r="Y748" s="2">
        <f>ROUND(AL748,2)</f>
        <v>1148.8</v>
      </c>
      <c r="Z748" s="2"/>
      <c r="AA748" s="2"/>
      <c r="AB748" s="2">
        <f>ROUND(SUMIF(AA741:AA746,"=150194011",O741:O746),2)</f>
        <v>11569.05</v>
      </c>
      <c r="AC748" s="2">
        <f>ROUND(SUMIF(AA741:AA746,"=150194011",P741:P746),2)</f>
        <v>81.150000000000006</v>
      </c>
      <c r="AD748" s="2">
        <f>ROUND(SUMIF(AA741:AA746,"=150194011",Q741:Q746),2)</f>
        <v>0</v>
      </c>
      <c r="AE748" s="2">
        <f>ROUND(SUMIF(AA741:AA746,"=150194011",R741:R746),2)</f>
        <v>0</v>
      </c>
      <c r="AF748" s="2">
        <f>ROUND(SUMIF(AA741:AA746,"=150194011",S741:S746),2)</f>
        <v>11487.9</v>
      </c>
      <c r="AG748" s="2">
        <f>ROUND(SUMIF(AA741:AA746,"=150194011",T741:T746),2)</f>
        <v>0</v>
      </c>
      <c r="AH748" s="2">
        <f>SUMIF(AA741:AA746,"=150194011",U741:U746)</f>
        <v>29.896000000000001</v>
      </c>
      <c r="AI748" s="2">
        <f>SUMIF(AA741:AA746,"=150194011",V741:V746)</f>
        <v>0</v>
      </c>
      <c r="AJ748" s="2">
        <f>ROUND(SUMIF(AA741:AA746,"=150194011",W741:W746),2)</f>
        <v>0</v>
      </c>
      <c r="AK748" s="2">
        <f>ROUND(SUMIF(AA741:AA746,"=150194011",X741:X746),2)</f>
        <v>8041.53</v>
      </c>
      <c r="AL748" s="2">
        <f>ROUND(SUMIF(AA741:AA746,"=150194011",Y741:Y746),2)</f>
        <v>1148.8</v>
      </c>
      <c r="AM748" s="2"/>
      <c r="AN748" s="2"/>
      <c r="AO748" s="2">
        <f t="shared" ref="AO748:BD748" si="564">ROUND(BX748,2)</f>
        <v>0</v>
      </c>
      <c r="AP748" s="2">
        <f t="shared" si="564"/>
        <v>0</v>
      </c>
      <c r="AQ748" s="2">
        <f t="shared" si="564"/>
        <v>0</v>
      </c>
      <c r="AR748" s="2">
        <f t="shared" si="564"/>
        <v>20759.38</v>
      </c>
      <c r="AS748" s="2">
        <f t="shared" si="564"/>
        <v>0</v>
      </c>
      <c r="AT748" s="2">
        <f t="shared" si="564"/>
        <v>0</v>
      </c>
      <c r="AU748" s="2">
        <f t="shared" si="564"/>
        <v>20759.38</v>
      </c>
      <c r="AV748" s="2">
        <f t="shared" si="564"/>
        <v>81.150000000000006</v>
      </c>
      <c r="AW748" s="2">
        <f t="shared" si="564"/>
        <v>81.150000000000006</v>
      </c>
      <c r="AX748" s="2">
        <f t="shared" si="564"/>
        <v>0</v>
      </c>
      <c r="AY748" s="2">
        <f t="shared" si="564"/>
        <v>81.150000000000006</v>
      </c>
      <c r="AZ748" s="2">
        <f t="shared" si="564"/>
        <v>0</v>
      </c>
      <c r="BA748" s="2">
        <f t="shared" si="564"/>
        <v>0</v>
      </c>
      <c r="BB748" s="2">
        <f t="shared" si="564"/>
        <v>0</v>
      </c>
      <c r="BC748" s="2">
        <f t="shared" si="564"/>
        <v>0</v>
      </c>
      <c r="BD748" s="2">
        <f t="shared" si="564"/>
        <v>0</v>
      </c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>
        <f>ROUND(SUMIF(AA741:AA746,"=150194011",FQ741:FQ746),2)</f>
        <v>0</v>
      </c>
      <c r="BY748" s="2">
        <f>ROUND(SUMIF(AA741:AA746,"=150194011",FR741:FR746),2)</f>
        <v>0</v>
      </c>
      <c r="BZ748" s="2">
        <f>ROUND(SUMIF(AA741:AA746,"=150194011",GL741:GL746),2)</f>
        <v>0</v>
      </c>
      <c r="CA748" s="2">
        <f>ROUND(SUMIF(AA741:AA746,"=150194011",GM741:GM746),2)</f>
        <v>20759.38</v>
      </c>
      <c r="CB748" s="2">
        <f>ROUND(SUMIF(AA741:AA746,"=150194011",GN741:GN746),2)</f>
        <v>0</v>
      </c>
      <c r="CC748" s="2">
        <f>ROUND(SUMIF(AA741:AA746,"=150194011",GO741:GO746),2)</f>
        <v>0</v>
      </c>
      <c r="CD748" s="2">
        <f>ROUND(SUMIF(AA741:AA746,"=150194011",GP741:GP746),2)</f>
        <v>20759.38</v>
      </c>
      <c r="CE748" s="2">
        <f>AC748-BX748</f>
        <v>81.150000000000006</v>
      </c>
      <c r="CF748" s="2">
        <f>AC748-BY748</f>
        <v>81.150000000000006</v>
      </c>
      <c r="CG748" s="2">
        <f>BX748-BZ748</f>
        <v>0</v>
      </c>
      <c r="CH748" s="2">
        <f>AC748-BX748-BY748+BZ748</f>
        <v>81.150000000000006</v>
      </c>
      <c r="CI748" s="2">
        <f>BY748-BZ748</f>
        <v>0</v>
      </c>
      <c r="CJ748" s="2">
        <f>ROUND(SUMIF(AA741:AA746,"=150194011",GX741:GX746),2)</f>
        <v>0</v>
      </c>
      <c r="CK748" s="2">
        <f>ROUND(SUMIF(AA741:AA746,"=150194011",GY741:GY746),2)</f>
        <v>0</v>
      </c>
      <c r="CL748" s="2">
        <f>ROUND(SUMIF(AA741:AA746,"=150194011",GZ741:GZ746),2)</f>
        <v>0</v>
      </c>
      <c r="CM748" s="2">
        <f>ROUND(SUMIF(AA741:AA746,"=150194011",HD741:HD746),2)</f>
        <v>0</v>
      </c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>
        <v>0</v>
      </c>
    </row>
    <row r="750" spans="1:245" x14ac:dyDescent="0.2">
      <c r="A750" s="4">
        <v>50</v>
      </c>
      <c r="B750" s="4">
        <v>0</v>
      </c>
      <c r="C750" s="4">
        <v>0</v>
      </c>
      <c r="D750" s="4">
        <v>1</v>
      </c>
      <c r="E750" s="4">
        <v>201</v>
      </c>
      <c r="F750" s="4">
        <f>ROUND(Source!O748,O750)</f>
        <v>11569.05</v>
      </c>
      <c r="G750" s="4" t="s">
        <v>96</v>
      </c>
      <c r="H750" s="4" t="s">
        <v>97</v>
      </c>
      <c r="I750" s="4"/>
      <c r="J750" s="4"/>
      <c r="K750" s="4">
        <v>201</v>
      </c>
      <c r="L750" s="4">
        <v>1</v>
      </c>
      <c r="M750" s="4">
        <v>3</v>
      </c>
      <c r="N750" s="4" t="s">
        <v>3</v>
      </c>
      <c r="O750" s="4">
        <v>2</v>
      </c>
      <c r="P750" s="4"/>
      <c r="Q750" s="4"/>
      <c r="R750" s="4"/>
      <c r="S750" s="4"/>
      <c r="T750" s="4"/>
      <c r="U750" s="4"/>
      <c r="V750" s="4"/>
      <c r="W750" s="4">
        <v>11569.05</v>
      </c>
      <c r="X750" s="4">
        <v>1</v>
      </c>
      <c r="Y750" s="4">
        <v>11569.05</v>
      </c>
      <c r="Z750" s="4"/>
      <c r="AA750" s="4"/>
      <c r="AB750" s="4"/>
    </row>
    <row r="751" spans="1:245" x14ac:dyDescent="0.2">
      <c r="A751" s="4">
        <v>50</v>
      </c>
      <c r="B751" s="4">
        <v>0</v>
      </c>
      <c r="C751" s="4">
        <v>0</v>
      </c>
      <c r="D751" s="4">
        <v>1</v>
      </c>
      <c r="E751" s="4">
        <v>202</v>
      </c>
      <c r="F751" s="4">
        <f>ROUND(Source!P748,O751)</f>
        <v>81.150000000000006</v>
      </c>
      <c r="G751" s="4" t="s">
        <v>98</v>
      </c>
      <c r="H751" s="4" t="s">
        <v>99</v>
      </c>
      <c r="I751" s="4"/>
      <c r="J751" s="4"/>
      <c r="K751" s="4">
        <v>202</v>
      </c>
      <c r="L751" s="4">
        <v>2</v>
      </c>
      <c r="M751" s="4">
        <v>3</v>
      </c>
      <c r="N751" s="4" t="s">
        <v>3</v>
      </c>
      <c r="O751" s="4">
        <v>2</v>
      </c>
      <c r="P751" s="4"/>
      <c r="Q751" s="4"/>
      <c r="R751" s="4"/>
      <c r="S751" s="4"/>
      <c r="T751" s="4"/>
      <c r="U751" s="4"/>
      <c r="V751" s="4"/>
      <c r="W751" s="4">
        <v>81.150000000000006</v>
      </c>
      <c r="X751" s="4">
        <v>1</v>
      </c>
      <c r="Y751" s="4">
        <v>81.150000000000006</v>
      </c>
      <c r="Z751" s="4"/>
      <c r="AA751" s="4"/>
      <c r="AB751" s="4"/>
    </row>
    <row r="752" spans="1:245" x14ac:dyDescent="0.2">
      <c r="A752" s="4">
        <v>50</v>
      </c>
      <c r="B752" s="4">
        <v>0</v>
      </c>
      <c r="C752" s="4">
        <v>0</v>
      </c>
      <c r="D752" s="4">
        <v>1</v>
      </c>
      <c r="E752" s="4">
        <v>222</v>
      </c>
      <c r="F752" s="4">
        <f>ROUND(Source!AO748,O752)</f>
        <v>0</v>
      </c>
      <c r="G752" s="4" t="s">
        <v>100</v>
      </c>
      <c r="H752" s="4" t="s">
        <v>101</v>
      </c>
      <c r="I752" s="4"/>
      <c r="J752" s="4"/>
      <c r="K752" s="4">
        <v>222</v>
      </c>
      <c r="L752" s="4">
        <v>3</v>
      </c>
      <c r="M752" s="4">
        <v>3</v>
      </c>
      <c r="N752" s="4" t="s">
        <v>3</v>
      </c>
      <c r="O752" s="4">
        <v>2</v>
      </c>
      <c r="P752" s="4"/>
      <c r="Q752" s="4"/>
      <c r="R752" s="4"/>
      <c r="S752" s="4"/>
      <c r="T752" s="4"/>
      <c r="U752" s="4"/>
      <c r="V752" s="4"/>
      <c r="W752" s="4">
        <v>0</v>
      </c>
      <c r="X752" s="4">
        <v>1</v>
      </c>
      <c r="Y752" s="4">
        <v>0</v>
      </c>
      <c r="Z752" s="4"/>
      <c r="AA752" s="4"/>
      <c r="AB752" s="4"/>
    </row>
    <row r="753" spans="1:28" x14ac:dyDescent="0.2">
      <c r="A753" s="4">
        <v>50</v>
      </c>
      <c r="B753" s="4">
        <v>0</v>
      </c>
      <c r="C753" s="4">
        <v>0</v>
      </c>
      <c r="D753" s="4">
        <v>1</v>
      </c>
      <c r="E753" s="4">
        <v>225</v>
      </c>
      <c r="F753" s="4">
        <f>ROUND(Source!AV748,O753)</f>
        <v>81.150000000000006</v>
      </c>
      <c r="G753" s="4" t="s">
        <v>102</v>
      </c>
      <c r="H753" s="4" t="s">
        <v>103</v>
      </c>
      <c r="I753" s="4"/>
      <c r="J753" s="4"/>
      <c r="K753" s="4">
        <v>225</v>
      </c>
      <c r="L753" s="4">
        <v>4</v>
      </c>
      <c r="M753" s="4">
        <v>3</v>
      </c>
      <c r="N753" s="4" t="s">
        <v>3</v>
      </c>
      <c r="O753" s="4">
        <v>2</v>
      </c>
      <c r="P753" s="4"/>
      <c r="Q753" s="4"/>
      <c r="R753" s="4"/>
      <c r="S753" s="4"/>
      <c r="T753" s="4"/>
      <c r="U753" s="4"/>
      <c r="V753" s="4"/>
      <c r="W753" s="4">
        <v>81.150000000000006</v>
      </c>
      <c r="X753" s="4">
        <v>1</v>
      </c>
      <c r="Y753" s="4">
        <v>81.150000000000006</v>
      </c>
      <c r="Z753" s="4"/>
      <c r="AA753" s="4"/>
      <c r="AB753" s="4"/>
    </row>
    <row r="754" spans="1:28" x14ac:dyDescent="0.2">
      <c r="A754" s="4">
        <v>50</v>
      </c>
      <c r="B754" s="4">
        <v>0</v>
      </c>
      <c r="C754" s="4">
        <v>0</v>
      </c>
      <c r="D754" s="4">
        <v>1</v>
      </c>
      <c r="E754" s="4">
        <v>226</v>
      </c>
      <c r="F754" s="4">
        <f>ROUND(Source!AW748,O754)</f>
        <v>81.150000000000006</v>
      </c>
      <c r="G754" s="4" t="s">
        <v>104</v>
      </c>
      <c r="H754" s="4" t="s">
        <v>105</v>
      </c>
      <c r="I754" s="4"/>
      <c r="J754" s="4"/>
      <c r="K754" s="4">
        <v>226</v>
      </c>
      <c r="L754" s="4">
        <v>5</v>
      </c>
      <c r="M754" s="4">
        <v>3</v>
      </c>
      <c r="N754" s="4" t="s">
        <v>3</v>
      </c>
      <c r="O754" s="4">
        <v>2</v>
      </c>
      <c r="P754" s="4"/>
      <c r="Q754" s="4"/>
      <c r="R754" s="4"/>
      <c r="S754" s="4"/>
      <c r="T754" s="4"/>
      <c r="U754" s="4"/>
      <c r="V754" s="4"/>
      <c r="W754" s="4">
        <v>81.150000000000006</v>
      </c>
      <c r="X754" s="4">
        <v>1</v>
      </c>
      <c r="Y754" s="4">
        <v>81.150000000000006</v>
      </c>
      <c r="Z754" s="4"/>
      <c r="AA754" s="4"/>
      <c r="AB754" s="4"/>
    </row>
    <row r="755" spans="1:28" x14ac:dyDescent="0.2">
      <c r="A755" s="4">
        <v>50</v>
      </c>
      <c r="B755" s="4">
        <v>0</v>
      </c>
      <c r="C755" s="4">
        <v>0</v>
      </c>
      <c r="D755" s="4">
        <v>1</v>
      </c>
      <c r="E755" s="4">
        <v>227</v>
      </c>
      <c r="F755" s="4">
        <f>ROUND(Source!AX748,O755)</f>
        <v>0</v>
      </c>
      <c r="G755" s="4" t="s">
        <v>106</v>
      </c>
      <c r="H755" s="4" t="s">
        <v>107</v>
      </c>
      <c r="I755" s="4"/>
      <c r="J755" s="4"/>
      <c r="K755" s="4">
        <v>227</v>
      </c>
      <c r="L755" s="4">
        <v>6</v>
      </c>
      <c r="M755" s="4">
        <v>3</v>
      </c>
      <c r="N755" s="4" t="s">
        <v>3</v>
      </c>
      <c r="O755" s="4">
        <v>2</v>
      </c>
      <c r="P755" s="4"/>
      <c r="Q755" s="4"/>
      <c r="R755" s="4"/>
      <c r="S755" s="4"/>
      <c r="T755" s="4"/>
      <c r="U755" s="4"/>
      <c r="V755" s="4"/>
      <c r="W755" s="4">
        <v>0</v>
      </c>
      <c r="X755" s="4">
        <v>1</v>
      </c>
      <c r="Y755" s="4">
        <v>0</v>
      </c>
      <c r="Z755" s="4"/>
      <c r="AA755" s="4"/>
      <c r="AB755" s="4"/>
    </row>
    <row r="756" spans="1:28" x14ac:dyDescent="0.2">
      <c r="A756" s="4">
        <v>50</v>
      </c>
      <c r="B756" s="4">
        <v>0</v>
      </c>
      <c r="C756" s="4">
        <v>0</v>
      </c>
      <c r="D756" s="4">
        <v>1</v>
      </c>
      <c r="E756" s="4">
        <v>228</v>
      </c>
      <c r="F756" s="4">
        <f>ROUND(Source!AY748,O756)</f>
        <v>81.150000000000006</v>
      </c>
      <c r="G756" s="4" t="s">
        <v>108</v>
      </c>
      <c r="H756" s="4" t="s">
        <v>109</v>
      </c>
      <c r="I756" s="4"/>
      <c r="J756" s="4"/>
      <c r="K756" s="4">
        <v>228</v>
      </c>
      <c r="L756" s="4">
        <v>7</v>
      </c>
      <c r="M756" s="4">
        <v>3</v>
      </c>
      <c r="N756" s="4" t="s">
        <v>3</v>
      </c>
      <c r="O756" s="4">
        <v>2</v>
      </c>
      <c r="P756" s="4"/>
      <c r="Q756" s="4"/>
      <c r="R756" s="4"/>
      <c r="S756" s="4"/>
      <c r="T756" s="4"/>
      <c r="U756" s="4"/>
      <c r="V756" s="4"/>
      <c r="W756" s="4">
        <v>81.150000000000006</v>
      </c>
      <c r="X756" s="4">
        <v>1</v>
      </c>
      <c r="Y756" s="4">
        <v>81.150000000000006</v>
      </c>
      <c r="Z756" s="4"/>
      <c r="AA756" s="4"/>
      <c r="AB756" s="4"/>
    </row>
    <row r="757" spans="1:28" x14ac:dyDescent="0.2">
      <c r="A757" s="4">
        <v>50</v>
      </c>
      <c r="B757" s="4">
        <v>0</v>
      </c>
      <c r="C757" s="4">
        <v>0</v>
      </c>
      <c r="D757" s="4">
        <v>1</v>
      </c>
      <c r="E757" s="4">
        <v>216</v>
      </c>
      <c r="F757" s="4">
        <f>ROUND(Source!AP748,O757)</f>
        <v>0</v>
      </c>
      <c r="G757" s="4" t="s">
        <v>110</v>
      </c>
      <c r="H757" s="4" t="s">
        <v>111</v>
      </c>
      <c r="I757" s="4"/>
      <c r="J757" s="4"/>
      <c r="K757" s="4">
        <v>216</v>
      </c>
      <c r="L757" s="4">
        <v>8</v>
      </c>
      <c r="M757" s="4">
        <v>3</v>
      </c>
      <c r="N757" s="4" t="s">
        <v>3</v>
      </c>
      <c r="O757" s="4">
        <v>2</v>
      </c>
      <c r="P757" s="4"/>
      <c r="Q757" s="4"/>
      <c r="R757" s="4"/>
      <c r="S757" s="4"/>
      <c r="T757" s="4"/>
      <c r="U757" s="4"/>
      <c r="V757" s="4"/>
      <c r="W757" s="4">
        <v>0</v>
      </c>
      <c r="X757" s="4">
        <v>1</v>
      </c>
      <c r="Y757" s="4">
        <v>0</v>
      </c>
      <c r="Z757" s="4"/>
      <c r="AA757" s="4"/>
      <c r="AB757" s="4"/>
    </row>
    <row r="758" spans="1:28" x14ac:dyDescent="0.2">
      <c r="A758" s="4">
        <v>50</v>
      </c>
      <c r="B758" s="4">
        <v>0</v>
      </c>
      <c r="C758" s="4">
        <v>0</v>
      </c>
      <c r="D758" s="4">
        <v>1</v>
      </c>
      <c r="E758" s="4">
        <v>223</v>
      </c>
      <c r="F758" s="4">
        <f>ROUND(Source!AQ748,O758)</f>
        <v>0</v>
      </c>
      <c r="G758" s="4" t="s">
        <v>112</v>
      </c>
      <c r="H758" s="4" t="s">
        <v>113</v>
      </c>
      <c r="I758" s="4"/>
      <c r="J758" s="4"/>
      <c r="K758" s="4">
        <v>223</v>
      </c>
      <c r="L758" s="4">
        <v>9</v>
      </c>
      <c r="M758" s="4">
        <v>3</v>
      </c>
      <c r="N758" s="4" t="s">
        <v>3</v>
      </c>
      <c r="O758" s="4">
        <v>2</v>
      </c>
      <c r="P758" s="4"/>
      <c r="Q758" s="4"/>
      <c r="R758" s="4"/>
      <c r="S758" s="4"/>
      <c r="T758" s="4"/>
      <c r="U758" s="4"/>
      <c r="V758" s="4"/>
      <c r="W758" s="4">
        <v>0</v>
      </c>
      <c r="X758" s="4">
        <v>1</v>
      </c>
      <c r="Y758" s="4">
        <v>0</v>
      </c>
      <c r="Z758" s="4"/>
      <c r="AA758" s="4"/>
      <c r="AB758" s="4"/>
    </row>
    <row r="759" spans="1:28" x14ac:dyDescent="0.2">
      <c r="A759" s="4">
        <v>50</v>
      </c>
      <c r="B759" s="4">
        <v>0</v>
      </c>
      <c r="C759" s="4">
        <v>0</v>
      </c>
      <c r="D759" s="4">
        <v>1</v>
      </c>
      <c r="E759" s="4">
        <v>229</v>
      </c>
      <c r="F759" s="4">
        <f>ROUND(Source!AZ748,O759)</f>
        <v>0</v>
      </c>
      <c r="G759" s="4" t="s">
        <v>114</v>
      </c>
      <c r="H759" s="4" t="s">
        <v>115</v>
      </c>
      <c r="I759" s="4"/>
      <c r="J759" s="4"/>
      <c r="K759" s="4">
        <v>229</v>
      </c>
      <c r="L759" s="4">
        <v>10</v>
      </c>
      <c r="M759" s="4">
        <v>3</v>
      </c>
      <c r="N759" s="4" t="s">
        <v>3</v>
      </c>
      <c r="O759" s="4">
        <v>2</v>
      </c>
      <c r="P759" s="4"/>
      <c r="Q759" s="4"/>
      <c r="R759" s="4"/>
      <c r="S759" s="4"/>
      <c r="T759" s="4"/>
      <c r="U759" s="4"/>
      <c r="V759" s="4"/>
      <c r="W759" s="4">
        <v>0</v>
      </c>
      <c r="X759" s="4">
        <v>1</v>
      </c>
      <c r="Y759" s="4">
        <v>0</v>
      </c>
      <c r="Z759" s="4"/>
      <c r="AA759" s="4"/>
      <c r="AB759" s="4"/>
    </row>
    <row r="760" spans="1:28" x14ac:dyDescent="0.2">
      <c r="A760" s="4">
        <v>50</v>
      </c>
      <c r="B760" s="4">
        <v>0</v>
      </c>
      <c r="C760" s="4">
        <v>0</v>
      </c>
      <c r="D760" s="4">
        <v>1</v>
      </c>
      <c r="E760" s="4">
        <v>203</v>
      </c>
      <c r="F760" s="4">
        <f>ROUND(Source!Q748,O760)</f>
        <v>0</v>
      </c>
      <c r="G760" s="4" t="s">
        <v>116</v>
      </c>
      <c r="H760" s="4" t="s">
        <v>117</v>
      </c>
      <c r="I760" s="4"/>
      <c r="J760" s="4"/>
      <c r="K760" s="4">
        <v>203</v>
      </c>
      <c r="L760" s="4">
        <v>11</v>
      </c>
      <c r="M760" s="4">
        <v>3</v>
      </c>
      <c r="N760" s="4" t="s">
        <v>3</v>
      </c>
      <c r="O760" s="4">
        <v>2</v>
      </c>
      <c r="P760" s="4"/>
      <c r="Q760" s="4"/>
      <c r="R760" s="4"/>
      <c r="S760" s="4"/>
      <c r="T760" s="4"/>
      <c r="U760" s="4"/>
      <c r="V760" s="4"/>
      <c r="W760" s="4">
        <v>0</v>
      </c>
      <c r="X760" s="4">
        <v>1</v>
      </c>
      <c r="Y760" s="4">
        <v>0</v>
      </c>
      <c r="Z760" s="4"/>
      <c r="AA760" s="4"/>
      <c r="AB760" s="4"/>
    </row>
    <row r="761" spans="1:28" x14ac:dyDescent="0.2">
      <c r="A761" s="4">
        <v>50</v>
      </c>
      <c r="B761" s="4">
        <v>0</v>
      </c>
      <c r="C761" s="4">
        <v>0</v>
      </c>
      <c r="D761" s="4">
        <v>1</v>
      </c>
      <c r="E761" s="4">
        <v>231</v>
      </c>
      <c r="F761" s="4">
        <f>ROUND(Source!BB748,O761)</f>
        <v>0</v>
      </c>
      <c r="G761" s="4" t="s">
        <v>118</v>
      </c>
      <c r="H761" s="4" t="s">
        <v>119</v>
      </c>
      <c r="I761" s="4"/>
      <c r="J761" s="4"/>
      <c r="K761" s="4">
        <v>231</v>
      </c>
      <c r="L761" s="4">
        <v>12</v>
      </c>
      <c r="M761" s="4">
        <v>3</v>
      </c>
      <c r="N761" s="4" t="s">
        <v>3</v>
      </c>
      <c r="O761" s="4">
        <v>2</v>
      </c>
      <c r="P761" s="4"/>
      <c r="Q761" s="4"/>
      <c r="R761" s="4"/>
      <c r="S761" s="4"/>
      <c r="T761" s="4"/>
      <c r="U761" s="4"/>
      <c r="V761" s="4"/>
      <c r="W761" s="4">
        <v>0</v>
      </c>
      <c r="X761" s="4">
        <v>1</v>
      </c>
      <c r="Y761" s="4">
        <v>0</v>
      </c>
      <c r="Z761" s="4"/>
      <c r="AA761" s="4"/>
      <c r="AB761" s="4"/>
    </row>
    <row r="762" spans="1:28" x14ac:dyDescent="0.2">
      <c r="A762" s="4">
        <v>50</v>
      </c>
      <c r="B762" s="4">
        <v>0</v>
      </c>
      <c r="C762" s="4">
        <v>0</v>
      </c>
      <c r="D762" s="4">
        <v>1</v>
      </c>
      <c r="E762" s="4">
        <v>204</v>
      </c>
      <c r="F762" s="4">
        <f>ROUND(Source!R748,O762)</f>
        <v>0</v>
      </c>
      <c r="G762" s="4" t="s">
        <v>120</v>
      </c>
      <c r="H762" s="4" t="s">
        <v>121</v>
      </c>
      <c r="I762" s="4"/>
      <c r="J762" s="4"/>
      <c r="K762" s="4">
        <v>204</v>
      </c>
      <c r="L762" s="4">
        <v>13</v>
      </c>
      <c r="M762" s="4">
        <v>3</v>
      </c>
      <c r="N762" s="4" t="s">
        <v>3</v>
      </c>
      <c r="O762" s="4">
        <v>2</v>
      </c>
      <c r="P762" s="4"/>
      <c r="Q762" s="4"/>
      <c r="R762" s="4"/>
      <c r="S762" s="4"/>
      <c r="T762" s="4"/>
      <c r="U762" s="4"/>
      <c r="V762" s="4"/>
      <c r="W762" s="4">
        <v>0</v>
      </c>
      <c r="X762" s="4">
        <v>1</v>
      </c>
      <c r="Y762" s="4">
        <v>0</v>
      </c>
      <c r="Z762" s="4"/>
      <c r="AA762" s="4"/>
      <c r="AB762" s="4"/>
    </row>
    <row r="763" spans="1:28" x14ac:dyDescent="0.2">
      <c r="A763" s="4">
        <v>50</v>
      </c>
      <c r="B763" s="4">
        <v>0</v>
      </c>
      <c r="C763" s="4">
        <v>0</v>
      </c>
      <c r="D763" s="4">
        <v>1</v>
      </c>
      <c r="E763" s="4">
        <v>205</v>
      </c>
      <c r="F763" s="4">
        <f>ROUND(Source!S748,O763)</f>
        <v>11487.9</v>
      </c>
      <c r="G763" s="4" t="s">
        <v>122</v>
      </c>
      <c r="H763" s="4" t="s">
        <v>123</v>
      </c>
      <c r="I763" s="4"/>
      <c r="J763" s="4"/>
      <c r="K763" s="4">
        <v>205</v>
      </c>
      <c r="L763" s="4">
        <v>14</v>
      </c>
      <c r="M763" s="4">
        <v>3</v>
      </c>
      <c r="N763" s="4" t="s">
        <v>3</v>
      </c>
      <c r="O763" s="4">
        <v>2</v>
      </c>
      <c r="P763" s="4"/>
      <c r="Q763" s="4"/>
      <c r="R763" s="4"/>
      <c r="S763" s="4"/>
      <c r="T763" s="4"/>
      <c r="U763" s="4"/>
      <c r="V763" s="4"/>
      <c r="W763" s="4">
        <v>11487.9</v>
      </c>
      <c r="X763" s="4">
        <v>1</v>
      </c>
      <c r="Y763" s="4">
        <v>11487.9</v>
      </c>
      <c r="Z763" s="4"/>
      <c r="AA763" s="4"/>
      <c r="AB763" s="4"/>
    </row>
    <row r="764" spans="1:28" x14ac:dyDescent="0.2">
      <c r="A764" s="4">
        <v>50</v>
      </c>
      <c r="B764" s="4">
        <v>0</v>
      </c>
      <c r="C764" s="4">
        <v>0</v>
      </c>
      <c r="D764" s="4">
        <v>1</v>
      </c>
      <c r="E764" s="4">
        <v>232</v>
      </c>
      <c r="F764" s="4">
        <f>ROUND(Source!BC748,O764)</f>
        <v>0</v>
      </c>
      <c r="G764" s="4" t="s">
        <v>124</v>
      </c>
      <c r="H764" s="4" t="s">
        <v>125</v>
      </c>
      <c r="I764" s="4"/>
      <c r="J764" s="4"/>
      <c r="K764" s="4">
        <v>232</v>
      </c>
      <c r="L764" s="4">
        <v>15</v>
      </c>
      <c r="M764" s="4">
        <v>3</v>
      </c>
      <c r="N764" s="4" t="s">
        <v>3</v>
      </c>
      <c r="O764" s="4">
        <v>2</v>
      </c>
      <c r="P764" s="4"/>
      <c r="Q764" s="4"/>
      <c r="R764" s="4"/>
      <c r="S764" s="4"/>
      <c r="T764" s="4"/>
      <c r="U764" s="4"/>
      <c r="V764" s="4"/>
      <c r="W764" s="4">
        <v>0</v>
      </c>
      <c r="X764" s="4">
        <v>1</v>
      </c>
      <c r="Y764" s="4">
        <v>0</v>
      </c>
      <c r="Z764" s="4"/>
      <c r="AA764" s="4"/>
      <c r="AB764" s="4"/>
    </row>
    <row r="765" spans="1:28" x14ac:dyDescent="0.2">
      <c r="A765" s="4">
        <v>50</v>
      </c>
      <c r="B765" s="4">
        <v>0</v>
      </c>
      <c r="C765" s="4">
        <v>0</v>
      </c>
      <c r="D765" s="4">
        <v>1</v>
      </c>
      <c r="E765" s="4">
        <v>214</v>
      </c>
      <c r="F765" s="4">
        <f>ROUND(Source!AS748,O765)</f>
        <v>0</v>
      </c>
      <c r="G765" s="4" t="s">
        <v>126</v>
      </c>
      <c r="H765" s="4" t="s">
        <v>127</v>
      </c>
      <c r="I765" s="4"/>
      <c r="J765" s="4"/>
      <c r="K765" s="4">
        <v>214</v>
      </c>
      <c r="L765" s="4">
        <v>16</v>
      </c>
      <c r="M765" s="4">
        <v>3</v>
      </c>
      <c r="N765" s="4" t="s">
        <v>3</v>
      </c>
      <c r="O765" s="4">
        <v>2</v>
      </c>
      <c r="P765" s="4"/>
      <c r="Q765" s="4"/>
      <c r="R765" s="4"/>
      <c r="S765" s="4"/>
      <c r="T765" s="4"/>
      <c r="U765" s="4"/>
      <c r="V765" s="4"/>
      <c r="W765" s="4">
        <v>0</v>
      </c>
      <c r="X765" s="4">
        <v>1</v>
      </c>
      <c r="Y765" s="4">
        <v>0</v>
      </c>
      <c r="Z765" s="4"/>
      <c r="AA765" s="4"/>
      <c r="AB765" s="4"/>
    </row>
    <row r="766" spans="1:28" x14ac:dyDescent="0.2">
      <c r="A766" s="4">
        <v>50</v>
      </c>
      <c r="B766" s="4">
        <v>0</v>
      </c>
      <c r="C766" s="4">
        <v>0</v>
      </c>
      <c r="D766" s="4">
        <v>1</v>
      </c>
      <c r="E766" s="4">
        <v>215</v>
      </c>
      <c r="F766" s="4">
        <f>ROUND(Source!AT748,O766)</f>
        <v>0</v>
      </c>
      <c r="G766" s="4" t="s">
        <v>128</v>
      </c>
      <c r="H766" s="4" t="s">
        <v>129</v>
      </c>
      <c r="I766" s="4"/>
      <c r="J766" s="4"/>
      <c r="K766" s="4">
        <v>215</v>
      </c>
      <c r="L766" s="4">
        <v>17</v>
      </c>
      <c r="M766" s="4">
        <v>3</v>
      </c>
      <c r="N766" s="4" t="s">
        <v>3</v>
      </c>
      <c r="O766" s="4">
        <v>2</v>
      </c>
      <c r="P766" s="4"/>
      <c r="Q766" s="4"/>
      <c r="R766" s="4"/>
      <c r="S766" s="4"/>
      <c r="T766" s="4"/>
      <c r="U766" s="4"/>
      <c r="V766" s="4"/>
      <c r="W766" s="4">
        <v>0</v>
      </c>
      <c r="X766" s="4">
        <v>1</v>
      </c>
      <c r="Y766" s="4">
        <v>0</v>
      </c>
      <c r="Z766" s="4"/>
      <c r="AA766" s="4"/>
      <c r="AB766" s="4"/>
    </row>
    <row r="767" spans="1:28" x14ac:dyDescent="0.2">
      <c r="A767" s="4">
        <v>50</v>
      </c>
      <c r="B767" s="4">
        <v>0</v>
      </c>
      <c r="C767" s="4">
        <v>0</v>
      </c>
      <c r="D767" s="4">
        <v>1</v>
      </c>
      <c r="E767" s="4">
        <v>217</v>
      </c>
      <c r="F767" s="4">
        <f>ROUND(Source!AU748,O767)</f>
        <v>20759.38</v>
      </c>
      <c r="G767" s="4" t="s">
        <v>130</v>
      </c>
      <c r="H767" s="4" t="s">
        <v>131</v>
      </c>
      <c r="I767" s="4"/>
      <c r="J767" s="4"/>
      <c r="K767" s="4">
        <v>217</v>
      </c>
      <c r="L767" s="4">
        <v>18</v>
      </c>
      <c r="M767" s="4">
        <v>3</v>
      </c>
      <c r="N767" s="4" t="s">
        <v>3</v>
      </c>
      <c r="O767" s="4">
        <v>2</v>
      </c>
      <c r="P767" s="4"/>
      <c r="Q767" s="4"/>
      <c r="R767" s="4"/>
      <c r="S767" s="4"/>
      <c r="T767" s="4"/>
      <c r="U767" s="4"/>
      <c r="V767" s="4"/>
      <c r="W767" s="4">
        <v>20759.38</v>
      </c>
      <c r="X767" s="4">
        <v>1</v>
      </c>
      <c r="Y767" s="4">
        <v>20759.38</v>
      </c>
      <c r="Z767" s="4"/>
      <c r="AA767" s="4"/>
      <c r="AB767" s="4"/>
    </row>
    <row r="768" spans="1:28" x14ac:dyDescent="0.2">
      <c r="A768" s="4">
        <v>50</v>
      </c>
      <c r="B768" s="4">
        <v>0</v>
      </c>
      <c r="C768" s="4">
        <v>0</v>
      </c>
      <c r="D768" s="4">
        <v>1</v>
      </c>
      <c r="E768" s="4">
        <v>230</v>
      </c>
      <c r="F768" s="4">
        <f>ROUND(Source!BA748,O768)</f>
        <v>0</v>
      </c>
      <c r="G768" s="4" t="s">
        <v>132</v>
      </c>
      <c r="H768" s="4" t="s">
        <v>133</v>
      </c>
      <c r="I768" s="4"/>
      <c r="J768" s="4"/>
      <c r="K768" s="4">
        <v>230</v>
      </c>
      <c r="L768" s="4">
        <v>19</v>
      </c>
      <c r="M768" s="4">
        <v>3</v>
      </c>
      <c r="N768" s="4" t="s">
        <v>3</v>
      </c>
      <c r="O768" s="4">
        <v>2</v>
      </c>
      <c r="P768" s="4"/>
      <c r="Q768" s="4"/>
      <c r="R768" s="4"/>
      <c r="S768" s="4"/>
      <c r="T768" s="4"/>
      <c r="U768" s="4"/>
      <c r="V768" s="4"/>
      <c r="W768" s="4">
        <v>0</v>
      </c>
      <c r="X768" s="4">
        <v>1</v>
      </c>
      <c r="Y768" s="4">
        <v>0</v>
      </c>
      <c r="Z768" s="4"/>
      <c r="AA768" s="4"/>
      <c r="AB768" s="4"/>
    </row>
    <row r="769" spans="1:206" x14ac:dyDescent="0.2">
      <c r="A769" s="4">
        <v>50</v>
      </c>
      <c r="B769" s="4">
        <v>0</v>
      </c>
      <c r="C769" s="4">
        <v>0</v>
      </c>
      <c r="D769" s="4">
        <v>1</v>
      </c>
      <c r="E769" s="4">
        <v>206</v>
      </c>
      <c r="F769" s="4">
        <f>ROUND(Source!T748,O769)</f>
        <v>0</v>
      </c>
      <c r="G769" s="4" t="s">
        <v>134</v>
      </c>
      <c r="H769" s="4" t="s">
        <v>135</v>
      </c>
      <c r="I769" s="4"/>
      <c r="J769" s="4"/>
      <c r="K769" s="4">
        <v>206</v>
      </c>
      <c r="L769" s="4">
        <v>20</v>
      </c>
      <c r="M769" s="4">
        <v>3</v>
      </c>
      <c r="N769" s="4" t="s">
        <v>3</v>
      </c>
      <c r="O769" s="4">
        <v>2</v>
      </c>
      <c r="P769" s="4"/>
      <c r="Q769" s="4"/>
      <c r="R769" s="4"/>
      <c r="S769" s="4"/>
      <c r="T769" s="4"/>
      <c r="U769" s="4"/>
      <c r="V769" s="4"/>
      <c r="W769" s="4">
        <v>0</v>
      </c>
      <c r="X769" s="4">
        <v>1</v>
      </c>
      <c r="Y769" s="4">
        <v>0</v>
      </c>
      <c r="Z769" s="4"/>
      <c r="AA769" s="4"/>
      <c r="AB769" s="4"/>
    </row>
    <row r="770" spans="1:206" x14ac:dyDescent="0.2">
      <c r="A770" s="4">
        <v>50</v>
      </c>
      <c r="B770" s="4">
        <v>0</v>
      </c>
      <c r="C770" s="4">
        <v>0</v>
      </c>
      <c r="D770" s="4">
        <v>1</v>
      </c>
      <c r="E770" s="4">
        <v>207</v>
      </c>
      <c r="F770" s="4">
        <f>Source!U748</f>
        <v>29.896000000000001</v>
      </c>
      <c r="G770" s="4" t="s">
        <v>136</v>
      </c>
      <c r="H770" s="4" t="s">
        <v>137</v>
      </c>
      <c r="I770" s="4"/>
      <c r="J770" s="4"/>
      <c r="K770" s="4">
        <v>207</v>
      </c>
      <c r="L770" s="4">
        <v>21</v>
      </c>
      <c r="M770" s="4">
        <v>3</v>
      </c>
      <c r="N770" s="4" t="s">
        <v>3</v>
      </c>
      <c r="O770" s="4">
        <v>-1</v>
      </c>
      <c r="P770" s="4"/>
      <c r="Q770" s="4"/>
      <c r="R770" s="4"/>
      <c r="S770" s="4"/>
      <c r="T770" s="4"/>
      <c r="U770" s="4"/>
      <c r="V770" s="4"/>
      <c r="W770" s="4">
        <v>29.896000000000001</v>
      </c>
      <c r="X770" s="4">
        <v>1</v>
      </c>
      <c r="Y770" s="4">
        <v>29.896000000000001</v>
      </c>
      <c r="Z770" s="4"/>
      <c r="AA770" s="4"/>
      <c r="AB770" s="4"/>
    </row>
    <row r="771" spans="1:206" x14ac:dyDescent="0.2">
      <c r="A771" s="4">
        <v>50</v>
      </c>
      <c r="B771" s="4">
        <v>0</v>
      </c>
      <c r="C771" s="4">
        <v>0</v>
      </c>
      <c r="D771" s="4">
        <v>1</v>
      </c>
      <c r="E771" s="4">
        <v>208</v>
      </c>
      <c r="F771" s="4">
        <f>Source!V748</f>
        <v>0</v>
      </c>
      <c r="G771" s="4" t="s">
        <v>138</v>
      </c>
      <c r="H771" s="4" t="s">
        <v>139</v>
      </c>
      <c r="I771" s="4"/>
      <c r="J771" s="4"/>
      <c r="K771" s="4">
        <v>208</v>
      </c>
      <c r="L771" s="4">
        <v>22</v>
      </c>
      <c r="M771" s="4">
        <v>3</v>
      </c>
      <c r="N771" s="4" t="s">
        <v>3</v>
      </c>
      <c r="O771" s="4">
        <v>-1</v>
      </c>
      <c r="P771" s="4"/>
      <c r="Q771" s="4"/>
      <c r="R771" s="4"/>
      <c r="S771" s="4"/>
      <c r="T771" s="4"/>
      <c r="U771" s="4"/>
      <c r="V771" s="4"/>
      <c r="W771" s="4">
        <v>0</v>
      </c>
      <c r="X771" s="4">
        <v>1</v>
      </c>
      <c r="Y771" s="4">
        <v>0</v>
      </c>
      <c r="Z771" s="4"/>
      <c r="AA771" s="4"/>
      <c r="AB771" s="4"/>
    </row>
    <row r="772" spans="1:206" x14ac:dyDescent="0.2">
      <c r="A772" s="4">
        <v>50</v>
      </c>
      <c r="B772" s="4">
        <v>0</v>
      </c>
      <c r="C772" s="4">
        <v>0</v>
      </c>
      <c r="D772" s="4">
        <v>1</v>
      </c>
      <c r="E772" s="4">
        <v>209</v>
      </c>
      <c r="F772" s="4">
        <f>ROUND(Source!W748,O772)</f>
        <v>0</v>
      </c>
      <c r="G772" s="4" t="s">
        <v>140</v>
      </c>
      <c r="H772" s="4" t="s">
        <v>141</v>
      </c>
      <c r="I772" s="4"/>
      <c r="J772" s="4"/>
      <c r="K772" s="4">
        <v>209</v>
      </c>
      <c r="L772" s="4">
        <v>23</v>
      </c>
      <c r="M772" s="4">
        <v>3</v>
      </c>
      <c r="N772" s="4" t="s">
        <v>3</v>
      </c>
      <c r="O772" s="4">
        <v>2</v>
      </c>
      <c r="P772" s="4"/>
      <c r="Q772" s="4"/>
      <c r="R772" s="4"/>
      <c r="S772" s="4"/>
      <c r="T772" s="4"/>
      <c r="U772" s="4"/>
      <c r="V772" s="4"/>
      <c r="W772" s="4">
        <v>0</v>
      </c>
      <c r="X772" s="4">
        <v>1</v>
      </c>
      <c r="Y772" s="4">
        <v>0</v>
      </c>
      <c r="Z772" s="4"/>
      <c r="AA772" s="4"/>
      <c r="AB772" s="4"/>
    </row>
    <row r="773" spans="1:206" x14ac:dyDescent="0.2">
      <c r="A773" s="4">
        <v>50</v>
      </c>
      <c r="B773" s="4">
        <v>0</v>
      </c>
      <c r="C773" s="4">
        <v>0</v>
      </c>
      <c r="D773" s="4">
        <v>1</v>
      </c>
      <c r="E773" s="4">
        <v>233</v>
      </c>
      <c r="F773" s="4">
        <f>ROUND(Source!BD748,O773)</f>
        <v>0</v>
      </c>
      <c r="G773" s="4" t="s">
        <v>142</v>
      </c>
      <c r="H773" s="4" t="s">
        <v>143</v>
      </c>
      <c r="I773" s="4"/>
      <c r="J773" s="4"/>
      <c r="K773" s="4">
        <v>233</v>
      </c>
      <c r="L773" s="4">
        <v>24</v>
      </c>
      <c r="M773" s="4">
        <v>3</v>
      </c>
      <c r="N773" s="4" t="s">
        <v>3</v>
      </c>
      <c r="O773" s="4">
        <v>2</v>
      </c>
      <c r="P773" s="4"/>
      <c r="Q773" s="4"/>
      <c r="R773" s="4"/>
      <c r="S773" s="4"/>
      <c r="T773" s="4"/>
      <c r="U773" s="4"/>
      <c r="V773" s="4"/>
      <c r="W773" s="4">
        <v>0</v>
      </c>
      <c r="X773" s="4">
        <v>1</v>
      </c>
      <c r="Y773" s="4">
        <v>0</v>
      </c>
      <c r="Z773" s="4"/>
      <c r="AA773" s="4"/>
      <c r="AB773" s="4"/>
    </row>
    <row r="774" spans="1:206" x14ac:dyDescent="0.2">
      <c r="A774" s="4">
        <v>50</v>
      </c>
      <c r="B774" s="4">
        <v>0</v>
      </c>
      <c r="C774" s="4">
        <v>0</v>
      </c>
      <c r="D774" s="4">
        <v>1</v>
      </c>
      <c r="E774" s="4">
        <v>210</v>
      </c>
      <c r="F774" s="4">
        <f>ROUND(Source!X748,O774)</f>
        <v>8041.53</v>
      </c>
      <c r="G774" s="4" t="s">
        <v>144</v>
      </c>
      <c r="H774" s="4" t="s">
        <v>145</v>
      </c>
      <c r="I774" s="4"/>
      <c r="J774" s="4"/>
      <c r="K774" s="4">
        <v>210</v>
      </c>
      <c r="L774" s="4">
        <v>25</v>
      </c>
      <c r="M774" s="4">
        <v>3</v>
      </c>
      <c r="N774" s="4" t="s">
        <v>3</v>
      </c>
      <c r="O774" s="4">
        <v>2</v>
      </c>
      <c r="P774" s="4"/>
      <c r="Q774" s="4"/>
      <c r="R774" s="4"/>
      <c r="S774" s="4"/>
      <c r="T774" s="4"/>
      <c r="U774" s="4"/>
      <c r="V774" s="4"/>
      <c r="W774" s="4">
        <v>8041.53</v>
      </c>
      <c r="X774" s="4">
        <v>1</v>
      </c>
      <c r="Y774" s="4">
        <v>8041.53</v>
      </c>
      <c r="Z774" s="4"/>
      <c r="AA774" s="4"/>
      <c r="AB774" s="4"/>
    </row>
    <row r="775" spans="1:206" x14ac:dyDescent="0.2">
      <c r="A775" s="4">
        <v>50</v>
      </c>
      <c r="B775" s="4">
        <v>0</v>
      </c>
      <c r="C775" s="4">
        <v>0</v>
      </c>
      <c r="D775" s="4">
        <v>1</v>
      </c>
      <c r="E775" s="4">
        <v>211</v>
      </c>
      <c r="F775" s="4">
        <f>ROUND(Source!Y748,O775)</f>
        <v>1148.8</v>
      </c>
      <c r="G775" s="4" t="s">
        <v>146</v>
      </c>
      <c r="H775" s="4" t="s">
        <v>147</v>
      </c>
      <c r="I775" s="4"/>
      <c r="J775" s="4"/>
      <c r="K775" s="4">
        <v>211</v>
      </c>
      <c r="L775" s="4">
        <v>26</v>
      </c>
      <c r="M775" s="4">
        <v>3</v>
      </c>
      <c r="N775" s="4" t="s">
        <v>3</v>
      </c>
      <c r="O775" s="4">
        <v>2</v>
      </c>
      <c r="P775" s="4"/>
      <c r="Q775" s="4"/>
      <c r="R775" s="4"/>
      <c r="S775" s="4"/>
      <c r="T775" s="4"/>
      <c r="U775" s="4"/>
      <c r="V775" s="4"/>
      <c r="W775" s="4">
        <v>1148.8</v>
      </c>
      <c r="X775" s="4">
        <v>1</v>
      </c>
      <c r="Y775" s="4">
        <v>1148.8</v>
      </c>
      <c r="Z775" s="4"/>
      <c r="AA775" s="4"/>
      <c r="AB775" s="4"/>
    </row>
    <row r="776" spans="1:206" x14ac:dyDescent="0.2">
      <c r="A776" s="4">
        <v>50</v>
      </c>
      <c r="B776" s="4">
        <v>0</v>
      </c>
      <c r="C776" s="4">
        <v>0</v>
      </c>
      <c r="D776" s="4">
        <v>1</v>
      </c>
      <c r="E776" s="4">
        <v>224</v>
      </c>
      <c r="F776" s="4">
        <f>ROUND(Source!AR748,O776)</f>
        <v>20759.38</v>
      </c>
      <c r="G776" s="4" t="s">
        <v>148</v>
      </c>
      <c r="H776" s="4" t="s">
        <v>149</v>
      </c>
      <c r="I776" s="4"/>
      <c r="J776" s="4"/>
      <c r="K776" s="4">
        <v>224</v>
      </c>
      <c r="L776" s="4">
        <v>27</v>
      </c>
      <c r="M776" s="4">
        <v>3</v>
      </c>
      <c r="N776" s="4" t="s">
        <v>3</v>
      </c>
      <c r="O776" s="4">
        <v>2</v>
      </c>
      <c r="P776" s="4"/>
      <c r="Q776" s="4"/>
      <c r="R776" s="4"/>
      <c r="S776" s="4"/>
      <c r="T776" s="4"/>
      <c r="U776" s="4"/>
      <c r="V776" s="4"/>
      <c r="W776" s="4">
        <v>20759.38</v>
      </c>
      <c r="X776" s="4">
        <v>1</v>
      </c>
      <c r="Y776" s="4">
        <v>20759.38</v>
      </c>
      <c r="Z776" s="4"/>
      <c r="AA776" s="4"/>
      <c r="AB776" s="4"/>
    </row>
    <row r="778" spans="1:206" x14ac:dyDescent="0.2">
      <c r="A778" s="2">
        <v>51</v>
      </c>
      <c r="B778" s="2">
        <f>B690</f>
        <v>1</v>
      </c>
      <c r="C778" s="2">
        <f>A690</f>
        <v>4</v>
      </c>
      <c r="D778" s="2">
        <f>ROW(A690)</f>
        <v>690</v>
      </c>
      <c r="E778" s="2"/>
      <c r="F778" s="2" t="str">
        <f>IF(F690&lt;&gt;"",F690,"")</f>
        <v>Новый раздел</v>
      </c>
      <c r="G778" s="2" t="str">
        <f>IF(G690&lt;&gt;"",G690,"")</f>
        <v>г. Москва, ул. Бутырская 65/68</v>
      </c>
      <c r="H778" s="2">
        <v>0</v>
      </c>
      <c r="I778" s="2"/>
      <c r="J778" s="2"/>
      <c r="K778" s="2"/>
      <c r="L778" s="2"/>
      <c r="M778" s="2"/>
      <c r="N778" s="2"/>
      <c r="O778" s="2">
        <f t="shared" ref="O778:T778" si="565">ROUND(O707+O748+AB778,2)</f>
        <v>31507.25</v>
      </c>
      <c r="P778" s="2">
        <f t="shared" si="565"/>
        <v>325.27</v>
      </c>
      <c r="Q778" s="2">
        <f t="shared" si="565"/>
        <v>1704.03</v>
      </c>
      <c r="R778" s="2">
        <f t="shared" si="565"/>
        <v>1112.1400000000001</v>
      </c>
      <c r="S778" s="2">
        <f t="shared" si="565"/>
        <v>29477.95</v>
      </c>
      <c r="T778" s="2">
        <f t="shared" si="565"/>
        <v>0</v>
      </c>
      <c r="U778" s="2">
        <f>U707+U748+AH778</f>
        <v>76.506</v>
      </c>
      <c r="V778" s="2">
        <f>V707+V748+AI778</f>
        <v>0</v>
      </c>
      <c r="W778" s="2">
        <f>ROUND(W707+W748+AJ778,2)</f>
        <v>0</v>
      </c>
      <c r="X778" s="2">
        <f>ROUND(X707+X748+AK778,2)</f>
        <v>20634.57</v>
      </c>
      <c r="Y778" s="2">
        <f>ROUND(Y707+Y748+AL778,2)</f>
        <v>2947.8</v>
      </c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>
        <f t="shared" ref="AO778:BD778" si="566">ROUND(AO707+AO748+BX778,2)</f>
        <v>0</v>
      </c>
      <c r="AP778" s="2">
        <f t="shared" si="566"/>
        <v>0</v>
      </c>
      <c r="AQ778" s="2">
        <f t="shared" si="566"/>
        <v>0</v>
      </c>
      <c r="AR778" s="2">
        <f t="shared" si="566"/>
        <v>56290.74</v>
      </c>
      <c r="AS778" s="2">
        <f t="shared" si="566"/>
        <v>0</v>
      </c>
      <c r="AT778" s="2">
        <f t="shared" si="566"/>
        <v>0</v>
      </c>
      <c r="AU778" s="2">
        <f t="shared" si="566"/>
        <v>56290.74</v>
      </c>
      <c r="AV778" s="2">
        <f t="shared" si="566"/>
        <v>325.27</v>
      </c>
      <c r="AW778" s="2">
        <f t="shared" si="566"/>
        <v>325.27</v>
      </c>
      <c r="AX778" s="2">
        <f t="shared" si="566"/>
        <v>0</v>
      </c>
      <c r="AY778" s="2">
        <f t="shared" si="566"/>
        <v>325.27</v>
      </c>
      <c r="AZ778" s="2">
        <f t="shared" si="566"/>
        <v>0</v>
      </c>
      <c r="BA778" s="2">
        <f t="shared" si="566"/>
        <v>0</v>
      </c>
      <c r="BB778" s="2">
        <f t="shared" si="566"/>
        <v>0</v>
      </c>
      <c r="BC778" s="2">
        <f t="shared" si="566"/>
        <v>0</v>
      </c>
      <c r="BD778" s="2">
        <f t="shared" si="566"/>
        <v>0</v>
      </c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  <c r="FY778" s="3"/>
      <c r="FZ778" s="3"/>
      <c r="GA778" s="3"/>
      <c r="GB778" s="3"/>
      <c r="GC778" s="3"/>
      <c r="GD778" s="3"/>
      <c r="GE778" s="3"/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/>
      <c r="GW778" s="3"/>
      <c r="GX778" s="3">
        <v>0</v>
      </c>
    </row>
    <row r="780" spans="1:206" x14ac:dyDescent="0.2">
      <c r="A780" s="4">
        <v>50</v>
      </c>
      <c r="B780" s="4">
        <v>0</v>
      </c>
      <c r="C780" s="4">
        <v>0</v>
      </c>
      <c r="D780" s="4">
        <v>1</v>
      </c>
      <c r="E780" s="4">
        <v>201</v>
      </c>
      <c r="F780" s="4">
        <f>ROUND(Source!O778,O780)</f>
        <v>31507.25</v>
      </c>
      <c r="G780" s="4" t="s">
        <v>96</v>
      </c>
      <c r="H780" s="4" t="s">
        <v>97</v>
      </c>
      <c r="I780" s="4"/>
      <c r="J780" s="4"/>
      <c r="K780" s="4">
        <v>201</v>
      </c>
      <c r="L780" s="4">
        <v>1</v>
      </c>
      <c r="M780" s="4">
        <v>3</v>
      </c>
      <c r="N780" s="4" t="s">
        <v>3</v>
      </c>
      <c r="O780" s="4">
        <v>2</v>
      </c>
      <c r="P780" s="4"/>
      <c r="Q780" s="4"/>
      <c r="R780" s="4"/>
      <c r="S780" s="4"/>
      <c r="T780" s="4"/>
      <c r="U780" s="4"/>
      <c r="V780" s="4"/>
      <c r="W780" s="4">
        <v>31507.25</v>
      </c>
      <c r="X780" s="4">
        <v>1</v>
      </c>
      <c r="Y780" s="4">
        <v>31507.25</v>
      </c>
      <c r="Z780" s="4"/>
      <c r="AA780" s="4"/>
      <c r="AB780" s="4"/>
    </row>
    <row r="781" spans="1:206" x14ac:dyDescent="0.2">
      <c r="A781" s="4">
        <v>50</v>
      </c>
      <c r="B781" s="4">
        <v>0</v>
      </c>
      <c r="C781" s="4">
        <v>0</v>
      </c>
      <c r="D781" s="4">
        <v>1</v>
      </c>
      <c r="E781" s="4">
        <v>202</v>
      </c>
      <c r="F781" s="4">
        <f>ROUND(Source!P778,O781)</f>
        <v>325.27</v>
      </c>
      <c r="G781" s="4" t="s">
        <v>98</v>
      </c>
      <c r="H781" s="4" t="s">
        <v>99</v>
      </c>
      <c r="I781" s="4"/>
      <c r="J781" s="4"/>
      <c r="K781" s="4">
        <v>202</v>
      </c>
      <c r="L781" s="4">
        <v>2</v>
      </c>
      <c r="M781" s="4">
        <v>3</v>
      </c>
      <c r="N781" s="4" t="s">
        <v>3</v>
      </c>
      <c r="O781" s="4">
        <v>2</v>
      </c>
      <c r="P781" s="4"/>
      <c r="Q781" s="4"/>
      <c r="R781" s="4"/>
      <c r="S781" s="4"/>
      <c r="T781" s="4"/>
      <c r="U781" s="4"/>
      <c r="V781" s="4"/>
      <c r="W781" s="4">
        <v>325.27</v>
      </c>
      <c r="X781" s="4">
        <v>1</v>
      </c>
      <c r="Y781" s="4">
        <v>325.27</v>
      </c>
      <c r="Z781" s="4"/>
      <c r="AA781" s="4"/>
      <c r="AB781" s="4"/>
    </row>
    <row r="782" spans="1:206" x14ac:dyDescent="0.2">
      <c r="A782" s="4">
        <v>50</v>
      </c>
      <c r="B782" s="4">
        <v>0</v>
      </c>
      <c r="C782" s="4">
        <v>0</v>
      </c>
      <c r="D782" s="4">
        <v>1</v>
      </c>
      <c r="E782" s="4">
        <v>222</v>
      </c>
      <c r="F782" s="4">
        <f>ROUND(Source!AO778,O782)</f>
        <v>0</v>
      </c>
      <c r="G782" s="4" t="s">
        <v>100</v>
      </c>
      <c r="H782" s="4" t="s">
        <v>101</v>
      </c>
      <c r="I782" s="4"/>
      <c r="J782" s="4"/>
      <c r="K782" s="4">
        <v>222</v>
      </c>
      <c r="L782" s="4">
        <v>3</v>
      </c>
      <c r="M782" s="4">
        <v>3</v>
      </c>
      <c r="N782" s="4" t="s">
        <v>3</v>
      </c>
      <c r="O782" s="4">
        <v>2</v>
      </c>
      <c r="P782" s="4"/>
      <c r="Q782" s="4"/>
      <c r="R782" s="4"/>
      <c r="S782" s="4"/>
      <c r="T782" s="4"/>
      <c r="U782" s="4"/>
      <c r="V782" s="4"/>
      <c r="W782" s="4">
        <v>0</v>
      </c>
      <c r="X782" s="4">
        <v>1</v>
      </c>
      <c r="Y782" s="4">
        <v>0</v>
      </c>
      <c r="Z782" s="4"/>
      <c r="AA782" s="4"/>
      <c r="AB782" s="4"/>
    </row>
    <row r="783" spans="1:206" x14ac:dyDescent="0.2">
      <c r="A783" s="4">
        <v>50</v>
      </c>
      <c r="B783" s="4">
        <v>0</v>
      </c>
      <c r="C783" s="4">
        <v>0</v>
      </c>
      <c r="D783" s="4">
        <v>1</v>
      </c>
      <c r="E783" s="4">
        <v>225</v>
      </c>
      <c r="F783" s="4">
        <f>ROUND(Source!AV778,O783)</f>
        <v>325.27</v>
      </c>
      <c r="G783" s="4" t="s">
        <v>102</v>
      </c>
      <c r="H783" s="4" t="s">
        <v>103</v>
      </c>
      <c r="I783" s="4"/>
      <c r="J783" s="4"/>
      <c r="K783" s="4">
        <v>225</v>
      </c>
      <c r="L783" s="4">
        <v>4</v>
      </c>
      <c r="M783" s="4">
        <v>3</v>
      </c>
      <c r="N783" s="4" t="s">
        <v>3</v>
      </c>
      <c r="O783" s="4">
        <v>2</v>
      </c>
      <c r="P783" s="4"/>
      <c r="Q783" s="4"/>
      <c r="R783" s="4"/>
      <c r="S783" s="4"/>
      <c r="T783" s="4"/>
      <c r="U783" s="4"/>
      <c r="V783" s="4"/>
      <c r="W783" s="4">
        <v>325.27</v>
      </c>
      <c r="X783" s="4">
        <v>1</v>
      </c>
      <c r="Y783" s="4">
        <v>325.27</v>
      </c>
      <c r="Z783" s="4"/>
      <c r="AA783" s="4"/>
      <c r="AB783" s="4"/>
    </row>
    <row r="784" spans="1:206" x14ac:dyDescent="0.2">
      <c r="A784" s="4">
        <v>50</v>
      </c>
      <c r="B784" s="4">
        <v>0</v>
      </c>
      <c r="C784" s="4">
        <v>0</v>
      </c>
      <c r="D784" s="4">
        <v>1</v>
      </c>
      <c r="E784" s="4">
        <v>226</v>
      </c>
      <c r="F784" s="4">
        <f>ROUND(Source!AW778,O784)</f>
        <v>325.27</v>
      </c>
      <c r="G784" s="4" t="s">
        <v>104</v>
      </c>
      <c r="H784" s="4" t="s">
        <v>105</v>
      </c>
      <c r="I784" s="4"/>
      <c r="J784" s="4"/>
      <c r="K784" s="4">
        <v>226</v>
      </c>
      <c r="L784" s="4">
        <v>5</v>
      </c>
      <c r="M784" s="4">
        <v>3</v>
      </c>
      <c r="N784" s="4" t="s">
        <v>3</v>
      </c>
      <c r="O784" s="4">
        <v>2</v>
      </c>
      <c r="P784" s="4"/>
      <c r="Q784" s="4"/>
      <c r="R784" s="4"/>
      <c r="S784" s="4"/>
      <c r="T784" s="4"/>
      <c r="U784" s="4"/>
      <c r="V784" s="4"/>
      <c r="W784" s="4">
        <v>325.27</v>
      </c>
      <c r="X784" s="4">
        <v>1</v>
      </c>
      <c r="Y784" s="4">
        <v>325.27</v>
      </c>
      <c r="Z784" s="4"/>
      <c r="AA784" s="4"/>
      <c r="AB784" s="4"/>
    </row>
    <row r="785" spans="1:28" x14ac:dyDescent="0.2">
      <c r="A785" s="4">
        <v>50</v>
      </c>
      <c r="B785" s="4">
        <v>0</v>
      </c>
      <c r="C785" s="4">
        <v>0</v>
      </c>
      <c r="D785" s="4">
        <v>1</v>
      </c>
      <c r="E785" s="4">
        <v>227</v>
      </c>
      <c r="F785" s="4">
        <f>ROUND(Source!AX778,O785)</f>
        <v>0</v>
      </c>
      <c r="G785" s="4" t="s">
        <v>106</v>
      </c>
      <c r="H785" s="4" t="s">
        <v>107</v>
      </c>
      <c r="I785" s="4"/>
      <c r="J785" s="4"/>
      <c r="K785" s="4">
        <v>227</v>
      </c>
      <c r="L785" s="4">
        <v>6</v>
      </c>
      <c r="M785" s="4">
        <v>3</v>
      </c>
      <c r="N785" s="4" t="s">
        <v>3</v>
      </c>
      <c r="O785" s="4">
        <v>2</v>
      </c>
      <c r="P785" s="4"/>
      <c r="Q785" s="4"/>
      <c r="R785" s="4"/>
      <c r="S785" s="4"/>
      <c r="T785" s="4"/>
      <c r="U785" s="4"/>
      <c r="V785" s="4"/>
      <c r="W785" s="4">
        <v>0</v>
      </c>
      <c r="X785" s="4">
        <v>1</v>
      </c>
      <c r="Y785" s="4">
        <v>0</v>
      </c>
      <c r="Z785" s="4"/>
      <c r="AA785" s="4"/>
      <c r="AB785" s="4"/>
    </row>
    <row r="786" spans="1:28" x14ac:dyDescent="0.2">
      <c r="A786" s="4">
        <v>50</v>
      </c>
      <c r="B786" s="4">
        <v>0</v>
      </c>
      <c r="C786" s="4">
        <v>0</v>
      </c>
      <c r="D786" s="4">
        <v>1</v>
      </c>
      <c r="E786" s="4">
        <v>228</v>
      </c>
      <c r="F786" s="4">
        <f>ROUND(Source!AY778,O786)</f>
        <v>325.27</v>
      </c>
      <c r="G786" s="4" t="s">
        <v>108</v>
      </c>
      <c r="H786" s="4" t="s">
        <v>109</v>
      </c>
      <c r="I786" s="4"/>
      <c r="J786" s="4"/>
      <c r="K786" s="4">
        <v>228</v>
      </c>
      <c r="L786" s="4">
        <v>7</v>
      </c>
      <c r="M786" s="4">
        <v>3</v>
      </c>
      <c r="N786" s="4" t="s">
        <v>3</v>
      </c>
      <c r="O786" s="4">
        <v>2</v>
      </c>
      <c r="P786" s="4"/>
      <c r="Q786" s="4"/>
      <c r="R786" s="4"/>
      <c r="S786" s="4"/>
      <c r="T786" s="4"/>
      <c r="U786" s="4"/>
      <c r="V786" s="4"/>
      <c r="W786" s="4">
        <v>325.27</v>
      </c>
      <c r="X786" s="4">
        <v>1</v>
      </c>
      <c r="Y786" s="4">
        <v>325.27</v>
      </c>
      <c r="Z786" s="4"/>
      <c r="AA786" s="4"/>
      <c r="AB786" s="4"/>
    </row>
    <row r="787" spans="1:28" x14ac:dyDescent="0.2">
      <c r="A787" s="4">
        <v>50</v>
      </c>
      <c r="B787" s="4">
        <v>0</v>
      </c>
      <c r="C787" s="4">
        <v>0</v>
      </c>
      <c r="D787" s="4">
        <v>1</v>
      </c>
      <c r="E787" s="4">
        <v>216</v>
      </c>
      <c r="F787" s="4">
        <f>ROUND(Source!AP778,O787)</f>
        <v>0</v>
      </c>
      <c r="G787" s="4" t="s">
        <v>110</v>
      </c>
      <c r="H787" s="4" t="s">
        <v>111</v>
      </c>
      <c r="I787" s="4"/>
      <c r="J787" s="4"/>
      <c r="K787" s="4">
        <v>216</v>
      </c>
      <c r="L787" s="4">
        <v>8</v>
      </c>
      <c r="M787" s="4">
        <v>3</v>
      </c>
      <c r="N787" s="4" t="s">
        <v>3</v>
      </c>
      <c r="O787" s="4">
        <v>2</v>
      </c>
      <c r="P787" s="4"/>
      <c r="Q787" s="4"/>
      <c r="R787" s="4"/>
      <c r="S787" s="4"/>
      <c r="T787" s="4"/>
      <c r="U787" s="4"/>
      <c r="V787" s="4"/>
      <c r="W787" s="4">
        <v>0</v>
      </c>
      <c r="X787" s="4">
        <v>1</v>
      </c>
      <c r="Y787" s="4">
        <v>0</v>
      </c>
      <c r="Z787" s="4"/>
      <c r="AA787" s="4"/>
      <c r="AB787" s="4"/>
    </row>
    <row r="788" spans="1:28" x14ac:dyDescent="0.2">
      <c r="A788" s="4">
        <v>50</v>
      </c>
      <c r="B788" s="4">
        <v>0</v>
      </c>
      <c r="C788" s="4">
        <v>0</v>
      </c>
      <c r="D788" s="4">
        <v>1</v>
      </c>
      <c r="E788" s="4">
        <v>223</v>
      </c>
      <c r="F788" s="4">
        <f>ROUND(Source!AQ778,O788)</f>
        <v>0</v>
      </c>
      <c r="G788" s="4" t="s">
        <v>112</v>
      </c>
      <c r="H788" s="4" t="s">
        <v>113</v>
      </c>
      <c r="I788" s="4"/>
      <c r="J788" s="4"/>
      <c r="K788" s="4">
        <v>223</v>
      </c>
      <c r="L788" s="4">
        <v>9</v>
      </c>
      <c r="M788" s="4">
        <v>3</v>
      </c>
      <c r="N788" s="4" t="s">
        <v>3</v>
      </c>
      <c r="O788" s="4">
        <v>2</v>
      </c>
      <c r="P788" s="4"/>
      <c r="Q788" s="4"/>
      <c r="R788" s="4"/>
      <c r="S788" s="4"/>
      <c r="T788" s="4"/>
      <c r="U788" s="4"/>
      <c r="V788" s="4"/>
      <c r="W788" s="4">
        <v>0</v>
      </c>
      <c r="X788" s="4">
        <v>1</v>
      </c>
      <c r="Y788" s="4">
        <v>0</v>
      </c>
      <c r="Z788" s="4"/>
      <c r="AA788" s="4"/>
      <c r="AB788" s="4"/>
    </row>
    <row r="789" spans="1:28" x14ac:dyDescent="0.2">
      <c r="A789" s="4">
        <v>50</v>
      </c>
      <c r="B789" s="4">
        <v>0</v>
      </c>
      <c r="C789" s="4">
        <v>0</v>
      </c>
      <c r="D789" s="4">
        <v>1</v>
      </c>
      <c r="E789" s="4">
        <v>229</v>
      </c>
      <c r="F789" s="4">
        <f>ROUND(Source!AZ778,O789)</f>
        <v>0</v>
      </c>
      <c r="G789" s="4" t="s">
        <v>114</v>
      </c>
      <c r="H789" s="4" t="s">
        <v>115</v>
      </c>
      <c r="I789" s="4"/>
      <c r="J789" s="4"/>
      <c r="K789" s="4">
        <v>229</v>
      </c>
      <c r="L789" s="4">
        <v>10</v>
      </c>
      <c r="M789" s="4">
        <v>3</v>
      </c>
      <c r="N789" s="4" t="s">
        <v>3</v>
      </c>
      <c r="O789" s="4">
        <v>2</v>
      </c>
      <c r="P789" s="4"/>
      <c r="Q789" s="4"/>
      <c r="R789" s="4"/>
      <c r="S789" s="4"/>
      <c r="T789" s="4"/>
      <c r="U789" s="4"/>
      <c r="V789" s="4"/>
      <c r="W789" s="4">
        <v>0</v>
      </c>
      <c r="X789" s="4">
        <v>1</v>
      </c>
      <c r="Y789" s="4">
        <v>0</v>
      </c>
      <c r="Z789" s="4"/>
      <c r="AA789" s="4"/>
      <c r="AB789" s="4"/>
    </row>
    <row r="790" spans="1:28" x14ac:dyDescent="0.2">
      <c r="A790" s="4">
        <v>50</v>
      </c>
      <c r="B790" s="4">
        <v>0</v>
      </c>
      <c r="C790" s="4">
        <v>0</v>
      </c>
      <c r="D790" s="4">
        <v>1</v>
      </c>
      <c r="E790" s="4">
        <v>203</v>
      </c>
      <c r="F790" s="4">
        <f>ROUND(Source!Q778,O790)</f>
        <v>1704.03</v>
      </c>
      <c r="G790" s="4" t="s">
        <v>116</v>
      </c>
      <c r="H790" s="4" t="s">
        <v>117</v>
      </c>
      <c r="I790" s="4"/>
      <c r="J790" s="4"/>
      <c r="K790" s="4">
        <v>203</v>
      </c>
      <c r="L790" s="4">
        <v>11</v>
      </c>
      <c r="M790" s="4">
        <v>3</v>
      </c>
      <c r="N790" s="4" t="s">
        <v>3</v>
      </c>
      <c r="O790" s="4">
        <v>2</v>
      </c>
      <c r="P790" s="4"/>
      <c r="Q790" s="4"/>
      <c r="R790" s="4"/>
      <c r="S790" s="4"/>
      <c r="T790" s="4"/>
      <c r="U790" s="4"/>
      <c r="V790" s="4"/>
      <c r="W790" s="4">
        <v>1704.03</v>
      </c>
      <c r="X790" s="4">
        <v>1</v>
      </c>
      <c r="Y790" s="4">
        <v>1704.03</v>
      </c>
      <c r="Z790" s="4"/>
      <c r="AA790" s="4"/>
      <c r="AB790" s="4"/>
    </row>
    <row r="791" spans="1:28" x14ac:dyDescent="0.2">
      <c r="A791" s="4">
        <v>50</v>
      </c>
      <c r="B791" s="4">
        <v>0</v>
      </c>
      <c r="C791" s="4">
        <v>0</v>
      </c>
      <c r="D791" s="4">
        <v>1</v>
      </c>
      <c r="E791" s="4">
        <v>231</v>
      </c>
      <c r="F791" s="4">
        <f>ROUND(Source!BB778,O791)</f>
        <v>0</v>
      </c>
      <c r="G791" s="4" t="s">
        <v>118</v>
      </c>
      <c r="H791" s="4" t="s">
        <v>119</v>
      </c>
      <c r="I791" s="4"/>
      <c r="J791" s="4"/>
      <c r="K791" s="4">
        <v>231</v>
      </c>
      <c r="L791" s="4">
        <v>12</v>
      </c>
      <c r="M791" s="4">
        <v>3</v>
      </c>
      <c r="N791" s="4" t="s">
        <v>3</v>
      </c>
      <c r="O791" s="4">
        <v>2</v>
      </c>
      <c r="P791" s="4"/>
      <c r="Q791" s="4"/>
      <c r="R791" s="4"/>
      <c r="S791" s="4"/>
      <c r="T791" s="4"/>
      <c r="U791" s="4"/>
      <c r="V791" s="4"/>
      <c r="W791" s="4">
        <v>0</v>
      </c>
      <c r="X791" s="4">
        <v>1</v>
      </c>
      <c r="Y791" s="4">
        <v>0</v>
      </c>
      <c r="Z791" s="4"/>
      <c r="AA791" s="4"/>
      <c r="AB791" s="4"/>
    </row>
    <row r="792" spans="1:28" x14ac:dyDescent="0.2">
      <c r="A792" s="4">
        <v>50</v>
      </c>
      <c r="B792" s="4">
        <v>0</v>
      </c>
      <c r="C792" s="4">
        <v>0</v>
      </c>
      <c r="D792" s="4">
        <v>1</v>
      </c>
      <c r="E792" s="4">
        <v>204</v>
      </c>
      <c r="F792" s="4">
        <f>ROUND(Source!R778,O792)</f>
        <v>1112.1400000000001</v>
      </c>
      <c r="G792" s="4" t="s">
        <v>120</v>
      </c>
      <c r="H792" s="4" t="s">
        <v>121</v>
      </c>
      <c r="I792" s="4"/>
      <c r="J792" s="4"/>
      <c r="K792" s="4">
        <v>204</v>
      </c>
      <c r="L792" s="4">
        <v>13</v>
      </c>
      <c r="M792" s="4">
        <v>3</v>
      </c>
      <c r="N792" s="4" t="s">
        <v>3</v>
      </c>
      <c r="O792" s="4">
        <v>2</v>
      </c>
      <c r="P792" s="4"/>
      <c r="Q792" s="4"/>
      <c r="R792" s="4"/>
      <c r="S792" s="4"/>
      <c r="T792" s="4"/>
      <c r="U792" s="4"/>
      <c r="V792" s="4"/>
      <c r="W792" s="4">
        <v>1112.1400000000001</v>
      </c>
      <c r="X792" s="4">
        <v>1</v>
      </c>
      <c r="Y792" s="4">
        <v>1112.1400000000001</v>
      </c>
      <c r="Z792" s="4"/>
      <c r="AA792" s="4"/>
      <c r="AB792" s="4"/>
    </row>
    <row r="793" spans="1:28" x14ac:dyDescent="0.2">
      <c r="A793" s="4">
        <v>50</v>
      </c>
      <c r="B793" s="4">
        <v>0</v>
      </c>
      <c r="C793" s="4">
        <v>0</v>
      </c>
      <c r="D793" s="4">
        <v>1</v>
      </c>
      <c r="E793" s="4">
        <v>205</v>
      </c>
      <c r="F793" s="4">
        <f>ROUND(Source!S778,O793)</f>
        <v>29477.95</v>
      </c>
      <c r="G793" s="4" t="s">
        <v>122</v>
      </c>
      <c r="H793" s="4" t="s">
        <v>123</v>
      </c>
      <c r="I793" s="4"/>
      <c r="J793" s="4"/>
      <c r="K793" s="4">
        <v>205</v>
      </c>
      <c r="L793" s="4">
        <v>14</v>
      </c>
      <c r="M793" s="4">
        <v>3</v>
      </c>
      <c r="N793" s="4" t="s">
        <v>3</v>
      </c>
      <c r="O793" s="4">
        <v>2</v>
      </c>
      <c r="P793" s="4"/>
      <c r="Q793" s="4"/>
      <c r="R793" s="4"/>
      <c r="S793" s="4"/>
      <c r="T793" s="4"/>
      <c r="U793" s="4"/>
      <c r="V793" s="4"/>
      <c r="W793" s="4">
        <v>29477.95</v>
      </c>
      <c r="X793" s="4">
        <v>1</v>
      </c>
      <c r="Y793" s="4">
        <v>29477.95</v>
      </c>
      <c r="Z793" s="4"/>
      <c r="AA793" s="4"/>
      <c r="AB793" s="4"/>
    </row>
    <row r="794" spans="1:28" x14ac:dyDescent="0.2">
      <c r="A794" s="4">
        <v>50</v>
      </c>
      <c r="B794" s="4">
        <v>0</v>
      </c>
      <c r="C794" s="4">
        <v>0</v>
      </c>
      <c r="D794" s="4">
        <v>1</v>
      </c>
      <c r="E794" s="4">
        <v>232</v>
      </c>
      <c r="F794" s="4">
        <f>ROUND(Source!BC778,O794)</f>
        <v>0</v>
      </c>
      <c r="G794" s="4" t="s">
        <v>124</v>
      </c>
      <c r="H794" s="4" t="s">
        <v>125</v>
      </c>
      <c r="I794" s="4"/>
      <c r="J794" s="4"/>
      <c r="K794" s="4">
        <v>232</v>
      </c>
      <c r="L794" s="4">
        <v>15</v>
      </c>
      <c r="M794" s="4">
        <v>3</v>
      </c>
      <c r="N794" s="4" t="s">
        <v>3</v>
      </c>
      <c r="O794" s="4">
        <v>2</v>
      </c>
      <c r="P794" s="4"/>
      <c r="Q794" s="4"/>
      <c r="R794" s="4"/>
      <c r="S794" s="4"/>
      <c r="T794" s="4"/>
      <c r="U794" s="4"/>
      <c r="V794" s="4"/>
      <c r="W794" s="4">
        <v>0</v>
      </c>
      <c r="X794" s="4">
        <v>1</v>
      </c>
      <c r="Y794" s="4">
        <v>0</v>
      </c>
      <c r="Z794" s="4"/>
      <c r="AA794" s="4"/>
      <c r="AB794" s="4"/>
    </row>
    <row r="795" spans="1:28" x14ac:dyDescent="0.2">
      <c r="A795" s="4">
        <v>50</v>
      </c>
      <c r="B795" s="4">
        <v>0</v>
      </c>
      <c r="C795" s="4">
        <v>0</v>
      </c>
      <c r="D795" s="4">
        <v>1</v>
      </c>
      <c r="E795" s="4">
        <v>214</v>
      </c>
      <c r="F795" s="4">
        <f>ROUND(Source!AS778,O795)</f>
        <v>0</v>
      </c>
      <c r="G795" s="4" t="s">
        <v>126</v>
      </c>
      <c r="H795" s="4" t="s">
        <v>127</v>
      </c>
      <c r="I795" s="4"/>
      <c r="J795" s="4"/>
      <c r="K795" s="4">
        <v>214</v>
      </c>
      <c r="L795" s="4">
        <v>16</v>
      </c>
      <c r="M795" s="4">
        <v>3</v>
      </c>
      <c r="N795" s="4" t="s">
        <v>3</v>
      </c>
      <c r="O795" s="4">
        <v>2</v>
      </c>
      <c r="P795" s="4"/>
      <c r="Q795" s="4"/>
      <c r="R795" s="4"/>
      <c r="S795" s="4"/>
      <c r="T795" s="4"/>
      <c r="U795" s="4"/>
      <c r="V795" s="4"/>
      <c r="W795" s="4">
        <v>0</v>
      </c>
      <c r="X795" s="4">
        <v>1</v>
      </c>
      <c r="Y795" s="4">
        <v>0</v>
      </c>
      <c r="Z795" s="4"/>
      <c r="AA795" s="4"/>
      <c r="AB795" s="4"/>
    </row>
    <row r="796" spans="1:28" x14ac:dyDescent="0.2">
      <c r="A796" s="4">
        <v>50</v>
      </c>
      <c r="B796" s="4">
        <v>0</v>
      </c>
      <c r="C796" s="4">
        <v>0</v>
      </c>
      <c r="D796" s="4">
        <v>1</v>
      </c>
      <c r="E796" s="4">
        <v>215</v>
      </c>
      <c r="F796" s="4">
        <f>ROUND(Source!AT778,O796)</f>
        <v>0</v>
      </c>
      <c r="G796" s="4" t="s">
        <v>128</v>
      </c>
      <c r="H796" s="4" t="s">
        <v>129</v>
      </c>
      <c r="I796" s="4"/>
      <c r="J796" s="4"/>
      <c r="K796" s="4">
        <v>215</v>
      </c>
      <c r="L796" s="4">
        <v>17</v>
      </c>
      <c r="M796" s="4">
        <v>3</v>
      </c>
      <c r="N796" s="4" t="s">
        <v>3</v>
      </c>
      <c r="O796" s="4">
        <v>2</v>
      </c>
      <c r="P796" s="4"/>
      <c r="Q796" s="4"/>
      <c r="R796" s="4"/>
      <c r="S796" s="4"/>
      <c r="T796" s="4"/>
      <c r="U796" s="4"/>
      <c r="V796" s="4"/>
      <c r="W796" s="4">
        <v>0</v>
      </c>
      <c r="X796" s="4">
        <v>1</v>
      </c>
      <c r="Y796" s="4">
        <v>0</v>
      </c>
      <c r="Z796" s="4"/>
      <c r="AA796" s="4"/>
      <c r="AB796" s="4"/>
    </row>
    <row r="797" spans="1:28" x14ac:dyDescent="0.2">
      <c r="A797" s="4">
        <v>50</v>
      </c>
      <c r="B797" s="4">
        <v>0</v>
      </c>
      <c r="C797" s="4">
        <v>0</v>
      </c>
      <c r="D797" s="4">
        <v>1</v>
      </c>
      <c r="E797" s="4">
        <v>217</v>
      </c>
      <c r="F797" s="4">
        <f>ROUND(Source!AU778,O797)</f>
        <v>56290.74</v>
      </c>
      <c r="G797" s="4" t="s">
        <v>130</v>
      </c>
      <c r="H797" s="4" t="s">
        <v>131</v>
      </c>
      <c r="I797" s="4"/>
      <c r="J797" s="4"/>
      <c r="K797" s="4">
        <v>217</v>
      </c>
      <c r="L797" s="4">
        <v>18</v>
      </c>
      <c r="M797" s="4">
        <v>3</v>
      </c>
      <c r="N797" s="4" t="s">
        <v>3</v>
      </c>
      <c r="O797" s="4">
        <v>2</v>
      </c>
      <c r="P797" s="4"/>
      <c r="Q797" s="4"/>
      <c r="R797" s="4"/>
      <c r="S797" s="4"/>
      <c r="T797" s="4"/>
      <c r="U797" s="4"/>
      <c r="V797" s="4"/>
      <c r="W797" s="4">
        <v>56290.74</v>
      </c>
      <c r="X797" s="4">
        <v>1</v>
      </c>
      <c r="Y797" s="4">
        <v>56290.74</v>
      </c>
      <c r="Z797" s="4"/>
      <c r="AA797" s="4"/>
      <c r="AB797" s="4"/>
    </row>
    <row r="798" spans="1:28" x14ac:dyDescent="0.2">
      <c r="A798" s="4">
        <v>50</v>
      </c>
      <c r="B798" s="4">
        <v>0</v>
      </c>
      <c r="C798" s="4">
        <v>0</v>
      </c>
      <c r="D798" s="4">
        <v>1</v>
      </c>
      <c r="E798" s="4">
        <v>230</v>
      </c>
      <c r="F798" s="4">
        <f>ROUND(Source!BA778,O798)</f>
        <v>0</v>
      </c>
      <c r="G798" s="4" t="s">
        <v>132</v>
      </c>
      <c r="H798" s="4" t="s">
        <v>133</v>
      </c>
      <c r="I798" s="4"/>
      <c r="J798" s="4"/>
      <c r="K798" s="4">
        <v>230</v>
      </c>
      <c r="L798" s="4">
        <v>19</v>
      </c>
      <c r="M798" s="4">
        <v>3</v>
      </c>
      <c r="N798" s="4" t="s">
        <v>3</v>
      </c>
      <c r="O798" s="4">
        <v>2</v>
      </c>
      <c r="P798" s="4"/>
      <c r="Q798" s="4"/>
      <c r="R798" s="4"/>
      <c r="S798" s="4"/>
      <c r="T798" s="4"/>
      <c r="U798" s="4"/>
      <c r="V798" s="4"/>
      <c r="W798" s="4">
        <v>0</v>
      </c>
      <c r="X798" s="4">
        <v>1</v>
      </c>
      <c r="Y798" s="4">
        <v>0</v>
      </c>
      <c r="Z798" s="4"/>
      <c r="AA798" s="4"/>
      <c r="AB798" s="4"/>
    </row>
    <row r="799" spans="1:28" x14ac:dyDescent="0.2">
      <c r="A799" s="4">
        <v>50</v>
      </c>
      <c r="B799" s="4">
        <v>0</v>
      </c>
      <c r="C799" s="4">
        <v>0</v>
      </c>
      <c r="D799" s="4">
        <v>1</v>
      </c>
      <c r="E799" s="4">
        <v>206</v>
      </c>
      <c r="F799" s="4">
        <f>ROUND(Source!T778,O799)</f>
        <v>0</v>
      </c>
      <c r="G799" s="4" t="s">
        <v>134</v>
      </c>
      <c r="H799" s="4" t="s">
        <v>135</v>
      </c>
      <c r="I799" s="4"/>
      <c r="J799" s="4"/>
      <c r="K799" s="4">
        <v>206</v>
      </c>
      <c r="L799" s="4">
        <v>20</v>
      </c>
      <c r="M799" s="4">
        <v>3</v>
      </c>
      <c r="N799" s="4" t="s">
        <v>3</v>
      </c>
      <c r="O799" s="4">
        <v>2</v>
      </c>
      <c r="P799" s="4"/>
      <c r="Q799" s="4"/>
      <c r="R799" s="4"/>
      <c r="S799" s="4"/>
      <c r="T799" s="4"/>
      <c r="U799" s="4"/>
      <c r="V799" s="4"/>
      <c r="W799" s="4">
        <v>0</v>
      </c>
      <c r="X799" s="4">
        <v>1</v>
      </c>
      <c r="Y799" s="4">
        <v>0</v>
      </c>
      <c r="Z799" s="4"/>
      <c r="AA799" s="4"/>
      <c r="AB799" s="4"/>
    </row>
    <row r="800" spans="1:28" x14ac:dyDescent="0.2">
      <c r="A800" s="4">
        <v>50</v>
      </c>
      <c r="B800" s="4">
        <v>0</v>
      </c>
      <c r="C800" s="4">
        <v>0</v>
      </c>
      <c r="D800" s="4">
        <v>1</v>
      </c>
      <c r="E800" s="4">
        <v>207</v>
      </c>
      <c r="F800" s="4">
        <f>Source!U778</f>
        <v>76.506</v>
      </c>
      <c r="G800" s="4" t="s">
        <v>136</v>
      </c>
      <c r="H800" s="4" t="s">
        <v>137</v>
      </c>
      <c r="I800" s="4"/>
      <c r="J800" s="4"/>
      <c r="K800" s="4">
        <v>207</v>
      </c>
      <c r="L800" s="4">
        <v>21</v>
      </c>
      <c r="M800" s="4">
        <v>3</v>
      </c>
      <c r="N800" s="4" t="s">
        <v>3</v>
      </c>
      <c r="O800" s="4">
        <v>-1</v>
      </c>
      <c r="P800" s="4"/>
      <c r="Q800" s="4"/>
      <c r="R800" s="4"/>
      <c r="S800" s="4"/>
      <c r="T800" s="4"/>
      <c r="U800" s="4"/>
      <c r="V800" s="4"/>
      <c r="W800" s="4">
        <v>76.506</v>
      </c>
      <c r="X800" s="4">
        <v>1</v>
      </c>
      <c r="Y800" s="4">
        <v>76.506</v>
      </c>
      <c r="Z800" s="4"/>
      <c r="AA800" s="4"/>
      <c r="AB800" s="4"/>
    </row>
    <row r="801" spans="1:245" x14ac:dyDescent="0.2">
      <c r="A801" s="4">
        <v>50</v>
      </c>
      <c r="B801" s="4">
        <v>0</v>
      </c>
      <c r="C801" s="4">
        <v>0</v>
      </c>
      <c r="D801" s="4">
        <v>1</v>
      </c>
      <c r="E801" s="4">
        <v>208</v>
      </c>
      <c r="F801" s="4">
        <f>Source!V778</f>
        <v>0</v>
      </c>
      <c r="G801" s="4" t="s">
        <v>138</v>
      </c>
      <c r="H801" s="4" t="s">
        <v>139</v>
      </c>
      <c r="I801" s="4"/>
      <c r="J801" s="4"/>
      <c r="K801" s="4">
        <v>208</v>
      </c>
      <c r="L801" s="4">
        <v>22</v>
      </c>
      <c r="M801" s="4">
        <v>3</v>
      </c>
      <c r="N801" s="4" t="s">
        <v>3</v>
      </c>
      <c r="O801" s="4">
        <v>-1</v>
      </c>
      <c r="P801" s="4"/>
      <c r="Q801" s="4"/>
      <c r="R801" s="4"/>
      <c r="S801" s="4"/>
      <c r="T801" s="4"/>
      <c r="U801" s="4"/>
      <c r="V801" s="4"/>
      <c r="W801" s="4">
        <v>0</v>
      </c>
      <c r="X801" s="4">
        <v>1</v>
      </c>
      <c r="Y801" s="4">
        <v>0</v>
      </c>
      <c r="Z801" s="4"/>
      <c r="AA801" s="4"/>
      <c r="AB801" s="4"/>
    </row>
    <row r="802" spans="1:245" x14ac:dyDescent="0.2">
      <c r="A802" s="4">
        <v>50</v>
      </c>
      <c r="B802" s="4">
        <v>0</v>
      </c>
      <c r="C802" s="4">
        <v>0</v>
      </c>
      <c r="D802" s="4">
        <v>1</v>
      </c>
      <c r="E802" s="4">
        <v>209</v>
      </c>
      <c r="F802" s="4">
        <f>ROUND(Source!W778,O802)</f>
        <v>0</v>
      </c>
      <c r="G802" s="4" t="s">
        <v>140</v>
      </c>
      <c r="H802" s="4" t="s">
        <v>141</v>
      </c>
      <c r="I802" s="4"/>
      <c r="J802" s="4"/>
      <c r="K802" s="4">
        <v>209</v>
      </c>
      <c r="L802" s="4">
        <v>23</v>
      </c>
      <c r="M802" s="4">
        <v>3</v>
      </c>
      <c r="N802" s="4" t="s">
        <v>3</v>
      </c>
      <c r="O802" s="4">
        <v>2</v>
      </c>
      <c r="P802" s="4"/>
      <c r="Q802" s="4"/>
      <c r="R802" s="4"/>
      <c r="S802" s="4"/>
      <c r="T802" s="4"/>
      <c r="U802" s="4"/>
      <c r="V802" s="4"/>
      <c r="W802" s="4">
        <v>0</v>
      </c>
      <c r="X802" s="4">
        <v>1</v>
      </c>
      <c r="Y802" s="4">
        <v>0</v>
      </c>
      <c r="Z802" s="4"/>
      <c r="AA802" s="4"/>
      <c r="AB802" s="4"/>
    </row>
    <row r="803" spans="1:245" x14ac:dyDescent="0.2">
      <c r="A803" s="4">
        <v>50</v>
      </c>
      <c r="B803" s="4">
        <v>0</v>
      </c>
      <c r="C803" s="4">
        <v>0</v>
      </c>
      <c r="D803" s="4">
        <v>1</v>
      </c>
      <c r="E803" s="4">
        <v>233</v>
      </c>
      <c r="F803" s="4">
        <f>ROUND(Source!BD778,O803)</f>
        <v>0</v>
      </c>
      <c r="G803" s="4" t="s">
        <v>142</v>
      </c>
      <c r="H803" s="4" t="s">
        <v>143</v>
      </c>
      <c r="I803" s="4"/>
      <c r="J803" s="4"/>
      <c r="K803" s="4">
        <v>233</v>
      </c>
      <c r="L803" s="4">
        <v>24</v>
      </c>
      <c r="M803" s="4">
        <v>3</v>
      </c>
      <c r="N803" s="4" t="s">
        <v>3</v>
      </c>
      <c r="O803" s="4">
        <v>2</v>
      </c>
      <c r="P803" s="4"/>
      <c r="Q803" s="4"/>
      <c r="R803" s="4"/>
      <c r="S803" s="4"/>
      <c r="T803" s="4"/>
      <c r="U803" s="4"/>
      <c r="V803" s="4"/>
      <c r="W803" s="4">
        <v>0</v>
      </c>
      <c r="X803" s="4">
        <v>1</v>
      </c>
      <c r="Y803" s="4">
        <v>0</v>
      </c>
      <c r="Z803" s="4"/>
      <c r="AA803" s="4"/>
      <c r="AB803" s="4"/>
    </row>
    <row r="804" spans="1:245" x14ac:dyDescent="0.2">
      <c r="A804" s="4">
        <v>50</v>
      </c>
      <c r="B804" s="4">
        <v>0</v>
      </c>
      <c r="C804" s="4">
        <v>0</v>
      </c>
      <c r="D804" s="4">
        <v>1</v>
      </c>
      <c r="E804" s="4">
        <v>210</v>
      </c>
      <c r="F804" s="4">
        <f>ROUND(Source!X778,O804)</f>
        <v>20634.57</v>
      </c>
      <c r="G804" s="4" t="s">
        <v>144</v>
      </c>
      <c r="H804" s="4" t="s">
        <v>145</v>
      </c>
      <c r="I804" s="4"/>
      <c r="J804" s="4"/>
      <c r="K804" s="4">
        <v>210</v>
      </c>
      <c r="L804" s="4">
        <v>25</v>
      </c>
      <c r="M804" s="4">
        <v>3</v>
      </c>
      <c r="N804" s="4" t="s">
        <v>3</v>
      </c>
      <c r="O804" s="4">
        <v>2</v>
      </c>
      <c r="P804" s="4"/>
      <c r="Q804" s="4"/>
      <c r="R804" s="4"/>
      <c r="S804" s="4"/>
      <c r="T804" s="4"/>
      <c r="U804" s="4"/>
      <c r="V804" s="4"/>
      <c r="W804" s="4">
        <v>20634.57</v>
      </c>
      <c r="X804" s="4">
        <v>1</v>
      </c>
      <c r="Y804" s="4">
        <v>20634.57</v>
      </c>
      <c r="Z804" s="4"/>
      <c r="AA804" s="4"/>
      <c r="AB804" s="4"/>
    </row>
    <row r="805" spans="1:245" x14ac:dyDescent="0.2">
      <c r="A805" s="4">
        <v>50</v>
      </c>
      <c r="B805" s="4">
        <v>0</v>
      </c>
      <c r="C805" s="4">
        <v>0</v>
      </c>
      <c r="D805" s="4">
        <v>1</v>
      </c>
      <c r="E805" s="4">
        <v>211</v>
      </c>
      <c r="F805" s="4">
        <f>ROUND(Source!Y778,O805)</f>
        <v>2947.8</v>
      </c>
      <c r="G805" s="4" t="s">
        <v>146</v>
      </c>
      <c r="H805" s="4" t="s">
        <v>147</v>
      </c>
      <c r="I805" s="4"/>
      <c r="J805" s="4"/>
      <c r="K805" s="4">
        <v>211</v>
      </c>
      <c r="L805" s="4">
        <v>26</v>
      </c>
      <c r="M805" s="4">
        <v>3</v>
      </c>
      <c r="N805" s="4" t="s">
        <v>3</v>
      </c>
      <c r="O805" s="4">
        <v>2</v>
      </c>
      <c r="P805" s="4"/>
      <c r="Q805" s="4"/>
      <c r="R805" s="4"/>
      <c r="S805" s="4"/>
      <c r="T805" s="4"/>
      <c r="U805" s="4"/>
      <c r="V805" s="4"/>
      <c r="W805" s="4">
        <v>2947.8</v>
      </c>
      <c r="X805" s="4">
        <v>1</v>
      </c>
      <c r="Y805" s="4">
        <v>2947.8</v>
      </c>
      <c r="Z805" s="4"/>
      <c r="AA805" s="4"/>
      <c r="AB805" s="4"/>
    </row>
    <row r="806" spans="1:245" x14ac:dyDescent="0.2">
      <c r="A806" s="4">
        <v>50</v>
      </c>
      <c r="B806" s="4">
        <v>0</v>
      </c>
      <c r="C806" s="4">
        <v>0</v>
      </c>
      <c r="D806" s="4">
        <v>1</v>
      </c>
      <c r="E806" s="4">
        <v>224</v>
      </c>
      <c r="F806" s="4">
        <f>ROUND(Source!AR778,O806)</f>
        <v>56290.74</v>
      </c>
      <c r="G806" s="4" t="s">
        <v>148</v>
      </c>
      <c r="H806" s="4" t="s">
        <v>149</v>
      </c>
      <c r="I806" s="4"/>
      <c r="J806" s="4"/>
      <c r="K806" s="4">
        <v>224</v>
      </c>
      <c r="L806" s="4">
        <v>27</v>
      </c>
      <c r="M806" s="4">
        <v>3</v>
      </c>
      <c r="N806" s="4" t="s">
        <v>3</v>
      </c>
      <c r="O806" s="4">
        <v>2</v>
      </c>
      <c r="P806" s="4"/>
      <c r="Q806" s="4"/>
      <c r="R806" s="4"/>
      <c r="S806" s="4"/>
      <c r="T806" s="4"/>
      <c r="U806" s="4"/>
      <c r="V806" s="4"/>
      <c r="W806" s="4">
        <v>56290.74</v>
      </c>
      <c r="X806" s="4">
        <v>1</v>
      </c>
      <c r="Y806" s="4">
        <v>56290.74</v>
      </c>
      <c r="Z806" s="4"/>
      <c r="AA806" s="4"/>
      <c r="AB806" s="4"/>
    </row>
    <row r="808" spans="1:245" x14ac:dyDescent="0.2">
      <c r="A808" s="1">
        <v>4</v>
      </c>
      <c r="B808" s="1">
        <v>1</v>
      </c>
      <c r="C808" s="1"/>
      <c r="D808" s="1">
        <f>ROW(A963)</f>
        <v>963</v>
      </c>
      <c r="E808" s="1"/>
      <c r="F808" s="1" t="s">
        <v>12</v>
      </c>
      <c r="G808" s="1" t="s">
        <v>510</v>
      </c>
      <c r="H808" s="1" t="s">
        <v>3</v>
      </c>
      <c r="I808" s="1">
        <v>0</v>
      </c>
      <c r="J808" s="1"/>
      <c r="K808" s="1">
        <v>0</v>
      </c>
      <c r="L808" s="1"/>
      <c r="M808" s="1" t="s">
        <v>3</v>
      </c>
      <c r="N808" s="1"/>
      <c r="O808" s="1"/>
      <c r="P808" s="1"/>
      <c r="Q808" s="1"/>
      <c r="R808" s="1"/>
      <c r="S808" s="1">
        <v>0</v>
      </c>
      <c r="T808" s="1"/>
      <c r="U808" s="1" t="s">
        <v>3</v>
      </c>
      <c r="V808" s="1">
        <v>0</v>
      </c>
      <c r="W808" s="1"/>
      <c r="X808" s="1"/>
      <c r="Y808" s="1"/>
      <c r="Z808" s="1"/>
      <c r="AA808" s="1"/>
      <c r="AB808" s="1" t="s">
        <v>3</v>
      </c>
      <c r="AC808" s="1" t="s">
        <v>3</v>
      </c>
      <c r="AD808" s="1" t="s">
        <v>3</v>
      </c>
      <c r="AE808" s="1" t="s">
        <v>3</v>
      </c>
      <c r="AF808" s="1" t="s">
        <v>3</v>
      </c>
      <c r="AG808" s="1" t="s">
        <v>3</v>
      </c>
      <c r="AH808" s="1"/>
      <c r="AI808" s="1"/>
      <c r="AJ808" s="1"/>
      <c r="AK808" s="1"/>
      <c r="AL808" s="1"/>
      <c r="AM808" s="1"/>
      <c r="AN808" s="1"/>
      <c r="AO808" s="1"/>
      <c r="AP808" s="1" t="s">
        <v>3</v>
      </c>
      <c r="AQ808" s="1" t="s">
        <v>3</v>
      </c>
      <c r="AR808" s="1" t="s">
        <v>3</v>
      </c>
      <c r="AS808" s="1"/>
      <c r="AT808" s="1"/>
      <c r="AU808" s="1"/>
      <c r="AV808" s="1"/>
      <c r="AW808" s="1"/>
      <c r="AX808" s="1"/>
      <c r="AY808" s="1"/>
      <c r="AZ808" s="1" t="s">
        <v>3</v>
      </c>
      <c r="BA808" s="1"/>
      <c r="BB808" s="1" t="s">
        <v>3</v>
      </c>
      <c r="BC808" s="1" t="s">
        <v>3</v>
      </c>
      <c r="BD808" s="1" t="s">
        <v>3</v>
      </c>
      <c r="BE808" s="1" t="s">
        <v>3</v>
      </c>
      <c r="BF808" s="1" t="s">
        <v>3</v>
      </c>
      <c r="BG808" s="1" t="s">
        <v>3</v>
      </c>
      <c r="BH808" s="1" t="s">
        <v>3</v>
      </c>
      <c r="BI808" s="1" t="s">
        <v>3</v>
      </c>
      <c r="BJ808" s="1" t="s">
        <v>3</v>
      </c>
      <c r="BK808" s="1" t="s">
        <v>3</v>
      </c>
      <c r="BL808" s="1" t="s">
        <v>3</v>
      </c>
      <c r="BM808" s="1" t="s">
        <v>3</v>
      </c>
      <c r="BN808" s="1" t="s">
        <v>3</v>
      </c>
      <c r="BO808" s="1" t="s">
        <v>3</v>
      </c>
      <c r="BP808" s="1" t="s">
        <v>3</v>
      </c>
      <c r="BQ808" s="1"/>
      <c r="BR808" s="1"/>
      <c r="BS808" s="1"/>
      <c r="BT808" s="1"/>
      <c r="BU808" s="1"/>
      <c r="BV808" s="1"/>
      <c r="BW808" s="1"/>
      <c r="BX808" s="1">
        <v>0</v>
      </c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>
        <v>0</v>
      </c>
    </row>
    <row r="810" spans="1:245" x14ac:dyDescent="0.2">
      <c r="A810" s="2">
        <v>52</v>
      </c>
      <c r="B810" s="2">
        <f t="shared" ref="B810:G810" si="567">B963</f>
        <v>1</v>
      </c>
      <c r="C810" s="2">
        <f t="shared" si="567"/>
        <v>4</v>
      </c>
      <c r="D810" s="2">
        <f t="shared" si="567"/>
        <v>808</v>
      </c>
      <c r="E810" s="2">
        <f t="shared" si="567"/>
        <v>0</v>
      </c>
      <c r="F810" s="2" t="str">
        <f t="shared" si="567"/>
        <v>Новый раздел</v>
      </c>
      <c r="G810" s="2" t="str">
        <f t="shared" si="567"/>
        <v>Филиал № 3 ГБУЗ "ГП № 6 ДЗМ", по адресу: 125008, г. Москва, 3-й Новомихалковский проезд, д.3А, стр.1</v>
      </c>
      <c r="H810" s="2"/>
      <c r="I810" s="2"/>
      <c r="J810" s="2"/>
      <c r="K810" s="2"/>
      <c r="L810" s="2"/>
      <c r="M810" s="2"/>
      <c r="N810" s="2"/>
      <c r="O810" s="2">
        <f t="shared" ref="O810:AT810" si="568">O963</f>
        <v>1039509.11</v>
      </c>
      <c r="P810" s="2">
        <f t="shared" si="568"/>
        <v>25346.23</v>
      </c>
      <c r="Q810" s="2">
        <f t="shared" si="568"/>
        <v>156632</v>
      </c>
      <c r="R810" s="2">
        <f t="shared" si="568"/>
        <v>102239.05</v>
      </c>
      <c r="S810" s="2">
        <f t="shared" si="568"/>
        <v>857530.88</v>
      </c>
      <c r="T810" s="2">
        <f t="shared" si="568"/>
        <v>0</v>
      </c>
      <c r="U810" s="2">
        <f t="shared" si="568"/>
        <v>2214.5084999999995</v>
      </c>
      <c r="V810" s="2">
        <f t="shared" si="568"/>
        <v>0</v>
      </c>
      <c r="W810" s="2">
        <f t="shared" si="568"/>
        <v>0</v>
      </c>
      <c r="X810" s="2">
        <f t="shared" si="568"/>
        <v>600271.62</v>
      </c>
      <c r="Y810" s="2">
        <f t="shared" si="568"/>
        <v>85753.07</v>
      </c>
      <c r="Z810" s="2">
        <f t="shared" si="568"/>
        <v>0</v>
      </c>
      <c r="AA810" s="2">
        <f t="shared" si="568"/>
        <v>0</v>
      </c>
      <c r="AB810" s="2">
        <f t="shared" si="568"/>
        <v>0</v>
      </c>
      <c r="AC810" s="2">
        <f t="shared" si="568"/>
        <v>0</v>
      </c>
      <c r="AD810" s="2">
        <f t="shared" si="568"/>
        <v>0</v>
      </c>
      <c r="AE810" s="2">
        <f t="shared" si="568"/>
        <v>0</v>
      </c>
      <c r="AF810" s="2">
        <f t="shared" si="568"/>
        <v>0</v>
      </c>
      <c r="AG810" s="2">
        <f t="shared" si="568"/>
        <v>0</v>
      </c>
      <c r="AH810" s="2">
        <f t="shared" si="568"/>
        <v>0</v>
      </c>
      <c r="AI810" s="2">
        <f t="shared" si="568"/>
        <v>0</v>
      </c>
      <c r="AJ810" s="2">
        <f t="shared" si="568"/>
        <v>0</v>
      </c>
      <c r="AK810" s="2">
        <f t="shared" si="568"/>
        <v>0</v>
      </c>
      <c r="AL810" s="2">
        <f t="shared" si="568"/>
        <v>0</v>
      </c>
      <c r="AM810" s="2">
        <f t="shared" si="568"/>
        <v>0</v>
      </c>
      <c r="AN810" s="2">
        <f t="shared" si="568"/>
        <v>0</v>
      </c>
      <c r="AO810" s="2">
        <f t="shared" si="568"/>
        <v>0</v>
      </c>
      <c r="AP810" s="2">
        <f t="shared" si="568"/>
        <v>0</v>
      </c>
      <c r="AQ810" s="2">
        <f t="shared" si="568"/>
        <v>0</v>
      </c>
      <c r="AR810" s="2">
        <f t="shared" si="568"/>
        <v>1835951.97</v>
      </c>
      <c r="AS810" s="2">
        <f t="shared" si="568"/>
        <v>0</v>
      </c>
      <c r="AT810" s="2">
        <f t="shared" si="568"/>
        <v>0</v>
      </c>
      <c r="AU810" s="2">
        <f t="shared" ref="AU810:BZ810" si="569">AU963</f>
        <v>1835951.97</v>
      </c>
      <c r="AV810" s="2">
        <f t="shared" si="569"/>
        <v>25346.23</v>
      </c>
      <c r="AW810" s="2">
        <f t="shared" si="569"/>
        <v>25346.23</v>
      </c>
      <c r="AX810" s="2">
        <f t="shared" si="569"/>
        <v>0</v>
      </c>
      <c r="AY810" s="2">
        <f t="shared" si="569"/>
        <v>25346.23</v>
      </c>
      <c r="AZ810" s="2">
        <f t="shared" si="569"/>
        <v>0</v>
      </c>
      <c r="BA810" s="2">
        <f t="shared" si="569"/>
        <v>0</v>
      </c>
      <c r="BB810" s="2">
        <f t="shared" si="569"/>
        <v>0</v>
      </c>
      <c r="BC810" s="2">
        <f t="shared" si="569"/>
        <v>0</v>
      </c>
      <c r="BD810" s="2">
        <f t="shared" si="569"/>
        <v>0</v>
      </c>
      <c r="BE810" s="2">
        <f t="shared" si="569"/>
        <v>0</v>
      </c>
      <c r="BF810" s="2">
        <f t="shared" si="569"/>
        <v>0</v>
      </c>
      <c r="BG810" s="2">
        <f t="shared" si="569"/>
        <v>0</v>
      </c>
      <c r="BH810" s="2">
        <f t="shared" si="569"/>
        <v>0</v>
      </c>
      <c r="BI810" s="2">
        <f t="shared" si="569"/>
        <v>0</v>
      </c>
      <c r="BJ810" s="2">
        <f t="shared" si="569"/>
        <v>0</v>
      </c>
      <c r="BK810" s="2">
        <f t="shared" si="569"/>
        <v>0</v>
      </c>
      <c r="BL810" s="2">
        <f t="shared" si="569"/>
        <v>0</v>
      </c>
      <c r="BM810" s="2">
        <f t="shared" si="569"/>
        <v>0</v>
      </c>
      <c r="BN810" s="2">
        <f t="shared" si="569"/>
        <v>0</v>
      </c>
      <c r="BO810" s="2">
        <f t="shared" si="569"/>
        <v>0</v>
      </c>
      <c r="BP810" s="2">
        <f t="shared" si="569"/>
        <v>0</v>
      </c>
      <c r="BQ810" s="2">
        <f t="shared" si="569"/>
        <v>0</v>
      </c>
      <c r="BR810" s="2">
        <f t="shared" si="569"/>
        <v>0</v>
      </c>
      <c r="BS810" s="2">
        <f t="shared" si="569"/>
        <v>0</v>
      </c>
      <c r="BT810" s="2">
        <f t="shared" si="569"/>
        <v>0</v>
      </c>
      <c r="BU810" s="2">
        <f t="shared" si="569"/>
        <v>0</v>
      </c>
      <c r="BV810" s="2">
        <f t="shared" si="569"/>
        <v>0</v>
      </c>
      <c r="BW810" s="2">
        <f t="shared" si="569"/>
        <v>0</v>
      </c>
      <c r="BX810" s="2">
        <f t="shared" si="569"/>
        <v>0</v>
      </c>
      <c r="BY810" s="2">
        <f t="shared" si="569"/>
        <v>0</v>
      </c>
      <c r="BZ810" s="2">
        <f t="shared" si="569"/>
        <v>0</v>
      </c>
      <c r="CA810" s="2">
        <f t="shared" ref="CA810:DF810" si="570">CA963</f>
        <v>0</v>
      </c>
      <c r="CB810" s="2">
        <f t="shared" si="570"/>
        <v>0</v>
      </c>
      <c r="CC810" s="2">
        <f t="shared" si="570"/>
        <v>0</v>
      </c>
      <c r="CD810" s="2">
        <f t="shared" si="570"/>
        <v>0</v>
      </c>
      <c r="CE810" s="2">
        <f t="shared" si="570"/>
        <v>0</v>
      </c>
      <c r="CF810" s="2">
        <f t="shared" si="570"/>
        <v>0</v>
      </c>
      <c r="CG810" s="2">
        <f t="shared" si="570"/>
        <v>0</v>
      </c>
      <c r="CH810" s="2">
        <f t="shared" si="570"/>
        <v>0</v>
      </c>
      <c r="CI810" s="2">
        <f t="shared" si="570"/>
        <v>0</v>
      </c>
      <c r="CJ810" s="2">
        <f t="shared" si="570"/>
        <v>0</v>
      </c>
      <c r="CK810" s="2">
        <f t="shared" si="570"/>
        <v>0</v>
      </c>
      <c r="CL810" s="2">
        <f t="shared" si="570"/>
        <v>0</v>
      </c>
      <c r="CM810" s="2">
        <f t="shared" si="570"/>
        <v>0</v>
      </c>
      <c r="CN810" s="2">
        <f t="shared" si="570"/>
        <v>0</v>
      </c>
      <c r="CO810" s="2">
        <f t="shared" si="570"/>
        <v>0</v>
      </c>
      <c r="CP810" s="2">
        <f t="shared" si="570"/>
        <v>0</v>
      </c>
      <c r="CQ810" s="2">
        <f t="shared" si="570"/>
        <v>0</v>
      </c>
      <c r="CR810" s="2">
        <f t="shared" si="570"/>
        <v>0</v>
      </c>
      <c r="CS810" s="2">
        <f t="shared" si="570"/>
        <v>0</v>
      </c>
      <c r="CT810" s="2">
        <f t="shared" si="570"/>
        <v>0</v>
      </c>
      <c r="CU810" s="2">
        <f t="shared" si="570"/>
        <v>0</v>
      </c>
      <c r="CV810" s="2">
        <f t="shared" si="570"/>
        <v>0</v>
      </c>
      <c r="CW810" s="2">
        <f t="shared" si="570"/>
        <v>0</v>
      </c>
      <c r="CX810" s="2">
        <f t="shared" si="570"/>
        <v>0</v>
      </c>
      <c r="CY810" s="2">
        <f t="shared" si="570"/>
        <v>0</v>
      </c>
      <c r="CZ810" s="2">
        <f t="shared" si="570"/>
        <v>0</v>
      </c>
      <c r="DA810" s="2">
        <f t="shared" si="570"/>
        <v>0</v>
      </c>
      <c r="DB810" s="2">
        <f t="shared" si="570"/>
        <v>0</v>
      </c>
      <c r="DC810" s="2">
        <f t="shared" si="570"/>
        <v>0</v>
      </c>
      <c r="DD810" s="2">
        <f t="shared" si="570"/>
        <v>0</v>
      </c>
      <c r="DE810" s="2">
        <f t="shared" si="570"/>
        <v>0</v>
      </c>
      <c r="DF810" s="2">
        <f t="shared" si="570"/>
        <v>0</v>
      </c>
      <c r="DG810" s="3">
        <f t="shared" ref="DG810:EL810" si="571">DG963</f>
        <v>0</v>
      </c>
      <c r="DH810" s="3">
        <f t="shared" si="571"/>
        <v>0</v>
      </c>
      <c r="DI810" s="3">
        <f t="shared" si="571"/>
        <v>0</v>
      </c>
      <c r="DJ810" s="3">
        <f t="shared" si="571"/>
        <v>0</v>
      </c>
      <c r="DK810" s="3">
        <f t="shared" si="571"/>
        <v>0</v>
      </c>
      <c r="DL810" s="3">
        <f t="shared" si="571"/>
        <v>0</v>
      </c>
      <c r="DM810" s="3">
        <f t="shared" si="571"/>
        <v>0</v>
      </c>
      <c r="DN810" s="3">
        <f t="shared" si="571"/>
        <v>0</v>
      </c>
      <c r="DO810" s="3">
        <f t="shared" si="571"/>
        <v>0</v>
      </c>
      <c r="DP810" s="3">
        <f t="shared" si="571"/>
        <v>0</v>
      </c>
      <c r="DQ810" s="3">
        <f t="shared" si="571"/>
        <v>0</v>
      </c>
      <c r="DR810" s="3">
        <f t="shared" si="571"/>
        <v>0</v>
      </c>
      <c r="DS810" s="3">
        <f t="shared" si="571"/>
        <v>0</v>
      </c>
      <c r="DT810" s="3">
        <f t="shared" si="571"/>
        <v>0</v>
      </c>
      <c r="DU810" s="3">
        <f t="shared" si="571"/>
        <v>0</v>
      </c>
      <c r="DV810" s="3">
        <f t="shared" si="571"/>
        <v>0</v>
      </c>
      <c r="DW810" s="3">
        <f t="shared" si="571"/>
        <v>0</v>
      </c>
      <c r="DX810" s="3">
        <f t="shared" si="571"/>
        <v>0</v>
      </c>
      <c r="DY810" s="3">
        <f t="shared" si="571"/>
        <v>0</v>
      </c>
      <c r="DZ810" s="3">
        <f t="shared" si="571"/>
        <v>0</v>
      </c>
      <c r="EA810" s="3">
        <f t="shared" si="571"/>
        <v>0</v>
      </c>
      <c r="EB810" s="3">
        <f t="shared" si="571"/>
        <v>0</v>
      </c>
      <c r="EC810" s="3">
        <f t="shared" si="571"/>
        <v>0</v>
      </c>
      <c r="ED810" s="3">
        <f t="shared" si="571"/>
        <v>0</v>
      </c>
      <c r="EE810" s="3">
        <f t="shared" si="571"/>
        <v>0</v>
      </c>
      <c r="EF810" s="3">
        <f t="shared" si="571"/>
        <v>0</v>
      </c>
      <c r="EG810" s="3">
        <f t="shared" si="571"/>
        <v>0</v>
      </c>
      <c r="EH810" s="3">
        <f t="shared" si="571"/>
        <v>0</v>
      </c>
      <c r="EI810" s="3">
        <f t="shared" si="571"/>
        <v>0</v>
      </c>
      <c r="EJ810" s="3">
        <f t="shared" si="571"/>
        <v>0</v>
      </c>
      <c r="EK810" s="3">
        <f t="shared" si="571"/>
        <v>0</v>
      </c>
      <c r="EL810" s="3">
        <f t="shared" si="571"/>
        <v>0</v>
      </c>
      <c r="EM810" s="3">
        <f t="shared" ref="EM810:FR810" si="572">EM963</f>
        <v>0</v>
      </c>
      <c r="EN810" s="3">
        <f t="shared" si="572"/>
        <v>0</v>
      </c>
      <c r="EO810" s="3">
        <f t="shared" si="572"/>
        <v>0</v>
      </c>
      <c r="EP810" s="3">
        <f t="shared" si="572"/>
        <v>0</v>
      </c>
      <c r="EQ810" s="3">
        <f t="shared" si="572"/>
        <v>0</v>
      </c>
      <c r="ER810" s="3">
        <f t="shared" si="572"/>
        <v>0</v>
      </c>
      <c r="ES810" s="3">
        <f t="shared" si="572"/>
        <v>0</v>
      </c>
      <c r="ET810" s="3">
        <f t="shared" si="572"/>
        <v>0</v>
      </c>
      <c r="EU810" s="3">
        <f t="shared" si="572"/>
        <v>0</v>
      </c>
      <c r="EV810" s="3">
        <f t="shared" si="572"/>
        <v>0</v>
      </c>
      <c r="EW810" s="3">
        <f t="shared" si="572"/>
        <v>0</v>
      </c>
      <c r="EX810" s="3">
        <f t="shared" si="572"/>
        <v>0</v>
      </c>
      <c r="EY810" s="3">
        <f t="shared" si="572"/>
        <v>0</v>
      </c>
      <c r="EZ810" s="3">
        <f t="shared" si="572"/>
        <v>0</v>
      </c>
      <c r="FA810" s="3">
        <f t="shared" si="572"/>
        <v>0</v>
      </c>
      <c r="FB810" s="3">
        <f t="shared" si="572"/>
        <v>0</v>
      </c>
      <c r="FC810" s="3">
        <f t="shared" si="572"/>
        <v>0</v>
      </c>
      <c r="FD810" s="3">
        <f t="shared" si="572"/>
        <v>0</v>
      </c>
      <c r="FE810" s="3">
        <f t="shared" si="572"/>
        <v>0</v>
      </c>
      <c r="FF810" s="3">
        <f t="shared" si="572"/>
        <v>0</v>
      </c>
      <c r="FG810" s="3">
        <f t="shared" si="572"/>
        <v>0</v>
      </c>
      <c r="FH810" s="3">
        <f t="shared" si="572"/>
        <v>0</v>
      </c>
      <c r="FI810" s="3">
        <f t="shared" si="572"/>
        <v>0</v>
      </c>
      <c r="FJ810" s="3">
        <f t="shared" si="572"/>
        <v>0</v>
      </c>
      <c r="FK810" s="3">
        <f t="shared" si="572"/>
        <v>0</v>
      </c>
      <c r="FL810" s="3">
        <f t="shared" si="572"/>
        <v>0</v>
      </c>
      <c r="FM810" s="3">
        <f t="shared" si="572"/>
        <v>0</v>
      </c>
      <c r="FN810" s="3">
        <f t="shared" si="572"/>
        <v>0</v>
      </c>
      <c r="FO810" s="3">
        <f t="shared" si="572"/>
        <v>0</v>
      </c>
      <c r="FP810" s="3">
        <f t="shared" si="572"/>
        <v>0</v>
      </c>
      <c r="FQ810" s="3">
        <f t="shared" si="572"/>
        <v>0</v>
      </c>
      <c r="FR810" s="3">
        <f t="shared" si="572"/>
        <v>0</v>
      </c>
      <c r="FS810" s="3">
        <f t="shared" ref="FS810:GX810" si="573">FS963</f>
        <v>0</v>
      </c>
      <c r="FT810" s="3">
        <f t="shared" si="573"/>
        <v>0</v>
      </c>
      <c r="FU810" s="3">
        <f t="shared" si="573"/>
        <v>0</v>
      </c>
      <c r="FV810" s="3">
        <f t="shared" si="573"/>
        <v>0</v>
      </c>
      <c r="FW810" s="3">
        <f t="shared" si="573"/>
        <v>0</v>
      </c>
      <c r="FX810" s="3">
        <f t="shared" si="573"/>
        <v>0</v>
      </c>
      <c r="FY810" s="3">
        <f t="shared" si="573"/>
        <v>0</v>
      </c>
      <c r="FZ810" s="3">
        <f t="shared" si="573"/>
        <v>0</v>
      </c>
      <c r="GA810" s="3">
        <f t="shared" si="573"/>
        <v>0</v>
      </c>
      <c r="GB810" s="3">
        <f t="shared" si="573"/>
        <v>0</v>
      </c>
      <c r="GC810" s="3">
        <f t="shared" si="573"/>
        <v>0</v>
      </c>
      <c r="GD810" s="3">
        <f t="shared" si="573"/>
        <v>0</v>
      </c>
      <c r="GE810" s="3">
        <f t="shared" si="573"/>
        <v>0</v>
      </c>
      <c r="GF810" s="3">
        <f t="shared" si="573"/>
        <v>0</v>
      </c>
      <c r="GG810" s="3">
        <f t="shared" si="573"/>
        <v>0</v>
      </c>
      <c r="GH810" s="3">
        <f t="shared" si="573"/>
        <v>0</v>
      </c>
      <c r="GI810" s="3">
        <f t="shared" si="573"/>
        <v>0</v>
      </c>
      <c r="GJ810" s="3">
        <f t="shared" si="573"/>
        <v>0</v>
      </c>
      <c r="GK810" s="3">
        <f t="shared" si="573"/>
        <v>0</v>
      </c>
      <c r="GL810" s="3">
        <f t="shared" si="573"/>
        <v>0</v>
      </c>
      <c r="GM810" s="3">
        <f t="shared" si="573"/>
        <v>0</v>
      </c>
      <c r="GN810" s="3">
        <f t="shared" si="573"/>
        <v>0</v>
      </c>
      <c r="GO810" s="3">
        <f t="shared" si="573"/>
        <v>0</v>
      </c>
      <c r="GP810" s="3">
        <f t="shared" si="573"/>
        <v>0</v>
      </c>
      <c r="GQ810" s="3">
        <f t="shared" si="573"/>
        <v>0</v>
      </c>
      <c r="GR810" s="3">
        <f t="shared" si="573"/>
        <v>0</v>
      </c>
      <c r="GS810" s="3">
        <f t="shared" si="573"/>
        <v>0</v>
      </c>
      <c r="GT810" s="3">
        <f t="shared" si="573"/>
        <v>0</v>
      </c>
      <c r="GU810" s="3">
        <f t="shared" si="573"/>
        <v>0</v>
      </c>
      <c r="GV810" s="3">
        <f t="shared" si="573"/>
        <v>0</v>
      </c>
      <c r="GW810" s="3">
        <f t="shared" si="573"/>
        <v>0</v>
      </c>
      <c r="GX810" s="3">
        <f t="shared" si="573"/>
        <v>0</v>
      </c>
    </row>
    <row r="812" spans="1:245" x14ac:dyDescent="0.2">
      <c r="A812" s="1">
        <v>5</v>
      </c>
      <c r="B812" s="1">
        <v>1</v>
      </c>
      <c r="C812" s="1"/>
      <c r="D812" s="1">
        <f>ROW(A844)</f>
        <v>844</v>
      </c>
      <c r="E812" s="1"/>
      <c r="F812" s="1" t="s">
        <v>14</v>
      </c>
      <c r="G812" s="1" t="s">
        <v>396</v>
      </c>
      <c r="H812" s="1" t="s">
        <v>3</v>
      </c>
      <c r="I812" s="1">
        <v>0</v>
      </c>
      <c r="J812" s="1"/>
      <c r="K812" s="1">
        <v>0</v>
      </c>
      <c r="L812" s="1"/>
      <c r="M812" s="1" t="s">
        <v>3</v>
      </c>
      <c r="N812" s="1"/>
      <c r="O812" s="1"/>
      <c r="P812" s="1"/>
      <c r="Q812" s="1"/>
      <c r="R812" s="1"/>
      <c r="S812" s="1">
        <v>0</v>
      </c>
      <c r="T812" s="1"/>
      <c r="U812" s="1" t="s">
        <v>3</v>
      </c>
      <c r="V812" s="1">
        <v>0</v>
      </c>
      <c r="W812" s="1"/>
      <c r="X812" s="1"/>
      <c r="Y812" s="1"/>
      <c r="Z812" s="1"/>
      <c r="AA812" s="1"/>
      <c r="AB812" s="1" t="s">
        <v>3</v>
      </c>
      <c r="AC812" s="1" t="s">
        <v>3</v>
      </c>
      <c r="AD812" s="1" t="s">
        <v>3</v>
      </c>
      <c r="AE812" s="1" t="s">
        <v>3</v>
      </c>
      <c r="AF812" s="1" t="s">
        <v>3</v>
      </c>
      <c r="AG812" s="1" t="s">
        <v>3</v>
      </c>
      <c r="AH812" s="1"/>
      <c r="AI812" s="1"/>
      <c r="AJ812" s="1"/>
      <c r="AK812" s="1"/>
      <c r="AL812" s="1"/>
      <c r="AM812" s="1"/>
      <c r="AN812" s="1"/>
      <c r="AO812" s="1"/>
      <c r="AP812" s="1" t="s">
        <v>3</v>
      </c>
      <c r="AQ812" s="1" t="s">
        <v>3</v>
      </c>
      <c r="AR812" s="1" t="s">
        <v>3</v>
      </c>
      <c r="AS812" s="1"/>
      <c r="AT812" s="1"/>
      <c r="AU812" s="1"/>
      <c r="AV812" s="1"/>
      <c r="AW812" s="1"/>
      <c r="AX812" s="1"/>
      <c r="AY812" s="1"/>
      <c r="AZ812" s="1" t="s">
        <v>3</v>
      </c>
      <c r="BA812" s="1"/>
      <c r="BB812" s="1" t="s">
        <v>3</v>
      </c>
      <c r="BC812" s="1" t="s">
        <v>3</v>
      </c>
      <c r="BD812" s="1" t="s">
        <v>3</v>
      </c>
      <c r="BE812" s="1" t="s">
        <v>3</v>
      </c>
      <c r="BF812" s="1" t="s">
        <v>3</v>
      </c>
      <c r="BG812" s="1" t="s">
        <v>3</v>
      </c>
      <c r="BH812" s="1" t="s">
        <v>3</v>
      </c>
      <c r="BI812" s="1" t="s">
        <v>3</v>
      </c>
      <c r="BJ812" s="1" t="s">
        <v>3</v>
      </c>
      <c r="BK812" s="1" t="s">
        <v>3</v>
      </c>
      <c r="BL812" s="1" t="s">
        <v>3</v>
      </c>
      <c r="BM812" s="1" t="s">
        <v>3</v>
      </c>
      <c r="BN812" s="1" t="s">
        <v>3</v>
      </c>
      <c r="BO812" s="1" t="s">
        <v>3</v>
      </c>
      <c r="BP812" s="1" t="s">
        <v>3</v>
      </c>
      <c r="BQ812" s="1"/>
      <c r="BR812" s="1"/>
      <c r="BS812" s="1"/>
      <c r="BT812" s="1"/>
      <c r="BU812" s="1"/>
      <c r="BV812" s="1"/>
      <c r="BW812" s="1"/>
      <c r="BX812" s="1">
        <v>0</v>
      </c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>
        <v>0</v>
      </c>
    </row>
    <row r="814" spans="1:245" x14ac:dyDescent="0.2">
      <c r="A814" s="2">
        <v>52</v>
      </c>
      <c r="B814" s="2">
        <f t="shared" ref="B814:G814" si="574">B844</f>
        <v>1</v>
      </c>
      <c r="C814" s="2">
        <f t="shared" si="574"/>
        <v>5</v>
      </c>
      <c r="D814" s="2">
        <f t="shared" si="574"/>
        <v>812</v>
      </c>
      <c r="E814" s="2">
        <f t="shared" si="574"/>
        <v>0</v>
      </c>
      <c r="F814" s="2" t="str">
        <f t="shared" si="574"/>
        <v>Новый подраздел</v>
      </c>
      <c r="G814" s="2" t="str">
        <f t="shared" si="574"/>
        <v>Автоматическая пожарная сигнализация</v>
      </c>
      <c r="H814" s="2"/>
      <c r="I814" s="2"/>
      <c r="J814" s="2"/>
      <c r="K814" s="2"/>
      <c r="L814" s="2"/>
      <c r="M814" s="2"/>
      <c r="N814" s="2"/>
      <c r="O814" s="2">
        <f t="shared" ref="O814:AT814" si="575">O844</f>
        <v>564608.65</v>
      </c>
      <c r="P814" s="2">
        <f t="shared" si="575"/>
        <v>4283.43</v>
      </c>
      <c r="Q814" s="2">
        <f t="shared" si="575"/>
        <v>20148.02</v>
      </c>
      <c r="R814" s="2">
        <f t="shared" si="575"/>
        <v>13154.07</v>
      </c>
      <c r="S814" s="2">
        <f t="shared" si="575"/>
        <v>540177.19999999995</v>
      </c>
      <c r="T814" s="2">
        <f t="shared" si="575"/>
        <v>0</v>
      </c>
      <c r="U814" s="2">
        <f t="shared" si="575"/>
        <v>1337.2594999999994</v>
      </c>
      <c r="V814" s="2">
        <f t="shared" si="575"/>
        <v>0</v>
      </c>
      <c r="W814" s="2">
        <f t="shared" si="575"/>
        <v>0</v>
      </c>
      <c r="X814" s="2">
        <f t="shared" si="575"/>
        <v>378124.04</v>
      </c>
      <c r="Y814" s="2">
        <f t="shared" si="575"/>
        <v>54017.71</v>
      </c>
      <c r="Z814" s="2">
        <f t="shared" si="575"/>
        <v>0</v>
      </c>
      <c r="AA814" s="2">
        <f t="shared" si="575"/>
        <v>0</v>
      </c>
      <c r="AB814" s="2">
        <f t="shared" si="575"/>
        <v>564608.65</v>
      </c>
      <c r="AC814" s="2">
        <f t="shared" si="575"/>
        <v>4283.43</v>
      </c>
      <c r="AD814" s="2">
        <f t="shared" si="575"/>
        <v>20148.02</v>
      </c>
      <c r="AE814" s="2">
        <f t="shared" si="575"/>
        <v>13154.07</v>
      </c>
      <c r="AF814" s="2">
        <f t="shared" si="575"/>
        <v>540177.19999999995</v>
      </c>
      <c r="AG814" s="2">
        <f t="shared" si="575"/>
        <v>0</v>
      </c>
      <c r="AH814" s="2">
        <f t="shared" si="575"/>
        <v>1337.2594999999994</v>
      </c>
      <c r="AI814" s="2">
        <f t="shared" si="575"/>
        <v>0</v>
      </c>
      <c r="AJ814" s="2">
        <f t="shared" si="575"/>
        <v>0</v>
      </c>
      <c r="AK814" s="2">
        <f t="shared" si="575"/>
        <v>378124.04</v>
      </c>
      <c r="AL814" s="2">
        <f t="shared" si="575"/>
        <v>54017.71</v>
      </c>
      <c r="AM814" s="2">
        <f t="shared" si="575"/>
        <v>0</v>
      </c>
      <c r="AN814" s="2">
        <f t="shared" si="575"/>
        <v>0</v>
      </c>
      <c r="AO814" s="2">
        <f t="shared" si="575"/>
        <v>0</v>
      </c>
      <c r="AP814" s="2">
        <f t="shared" si="575"/>
        <v>0</v>
      </c>
      <c r="AQ814" s="2">
        <f t="shared" si="575"/>
        <v>0</v>
      </c>
      <c r="AR814" s="2">
        <f t="shared" si="575"/>
        <v>1010956.79</v>
      </c>
      <c r="AS814" s="2">
        <f t="shared" si="575"/>
        <v>0</v>
      </c>
      <c r="AT814" s="2">
        <f t="shared" si="575"/>
        <v>0</v>
      </c>
      <c r="AU814" s="2">
        <f t="shared" ref="AU814:BZ814" si="576">AU844</f>
        <v>1010956.79</v>
      </c>
      <c r="AV814" s="2">
        <f t="shared" si="576"/>
        <v>4283.43</v>
      </c>
      <c r="AW814" s="2">
        <f t="shared" si="576"/>
        <v>4283.43</v>
      </c>
      <c r="AX814" s="2">
        <f t="shared" si="576"/>
        <v>0</v>
      </c>
      <c r="AY814" s="2">
        <f t="shared" si="576"/>
        <v>4283.43</v>
      </c>
      <c r="AZ814" s="2">
        <f t="shared" si="576"/>
        <v>0</v>
      </c>
      <c r="BA814" s="2">
        <f t="shared" si="576"/>
        <v>0</v>
      </c>
      <c r="BB814" s="2">
        <f t="shared" si="576"/>
        <v>0</v>
      </c>
      <c r="BC814" s="2">
        <f t="shared" si="576"/>
        <v>0</v>
      </c>
      <c r="BD814" s="2">
        <f t="shared" si="576"/>
        <v>0</v>
      </c>
      <c r="BE814" s="2">
        <f t="shared" si="576"/>
        <v>0</v>
      </c>
      <c r="BF814" s="2">
        <f t="shared" si="576"/>
        <v>0</v>
      </c>
      <c r="BG814" s="2">
        <f t="shared" si="576"/>
        <v>0</v>
      </c>
      <c r="BH814" s="2">
        <f t="shared" si="576"/>
        <v>0</v>
      </c>
      <c r="BI814" s="2">
        <f t="shared" si="576"/>
        <v>0</v>
      </c>
      <c r="BJ814" s="2">
        <f t="shared" si="576"/>
        <v>0</v>
      </c>
      <c r="BK814" s="2">
        <f t="shared" si="576"/>
        <v>0</v>
      </c>
      <c r="BL814" s="2">
        <f t="shared" si="576"/>
        <v>0</v>
      </c>
      <c r="BM814" s="2">
        <f t="shared" si="576"/>
        <v>0</v>
      </c>
      <c r="BN814" s="2">
        <f t="shared" si="576"/>
        <v>0</v>
      </c>
      <c r="BO814" s="2">
        <f t="shared" si="576"/>
        <v>0</v>
      </c>
      <c r="BP814" s="2">
        <f t="shared" si="576"/>
        <v>0</v>
      </c>
      <c r="BQ814" s="2">
        <f t="shared" si="576"/>
        <v>0</v>
      </c>
      <c r="BR814" s="2">
        <f t="shared" si="576"/>
        <v>0</v>
      </c>
      <c r="BS814" s="2">
        <f t="shared" si="576"/>
        <v>0</v>
      </c>
      <c r="BT814" s="2">
        <f t="shared" si="576"/>
        <v>0</v>
      </c>
      <c r="BU814" s="2">
        <f t="shared" si="576"/>
        <v>0</v>
      </c>
      <c r="BV814" s="2">
        <f t="shared" si="576"/>
        <v>0</v>
      </c>
      <c r="BW814" s="2">
        <f t="shared" si="576"/>
        <v>0</v>
      </c>
      <c r="BX814" s="2">
        <f t="shared" si="576"/>
        <v>0</v>
      </c>
      <c r="BY814" s="2">
        <f t="shared" si="576"/>
        <v>0</v>
      </c>
      <c r="BZ814" s="2">
        <f t="shared" si="576"/>
        <v>0</v>
      </c>
      <c r="CA814" s="2">
        <f t="shared" ref="CA814:DF814" si="577">CA844</f>
        <v>1010956.79</v>
      </c>
      <c r="CB814" s="2">
        <f t="shared" si="577"/>
        <v>0</v>
      </c>
      <c r="CC814" s="2">
        <f t="shared" si="577"/>
        <v>0</v>
      </c>
      <c r="CD814" s="2">
        <f t="shared" si="577"/>
        <v>1010956.79</v>
      </c>
      <c r="CE814" s="2">
        <f t="shared" si="577"/>
        <v>4283.43</v>
      </c>
      <c r="CF814" s="2">
        <f t="shared" si="577"/>
        <v>4283.43</v>
      </c>
      <c r="CG814" s="2">
        <f t="shared" si="577"/>
        <v>0</v>
      </c>
      <c r="CH814" s="2">
        <f t="shared" si="577"/>
        <v>4283.43</v>
      </c>
      <c r="CI814" s="2">
        <f t="shared" si="577"/>
        <v>0</v>
      </c>
      <c r="CJ814" s="2">
        <f t="shared" si="577"/>
        <v>0</v>
      </c>
      <c r="CK814" s="2">
        <f t="shared" si="577"/>
        <v>0</v>
      </c>
      <c r="CL814" s="2">
        <f t="shared" si="577"/>
        <v>0</v>
      </c>
      <c r="CM814" s="2">
        <f t="shared" si="577"/>
        <v>0</v>
      </c>
      <c r="CN814" s="2">
        <f t="shared" si="577"/>
        <v>0</v>
      </c>
      <c r="CO814" s="2">
        <f t="shared" si="577"/>
        <v>0</v>
      </c>
      <c r="CP814" s="2">
        <f t="shared" si="577"/>
        <v>0</v>
      </c>
      <c r="CQ814" s="2">
        <f t="shared" si="577"/>
        <v>0</v>
      </c>
      <c r="CR814" s="2">
        <f t="shared" si="577"/>
        <v>0</v>
      </c>
      <c r="CS814" s="2">
        <f t="shared" si="577"/>
        <v>0</v>
      </c>
      <c r="CT814" s="2">
        <f t="shared" si="577"/>
        <v>0</v>
      </c>
      <c r="CU814" s="2">
        <f t="shared" si="577"/>
        <v>0</v>
      </c>
      <c r="CV814" s="2">
        <f t="shared" si="577"/>
        <v>0</v>
      </c>
      <c r="CW814" s="2">
        <f t="shared" si="577"/>
        <v>0</v>
      </c>
      <c r="CX814" s="2">
        <f t="shared" si="577"/>
        <v>0</v>
      </c>
      <c r="CY814" s="2">
        <f t="shared" si="577"/>
        <v>0</v>
      </c>
      <c r="CZ814" s="2">
        <f t="shared" si="577"/>
        <v>0</v>
      </c>
      <c r="DA814" s="2">
        <f t="shared" si="577"/>
        <v>0</v>
      </c>
      <c r="DB814" s="2">
        <f t="shared" si="577"/>
        <v>0</v>
      </c>
      <c r="DC814" s="2">
        <f t="shared" si="577"/>
        <v>0</v>
      </c>
      <c r="DD814" s="2">
        <f t="shared" si="577"/>
        <v>0</v>
      </c>
      <c r="DE814" s="2">
        <f t="shared" si="577"/>
        <v>0</v>
      </c>
      <c r="DF814" s="2">
        <f t="shared" si="577"/>
        <v>0</v>
      </c>
      <c r="DG814" s="3">
        <f t="shared" ref="DG814:EL814" si="578">DG844</f>
        <v>0</v>
      </c>
      <c r="DH814" s="3">
        <f t="shared" si="578"/>
        <v>0</v>
      </c>
      <c r="DI814" s="3">
        <f t="shared" si="578"/>
        <v>0</v>
      </c>
      <c r="DJ814" s="3">
        <f t="shared" si="578"/>
        <v>0</v>
      </c>
      <c r="DK814" s="3">
        <f t="shared" si="578"/>
        <v>0</v>
      </c>
      <c r="DL814" s="3">
        <f t="shared" si="578"/>
        <v>0</v>
      </c>
      <c r="DM814" s="3">
        <f t="shared" si="578"/>
        <v>0</v>
      </c>
      <c r="DN814" s="3">
        <f t="shared" si="578"/>
        <v>0</v>
      </c>
      <c r="DO814" s="3">
        <f t="shared" si="578"/>
        <v>0</v>
      </c>
      <c r="DP814" s="3">
        <f t="shared" si="578"/>
        <v>0</v>
      </c>
      <c r="DQ814" s="3">
        <f t="shared" si="578"/>
        <v>0</v>
      </c>
      <c r="DR814" s="3">
        <f t="shared" si="578"/>
        <v>0</v>
      </c>
      <c r="DS814" s="3">
        <f t="shared" si="578"/>
        <v>0</v>
      </c>
      <c r="DT814" s="3">
        <f t="shared" si="578"/>
        <v>0</v>
      </c>
      <c r="DU814" s="3">
        <f t="shared" si="578"/>
        <v>0</v>
      </c>
      <c r="DV814" s="3">
        <f t="shared" si="578"/>
        <v>0</v>
      </c>
      <c r="DW814" s="3">
        <f t="shared" si="578"/>
        <v>0</v>
      </c>
      <c r="DX814" s="3">
        <f t="shared" si="578"/>
        <v>0</v>
      </c>
      <c r="DY814" s="3">
        <f t="shared" si="578"/>
        <v>0</v>
      </c>
      <c r="DZ814" s="3">
        <f t="shared" si="578"/>
        <v>0</v>
      </c>
      <c r="EA814" s="3">
        <f t="shared" si="578"/>
        <v>0</v>
      </c>
      <c r="EB814" s="3">
        <f t="shared" si="578"/>
        <v>0</v>
      </c>
      <c r="EC814" s="3">
        <f t="shared" si="578"/>
        <v>0</v>
      </c>
      <c r="ED814" s="3">
        <f t="shared" si="578"/>
        <v>0</v>
      </c>
      <c r="EE814" s="3">
        <f t="shared" si="578"/>
        <v>0</v>
      </c>
      <c r="EF814" s="3">
        <f t="shared" si="578"/>
        <v>0</v>
      </c>
      <c r="EG814" s="3">
        <f t="shared" si="578"/>
        <v>0</v>
      </c>
      <c r="EH814" s="3">
        <f t="shared" si="578"/>
        <v>0</v>
      </c>
      <c r="EI814" s="3">
        <f t="shared" si="578"/>
        <v>0</v>
      </c>
      <c r="EJ814" s="3">
        <f t="shared" si="578"/>
        <v>0</v>
      </c>
      <c r="EK814" s="3">
        <f t="shared" si="578"/>
        <v>0</v>
      </c>
      <c r="EL814" s="3">
        <f t="shared" si="578"/>
        <v>0</v>
      </c>
      <c r="EM814" s="3">
        <f t="shared" ref="EM814:FR814" si="579">EM844</f>
        <v>0</v>
      </c>
      <c r="EN814" s="3">
        <f t="shared" si="579"/>
        <v>0</v>
      </c>
      <c r="EO814" s="3">
        <f t="shared" si="579"/>
        <v>0</v>
      </c>
      <c r="EP814" s="3">
        <f t="shared" si="579"/>
        <v>0</v>
      </c>
      <c r="EQ814" s="3">
        <f t="shared" si="579"/>
        <v>0</v>
      </c>
      <c r="ER814" s="3">
        <f t="shared" si="579"/>
        <v>0</v>
      </c>
      <c r="ES814" s="3">
        <f t="shared" si="579"/>
        <v>0</v>
      </c>
      <c r="ET814" s="3">
        <f t="shared" si="579"/>
        <v>0</v>
      </c>
      <c r="EU814" s="3">
        <f t="shared" si="579"/>
        <v>0</v>
      </c>
      <c r="EV814" s="3">
        <f t="shared" si="579"/>
        <v>0</v>
      </c>
      <c r="EW814" s="3">
        <f t="shared" si="579"/>
        <v>0</v>
      </c>
      <c r="EX814" s="3">
        <f t="shared" si="579"/>
        <v>0</v>
      </c>
      <c r="EY814" s="3">
        <f t="shared" si="579"/>
        <v>0</v>
      </c>
      <c r="EZ814" s="3">
        <f t="shared" si="579"/>
        <v>0</v>
      </c>
      <c r="FA814" s="3">
        <f t="shared" si="579"/>
        <v>0</v>
      </c>
      <c r="FB814" s="3">
        <f t="shared" si="579"/>
        <v>0</v>
      </c>
      <c r="FC814" s="3">
        <f t="shared" si="579"/>
        <v>0</v>
      </c>
      <c r="FD814" s="3">
        <f t="shared" si="579"/>
        <v>0</v>
      </c>
      <c r="FE814" s="3">
        <f t="shared" si="579"/>
        <v>0</v>
      </c>
      <c r="FF814" s="3">
        <f t="shared" si="579"/>
        <v>0</v>
      </c>
      <c r="FG814" s="3">
        <f t="shared" si="579"/>
        <v>0</v>
      </c>
      <c r="FH814" s="3">
        <f t="shared" si="579"/>
        <v>0</v>
      </c>
      <c r="FI814" s="3">
        <f t="shared" si="579"/>
        <v>0</v>
      </c>
      <c r="FJ814" s="3">
        <f t="shared" si="579"/>
        <v>0</v>
      </c>
      <c r="FK814" s="3">
        <f t="shared" si="579"/>
        <v>0</v>
      </c>
      <c r="FL814" s="3">
        <f t="shared" si="579"/>
        <v>0</v>
      </c>
      <c r="FM814" s="3">
        <f t="shared" si="579"/>
        <v>0</v>
      </c>
      <c r="FN814" s="3">
        <f t="shared" si="579"/>
        <v>0</v>
      </c>
      <c r="FO814" s="3">
        <f t="shared" si="579"/>
        <v>0</v>
      </c>
      <c r="FP814" s="3">
        <f t="shared" si="579"/>
        <v>0</v>
      </c>
      <c r="FQ814" s="3">
        <f t="shared" si="579"/>
        <v>0</v>
      </c>
      <c r="FR814" s="3">
        <f t="shared" si="579"/>
        <v>0</v>
      </c>
      <c r="FS814" s="3">
        <f t="shared" ref="FS814:GX814" si="580">FS844</f>
        <v>0</v>
      </c>
      <c r="FT814" s="3">
        <f t="shared" si="580"/>
        <v>0</v>
      </c>
      <c r="FU814" s="3">
        <f t="shared" si="580"/>
        <v>0</v>
      </c>
      <c r="FV814" s="3">
        <f t="shared" si="580"/>
        <v>0</v>
      </c>
      <c r="FW814" s="3">
        <f t="shared" si="580"/>
        <v>0</v>
      </c>
      <c r="FX814" s="3">
        <f t="shared" si="580"/>
        <v>0</v>
      </c>
      <c r="FY814" s="3">
        <f t="shared" si="580"/>
        <v>0</v>
      </c>
      <c r="FZ814" s="3">
        <f t="shared" si="580"/>
        <v>0</v>
      </c>
      <c r="GA814" s="3">
        <f t="shared" si="580"/>
        <v>0</v>
      </c>
      <c r="GB814" s="3">
        <f t="shared" si="580"/>
        <v>0</v>
      </c>
      <c r="GC814" s="3">
        <f t="shared" si="580"/>
        <v>0</v>
      </c>
      <c r="GD814" s="3">
        <f t="shared" si="580"/>
        <v>0</v>
      </c>
      <c r="GE814" s="3">
        <f t="shared" si="580"/>
        <v>0</v>
      </c>
      <c r="GF814" s="3">
        <f t="shared" si="580"/>
        <v>0</v>
      </c>
      <c r="GG814" s="3">
        <f t="shared" si="580"/>
        <v>0</v>
      </c>
      <c r="GH814" s="3">
        <f t="shared" si="580"/>
        <v>0</v>
      </c>
      <c r="GI814" s="3">
        <f t="shared" si="580"/>
        <v>0</v>
      </c>
      <c r="GJ814" s="3">
        <f t="shared" si="580"/>
        <v>0</v>
      </c>
      <c r="GK814" s="3">
        <f t="shared" si="580"/>
        <v>0</v>
      </c>
      <c r="GL814" s="3">
        <f t="shared" si="580"/>
        <v>0</v>
      </c>
      <c r="GM814" s="3">
        <f t="shared" si="580"/>
        <v>0</v>
      </c>
      <c r="GN814" s="3">
        <f t="shared" si="580"/>
        <v>0</v>
      </c>
      <c r="GO814" s="3">
        <f t="shared" si="580"/>
        <v>0</v>
      </c>
      <c r="GP814" s="3">
        <f t="shared" si="580"/>
        <v>0</v>
      </c>
      <c r="GQ814" s="3">
        <f t="shared" si="580"/>
        <v>0</v>
      </c>
      <c r="GR814" s="3">
        <f t="shared" si="580"/>
        <v>0</v>
      </c>
      <c r="GS814" s="3">
        <f t="shared" si="580"/>
        <v>0</v>
      </c>
      <c r="GT814" s="3">
        <f t="shared" si="580"/>
        <v>0</v>
      </c>
      <c r="GU814" s="3">
        <f t="shared" si="580"/>
        <v>0</v>
      </c>
      <c r="GV814" s="3">
        <f t="shared" si="580"/>
        <v>0</v>
      </c>
      <c r="GW814" s="3">
        <f t="shared" si="580"/>
        <v>0</v>
      </c>
      <c r="GX814" s="3">
        <f t="shared" si="580"/>
        <v>0</v>
      </c>
    </row>
    <row r="816" spans="1:245" x14ac:dyDescent="0.2">
      <c r="A816">
        <v>17</v>
      </c>
      <c r="B816">
        <v>1</v>
      </c>
      <c r="C816">
        <f>ROW(SmtRes!A658)</f>
        <v>658</v>
      </c>
      <c r="D816">
        <f>ROW(EtalonRes!A658)</f>
        <v>658</v>
      </c>
      <c r="E816" t="s">
        <v>511</v>
      </c>
      <c r="F816" t="s">
        <v>243</v>
      </c>
      <c r="G816" t="s">
        <v>512</v>
      </c>
      <c r="H816" t="s">
        <v>19</v>
      </c>
      <c r="I816">
        <v>4</v>
      </c>
      <c r="J816">
        <v>0</v>
      </c>
      <c r="K816">
        <v>4</v>
      </c>
      <c r="O816">
        <f t="shared" ref="O816:O842" si="581">ROUND(CP816,2)</f>
        <v>2033.24</v>
      </c>
      <c r="P816">
        <f t="shared" ref="P816:P842" si="582">ROUND(CQ816*I816,2)</f>
        <v>275.88</v>
      </c>
      <c r="Q816">
        <f t="shared" ref="Q816:Q842" si="583">ROUND(CR816*I816,2)</f>
        <v>0</v>
      </c>
      <c r="R816">
        <f t="shared" ref="R816:R842" si="584">ROUND(CS816*I816,2)</f>
        <v>0</v>
      </c>
      <c r="S816">
        <f t="shared" ref="S816:S842" si="585">ROUND(CT816*I816,2)</f>
        <v>1757.36</v>
      </c>
      <c r="T816">
        <f t="shared" ref="T816:T842" si="586">ROUND(CU816*I816,2)</f>
        <v>0</v>
      </c>
      <c r="U816">
        <f t="shared" ref="U816:U842" si="587">CV816*I816</f>
        <v>4.84</v>
      </c>
      <c r="V816">
        <f t="shared" ref="V816:V842" si="588">CW816*I816</f>
        <v>0</v>
      </c>
      <c r="W816">
        <f t="shared" ref="W816:W842" si="589">ROUND(CX816*I816,2)</f>
        <v>0</v>
      </c>
      <c r="X816">
        <f t="shared" ref="X816:X842" si="590">ROUND(CY816,2)</f>
        <v>1230.1500000000001</v>
      </c>
      <c r="Y816">
        <f t="shared" ref="Y816:Y842" si="591">ROUND(CZ816,2)</f>
        <v>175.74</v>
      </c>
      <c r="AA816">
        <v>150194011</v>
      </c>
      <c r="AB816">
        <f t="shared" ref="AB816:AB842" si="592">ROUND((AC816+AD816+AF816),6)</f>
        <v>508.31</v>
      </c>
      <c r="AC816">
        <f>ROUND(((ES816*11)),6)</f>
        <v>68.97</v>
      </c>
      <c r="AD816">
        <f>ROUND(((((ET816*11))-((EU816*11)))+AE816),6)</f>
        <v>0</v>
      </c>
      <c r="AE816">
        <f>ROUND(((EU816*11)),6)</f>
        <v>0</v>
      </c>
      <c r="AF816">
        <f>ROUND(((EV816*11)),6)</f>
        <v>439.34</v>
      </c>
      <c r="AG816">
        <f t="shared" ref="AG816:AG842" si="593">ROUND((AP816),6)</f>
        <v>0</v>
      </c>
      <c r="AH816">
        <f>((EW816*11))</f>
        <v>1.21</v>
      </c>
      <c r="AI816">
        <f>((EX816*11))</f>
        <v>0</v>
      </c>
      <c r="AJ816">
        <f t="shared" ref="AJ816:AJ842" si="594">(AS816)</f>
        <v>0</v>
      </c>
      <c r="AK816">
        <v>46.21</v>
      </c>
      <c r="AL816">
        <v>6.27</v>
      </c>
      <c r="AM816">
        <v>0</v>
      </c>
      <c r="AN816">
        <v>0</v>
      </c>
      <c r="AO816">
        <v>39.94</v>
      </c>
      <c r="AP816">
        <v>0</v>
      </c>
      <c r="AQ816">
        <v>0.11</v>
      </c>
      <c r="AR816">
        <v>0</v>
      </c>
      <c r="AS816">
        <v>0</v>
      </c>
      <c r="AT816">
        <v>70</v>
      </c>
      <c r="AU816">
        <v>10</v>
      </c>
      <c r="AV816">
        <v>1</v>
      </c>
      <c r="AW816">
        <v>1</v>
      </c>
      <c r="AZ816">
        <v>1</v>
      </c>
      <c r="BA816">
        <v>1</v>
      </c>
      <c r="BB816">
        <v>1</v>
      </c>
      <c r="BC816">
        <v>1</v>
      </c>
      <c r="BD816" t="s">
        <v>3</v>
      </c>
      <c r="BE816" t="s">
        <v>3</v>
      </c>
      <c r="BF816" t="s">
        <v>3</v>
      </c>
      <c r="BG816" t="s">
        <v>3</v>
      </c>
      <c r="BH816">
        <v>0</v>
      </c>
      <c r="BI816">
        <v>4</v>
      </c>
      <c r="BJ816" t="s">
        <v>245</v>
      </c>
      <c r="BM816">
        <v>0</v>
      </c>
      <c r="BN816">
        <v>0</v>
      </c>
      <c r="BO816" t="s">
        <v>3</v>
      </c>
      <c r="BP816">
        <v>0</v>
      </c>
      <c r="BQ816">
        <v>1</v>
      </c>
      <c r="BR816">
        <v>0</v>
      </c>
      <c r="BS816">
        <v>1</v>
      </c>
      <c r="BT816">
        <v>1</v>
      </c>
      <c r="BU816">
        <v>1</v>
      </c>
      <c r="BV816">
        <v>1</v>
      </c>
      <c r="BW816">
        <v>1</v>
      </c>
      <c r="BX816">
        <v>1</v>
      </c>
      <c r="BY816" t="s">
        <v>3</v>
      </c>
      <c r="BZ816">
        <v>70</v>
      </c>
      <c r="CA816">
        <v>10</v>
      </c>
      <c r="CB816" t="s">
        <v>3</v>
      </c>
      <c r="CE816">
        <v>0</v>
      </c>
      <c r="CF816">
        <v>0</v>
      </c>
      <c r="CG816">
        <v>0</v>
      </c>
      <c r="CM816">
        <v>0</v>
      </c>
      <c r="CN816" t="s">
        <v>3</v>
      </c>
      <c r="CO816">
        <v>0</v>
      </c>
      <c r="CP816">
        <f t="shared" ref="CP816:CP842" si="595">(P816+Q816+S816)</f>
        <v>2033.2399999999998</v>
      </c>
      <c r="CQ816">
        <f t="shared" ref="CQ816:CQ842" si="596">(AC816*BC816*AW816)</f>
        <v>68.97</v>
      </c>
      <c r="CR816">
        <f>(((((ET816*11))*BB816-((EU816*11))*BS816)+AE816*BS816)*AV816)</f>
        <v>0</v>
      </c>
      <c r="CS816">
        <f t="shared" ref="CS816:CS842" si="597">(AE816*BS816*AV816)</f>
        <v>0</v>
      </c>
      <c r="CT816">
        <f t="shared" ref="CT816:CT842" si="598">(AF816*BA816*AV816)</f>
        <v>439.34</v>
      </c>
      <c r="CU816">
        <f t="shared" ref="CU816:CU842" si="599">AG816</f>
        <v>0</v>
      </c>
      <c r="CV816">
        <f t="shared" ref="CV816:CV842" si="600">(AH816*AV816)</f>
        <v>1.21</v>
      </c>
      <c r="CW816">
        <f t="shared" ref="CW816:CW842" si="601">AI816</f>
        <v>0</v>
      </c>
      <c r="CX816">
        <f t="shared" ref="CX816:CX842" si="602">AJ816</f>
        <v>0</v>
      </c>
      <c r="CY816">
        <f t="shared" ref="CY816:CY842" si="603">((S816*BZ816)/100)</f>
        <v>1230.152</v>
      </c>
      <c r="CZ816">
        <f t="shared" ref="CZ816:CZ842" si="604">((S816*CA816)/100)</f>
        <v>175.73599999999999</v>
      </c>
      <c r="DC816" t="s">
        <v>3</v>
      </c>
      <c r="DD816" t="s">
        <v>33</v>
      </c>
      <c r="DE816" t="s">
        <v>33</v>
      </c>
      <c r="DF816" t="s">
        <v>33</v>
      </c>
      <c r="DG816" t="s">
        <v>33</v>
      </c>
      <c r="DH816" t="s">
        <v>3</v>
      </c>
      <c r="DI816" t="s">
        <v>33</v>
      </c>
      <c r="DJ816" t="s">
        <v>33</v>
      </c>
      <c r="DK816" t="s">
        <v>3</v>
      </c>
      <c r="DL816" t="s">
        <v>33</v>
      </c>
      <c r="DM816" t="s">
        <v>33</v>
      </c>
      <c r="DN816">
        <v>0</v>
      </c>
      <c r="DO816">
        <v>0</v>
      </c>
      <c r="DP816">
        <v>1</v>
      </c>
      <c r="DQ816">
        <v>1</v>
      </c>
      <c r="DU816">
        <v>1010</v>
      </c>
      <c r="DV816" t="s">
        <v>19</v>
      </c>
      <c r="DW816" t="s">
        <v>19</v>
      </c>
      <c r="DX816">
        <v>1</v>
      </c>
      <c r="DZ816" t="s">
        <v>3</v>
      </c>
      <c r="EA816" t="s">
        <v>3</v>
      </c>
      <c r="EB816" t="s">
        <v>3</v>
      </c>
      <c r="EC816" t="s">
        <v>3</v>
      </c>
      <c r="EE816">
        <v>113434998</v>
      </c>
      <c r="EF816">
        <v>1</v>
      </c>
      <c r="EG816" t="s">
        <v>23</v>
      </c>
      <c r="EH816">
        <v>0</v>
      </c>
      <c r="EI816" t="s">
        <v>3</v>
      </c>
      <c r="EJ816">
        <v>4</v>
      </c>
      <c r="EK816">
        <v>0</v>
      </c>
      <c r="EL816" t="s">
        <v>24</v>
      </c>
      <c r="EM816" t="s">
        <v>25</v>
      </c>
      <c r="EO816" t="s">
        <v>3</v>
      </c>
      <c r="EQ816">
        <v>131072</v>
      </c>
      <c r="ER816">
        <v>46.21</v>
      </c>
      <c r="ES816">
        <v>6.27</v>
      </c>
      <c r="ET816">
        <v>0</v>
      </c>
      <c r="EU816">
        <v>0</v>
      </c>
      <c r="EV816">
        <v>39.94</v>
      </c>
      <c r="EW816">
        <v>0.11</v>
      </c>
      <c r="EX816">
        <v>0</v>
      </c>
      <c r="EY816">
        <v>0</v>
      </c>
      <c r="FQ816">
        <v>0</v>
      </c>
      <c r="FR816">
        <f t="shared" ref="FR816:FR842" si="605">ROUND(IF(BI816=3,GM816,0),2)</f>
        <v>0</v>
      </c>
      <c r="FS816">
        <v>0</v>
      </c>
      <c r="FX816">
        <v>770</v>
      </c>
      <c r="FY816">
        <v>110</v>
      </c>
      <c r="GA816" t="s">
        <v>3</v>
      </c>
      <c r="GD816">
        <v>0</v>
      </c>
      <c r="GF816">
        <v>-1538321956</v>
      </c>
      <c r="GG816">
        <v>2</v>
      </c>
      <c r="GH816">
        <v>1</v>
      </c>
      <c r="GI816">
        <v>-2</v>
      </c>
      <c r="GJ816">
        <v>0</v>
      </c>
      <c r="GK816">
        <f>ROUND(R816*(R12)/100,2)</f>
        <v>0</v>
      </c>
      <c r="GL816">
        <f t="shared" ref="GL816:GL842" si="606">ROUND(IF(AND(BH816=3,BI816=3,FS816&lt;&gt;0),P816,0),2)</f>
        <v>0</v>
      </c>
      <c r="GM816">
        <f t="shared" ref="GM816:GM842" si="607">ROUND(O816+X816+Y816+GK816,2)+GX816</f>
        <v>3439.13</v>
      </c>
      <c r="GN816">
        <f t="shared" ref="GN816:GN842" si="608">IF(OR(BI816=0,BI816=1),GM816,0)</f>
        <v>0</v>
      </c>
      <c r="GO816">
        <f t="shared" ref="GO816:GO842" si="609">IF(BI816=2,GM816,0)</f>
        <v>0</v>
      </c>
      <c r="GP816">
        <f t="shared" ref="GP816:GP842" si="610">IF(BI816=4,GM816+GX816,0)</f>
        <v>3439.13</v>
      </c>
      <c r="GR816">
        <v>0</v>
      </c>
      <c r="GS816">
        <v>0</v>
      </c>
      <c r="GT816">
        <v>0</v>
      </c>
      <c r="GU816" t="s">
        <v>33</v>
      </c>
      <c r="GV816">
        <f>ROUND(((GT816*11)),6)</f>
        <v>0</v>
      </c>
      <c r="GW816">
        <v>1</v>
      </c>
      <c r="GX816">
        <f t="shared" ref="GX816:GX842" si="611">ROUND(HC816*I816,2)</f>
        <v>0</v>
      </c>
      <c r="HA816">
        <v>0</v>
      </c>
      <c r="HB816">
        <v>0</v>
      </c>
      <c r="HC816">
        <f t="shared" ref="HC816:HC842" si="612">GV816*GW816</f>
        <v>0</v>
      </c>
      <c r="HE816" t="s">
        <v>3</v>
      </c>
      <c r="HF816" t="s">
        <v>3</v>
      </c>
      <c r="HM816" t="s">
        <v>3</v>
      </c>
      <c r="HN816" t="s">
        <v>3</v>
      </c>
      <c r="HO816" t="s">
        <v>3</v>
      </c>
      <c r="HP816" t="s">
        <v>3</v>
      </c>
      <c r="HQ816" t="s">
        <v>3</v>
      </c>
      <c r="IK816">
        <v>0</v>
      </c>
    </row>
    <row r="817" spans="1:245" x14ac:dyDescent="0.2">
      <c r="A817">
        <v>17</v>
      </c>
      <c r="B817">
        <v>1</v>
      </c>
      <c r="C817">
        <f>ROW(SmtRes!A663)</f>
        <v>663</v>
      </c>
      <c r="D817">
        <f>ROW(EtalonRes!A663)</f>
        <v>663</v>
      </c>
      <c r="E817" t="s">
        <v>513</v>
      </c>
      <c r="F817" t="s">
        <v>239</v>
      </c>
      <c r="G817" t="s">
        <v>514</v>
      </c>
      <c r="H817" t="s">
        <v>19</v>
      </c>
      <c r="I817">
        <v>4</v>
      </c>
      <c r="J817">
        <v>0</v>
      </c>
      <c r="K817">
        <v>4</v>
      </c>
      <c r="O817">
        <f t="shared" si="581"/>
        <v>362.56</v>
      </c>
      <c r="P817">
        <f t="shared" si="582"/>
        <v>43.08</v>
      </c>
      <c r="Q817">
        <f t="shared" si="583"/>
        <v>0</v>
      </c>
      <c r="R817">
        <f t="shared" si="584"/>
        <v>0</v>
      </c>
      <c r="S817">
        <f t="shared" si="585"/>
        <v>319.48</v>
      </c>
      <c r="T817">
        <f t="shared" si="586"/>
        <v>0</v>
      </c>
      <c r="U817">
        <f t="shared" si="587"/>
        <v>0.88</v>
      </c>
      <c r="V817">
        <f t="shared" si="588"/>
        <v>0</v>
      </c>
      <c r="W817">
        <f t="shared" si="589"/>
        <v>0</v>
      </c>
      <c r="X817">
        <f t="shared" si="590"/>
        <v>223.64</v>
      </c>
      <c r="Y817">
        <f t="shared" si="591"/>
        <v>31.95</v>
      </c>
      <c r="AA817">
        <v>150194011</v>
      </c>
      <c r="AB817">
        <f t="shared" si="592"/>
        <v>90.64</v>
      </c>
      <c r="AC817">
        <f>ROUND((ES817),6)</f>
        <v>10.77</v>
      </c>
      <c r="AD817">
        <f>ROUND((((ET817)-(EU817))+AE817),6)</f>
        <v>0</v>
      </c>
      <c r="AE817">
        <f t="shared" ref="AE817:AF820" si="613">ROUND((EU817),6)</f>
        <v>0</v>
      </c>
      <c r="AF817">
        <f t="shared" si="613"/>
        <v>79.87</v>
      </c>
      <c r="AG817">
        <f t="shared" si="593"/>
        <v>0</v>
      </c>
      <c r="AH817">
        <f t="shared" ref="AH817:AI820" si="614">(EW817)</f>
        <v>0.22</v>
      </c>
      <c r="AI817">
        <f t="shared" si="614"/>
        <v>0</v>
      </c>
      <c r="AJ817">
        <f t="shared" si="594"/>
        <v>0</v>
      </c>
      <c r="AK817">
        <v>90.64</v>
      </c>
      <c r="AL817">
        <v>10.77</v>
      </c>
      <c r="AM817">
        <v>0</v>
      </c>
      <c r="AN817">
        <v>0</v>
      </c>
      <c r="AO817">
        <v>79.87</v>
      </c>
      <c r="AP817">
        <v>0</v>
      </c>
      <c r="AQ817">
        <v>0.22</v>
      </c>
      <c r="AR817">
        <v>0</v>
      </c>
      <c r="AS817">
        <v>0</v>
      </c>
      <c r="AT817">
        <v>70</v>
      </c>
      <c r="AU817">
        <v>10</v>
      </c>
      <c r="AV817">
        <v>1</v>
      </c>
      <c r="AW817">
        <v>1</v>
      </c>
      <c r="AZ817">
        <v>1</v>
      </c>
      <c r="BA817">
        <v>1</v>
      </c>
      <c r="BB817">
        <v>1</v>
      </c>
      <c r="BC817">
        <v>1</v>
      </c>
      <c r="BD817" t="s">
        <v>3</v>
      </c>
      <c r="BE817" t="s">
        <v>3</v>
      </c>
      <c r="BF817" t="s">
        <v>3</v>
      </c>
      <c r="BG817" t="s">
        <v>3</v>
      </c>
      <c r="BH817">
        <v>0</v>
      </c>
      <c r="BI817">
        <v>4</v>
      </c>
      <c r="BJ817" t="s">
        <v>241</v>
      </c>
      <c r="BM817">
        <v>0</v>
      </c>
      <c r="BN817">
        <v>0</v>
      </c>
      <c r="BO817" t="s">
        <v>3</v>
      </c>
      <c r="BP817">
        <v>0</v>
      </c>
      <c r="BQ817">
        <v>1</v>
      </c>
      <c r="BR817">
        <v>0</v>
      </c>
      <c r="BS817">
        <v>1</v>
      </c>
      <c r="BT817">
        <v>1</v>
      </c>
      <c r="BU817">
        <v>1</v>
      </c>
      <c r="BV817">
        <v>1</v>
      </c>
      <c r="BW817">
        <v>1</v>
      </c>
      <c r="BX817">
        <v>1</v>
      </c>
      <c r="BY817" t="s">
        <v>3</v>
      </c>
      <c r="BZ817">
        <v>70</v>
      </c>
      <c r="CA817">
        <v>10</v>
      </c>
      <c r="CB817" t="s">
        <v>3</v>
      </c>
      <c r="CE817">
        <v>0</v>
      </c>
      <c r="CF817">
        <v>0</v>
      </c>
      <c r="CG817">
        <v>0</v>
      </c>
      <c r="CM817">
        <v>0</v>
      </c>
      <c r="CN817" t="s">
        <v>3</v>
      </c>
      <c r="CO817">
        <v>0</v>
      </c>
      <c r="CP817">
        <f t="shared" si="595"/>
        <v>362.56</v>
      </c>
      <c r="CQ817">
        <f t="shared" si="596"/>
        <v>10.77</v>
      </c>
      <c r="CR817">
        <f>((((ET817)*BB817-(EU817)*BS817)+AE817*BS817)*AV817)</f>
        <v>0</v>
      </c>
      <c r="CS817">
        <f t="shared" si="597"/>
        <v>0</v>
      </c>
      <c r="CT817">
        <f t="shared" si="598"/>
        <v>79.87</v>
      </c>
      <c r="CU817">
        <f t="shared" si="599"/>
        <v>0</v>
      </c>
      <c r="CV817">
        <f t="shared" si="600"/>
        <v>0.22</v>
      </c>
      <c r="CW817">
        <f t="shared" si="601"/>
        <v>0</v>
      </c>
      <c r="CX817">
        <f t="shared" si="602"/>
        <v>0</v>
      </c>
      <c r="CY817">
        <f t="shared" si="603"/>
        <v>223.63600000000002</v>
      </c>
      <c r="CZ817">
        <f t="shared" si="604"/>
        <v>31.948</v>
      </c>
      <c r="DC817" t="s">
        <v>3</v>
      </c>
      <c r="DD817" t="s">
        <v>3</v>
      </c>
      <c r="DE817" t="s">
        <v>3</v>
      </c>
      <c r="DF817" t="s">
        <v>3</v>
      </c>
      <c r="DG817" t="s">
        <v>3</v>
      </c>
      <c r="DH817" t="s">
        <v>3</v>
      </c>
      <c r="DI817" t="s">
        <v>3</v>
      </c>
      <c r="DJ817" t="s">
        <v>3</v>
      </c>
      <c r="DK817" t="s">
        <v>3</v>
      </c>
      <c r="DL817" t="s">
        <v>3</v>
      </c>
      <c r="DM817" t="s">
        <v>3</v>
      </c>
      <c r="DN817">
        <v>0</v>
      </c>
      <c r="DO817">
        <v>0</v>
      </c>
      <c r="DP817">
        <v>1</v>
      </c>
      <c r="DQ817">
        <v>1</v>
      </c>
      <c r="DU817">
        <v>1010</v>
      </c>
      <c r="DV817" t="s">
        <v>19</v>
      </c>
      <c r="DW817" t="s">
        <v>19</v>
      </c>
      <c r="DX817">
        <v>1</v>
      </c>
      <c r="DZ817" t="s">
        <v>3</v>
      </c>
      <c r="EA817" t="s">
        <v>3</v>
      </c>
      <c r="EB817" t="s">
        <v>3</v>
      </c>
      <c r="EC817" t="s">
        <v>3</v>
      </c>
      <c r="EE817">
        <v>113434998</v>
      </c>
      <c r="EF817">
        <v>1</v>
      </c>
      <c r="EG817" t="s">
        <v>23</v>
      </c>
      <c r="EH817">
        <v>0</v>
      </c>
      <c r="EI817" t="s">
        <v>3</v>
      </c>
      <c r="EJ817">
        <v>4</v>
      </c>
      <c r="EK817">
        <v>0</v>
      </c>
      <c r="EL817" t="s">
        <v>24</v>
      </c>
      <c r="EM817" t="s">
        <v>25</v>
      </c>
      <c r="EO817" t="s">
        <v>3</v>
      </c>
      <c r="EQ817">
        <v>131072</v>
      </c>
      <c r="ER817">
        <v>90.64</v>
      </c>
      <c r="ES817">
        <v>10.77</v>
      </c>
      <c r="ET817">
        <v>0</v>
      </c>
      <c r="EU817">
        <v>0</v>
      </c>
      <c r="EV817">
        <v>79.87</v>
      </c>
      <c r="EW817">
        <v>0.22</v>
      </c>
      <c r="EX817">
        <v>0</v>
      </c>
      <c r="EY817">
        <v>0</v>
      </c>
      <c r="FQ817">
        <v>0</v>
      </c>
      <c r="FR817">
        <f t="shared" si="605"/>
        <v>0</v>
      </c>
      <c r="FS817">
        <v>0</v>
      </c>
      <c r="FX817">
        <v>70</v>
      </c>
      <c r="FY817">
        <v>10</v>
      </c>
      <c r="GA817" t="s">
        <v>3</v>
      </c>
      <c r="GD817">
        <v>0</v>
      </c>
      <c r="GF817">
        <v>671586892</v>
      </c>
      <c r="GG817">
        <v>2</v>
      </c>
      <c r="GH817">
        <v>1</v>
      </c>
      <c r="GI817">
        <v>-2</v>
      </c>
      <c r="GJ817">
        <v>0</v>
      </c>
      <c r="GK817">
        <f>ROUND(R817*(R12)/100,2)</f>
        <v>0</v>
      </c>
      <c r="GL817">
        <f t="shared" si="606"/>
        <v>0</v>
      </c>
      <c r="GM817">
        <f t="shared" si="607"/>
        <v>618.15</v>
      </c>
      <c r="GN817">
        <f t="shared" si="608"/>
        <v>0</v>
      </c>
      <c r="GO817">
        <f t="shared" si="609"/>
        <v>0</v>
      </c>
      <c r="GP817">
        <f t="shared" si="610"/>
        <v>618.15</v>
      </c>
      <c r="GR817">
        <v>0</v>
      </c>
      <c r="GS817">
        <v>0</v>
      </c>
      <c r="GT817">
        <v>0</v>
      </c>
      <c r="GU817" t="s">
        <v>3</v>
      </c>
      <c r="GV817">
        <f>ROUND((GT817),6)</f>
        <v>0</v>
      </c>
      <c r="GW817">
        <v>1</v>
      </c>
      <c r="GX817">
        <f t="shared" si="611"/>
        <v>0</v>
      </c>
      <c r="HA817">
        <v>0</v>
      </c>
      <c r="HB817">
        <v>0</v>
      </c>
      <c r="HC817">
        <f t="shared" si="612"/>
        <v>0</v>
      </c>
      <c r="HE817" t="s">
        <v>3</v>
      </c>
      <c r="HF817" t="s">
        <v>3</v>
      </c>
      <c r="HM817" t="s">
        <v>3</v>
      </c>
      <c r="HN817" t="s">
        <v>3</v>
      </c>
      <c r="HO817" t="s">
        <v>3</v>
      </c>
      <c r="HP817" t="s">
        <v>3</v>
      </c>
      <c r="HQ817" t="s">
        <v>3</v>
      </c>
      <c r="IK817">
        <v>0</v>
      </c>
    </row>
    <row r="818" spans="1:245" x14ac:dyDescent="0.2">
      <c r="A818">
        <v>17</v>
      </c>
      <c r="B818">
        <v>1</v>
      </c>
      <c r="C818">
        <f>ROW(SmtRes!A665)</f>
        <v>665</v>
      </c>
      <c r="D818">
        <f>ROW(EtalonRes!A665)</f>
        <v>665</v>
      </c>
      <c r="E818" t="s">
        <v>515</v>
      </c>
      <c r="F818" t="s">
        <v>56</v>
      </c>
      <c r="G818" t="s">
        <v>57</v>
      </c>
      <c r="H818" t="s">
        <v>19</v>
      </c>
      <c r="I818">
        <v>367</v>
      </c>
      <c r="J818">
        <v>0</v>
      </c>
      <c r="K818">
        <v>367</v>
      </c>
      <c r="O818">
        <f t="shared" si="581"/>
        <v>21341.05</v>
      </c>
      <c r="P818">
        <f t="shared" si="582"/>
        <v>22.02</v>
      </c>
      <c r="Q818">
        <f t="shared" si="583"/>
        <v>0</v>
      </c>
      <c r="R818">
        <f t="shared" si="584"/>
        <v>0</v>
      </c>
      <c r="S818">
        <f t="shared" si="585"/>
        <v>21319.03</v>
      </c>
      <c r="T818">
        <f t="shared" si="586"/>
        <v>0</v>
      </c>
      <c r="U818">
        <f t="shared" si="587"/>
        <v>58.72</v>
      </c>
      <c r="V818">
        <f t="shared" si="588"/>
        <v>0</v>
      </c>
      <c r="W818">
        <f t="shared" si="589"/>
        <v>0</v>
      </c>
      <c r="X818">
        <f t="shared" si="590"/>
        <v>14923.32</v>
      </c>
      <c r="Y818">
        <f t="shared" si="591"/>
        <v>2131.9</v>
      </c>
      <c r="AA818">
        <v>150194011</v>
      </c>
      <c r="AB818">
        <f t="shared" si="592"/>
        <v>58.15</v>
      </c>
      <c r="AC818">
        <f>ROUND((ES818),6)</f>
        <v>0.06</v>
      </c>
      <c r="AD818">
        <f>ROUND((((ET818)-(EU818))+AE818),6)</f>
        <v>0</v>
      </c>
      <c r="AE818">
        <f t="shared" si="613"/>
        <v>0</v>
      </c>
      <c r="AF818">
        <f t="shared" si="613"/>
        <v>58.09</v>
      </c>
      <c r="AG818">
        <f t="shared" si="593"/>
        <v>0</v>
      </c>
      <c r="AH818">
        <f t="shared" si="614"/>
        <v>0.16</v>
      </c>
      <c r="AI818">
        <f t="shared" si="614"/>
        <v>0</v>
      </c>
      <c r="AJ818">
        <f t="shared" si="594"/>
        <v>0</v>
      </c>
      <c r="AK818">
        <v>58.15</v>
      </c>
      <c r="AL818">
        <v>0.06</v>
      </c>
      <c r="AM818">
        <v>0</v>
      </c>
      <c r="AN818">
        <v>0</v>
      </c>
      <c r="AO818">
        <v>58.09</v>
      </c>
      <c r="AP818">
        <v>0</v>
      </c>
      <c r="AQ818">
        <v>0.16</v>
      </c>
      <c r="AR818">
        <v>0</v>
      </c>
      <c r="AS818">
        <v>0</v>
      </c>
      <c r="AT818">
        <v>70</v>
      </c>
      <c r="AU818">
        <v>10</v>
      </c>
      <c r="AV818">
        <v>1</v>
      </c>
      <c r="AW818">
        <v>1</v>
      </c>
      <c r="AZ818">
        <v>1</v>
      </c>
      <c r="BA818">
        <v>1</v>
      </c>
      <c r="BB818">
        <v>1</v>
      </c>
      <c r="BC818">
        <v>1</v>
      </c>
      <c r="BD818" t="s">
        <v>3</v>
      </c>
      <c r="BE818" t="s">
        <v>3</v>
      </c>
      <c r="BF818" t="s">
        <v>3</v>
      </c>
      <c r="BG818" t="s">
        <v>3</v>
      </c>
      <c r="BH818">
        <v>0</v>
      </c>
      <c r="BI818">
        <v>4</v>
      </c>
      <c r="BJ818" t="s">
        <v>58</v>
      </c>
      <c r="BM818">
        <v>0</v>
      </c>
      <c r="BN818">
        <v>0</v>
      </c>
      <c r="BO818" t="s">
        <v>3</v>
      </c>
      <c r="BP818">
        <v>0</v>
      </c>
      <c r="BQ818">
        <v>1</v>
      </c>
      <c r="BR818">
        <v>0</v>
      </c>
      <c r="BS818">
        <v>1</v>
      </c>
      <c r="BT818">
        <v>1</v>
      </c>
      <c r="BU818">
        <v>1</v>
      </c>
      <c r="BV818">
        <v>1</v>
      </c>
      <c r="BW818">
        <v>1</v>
      </c>
      <c r="BX818">
        <v>1</v>
      </c>
      <c r="BY818" t="s">
        <v>3</v>
      </c>
      <c r="BZ818">
        <v>70</v>
      </c>
      <c r="CA818">
        <v>10</v>
      </c>
      <c r="CB818" t="s">
        <v>3</v>
      </c>
      <c r="CE818">
        <v>0</v>
      </c>
      <c r="CF818">
        <v>0</v>
      </c>
      <c r="CG818">
        <v>0</v>
      </c>
      <c r="CM818">
        <v>0</v>
      </c>
      <c r="CN818" t="s">
        <v>3</v>
      </c>
      <c r="CO818">
        <v>0</v>
      </c>
      <c r="CP818">
        <f t="shared" si="595"/>
        <v>21341.05</v>
      </c>
      <c r="CQ818">
        <f t="shared" si="596"/>
        <v>0.06</v>
      </c>
      <c r="CR818">
        <f>((((ET818)*BB818-(EU818)*BS818)+AE818*BS818)*AV818)</f>
        <v>0</v>
      </c>
      <c r="CS818">
        <f t="shared" si="597"/>
        <v>0</v>
      </c>
      <c r="CT818">
        <f t="shared" si="598"/>
        <v>58.09</v>
      </c>
      <c r="CU818">
        <f t="shared" si="599"/>
        <v>0</v>
      </c>
      <c r="CV818">
        <f t="shared" si="600"/>
        <v>0.16</v>
      </c>
      <c r="CW818">
        <f t="shared" si="601"/>
        <v>0</v>
      </c>
      <c r="CX818">
        <f t="shared" si="602"/>
        <v>0</v>
      </c>
      <c r="CY818">
        <f t="shared" si="603"/>
        <v>14923.320999999998</v>
      </c>
      <c r="CZ818">
        <f t="shared" si="604"/>
        <v>2131.9029999999998</v>
      </c>
      <c r="DC818" t="s">
        <v>3</v>
      </c>
      <c r="DD818" t="s">
        <v>3</v>
      </c>
      <c r="DE818" t="s">
        <v>3</v>
      </c>
      <c r="DF818" t="s">
        <v>3</v>
      </c>
      <c r="DG818" t="s">
        <v>3</v>
      </c>
      <c r="DH818" t="s">
        <v>3</v>
      </c>
      <c r="DI818" t="s">
        <v>3</v>
      </c>
      <c r="DJ818" t="s">
        <v>3</v>
      </c>
      <c r="DK818" t="s">
        <v>3</v>
      </c>
      <c r="DL818" t="s">
        <v>3</v>
      </c>
      <c r="DM818" t="s">
        <v>3</v>
      </c>
      <c r="DN818">
        <v>0</v>
      </c>
      <c r="DO818">
        <v>0</v>
      </c>
      <c r="DP818">
        <v>1</v>
      </c>
      <c r="DQ818">
        <v>1</v>
      </c>
      <c r="DU818">
        <v>1010</v>
      </c>
      <c r="DV818" t="s">
        <v>19</v>
      </c>
      <c r="DW818" t="s">
        <v>19</v>
      </c>
      <c r="DX818">
        <v>1</v>
      </c>
      <c r="DZ818" t="s">
        <v>3</v>
      </c>
      <c r="EA818" t="s">
        <v>3</v>
      </c>
      <c r="EB818" t="s">
        <v>3</v>
      </c>
      <c r="EC818" t="s">
        <v>3</v>
      </c>
      <c r="EE818">
        <v>113434998</v>
      </c>
      <c r="EF818">
        <v>1</v>
      </c>
      <c r="EG818" t="s">
        <v>23</v>
      </c>
      <c r="EH818">
        <v>0</v>
      </c>
      <c r="EI818" t="s">
        <v>3</v>
      </c>
      <c r="EJ818">
        <v>4</v>
      </c>
      <c r="EK818">
        <v>0</v>
      </c>
      <c r="EL818" t="s">
        <v>24</v>
      </c>
      <c r="EM818" t="s">
        <v>25</v>
      </c>
      <c r="EO818" t="s">
        <v>3</v>
      </c>
      <c r="EQ818">
        <v>131072</v>
      </c>
      <c r="ER818">
        <v>58.15</v>
      </c>
      <c r="ES818">
        <v>0.06</v>
      </c>
      <c r="ET818">
        <v>0</v>
      </c>
      <c r="EU818">
        <v>0</v>
      </c>
      <c r="EV818">
        <v>58.09</v>
      </c>
      <c r="EW818">
        <v>0.16</v>
      </c>
      <c r="EX818">
        <v>0</v>
      </c>
      <c r="EY818">
        <v>0</v>
      </c>
      <c r="FQ818">
        <v>0</v>
      </c>
      <c r="FR818">
        <f t="shared" si="605"/>
        <v>0</v>
      </c>
      <c r="FS818">
        <v>0</v>
      </c>
      <c r="FX818">
        <v>70</v>
      </c>
      <c r="FY818">
        <v>10</v>
      </c>
      <c r="GA818" t="s">
        <v>3</v>
      </c>
      <c r="GD818">
        <v>0</v>
      </c>
      <c r="GF818">
        <v>-1393869291</v>
      </c>
      <c r="GG818">
        <v>2</v>
      </c>
      <c r="GH818">
        <v>1</v>
      </c>
      <c r="GI818">
        <v>-2</v>
      </c>
      <c r="GJ818">
        <v>0</v>
      </c>
      <c r="GK818">
        <f>ROUND(R818*(R12)/100,2)</f>
        <v>0</v>
      </c>
      <c r="GL818">
        <f t="shared" si="606"/>
        <v>0</v>
      </c>
      <c r="GM818">
        <f t="shared" si="607"/>
        <v>38396.269999999997</v>
      </c>
      <c r="GN818">
        <f t="shared" si="608"/>
        <v>0</v>
      </c>
      <c r="GO818">
        <f t="shared" si="609"/>
        <v>0</v>
      </c>
      <c r="GP818">
        <f t="shared" si="610"/>
        <v>38396.269999999997</v>
      </c>
      <c r="GR818">
        <v>0</v>
      </c>
      <c r="GS818">
        <v>0</v>
      </c>
      <c r="GT818">
        <v>0</v>
      </c>
      <c r="GU818" t="s">
        <v>3</v>
      </c>
      <c r="GV818">
        <f>ROUND((GT818),6)</f>
        <v>0</v>
      </c>
      <c r="GW818">
        <v>1</v>
      </c>
      <c r="GX818">
        <f t="shared" si="611"/>
        <v>0</v>
      </c>
      <c r="HA818">
        <v>0</v>
      </c>
      <c r="HB818">
        <v>0</v>
      </c>
      <c r="HC818">
        <f t="shared" si="612"/>
        <v>0</v>
      </c>
      <c r="HE818" t="s">
        <v>3</v>
      </c>
      <c r="HF818" t="s">
        <v>3</v>
      </c>
      <c r="HM818" t="s">
        <v>3</v>
      </c>
      <c r="HN818" t="s">
        <v>3</v>
      </c>
      <c r="HO818" t="s">
        <v>3</v>
      </c>
      <c r="HP818" t="s">
        <v>3</v>
      </c>
      <c r="HQ818" t="s">
        <v>3</v>
      </c>
      <c r="IK818">
        <v>0</v>
      </c>
    </row>
    <row r="819" spans="1:245" x14ac:dyDescent="0.2">
      <c r="A819">
        <v>17</v>
      </c>
      <c r="B819">
        <v>1</v>
      </c>
      <c r="C819">
        <f>ROW(SmtRes!A666)</f>
        <v>666</v>
      </c>
      <c r="D819">
        <f>ROW(EtalonRes!A666)</f>
        <v>666</v>
      </c>
      <c r="E819" t="s">
        <v>516</v>
      </c>
      <c r="F819" t="s">
        <v>250</v>
      </c>
      <c r="G819" t="s">
        <v>251</v>
      </c>
      <c r="H819" t="s">
        <v>19</v>
      </c>
      <c r="I819">
        <v>367</v>
      </c>
      <c r="J819">
        <v>0</v>
      </c>
      <c r="K819">
        <v>367</v>
      </c>
      <c r="O819">
        <f t="shared" si="581"/>
        <v>29312.29</v>
      </c>
      <c r="P819">
        <f t="shared" si="582"/>
        <v>0</v>
      </c>
      <c r="Q819">
        <f t="shared" si="583"/>
        <v>0</v>
      </c>
      <c r="R819">
        <f t="shared" si="584"/>
        <v>0</v>
      </c>
      <c r="S819">
        <f t="shared" si="585"/>
        <v>29312.29</v>
      </c>
      <c r="T819">
        <f t="shared" si="586"/>
        <v>0</v>
      </c>
      <c r="U819">
        <f t="shared" si="587"/>
        <v>80.739999999999995</v>
      </c>
      <c r="V819">
        <f t="shared" si="588"/>
        <v>0</v>
      </c>
      <c r="W819">
        <f t="shared" si="589"/>
        <v>0</v>
      </c>
      <c r="X819">
        <f t="shared" si="590"/>
        <v>20518.599999999999</v>
      </c>
      <c r="Y819">
        <f t="shared" si="591"/>
        <v>2931.23</v>
      </c>
      <c r="AA819">
        <v>150194011</v>
      </c>
      <c r="AB819">
        <f t="shared" si="592"/>
        <v>79.87</v>
      </c>
      <c r="AC819">
        <f>ROUND((ES819),6)</f>
        <v>0</v>
      </c>
      <c r="AD819">
        <f>ROUND((((ET819)-(EU819))+AE819),6)</f>
        <v>0</v>
      </c>
      <c r="AE819">
        <f t="shared" si="613"/>
        <v>0</v>
      </c>
      <c r="AF819">
        <f t="shared" si="613"/>
        <v>79.87</v>
      </c>
      <c r="AG819">
        <f t="shared" si="593"/>
        <v>0</v>
      </c>
      <c r="AH819">
        <f t="shared" si="614"/>
        <v>0.22</v>
      </c>
      <c r="AI819">
        <f t="shared" si="614"/>
        <v>0</v>
      </c>
      <c r="AJ819">
        <f t="shared" si="594"/>
        <v>0</v>
      </c>
      <c r="AK819">
        <v>79.87</v>
      </c>
      <c r="AL819">
        <v>0</v>
      </c>
      <c r="AM819">
        <v>0</v>
      </c>
      <c r="AN819">
        <v>0</v>
      </c>
      <c r="AO819">
        <v>79.87</v>
      </c>
      <c r="AP819">
        <v>0</v>
      </c>
      <c r="AQ819">
        <v>0.22</v>
      </c>
      <c r="AR819">
        <v>0</v>
      </c>
      <c r="AS819">
        <v>0</v>
      </c>
      <c r="AT819">
        <v>70</v>
      </c>
      <c r="AU819">
        <v>10</v>
      </c>
      <c r="AV819">
        <v>1</v>
      </c>
      <c r="AW819">
        <v>1</v>
      </c>
      <c r="AZ819">
        <v>1</v>
      </c>
      <c r="BA819">
        <v>1</v>
      </c>
      <c r="BB819">
        <v>1</v>
      </c>
      <c r="BC819">
        <v>1</v>
      </c>
      <c r="BD819" t="s">
        <v>3</v>
      </c>
      <c r="BE819" t="s">
        <v>3</v>
      </c>
      <c r="BF819" t="s">
        <v>3</v>
      </c>
      <c r="BG819" t="s">
        <v>3</v>
      </c>
      <c r="BH819">
        <v>0</v>
      </c>
      <c r="BI819">
        <v>4</v>
      </c>
      <c r="BJ819" t="s">
        <v>252</v>
      </c>
      <c r="BM819">
        <v>0</v>
      </c>
      <c r="BN819">
        <v>0</v>
      </c>
      <c r="BO819" t="s">
        <v>3</v>
      </c>
      <c r="BP819">
        <v>0</v>
      </c>
      <c r="BQ819">
        <v>1</v>
      </c>
      <c r="BR819">
        <v>0</v>
      </c>
      <c r="BS819">
        <v>1</v>
      </c>
      <c r="BT819">
        <v>1</v>
      </c>
      <c r="BU819">
        <v>1</v>
      </c>
      <c r="BV819">
        <v>1</v>
      </c>
      <c r="BW819">
        <v>1</v>
      </c>
      <c r="BX819">
        <v>1</v>
      </c>
      <c r="BY819" t="s">
        <v>3</v>
      </c>
      <c r="BZ819">
        <v>70</v>
      </c>
      <c r="CA819">
        <v>10</v>
      </c>
      <c r="CB819" t="s">
        <v>3</v>
      </c>
      <c r="CE819">
        <v>0</v>
      </c>
      <c r="CF819">
        <v>0</v>
      </c>
      <c r="CG819">
        <v>0</v>
      </c>
      <c r="CM819">
        <v>0</v>
      </c>
      <c r="CN819" t="s">
        <v>3</v>
      </c>
      <c r="CO819">
        <v>0</v>
      </c>
      <c r="CP819">
        <f t="shared" si="595"/>
        <v>29312.29</v>
      </c>
      <c r="CQ819">
        <f t="shared" si="596"/>
        <v>0</v>
      </c>
      <c r="CR819">
        <f>((((ET819)*BB819-(EU819)*BS819)+AE819*BS819)*AV819)</f>
        <v>0</v>
      </c>
      <c r="CS819">
        <f t="shared" si="597"/>
        <v>0</v>
      </c>
      <c r="CT819">
        <f t="shared" si="598"/>
        <v>79.87</v>
      </c>
      <c r="CU819">
        <f t="shared" si="599"/>
        <v>0</v>
      </c>
      <c r="CV819">
        <f t="shared" si="600"/>
        <v>0.22</v>
      </c>
      <c r="CW819">
        <f t="shared" si="601"/>
        <v>0</v>
      </c>
      <c r="CX819">
        <f t="shared" si="602"/>
        <v>0</v>
      </c>
      <c r="CY819">
        <f t="shared" si="603"/>
        <v>20518.602999999999</v>
      </c>
      <c r="CZ819">
        <f t="shared" si="604"/>
        <v>2931.2290000000003</v>
      </c>
      <c r="DC819" t="s">
        <v>3</v>
      </c>
      <c r="DD819" t="s">
        <v>3</v>
      </c>
      <c r="DE819" t="s">
        <v>3</v>
      </c>
      <c r="DF819" t="s">
        <v>3</v>
      </c>
      <c r="DG819" t="s">
        <v>3</v>
      </c>
      <c r="DH819" t="s">
        <v>3</v>
      </c>
      <c r="DI819" t="s">
        <v>3</v>
      </c>
      <c r="DJ819" t="s">
        <v>3</v>
      </c>
      <c r="DK819" t="s">
        <v>3</v>
      </c>
      <c r="DL819" t="s">
        <v>3</v>
      </c>
      <c r="DM819" t="s">
        <v>3</v>
      </c>
      <c r="DN819">
        <v>0</v>
      </c>
      <c r="DO819">
        <v>0</v>
      </c>
      <c r="DP819">
        <v>1</v>
      </c>
      <c r="DQ819">
        <v>1</v>
      </c>
      <c r="DU819">
        <v>1010</v>
      </c>
      <c r="DV819" t="s">
        <v>19</v>
      </c>
      <c r="DW819" t="s">
        <v>19</v>
      </c>
      <c r="DX819">
        <v>1</v>
      </c>
      <c r="DZ819" t="s">
        <v>3</v>
      </c>
      <c r="EA819" t="s">
        <v>3</v>
      </c>
      <c r="EB819" t="s">
        <v>3</v>
      </c>
      <c r="EC819" t="s">
        <v>3</v>
      </c>
      <c r="EE819">
        <v>113434998</v>
      </c>
      <c r="EF819">
        <v>1</v>
      </c>
      <c r="EG819" t="s">
        <v>23</v>
      </c>
      <c r="EH819">
        <v>0</v>
      </c>
      <c r="EI819" t="s">
        <v>3</v>
      </c>
      <c r="EJ819">
        <v>4</v>
      </c>
      <c r="EK819">
        <v>0</v>
      </c>
      <c r="EL819" t="s">
        <v>24</v>
      </c>
      <c r="EM819" t="s">
        <v>25</v>
      </c>
      <c r="EO819" t="s">
        <v>3</v>
      </c>
      <c r="EQ819">
        <v>131072</v>
      </c>
      <c r="ER819">
        <v>79.87</v>
      </c>
      <c r="ES819">
        <v>0</v>
      </c>
      <c r="ET819">
        <v>0</v>
      </c>
      <c r="EU819">
        <v>0</v>
      </c>
      <c r="EV819">
        <v>79.87</v>
      </c>
      <c r="EW819">
        <v>0.22</v>
      </c>
      <c r="EX819">
        <v>0</v>
      </c>
      <c r="EY819">
        <v>0</v>
      </c>
      <c r="FQ819">
        <v>0</v>
      </c>
      <c r="FR819">
        <f t="shared" si="605"/>
        <v>0</v>
      </c>
      <c r="FS819">
        <v>0</v>
      </c>
      <c r="FX819">
        <v>70</v>
      </c>
      <c r="FY819">
        <v>10</v>
      </c>
      <c r="GA819" t="s">
        <v>3</v>
      </c>
      <c r="GD819">
        <v>0</v>
      </c>
      <c r="GF819">
        <v>-1241436916</v>
      </c>
      <c r="GG819">
        <v>2</v>
      </c>
      <c r="GH819">
        <v>1</v>
      </c>
      <c r="GI819">
        <v>-2</v>
      </c>
      <c r="GJ819">
        <v>0</v>
      </c>
      <c r="GK819">
        <f>ROUND(R819*(R12)/100,2)</f>
        <v>0</v>
      </c>
      <c r="GL819">
        <f t="shared" si="606"/>
        <v>0</v>
      </c>
      <c r="GM819">
        <f t="shared" si="607"/>
        <v>52762.12</v>
      </c>
      <c r="GN819">
        <f t="shared" si="608"/>
        <v>0</v>
      </c>
      <c r="GO819">
        <f t="shared" si="609"/>
        <v>0</v>
      </c>
      <c r="GP819">
        <f t="shared" si="610"/>
        <v>52762.12</v>
      </c>
      <c r="GR819">
        <v>0</v>
      </c>
      <c r="GS819">
        <v>0</v>
      </c>
      <c r="GT819">
        <v>0</v>
      </c>
      <c r="GU819" t="s">
        <v>3</v>
      </c>
      <c r="GV819">
        <f>ROUND((GT819),6)</f>
        <v>0</v>
      </c>
      <c r="GW819">
        <v>1</v>
      </c>
      <c r="GX819">
        <f t="shared" si="611"/>
        <v>0</v>
      </c>
      <c r="HA819">
        <v>0</v>
      </c>
      <c r="HB819">
        <v>0</v>
      </c>
      <c r="HC819">
        <f t="shared" si="612"/>
        <v>0</v>
      </c>
      <c r="HE819" t="s">
        <v>3</v>
      </c>
      <c r="HF819" t="s">
        <v>3</v>
      </c>
      <c r="HM819" t="s">
        <v>3</v>
      </c>
      <c r="HN819" t="s">
        <v>3</v>
      </c>
      <c r="HO819" t="s">
        <v>3</v>
      </c>
      <c r="HP819" t="s">
        <v>3</v>
      </c>
      <c r="HQ819" t="s">
        <v>3</v>
      </c>
      <c r="IK819">
        <v>0</v>
      </c>
    </row>
    <row r="820" spans="1:245" x14ac:dyDescent="0.2">
      <c r="A820">
        <v>17</v>
      </c>
      <c r="B820">
        <v>1</v>
      </c>
      <c r="C820">
        <f>ROW(SmtRes!A671)</f>
        <v>671</v>
      </c>
      <c r="D820">
        <f>ROW(EtalonRes!A671)</f>
        <v>671</v>
      </c>
      <c r="E820" t="s">
        <v>517</v>
      </c>
      <c r="F820" t="s">
        <v>254</v>
      </c>
      <c r="G820" t="s">
        <v>255</v>
      </c>
      <c r="H820" t="s">
        <v>19</v>
      </c>
      <c r="I820">
        <v>367</v>
      </c>
      <c r="J820">
        <v>0</v>
      </c>
      <c r="K820">
        <v>367</v>
      </c>
      <c r="O820">
        <f t="shared" si="581"/>
        <v>59743.93</v>
      </c>
      <c r="P820">
        <f t="shared" si="582"/>
        <v>1115.68</v>
      </c>
      <c r="Q820">
        <f t="shared" si="583"/>
        <v>0</v>
      </c>
      <c r="R820">
        <f t="shared" si="584"/>
        <v>0</v>
      </c>
      <c r="S820">
        <f t="shared" si="585"/>
        <v>58628.25</v>
      </c>
      <c r="T820">
        <f t="shared" si="586"/>
        <v>0</v>
      </c>
      <c r="U820">
        <f t="shared" si="587"/>
        <v>161.47999999999999</v>
      </c>
      <c r="V820">
        <f t="shared" si="588"/>
        <v>0</v>
      </c>
      <c r="W820">
        <f t="shared" si="589"/>
        <v>0</v>
      </c>
      <c r="X820">
        <f t="shared" si="590"/>
        <v>41039.78</v>
      </c>
      <c r="Y820">
        <f t="shared" si="591"/>
        <v>5862.83</v>
      </c>
      <c r="AA820">
        <v>150194011</v>
      </c>
      <c r="AB820">
        <f t="shared" si="592"/>
        <v>162.79</v>
      </c>
      <c r="AC820">
        <f>ROUND((ES820),6)</f>
        <v>3.04</v>
      </c>
      <c r="AD820">
        <f>ROUND((((ET820)-(EU820))+AE820),6)</f>
        <v>0</v>
      </c>
      <c r="AE820">
        <f t="shared" si="613"/>
        <v>0</v>
      </c>
      <c r="AF820">
        <f t="shared" si="613"/>
        <v>159.75</v>
      </c>
      <c r="AG820">
        <f t="shared" si="593"/>
        <v>0</v>
      </c>
      <c r="AH820">
        <f t="shared" si="614"/>
        <v>0.44</v>
      </c>
      <c r="AI820">
        <f t="shared" si="614"/>
        <v>0</v>
      </c>
      <c r="AJ820">
        <f t="shared" si="594"/>
        <v>0</v>
      </c>
      <c r="AK820">
        <v>162.79</v>
      </c>
      <c r="AL820">
        <v>3.04</v>
      </c>
      <c r="AM820">
        <v>0</v>
      </c>
      <c r="AN820">
        <v>0</v>
      </c>
      <c r="AO820">
        <v>159.75</v>
      </c>
      <c r="AP820">
        <v>0</v>
      </c>
      <c r="AQ820">
        <v>0.44</v>
      </c>
      <c r="AR820">
        <v>0</v>
      </c>
      <c r="AS820">
        <v>0</v>
      </c>
      <c r="AT820">
        <v>70</v>
      </c>
      <c r="AU820">
        <v>10</v>
      </c>
      <c r="AV820">
        <v>1</v>
      </c>
      <c r="AW820">
        <v>1</v>
      </c>
      <c r="AZ820">
        <v>1</v>
      </c>
      <c r="BA820">
        <v>1</v>
      </c>
      <c r="BB820">
        <v>1</v>
      </c>
      <c r="BC820">
        <v>1</v>
      </c>
      <c r="BD820" t="s">
        <v>3</v>
      </c>
      <c r="BE820" t="s">
        <v>3</v>
      </c>
      <c r="BF820" t="s">
        <v>3</v>
      </c>
      <c r="BG820" t="s">
        <v>3</v>
      </c>
      <c r="BH820">
        <v>0</v>
      </c>
      <c r="BI820">
        <v>4</v>
      </c>
      <c r="BJ820" t="s">
        <v>256</v>
      </c>
      <c r="BM820">
        <v>0</v>
      </c>
      <c r="BN820">
        <v>0</v>
      </c>
      <c r="BO820" t="s">
        <v>3</v>
      </c>
      <c r="BP820">
        <v>0</v>
      </c>
      <c r="BQ820">
        <v>1</v>
      </c>
      <c r="BR820">
        <v>0</v>
      </c>
      <c r="BS820">
        <v>1</v>
      </c>
      <c r="BT820">
        <v>1</v>
      </c>
      <c r="BU820">
        <v>1</v>
      </c>
      <c r="BV820">
        <v>1</v>
      </c>
      <c r="BW820">
        <v>1</v>
      </c>
      <c r="BX820">
        <v>1</v>
      </c>
      <c r="BY820" t="s">
        <v>3</v>
      </c>
      <c r="BZ820">
        <v>70</v>
      </c>
      <c r="CA820">
        <v>10</v>
      </c>
      <c r="CB820" t="s">
        <v>3</v>
      </c>
      <c r="CE820">
        <v>0</v>
      </c>
      <c r="CF820">
        <v>0</v>
      </c>
      <c r="CG820">
        <v>0</v>
      </c>
      <c r="CM820">
        <v>0</v>
      </c>
      <c r="CN820" t="s">
        <v>3</v>
      </c>
      <c r="CO820">
        <v>0</v>
      </c>
      <c r="CP820">
        <f t="shared" si="595"/>
        <v>59743.93</v>
      </c>
      <c r="CQ820">
        <f t="shared" si="596"/>
        <v>3.04</v>
      </c>
      <c r="CR820">
        <f>((((ET820)*BB820-(EU820)*BS820)+AE820*BS820)*AV820)</f>
        <v>0</v>
      </c>
      <c r="CS820">
        <f t="shared" si="597"/>
        <v>0</v>
      </c>
      <c r="CT820">
        <f t="shared" si="598"/>
        <v>159.75</v>
      </c>
      <c r="CU820">
        <f t="shared" si="599"/>
        <v>0</v>
      </c>
      <c r="CV820">
        <f t="shared" si="600"/>
        <v>0.44</v>
      </c>
      <c r="CW820">
        <f t="shared" si="601"/>
        <v>0</v>
      </c>
      <c r="CX820">
        <f t="shared" si="602"/>
        <v>0</v>
      </c>
      <c r="CY820">
        <f t="shared" si="603"/>
        <v>41039.775000000001</v>
      </c>
      <c r="CZ820">
        <f t="shared" si="604"/>
        <v>5862.8249999999998</v>
      </c>
      <c r="DC820" t="s">
        <v>3</v>
      </c>
      <c r="DD820" t="s">
        <v>3</v>
      </c>
      <c r="DE820" t="s">
        <v>3</v>
      </c>
      <c r="DF820" t="s">
        <v>3</v>
      </c>
      <c r="DG820" t="s">
        <v>3</v>
      </c>
      <c r="DH820" t="s">
        <v>3</v>
      </c>
      <c r="DI820" t="s">
        <v>3</v>
      </c>
      <c r="DJ820" t="s">
        <v>3</v>
      </c>
      <c r="DK820" t="s">
        <v>3</v>
      </c>
      <c r="DL820" t="s">
        <v>3</v>
      </c>
      <c r="DM820" t="s">
        <v>3</v>
      </c>
      <c r="DN820">
        <v>0</v>
      </c>
      <c r="DO820">
        <v>0</v>
      </c>
      <c r="DP820">
        <v>1</v>
      </c>
      <c r="DQ820">
        <v>1</v>
      </c>
      <c r="DU820">
        <v>1010</v>
      </c>
      <c r="DV820" t="s">
        <v>19</v>
      </c>
      <c r="DW820" t="s">
        <v>19</v>
      </c>
      <c r="DX820">
        <v>1</v>
      </c>
      <c r="DZ820" t="s">
        <v>3</v>
      </c>
      <c r="EA820" t="s">
        <v>3</v>
      </c>
      <c r="EB820" t="s">
        <v>3</v>
      </c>
      <c r="EC820" t="s">
        <v>3</v>
      </c>
      <c r="EE820">
        <v>113434998</v>
      </c>
      <c r="EF820">
        <v>1</v>
      </c>
      <c r="EG820" t="s">
        <v>23</v>
      </c>
      <c r="EH820">
        <v>0</v>
      </c>
      <c r="EI820" t="s">
        <v>3</v>
      </c>
      <c r="EJ820">
        <v>4</v>
      </c>
      <c r="EK820">
        <v>0</v>
      </c>
      <c r="EL820" t="s">
        <v>24</v>
      </c>
      <c r="EM820" t="s">
        <v>25</v>
      </c>
      <c r="EO820" t="s">
        <v>3</v>
      </c>
      <c r="EQ820">
        <v>131072</v>
      </c>
      <c r="ER820">
        <v>162.79</v>
      </c>
      <c r="ES820">
        <v>3.04</v>
      </c>
      <c r="ET820">
        <v>0</v>
      </c>
      <c r="EU820">
        <v>0</v>
      </c>
      <c r="EV820">
        <v>159.75</v>
      </c>
      <c r="EW820">
        <v>0.44</v>
      </c>
      <c r="EX820">
        <v>0</v>
      </c>
      <c r="EY820">
        <v>0</v>
      </c>
      <c r="FQ820">
        <v>0</v>
      </c>
      <c r="FR820">
        <f t="shared" si="605"/>
        <v>0</v>
      </c>
      <c r="FS820">
        <v>0</v>
      </c>
      <c r="FX820">
        <v>70</v>
      </c>
      <c r="FY820">
        <v>10</v>
      </c>
      <c r="GA820" t="s">
        <v>3</v>
      </c>
      <c r="GD820">
        <v>0</v>
      </c>
      <c r="GF820">
        <v>589556195</v>
      </c>
      <c r="GG820">
        <v>2</v>
      </c>
      <c r="GH820">
        <v>1</v>
      </c>
      <c r="GI820">
        <v>-2</v>
      </c>
      <c r="GJ820">
        <v>0</v>
      </c>
      <c r="GK820">
        <f>ROUND(R820*(R12)/100,2)</f>
        <v>0</v>
      </c>
      <c r="GL820">
        <f t="shared" si="606"/>
        <v>0</v>
      </c>
      <c r="GM820">
        <f t="shared" si="607"/>
        <v>106646.54</v>
      </c>
      <c r="GN820">
        <f t="shared" si="608"/>
        <v>0</v>
      </c>
      <c r="GO820">
        <f t="shared" si="609"/>
        <v>0</v>
      </c>
      <c r="GP820">
        <f t="shared" si="610"/>
        <v>106646.54</v>
      </c>
      <c r="GR820">
        <v>0</v>
      </c>
      <c r="GS820">
        <v>0</v>
      </c>
      <c r="GT820">
        <v>0</v>
      </c>
      <c r="GU820" t="s">
        <v>3</v>
      </c>
      <c r="GV820">
        <f>ROUND((GT820),6)</f>
        <v>0</v>
      </c>
      <c r="GW820">
        <v>1</v>
      </c>
      <c r="GX820">
        <f t="shared" si="611"/>
        <v>0</v>
      </c>
      <c r="HA820">
        <v>0</v>
      </c>
      <c r="HB820">
        <v>0</v>
      </c>
      <c r="HC820">
        <f t="shared" si="612"/>
        <v>0</v>
      </c>
      <c r="HE820" t="s">
        <v>3</v>
      </c>
      <c r="HF820" t="s">
        <v>3</v>
      </c>
      <c r="HM820" t="s">
        <v>3</v>
      </c>
      <c r="HN820" t="s">
        <v>3</v>
      </c>
      <c r="HO820" t="s">
        <v>3</v>
      </c>
      <c r="HP820" t="s">
        <v>3</v>
      </c>
      <c r="HQ820" t="s">
        <v>3</v>
      </c>
      <c r="IK820">
        <v>0</v>
      </c>
    </row>
    <row r="821" spans="1:245" x14ac:dyDescent="0.2">
      <c r="A821">
        <v>17</v>
      </c>
      <c r="B821">
        <v>1</v>
      </c>
      <c r="C821">
        <f>ROW(SmtRes!A672)</f>
        <v>672</v>
      </c>
      <c r="D821">
        <f>ROW(EtalonRes!A672)</f>
        <v>672</v>
      </c>
      <c r="E821" t="s">
        <v>518</v>
      </c>
      <c r="F821" t="s">
        <v>519</v>
      </c>
      <c r="G821" t="s">
        <v>520</v>
      </c>
      <c r="H821" t="s">
        <v>19</v>
      </c>
      <c r="I821">
        <v>1</v>
      </c>
      <c r="J821">
        <v>0</v>
      </c>
      <c r="K821">
        <v>1</v>
      </c>
      <c r="O821">
        <f t="shared" si="581"/>
        <v>5399.2</v>
      </c>
      <c r="P821">
        <f t="shared" si="582"/>
        <v>0</v>
      </c>
      <c r="Q821">
        <f t="shared" si="583"/>
        <v>0</v>
      </c>
      <c r="R821">
        <f t="shared" si="584"/>
        <v>0</v>
      </c>
      <c r="S821">
        <f t="shared" si="585"/>
        <v>5399.2</v>
      </c>
      <c r="T821">
        <f t="shared" si="586"/>
        <v>0</v>
      </c>
      <c r="U821">
        <f t="shared" si="587"/>
        <v>10.88</v>
      </c>
      <c r="V821">
        <f t="shared" si="588"/>
        <v>0</v>
      </c>
      <c r="W821">
        <f t="shared" si="589"/>
        <v>0</v>
      </c>
      <c r="X821">
        <f t="shared" si="590"/>
        <v>3779.44</v>
      </c>
      <c r="Y821">
        <f t="shared" si="591"/>
        <v>539.91999999999996</v>
      </c>
      <c r="AA821">
        <v>150194011</v>
      </c>
      <c r="AB821">
        <f t="shared" si="592"/>
        <v>5399.2</v>
      </c>
      <c r="AC821">
        <f>ROUND(((ES821*4)),6)</f>
        <v>0</v>
      </c>
      <c r="AD821">
        <f>ROUND(((((ET821*4))-((EU821*4)))+AE821),6)</f>
        <v>0</v>
      </c>
      <c r="AE821">
        <f t="shared" ref="AE821:AF823" si="615">ROUND(((EU821*4)),6)</f>
        <v>0</v>
      </c>
      <c r="AF821">
        <f t="shared" si="615"/>
        <v>5399.2</v>
      </c>
      <c r="AG821">
        <f t="shared" si="593"/>
        <v>0</v>
      </c>
      <c r="AH821">
        <f t="shared" ref="AH821:AI823" si="616">((EW821*4))</f>
        <v>10.88</v>
      </c>
      <c r="AI821">
        <f t="shared" si="616"/>
        <v>0</v>
      </c>
      <c r="AJ821">
        <f t="shared" si="594"/>
        <v>0</v>
      </c>
      <c r="AK821">
        <v>1349.8</v>
      </c>
      <c r="AL821">
        <v>0</v>
      </c>
      <c r="AM821">
        <v>0</v>
      </c>
      <c r="AN821">
        <v>0</v>
      </c>
      <c r="AO821">
        <v>1349.8</v>
      </c>
      <c r="AP821">
        <v>0</v>
      </c>
      <c r="AQ821">
        <v>2.72</v>
      </c>
      <c r="AR821">
        <v>0</v>
      </c>
      <c r="AS821">
        <v>0</v>
      </c>
      <c r="AT821">
        <v>70</v>
      </c>
      <c r="AU821">
        <v>10</v>
      </c>
      <c r="AV821">
        <v>1</v>
      </c>
      <c r="AW821">
        <v>1</v>
      </c>
      <c r="AZ821">
        <v>1</v>
      </c>
      <c r="BA821">
        <v>1</v>
      </c>
      <c r="BB821">
        <v>1</v>
      </c>
      <c r="BC821">
        <v>1</v>
      </c>
      <c r="BD821" t="s">
        <v>3</v>
      </c>
      <c r="BE821" t="s">
        <v>3</v>
      </c>
      <c r="BF821" t="s">
        <v>3</v>
      </c>
      <c r="BG821" t="s">
        <v>3</v>
      </c>
      <c r="BH821">
        <v>0</v>
      </c>
      <c r="BI821">
        <v>4</v>
      </c>
      <c r="BJ821" t="s">
        <v>521</v>
      </c>
      <c r="BM821">
        <v>0</v>
      </c>
      <c r="BN821">
        <v>0</v>
      </c>
      <c r="BO821" t="s">
        <v>3</v>
      </c>
      <c r="BP821">
        <v>0</v>
      </c>
      <c r="BQ821">
        <v>1</v>
      </c>
      <c r="BR821">
        <v>0</v>
      </c>
      <c r="BS821">
        <v>1</v>
      </c>
      <c r="BT821">
        <v>1</v>
      </c>
      <c r="BU821">
        <v>1</v>
      </c>
      <c r="BV821">
        <v>1</v>
      </c>
      <c r="BW821">
        <v>1</v>
      </c>
      <c r="BX821">
        <v>1</v>
      </c>
      <c r="BY821" t="s">
        <v>3</v>
      </c>
      <c r="BZ821">
        <v>70</v>
      </c>
      <c r="CA821">
        <v>10</v>
      </c>
      <c r="CB821" t="s">
        <v>3</v>
      </c>
      <c r="CE821">
        <v>0</v>
      </c>
      <c r="CF821">
        <v>0</v>
      </c>
      <c r="CG821">
        <v>0</v>
      </c>
      <c r="CM821">
        <v>0</v>
      </c>
      <c r="CN821" t="s">
        <v>3</v>
      </c>
      <c r="CO821">
        <v>0</v>
      </c>
      <c r="CP821">
        <f t="shared" si="595"/>
        <v>5399.2</v>
      </c>
      <c r="CQ821">
        <f t="shared" si="596"/>
        <v>0</v>
      </c>
      <c r="CR821">
        <f>(((((ET821*4))*BB821-((EU821*4))*BS821)+AE821*BS821)*AV821)</f>
        <v>0</v>
      </c>
      <c r="CS821">
        <f t="shared" si="597"/>
        <v>0</v>
      </c>
      <c r="CT821">
        <f t="shared" si="598"/>
        <v>5399.2</v>
      </c>
      <c r="CU821">
        <f t="shared" si="599"/>
        <v>0</v>
      </c>
      <c r="CV821">
        <f t="shared" si="600"/>
        <v>10.88</v>
      </c>
      <c r="CW821">
        <f t="shared" si="601"/>
        <v>0</v>
      </c>
      <c r="CX821">
        <f t="shared" si="602"/>
        <v>0</v>
      </c>
      <c r="CY821">
        <f t="shared" si="603"/>
        <v>3779.44</v>
      </c>
      <c r="CZ821">
        <f t="shared" si="604"/>
        <v>539.91999999999996</v>
      </c>
      <c r="DC821" t="s">
        <v>3</v>
      </c>
      <c r="DD821" t="s">
        <v>196</v>
      </c>
      <c r="DE821" t="s">
        <v>196</v>
      </c>
      <c r="DF821" t="s">
        <v>196</v>
      </c>
      <c r="DG821" t="s">
        <v>196</v>
      </c>
      <c r="DH821" t="s">
        <v>3</v>
      </c>
      <c r="DI821" t="s">
        <v>196</v>
      </c>
      <c r="DJ821" t="s">
        <v>196</v>
      </c>
      <c r="DK821" t="s">
        <v>3</v>
      </c>
      <c r="DL821" t="s">
        <v>196</v>
      </c>
      <c r="DM821" t="s">
        <v>196</v>
      </c>
      <c r="DN821">
        <v>0</v>
      </c>
      <c r="DO821">
        <v>0</v>
      </c>
      <c r="DP821">
        <v>1</v>
      </c>
      <c r="DQ821">
        <v>1</v>
      </c>
      <c r="DU821">
        <v>1010</v>
      </c>
      <c r="DV821" t="s">
        <v>19</v>
      </c>
      <c r="DW821" t="s">
        <v>19</v>
      </c>
      <c r="DX821">
        <v>1</v>
      </c>
      <c r="DZ821" t="s">
        <v>3</v>
      </c>
      <c r="EA821" t="s">
        <v>3</v>
      </c>
      <c r="EB821" t="s">
        <v>3</v>
      </c>
      <c r="EC821" t="s">
        <v>3</v>
      </c>
      <c r="EE821">
        <v>113434998</v>
      </c>
      <c r="EF821">
        <v>1</v>
      </c>
      <c r="EG821" t="s">
        <v>23</v>
      </c>
      <c r="EH821">
        <v>0</v>
      </c>
      <c r="EI821" t="s">
        <v>3</v>
      </c>
      <c r="EJ821">
        <v>4</v>
      </c>
      <c r="EK821">
        <v>0</v>
      </c>
      <c r="EL821" t="s">
        <v>24</v>
      </c>
      <c r="EM821" t="s">
        <v>25</v>
      </c>
      <c r="EO821" t="s">
        <v>3</v>
      </c>
      <c r="EQ821">
        <v>131072</v>
      </c>
      <c r="ER821">
        <v>1349.8</v>
      </c>
      <c r="ES821">
        <v>0</v>
      </c>
      <c r="ET821">
        <v>0</v>
      </c>
      <c r="EU821">
        <v>0</v>
      </c>
      <c r="EV821">
        <v>1349.8</v>
      </c>
      <c r="EW821">
        <v>2.72</v>
      </c>
      <c r="EX821">
        <v>0</v>
      </c>
      <c r="EY821">
        <v>0</v>
      </c>
      <c r="FQ821">
        <v>0</v>
      </c>
      <c r="FR821">
        <f t="shared" si="605"/>
        <v>0</v>
      </c>
      <c r="FS821">
        <v>0</v>
      </c>
      <c r="FX821">
        <v>280</v>
      </c>
      <c r="FY821">
        <v>40</v>
      </c>
      <c r="GA821" t="s">
        <v>3</v>
      </c>
      <c r="GD821">
        <v>0</v>
      </c>
      <c r="GF821">
        <v>-789866212</v>
      </c>
      <c r="GG821">
        <v>2</v>
      </c>
      <c r="GH821">
        <v>1</v>
      </c>
      <c r="GI821">
        <v>-2</v>
      </c>
      <c r="GJ821">
        <v>0</v>
      </c>
      <c r="GK821">
        <f>ROUND(R821*(R12)/100,2)</f>
        <v>0</v>
      </c>
      <c r="GL821">
        <f t="shared" si="606"/>
        <v>0</v>
      </c>
      <c r="GM821">
        <f t="shared" si="607"/>
        <v>9718.56</v>
      </c>
      <c r="GN821">
        <f t="shared" si="608"/>
        <v>0</v>
      </c>
      <c r="GO821">
        <f t="shared" si="609"/>
        <v>0</v>
      </c>
      <c r="GP821">
        <f t="shared" si="610"/>
        <v>9718.56</v>
      </c>
      <c r="GR821">
        <v>0</v>
      </c>
      <c r="GS821">
        <v>0</v>
      </c>
      <c r="GT821">
        <v>0</v>
      </c>
      <c r="GU821" t="s">
        <v>196</v>
      </c>
      <c r="GV821">
        <f>ROUND(((GT821*4)),6)</f>
        <v>0</v>
      </c>
      <c r="GW821">
        <v>1</v>
      </c>
      <c r="GX821">
        <f t="shared" si="611"/>
        <v>0</v>
      </c>
      <c r="HA821">
        <v>0</v>
      </c>
      <c r="HB821">
        <v>0</v>
      </c>
      <c r="HC821">
        <f t="shared" si="612"/>
        <v>0</v>
      </c>
      <c r="HE821" t="s">
        <v>3</v>
      </c>
      <c r="HF821" t="s">
        <v>3</v>
      </c>
      <c r="HM821" t="s">
        <v>3</v>
      </c>
      <c r="HN821" t="s">
        <v>3</v>
      </c>
      <c r="HO821" t="s">
        <v>3</v>
      </c>
      <c r="HP821" t="s">
        <v>3</v>
      </c>
      <c r="HQ821" t="s">
        <v>3</v>
      </c>
      <c r="IK821">
        <v>0</v>
      </c>
    </row>
    <row r="822" spans="1:245" x14ac:dyDescent="0.2">
      <c r="A822">
        <v>17</v>
      </c>
      <c r="B822">
        <v>1</v>
      </c>
      <c r="C822">
        <f>ROW(SmtRes!A673)</f>
        <v>673</v>
      </c>
      <c r="D822">
        <f>ROW(EtalonRes!A673)</f>
        <v>673</v>
      </c>
      <c r="E822" t="s">
        <v>522</v>
      </c>
      <c r="F822" t="s">
        <v>523</v>
      </c>
      <c r="G822" t="s">
        <v>524</v>
      </c>
      <c r="H822" t="s">
        <v>19</v>
      </c>
      <c r="I822">
        <v>1</v>
      </c>
      <c r="J822">
        <v>0</v>
      </c>
      <c r="K822">
        <v>1</v>
      </c>
      <c r="O822">
        <f t="shared" si="581"/>
        <v>3811.2</v>
      </c>
      <c r="P822">
        <f t="shared" si="582"/>
        <v>0</v>
      </c>
      <c r="Q822">
        <f t="shared" si="583"/>
        <v>0</v>
      </c>
      <c r="R822">
        <f t="shared" si="584"/>
        <v>0</v>
      </c>
      <c r="S822">
        <f t="shared" si="585"/>
        <v>3811.2</v>
      </c>
      <c r="T822">
        <f t="shared" si="586"/>
        <v>0</v>
      </c>
      <c r="U822">
        <f t="shared" si="587"/>
        <v>7.68</v>
      </c>
      <c r="V822">
        <f t="shared" si="588"/>
        <v>0</v>
      </c>
      <c r="W822">
        <f t="shared" si="589"/>
        <v>0</v>
      </c>
      <c r="X822">
        <f t="shared" si="590"/>
        <v>2667.84</v>
      </c>
      <c r="Y822">
        <f t="shared" si="591"/>
        <v>381.12</v>
      </c>
      <c r="AA822">
        <v>150194011</v>
      </c>
      <c r="AB822">
        <f t="shared" si="592"/>
        <v>3811.2</v>
      </c>
      <c r="AC822">
        <f>ROUND(((ES822*4)),6)</f>
        <v>0</v>
      </c>
      <c r="AD822">
        <f>ROUND(((((ET822*4))-((EU822*4)))+AE822),6)</f>
        <v>0</v>
      </c>
      <c r="AE822">
        <f t="shared" si="615"/>
        <v>0</v>
      </c>
      <c r="AF822">
        <f t="shared" si="615"/>
        <v>3811.2</v>
      </c>
      <c r="AG822">
        <f t="shared" si="593"/>
        <v>0</v>
      </c>
      <c r="AH822">
        <f t="shared" si="616"/>
        <v>7.68</v>
      </c>
      <c r="AI822">
        <f t="shared" si="616"/>
        <v>0</v>
      </c>
      <c r="AJ822">
        <f t="shared" si="594"/>
        <v>0</v>
      </c>
      <c r="AK822">
        <v>952.8</v>
      </c>
      <c r="AL822">
        <v>0</v>
      </c>
      <c r="AM822">
        <v>0</v>
      </c>
      <c r="AN822">
        <v>0</v>
      </c>
      <c r="AO822">
        <v>952.8</v>
      </c>
      <c r="AP822">
        <v>0</v>
      </c>
      <c r="AQ822">
        <v>1.92</v>
      </c>
      <c r="AR822">
        <v>0</v>
      </c>
      <c r="AS822">
        <v>0</v>
      </c>
      <c r="AT822">
        <v>70</v>
      </c>
      <c r="AU822">
        <v>10</v>
      </c>
      <c r="AV822">
        <v>1</v>
      </c>
      <c r="AW822">
        <v>1</v>
      </c>
      <c r="AZ822">
        <v>1</v>
      </c>
      <c r="BA822">
        <v>1</v>
      </c>
      <c r="BB822">
        <v>1</v>
      </c>
      <c r="BC822">
        <v>1</v>
      </c>
      <c r="BD822" t="s">
        <v>3</v>
      </c>
      <c r="BE822" t="s">
        <v>3</v>
      </c>
      <c r="BF822" t="s">
        <v>3</v>
      </c>
      <c r="BG822" t="s">
        <v>3</v>
      </c>
      <c r="BH822">
        <v>0</v>
      </c>
      <c r="BI822">
        <v>4</v>
      </c>
      <c r="BJ822" t="s">
        <v>525</v>
      </c>
      <c r="BM822">
        <v>0</v>
      </c>
      <c r="BN822">
        <v>0</v>
      </c>
      <c r="BO822" t="s">
        <v>3</v>
      </c>
      <c r="BP822">
        <v>0</v>
      </c>
      <c r="BQ822">
        <v>1</v>
      </c>
      <c r="BR822">
        <v>0</v>
      </c>
      <c r="BS822">
        <v>1</v>
      </c>
      <c r="BT822">
        <v>1</v>
      </c>
      <c r="BU822">
        <v>1</v>
      </c>
      <c r="BV822">
        <v>1</v>
      </c>
      <c r="BW822">
        <v>1</v>
      </c>
      <c r="BX822">
        <v>1</v>
      </c>
      <c r="BY822" t="s">
        <v>3</v>
      </c>
      <c r="BZ822">
        <v>70</v>
      </c>
      <c r="CA822">
        <v>10</v>
      </c>
      <c r="CB822" t="s">
        <v>3</v>
      </c>
      <c r="CE822">
        <v>0</v>
      </c>
      <c r="CF822">
        <v>0</v>
      </c>
      <c r="CG822">
        <v>0</v>
      </c>
      <c r="CM822">
        <v>0</v>
      </c>
      <c r="CN822" t="s">
        <v>3</v>
      </c>
      <c r="CO822">
        <v>0</v>
      </c>
      <c r="CP822">
        <f t="shared" si="595"/>
        <v>3811.2</v>
      </c>
      <c r="CQ822">
        <f t="shared" si="596"/>
        <v>0</v>
      </c>
      <c r="CR822">
        <f>(((((ET822*4))*BB822-((EU822*4))*BS822)+AE822*BS822)*AV822)</f>
        <v>0</v>
      </c>
      <c r="CS822">
        <f t="shared" si="597"/>
        <v>0</v>
      </c>
      <c r="CT822">
        <f t="shared" si="598"/>
        <v>3811.2</v>
      </c>
      <c r="CU822">
        <f t="shared" si="599"/>
        <v>0</v>
      </c>
      <c r="CV822">
        <f t="shared" si="600"/>
        <v>7.68</v>
      </c>
      <c r="CW822">
        <f t="shared" si="601"/>
        <v>0</v>
      </c>
      <c r="CX822">
        <f t="shared" si="602"/>
        <v>0</v>
      </c>
      <c r="CY822">
        <f t="shared" si="603"/>
        <v>2667.84</v>
      </c>
      <c r="CZ822">
        <f t="shared" si="604"/>
        <v>381.12</v>
      </c>
      <c r="DC822" t="s">
        <v>3</v>
      </c>
      <c r="DD822" t="s">
        <v>196</v>
      </c>
      <c r="DE822" t="s">
        <v>196</v>
      </c>
      <c r="DF822" t="s">
        <v>196</v>
      </c>
      <c r="DG822" t="s">
        <v>196</v>
      </c>
      <c r="DH822" t="s">
        <v>3</v>
      </c>
      <c r="DI822" t="s">
        <v>196</v>
      </c>
      <c r="DJ822" t="s">
        <v>196</v>
      </c>
      <c r="DK822" t="s">
        <v>3</v>
      </c>
      <c r="DL822" t="s">
        <v>196</v>
      </c>
      <c r="DM822" t="s">
        <v>196</v>
      </c>
      <c r="DN822">
        <v>0</v>
      </c>
      <c r="DO822">
        <v>0</v>
      </c>
      <c r="DP822">
        <v>1</v>
      </c>
      <c r="DQ822">
        <v>1</v>
      </c>
      <c r="DU822">
        <v>1010</v>
      </c>
      <c r="DV822" t="s">
        <v>19</v>
      </c>
      <c r="DW822" t="s">
        <v>19</v>
      </c>
      <c r="DX822">
        <v>1</v>
      </c>
      <c r="DZ822" t="s">
        <v>3</v>
      </c>
      <c r="EA822" t="s">
        <v>3</v>
      </c>
      <c r="EB822" t="s">
        <v>3</v>
      </c>
      <c r="EC822" t="s">
        <v>3</v>
      </c>
      <c r="EE822">
        <v>113434998</v>
      </c>
      <c r="EF822">
        <v>1</v>
      </c>
      <c r="EG822" t="s">
        <v>23</v>
      </c>
      <c r="EH822">
        <v>0</v>
      </c>
      <c r="EI822" t="s">
        <v>3</v>
      </c>
      <c r="EJ822">
        <v>4</v>
      </c>
      <c r="EK822">
        <v>0</v>
      </c>
      <c r="EL822" t="s">
        <v>24</v>
      </c>
      <c r="EM822" t="s">
        <v>25</v>
      </c>
      <c r="EO822" t="s">
        <v>3</v>
      </c>
      <c r="EQ822">
        <v>131072</v>
      </c>
      <c r="ER822">
        <v>952.8</v>
      </c>
      <c r="ES822">
        <v>0</v>
      </c>
      <c r="ET822">
        <v>0</v>
      </c>
      <c r="EU822">
        <v>0</v>
      </c>
      <c r="EV822">
        <v>952.8</v>
      </c>
      <c r="EW822">
        <v>1.92</v>
      </c>
      <c r="EX822">
        <v>0</v>
      </c>
      <c r="EY822">
        <v>0</v>
      </c>
      <c r="FQ822">
        <v>0</v>
      </c>
      <c r="FR822">
        <f t="shared" si="605"/>
        <v>0</v>
      </c>
      <c r="FS822">
        <v>0</v>
      </c>
      <c r="FX822">
        <v>280</v>
      </c>
      <c r="FY822">
        <v>40</v>
      </c>
      <c r="GA822" t="s">
        <v>3</v>
      </c>
      <c r="GD822">
        <v>0</v>
      </c>
      <c r="GF822">
        <v>-1704860847</v>
      </c>
      <c r="GG822">
        <v>2</v>
      </c>
      <c r="GH822">
        <v>1</v>
      </c>
      <c r="GI822">
        <v>-2</v>
      </c>
      <c r="GJ822">
        <v>0</v>
      </c>
      <c r="GK822">
        <f>ROUND(R822*(R12)/100,2)</f>
        <v>0</v>
      </c>
      <c r="GL822">
        <f t="shared" si="606"/>
        <v>0</v>
      </c>
      <c r="GM822">
        <f t="shared" si="607"/>
        <v>6860.16</v>
      </c>
      <c r="GN822">
        <f t="shared" si="608"/>
        <v>0</v>
      </c>
      <c r="GO822">
        <f t="shared" si="609"/>
        <v>0</v>
      </c>
      <c r="GP822">
        <f t="shared" si="610"/>
        <v>6860.16</v>
      </c>
      <c r="GR822">
        <v>0</v>
      </c>
      <c r="GS822">
        <v>0</v>
      </c>
      <c r="GT822">
        <v>0</v>
      </c>
      <c r="GU822" t="s">
        <v>196</v>
      </c>
      <c r="GV822">
        <f>ROUND(((GT822*4)),6)</f>
        <v>0</v>
      </c>
      <c r="GW822">
        <v>1</v>
      </c>
      <c r="GX822">
        <f t="shared" si="611"/>
        <v>0</v>
      </c>
      <c r="HA822">
        <v>0</v>
      </c>
      <c r="HB822">
        <v>0</v>
      </c>
      <c r="HC822">
        <f t="shared" si="612"/>
        <v>0</v>
      </c>
      <c r="HE822" t="s">
        <v>3</v>
      </c>
      <c r="HF822" t="s">
        <v>3</v>
      </c>
      <c r="HM822" t="s">
        <v>3</v>
      </c>
      <c r="HN822" t="s">
        <v>3</v>
      </c>
      <c r="HO822" t="s">
        <v>3</v>
      </c>
      <c r="HP822" t="s">
        <v>3</v>
      </c>
      <c r="HQ822" t="s">
        <v>3</v>
      </c>
      <c r="IK822">
        <v>0</v>
      </c>
    </row>
    <row r="823" spans="1:245" x14ac:dyDescent="0.2">
      <c r="A823">
        <v>17</v>
      </c>
      <c r="B823">
        <v>1</v>
      </c>
      <c r="C823">
        <f>ROW(SmtRes!A674)</f>
        <v>674</v>
      </c>
      <c r="D823">
        <f>ROW(EtalonRes!A674)</f>
        <v>674</v>
      </c>
      <c r="E823" t="s">
        <v>526</v>
      </c>
      <c r="F823" t="s">
        <v>527</v>
      </c>
      <c r="G823" t="s">
        <v>528</v>
      </c>
      <c r="H823" t="s">
        <v>19</v>
      </c>
      <c r="I823">
        <v>1</v>
      </c>
      <c r="J823">
        <v>0</v>
      </c>
      <c r="K823">
        <v>1</v>
      </c>
      <c r="O823">
        <f t="shared" si="581"/>
        <v>3116.44</v>
      </c>
      <c r="P823">
        <f t="shared" si="582"/>
        <v>0</v>
      </c>
      <c r="Q823">
        <f t="shared" si="583"/>
        <v>0</v>
      </c>
      <c r="R823">
        <f t="shared" si="584"/>
        <v>0</v>
      </c>
      <c r="S823">
        <f t="shared" si="585"/>
        <v>3116.44</v>
      </c>
      <c r="T823">
        <f t="shared" si="586"/>
        <v>0</v>
      </c>
      <c r="U823">
        <f t="shared" si="587"/>
        <v>6.28</v>
      </c>
      <c r="V823">
        <f t="shared" si="588"/>
        <v>0</v>
      </c>
      <c r="W823">
        <f t="shared" si="589"/>
        <v>0</v>
      </c>
      <c r="X823">
        <f t="shared" si="590"/>
        <v>2181.5100000000002</v>
      </c>
      <c r="Y823">
        <f t="shared" si="591"/>
        <v>311.64</v>
      </c>
      <c r="AA823">
        <v>150194011</v>
      </c>
      <c r="AB823">
        <f t="shared" si="592"/>
        <v>3116.44</v>
      </c>
      <c r="AC823">
        <f>ROUND(((ES823*4)),6)</f>
        <v>0</v>
      </c>
      <c r="AD823">
        <f>ROUND(((((ET823*4))-((EU823*4)))+AE823),6)</f>
        <v>0</v>
      </c>
      <c r="AE823">
        <f t="shared" si="615"/>
        <v>0</v>
      </c>
      <c r="AF823">
        <f t="shared" si="615"/>
        <v>3116.44</v>
      </c>
      <c r="AG823">
        <f t="shared" si="593"/>
        <v>0</v>
      </c>
      <c r="AH823">
        <f t="shared" si="616"/>
        <v>6.28</v>
      </c>
      <c r="AI823">
        <f t="shared" si="616"/>
        <v>0</v>
      </c>
      <c r="AJ823">
        <f t="shared" si="594"/>
        <v>0</v>
      </c>
      <c r="AK823">
        <v>779.11</v>
      </c>
      <c r="AL823">
        <v>0</v>
      </c>
      <c r="AM823">
        <v>0</v>
      </c>
      <c r="AN823">
        <v>0</v>
      </c>
      <c r="AO823">
        <v>779.11</v>
      </c>
      <c r="AP823">
        <v>0</v>
      </c>
      <c r="AQ823">
        <v>1.57</v>
      </c>
      <c r="AR823">
        <v>0</v>
      </c>
      <c r="AS823">
        <v>0</v>
      </c>
      <c r="AT823">
        <v>70</v>
      </c>
      <c r="AU823">
        <v>10</v>
      </c>
      <c r="AV823">
        <v>1</v>
      </c>
      <c r="AW823">
        <v>1</v>
      </c>
      <c r="AZ823">
        <v>1</v>
      </c>
      <c r="BA823">
        <v>1</v>
      </c>
      <c r="BB823">
        <v>1</v>
      </c>
      <c r="BC823">
        <v>1</v>
      </c>
      <c r="BD823" t="s">
        <v>3</v>
      </c>
      <c r="BE823" t="s">
        <v>3</v>
      </c>
      <c r="BF823" t="s">
        <v>3</v>
      </c>
      <c r="BG823" t="s">
        <v>3</v>
      </c>
      <c r="BH823">
        <v>0</v>
      </c>
      <c r="BI823">
        <v>4</v>
      </c>
      <c r="BJ823" t="s">
        <v>529</v>
      </c>
      <c r="BM823">
        <v>0</v>
      </c>
      <c r="BN823">
        <v>0</v>
      </c>
      <c r="BO823" t="s">
        <v>3</v>
      </c>
      <c r="BP823">
        <v>0</v>
      </c>
      <c r="BQ823">
        <v>1</v>
      </c>
      <c r="BR823">
        <v>0</v>
      </c>
      <c r="BS823">
        <v>1</v>
      </c>
      <c r="BT823">
        <v>1</v>
      </c>
      <c r="BU823">
        <v>1</v>
      </c>
      <c r="BV823">
        <v>1</v>
      </c>
      <c r="BW823">
        <v>1</v>
      </c>
      <c r="BX823">
        <v>1</v>
      </c>
      <c r="BY823" t="s">
        <v>3</v>
      </c>
      <c r="BZ823">
        <v>70</v>
      </c>
      <c r="CA823">
        <v>10</v>
      </c>
      <c r="CB823" t="s">
        <v>3</v>
      </c>
      <c r="CE823">
        <v>0</v>
      </c>
      <c r="CF823">
        <v>0</v>
      </c>
      <c r="CG823">
        <v>0</v>
      </c>
      <c r="CM823">
        <v>0</v>
      </c>
      <c r="CN823" t="s">
        <v>3</v>
      </c>
      <c r="CO823">
        <v>0</v>
      </c>
      <c r="CP823">
        <f t="shared" si="595"/>
        <v>3116.44</v>
      </c>
      <c r="CQ823">
        <f t="shared" si="596"/>
        <v>0</v>
      </c>
      <c r="CR823">
        <f>(((((ET823*4))*BB823-((EU823*4))*BS823)+AE823*BS823)*AV823)</f>
        <v>0</v>
      </c>
      <c r="CS823">
        <f t="shared" si="597"/>
        <v>0</v>
      </c>
      <c r="CT823">
        <f t="shared" si="598"/>
        <v>3116.44</v>
      </c>
      <c r="CU823">
        <f t="shared" si="599"/>
        <v>0</v>
      </c>
      <c r="CV823">
        <f t="shared" si="600"/>
        <v>6.28</v>
      </c>
      <c r="CW823">
        <f t="shared" si="601"/>
        <v>0</v>
      </c>
      <c r="CX823">
        <f t="shared" si="602"/>
        <v>0</v>
      </c>
      <c r="CY823">
        <f t="shared" si="603"/>
        <v>2181.5080000000003</v>
      </c>
      <c r="CZ823">
        <f t="shared" si="604"/>
        <v>311.64400000000001</v>
      </c>
      <c r="DC823" t="s">
        <v>3</v>
      </c>
      <c r="DD823" t="s">
        <v>196</v>
      </c>
      <c r="DE823" t="s">
        <v>196</v>
      </c>
      <c r="DF823" t="s">
        <v>196</v>
      </c>
      <c r="DG823" t="s">
        <v>196</v>
      </c>
      <c r="DH823" t="s">
        <v>3</v>
      </c>
      <c r="DI823" t="s">
        <v>196</v>
      </c>
      <c r="DJ823" t="s">
        <v>196</v>
      </c>
      <c r="DK823" t="s">
        <v>3</v>
      </c>
      <c r="DL823" t="s">
        <v>196</v>
      </c>
      <c r="DM823" t="s">
        <v>196</v>
      </c>
      <c r="DN823">
        <v>0</v>
      </c>
      <c r="DO823">
        <v>0</v>
      </c>
      <c r="DP823">
        <v>1</v>
      </c>
      <c r="DQ823">
        <v>1</v>
      </c>
      <c r="DU823">
        <v>1010</v>
      </c>
      <c r="DV823" t="s">
        <v>19</v>
      </c>
      <c r="DW823" t="s">
        <v>19</v>
      </c>
      <c r="DX823">
        <v>1</v>
      </c>
      <c r="DZ823" t="s">
        <v>3</v>
      </c>
      <c r="EA823" t="s">
        <v>3</v>
      </c>
      <c r="EB823" t="s">
        <v>3</v>
      </c>
      <c r="EC823" t="s">
        <v>3</v>
      </c>
      <c r="EE823">
        <v>113434998</v>
      </c>
      <c r="EF823">
        <v>1</v>
      </c>
      <c r="EG823" t="s">
        <v>23</v>
      </c>
      <c r="EH823">
        <v>0</v>
      </c>
      <c r="EI823" t="s">
        <v>3</v>
      </c>
      <c r="EJ823">
        <v>4</v>
      </c>
      <c r="EK823">
        <v>0</v>
      </c>
      <c r="EL823" t="s">
        <v>24</v>
      </c>
      <c r="EM823" t="s">
        <v>25</v>
      </c>
      <c r="EO823" t="s">
        <v>3</v>
      </c>
      <c r="EQ823">
        <v>131072</v>
      </c>
      <c r="ER823">
        <v>779.11</v>
      </c>
      <c r="ES823">
        <v>0</v>
      </c>
      <c r="ET823">
        <v>0</v>
      </c>
      <c r="EU823">
        <v>0</v>
      </c>
      <c r="EV823">
        <v>779.11</v>
      </c>
      <c r="EW823">
        <v>1.57</v>
      </c>
      <c r="EX823">
        <v>0</v>
      </c>
      <c r="EY823">
        <v>0</v>
      </c>
      <c r="FQ823">
        <v>0</v>
      </c>
      <c r="FR823">
        <f t="shared" si="605"/>
        <v>0</v>
      </c>
      <c r="FS823">
        <v>0</v>
      </c>
      <c r="FX823">
        <v>280</v>
      </c>
      <c r="FY823">
        <v>40</v>
      </c>
      <c r="GA823" t="s">
        <v>3</v>
      </c>
      <c r="GD823">
        <v>0</v>
      </c>
      <c r="GF823">
        <v>-1296989079</v>
      </c>
      <c r="GG823">
        <v>2</v>
      </c>
      <c r="GH823">
        <v>1</v>
      </c>
      <c r="GI823">
        <v>-2</v>
      </c>
      <c r="GJ823">
        <v>0</v>
      </c>
      <c r="GK823">
        <f>ROUND(R823*(R12)/100,2)</f>
        <v>0</v>
      </c>
      <c r="GL823">
        <f t="shared" si="606"/>
        <v>0</v>
      </c>
      <c r="GM823">
        <f t="shared" si="607"/>
        <v>5609.59</v>
      </c>
      <c r="GN823">
        <f t="shared" si="608"/>
        <v>0</v>
      </c>
      <c r="GO823">
        <f t="shared" si="609"/>
        <v>0</v>
      </c>
      <c r="GP823">
        <f t="shared" si="610"/>
        <v>5609.59</v>
      </c>
      <c r="GR823">
        <v>0</v>
      </c>
      <c r="GS823">
        <v>0</v>
      </c>
      <c r="GT823">
        <v>0</v>
      </c>
      <c r="GU823" t="s">
        <v>196</v>
      </c>
      <c r="GV823">
        <f>ROUND(((GT823*4)),6)</f>
        <v>0</v>
      </c>
      <c r="GW823">
        <v>1</v>
      </c>
      <c r="GX823">
        <f t="shared" si="611"/>
        <v>0</v>
      </c>
      <c r="HA823">
        <v>0</v>
      </c>
      <c r="HB823">
        <v>0</v>
      </c>
      <c r="HC823">
        <f t="shared" si="612"/>
        <v>0</v>
      </c>
      <c r="HE823" t="s">
        <v>3</v>
      </c>
      <c r="HF823" t="s">
        <v>3</v>
      </c>
      <c r="HM823" t="s">
        <v>3</v>
      </c>
      <c r="HN823" t="s">
        <v>3</v>
      </c>
      <c r="HO823" t="s">
        <v>3</v>
      </c>
      <c r="HP823" t="s">
        <v>3</v>
      </c>
      <c r="HQ823" t="s">
        <v>3</v>
      </c>
      <c r="IK823">
        <v>0</v>
      </c>
    </row>
    <row r="824" spans="1:245" x14ac:dyDescent="0.2">
      <c r="A824">
        <v>17</v>
      </c>
      <c r="B824">
        <v>1</v>
      </c>
      <c r="C824">
        <f>ROW(SmtRes!A678)</f>
        <v>678</v>
      </c>
      <c r="D824">
        <f>ROW(EtalonRes!A678)</f>
        <v>678</v>
      </c>
      <c r="E824" t="s">
        <v>530</v>
      </c>
      <c r="F824" t="s">
        <v>262</v>
      </c>
      <c r="G824" t="s">
        <v>263</v>
      </c>
      <c r="H824" t="s">
        <v>19</v>
      </c>
      <c r="I824">
        <v>17</v>
      </c>
      <c r="J824">
        <v>0</v>
      </c>
      <c r="K824">
        <v>17</v>
      </c>
      <c r="O824">
        <f t="shared" si="581"/>
        <v>444.64</v>
      </c>
      <c r="P824">
        <f t="shared" si="582"/>
        <v>8.33</v>
      </c>
      <c r="Q824">
        <f t="shared" si="583"/>
        <v>40.29</v>
      </c>
      <c r="R824">
        <f t="shared" si="584"/>
        <v>26.27</v>
      </c>
      <c r="S824">
        <f t="shared" si="585"/>
        <v>396.02</v>
      </c>
      <c r="T824">
        <f t="shared" si="586"/>
        <v>0</v>
      </c>
      <c r="U824">
        <f t="shared" si="587"/>
        <v>1.02</v>
      </c>
      <c r="V824">
        <f t="shared" si="588"/>
        <v>0</v>
      </c>
      <c r="W824">
        <f t="shared" si="589"/>
        <v>0</v>
      </c>
      <c r="X824">
        <f t="shared" si="590"/>
        <v>277.20999999999998</v>
      </c>
      <c r="Y824">
        <f t="shared" si="591"/>
        <v>39.6</v>
      </c>
      <c r="AA824">
        <v>150194011</v>
      </c>
      <c r="AB824">
        <f t="shared" si="592"/>
        <v>26.155000000000001</v>
      </c>
      <c r="AC824">
        <f>ROUND(((ES824*1)),6)</f>
        <v>0.49</v>
      </c>
      <c r="AD824">
        <f>ROUND(((((ET824*0.75))-((EU824*0.75)))+AE824),6)</f>
        <v>2.37</v>
      </c>
      <c r="AE824">
        <f>ROUND(((EU824*0.75)),6)</f>
        <v>1.5449999999999999</v>
      </c>
      <c r="AF824">
        <f>ROUND(((EV824*0.75)),6)</f>
        <v>23.295000000000002</v>
      </c>
      <c r="AG824">
        <f t="shared" si="593"/>
        <v>0</v>
      </c>
      <c r="AH824">
        <f>((EW824*0.75))</f>
        <v>0.06</v>
      </c>
      <c r="AI824">
        <f>((EX824*0.75))</f>
        <v>0</v>
      </c>
      <c r="AJ824">
        <f t="shared" si="594"/>
        <v>0</v>
      </c>
      <c r="AK824">
        <v>34.71</v>
      </c>
      <c r="AL824">
        <v>0.49</v>
      </c>
      <c r="AM824">
        <v>3.16</v>
      </c>
      <c r="AN824">
        <v>2.06</v>
      </c>
      <c r="AO824">
        <v>31.06</v>
      </c>
      <c r="AP824">
        <v>0</v>
      </c>
      <c r="AQ824">
        <v>0.08</v>
      </c>
      <c r="AR824">
        <v>0</v>
      </c>
      <c r="AS824">
        <v>0</v>
      </c>
      <c r="AT824">
        <v>70</v>
      </c>
      <c r="AU824">
        <v>10</v>
      </c>
      <c r="AV824">
        <v>1</v>
      </c>
      <c r="AW824">
        <v>1</v>
      </c>
      <c r="AZ824">
        <v>1</v>
      </c>
      <c r="BA824">
        <v>1</v>
      </c>
      <c r="BB824">
        <v>1</v>
      </c>
      <c r="BC824">
        <v>1</v>
      </c>
      <c r="BD824" t="s">
        <v>3</v>
      </c>
      <c r="BE824" t="s">
        <v>3</v>
      </c>
      <c r="BF824" t="s">
        <v>3</v>
      </c>
      <c r="BG824" t="s">
        <v>3</v>
      </c>
      <c r="BH824">
        <v>0</v>
      </c>
      <c r="BI824">
        <v>4</v>
      </c>
      <c r="BJ824" t="s">
        <v>264</v>
      </c>
      <c r="BM824">
        <v>0</v>
      </c>
      <c r="BN824">
        <v>0</v>
      </c>
      <c r="BO824" t="s">
        <v>3</v>
      </c>
      <c r="BP824">
        <v>0</v>
      </c>
      <c r="BQ824">
        <v>1</v>
      </c>
      <c r="BR824">
        <v>0</v>
      </c>
      <c r="BS824">
        <v>1</v>
      </c>
      <c r="BT824">
        <v>1</v>
      </c>
      <c r="BU824">
        <v>1</v>
      </c>
      <c r="BV824">
        <v>1</v>
      </c>
      <c r="BW824">
        <v>1</v>
      </c>
      <c r="BX824">
        <v>1</v>
      </c>
      <c r="BY824" t="s">
        <v>3</v>
      </c>
      <c r="BZ824">
        <v>70</v>
      </c>
      <c r="CA824">
        <v>10</v>
      </c>
      <c r="CB824" t="s">
        <v>3</v>
      </c>
      <c r="CE824">
        <v>0</v>
      </c>
      <c r="CF824">
        <v>0</v>
      </c>
      <c r="CG824">
        <v>0</v>
      </c>
      <c r="CM824">
        <v>0</v>
      </c>
      <c r="CN824" t="s">
        <v>851</v>
      </c>
      <c r="CO824">
        <v>0</v>
      </c>
      <c r="CP824">
        <f t="shared" si="595"/>
        <v>444.64</v>
      </c>
      <c r="CQ824">
        <f t="shared" si="596"/>
        <v>0.49</v>
      </c>
      <c r="CR824">
        <f>(((((ET824*0.75))*BB824-((EU824*0.75))*BS824)+AE824*BS824)*AV824)</f>
        <v>2.37</v>
      </c>
      <c r="CS824">
        <f t="shared" si="597"/>
        <v>1.5449999999999999</v>
      </c>
      <c r="CT824">
        <f t="shared" si="598"/>
        <v>23.295000000000002</v>
      </c>
      <c r="CU824">
        <f t="shared" si="599"/>
        <v>0</v>
      </c>
      <c r="CV824">
        <f t="shared" si="600"/>
        <v>0.06</v>
      </c>
      <c r="CW824">
        <f t="shared" si="601"/>
        <v>0</v>
      </c>
      <c r="CX824">
        <f t="shared" si="602"/>
        <v>0</v>
      </c>
      <c r="CY824">
        <f t="shared" si="603"/>
        <v>277.214</v>
      </c>
      <c r="CZ824">
        <f t="shared" si="604"/>
        <v>39.601999999999997</v>
      </c>
      <c r="DC824" t="s">
        <v>3</v>
      </c>
      <c r="DD824" t="s">
        <v>21</v>
      </c>
      <c r="DE824" t="s">
        <v>67</v>
      </c>
      <c r="DF824" t="s">
        <v>67</v>
      </c>
      <c r="DG824" t="s">
        <v>67</v>
      </c>
      <c r="DH824" t="s">
        <v>3</v>
      </c>
      <c r="DI824" t="s">
        <v>67</v>
      </c>
      <c r="DJ824" t="s">
        <v>67</v>
      </c>
      <c r="DK824" t="s">
        <v>3</v>
      </c>
      <c r="DL824" t="s">
        <v>3</v>
      </c>
      <c r="DM824" t="s">
        <v>3</v>
      </c>
      <c r="DN824">
        <v>0</v>
      </c>
      <c r="DO824">
        <v>0</v>
      </c>
      <c r="DP824">
        <v>1</v>
      </c>
      <c r="DQ824">
        <v>1</v>
      </c>
      <c r="DU824">
        <v>1010</v>
      </c>
      <c r="DV824" t="s">
        <v>19</v>
      </c>
      <c r="DW824" t="s">
        <v>19</v>
      </c>
      <c r="DX824">
        <v>1</v>
      </c>
      <c r="DZ824" t="s">
        <v>3</v>
      </c>
      <c r="EA824" t="s">
        <v>3</v>
      </c>
      <c r="EB824" t="s">
        <v>3</v>
      </c>
      <c r="EC824" t="s">
        <v>3</v>
      </c>
      <c r="EE824">
        <v>113434998</v>
      </c>
      <c r="EF824">
        <v>1</v>
      </c>
      <c r="EG824" t="s">
        <v>23</v>
      </c>
      <c r="EH824">
        <v>0</v>
      </c>
      <c r="EI824" t="s">
        <v>3</v>
      </c>
      <c r="EJ824">
        <v>4</v>
      </c>
      <c r="EK824">
        <v>0</v>
      </c>
      <c r="EL824" t="s">
        <v>24</v>
      </c>
      <c r="EM824" t="s">
        <v>25</v>
      </c>
      <c r="EO824" t="s">
        <v>34</v>
      </c>
      <c r="EQ824">
        <v>131072</v>
      </c>
      <c r="ER824">
        <v>34.71</v>
      </c>
      <c r="ES824">
        <v>0.49</v>
      </c>
      <c r="ET824">
        <v>3.16</v>
      </c>
      <c r="EU824">
        <v>2.06</v>
      </c>
      <c r="EV824">
        <v>31.06</v>
      </c>
      <c r="EW824">
        <v>0.08</v>
      </c>
      <c r="EX824">
        <v>0</v>
      </c>
      <c r="EY824">
        <v>0</v>
      </c>
      <c r="FQ824">
        <v>0</v>
      </c>
      <c r="FR824">
        <f t="shared" si="605"/>
        <v>0</v>
      </c>
      <c r="FS824">
        <v>0</v>
      </c>
      <c r="FX824">
        <v>70</v>
      </c>
      <c r="FY824">
        <v>10</v>
      </c>
      <c r="GA824" t="s">
        <v>3</v>
      </c>
      <c r="GD824">
        <v>0</v>
      </c>
      <c r="GF824">
        <v>894946631</v>
      </c>
      <c r="GG824">
        <v>2</v>
      </c>
      <c r="GH824">
        <v>1</v>
      </c>
      <c r="GI824">
        <v>-2</v>
      </c>
      <c r="GJ824">
        <v>0</v>
      </c>
      <c r="GK824">
        <f>ROUND(R824*(R12)/100,2)</f>
        <v>28.37</v>
      </c>
      <c r="GL824">
        <f t="shared" si="606"/>
        <v>0</v>
      </c>
      <c r="GM824">
        <f t="shared" si="607"/>
        <v>789.82</v>
      </c>
      <c r="GN824">
        <f t="shared" si="608"/>
        <v>0</v>
      </c>
      <c r="GO824">
        <f t="shared" si="609"/>
        <v>0</v>
      </c>
      <c r="GP824">
        <f t="shared" si="610"/>
        <v>789.82</v>
      </c>
      <c r="GR824">
        <v>0</v>
      </c>
      <c r="GS824">
        <v>0</v>
      </c>
      <c r="GT824">
        <v>0</v>
      </c>
      <c r="GU824" t="s">
        <v>3</v>
      </c>
      <c r="GV824">
        <f>ROUND((GT824),6)</f>
        <v>0</v>
      </c>
      <c r="GW824">
        <v>1</v>
      </c>
      <c r="GX824">
        <f t="shared" si="611"/>
        <v>0</v>
      </c>
      <c r="HA824">
        <v>0</v>
      </c>
      <c r="HB824">
        <v>0</v>
      </c>
      <c r="HC824">
        <f t="shared" si="612"/>
        <v>0</v>
      </c>
      <c r="HE824" t="s">
        <v>3</v>
      </c>
      <c r="HF824" t="s">
        <v>3</v>
      </c>
      <c r="HM824" t="s">
        <v>3</v>
      </c>
      <c r="HN824" t="s">
        <v>3</v>
      </c>
      <c r="HO824" t="s">
        <v>3</v>
      </c>
      <c r="HP824" t="s">
        <v>3</v>
      </c>
      <c r="HQ824" t="s">
        <v>3</v>
      </c>
      <c r="IK824">
        <v>0</v>
      </c>
    </row>
    <row r="825" spans="1:245" x14ac:dyDescent="0.2">
      <c r="A825">
        <v>17</v>
      </c>
      <c r="B825">
        <v>1</v>
      </c>
      <c r="C825">
        <f>ROW(SmtRes!A682)</f>
        <v>682</v>
      </c>
      <c r="D825">
        <f>ROW(EtalonRes!A682)</f>
        <v>682</v>
      </c>
      <c r="E825" t="s">
        <v>531</v>
      </c>
      <c r="F825" t="s">
        <v>258</v>
      </c>
      <c r="G825" t="s">
        <v>259</v>
      </c>
      <c r="H825" t="s">
        <v>19</v>
      </c>
      <c r="I825">
        <v>17</v>
      </c>
      <c r="J825">
        <v>0</v>
      </c>
      <c r="K825">
        <v>17</v>
      </c>
      <c r="O825">
        <f t="shared" si="581"/>
        <v>1118.8399999999999</v>
      </c>
      <c r="P825">
        <f t="shared" si="582"/>
        <v>8.33</v>
      </c>
      <c r="Q825">
        <f t="shared" si="583"/>
        <v>94.01</v>
      </c>
      <c r="R825">
        <f t="shared" si="584"/>
        <v>61.4</v>
      </c>
      <c r="S825">
        <f t="shared" si="585"/>
        <v>1016.5</v>
      </c>
      <c r="T825">
        <f t="shared" si="586"/>
        <v>0</v>
      </c>
      <c r="U825">
        <f t="shared" si="587"/>
        <v>2.6179999999999999</v>
      </c>
      <c r="V825">
        <f t="shared" si="588"/>
        <v>0</v>
      </c>
      <c r="W825">
        <f t="shared" si="589"/>
        <v>0</v>
      </c>
      <c r="X825">
        <f t="shared" si="590"/>
        <v>711.55</v>
      </c>
      <c r="Y825">
        <f t="shared" si="591"/>
        <v>101.65</v>
      </c>
      <c r="AA825">
        <v>150194011</v>
      </c>
      <c r="AB825">
        <f t="shared" si="592"/>
        <v>65.813999999999993</v>
      </c>
      <c r="AC825">
        <f>ROUND(((ES825*1)),6)</f>
        <v>0.49</v>
      </c>
      <c r="AD825">
        <f>ROUND(((((ET825*0.7))-((EU825*0.7)))+AE825),6)</f>
        <v>5.53</v>
      </c>
      <c r="AE825">
        <f>ROUND(((EU825*0.7)),6)</f>
        <v>3.6120000000000001</v>
      </c>
      <c r="AF825">
        <f>ROUND(((EV825*0.7)),6)</f>
        <v>59.793999999999997</v>
      </c>
      <c r="AG825">
        <f t="shared" si="593"/>
        <v>0</v>
      </c>
      <c r="AH825">
        <f>((EW825*0.7))</f>
        <v>0.154</v>
      </c>
      <c r="AI825">
        <f>((EX825*0.7))</f>
        <v>0</v>
      </c>
      <c r="AJ825">
        <f t="shared" si="594"/>
        <v>0</v>
      </c>
      <c r="AK825">
        <v>93.81</v>
      </c>
      <c r="AL825">
        <v>0.49</v>
      </c>
      <c r="AM825">
        <v>7.9</v>
      </c>
      <c r="AN825">
        <v>5.16</v>
      </c>
      <c r="AO825">
        <v>85.42</v>
      </c>
      <c r="AP825">
        <v>0</v>
      </c>
      <c r="AQ825">
        <v>0.22</v>
      </c>
      <c r="AR825">
        <v>0</v>
      </c>
      <c r="AS825">
        <v>0</v>
      </c>
      <c r="AT825">
        <v>70</v>
      </c>
      <c r="AU825">
        <v>10</v>
      </c>
      <c r="AV825">
        <v>1</v>
      </c>
      <c r="AW825">
        <v>1</v>
      </c>
      <c r="AZ825">
        <v>1</v>
      </c>
      <c r="BA825">
        <v>1</v>
      </c>
      <c r="BB825">
        <v>1</v>
      </c>
      <c r="BC825">
        <v>1</v>
      </c>
      <c r="BD825" t="s">
        <v>3</v>
      </c>
      <c r="BE825" t="s">
        <v>3</v>
      </c>
      <c r="BF825" t="s">
        <v>3</v>
      </c>
      <c r="BG825" t="s">
        <v>3</v>
      </c>
      <c r="BH825">
        <v>0</v>
      </c>
      <c r="BI825">
        <v>4</v>
      </c>
      <c r="BJ825" t="s">
        <v>260</v>
      </c>
      <c r="BM825">
        <v>0</v>
      </c>
      <c r="BN825">
        <v>0</v>
      </c>
      <c r="BO825" t="s">
        <v>3</v>
      </c>
      <c r="BP825">
        <v>0</v>
      </c>
      <c r="BQ825">
        <v>1</v>
      </c>
      <c r="BR825">
        <v>0</v>
      </c>
      <c r="BS825">
        <v>1</v>
      </c>
      <c r="BT825">
        <v>1</v>
      </c>
      <c r="BU825">
        <v>1</v>
      </c>
      <c r="BV825">
        <v>1</v>
      </c>
      <c r="BW825">
        <v>1</v>
      </c>
      <c r="BX825">
        <v>1</v>
      </c>
      <c r="BY825" t="s">
        <v>3</v>
      </c>
      <c r="BZ825">
        <v>70</v>
      </c>
      <c r="CA825">
        <v>10</v>
      </c>
      <c r="CB825" t="s">
        <v>3</v>
      </c>
      <c r="CE825">
        <v>0</v>
      </c>
      <c r="CF825">
        <v>0</v>
      </c>
      <c r="CG825">
        <v>0</v>
      </c>
      <c r="CM825">
        <v>0</v>
      </c>
      <c r="CN825" t="s">
        <v>850</v>
      </c>
      <c r="CO825">
        <v>0</v>
      </c>
      <c r="CP825">
        <f t="shared" si="595"/>
        <v>1118.8399999999999</v>
      </c>
      <c r="CQ825">
        <f t="shared" si="596"/>
        <v>0.49</v>
      </c>
      <c r="CR825">
        <f>(((((ET825*0.7))*BB825-((EU825*0.7))*BS825)+AE825*BS825)*AV825)</f>
        <v>5.5300000000000011</v>
      </c>
      <c r="CS825">
        <f t="shared" si="597"/>
        <v>3.6120000000000001</v>
      </c>
      <c r="CT825">
        <f t="shared" si="598"/>
        <v>59.793999999999997</v>
      </c>
      <c r="CU825">
        <f t="shared" si="599"/>
        <v>0</v>
      </c>
      <c r="CV825">
        <f t="shared" si="600"/>
        <v>0.154</v>
      </c>
      <c r="CW825">
        <f t="shared" si="601"/>
        <v>0</v>
      </c>
      <c r="CX825">
        <f t="shared" si="602"/>
        <v>0</v>
      </c>
      <c r="CY825">
        <f t="shared" si="603"/>
        <v>711.55</v>
      </c>
      <c r="CZ825">
        <f t="shared" si="604"/>
        <v>101.65</v>
      </c>
      <c r="DC825" t="s">
        <v>3</v>
      </c>
      <c r="DD825" t="s">
        <v>21</v>
      </c>
      <c r="DE825" t="s">
        <v>22</v>
      </c>
      <c r="DF825" t="s">
        <v>22</v>
      </c>
      <c r="DG825" t="s">
        <v>22</v>
      </c>
      <c r="DH825" t="s">
        <v>3</v>
      </c>
      <c r="DI825" t="s">
        <v>22</v>
      </c>
      <c r="DJ825" t="s">
        <v>22</v>
      </c>
      <c r="DK825" t="s">
        <v>3</v>
      </c>
      <c r="DL825" t="s">
        <v>3</v>
      </c>
      <c r="DM825" t="s">
        <v>3</v>
      </c>
      <c r="DN825">
        <v>0</v>
      </c>
      <c r="DO825">
        <v>0</v>
      </c>
      <c r="DP825">
        <v>1</v>
      </c>
      <c r="DQ825">
        <v>1</v>
      </c>
      <c r="DU825">
        <v>1010</v>
      </c>
      <c r="DV825" t="s">
        <v>19</v>
      </c>
      <c r="DW825" t="s">
        <v>19</v>
      </c>
      <c r="DX825">
        <v>1</v>
      </c>
      <c r="DZ825" t="s">
        <v>3</v>
      </c>
      <c r="EA825" t="s">
        <v>3</v>
      </c>
      <c r="EB825" t="s">
        <v>3</v>
      </c>
      <c r="EC825" t="s">
        <v>3</v>
      </c>
      <c r="EE825">
        <v>113434998</v>
      </c>
      <c r="EF825">
        <v>1</v>
      </c>
      <c r="EG825" t="s">
        <v>23</v>
      </c>
      <c r="EH825">
        <v>0</v>
      </c>
      <c r="EI825" t="s">
        <v>3</v>
      </c>
      <c r="EJ825">
        <v>4</v>
      </c>
      <c r="EK825">
        <v>0</v>
      </c>
      <c r="EL825" t="s">
        <v>24</v>
      </c>
      <c r="EM825" t="s">
        <v>25</v>
      </c>
      <c r="EO825" t="s">
        <v>26</v>
      </c>
      <c r="EQ825">
        <v>131072</v>
      </c>
      <c r="ER825">
        <v>93.81</v>
      </c>
      <c r="ES825">
        <v>0.49</v>
      </c>
      <c r="ET825">
        <v>7.9</v>
      </c>
      <c r="EU825">
        <v>5.16</v>
      </c>
      <c r="EV825">
        <v>85.42</v>
      </c>
      <c r="EW825">
        <v>0.22</v>
      </c>
      <c r="EX825">
        <v>0</v>
      </c>
      <c r="EY825">
        <v>0</v>
      </c>
      <c r="FQ825">
        <v>0</v>
      </c>
      <c r="FR825">
        <f t="shared" si="605"/>
        <v>0</v>
      </c>
      <c r="FS825">
        <v>0</v>
      </c>
      <c r="FX825">
        <v>70</v>
      </c>
      <c r="FY825">
        <v>10</v>
      </c>
      <c r="GA825" t="s">
        <v>3</v>
      </c>
      <c r="GD825">
        <v>0</v>
      </c>
      <c r="GF825">
        <v>-1524160093</v>
      </c>
      <c r="GG825">
        <v>2</v>
      </c>
      <c r="GH825">
        <v>1</v>
      </c>
      <c r="GI825">
        <v>-2</v>
      </c>
      <c r="GJ825">
        <v>0</v>
      </c>
      <c r="GK825">
        <f>ROUND(R825*(R12)/100,2)</f>
        <v>66.31</v>
      </c>
      <c r="GL825">
        <f t="shared" si="606"/>
        <v>0</v>
      </c>
      <c r="GM825">
        <f t="shared" si="607"/>
        <v>1998.35</v>
      </c>
      <c r="GN825">
        <f t="shared" si="608"/>
        <v>0</v>
      </c>
      <c r="GO825">
        <f t="shared" si="609"/>
        <v>0</v>
      </c>
      <c r="GP825">
        <f t="shared" si="610"/>
        <v>1998.35</v>
      </c>
      <c r="GR825">
        <v>0</v>
      </c>
      <c r="GS825">
        <v>0</v>
      </c>
      <c r="GT825">
        <v>0</v>
      </c>
      <c r="GU825" t="s">
        <v>3</v>
      </c>
      <c r="GV825">
        <f>ROUND((GT825),6)</f>
        <v>0</v>
      </c>
      <c r="GW825">
        <v>1</v>
      </c>
      <c r="GX825">
        <f t="shared" si="611"/>
        <v>0</v>
      </c>
      <c r="HA825">
        <v>0</v>
      </c>
      <c r="HB825">
        <v>0</v>
      </c>
      <c r="HC825">
        <f t="shared" si="612"/>
        <v>0</v>
      </c>
      <c r="HE825" t="s">
        <v>3</v>
      </c>
      <c r="HF825" t="s">
        <v>3</v>
      </c>
      <c r="HM825" t="s">
        <v>3</v>
      </c>
      <c r="HN825" t="s">
        <v>3</v>
      </c>
      <c r="HO825" t="s">
        <v>3</v>
      </c>
      <c r="HP825" t="s">
        <v>3</v>
      </c>
      <c r="HQ825" t="s">
        <v>3</v>
      </c>
      <c r="IK825">
        <v>0</v>
      </c>
    </row>
    <row r="826" spans="1:245" x14ac:dyDescent="0.2">
      <c r="A826">
        <v>17</v>
      </c>
      <c r="B826">
        <v>1</v>
      </c>
      <c r="C826">
        <f>ROW(SmtRes!A687)</f>
        <v>687</v>
      </c>
      <c r="D826">
        <f>ROW(EtalonRes!A687)</f>
        <v>687</v>
      </c>
      <c r="E826" t="s">
        <v>532</v>
      </c>
      <c r="F826" t="s">
        <v>81</v>
      </c>
      <c r="G826" t="s">
        <v>533</v>
      </c>
      <c r="H826" t="s">
        <v>19</v>
      </c>
      <c r="I826">
        <v>1</v>
      </c>
      <c r="J826">
        <v>0</v>
      </c>
      <c r="K826">
        <v>1</v>
      </c>
      <c r="O826">
        <f t="shared" si="581"/>
        <v>280.07</v>
      </c>
      <c r="P826">
        <f t="shared" si="582"/>
        <v>22.66</v>
      </c>
      <c r="Q826">
        <f t="shared" si="583"/>
        <v>65.180000000000007</v>
      </c>
      <c r="R826">
        <f t="shared" si="584"/>
        <v>42.57</v>
      </c>
      <c r="S826">
        <f t="shared" si="585"/>
        <v>192.23</v>
      </c>
      <c r="T826">
        <f t="shared" si="586"/>
        <v>0</v>
      </c>
      <c r="U826">
        <f t="shared" si="587"/>
        <v>0.495</v>
      </c>
      <c r="V826">
        <f t="shared" si="588"/>
        <v>0</v>
      </c>
      <c r="W826">
        <f t="shared" si="589"/>
        <v>0</v>
      </c>
      <c r="X826">
        <f t="shared" si="590"/>
        <v>134.56</v>
      </c>
      <c r="Y826">
        <f t="shared" si="591"/>
        <v>19.22</v>
      </c>
      <c r="AA826">
        <v>150194011</v>
      </c>
      <c r="AB826">
        <f t="shared" si="592"/>
        <v>280.06</v>
      </c>
      <c r="AC826">
        <f>ROUND((((ES826*1)*11)),6)</f>
        <v>22.66</v>
      </c>
      <c r="AD826">
        <f>ROUND((((((ET826*0.75)*11))-(((EU826*0.75)*11)))+AE826),6)</f>
        <v>65.174999999999997</v>
      </c>
      <c r="AE826">
        <f>ROUND((((EU826*0.75)*11)),6)</f>
        <v>42.57</v>
      </c>
      <c r="AF826">
        <f>ROUND((((EV826*0.75)*11)),6)</f>
        <v>192.22499999999999</v>
      </c>
      <c r="AG826">
        <f t="shared" si="593"/>
        <v>0</v>
      </c>
      <c r="AH826">
        <f>(((EW826*0.75)*11))</f>
        <v>0.495</v>
      </c>
      <c r="AI826">
        <f>(((EX826*0.75)*11))</f>
        <v>0</v>
      </c>
      <c r="AJ826">
        <f t="shared" si="594"/>
        <v>0</v>
      </c>
      <c r="AK826">
        <v>33.26</v>
      </c>
      <c r="AL826">
        <v>2.06</v>
      </c>
      <c r="AM826">
        <v>7.9</v>
      </c>
      <c r="AN826">
        <v>5.16</v>
      </c>
      <c r="AO826">
        <v>23.3</v>
      </c>
      <c r="AP826">
        <v>0</v>
      </c>
      <c r="AQ826">
        <v>0.06</v>
      </c>
      <c r="AR826">
        <v>0</v>
      </c>
      <c r="AS826">
        <v>0</v>
      </c>
      <c r="AT826">
        <v>70</v>
      </c>
      <c r="AU826">
        <v>10</v>
      </c>
      <c r="AV826">
        <v>1</v>
      </c>
      <c r="AW826">
        <v>1</v>
      </c>
      <c r="AZ826">
        <v>1</v>
      </c>
      <c r="BA826">
        <v>1</v>
      </c>
      <c r="BB826">
        <v>1</v>
      </c>
      <c r="BC826">
        <v>1</v>
      </c>
      <c r="BD826" t="s">
        <v>3</v>
      </c>
      <c r="BE826" t="s">
        <v>3</v>
      </c>
      <c r="BF826" t="s">
        <v>3</v>
      </c>
      <c r="BG826" t="s">
        <v>3</v>
      </c>
      <c r="BH826">
        <v>0</v>
      </c>
      <c r="BI826">
        <v>4</v>
      </c>
      <c r="BJ826" t="s">
        <v>83</v>
      </c>
      <c r="BM826">
        <v>0</v>
      </c>
      <c r="BN826">
        <v>0</v>
      </c>
      <c r="BO826" t="s">
        <v>3</v>
      </c>
      <c r="BP826">
        <v>0</v>
      </c>
      <c r="BQ826">
        <v>1</v>
      </c>
      <c r="BR826">
        <v>0</v>
      </c>
      <c r="BS826">
        <v>1</v>
      </c>
      <c r="BT826">
        <v>1</v>
      </c>
      <c r="BU826">
        <v>1</v>
      </c>
      <c r="BV826">
        <v>1</v>
      </c>
      <c r="BW826">
        <v>1</v>
      </c>
      <c r="BX826">
        <v>1</v>
      </c>
      <c r="BY826" t="s">
        <v>3</v>
      </c>
      <c r="BZ826">
        <v>70</v>
      </c>
      <c r="CA826">
        <v>10</v>
      </c>
      <c r="CB826" t="s">
        <v>3</v>
      </c>
      <c r="CE826">
        <v>0</v>
      </c>
      <c r="CF826">
        <v>0</v>
      </c>
      <c r="CG826">
        <v>0</v>
      </c>
      <c r="CM826">
        <v>0</v>
      </c>
      <c r="CN826" t="s">
        <v>851</v>
      </c>
      <c r="CO826">
        <v>0</v>
      </c>
      <c r="CP826">
        <f t="shared" si="595"/>
        <v>280.07</v>
      </c>
      <c r="CQ826">
        <f t="shared" si="596"/>
        <v>22.66</v>
      </c>
      <c r="CR826">
        <f>((((((ET826*0.75)*11))*BB826-(((EU826*0.75)*11))*BS826)+AE826*BS826)*AV826)</f>
        <v>65.175000000000011</v>
      </c>
      <c r="CS826">
        <f t="shared" si="597"/>
        <v>42.57</v>
      </c>
      <c r="CT826">
        <f t="shared" si="598"/>
        <v>192.22499999999999</v>
      </c>
      <c r="CU826">
        <f t="shared" si="599"/>
        <v>0</v>
      </c>
      <c r="CV826">
        <f t="shared" si="600"/>
        <v>0.495</v>
      </c>
      <c r="CW826">
        <f t="shared" si="601"/>
        <v>0</v>
      </c>
      <c r="CX826">
        <f t="shared" si="602"/>
        <v>0</v>
      </c>
      <c r="CY826">
        <f t="shared" si="603"/>
        <v>134.56099999999998</v>
      </c>
      <c r="CZ826">
        <f t="shared" si="604"/>
        <v>19.222999999999999</v>
      </c>
      <c r="DC826" t="s">
        <v>3</v>
      </c>
      <c r="DD826" t="s">
        <v>31</v>
      </c>
      <c r="DE826" t="s">
        <v>32</v>
      </c>
      <c r="DF826" t="s">
        <v>32</v>
      </c>
      <c r="DG826" t="s">
        <v>32</v>
      </c>
      <c r="DH826" t="s">
        <v>3</v>
      </c>
      <c r="DI826" t="s">
        <v>32</v>
      </c>
      <c r="DJ826" t="s">
        <v>32</v>
      </c>
      <c r="DK826" t="s">
        <v>3</v>
      </c>
      <c r="DL826" t="s">
        <v>33</v>
      </c>
      <c r="DM826" t="s">
        <v>33</v>
      </c>
      <c r="DN826">
        <v>0</v>
      </c>
      <c r="DO826">
        <v>0</v>
      </c>
      <c r="DP826">
        <v>1</v>
      </c>
      <c r="DQ826">
        <v>1</v>
      </c>
      <c r="DU826">
        <v>1010</v>
      </c>
      <c r="DV826" t="s">
        <v>19</v>
      </c>
      <c r="DW826" t="s">
        <v>19</v>
      </c>
      <c r="DX826">
        <v>1</v>
      </c>
      <c r="DZ826" t="s">
        <v>3</v>
      </c>
      <c r="EA826" t="s">
        <v>3</v>
      </c>
      <c r="EB826" t="s">
        <v>3</v>
      </c>
      <c r="EC826" t="s">
        <v>3</v>
      </c>
      <c r="EE826">
        <v>113434998</v>
      </c>
      <c r="EF826">
        <v>1</v>
      </c>
      <c r="EG826" t="s">
        <v>23</v>
      </c>
      <c r="EH826">
        <v>0</v>
      </c>
      <c r="EI826" t="s">
        <v>3</v>
      </c>
      <c r="EJ826">
        <v>4</v>
      </c>
      <c r="EK826">
        <v>0</v>
      </c>
      <c r="EL826" t="s">
        <v>24</v>
      </c>
      <c r="EM826" t="s">
        <v>25</v>
      </c>
      <c r="EO826" t="s">
        <v>34</v>
      </c>
      <c r="EQ826">
        <v>131072</v>
      </c>
      <c r="ER826">
        <v>33.26</v>
      </c>
      <c r="ES826">
        <v>2.06</v>
      </c>
      <c r="ET826">
        <v>7.9</v>
      </c>
      <c r="EU826">
        <v>5.16</v>
      </c>
      <c r="EV826">
        <v>23.3</v>
      </c>
      <c r="EW826">
        <v>0.06</v>
      </c>
      <c r="EX826">
        <v>0</v>
      </c>
      <c r="EY826">
        <v>0</v>
      </c>
      <c r="FQ826">
        <v>0</v>
      </c>
      <c r="FR826">
        <f t="shared" si="605"/>
        <v>0</v>
      </c>
      <c r="FS826">
        <v>0</v>
      </c>
      <c r="FX826">
        <v>770</v>
      </c>
      <c r="FY826">
        <v>110</v>
      </c>
      <c r="GA826" t="s">
        <v>3</v>
      </c>
      <c r="GD826">
        <v>0</v>
      </c>
      <c r="GF826">
        <v>-58584202</v>
      </c>
      <c r="GG826">
        <v>2</v>
      </c>
      <c r="GH826">
        <v>1</v>
      </c>
      <c r="GI826">
        <v>-2</v>
      </c>
      <c r="GJ826">
        <v>0</v>
      </c>
      <c r="GK826">
        <f>ROUND(R826*(R12)/100,2)</f>
        <v>45.98</v>
      </c>
      <c r="GL826">
        <f t="shared" si="606"/>
        <v>0</v>
      </c>
      <c r="GM826">
        <f t="shared" si="607"/>
        <v>479.83</v>
      </c>
      <c r="GN826">
        <f t="shared" si="608"/>
        <v>0</v>
      </c>
      <c r="GO826">
        <f t="shared" si="609"/>
        <v>0</v>
      </c>
      <c r="GP826">
        <f t="shared" si="610"/>
        <v>479.83</v>
      </c>
      <c r="GR826">
        <v>0</v>
      </c>
      <c r="GS826">
        <v>0</v>
      </c>
      <c r="GT826">
        <v>0</v>
      </c>
      <c r="GU826" t="s">
        <v>33</v>
      </c>
      <c r="GV826">
        <f>ROUND(((GT826*11)),6)</f>
        <v>0</v>
      </c>
      <c r="GW826">
        <v>1</v>
      </c>
      <c r="GX826">
        <f t="shared" si="611"/>
        <v>0</v>
      </c>
      <c r="HA826">
        <v>0</v>
      </c>
      <c r="HB826">
        <v>0</v>
      </c>
      <c r="HC826">
        <f t="shared" si="612"/>
        <v>0</v>
      </c>
      <c r="HE826" t="s">
        <v>3</v>
      </c>
      <c r="HF826" t="s">
        <v>3</v>
      </c>
      <c r="HM826" t="s">
        <v>3</v>
      </c>
      <c r="HN826" t="s">
        <v>3</v>
      </c>
      <c r="HO826" t="s">
        <v>3</v>
      </c>
      <c r="HP826" t="s">
        <v>3</v>
      </c>
      <c r="HQ826" t="s">
        <v>3</v>
      </c>
      <c r="IK826">
        <v>0</v>
      </c>
    </row>
    <row r="827" spans="1:245" x14ac:dyDescent="0.2">
      <c r="A827">
        <v>17</v>
      </c>
      <c r="B827">
        <v>1</v>
      </c>
      <c r="C827">
        <f>ROW(SmtRes!A694)</f>
        <v>694</v>
      </c>
      <c r="D827">
        <f>ROW(EtalonRes!A694)</f>
        <v>694</v>
      </c>
      <c r="E827" t="s">
        <v>534</v>
      </c>
      <c r="F827" t="s">
        <v>77</v>
      </c>
      <c r="G827" t="s">
        <v>535</v>
      </c>
      <c r="H827" t="s">
        <v>19</v>
      </c>
      <c r="I827">
        <v>1</v>
      </c>
      <c r="J827">
        <v>0</v>
      </c>
      <c r="K827">
        <v>1</v>
      </c>
      <c r="O827">
        <f t="shared" si="581"/>
        <v>125.7</v>
      </c>
      <c r="P827">
        <f t="shared" si="582"/>
        <v>8.4600000000000009</v>
      </c>
      <c r="Q827">
        <f t="shared" si="583"/>
        <v>22.11</v>
      </c>
      <c r="R827">
        <f t="shared" si="584"/>
        <v>14.43</v>
      </c>
      <c r="S827">
        <f t="shared" si="585"/>
        <v>95.13</v>
      </c>
      <c r="T827">
        <f t="shared" si="586"/>
        <v>0</v>
      </c>
      <c r="U827">
        <f t="shared" si="587"/>
        <v>0.24499999999999997</v>
      </c>
      <c r="V827">
        <f t="shared" si="588"/>
        <v>0</v>
      </c>
      <c r="W827">
        <f t="shared" si="589"/>
        <v>0</v>
      </c>
      <c r="X827">
        <f t="shared" si="590"/>
        <v>66.59</v>
      </c>
      <c r="Y827">
        <f t="shared" si="591"/>
        <v>9.51</v>
      </c>
      <c r="AA827">
        <v>150194011</v>
      </c>
      <c r="AB827">
        <f t="shared" si="592"/>
        <v>125.703</v>
      </c>
      <c r="AC827">
        <f>ROUND(((ES827*1)),6)</f>
        <v>8.4600000000000009</v>
      </c>
      <c r="AD827">
        <f>ROUND(((((ET827*0.7))-((EU827*0.7)))+AE827),6)</f>
        <v>22.113</v>
      </c>
      <c r="AE827">
        <f>ROUND(((EU827*0.7)),6)</f>
        <v>14.433999999999999</v>
      </c>
      <c r="AF827">
        <f>ROUND(((EV827*0.7)),6)</f>
        <v>95.13</v>
      </c>
      <c r="AG827">
        <f t="shared" si="593"/>
        <v>0</v>
      </c>
      <c r="AH827">
        <f>((EW827*0.7))</f>
        <v>0.24499999999999997</v>
      </c>
      <c r="AI827">
        <f>((EX827*0.7))</f>
        <v>0</v>
      </c>
      <c r="AJ827">
        <f t="shared" si="594"/>
        <v>0</v>
      </c>
      <c r="AK827">
        <v>175.95</v>
      </c>
      <c r="AL827">
        <v>8.4600000000000009</v>
      </c>
      <c r="AM827">
        <v>31.59</v>
      </c>
      <c r="AN827">
        <v>20.62</v>
      </c>
      <c r="AO827">
        <v>135.9</v>
      </c>
      <c r="AP827">
        <v>0</v>
      </c>
      <c r="AQ827">
        <v>0.35</v>
      </c>
      <c r="AR827">
        <v>0</v>
      </c>
      <c r="AS827">
        <v>0</v>
      </c>
      <c r="AT827">
        <v>70</v>
      </c>
      <c r="AU827">
        <v>10</v>
      </c>
      <c r="AV827">
        <v>1</v>
      </c>
      <c r="AW827">
        <v>1</v>
      </c>
      <c r="AZ827">
        <v>1</v>
      </c>
      <c r="BA827">
        <v>1</v>
      </c>
      <c r="BB827">
        <v>1</v>
      </c>
      <c r="BC827">
        <v>1</v>
      </c>
      <c r="BD827" t="s">
        <v>3</v>
      </c>
      <c r="BE827" t="s">
        <v>3</v>
      </c>
      <c r="BF827" t="s">
        <v>3</v>
      </c>
      <c r="BG827" t="s">
        <v>3</v>
      </c>
      <c r="BH827">
        <v>0</v>
      </c>
      <c r="BI827">
        <v>4</v>
      </c>
      <c r="BJ827" t="s">
        <v>79</v>
      </c>
      <c r="BM827">
        <v>0</v>
      </c>
      <c r="BN827">
        <v>0</v>
      </c>
      <c r="BO827" t="s">
        <v>3</v>
      </c>
      <c r="BP827">
        <v>0</v>
      </c>
      <c r="BQ827">
        <v>1</v>
      </c>
      <c r="BR827">
        <v>0</v>
      </c>
      <c r="BS827">
        <v>1</v>
      </c>
      <c r="BT827">
        <v>1</v>
      </c>
      <c r="BU827">
        <v>1</v>
      </c>
      <c r="BV827">
        <v>1</v>
      </c>
      <c r="BW827">
        <v>1</v>
      </c>
      <c r="BX827">
        <v>1</v>
      </c>
      <c r="BY827" t="s">
        <v>3</v>
      </c>
      <c r="BZ827">
        <v>70</v>
      </c>
      <c r="CA827">
        <v>10</v>
      </c>
      <c r="CB827" t="s">
        <v>3</v>
      </c>
      <c r="CE827">
        <v>0</v>
      </c>
      <c r="CF827">
        <v>0</v>
      </c>
      <c r="CG827">
        <v>0</v>
      </c>
      <c r="CM827">
        <v>0</v>
      </c>
      <c r="CN827" t="s">
        <v>850</v>
      </c>
      <c r="CO827">
        <v>0</v>
      </c>
      <c r="CP827">
        <f t="shared" si="595"/>
        <v>125.69999999999999</v>
      </c>
      <c r="CQ827">
        <f t="shared" si="596"/>
        <v>8.4600000000000009</v>
      </c>
      <c r="CR827">
        <f>(((((ET827*0.7))*BB827-((EU827*0.7))*BS827)+AE827*BS827)*AV827)</f>
        <v>22.113</v>
      </c>
      <c r="CS827">
        <f t="shared" si="597"/>
        <v>14.433999999999999</v>
      </c>
      <c r="CT827">
        <f t="shared" si="598"/>
        <v>95.13</v>
      </c>
      <c r="CU827">
        <f t="shared" si="599"/>
        <v>0</v>
      </c>
      <c r="CV827">
        <f t="shared" si="600"/>
        <v>0.24499999999999997</v>
      </c>
      <c r="CW827">
        <f t="shared" si="601"/>
        <v>0</v>
      </c>
      <c r="CX827">
        <f t="shared" si="602"/>
        <v>0</v>
      </c>
      <c r="CY827">
        <f t="shared" si="603"/>
        <v>66.590999999999994</v>
      </c>
      <c r="CZ827">
        <f t="shared" si="604"/>
        <v>9.5129999999999999</v>
      </c>
      <c r="DC827" t="s">
        <v>3</v>
      </c>
      <c r="DD827" t="s">
        <v>21</v>
      </c>
      <c r="DE827" t="s">
        <v>22</v>
      </c>
      <c r="DF827" t="s">
        <v>22</v>
      </c>
      <c r="DG827" t="s">
        <v>22</v>
      </c>
      <c r="DH827" t="s">
        <v>3</v>
      </c>
      <c r="DI827" t="s">
        <v>22</v>
      </c>
      <c r="DJ827" t="s">
        <v>22</v>
      </c>
      <c r="DK827" t="s">
        <v>3</v>
      </c>
      <c r="DL827" t="s">
        <v>3</v>
      </c>
      <c r="DM827" t="s">
        <v>3</v>
      </c>
      <c r="DN827">
        <v>0</v>
      </c>
      <c r="DO827">
        <v>0</v>
      </c>
      <c r="DP827">
        <v>1</v>
      </c>
      <c r="DQ827">
        <v>1</v>
      </c>
      <c r="DU827">
        <v>1010</v>
      </c>
      <c r="DV827" t="s">
        <v>19</v>
      </c>
      <c r="DW827" t="s">
        <v>19</v>
      </c>
      <c r="DX827">
        <v>1</v>
      </c>
      <c r="DZ827" t="s">
        <v>3</v>
      </c>
      <c r="EA827" t="s">
        <v>3</v>
      </c>
      <c r="EB827" t="s">
        <v>3</v>
      </c>
      <c r="EC827" t="s">
        <v>3</v>
      </c>
      <c r="EE827">
        <v>113434998</v>
      </c>
      <c r="EF827">
        <v>1</v>
      </c>
      <c r="EG827" t="s">
        <v>23</v>
      </c>
      <c r="EH827">
        <v>0</v>
      </c>
      <c r="EI827" t="s">
        <v>3</v>
      </c>
      <c r="EJ827">
        <v>4</v>
      </c>
      <c r="EK827">
        <v>0</v>
      </c>
      <c r="EL827" t="s">
        <v>24</v>
      </c>
      <c r="EM827" t="s">
        <v>25</v>
      </c>
      <c r="EO827" t="s">
        <v>26</v>
      </c>
      <c r="EQ827">
        <v>131072</v>
      </c>
      <c r="ER827">
        <v>175.95</v>
      </c>
      <c r="ES827">
        <v>8.4600000000000009</v>
      </c>
      <c r="ET827">
        <v>31.59</v>
      </c>
      <c r="EU827">
        <v>20.62</v>
      </c>
      <c r="EV827">
        <v>135.9</v>
      </c>
      <c r="EW827">
        <v>0.35</v>
      </c>
      <c r="EX827">
        <v>0</v>
      </c>
      <c r="EY827">
        <v>0</v>
      </c>
      <c r="FQ827">
        <v>0</v>
      </c>
      <c r="FR827">
        <f t="shared" si="605"/>
        <v>0</v>
      </c>
      <c r="FS827">
        <v>0</v>
      </c>
      <c r="FX827">
        <v>70</v>
      </c>
      <c r="FY827">
        <v>10</v>
      </c>
      <c r="GA827" t="s">
        <v>3</v>
      </c>
      <c r="GD827">
        <v>0</v>
      </c>
      <c r="GF827">
        <v>-1080120624</v>
      </c>
      <c r="GG827">
        <v>2</v>
      </c>
      <c r="GH827">
        <v>1</v>
      </c>
      <c r="GI827">
        <v>-2</v>
      </c>
      <c r="GJ827">
        <v>0</v>
      </c>
      <c r="GK827">
        <f>ROUND(R827*(R12)/100,2)</f>
        <v>15.58</v>
      </c>
      <c r="GL827">
        <f t="shared" si="606"/>
        <v>0</v>
      </c>
      <c r="GM827">
        <f t="shared" si="607"/>
        <v>217.38</v>
      </c>
      <c r="GN827">
        <f t="shared" si="608"/>
        <v>0</v>
      </c>
      <c r="GO827">
        <f t="shared" si="609"/>
        <v>0</v>
      </c>
      <c r="GP827">
        <f t="shared" si="610"/>
        <v>217.38</v>
      </c>
      <c r="GR827">
        <v>0</v>
      </c>
      <c r="GS827">
        <v>0</v>
      </c>
      <c r="GT827">
        <v>0</v>
      </c>
      <c r="GU827" t="s">
        <v>3</v>
      </c>
      <c r="GV827">
        <f>ROUND((GT827),6)</f>
        <v>0</v>
      </c>
      <c r="GW827">
        <v>1</v>
      </c>
      <c r="GX827">
        <f t="shared" si="611"/>
        <v>0</v>
      </c>
      <c r="HA827">
        <v>0</v>
      </c>
      <c r="HB827">
        <v>0</v>
      </c>
      <c r="HC827">
        <f t="shared" si="612"/>
        <v>0</v>
      </c>
      <c r="HE827" t="s">
        <v>3</v>
      </c>
      <c r="HF827" t="s">
        <v>3</v>
      </c>
      <c r="HM827" t="s">
        <v>3</v>
      </c>
      <c r="HN827" t="s">
        <v>3</v>
      </c>
      <c r="HO827" t="s">
        <v>3</v>
      </c>
      <c r="HP827" t="s">
        <v>3</v>
      </c>
      <c r="HQ827" t="s">
        <v>3</v>
      </c>
      <c r="IK827">
        <v>0</v>
      </c>
    </row>
    <row r="828" spans="1:245" x14ac:dyDescent="0.2">
      <c r="A828">
        <v>17</v>
      </c>
      <c r="B828">
        <v>1</v>
      </c>
      <c r="C828">
        <f>ROW(SmtRes!A699)</f>
        <v>699</v>
      </c>
      <c r="D828">
        <f>ROW(EtalonRes!A699)</f>
        <v>699</v>
      </c>
      <c r="E828" t="s">
        <v>536</v>
      </c>
      <c r="F828" t="s">
        <v>537</v>
      </c>
      <c r="G828" t="s">
        <v>538</v>
      </c>
      <c r="H828" t="s">
        <v>19</v>
      </c>
      <c r="I828">
        <v>4</v>
      </c>
      <c r="J828">
        <v>0</v>
      </c>
      <c r="K828">
        <v>4</v>
      </c>
      <c r="O828">
        <f t="shared" si="581"/>
        <v>1120.24</v>
      </c>
      <c r="P828">
        <f t="shared" si="582"/>
        <v>90.64</v>
      </c>
      <c r="Q828">
        <f t="shared" si="583"/>
        <v>260.7</v>
      </c>
      <c r="R828">
        <f t="shared" si="584"/>
        <v>170.28</v>
      </c>
      <c r="S828">
        <f t="shared" si="585"/>
        <v>768.9</v>
      </c>
      <c r="T828">
        <f t="shared" si="586"/>
        <v>0</v>
      </c>
      <c r="U828">
        <f t="shared" si="587"/>
        <v>1.98</v>
      </c>
      <c r="V828">
        <f t="shared" si="588"/>
        <v>0</v>
      </c>
      <c r="W828">
        <f t="shared" si="589"/>
        <v>0</v>
      </c>
      <c r="X828">
        <f t="shared" si="590"/>
        <v>538.23</v>
      </c>
      <c r="Y828">
        <f t="shared" si="591"/>
        <v>76.89</v>
      </c>
      <c r="AA828">
        <v>150194011</v>
      </c>
      <c r="AB828">
        <f t="shared" si="592"/>
        <v>280.06</v>
      </c>
      <c r="AC828">
        <f>ROUND((((ES828*1)*11)),6)</f>
        <v>22.66</v>
      </c>
      <c r="AD828">
        <f>ROUND((((((ET828*0.75)*11))-(((EU828*0.75)*11)))+AE828),6)</f>
        <v>65.174999999999997</v>
      </c>
      <c r="AE828">
        <f>ROUND((((EU828*0.75)*11)),6)</f>
        <v>42.57</v>
      </c>
      <c r="AF828">
        <f>ROUND((((EV828*0.75)*11)),6)</f>
        <v>192.22499999999999</v>
      </c>
      <c r="AG828">
        <f t="shared" si="593"/>
        <v>0</v>
      </c>
      <c r="AH828">
        <f>(((EW828*0.75)*11))</f>
        <v>0.495</v>
      </c>
      <c r="AI828">
        <f>(((EX828*0.75)*11))</f>
        <v>0</v>
      </c>
      <c r="AJ828">
        <f t="shared" si="594"/>
        <v>0</v>
      </c>
      <c r="AK828">
        <v>33.26</v>
      </c>
      <c r="AL828">
        <v>2.06</v>
      </c>
      <c r="AM828">
        <v>7.9</v>
      </c>
      <c r="AN828">
        <v>5.16</v>
      </c>
      <c r="AO828">
        <v>23.3</v>
      </c>
      <c r="AP828">
        <v>0</v>
      </c>
      <c r="AQ828">
        <v>0.06</v>
      </c>
      <c r="AR828">
        <v>0</v>
      </c>
      <c r="AS828">
        <v>0</v>
      </c>
      <c r="AT828">
        <v>70</v>
      </c>
      <c r="AU828">
        <v>10</v>
      </c>
      <c r="AV828">
        <v>1</v>
      </c>
      <c r="AW828">
        <v>1</v>
      </c>
      <c r="AZ828">
        <v>1</v>
      </c>
      <c r="BA828">
        <v>1</v>
      </c>
      <c r="BB828">
        <v>1</v>
      </c>
      <c r="BC828">
        <v>1</v>
      </c>
      <c r="BD828" t="s">
        <v>3</v>
      </c>
      <c r="BE828" t="s">
        <v>3</v>
      </c>
      <c r="BF828" t="s">
        <v>3</v>
      </c>
      <c r="BG828" t="s">
        <v>3</v>
      </c>
      <c r="BH828">
        <v>0</v>
      </c>
      <c r="BI828">
        <v>4</v>
      </c>
      <c r="BJ828" t="s">
        <v>539</v>
      </c>
      <c r="BM828">
        <v>0</v>
      </c>
      <c r="BN828">
        <v>0</v>
      </c>
      <c r="BO828" t="s">
        <v>3</v>
      </c>
      <c r="BP828">
        <v>0</v>
      </c>
      <c r="BQ828">
        <v>1</v>
      </c>
      <c r="BR828">
        <v>0</v>
      </c>
      <c r="BS828">
        <v>1</v>
      </c>
      <c r="BT828">
        <v>1</v>
      </c>
      <c r="BU828">
        <v>1</v>
      </c>
      <c r="BV828">
        <v>1</v>
      </c>
      <c r="BW828">
        <v>1</v>
      </c>
      <c r="BX828">
        <v>1</v>
      </c>
      <c r="BY828" t="s">
        <v>3</v>
      </c>
      <c r="BZ828">
        <v>70</v>
      </c>
      <c r="CA828">
        <v>10</v>
      </c>
      <c r="CB828" t="s">
        <v>3</v>
      </c>
      <c r="CE828">
        <v>0</v>
      </c>
      <c r="CF828">
        <v>0</v>
      </c>
      <c r="CG828">
        <v>0</v>
      </c>
      <c r="CM828">
        <v>0</v>
      </c>
      <c r="CN828" t="s">
        <v>851</v>
      </c>
      <c r="CO828">
        <v>0</v>
      </c>
      <c r="CP828">
        <f t="shared" si="595"/>
        <v>1120.24</v>
      </c>
      <c r="CQ828">
        <f t="shared" si="596"/>
        <v>22.66</v>
      </c>
      <c r="CR828">
        <f>((((((ET828*0.75)*11))*BB828-(((EU828*0.75)*11))*BS828)+AE828*BS828)*AV828)</f>
        <v>65.175000000000011</v>
      </c>
      <c r="CS828">
        <f t="shared" si="597"/>
        <v>42.57</v>
      </c>
      <c r="CT828">
        <f t="shared" si="598"/>
        <v>192.22499999999999</v>
      </c>
      <c r="CU828">
        <f t="shared" si="599"/>
        <v>0</v>
      </c>
      <c r="CV828">
        <f t="shared" si="600"/>
        <v>0.495</v>
      </c>
      <c r="CW828">
        <f t="shared" si="601"/>
        <v>0</v>
      </c>
      <c r="CX828">
        <f t="shared" si="602"/>
        <v>0</v>
      </c>
      <c r="CY828">
        <f t="shared" si="603"/>
        <v>538.23</v>
      </c>
      <c r="CZ828">
        <f t="shared" si="604"/>
        <v>76.89</v>
      </c>
      <c r="DC828" t="s">
        <v>3</v>
      </c>
      <c r="DD828" t="s">
        <v>31</v>
      </c>
      <c r="DE828" t="s">
        <v>32</v>
      </c>
      <c r="DF828" t="s">
        <v>32</v>
      </c>
      <c r="DG828" t="s">
        <v>32</v>
      </c>
      <c r="DH828" t="s">
        <v>3</v>
      </c>
      <c r="DI828" t="s">
        <v>32</v>
      </c>
      <c r="DJ828" t="s">
        <v>32</v>
      </c>
      <c r="DK828" t="s">
        <v>3</v>
      </c>
      <c r="DL828" t="s">
        <v>33</v>
      </c>
      <c r="DM828" t="s">
        <v>33</v>
      </c>
      <c r="DN828">
        <v>0</v>
      </c>
      <c r="DO828">
        <v>0</v>
      </c>
      <c r="DP828">
        <v>1</v>
      </c>
      <c r="DQ828">
        <v>1</v>
      </c>
      <c r="DU828">
        <v>1010</v>
      </c>
      <c r="DV828" t="s">
        <v>19</v>
      </c>
      <c r="DW828" t="s">
        <v>19</v>
      </c>
      <c r="DX828">
        <v>1</v>
      </c>
      <c r="DZ828" t="s">
        <v>3</v>
      </c>
      <c r="EA828" t="s">
        <v>3</v>
      </c>
      <c r="EB828" t="s">
        <v>3</v>
      </c>
      <c r="EC828" t="s">
        <v>3</v>
      </c>
      <c r="EE828">
        <v>113434998</v>
      </c>
      <c r="EF828">
        <v>1</v>
      </c>
      <c r="EG828" t="s">
        <v>23</v>
      </c>
      <c r="EH828">
        <v>0</v>
      </c>
      <c r="EI828" t="s">
        <v>3</v>
      </c>
      <c r="EJ828">
        <v>4</v>
      </c>
      <c r="EK828">
        <v>0</v>
      </c>
      <c r="EL828" t="s">
        <v>24</v>
      </c>
      <c r="EM828" t="s">
        <v>25</v>
      </c>
      <c r="EO828" t="s">
        <v>34</v>
      </c>
      <c r="EQ828">
        <v>131072</v>
      </c>
      <c r="ER828">
        <v>33.26</v>
      </c>
      <c r="ES828">
        <v>2.06</v>
      </c>
      <c r="ET828">
        <v>7.9</v>
      </c>
      <c r="EU828">
        <v>5.16</v>
      </c>
      <c r="EV828">
        <v>23.3</v>
      </c>
      <c r="EW828">
        <v>0.06</v>
      </c>
      <c r="EX828">
        <v>0</v>
      </c>
      <c r="EY828">
        <v>0</v>
      </c>
      <c r="FQ828">
        <v>0</v>
      </c>
      <c r="FR828">
        <f t="shared" si="605"/>
        <v>0</v>
      </c>
      <c r="FS828">
        <v>0</v>
      </c>
      <c r="FX828">
        <v>770</v>
      </c>
      <c r="FY828">
        <v>110</v>
      </c>
      <c r="GA828" t="s">
        <v>3</v>
      </c>
      <c r="GD828">
        <v>0</v>
      </c>
      <c r="GF828">
        <v>-1828623284</v>
      </c>
      <c r="GG828">
        <v>2</v>
      </c>
      <c r="GH828">
        <v>1</v>
      </c>
      <c r="GI828">
        <v>-2</v>
      </c>
      <c r="GJ828">
        <v>0</v>
      </c>
      <c r="GK828">
        <f>ROUND(R828*(R12)/100,2)</f>
        <v>183.9</v>
      </c>
      <c r="GL828">
        <f t="shared" si="606"/>
        <v>0</v>
      </c>
      <c r="GM828">
        <f t="shared" si="607"/>
        <v>1919.26</v>
      </c>
      <c r="GN828">
        <f t="shared" si="608"/>
        <v>0</v>
      </c>
      <c r="GO828">
        <f t="shared" si="609"/>
        <v>0</v>
      </c>
      <c r="GP828">
        <f t="shared" si="610"/>
        <v>1919.26</v>
      </c>
      <c r="GR828">
        <v>0</v>
      </c>
      <c r="GS828">
        <v>0</v>
      </c>
      <c r="GT828">
        <v>0</v>
      </c>
      <c r="GU828" t="s">
        <v>33</v>
      </c>
      <c r="GV828">
        <f>ROUND(((GT828*11)),6)</f>
        <v>0</v>
      </c>
      <c r="GW828">
        <v>1</v>
      </c>
      <c r="GX828">
        <f t="shared" si="611"/>
        <v>0</v>
      </c>
      <c r="HA828">
        <v>0</v>
      </c>
      <c r="HB828">
        <v>0</v>
      </c>
      <c r="HC828">
        <f t="shared" si="612"/>
        <v>0</v>
      </c>
      <c r="HE828" t="s">
        <v>3</v>
      </c>
      <c r="HF828" t="s">
        <v>3</v>
      </c>
      <c r="HM828" t="s">
        <v>3</v>
      </c>
      <c r="HN828" t="s">
        <v>3</v>
      </c>
      <c r="HO828" t="s">
        <v>3</v>
      </c>
      <c r="HP828" t="s">
        <v>3</v>
      </c>
      <c r="HQ828" t="s">
        <v>3</v>
      </c>
      <c r="IK828">
        <v>0</v>
      </c>
    </row>
    <row r="829" spans="1:245" x14ac:dyDescent="0.2">
      <c r="A829">
        <v>17</v>
      </c>
      <c r="B829">
        <v>1</v>
      </c>
      <c r="C829">
        <f>ROW(SmtRes!A706)</f>
        <v>706</v>
      </c>
      <c r="D829">
        <f>ROW(EtalonRes!A706)</f>
        <v>706</v>
      </c>
      <c r="E829" t="s">
        <v>540</v>
      </c>
      <c r="F829" t="s">
        <v>541</v>
      </c>
      <c r="G829" t="s">
        <v>542</v>
      </c>
      <c r="H829" t="s">
        <v>19</v>
      </c>
      <c r="I829">
        <v>4</v>
      </c>
      <c r="J829">
        <v>0</v>
      </c>
      <c r="K829">
        <v>4</v>
      </c>
      <c r="O829">
        <f t="shared" si="581"/>
        <v>524.57000000000005</v>
      </c>
      <c r="P829">
        <f t="shared" si="582"/>
        <v>33.840000000000003</v>
      </c>
      <c r="Q829">
        <f t="shared" si="583"/>
        <v>88.45</v>
      </c>
      <c r="R829">
        <f t="shared" si="584"/>
        <v>57.74</v>
      </c>
      <c r="S829">
        <f t="shared" si="585"/>
        <v>402.28</v>
      </c>
      <c r="T829">
        <f t="shared" si="586"/>
        <v>0</v>
      </c>
      <c r="U829">
        <f t="shared" si="587"/>
        <v>1.036</v>
      </c>
      <c r="V829">
        <f t="shared" si="588"/>
        <v>0</v>
      </c>
      <c r="W829">
        <f t="shared" si="589"/>
        <v>0</v>
      </c>
      <c r="X829">
        <f t="shared" si="590"/>
        <v>281.60000000000002</v>
      </c>
      <c r="Y829">
        <f t="shared" si="591"/>
        <v>40.229999999999997</v>
      </c>
      <c r="AA829">
        <v>150194011</v>
      </c>
      <c r="AB829">
        <f t="shared" si="592"/>
        <v>131.142</v>
      </c>
      <c r="AC829">
        <f>ROUND(((ES829*1)),6)</f>
        <v>8.4600000000000009</v>
      </c>
      <c r="AD829">
        <f>ROUND(((((ET829*0.7))-((EU829*0.7)))+AE829),6)</f>
        <v>22.113</v>
      </c>
      <c r="AE829">
        <f>ROUND(((EU829*0.7)),6)</f>
        <v>14.433999999999999</v>
      </c>
      <c r="AF829">
        <f>ROUND(((EV829*0.7)),6)</f>
        <v>100.569</v>
      </c>
      <c r="AG829">
        <f t="shared" si="593"/>
        <v>0</v>
      </c>
      <c r="AH829">
        <f>((EW829*0.7))</f>
        <v>0.25900000000000001</v>
      </c>
      <c r="AI829">
        <f>((EX829*0.7))</f>
        <v>0</v>
      </c>
      <c r="AJ829">
        <f t="shared" si="594"/>
        <v>0</v>
      </c>
      <c r="AK829">
        <v>183.72</v>
      </c>
      <c r="AL829">
        <v>8.4600000000000009</v>
      </c>
      <c r="AM829">
        <v>31.59</v>
      </c>
      <c r="AN829">
        <v>20.62</v>
      </c>
      <c r="AO829">
        <v>143.66999999999999</v>
      </c>
      <c r="AP829">
        <v>0</v>
      </c>
      <c r="AQ829">
        <v>0.37</v>
      </c>
      <c r="AR829">
        <v>0</v>
      </c>
      <c r="AS829">
        <v>0</v>
      </c>
      <c r="AT829">
        <v>70</v>
      </c>
      <c r="AU829">
        <v>10</v>
      </c>
      <c r="AV829">
        <v>1</v>
      </c>
      <c r="AW829">
        <v>1</v>
      </c>
      <c r="AZ829">
        <v>1</v>
      </c>
      <c r="BA829">
        <v>1</v>
      </c>
      <c r="BB829">
        <v>1</v>
      </c>
      <c r="BC829">
        <v>1</v>
      </c>
      <c r="BD829" t="s">
        <v>3</v>
      </c>
      <c r="BE829" t="s">
        <v>3</v>
      </c>
      <c r="BF829" t="s">
        <v>3</v>
      </c>
      <c r="BG829" t="s">
        <v>3</v>
      </c>
      <c r="BH829">
        <v>0</v>
      </c>
      <c r="BI829">
        <v>4</v>
      </c>
      <c r="BJ829" t="s">
        <v>543</v>
      </c>
      <c r="BM829">
        <v>0</v>
      </c>
      <c r="BN829">
        <v>0</v>
      </c>
      <c r="BO829" t="s">
        <v>3</v>
      </c>
      <c r="BP829">
        <v>0</v>
      </c>
      <c r="BQ829">
        <v>1</v>
      </c>
      <c r="BR829">
        <v>0</v>
      </c>
      <c r="BS829">
        <v>1</v>
      </c>
      <c r="BT829">
        <v>1</v>
      </c>
      <c r="BU829">
        <v>1</v>
      </c>
      <c r="BV829">
        <v>1</v>
      </c>
      <c r="BW829">
        <v>1</v>
      </c>
      <c r="BX829">
        <v>1</v>
      </c>
      <c r="BY829" t="s">
        <v>3</v>
      </c>
      <c r="BZ829">
        <v>70</v>
      </c>
      <c r="CA829">
        <v>10</v>
      </c>
      <c r="CB829" t="s">
        <v>3</v>
      </c>
      <c r="CE829">
        <v>0</v>
      </c>
      <c r="CF829">
        <v>0</v>
      </c>
      <c r="CG829">
        <v>0</v>
      </c>
      <c r="CM829">
        <v>0</v>
      </c>
      <c r="CN829" t="s">
        <v>850</v>
      </c>
      <c r="CO829">
        <v>0</v>
      </c>
      <c r="CP829">
        <f t="shared" si="595"/>
        <v>524.56999999999994</v>
      </c>
      <c r="CQ829">
        <f t="shared" si="596"/>
        <v>8.4600000000000009</v>
      </c>
      <c r="CR829">
        <f>(((((ET829*0.7))*BB829-((EU829*0.7))*BS829)+AE829*BS829)*AV829)</f>
        <v>22.113</v>
      </c>
      <c r="CS829">
        <f t="shared" si="597"/>
        <v>14.433999999999999</v>
      </c>
      <c r="CT829">
        <f t="shared" si="598"/>
        <v>100.569</v>
      </c>
      <c r="CU829">
        <f t="shared" si="599"/>
        <v>0</v>
      </c>
      <c r="CV829">
        <f t="shared" si="600"/>
        <v>0.25900000000000001</v>
      </c>
      <c r="CW829">
        <f t="shared" si="601"/>
        <v>0</v>
      </c>
      <c r="CX829">
        <f t="shared" si="602"/>
        <v>0</v>
      </c>
      <c r="CY829">
        <f t="shared" si="603"/>
        <v>281.596</v>
      </c>
      <c r="CZ829">
        <f t="shared" si="604"/>
        <v>40.227999999999994</v>
      </c>
      <c r="DC829" t="s">
        <v>3</v>
      </c>
      <c r="DD829" t="s">
        <v>21</v>
      </c>
      <c r="DE829" t="s">
        <v>22</v>
      </c>
      <c r="DF829" t="s">
        <v>22</v>
      </c>
      <c r="DG829" t="s">
        <v>22</v>
      </c>
      <c r="DH829" t="s">
        <v>3</v>
      </c>
      <c r="DI829" t="s">
        <v>22</v>
      </c>
      <c r="DJ829" t="s">
        <v>22</v>
      </c>
      <c r="DK829" t="s">
        <v>3</v>
      </c>
      <c r="DL829" t="s">
        <v>3</v>
      </c>
      <c r="DM829" t="s">
        <v>3</v>
      </c>
      <c r="DN829">
        <v>0</v>
      </c>
      <c r="DO829">
        <v>0</v>
      </c>
      <c r="DP829">
        <v>1</v>
      </c>
      <c r="DQ829">
        <v>1</v>
      </c>
      <c r="DU829">
        <v>1010</v>
      </c>
      <c r="DV829" t="s">
        <v>19</v>
      </c>
      <c r="DW829" t="s">
        <v>19</v>
      </c>
      <c r="DX829">
        <v>1</v>
      </c>
      <c r="DZ829" t="s">
        <v>3</v>
      </c>
      <c r="EA829" t="s">
        <v>3</v>
      </c>
      <c r="EB829" t="s">
        <v>3</v>
      </c>
      <c r="EC829" t="s">
        <v>3</v>
      </c>
      <c r="EE829">
        <v>113434998</v>
      </c>
      <c r="EF829">
        <v>1</v>
      </c>
      <c r="EG829" t="s">
        <v>23</v>
      </c>
      <c r="EH829">
        <v>0</v>
      </c>
      <c r="EI829" t="s">
        <v>3</v>
      </c>
      <c r="EJ829">
        <v>4</v>
      </c>
      <c r="EK829">
        <v>0</v>
      </c>
      <c r="EL829" t="s">
        <v>24</v>
      </c>
      <c r="EM829" t="s">
        <v>25</v>
      </c>
      <c r="EO829" t="s">
        <v>26</v>
      </c>
      <c r="EQ829">
        <v>131072</v>
      </c>
      <c r="ER829">
        <v>183.72</v>
      </c>
      <c r="ES829">
        <v>8.4600000000000009</v>
      </c>
      <c r="ET829">
        <v>31.59</v>
      </c>
      <c r="EU829">
        <v>20.62</v>
      </c>
      <c r="EV829">
        <v>143.66999999999999</v>
      </c>
      <c r="EW829">
        <v>0.37</v>
      </c>
      <c r="EX829">
        <v>0</v>
      </c>
      <c r="EY829">
        <v>0</v>
      </c>
      <c r="FQ829">
        <v>0</v>
      </c>
      <c r="FR829">
        <f t="shared" si="605"/>
        <v>0</v>
      </c>
      <c r="FS829">
        <v>0</v>
      </c>
      <c r="FX829">
        <v>70</v>
      </c>
      <c r="FY829">
        <v>10</v>
      </c>
      <c r="GA829" t="s">
        <v>3</v>
      </c>
      <c r="GD829">
        <v>0</v>
      </c>
      <c r="GF829">
        <v>-1403753476</v>
      </c>
      <c r="GG829">
        <v>2</v>
      </c>
      <c r="GH829">
        <v>1</v>
      </c>
      <c r="GI829">
        <v>-2</v>
      </c>
      <c r="GJ829">
        <v>0</v>
      </c>
      <c r="GK829">
        <f>ROUND(R829*(R12)/100,2)</f>
        <v>62.36</v>
      </c>
      <c r="GL829">
        <f t="shared" si="606"/>
        <v>0</v>
      </c>
      <c r="GM829">
        <f t="shared" si="607"/>
        <v>908.76</v>
      </c>
      <c r="GN829">
        <f t="shared" si="608"/>
        <v>0</v>
      </c>
      <c r="GO829">
        <f t="shared" si="609"/>
        <v>0</v>
      </c>
      <c r="GP829">
        <f t="shared" si="610"/>
        <v>908.76</v>
      </c>
      <c r="GR829">
        <v>0</v>
      </c>
      <c r="GS829">
        <v>0</v>
      </c>
      <c r="GT829">
        <v>0</v>
      </c>
      <c r="GU829" t="s">
        <v>3</v>
      </c>
      <c r="GV829">
        <f>ROUND((GT829),6)</f>
        <v>0</v>
      </c>
      <c r="GW829">
        <v>1</v>
      </c>
      <c r="GX829">
        <f t="shared" si="611"/>
        <v>0</v>
      </c>
      <c r="HA829">
        <v>0</v>
      </c>
      <c r="HB829">
        <v>0</v>
      </c>
      <c r="HC829">
        <f t="shared" si="612"/>
        <v>0</v>
      </c>
      <c r="HE829" t="s">
        <v>3</v>
      </c>
      <c r="HF829" t="s">
        <v>3</v>
      </c>
      <c r="HM829" t="s">
        <v>3</v>
      </c>
      <c r="HN829" t="s">
        <v>3</v>
      </c>
      <c r="HO829" t="s">
        <v>3</v>
      </c>
      <c r="HP829" t="s">
        <v>3</v>
      </c>
      <c r="HQ829" t="s">
        <v>3</v>
      </c>
      <c r="IK829">
        <v>0</v>
      </c>
    </row>
    <row r="830" spans="1:245" x14ac:dyDescent="0.2">
      <c r="A830">
        <v>17</v>
      </c>
      <c r="B830">
        <v>1</v>
      </c>
      <c r="C830">
        <f>ROW(SmtRes!A707)</f>
        <v>707</v>
      </c>
      <c r="D830">
        <f>ROW(EtalonRes!A707)</f>
        <v>707</v>
      </c>
      <c r="E830" t="s">
        <v>3</v>
      </c>
      <c r="F830" t="s">
        <v>353</v>
      </c>
      <c r="G830" t="s">
        <v>544</v>
      </c>
      <c r="H830" t="s">
        <v>166</v>
      </c>
      <c r="I830">
        <v>0.2</v>
      </c>
      <c r="J830">
        <v>0</v>
      </c>
      <c r="K830">
        <v>0.2</v>
      </c>
      <c r="O830">
        <f t="shared" si="581"/>
        <v>2.7</v>
      </c>
      <c r="P830">
        <f t="shared" si="582"/>
        <v>0</v>
      </c>
      <c r="Q830">
        <f t="shared" si="583"/>
        <v>0</v>
      </c>
      <c r="R830">
        <f t="shared" si="584"/>
        <v>0</v>
      </c>
      <c r="S830">
        <f t="shared" si="585"/>
        <v>2.7</v>
      </c>
      <c r="T830">
        <f t="shared" si="586"/>
        <v>0</v>
      </c>
      <c r="U830">
        <f t="shared" si="587"/>
        <v>8.0000000000000002E-3</v>
      </c>
      <c r="V830">
        <f t="shared" si="588"/>
        <v>0</v>
      </c>
      <c r="W830">
        <f t="shared" si="589"/>
        <v>0</v>
      </c>
      <c r="X830">
        <f t="shared" si="590"/>
        <v>1.89</v>
      </c>
      <c r="Y830">
        <f t="shared" si="591"/>
        <v>0.27</v>
      </c>
      <c r="AA830">
        <v>-1</v>
      </c>
      <c r="AB830">
        <f t="shared" si="592"/>
        <v>13.52</v>
      </c>
      <c r="AC830">
        <f>ROUND(((ES830*2)),6)</f>
        <v>0</v>
      </c>
      <c r="AD830">
        <f>ROUND(((((ET830*2))-((EU830*2)))+AE830),6)</f>
        <v>0</v>
      </c>
      <c r="AE830">
        <f>ROUND(((EU830*2)),6)</f>
        <v>0</v>
      </c>
      <c r="AF830">
        <f>ROUND(((EV830*2)),6)</f>
        <v>13.52</v>
      </c>
      <c r="AG830">
        <f t="shared" si="593"/>
        <v>0</v>
      </c>
      <c r="AH830">
        <f>((EW830*2))</f>
        <v>0.04</v>
      </c>
      <c r="AI830">
        <f>((EX830*2))</f>
        <v>0</v>
      </c>
      <c r="AJ830">
        <f t="shared" si="594"/>
        <v>0</v>
      </c>
      <c r="AK830">
        <v>6.76</v>
      </c>
      <c r="AL830">
        <v>0</v>
      </c>
      <c r="AM830">
        <v>0</v>
      </c>
      <c r="AN830">
        <v>0</v>
      </c>
      <c r="AO830">
        <v>6.76</v>
      </c>
      <c r="AP830">
        <v>0</v>
      </c>
      <c r="AQ830">
        <v>0.02</v>
      </c>
      <c r="AR830">
        <v>0</v>
      </c>
      <c r="AS830">
        <v>0</v>
      </c>
      <c r="AT830">
        <v>70</v>
      </c>
      <c r="AU830">
        <v>10</v>
      </c>
      <c r="AV830">
        <v>1</v>
      </c>
      <c r="AW830">
        <v>1</v>
      </c>
      <c r="AZ830">
        <v>1</v>
      </c>
      <c r="BA830">
        <v>1</v>
      </c>
      <c r="BB830">
        <v>1</v>
      </c>
      <c r="BC830">
        <v>1</v>
      </c>
      <c r="BD830" t="s">
        <v>3</v>
      </c>
      <c r="BE830" t="s">
        <v>3</v>
      </c>
      <c r="BF830" t="s">
        <v>3</v>
      </c>
      <c r="BG830" t="s">
        <v>3</v>
      </c>
      <c r="BH830">
        <v>0</v>
      </c>
      <c r="BI830">
        <v>4</v>
      </c>
      <c r="BJ830" t="s">
        <v>355</v>
      </c>
      <c r="BM830">
        <v>0</v>
      </c>
      <c r="BN830">
        <v>0</v>
      </c>
      <c r="BO830" t="s">
        <v>3</v>
      </c>
      <c r="BP830">
        <v>0</v>
      </c>
      <c r="BQ830">
        <v>1</v>
      </c>
      <c r="BR830">
        <v>0</v>
      </c>
      <c r="BS830">
        <v>1</v>
      </c>
      <c r="BT830">
        <v>1</v>
      </c>
      <c r="BU830">
        <v>1</v>
      </c>
      <c r="BV830">
        <v>1</v>
      </c>
      <c r="BW830">
        <v>1</v>
      </c>
      <c r="BX830">
        <v>1</v>
      </c>
      <c r="BY830" t="s">
        <v>3</v>
      </c>
      <c r="BZ830">
        <v>70</v>
      </c>
      <c r="CA830">
        <v>10</v>
      </c>
      <c r="CB830" t="s">
        <v>3</v>
      </c>
      <c r="CE830">
        <v>0</v>
      </c>
      <c r="CF830">
        <v>0</v>
      </c>
      <c r="CG830">
        <v>0</v>
      </c>
      <c r="CM830">
        <v>0</v>
      </c>
      <c r="CN830" t="s">
        <v>3</v>
      </c>
      <c r="CO830">
        <v>0</v>
      </c>
      <c r="CP830">
        <f t="shared" si="595"/>
        <v>2.7</v>
      </c>
      <c r="CQ830">
        <f t="shared" si="596"/>
        <v>0</v>
      </c>
      <c r="CR830">
        <f>(((((ET830*2))*BB830-((EU830*2))*BS830)+AE830*BS830)*AV830)</f>
        <v>0</v>
      </c>
      <c r="CS830">
        <f t="shared" si="597"/>
        <v>0</v>
      </c>
      <c r="CT830">
        <f t="shared" si="598"/>
        <v>13.52</v>
      </c>
      <c r="CU830">
        <f t="shared" si="599"/>
        <v>0</v>
      </c>
      <c r="CV830">
        <f t="shared" si="600"/>
        <v>0.04</v>
      </c>
      <c r="CW830">
        <f t="shared" si="601"/>
        <v>0</v>
      </c>
      <c r="CX830">
        <f t="shared" si="602"/>
        <v>0</v>
      </c>
      <c r="CY830">
        <f t="shared" si="603"/>
        <v>1.89</v>
      </c>
      <c r="CZ830">
        <f t="shared" si="604"/>
        <v>0.27</v>
      </c>
      <c r="DC830" t="s">
        <v>3</v>
      </c>
      <c r="DD830" t="s">
        <v>205</v>
      </c>
      <c r="DE830" t="s">
        <v>205</v>
      </c>
      <c r="DF830" t="s">
        <v>205</v>
      </c>
      <c r="DG830" t="s">
        <v>205</v>
      </c>
      <c r="DH830" t="s">
        <v>3</v>
      </c>
      <c r="DI830" t="s">
        <v>205</v>
      </c>
      <c r="DJ830" t="s">
        <v>205</v>
      </c>
      <c r="DK830" t="s">
        <v>3</v>
      </c>
      <c r="DL830" t="s">
        <v>205</v>
      </c>
      <c r="DM830" t="s">
        <v>205</v>
      </c>
      <c r="DN830">
        <v>0</v>
      </c>
      <c r="DO830">
        <v>0</v>
      </c>
      <c r="DP830">
        <v>1</v>
      </c>
      <c r="DQ830">
        <v>1</v>
      </c>
      <c r="DU830">
        <v>1010</v>
      </c>
      <c r="DV830" t="s">
        <v>166</v>
      </c>
      <c r="DW830" t="s">
        <v>166</v>
      </c>
      <c r="DX830">
        <v>10</v>
      </c>
      <c r="DZ830" t="s">
        <v>3</v>
      </c>
      <c r="EA830" t="s">
        <v>3</v>
      </c>
      <c r="EB830" t="s">
        <v>3</v>
      </c>
      <c r="EC830" t="s">
        <v>3</v>
      </c>
      <c r="EE830">
        <v>113434998</v>
      </c>
      <c r="EF830">
        <v>1</v>
      </c>
      <c r="EG830" t="s">
        <v>23</v>
      </c>
      <c r="EH830">
        <v>0</v>
      </c>
      <c r="EI830" t="s">
        <v>3</v>
      </c>
      <c r="EJ830">
        <v>4</v>
      </c>
      <c r="EK830">
        <v>0</v>
      </c>
      <c r="EL830" t="s">
        <v>24</v>
      </c>
      <c r="EM830" t="s">
        <v>25</v>
      </c>
      <c r="EO830" t="s">
        <v>3</v>
      </c>
      <c r="EQ830">
        <v>132096</v>
      </c>
      <c r="ER830">
        <v>6.76</v>
      </c>
      <c r="ES830">
        <v>0</v>
      </c>
      <c r="ET830">
        <v>0</v>
      </c>
      <c r="EU830">
        <v>0</v>
      </c>
      <c r="EV830">
        <v>6.76</v>
      </c>
      <c r="EW830">
        <v>0.02</v>
      </c>
      <c r="EX830">
        <v>0</v>
      </c>
      <c r="EY830">
        <v>0</v>
      </c>
      <c r="FQ830">
        <v>0</v>
      </c>
      <c r="FR830">
        <f t="shared" si="605"/>
        <v>0</v>
      </c>
      <c r="FS830">
        <v>0</v>
      </c>
      <c r="FX830">
        <v>140</v>
      </c>
      <c r="FY830">
        <v>20</v>
      </c>
      <c r="GA830" t="s">
        <v>3</v>
      </c>
      <c r="GD830">
        <v>0</v>
      </c>
      <c r="GF830">
        <v>-828283415</v>
      </c>
      <c r="GG830">
        <v>2</v>
      </c>
      <c r="GH830">
        <v>1</v>
      </c>
      <c r="GI830">
        <v>-2</v>
      </c>
      <c r="GJ830">
        <v>0</v>
      </c>
      <c r="GK830">
        <f>ROUND(R830*(R12)/100,2)</f>
        <v>0</v>
      </c>
      <c r="GL830">
        <f t="shared" si="606"/>
        <v>0</v>
      </c>
      <c r="GM830">
        <f t="shared" si="607"/>
        <v>4.8600000000000003</v>
      </c>
      <c r="GN830">
        <f t="shared" si="608"/>
        <v>0</v>
      </c>
      <c r="GO830">
        <f t="shared" si="609"/>
        <v>0</v>
      </c>
      <c r="GP830">
        <f t="shared" si="610"/>
        <v>4.8600000000000003</v>
      </c>
      <c r="GR830">
        <v>0</v>
      </c>
      <c r="GS830">
        <v>0</v>
      </c>
      <c r="GT830">
        <v>0</v>
      </c>
      <c r="GU830" t="s">
        <v>205</v>
      </c>
      <c r="GV830">
        <f>ROUND(((GT830*2)),6)</f>
        <v>0</v>
      </c>
      <c r="GW830">
        <v>1</v>
      </c>
      <c r="GX830">
        <f t="shared" si="611"/>
        <v>0</v>
      </c>
      <c r="HA830">
        <v>0</v>
      </c>
      <c r="HB830">
        <v>0</v>
      </c>
      <c r="HC830">
        <f t="shared" si="612"/>
        <v>0</v>
      </c>
      <c r="HE830" t="s">
        <v>3</v>
      </c>
      <c r="HF830" t="s">
        <v>3</v>
      </c>
      <c r="HM830" t="s">
        <v>3</v>
      </c>
      <c r="HN830" t="s">
        <v>3</v>
      </c>
      <c r="HO830" t="s">
        <v>3</v>
      </c>
      <c r="HP830" t="s">
        <v>3</v>
      </c>
      <c r="HQ830" t="s">
        <v>3</v>
      </c>
      <c r="IK830">
        <v>0</v>
      </c>
    </row>
    <row r="831" spans="1:245" x14ac:dyDescent="0.2">
      <c r="A831">
        <v>17</v>
      </c>
      <c r="B831">
        <v>1</v>
      </c>
      <c r="C831">
        <f>ROW(SmtRes!A708)</f>
        <v>708</v>
      </c>
      <c r="D831">
        <f>ROW(EtalonRes!A708)</f>
        <v>708</v>
      </c>
      <c r="E831" t="s">
        <v>3</v>
      </c>
      <c r="F831" t="s">
        <v>349</v>
      </c>
      <c r="G831" t="s">
        <v>545</v>
      </c>
      <c r="H831" t="s">
        <v>166</v>
      </c>
      <c r="I831">
        <v>0.2</v>
      </c>
      <c r="J831">
        <v>0</v>
      </c>
      <c r="K831">
        <v>0.2</v>
      </c>
      <c r="O831">
        <f t="shared" si="581"/>
        <v>40.54</v>
      </c>
      <c r="P831">
        <f t="shared" si="582"/>
        <v>0</v>
      </c>
      <c r="Q831">
        <f t="shared" si="583"/>
        <v>0</v>
      </c>
      <c r="R831">
        <f t="shared" si="584"/>
        <v>0</v>
      </c>
      <c r="S831">
        <f t="shared" si="585"/>
        <v>40.54</v>
      </c>
      <c r="T831">
        <f t="shared" si="586"/>
        <v>0</v>
      </c>
      <c r="U831">
        <f t="shared" si="587"/>
        <v>0.12</v>
      </c>
      <c r="V831">
        <f t="shared" si="588"/>
        <v>0</v>
      </c>
      <c r="W831">
        <f t="shared" si="589"/>
        <v>0</v>
      </c>
      <c r="X831">
        <f t="shared" si="590"/>
        <v>28.38</v>
      </c>
      <c r="Y831">
        <f t="shared" si="591"/>
        <v>4.05</v>
      </c>
      <c r="AA831">
        <v>-1</v>
      </c>
      <c r="AB831">
        <f t="shared" si="592"/>
        <v>202.72</v>
      </c>
      <c r="AC831">
        <f>ROUND((ES831),6)</f>
        <v>0</v>
      </c>
      <c r="AD831">
        <f>ROUND((((ET831)-(EU831))+AE831),6)</f>
        <v>0</v>
      </c>
      <c r="AE831">
        <f>ROUND((EU831),6)</f>
        <v>0</v>
      </c>
      <c r="AF831">
        <f>ROUND((EV831),6)</f>
        <v>202.72</v>
      </c>
      <c r="AG831">
        <f t="shared" si="593"/>
        <v>0</v>
      </c>
      <c r="AH831">
        <f>(EW831)</f>
        <v>0.6</v>
      </c>
      <c r="AI831">
        <f>(EX831)</f>
        <v>0</v>
      </c>
      <c r="AJ831">
        <f t="shared" si="594"/>
        <v>0</v>
      </c>
      <c r="AK831">
        <v>202.72</v>
      </c>
      <c r="AL831">
        <v>0</v>
      </c>
      <c r="AM831">
        <v>0</v>
      </c>
      <c r="AN831">
        <v>0</v>
      </c>
      <c r="AO831">
        <v>202.72</v>
      </c>
      <c r="AP831">
        <v>0</v>
      </c>
      <c r="AQ831">
        <v>0.6</v>
      </c>
      <c r="AR831">
        <v>0</v>
      </c>
      <c r="AS831">
        <v>0</v>
      </c>
      <c r="AT831">
        <v>70</v>
      </c>
      <c r="AU831">
        <v>10</v>
      </c>
      <c r="AV831">
        <v>1</v>
      </c>
      <c r="AW831">
        <v>1</v>
      </c>
      <c r="AZ831">
        <v>1</v>
      </c>
      <c r="BA831">
        <v>1</v>
      </c>
      <c r="BB831">
        <v>1</v>
      </c>
      <c r="BC831">
        <v>1</v>
      </c>
      <c r="BD831" t="s">
        <v>3</v>
      </c>
      <c r="BE831" t="s">
        <v>3</v>
      </c>
      <c r="BF831" t="s">
        <v>3</v>
      </c>
      <c r="BG831" t="s">
        <v>3</v>
      </c>
      <c r="BH831">
        <v>0</v>
      </c>
      <c r="BI831">
        <v>4</v>
      </c>
      <c r="BJ831" t="s">
        <v>351</v>
      </c>
      <c r="BM831">
        <v>0</v>
      </c>
      <c r="BN831">
        <v>0</v>
      </c>
      <c r="BO831" t="s">
        <v>3</v>
      </c>
      <c r="BP831">
        <v>0</v>
      </c>
      <c r="BQ831">
        <v>1</v>
      </c>
      <c r="BR831">
        <v>0</v>
      </c>
      <c r="BS831">
        <v>1</v>
      </c>
      <c r="BT831">
        <v>1</v>
      </c>
      <c r="BU831">
        <v>1</v>
      </c>
      <c r="BV831">
        <v>1</v>
      </c>
      <c r="BW831">
        <v>1</v>
      </c>
      <c r="BX831">
        <v>1</v>
      </c>
      <c r="BY831" t="s">
        <v>3</v>
      </c>
      <c r="BZ831">
        <v>70</v>
      </c>
      <c r="CA831">
        <v>10</v>
      </c>
      <c r="CB831" t="s">
        <v>3</v>
      </c>
      <c r="CE831">
        <v>0</v>
      </c>
      <c r="CF831">
        <v>0</v>
      </c>
      <c r="CG831">
        <v>0</v>
      </c>
      <c r="CM831">
        <v>0</v>
      </c>
      <c r="CN831" t="s">
        <v>3</v>
      </c>
      <c r="CO831">
        <v>0</v>
      </c>
      <c r="CP831">
        <f t="shared" si="595"/>
        <v>40.54</v>
      </c>
      <c r="CQ831">
        <f t="shared" si="596"/>
        <v>0</v>
      </c>
      <c r="CR831">
        <f>((((ET831)*BB831-(EU831)*BS831)+AE831*BS831)*AV831)</f>
        <v>0</v>
      </c>
      <c r="CS831">
        <f t="shared" si="597"/>
        <v>0</v>
      </c>
      <c r="CT831">
        <f t="shared" si="598"/>
        <v>202.72</v>
      </c>
      <c r="CU831">
        <f t="shared" si="599"/>
        <v>0</v>
      </c>
      <c r="CV831">
        <f t="shared" si="600"/>
        <v>0.6</v>
      </c>
      <c r="CW831">
        <f t="shared" si="601"/>
        <v>0</v>
      </c>
      <c r="CX831">
        <f t="shared" si="602"/>
        <v>0</v>
      </c>
      <c r="CY831">
        <f t="shared" si="603"/>
        <v>28.377999999999997</v>
      </c>
      <c r="CZ831">
        <f t="shared" si="604"/>
        <v>4.0539999999999994</v>
      </c>
      <c r="DC831" t="s">
        <v>3</v>
      </c>
      <c r="DD831" t="s">
        <v>3</v>
      </c>
      <c r="DE831" t="s">
        <v>3</v>
      </c>
      <c r="DF831" t="s">
        <v>3</v>
      </c>
      <c r="DG831" t="s">
        <v>3</v>
      </c>
      <c r="DH831" t="s">
        <v>3</v>
      </c>
      <c r="DI831" t="s">
        <v>3</v>
      </c>
      <c r="DJ831" t="s">
        <v>3</v>
      </c>
      <c r="DK831" t="s">
        <v>3</v>
      </c>
      <c r="DL831" t="s">
        <v>3</v>
      </c>
      <c r="DM831" t="s">
        <v>3</v>
      </c>
      <c r="DN831">
        <v>0</v>
      </c>
      <c r="DO831">
        <v>0</v>
      </c>
      <c r="DP831">
        <v>1</v>
      </c>
      <c r="DQ831">
        <v>1</v>
      </c>
      <c r="DU831">
        <v>1010</v>
      </c>
      <c r="DV831" t="s">
        <v>166</v>
      </c>
      <c r="DW831" t="s">
        <v>166</v>
      </c>
      <c r="DX831">
        <v>10</v>
      </c>
      <c r="DZ831" t="s">
        <v>3</v>
      </c>
      <c r="EA831" t="s">
        <v>3</v>
      </c>
      <c r="EB831" t="s">
        <v>3</v>
      </c>
      <c r="EC831" t="s">
        <v>3</v>
      </c>
      <c r="EE831">
        <v>113434998</v>
      </c>
      <c r="EF831">
        <v>1</v>
      </c>
      <c r="EG831" t="s">
        <v>23</v>
      </c>
      <c r="EH831">
        <v>0</v>
      </c>
      <c r="EI831" t="s">
        <v>3</v>
      </c>
      <c r="EJ831">
        <v>4</v>
      </c>
      <c r="EK831">
        <v>0</v>
      </c>
      <c r="EL831" t="s">
        <v>24</v>
      </c>
      <c r="EM831" t="s">
        <v>25</v>
      </c>
      <c r="EO831" t="s">
        <v>3</v>
      </c>
      <c r="EQ831">
        <v>132096</v>
      </c>
      <c r="ER831">
        <v>202.72</v>
      </c>
      <c r="ES831">
        <v>0</v>
      </c>
      <c r="ET831">
        <v>0</v>
      </c>
      <c r="EU831">
        <v>0</v>
      </c>
      <c r="EV831">
        <v>202.72</v>
      </c>
      <c r="EW831">
        <v>0.6</v>
      </c>
      <c r="EX831">
        <v>0</v>
      </c>
      <c r="EY831">
        <v>0</v>
      </c>
      <c r="FQ831">
        <v>0</v>
      </c>
      <c r="FR831">
        <f t="shared" si="605"/>
        <v>0</v>
      </c>
      <c r="FS831">
        <v>0</v>
      </c>
      <c r="FX831">
        <v>70</v>
      </c>
      <c r="FY831">
        <v>10</v>
      </c>
      <c r="GA831" t="s">
        <v>3</v>
      </c>
      <c r="GD831">
        <v>0</v>
      </c>
      <c r="GF831">
        <v>-1141722411</v>
      </c>
      <c r="GG831">
        <v>2</v>
      </c>
      <c r="GH831">
        <v>1</v>
      </c>
      <c r="GI831">
        <v>-2</v>
      </c>
      <c r="GJ831">
        <v>0</v>
      </c>
      <c r="GK831">
        <f>ROUND(R831*(R12)/100,2)</f>
        <v>0</v>
      </c>
      <c r="GL831">
        <f t="shared" si="606"/>
        <v>0</v>
      </c>
      <c r="GM831">
        <f t="shared" si="607"/>
        <v>72.97</v>
      </c>
      <c r="GN831">
        <f t="shared" si="608"/>
        <v>0</v>
      </c>
      <c r="GO831">
        <f t="shared" si="609"/>
        <v>0</v>
      </c>
      <c r="GP831">
        <f t="shared" si="610"/>
        <v>72.97</v>
      </c>
      <c r="GR831">
        <v>0</v>
      </c>
      <c r="GS831">
        <v>0</v>
      </c>
      <c r="GT831">
        <v>0</v>
      </c>
      <c r="GU831" t="s">
        <v>3</v>
      </c>
      <c r="GV831">
        <f>ROUND((GT831),6)</f>
        <v>0</v>
      </c>
      <c r="GW831">
        <v>1</v>
      </c>
      <c r="GX831">
        <f t="shared" si="611"/>
        <v>0</v>
      </c>
      <c r="HA831">
        <v>0</v>
      </c>
      <c r="HB831">
        <v>0</v>
      </c>
      <c r="HC831">
        <f t="shared" si="612"/>
        <v>0</v>
      </c>
      <c r="HE831" t="s">
        <v>3</v>
      </c>
      <c r="HF831" t="s">
        <v>3</v>
      </c>
      <c r="HM831" t="s">
        <v>3</v>
      </c>
      <c r="HN831" t="s">
        <v>3</v>
      </c>
      <c r="HO831" t="s">
        <v>3</v>
      </c>
      <c r="HP831" t="s">
        <v>3</v>
      </c>
      <c r="HQ831" t="s">
        <v>3</v>
      </c>
      <c r="IK831">
        <v>0</v>
      </c>
    </row>
    <row r="832" spans="1:245" x14ac:dyDescent="0.2">
      <c r="A832">
        <v>17</v>
      </c>
      <c r="B832">
        <v>1</v>
      </c>
      <c r="C832">
        <f>ROW(SmtRes!A709)</f>
        <v>709</v>
      </c>
      <c r="D832">
        <f>ROW(EtalonRes!A709)</f>
        <v>709</v>
      </c>
      <c r="E832" t="s">
        <v>546</v>
      </c>
      <c r="F832" t="s">
        <v>547</v>
      </c>
      <c r="G832" t="s">
        <v>548</v>
      </c>
      <c r="H832" t="s">
        <v>19</v>
      </c>
      <c r="I832">
        <v>87</v>
      </c>
      <c r="J832">
        <v>0</v>
      </c>
      <c r="K832">
        <v>87</v>
      </c>
      <c r="O832">
        <f t="shared" si="581"/>
        <v>334090.44</v>
      </c>
      <c r="P832">
        <f t="shared" si="582"/>
        <v>0</v>
      </c>
      <c r="Q832">
        <f t="shared" si="583"/>
        <v>0</v>
      </c>
      <c r="R832">
        <f t="shared" si="584"/>
        <v>0</v>
      </c>
      <c r="S832">
        <f t="shared" si="585"/>
        <v>334090.44</v>
      </c>
      <c r="T832">
        <f t="shared" si="586"/>
        <v>0</v>
      </c>
      <c r="U832">
        <f t="shared" si="587"/>
        <v>793.44</v>
      </c>
      <c r="V832">
        <f t="shared" si="588"/>
        <v>0</v>
      </c>
      <c r="W832">
        <f t="shared" si="589"/>
        <v>0</v>
      </c>
      <c r="X832">
        <f t="shared" si="590"/>
        <v>233863.31</v>
      </c>
      <c r="Y832">
        <f t="shared" si="591"/>
        <v>33409.040000000001</v>
      </c>
      <c r="AA832">
        <v>150194011</v>
      </c>
      <c r="AB832">
        <f t="shared" si="592"/>
        <v>3840.12</v>
      </c>
      <c r="AC832">
        <f>ROUND(((ES832*12)),6)</f>
        <v>0</v>
      </c>
      <c r="AD832">
        <f>ROUND(((((ET832*12))-((EU832*12)))+AE832),6)</f>
        <v>0</v>
      </c>
      <c r="AE832">
        <f>ROUND(((EU832*12)),6)</f>
        <v>0</v>
      </c>
      <c r="AF832">
        <f>ROUND(((EV832*12)),6)</f>
        <v>3840.12</v>
      </c>
      <c r="AG832">
        <f t="shared" si="593"/>
        <v>0</v>
      </c>
      <c r="AH832">
        <f>((EW832*12))</f>
        <v>9.120000000000001</v>
      </c>
      <c r="AI832">
        <f>((EX832*12))</f>
        <v>0</v>
      </c>
      <c r="AJ832">
        <f t="shared" si="594"/>
        <v>0</v>
      </c>
      <c r="AK832">
        <v>320.01</v>
      </c>
      <c r="AL832">
        <v>0</v>
      </c>
      <c r="AM832">
        <v>0</v>
      </c>
      <c r="AN832">
        <v>0</v>
      </c>
      <c r="AO832">
        <v>320.01</v>
      </c>
      <c r="AP832">
        <v>0</v>
      </c>
      <c r="AQ832">
        <v>0.76</v>
      </c>
      <c r="AR832">
        <v>0</v>
      </c>
      <c r="AS832">
        <v>0</v>
      </c>
      <c r="AT832">
        <v>70</v>
      </c>
      <c r="AU832">
        <v>10</v>
      </c>
      <c r="AV832">
        <v>1</v>
      </c>
      <c r="AW832">
        <v>1</v>
      </c>
      <c r="AZ832">
        <v>1</v>
      </c>
      <c r="BA832">
        <v>1</v>
      </c>
      <c r="BB832">
        <v>1</v>
      </c>
      <c r="BC832">
        <v>1</v>
      </c>
      <c r="BD832" t="s">
        <v>3</v>
      </c>
      <c r="BE832" t="s">
        <v>3</v>
      </c>
      <c r="BF832" t="s">
        <v>3</v>
      </c>
      <c r="BG832" t="s">
        <v>3</v>
      </c>
      <c r="BH832">
        <v>0</v>
      </c>
      <c r="BI832">
        <v>4</v>
      </c>
      <c r="BJ832" t="s">
        <v>549</v>
      </c>
      <c r="BM832">
        <v>0</v>
      </c>
      <c r="BN832">
        <v>0</v>
      </c>
      <c r="BO832" t="s">
        <v>3</v>
      </c>
      <c r="BP832">
        <v>0</v>
      </c>
      <c r="BQ832">
        <v>1</v>
      </c>
      <c r="BR832">
        <v>0</v>
      </c>
      <c r="BS832">
        <v>1</v>
      </c>
      <c r="BT832">
        <v>1</v>
      </c>
      <c r="BU832">
        <v>1</v>
      </c>
      <c r="BV832">
        <v>1</v>
      </c>
      <c r="BW832">
        <v>1</v>
      </c>
      <c r="BX832">
        <v>1</v>
      </c>
      <c r="BY832" t="s">
        <v>3</v>
      </c>
      <c r="BZ832">
        <v>70</v>
      </c>
      <c r="CA832">
        <v>10</v>
      </c>
      <c r="CB832" t="s">
        <v>3</v>
      </c>
      <c r="CE832">
        <v>0</v>
      </c>
      <c r="CF832">
        <v>0</v>
      </c>
      <c r="CG832">
        <v>0</v>
      </c>
      <c r="CM832">
        <v>0</v>
      </c>
      <c r="CN832" t="s">
        <v>3</v>
      </c>
      <c r="CO832">
        <v>0</v>
      </c>
      <c r="CP832">
        <f t="shared" si="595"/>
        <v>334090.44</v>
      </c>
      <c r="CQ832">
        <f t="shared" si="596"/>
        <v>0</v>
      </c>
      <c r="CR832">
        <f>(((((ET832*12))*BB832-((EU832*12))*BS832)+AE832*BS832)*AV832)</f>
        <v>0</v>
      </c>
      <c r="CS832">
        <f t="shared" si="597"/>
        <v>0</v>
      </c>
      <c r="CT832">
        <f t="shared" si="598"/>
        <v>3840.12</v>
      </c>
      <c r="CU832">
        <f t="shared" si="599"/>
        <v>0</v>
      </c>
      <c r="CV832">
        <f t="shared" si="600"/>
        <v>9.120000000000001</v>
      </c>
      <c r="CW832">
        <f t="shared" si="601"/>
        <v>0</v>
      </c>
      <c r="CX832">
        <f t="shared" si="602"/>
        <v>0</v>
      </c>
      <c r="CY832">
        <f t="shared" si="603"/>
        <v>233863.30800000002</v>
      </c>
      <c r="CZ832">
        <f t="shared" si="604"/>
        <v>33409.044000000002</v>
      </c>
      <c r="DC832" t="s">
        <v>3</v>
      </c>
      <c r="DD832" t="s">
        <v>163</v>
      </c>
      <c r="DE832" t="s">
        <v>163</v>
      </c>
      <c r="DF832" t="s">
        <v>163</v>
      </c>
      <c r="DG832" t="s">
        <v>163</v>
      </c>
      <c r="DH832" t="s">
        <v>3</v>
      </c>
      <c r="DI832" t="s">
        <v>163</v>
      </c>
      <c r="DJ832" t="s">
        <v>163</v>
      </c>
      <c r="DK832" t="s">
        <v>3</v>
      </c>
      <c r="DL832" t="s">
        <v>163</v>
      </c>
      <c r="DM832" t="s">
        <v>163</v>
      </c>
      <c r="DN832">
        <v>0</v>
      </c>
      <c r="DO832">
        <v>0</v>
      </c>
      <c r="DP832">
        <v>1</v>
      </c>
      <c r="DQ832">
        <v>1</v>
      </c>
      <c r="DU832">
        <v>1010</v>
      </c>
      <c r="DV832" t="s">
        <v>19</v>
      </c>
      <c r="DW832" t="s">
        <v>19</v>
      </c>
      <c r="DX832">
        <v>1</v>
      </c>
      <c r="DZ832" t="s">
        <v>3</v>
      </c>
      <c r="EA832" t="s">
        <v>3</v>
      </c>
      <c r="EB832" t="s">
        <v>3</v>
      </c>
      <c r="EC832" t="s">
        <v>3</v>
      </c>
      <c r="EE832">
        <v>113434998</v>
      </c>
      <c r="EF832">
        <v>1</v>
      </c>
      <c r="EG832" t="s">
        <v>23</v>
      </c>
      <c r="EH832">
        <v>0</v>
      </c>
      <c r="EI832" t="s">
        <v>3</v>
      </c>
      <c r="EJ832">
        <v>4</v>
      </c>
      <c r="EK832">
        <v>0</v>
      </c>
      <c r="EL832" t="s">
        <v>24</v>
      </c>
      <c r="EM832" t="s">
        <v>25</v>
      </c>
      <c r="EO832" t="s">
        <v>3</v>
      </c>
      <c r="EQ832">
        <v>131072</v>
      </c>
      <c r="ER832">
        <v>320.01</v>
      </c>
      <c r="ES832">
        <v>0</v>
      </c>
      <c r="ET832">
        <v>0</v>
      </c>
      <c r="EU832">
        <v>0</v>
      </c>
      <c r="EV832">
        <v>320.01</v>
      </c>
      <c r="EW832">
        <v>0.76</v>
      </c>
      <c r="EX832">
        <v>0</v>
      </c>
      <c r="EY832">
        <v>0</v>
      </c>
      <c r="FQ832">
        <v>0</v>
      </c>
      <c r="FR832">
        <f t="shared" si="605"/>
        <v>0</v>
      </c>
      <c r="FS832">
        <v>0</v>
      </c>
      <c r="FX832">
        <v>840</v>
      </c>
      <c r="FY832">
        <v>120</v>
      </c>
      <c r="GA832" t="s">
        <v>3</v>
      </c>
      <c r="GD832">
        <v>0</v>
      </c>
      <c r="GF832">
        <v>-968224563</v>
      </c>
      <c r="GG832">
        <v>2</v>
      </c>
      <c r="GH832">
        <v>1</v>
      </c>
      <c r="GI832">
        <v>-2</v>
      </c>
      <c r="GJ832">
        <v>0</v>
      </c>
      <c r="GK832">
        <f>ROUND(R832*(R12)/100,2)</f>
        <v>0</v>
      </c>
      <c r="GL832">
        <f t="shared" si="606"/>
        <v>0</v>
      </c>
      <c r="GM832">
        <f t="shared" si="607"/>
        <v>601362.79</v>
      </c>
      <c r="GN832">
        <f t="shared" si="608"/>
        <v>0</v>
      </c>
      <c r="GO832">
        <f t="shared" si="609"/>
        <v>0</v>
      </c>
      <c r="GP832">
        <f t="shared" si="610"/>
        <v>601362.79</v>
      </c>
      <c r="GR832">
        <v>0</v>
      </c>
      <c r="GS832">
        <v>0</v>
      </c>
      <c r="GT832">
        <v>0</v>
      </c>
      <c r="GU832" t="s">
        <v>163</v>
      </c>
      <c r="GV832">
        <f>ROUND(((GT832*12)),6)</f>
        <v>0</v>
      </c>
      <c r="GW832">
        <v>1</v>
      </c>
      <c r="GX832">
        <f t="shared" si="611"/>
        <v>0</v>
      </c>
      <c r="HA832">
        <v>0</v>
      </c>
      <c r="HB832">
        <v>0</v>
      </c>
      <c r="HC832">
        <f t="shared" si="612"/>
        <v>0</v>
      </c>
      <c r="HE832" t="s">
        <v>3</v>
      </c>
      <c r="HF832" t="s">
        <v>3</v>
      </c>
      <c r="HM832" t="s">
        <v>3</v>
      </c>
      <c r="HN832" t="s">
        <v>3</v>
      </c>
      <c r="HO832" t="s">
        <v>3</v>
      </c>
      <c r="HP832" t="s">
        <v>3</v>
      </c>
      <c r="HQ832" t="s">
        <v>3</v>
      </c>
      <c r="IK832">
        <v>0</v>
      </c>
    </row>
    <row r="833" spans="1:245" x14ac:dyDescent="0.2">
      <c r="A833">
        <v>17</v>
      </c>
      <c r="B833">
        <v>1</v>
      </c>
      <c r="C833">
        <f>ROW(SmtRes!A713)</f>
        <v>713</v>
      </c>
      <c r="D833">
        <f>ROW(EtalonRes!A713)</f>
        <v>713</v>
      </c>
      <c r="E833" t="s">
        <v>550</v>
      </c>
      <c r="F833" t="s">
        <v>89</v>
      </c>
      <c r="G833" t="s">
        <v>417</v>
      </c>
      <c r="H833" t="s">
        <v>19</v>
      </c>
      <c r="I833">
        <v>142</v>
      </c>
      <c r="J833">
        <v>0</v>
      </c>
      <c r="K833">
        <v>142</v>
      </c>
      <c r="O833">
        <f t="shared" si="581"/>
        <v>23586.21</v>
      </c>
      <c r="P833">
        <f t="shared" si="582"/>
        <v>765.38</v>
      </c>
      <c r="Q833">
        <f t="shared" si="583"/>
        <v>4627.43</v>
      </c>
      <c r="R833">
        <f t="shared" si="584"/>
        <v>3022.47</v>
      </c>
      <c r="S833">
        <f t="shared" si="585"/>
        <v>18193.400000000001</v>
      </c>
      <c r="T833">
        <f t="shared" si="586"/>
        <v>0</v>
      </c>
      <c r="U833">
        <f t="shared" si="587"/>
        <v>46.859999999999992</v>
      </c>
      <c r="V833">
        <f t="shared" si="588"/>
        <v>0</v>
      </c>
      <c r="W833">
        <f t="shared" si="589"/>
        <v>0</v>
      </c>
      <c r="X833">
        <f t="shared" si="590"/>
        <v>12735.38</v>
      </c>
      <c r="Y833">
        <f t="shared" si="591"/>
        <v>1819.34</v>
      </c>
      <c r="AA833">
        <v>150194011</v>
      </c>
      <c r="AB833">
        <f t="shared" si="592"/>
        <v>166.1</v>
      </c>
      <c r="AC833">
        <f>ROUND((((ES833*1)*11)),6)</f>
        <v>5.39</v>
      </c>
      <c r="AD833">
        <f>ROUND((((((ET833*0.75)*11))-(((EU833*0.75)*11)))+AE833),6)</f>
        <v>32.587499999999999</v>
      </c>
      <c r="AE833">
        <f>ROUND((((EU833*0.75)*11)),6)</f>
        <v>21.285</v>
      </c>
      <c r="AF833">
        <f>ROUND((((EV833*0.75)*11)),6)</f>
        <v>128.1225</v>
      </c>
      <c r="AG833">
        <f t="shared" si="593"/>
        <v>0</v>
      </c>
      <c r="AH833">
        <f>(((EW833*0.75)*11))</f>
        <v>0.32999999999999996</v>
      </c>
      <c r="AI833">
        <f>(((EX833*0.75)*11))</f>
        <v>0</v>
      </c>
      <c r="AJ833">
        <f t="shared" si="594"/>
        <v>0</v>
      </c>
      <c r="AK833">
        <v>19.97</v>
      </c>
      <c r="AL833">
        <v>0.49</v>
      </c>
      <c r="AM833">
        <v>3.95</v>
      </c>
      <c r="AN833">
        <v>2.58</v>
      </c>
      <c r="AO833">
        <v>15.53</v>
      </c>
      <c r="AP833">
        <v>0</v>
      </c>
      <c r="AQ833">
        <v>0.04</v>
      </c>
      <c r="AR833">
        <v>0</v>
      </c>
      <c r="AS833">
        <v>0</v>
      </c>
      <c r="AT833">
        <v>70</v>
      </c>
      <c r="AU833">
        <v>10</v>
      </c>
      <c r="AV833">
        <v>1</v>
      </c>
      <c r="AW833">
        <v>1</v>
      </c>
      <c r="AZ833">
        <v>1</v>
      </c>
      <c r="BA833">
        <v>1</v>
      </c>
      <c r="BB833">
        <v>1</v>
      </c>
      <c r="BC833">
        <v>1</v>
      </c>
      <c r="BD833" t="s">
        <v>3</v>
      </c>
      <c r="BE833" t="s">
        <v>3</v>
      </c>
      <c r="BF833" t="s">
        <v>3</v>
      </c>
      <c r="BG833" t="s">
        <v>3</v>
      </c>
      <c r="BH833">
        <v>0</v>
      </c>
      <c r="BI833">
        <v>4</v>
      </c>
      <c r="BJ833" t="s">
        <v>91</v>
      </c>
      <c r="BM833">
        <v>0</v>
      </c>
      <c r="BN833">
        <v>0</v>
      </c>
      <c r="BO833" t="s">
        <v>3</v>
      </c>
      <c r="BP833">
        <v>0</v>
      </c>
      <c r="BQ833">
        <v>1</v>
      </c>
      <c r="BR833">
        <v>0</v>
      </c>
      <c r="BS833">
        <v>1</v>
      </c>
      <c r="BT833">
        <v>1</v>
      </c>
      <c r="BU833">
        <v>1</v>
      </c>
      <c r="BV833">
        <v>1</v>
      </c>
      <c r="BW833">
        <v>1</v>
      </c>
      <c r="BX833">
        <v>1</v>
      </c>
      <c r="BY833" t="s">
        <v>3</v>
      </c>
      <c r="BZ833">
        <v>70</v>
      </c>
      <c r="CA833">
        <v>10</v>
      </c>
      <c r="CB833" t="s">
        <v>3</v>
      </c>
      <c r="CE833">
        <v>0</v>
      </c>
      <c r="CF833">
        <v>0</v>
      </c>
      <c r="CG833">
        <v>0</v>
      </c>
      <c r="CM833">
        <v>0</v>
      </c>
      <c r="CN833" t="s">
        <v>851</v>
      </c>
      <c r="CO833">
        <v>0</v>
      </c>
      <c r="CP833">
        <f t="shared" si="595"/>
        <v>23586.210000000003</v>
      </c>
      <c r="CQ833">
        <f t="shared" si="596"/>
        <v>5.39</v>
      </c>
      <c r="CR833">
        <f>((((((ET833*0.75)*11))*BB833-(((EU833*0.75)*11))*BS833)+AE833*BS833)*AV833)</f>
        <v>32.587500000000006</v>
      </c>
      <c r="CS833">
        <f t="shared" si="597"/>
        <v>21.285</v>
      </c>
      <c r="CT833">
        <f t="shared" si="598"/>
        <v>128.1225</v>
      </c>
      <c r="CU833">
        <f t="shared" si="599"/>
        <v>0</v>
      </c>
      <c r="CV833">
        <f t="shared" si="600"/>
        <v>0.32999999999999996</v>
      </c>
      <c r="CW833">
        <f t="shared" si="601"/>
        <v>0</v>
      </c>
      <c r="CX833">
        <f t="shared" si="602"/>
        <v>0</v>
      </c>
      <c r="CY833">
        <f t="shared" si="603"/>
        <v>12735.38</v>
      </c>
      <c r="CZ833">
        <f t="shared" si="604"/>
        <v>1819.34</v>
      </c>
      <c r="DC833" t="s">
        <v>3</v>
      </c>
      <c r="DD833" t="s">
        <v>31</v>
      </c>
      <c r="DE833" t="s">
        <v>32</v>
      </c>
      <c r="DF833" t="s">
        <v>32</v>
      </c>
      <c r="DG833" t="s">
        <v>32</v>
      </c>
      <c r="DH833" t="s">
        <v>3</v>
      </c>
      <c r="DI833" t="s">
        <v>32</v>
      </c>
      <c r="DJ833" t="s">
        <v>32</v>
      </c>
      <c r="DK833" t="s">
        <v>3</v>
      </c>
      <c r="DL833" t="s">
        <v>33</v>
      </c>
      <c r="DM833" t="s">
        <v>33</v>
      </c>
      <c r="DN833">
        <v>0</v>
      </c>
      <c r="DO833">
        <v>0</v>
      </c>
      <c r="DP833">
        <v>1</v>
      </c>
      <c r="DQ833">
        <v>1</v>
      </c>
      <c r="DU833">
        <v>1010</v>
      </c>
      <c r="DV833" t="s">
        <v>19</v>
      </c>
      <c r="DW833" t="s">
        <v>19</v>
      </c>
      <c r="DX833">
        <v>1</v>
      </c>
      <c r="DZ833" t="s">
        <v>3</v>
      </c>
      <c r="EA833" t="s">
        <v>3</v>
      </c>
      <c r="EB833" t="s">
        <v>3</v>
      </c>
      <c r="EC833" t="s">
        <v>3</v>
      </c>
      <c r="EE833">
        <v>113434998</v>
      </c>
      <c r="EF833">
        <v>1</v>
      </c>
      <c r="EG833" t="s">
        <v>23</v>
      </c>
      <c r="EH833">
        <v>0</v>
      </c>
      <c r="EI833" t="s">
        <v>3</v>
      </c>
      <c r="EJ833">
        <v>4</v>
      </c>
      <c r="EK833">
        <v>0</v>
      </c>
      <c r="EL833" t="s">
        <v>24</v>
      </c>
      <c r="EM833" t="s">
        <v>25</v>
      </c>
      <c r="EO833" t="s">
        <v>34</v>
      </c>
      <c r="EQ833">
        <v>131072</v>
      </c>
      <c r="ER833">
        <v>19.97</v>
      </c>
      <c r="ES833">
        <v>0.49</v>
      </c>
      <c r="ET833">
        <v>3.95</v>
      </c>
      <c r="EU833">
        <v>2.58</v>
      </c>
      <c r="EV833">
        <v>15.53</v>
      </c>
      <c r="EW833">
        <v>0.04</v>
      </c>
      <c r="EX833">
        <v>0</v>
      </c>
      <c r="EY833">
        <v>0</v>
      </c>
      <c r="FQ833">
        <v>0</v>
      </c>
      <c r="FR833">
        <f t="shared" si="605"/>
        <v>0</v>
      </c>
      <c r="FS833">
        <v>0</v>
      </c>
      <c r="FX833">
        <v>770</v>
      </c>
      <c r="FY833">
        <v>110</v>
      </c>
      <c r="GA833" t="s">
        <v>3</v>
      </c>
      <c r="GD833">
        <v>0</v>
      </c>
      <c r="GF833">
        <v>-580284171</v>
      </c>
      <c r="GG833">
        <v>2</v>
      </c>
      <c r="GH833">
        <v>1</v>
      </c>
      <c r="GI833">
        <v>-2</v>
      </c>
      <c r="GJ833">
        <v>0</v>
      </c>
      <c r="GK833">
        <f>ROUND(R833*(R12)/100,2)</f>
        <v>3264.27</v>
      </c>
      <c r="GL833">
        <f t="shared" si="606"/>
        <v>0</v>
      </c>
      <c r="GM833">
        <f t="shared" si="607"/>
        <v>41405.199999999997</v>
      </c>
      <c r="GN833">
        <f t="shared" si="608"/>
        <v>0</v>
      </c>
      <c r="GO833">
        <f t="shared" si="609"/>
        <v>0</v>
      </c>
      <c r="GP833">
        <f t="shared" si="610"/>
        <v>41405.199999999997</v>
      </c>
      <c r="GR833">
        <v>0</v>
      </c>
      <c r="GS833">
        <v>0</v>
      </c>
      <c r="GT833">
        <v>0</v>
      </c>
      <c r="GU833" t="s">
        <v>33</v>
      </c>
      <c r="GV833">
        <f>ROUND(((GT833*11)),6)</f>
        <v>0</v>
      </c>
      <c r="GW833">
        <v>1</v>
      </c>
      <c r="GX833">
        <f t="shared" si="611"/>
        <v>0</v>
      </c>
      <c r="HA833">
        <v>0</v>
      </c>
      <c r="HB833">
        <v>0</v>
      </c>
      <c r="HC833">
        <f t="shared" si="612"/>
        <v>0</v>
      </c>
      <c r="HE833" t="s">
        <v>3</v>
      </c>
      <c r="HF833" t="s">
        <v>3</v>
      </c>
      <c r="HM833" t="s">
        <v>3</v>
      </c>
      <c r="HN833" t="s">
        <v>3</v>
      </c>
      <c r="HO833" t="s">
        <v>3</v>
      </c>
      <c r="HP833" t="s">
        <v>3</v>
      </c>
      <c r="HQ833" t="s">
        <v>3</v>
      </c>
      <c r="IK833">
        <v>0</v>
      </c>
    </row>
    <row r="834" spans="1:245" x14ac:dyDescent="0.2">
      <c r="A834">
        <v>17</v>
      </c>
      <c r="B834">
        <v>1</v>
      </c>
      <c r="C834">
        <f>ROW(SmtRes!A717)</f>
        <v>717</v>
      </c>
      <c r="D834">
        <f>ROW(EtalonRes!A717)</f>
        <v>717</v>
      </c>
      <c r="E834" t="s">
        <v>551</v>
      </c>
      <c r="F834" t="s">
        <v>85</v>
      </c>
      <c r="G834" t="s">
        <v>415</v>
      </c>
      <c r="H834" t="s">
        <v>19</v>
      </c>
      <c r="I834">
        <v>142</v>
      </c>
      <c r="J834">
        <v>0</v>
      </c>
      <c r="K834">
        <v>142</v>
      </c>
      <c r="O834">
        <f t="shared" si="581"/>
        <v>7815.82</v>
      </c>
      <c r="P834">
        <f t="shared" si="582"/>
        <v>69.58</v>
      </c>
      <c r="Q834">
        <f t="shared" si="583"/>
        <v>1570.52</v>
      </c>
      <c r="R834">
        <f t="shared" si="584"/>
        <v>1024.81</v>
      </c>
      <c r="S834">
        <f t="shared" si="585"/>
        <v>6175.72</v>
      </c>
      <c r="T834">
        <f t="shared" si="586"/>
        <v>0</v>
      </c>
      <c r="U834">
        <f t="shared" si="587"/>
        <v>15.903999999999998</v>
      </c>
      <c r="V834">
        <f t="shared" si="588"/>
        <v>0</v>
      </c>
      <c r="W834">
        <f t="shared" si="589"/>
        <v>0</v>
      </c>
      <c r="X834">
        <f t="shared" si="590"/>
        <v>4323</v>
      </c>
      <c r="Y834">
        <f t="shared" si="591"/>
        <v>617.57000000000005</v>
      </c>
      <c r="AA834">
        <v>150194011</v>
      </c>
      <c r="AB834">
        <f t="shared" si="592"/>
        <v>55.040999999999997</v>
      </c>
      <c r="AC834">
        <f>ROUND(((ES834*1)),6)</f>
        <v>0.49</v>
      </c>
      <c r="AD834">
        <f>ROUND(((((ET834*0.7))-((EU834*0.7)))+AE834),6)</f>
        <v>11.06</v>
      </c>
      <c r="AE834">
        <f>ROUND(((EU834*0.7)),6)</f>
        <v>7.2169999999999996</v>
      </c>
      <c r="AF834">
        <f>ROUND(((EV834*0.7)),6)</f>
        <v>43.491</v>
      </c>
      <c r="AG834">
        <f t="shared" si="593"/>
        <v>0</v>
      </c>
      <c r="AH834">
        <f>((EW834*0.7))</f>
        <v>0.11199999999999999</v>
      </c>
      <c r="AI834">
        <f>((EX834*0.7))</f>
        <v>0</v>
      </c>
      <c r="AJ834">
        <f t="shared" si="594"/>
        <v>0</v>
      </c>
      <c r="AK834">
        <v>78.42</v>
      </c>
      <c r="AL834">
        <v>0.49</v>
      </c>
      <c r="AM834">
        <v>15.8</v>
      </c>
      <c r="AN834">
        <v>10.31</v>
      </c>
      <c r="AO834">
        <v>62.13</v>
      </c>
      <c r="AP834">
        <v>0</v>
      </c>
      <c r="AQ834">
        <v>0.16</v>
      </c>
      <c r="AR834">
        <v>0</v>
      </c>
      <c r="AS834">
        <v>0</v>
      </c>
      <c r="AT834">
        <v>70</v>
      </c>
      <c r="AU834">
        <v>10</v>
      </c>
      <c r="AV834">
        <v>1</v>
      </c>
      <c r="AW834">
        <v>1</v>
      </c>
      <c r="AZ834">
        <v>1</v>
      </c>
      <c r="BA834">
        <v>1</v>
      </c>
      <c r="BB834">
        <v>1</v>
      </c>
      <c r="BC834">
        <v>1</v>
      </c>
      <c r="BD834" t="s">
        <v>3</v>
      </c>
      <c r="BE834" t="s">
        <v>3</v>
      </c>
      <c r="BF834" t="s">
        <v>3</v>
      </c>
      <c r="BG834" t="s">
        <v>3</v>
      </c>
      <c r="BH834">
        <v>0</v>
      </c>
      <c r="BI834">
        <v>4</v>
      </c>
      <c r="BJ834" t="s">
        <v>87</v>
      </c>
      <c r="BM834">
        <v>0</v>
      </c>
      <c r="BN834">
        <v>0</v>
      </c>
      <c r="BO834" t="s">
        <v>3</v>
      </c>
      <c r="BP834">
        <v>0</v>
      </c>
      <c r="BQ834">
        <v>1</v>
      </c>
      <c r="BR834">
        <v>0</v>
      </c>
      <c r="BS834">
        <v>1</v>
      </c>
      <c r="BT834">
        <v>1</v>
      </c>
      <c r="BU834">
        <v>1</v>
      </c>
      <c r="BV834">
        <v>1</v>
      </c>
      <c r="BW834">
        <v>1</v>
      </c>
      <c r="BX834">
        <v>1</v>
      </c>
      <c r="BY834" t="s">
        <v>3</v>
      </c>
      <c r="BZ834">
        <v>70</v>
      </c>
      <c r="CA834">
        <v>10</v>
      </c>
      <c r="CB834" t="s">
        <v>3</v>
      </c>
      <c r="CE834">
        <v>0</v>
      </c>
      <c r="CF834">
        <v>0</v>
      </c>
      <c r="CG834">
        <v>0</v>
      </c>
      <c r="CM834">
        <v>0</v>
      </c>
      <c r="CN834" t="s">
        <v>850</v>
      </c>
      <c r="CO834">
        <v>0</v>
      </c>
      <c r="CP834">
        <f t="shared" si="595"/>
        <v>7815.82</v>
      </c>
      <c r="CQ834">
        <f t="shared" si="596"/>
        <v>0.49</v>
      </c>
      <c r="CR834">
        <f>(((((ET834*0.7))*BB834-((EU834*0.7))*BS834)+AE834*BS834)*AV834)</f>
        <v>11.06</v>
      </c>
      <c r="CS834">
        <f t="shared" si="597"/>
        <v>7.2169999999999996</v>
      </c>
      <c r="CT834">
        <f t="shared" si="598"/>
        <v>43.491</v>
      </c>
      <c r="CU834">
        <f t="shared" si="599"/>
        <v>0</v>
      </c>
      <c r="CV834">
        <f t="shared" si="600"/>
        <v>0.11199999999999999</v>
      </c>
      <c r="CW834">
        <f t="shared" si="601"/>
        <v>0</v>
      </c>
      <c r="CX834">
        <f t="shared" si="602"/>
        <v>0</v>
      </c>
      <c r="CY834">
        <f t="shared" si="603"/>
        <v>4323.0039999999999</v>
      </c>
      <c r="CZ834">
        <f t="shared" si="604"/>
        <v>617.572</v>
      </c>
      <c r="DC834" t="s">
        <v>3</v>
      </c>
      <c r="DD834" t="s">
        <v>21</v>
      </c>
      <c r="DE834" t="s">
        <v>22</v>
      </c>
      <c r="DF834" t="s">
        <v>22</v>
      </c>
      <c r="DG834" t="s">
        <v>22</v>
      </c>
      <c r="DH834" t="s">
        <v>3</v>
      </c>
      <c r="DI834" t="s">
        <v>22</v>
      </c>
      <c r="DJ834" t="s">
        <v>22</v>
      </c>
      <c r="DK834" t="s">
        <v>3</v>
      </c>
      <c r="DL834" t="s">
        <v>3</v>
      </c>
      <c r="DM834" t="s">
        <v>3</v>
      </c>
      <c r="DN834">
        <v>0</v>
      </c>
      <c r="DO834">
        <v>0</v>
      </c>
      <c r="DP834">
        <v>1</v>
      </c>
      <c r="DQ834">
        <v>1</v>
      </c>
      <c r="DU834">
        <v>1010</v>
      </c>
      <c r="DV834" t="s">
        <v>19</v>
      </c>
      <c r="DW834" t="s">
        <v>19</v>
      </c>
      <c r="DX834">
        <v>1</v>
      </c>
      <c r="DZ834" t="s">
        <v>3</v>
      </c>
      <c r="EA834" t="s">
        <v>3</v>
      </c>
      <c r="EB834" t="s">
        <v>3</v>
      </c>
      <c r="EC834" t="s">
        <v>3</v>
      </c>
      <c r="EE834">
        <v>113434998</v>
      </c>
      <c r="EF834">
        <v>1</v>
      </c>
      <c r="EG834" t="s">
        <v>23</v>
      </c>
      <c r="EH834">
        <v>0</v>
      </c>
      <c r="EI834" t="s">
        <v>3</v>
      </c>
      <c r="EJ834">
        <v>4</v>
      </c>
      <c r="EK834">
        <v>0</v>
      </c>
      <c r="EL834" t="s">
        <v>24</v>
      </c>
      <c r="EM834" t="s">
        <v>25</v>
      </c>
      <c r="EO834" t="s">
        <v>26</v>
      </c>
      <c r="EQ834">
        <v>131072</v>
      </c>
      <c r="ER834">
        <v>78.42</v>
      </c>
      <c r="ES834">
        <v>0.49</v>
      </c>
      <c r="ET834">
        <v>15.8</v>
      </c>
      <c r="EU834">
        <v>10.31</v>
      </c>
      <c r="EV834">
        <v>62.13</v>
      </c>
      <c r="EW834">
        <v>0.16</v>
      </c>
      <c r="EX834">
        <v>0</v>
      </c>
      <c r="EY834">
        <v>0</v>
      </c>
      <c r="FQ834">
        <v>0</v>
      </c>
      <c r="FR834">
        <f t="shared" si="605"/>
        <v>0</v>
      </c>
      <c r="FS834">
        <v>0</v>
      </c>
      <c r="FX834">
        <v>70</v>
      </c>
      <c r="FY834">
        <v>10</v>
      </c>
      <c r="GA834" t="s">
        <v>3</v>
      </c>
      <c r="GD834">
        <v>0</v>
      </c>
      <c r="GF834">
        <v>-25917150</v>
      </c>
      <c r="GG834">
        <v>2</v>
      </c>
      <c r="GH834">
        <v>1</v>
      </c>
      <c r="GI834">
        <v>-2</v>
      </c>
      <c r="GJ834">
        <v>0</v>
      </c>
      <c r="GK834">
        <f>ROUND(R834*(R12)/100,2)</f>
        <v>1106.79</v>
      </c>
      <c r="GL834">
        <f t="shared" si="606"/>
        <v>0</v>
      </c>
      <c r="GM834">
        <f t="shared" si="607"/>
        <v>13863.18</v>
      </c>
      <c r="GN834">
        <f t="shared" si="608"/>
        <v>0</v>
      </c>
      <c r="GO834">
        <f t="shared" si="609"/>
        <v>0</v>
      </c>
      <c r="GP834">
        <f t="shared" si="610"/>
        <v>13863.18</v>
      </c>
      <c r="GR834">
        <v>0</v>
      </c>
      <c r="GS834">
        <v>0</v>
      </c>
      <c r="GT834">
        <v>0</v>
      </c>
      <c r="GU834" t="s">
        <v>3</v>
      </c>
      <c r="GV834">
        <f>ROUND((GT834),6)</f>
        <v>0</v>
      </c>
      <c r="GW834">
        <v>1</v>
      </c>
      <c r="GX834">
        <f t="shared" si="611"/>
        <v>0</v>
      </c>
      <c r="HA834">
        <v>0</v>
      </c>
      <c r="HB834">
        <v>0</v>
      </c>
      <c r="HC834">
        <f t="shared" si="612"/>
        <v>0</v>
      </c>
      <c r="HE834" t="s">
        <v>3</v>
      </c>
      <c r="HF834" t="s">
        <v>3</v>
      </c>
      <c r="HM834" t="s">
        <v>3</v>
      </c>
      <c r="HN834" t="s">
        <v>3</v>
      </c>
      <c r="HO834" t="s">
        <v>3</v>
      </c>
      <c r="HP834" t="s">
        <v>3</v>
      </c>
      <c r="HQ834" t="s">
        <v>3</v>
      </c>
      <c r="IK834">
        <v>0</v>
      </c>
    </row>
    <row r="835" spans="1:245" x14ac:dyDescent="0.2">
      <c r="A835">
        <v>17</v>
      </c>
      <c r="B835">
        <v>1</v>
      </c>
      <c r="C835">
        <f>ROW(SmtRes!A721)</f>
        <v>721</v>
      </c>
      <c r="D835">
        <f>ROW(EtalonRes!A721)</f>
        <v>721</v>
      </c>
      <c r="E835" t="s">
        <v>552</v>
      </c>
      <c r="F835" t="s">
        <v>553</v>
      </c>
      <c r="G835" t="s">
        <v>554</v>
      </c>
      <c r="H835" t="s">
        <v>19</v>
      </c>
      <c r="I835">
        <v>1</v>
      </c>
      <c r="J835">
        <v>0</v>
      </c>
      <c r="K835">
        <v>1</v>
      </c>
      <c r="O835">
        <f t="shared" si="581"/>
        <v>497.26</v>
      </c>
      <c r="P835">
        <f t="shared" si="582"/>
        <v>15.62</v>
      </c>
      <c r="Q835">
        <f t="shared" si="583"/>
        <v>65.180000000000007</v>
      </c>
      <c r="R835">
        <f t="shared" si="584"/>
        <v>42.57</v>
      </c>
      <c r="S835">
        <f t="shared" si="585"/>
        <v>416.46</v>
      </c>
      <c r="T835">
        <f t="shared" si="586"/>
        <v>0</v>
      </c>
      <c r="U835">
        <f t="shared" si="587"/>
        <v>1.0725</v>
      </c>
      <c r="V835">
        <f t="shared" si="588"/>
        <v>0</v>
      </c>
      <c r="W835">
        <f t="shared" si="589"/>
        <v>0</v>
      </c>
      <c r="X835">
        <f t="shared" si="590"/>
        <v>291.52</v>
      </c>
      <c r="Y835">
        <f t="shared" si="591"/>
        <v>41.65</v>
      </c>
      <c r="AA835">
        <v>150194011</v>
      </c>
      <c r="AB835">
        <f t="shared" si="592"/>
        <v>497.255</v>
      </c>
      <c r="AC835">
        <f>ROUND((((ES835*1)*11)),6)</f>
        <v>15.62</v>
      </c>
      <c r="AD835">
        <f>ROUND((((((ET835*0.75)*11))-(((EU835*0.75)*11)))+AE835),6)</f>
        <v>65.174999999999997</v>
      </c>
      <c r="AE835">
        <f>ROUND((((EU835*0.75)*11)),6)</f>
        <v>42.57</v>
      </c>
      <c r="AF835">
        <f>ROUND((((EV835*0.75)*11)),6)</f>
        <v>416.46</v>
      </c>
      <c r="AG835">
        <f t="shared" si="593"/>
        <v>0</v>
      </c>
      <c r="AH835">
        <f>(((EW835*0.75)*11))</f>
        <v>1.0725</v>
      </c>
      <c r="AI835">
        <f>(((EX835*0.75)*11))</f>
        <v>0</v>
      </c>
      <c r="AJ835">
        <f t="shared" si="594"/>
        <v>0</v>
      </c>
      <c r="AK835">
        <v>59.8</v>
      </c>
      <c r="AL835">
        <v>1.42</v>
      </c>
      <c r="AM835">
        <v>7.9</v>
      </c>
      <c r="AN835">
        <v>5.16</v>
      </c>
      <c r="AO835">
        <v>50.48</v>
      </c>
      <c r="AP835">
        <v>0</v>
      </c>
      <c r="AQ835">
        <v>0.13</v>
      </c>
      <c r="AR835">
        <v>0</v>
      </c>
      <c r="AS835">
        <v>0</v>
      </c>
      <c r="AT835">
        <v>70</v>
      </c>
      <c r="AU835">
        <v>10</v>
      </c>
      <c r="AV835">
        <v>1</v>
      </c>
      <c r="AW835">
        <v>1</v>
      </c>
      <c r="AZ835">
        <v>1</v>
      </c>
      <c r="BA835">
        <v>1</v>
      </c>
      <c r="BB835">
        <v>1</v>
      </c>
      <c r="BC835">
        <v>1</v>
      </c>
      <c r="BD835" t="s">
        <v>3</v>
      </c>
      <c r="BE835" t="s">
        <v>3</v>
      </c>
      <c r="BF835" t="s">
        <v>3</v>
      </c>
      <c r="BG835" t="s">
        <v>3</v>
      </c>
      <c r="BH835">
        <v>0</v>
      </c>
      <c r="BI835">
        <v>4</v>
      </c>
      <c r="BJ835" t="s">
        <v>555</v>
      </c>
      <c r="BM835">
        <v>0</v>
      </c>
      <c r="BN835">
        <v>0</v>
      </c>
      <c r="BO835" t="s">
        <v>3</v>
      </c>
      <c r="BP835">
        <v>0</v>
      </c>
      <c r="BQ835">
        <v>1</v>
      </c>
      <c r="BR835">
        <v>0</v>
      </c>
      <c r="BS835">
        <v>1</v>
      </c>
      <c r="BT835">
        <v>1</v>
      </c>
      <c r="BU835">
        <v>1</v>
      </c>
      <c r="BV835">
        <v>1</v>
      </c>
      <c r="BW835">
        <v>1</v>
      </c>
      <c r="BX835">
        <v>1</v>
      </c>
      <c r="BY835" t="s">
        <v>3</v>
      </c>
      <c r="BZ835">
        <v>70</v>
      </c>
      <c r="CA835">
        <v>10</v>
      </c>
      <c r="CB835" t="s">
        <v>3</v>
      </c>
      <c r="CE835">
        <v>0</v>
      </c>
      <c r="CF835">
        <v>0</v>
      </c>
      <c r="CG835">
        <v>0</v>
      </c>
      <c r="CM835">
        <v>0</v>
      </c>
      <c r="CN835" t="s">
        <v>851</v>
      </c>
      <c r="CO835">
        <v>0</v>
      </c>
      <c r="CP835">
        <f t="shared" si="595"/>
        <v>497.26</v>
      </c>
      <c r="CQ835">
        <f t="shared" si="596"/>
        <v>15.62</v>
      </c>
      <c r="CR835">
        <f>((((((ET835*0.75)*11))*BB835-(((EU835*0.75)*11))*BS835)+AE835*BS835)*AV835)</f>
        <v>65.175000000000011</v>
      </c>
      <c r="CS835">
        <f t="shared" si="597"/>
        <v>42.57</v>
      </c>
      <c r="CT835">
        <f t="shared" si="598"/>
        <v>416.46</v>
      </c>
      <c r="CU835">
        <f t="shared" si="599"/>
        <v>0</v>
      </c>
      <c r="CV835">
        <f t="shared" si="600"/>
        <v>1.0725</v>
      </c>
      <c r="CW835">
        <f t="shared" si="601"/>
        <v>0</v>
      </c>
      <c r="CX835">
        <f t="shared" si="602"/>
        <v>0</v>
      </c>
      <c r="CY835">
        <f t="shared" si="603"/>
        <v>291.52199999999999</v>
      </c>
      <c r="CZ835">
        <f t="shared" si="604"/>
        <v>41.645999999999994</v>
      </c>
      <c r="DC835" t="s">
        <v>3</v>
      </c>
      <c r="DD835" t="s">
        <v>31</v>
      </c>
      <c r="DE835" t="s">
        <v>32</v>
      </c>
      <c r="DF835" t="s">
        <v>32</v>
      </c>
      <c r="DG835" t="s">
        <v>32</v>
      </c>
      <c r="DH835" t="s">
        <v>3</v>
      </c>
      <c r="DI835" t="s">
        <v>32</v>
      </c>
      <c r="DJ835" t="s">
        <v>32</v>
      </c>
      <c r="DK835" t="s">
        <v>3</v>
      </c>
      <c r="DL835" t="s">
        <v>33</v>
      </c>
      <c r="DM835" t="s">
        <v>33</v>
      </c>
      <c r="DN835">
        <v>0</v>
      </c>
      <c r="DO835">
        <v>0</v>
      </c>
      <c r="DP835">
        <v>1</v>
      </c>
      <c r="DQ835">
        <v>1</v>
      </c>
      <c r="DU835">
        <v>1010</v>
      </c>
      <c r="DV835" t="s">
        <v>19</v>
      </c>
      <c r="DW835" t="s">
        <v>19</v>
      </c>
      <c r="DX835">
        <v>1</v>
      </c>
      <c r="DZ835" t="s">
        <v>3</v>
      </c>
      <c r="EA835" t="s">
        <v>3</v>
      </c>
      <c r="EB835" t="s">
        <v>3</v>
      </c>
      <c r="EC835" t="s">
        <v>3</v>
      </c>
      <c r="EE835">
        <v>113434998</v>
      </c>
      <c r="EF835">
        <v>1</v>
      </c>
      <c r="EG835" t="s">
        <v>23</v>
      </c>
      <c r="EH835">
        <v>0</v>
      </c>
      <c r="EI835" t="s">
        <v>3</v>
      </c>
      <c r="EJ835">
        <v>4</v>
      </c>
      <c r="EK835">
        <v>0</v>
      </c>
      <c r="EL835" t="s">
        <v>24</v>
      </c>
      <c r="EM835" t="s">
        <v>25</v>
      </c>
      <c r="EO835" t="s">
        <v>34</v>
      </c>
      <c r="EQ835">
        <v>131072</v>
      </c>
      <c r="ER835">
        <v>59.8</v>
      </c>
      <c r="ES835">
        <v>1.42</v>
      </c>
      <c r="ET835">
        <v>7.9</v>
      </c>
      <c r="EU835">
        <v>5.16</v>
      </c>
      <c r="EV835">
        <v>50.48</v>
      </c>
      <c r="EW835">
        <v>0.13</v>
      </c>
      <c r="EX835">
        <v>0</v>
      </c>
      <c r="EY835">
        <v>0</v>
      </c>
      <c r="FQ835">
        <v>0</v>
      </c>
      <c r="FR835">
        <f t="shared" si="605"/>
        <v>0</v>
      </c>
      <c r="FS835">
        <v>0</v>
      </c>
      <c r="FX835">
        <v>770</v>
      </c>
      <c r="FY835">
        <v>110</v>
      </c>
      <c r="GA835" t="s">
        <v>3</v>
      </c>
      <c r="GD835">
        <v>0</v>
      </c>
      <c r="GF835">
        <v>-437088452</v>
      </c>
      <c r="GG835">
        <v>2</v>
      </c>
      <c r="GH835">
        <v>1</v>
      </c>
      <c r="GI835">
        <v>-2</v>
      </c>
      <c r="GJ835">
        <v>0</v>
      </c>
      <c r="GK835">
        <f>ROUND(R835*(R12)/100,2)</f>
        <v>45.98</v>
      </c>
      <c r="GL835">
        <f t="shared" si="606"/>
        <v>0</v>
      </c>
      <c r="GM835">
        <f t="shared" si="607"/>
        <v>876.41</v>
      </c>
      <c r="GN835">
        <f t="shared" si="608"/>
        <v>0</v>
      </c>
      <c r="GO835">
        <f t="shared" si="609"/>
        <v>0</v>
      </c>
      <c r="GP835">
        <f t="shared" si="610"/>
        <v>876.41</v>
      </c>
      <c r="GR835">
        <v>0</v>
      </c>
      <c r="GS835">
        <v>0</v>
      </c>
      <c r="GT835">
        <v>0</v>
      </c>
      <c r="GU835" t="s">
        <v>33</v>
      </c>
      <c r="GV835">
        <f>ROUND(((GT835*11)),6)</f>
        <v>0</v>
      </c>
      <c r="GW835">
        <v>1</v>
      </c>
      <c r="GX835">
        <f t="shared" si="611"/>
        <v>0</v>
      </c>
      <c r="HA835">
        <v>0</v>
      </c>
      <c r="HB835">
        <v>0</v>
      </c>
      <c r="HC835">
        <f t="shared" si="612"/>
        <v>0</v>
      </c>
      <c r="HE835" t="s">
        <v>3</v>
      </c>
      <c r="HF835" t="s">
        <v>3</v>
      </c>
      <c r="HM835" t="s">
        <v>3</v>
      </c>
      <c r="HN835" t="s">
        <v>3</v>
      </c>
      <c r="HO835" t="s">
        <v>3</v>
      </c>
      <c r="HP835" t="s">
        <v>3</v>
      </c>
      <c r="HQ835" t="s">
        <v>3</v>
      </c>
      <c r="IK835">
        <v>0</v>
      </c>
    </row>
    <row r="836" spans="1:245" x14ac:dyDescent="0.2">
      <c r="A836">
        <v>17</v>
      </c>
      <c r="B836">
        <v>1</v>
      </c>
      <c r="C836">
        <f>ROW(SmtRes!A725)</f>
        <v>725</v>
      </c>
      <c r="D836">
        <f>ROW(EtalonRes!A725)</f>
        <v>725</v>
      </c>
      <c r="E836" t="s">
        <v>556</v>
      </c>
      <c r="F836" t="s">
        <v>557</v>
      </c>
      <c r="G836" t="s">
        <v>558</v>
      </c>
      <c r="H836" t="s">
        <v>19</v>
      </c>
      <c r="I836">
        <v>1</v>
      </c>
      <c r="J836">
        <v>0</v>
      </c>
      <c r="K836">
        <v>1</v>
      </c>
      <c r="O836">
        <f t="shared" si="581"/>
        <v>264.60000000000002</v>
      </c>
      <c r="P836">
        <f t="shared" si="582"/>
        <v>0.49</v>
      </c>
      <c r="Q836">
        <f t="shared" si="583"/>
        <v>27.64</v>
      </c>
      <c r="R836">
        <f t="shared" si="584"/>
        <v>18.05</v>
      </c>
      <c r="S836">
        <f t="shared" si="585"/>
        <v>236.47</v>
      </c>
      <c r="T836">
        <f t="shared" si="586"/>
        <v>0</v>
      </c>
      <c r="U836">
        <f t="shared" si="587"/>
        <v>0.60899999999999999</v>
      </c>
      <c r="V836">
        <f t="shared" si="588"/>
        <v>0</v>
      </c>
      <c r="W836">
        <f t="shared" si="589"/>
        <v>0</v>
      </c>
      <c r="X836">
        <f t="shared" si="590"/>
        <v>165.53</v>
      </c>
      <c r="Y836">
        <f t="shared" si="591"/>
        <v>23.65</v>
      </c>
      <c r="AA836">
        <v>150194011</v>
      </c>
      <c r="AB836">
        <f t="shared" si="592"/>
        <v>264.60000000000002</v>
      </c>
      <c r="AC836">
        <f>ROUND(((ES836*1)),6)</f>
        <v>0.49</v>
      </c>
      <c r="AD836">
        <f>ROUND(((((ET836*0.7))-((EU836*0.7)))+AE836),6)</f>
        <v>27.643000000000001</v>
      </c>
      <c r="AE836">
        <f>ROUND(((EU836*0.7)),6)</f>
        <v>18.045999999999999</v>
      </c>
      <c r="AF836">
        <f>ROUND(((EV836*0.7)),6)</f>
        <v>236.46700000000001</v>
      </c>
      <c r="AG836">
        <f t="shared" si="593"/>
        <v>0</v>
      </c>
      <c r="AH836">
        <f>((EW836*0.7))</f>
        <v>0.60899999999999999</v>
      </c>
      <c r="AI836">
        <f>((EX836*0.7))</f>
        <v>0</v>
      </c>
      <c r="AJ836">
        <f t="shared" si="594"/>
        <v>0</v>
      </c>
      <c r="AK836">
        <v>377.79</v>
      </c>
      <c r="AL836">
        <v>0.49</v>
      </c>
      <c r="AM836">
        <v>39.49</v>
      </c>
      <c r="AN836">
        <v>25.78</v>
      </c>
      <c r="AO836">
        <v>337.81</v>
      </c>
      <c r="AP836">
        <v>0</v>
      </c>
      <c r="AQ836">
        <v>0.87</v>
      </c>
      <c r="AR836">
        <v>0</v>
      </c>
      <c r="AS836">
        <v>0</v>
      </c>
      <c r="AT836">
        <v>70</v>
      </c>
      <c r="AU836">
        <v>10</v>
      </c>
      <c r="AV836">
        <v>1</v>
      </c>
      <c r="AW836">
        <v>1</v>
      </c>
      <c r="AZ836">
        <v>1</v>
      </c>
      <c r="BA836">
        <v>1</v>
      </c>
      <c r="BB836">
        <v>1</v>
      </c>
      <c r="BC836">
        <v>1</v>
      </c>
      <c r="BD836" t="s">
        <v>3</v>
      </c>
      <c r="BE836" t="s">
        <v>3</v>
      </c>
      <c r="BF836" t="s">
        <v>3</v>
      </c>
      <c r="BG836" t="s">
        <v>3</v>
      </c>
      <c r="BH836">
        <v>0</v>
      </c>
      <c r="BI836">
        <v>4</v>
      </c>
      <c r="BJ836" t="s">
        <v>559</v>
      </c>
      <c r="BM836">
        <v>0</v>
      </c>
      <c r="BN836">
        <v>0</v>
      </c>
      <c r="BO836" t="s">
        <v>3</v>
      </c>
      <c r="BP836">
        <v>0</v>
      </c>
      <c r="BQ836">
        <v>1</v>
      </c>
      <c r="BR836">
        <v>0</v>
      </c>
      <c r="BS836">
        <v>1</v>
      </c>
      <c r="BT836">
        <v>1</v>
      </c>
      <c r="BU836">
        <v>1</v>
      </c>
      <c r="BV836">
        <v>1</v>
      </c>
      <c r="BW836">
        <v>1</v>
      </c>
      <c r="BX836">
        <v>1</v>
      </c>
      <c r="BY836" t="s">
        <v>3</v>
      </c>
      <c r="BZ836">
        <v>70</v>
      </c>
      <c r="CA836">
        <v>10</v>
      </c>
      <c r="CB836" t="s">
        <v>3</v>
      </c>
      <c r="CE836">
        <v>0</v>
      </c>
      <c r="CF836">
        <v>0</v>
      </c>
      <c r="CG836">
        <v>0</v>
      </c>
      <c r="CM836">
        <v>0</v>
      </c>
      <c r="CN836" t="s">
        <v>850</v>
      </c>
      <c r="CO836">
        <v>0</v>
      </c>
      <c r="CP836">
        <f t="shared" si="595"/>
        <v>264.60000000000002</v>
      </c>
      <c r="CQ836">
        <f t="shared" si="596"/>
        <v>0.49</v>
      </c>
      <c r="CR836">
        <f>(((((ET836*0.7))*BB836-((EU836*0.7))*BS836)+AE836*BS836)*AV836)</f>
        <v>27.643000000000001</v>
      </c>
      <c r="CS836">
        <f t="shared" si="597"/>
        <v>18.045999999999999</v>
      </c>
      <c r="CT836">
        <f t="shared" si="598"/>
        <v>236.46700000000001</v>
      </c>
      <c r="CU836">
        <f t="shared" si="599"/>
        <v>0</v>
      </c>
      <c r="CV836">
        <f t="shared" si="600"/>
        <v>0.60899999999999999</v>
      </c>
      <c r="CW836">
        <f t="shared" si="601"/>
        <v>0</v>
      </c>
      <c r="CX836">
        <f t="shared" si="602"/>
        <v>0</v>
      </c>
      <c r="CY836">
        <f t="shared" si="603"/>
        <v>165.52900000000002</v>
      </c>
      <c r="CZ836">
        <f t="shared" si="604"/>
        <v>23.646999999999998</v>
      </c>
      <c r="DC836" t="s">
        <v>3</v>
      </c>
      <c r="DD836" t="s">
        <v>21</v>
      </c>
      <c r="DE836" t="s">
        <v>22</v>
      </c>
      <c r="DF836" t="s">
        <v>22</v>
      </c>
      <c r="DG836" t="s">
        <v>22</v>
      </c>
      <c r="DH836" t="s">
        <v>3</v>
      </c>
      <c r="DI836" t="s">
        <v>22</v>
      </c>
      <c r="DJ836" t="s">
        <v>22</v>
      </c>
      <c r="DK836" t="s">
        <v>3</v>
      </c>
      <c r="DL836" t="s">
        <v>3</v>
      </c>
      <c r="DM836" t="s">
        <v>3</v>
      </c>
      <c r="DN836">
        <v>0</v>
      </c>
      <c r="DO836">
        <v>0</v>
      </c>
      <c r="DP836">
        <v>1</v>
      </c>
      <c r="DQ836">
        <v>1</v>
      </c>
      <c r="DU836">
        <v>1010</v>
      </c>
      <c r="DV836" t="s">
        <v>19</v>
      </c>
      <c r="DW836" t="s">
        <v>19</v>
      </c>
      <c r="DX836">
        <v>1</v>
      </c>
      <c r="DZ836" t="s">
        <v>3</v>
      </c>
      <c r="EA836" t="s">
        <v>3</v>
      </c>
      <c r="EB836" t="s">
        <v>3</v>
      </c>
      <c r="EC836" t="s">
        <v>3</v>
      </c>
      <c r="EE836">
        <v>113434998</v>
      </c>
      <c r="EF836">
        <v>1</v>
      </c>
      <c r="EG836" t="s">
        <v>23</v>
      </c>
      <c r="EH836">
        <v>0</v>
      </c>
      <c r="EI836" t="s">
        <v>3</v>
      </c>
      <c r="EJ836">
        <v>4</v>
      </c>
      <c r="EK836">
        <v>0</v>
      </c>
      <c r="EL836" t="s">
        <v>24</v>
      </c>
      <c r="EM836" t="s">
        <v>25</v>
      </c>
      <c r="EO836" t="s">
        <v>26</v>
      </c>
      <c r="EQ836">
        <v>131072</v>
      </c>
      <c r="ER836">
        <v>377.79</v>
      </c>
      <c r="ES836">
        <v>0.49</v>
      </c>
      <c r="ET836">
        <v>39.49</v>
      </c>
      <c r="EU836">
        <v>25.78</v>
      </c>
      <c r="EV836">
        <v>337.81</v>
      </c>
      <c r="EW836">
        <v>0.87</v>
      </c>
      <c r="EX836">
        <v>0</v>
      </c>
      <c r="EY836">
        <v>0</v>
      </c>
      <c r="FQ836">
        <v>0</v>
      </c>
      <c r="FR836">
        <f t="shared" si="605"/>
        <v>0</v>
      </c>
      <c r="FS836">
        <v>0</v>
      </c>
      <c r="FX836">
        <v>70</v>
      </c>
      <c r="FY836">
        <v>10</v>
      </c>
      <c r="GA836" t="s">
        <v>3</v>
      </c>
      <c r="GD836">
        <v>0</v>
      </c>
      <c r="GF836">
        <v>80858712</v>
      </c>
      <c r="GG836">
        <v>2</v>
      </c>
      <c r="GH836">
        <v>1</v>
      </c>
      <c r="GI836">
        <v>-2</v>
      </c>
      <c r="GJ836">
        <v>0</v>
      </c>
      <c r="GK836">
        <f>ROUND(R836*(R12)/100,2)</f>
        <v>19.489999999999998</v>
      </c>
      <c r="GL836">
        <f t="shared" si="606"/>
        <v>0</v>
      </c>
      <c r="GM836">
        <f t="shared" si="607"/>
        <v>473.27</v>
      </c>
      <c r="GN836">
        <f t="shared" si="608"/>
        <v>0</v>
      </c>
      <c r="GO836">
        <f t="shared" si="609"/>
        <v>0</v>
      </c>
      <c r="GP836">
        <f t="shared" si="610"/>
        <v>473.27</v>
      </c>
      <c r="GR836">
        <v>0</v>
      </c>
      <c r="GS836">
        <v>0</v>
      </c>
      <c r="GT836">
        <v>0</v>
      </c>
      <c r="GU836" t="s">
        <v>3</v>
      </c>
      <c r="GV836">
        <f>ROUND((GT836),6)</f>
        <v>0</v>
      </c>
      <c r="GW836">
        <v>1</v>
      </c>
      <c r="GX836">
        <f t="shared" si="611"/>
        <v>0</v>
      </c>
      <c r="HA836">
        <v>0</v>
      </c>
      <c r="HB836">
        <v>0</v>
      </c>
      <c r="HC836">
        <f t="shared" si="612"/>
        <v>0</v>
      </c>
      <c r="HE836" t="s">
        <v>3</v>
      </c>
      <c r="HF836" t="s">
        <v>3</v>
      </c>
      <c r="HM836" t="s">
        <v>3</v>
      </c>
      <c r="HN836" t="s">
        <v>3</v>
      </c>
      <c r="HO836" t="s">
        <v>3</v>
      </c>
      <c r="HP836" t="s">
        <v>3</v>
      </c>
      <c r="HQ836" t="s">
        <v>3</v>
      </c>
      <c r="IK836">
        <v>0</v>
      </c>
    </row>
    <row r="837" spans="1:245" x14ac:dyDescent="0.2">
      <c r="A837">
        <v>17</v>
      </c>
      <c r="B837">
        <v>1</v>
      </c>
      <c r="C837">
        <f>ROW(SmtRes!A730)</f>
        <v>730</v>
      </c>
      <c r="D837">
        <f>ROW(EtalonRes!A730)</f>
        <v>730</v>
      </c>
      <c r="E837" t="s">
        <v>560</v>
      </c>
      <c r="F837" t="s">
        <v>44</v>
      </c>
      <c r="G837" t="s">
        <v>45</v>
      </c>
      <c r="H837" t="s">
        <v>19</v>
      </c>
      <c r="I837">
        <v>1</v>
      </c>
      <c r="J837">
        <v>0</v>
      </c>
      <c r="K837">
        <v>1</v>
      </c>
      <c r="O837">
        <f t="shared" si="581"/>
        <v>280.07</v>
      </c>
      <c r="P837">
        <f t="shared" si="582"/>
        <v>22.66</v>
      </c>
      <c r="Q837">
        <f t="shared" si="583"/>
        <v>65.180000000000007</v>
      </c>
      <c r="R837">
        <f t="shared" si="584"/>
        <v>42.57</v>
      </c>
      <c r="S837">
        <f t="shared" si="585"/>
        <v>192.23</v>
      </c>
      <c r="T837">
        <f t="shared" si="586"/>
        <v>0</v>
      </c>
      <c r="U837">
        <f t="shared" si="587"/>
        <v>0.495</v>
      </c>
      <c r="V837">
        <f t="shared" si="588"/>
        <v>0</v>
      </c>
      <c r="W837">
        <f t="shared" si="589"/>
        <v>0</v>
      </c>
      <c r="X837">
        <f t="shared" si="590"/>
        <v>134.56</v>
      </c>
      <c r="Y837">
        <f t="shared" si="591"/>
        <v>19.22</v>
      </c>
      <c r="AA837">
        <v>150194011</v>
      </c>
      <c r="AB837">
        <f t="shared" si="592"/>
        <v>280.06</v>
      </c>
      <c r="AC837">
        <f>ROUND((((ES837*1)*11)),6)</f>
        <v>22.66</v>
      </c>
      <c r="AD837">
        <f>ROUND((((((ET837*0.75)*11))-(((EU837*0.75)*11)))+AE837),6)</f>
        <v>65.174999999999997</v>
      </c>
      <c r="AE837">
        <f>ROUND((((EU837*0.75)*11)),6)</f>
        <v>42.57</v>
      </c>
      <c r="AF837">
        <f>ROUND((((EV837*0.75)*11)),6)</f>
        <v>192.22499999999999</v>
      </c>
      <c r="AG837">
        <f t="shared" si="593"/>
        <v>0</v>
      </c>
      <c r="AH837">
        <f>(((EW837*0.75)*11))</f>
        <v>0.495</v>
      </c>
      <c r="AI837">
        <f>(((EX837*0.75)*11))</f>
        <v>0</v>
      </c>
      <c r="AJ837">
        <f t="shared" si="594"/>
        <v>0</v>
      </c>
      <c r="AK837">
        <v>33.26</v>
      </c>
      <c r="AL837">
        <v>2.06</v>
      </c>
      <c r="AM837">
        <v>7.9</v>
      </c>
      <c r="AN837">
        <v>5.16</v>
      </c>
      <c r="AO837">
        <v>23.3</v>
      </c>
      <c r="AP837">
        <v>0</v>
      </c>
      <c r="AQ837">
        <v>0.06</v>
      </c>
      <c r="AR837">
        <v>0</v>
      </c>
      <c r="AS837">
        <v>0</v>
      </c>
      <c r="AT837">
        <v>70</v>
      </c>
      <c r="AU837">
        <v>10</v>
      </c>
      <c r="AV837">
        <v>1</v>
      </c>
      <c r="AW837">
        <v>1</v>
      </c>
      <c r="AZ837">
        <v>1</v>
      </c>
      <c r="BA837">
        <v>1</v>
      </c>
      <c r="BB837">
        <v>1</v>
      </c>
      <c r="BC837">
        <v>1</v>
      </c>
      <c r="BD837" t="s">
        <v>3</v>
      </c>
      <c r="BE837" t="s">
        <v>3</v>
      </c>
      <c r="BF837" t="s">
        <v>3</v>
      </c>
      <c r="BG837" t="s">
        <v>3</v>
      </c>
      <c r="BH837">
        <v>0</v>
      </c>
      <c r="BI837">
        <v>4</v>
      </c>
      <c r="BJ837" t="s">
        <v>46</v>
      </c>
      <c r="BM837">
        <v>0</v>
      </c>
      <c r="BN837">
        <v>0</v>
      </c>
      <c r="BO837" t="s">
        <v>3</v>
      </c>
      <c r="BP837">
        <v>0</v>
      </c>
      <c r="BQ837">
        <v>1</v>
      </c>
      <c r="BR837">
        <v>0</v>
      </c>
      <c r="BS837">
        <v>1</v>
      </c>
      <c r="BT837">
        <v>1</v>
      </c>
      <c r="BU837">
        <v>1</v>
      </c>
      <c r="BV837">
        <v>1</v>
      </c>
      <c r="BW837">
        <v>1</v>
      </c>
      <c r="BX837">
        <v>1</v>
      </c>
      <c r="BY837" t="s">
        <v>3</v>
      </c>
      <c r="BZ837">
        <v>70</v>
      </c>
      <c r="CA837">
        <v>10</v>
      </c>
      <c r="CB837" t="s">
        <v>3</v>
      </c>
      <c r="CE837">
        <v>0</v>
      </c>
      <c r="CF837">
        <v>0</v>
      </c>
      <c r="CG837">
        <v>0</v>
      </c>
      <c r="CM837">
        <v>0</v>
      </c>
      <c r="CN837" t="s">
        <v>851</v>
      </c>
      <c r="CO837">
        <v>0</v>
      </c>
      <c r="CP837">
        <f t="shared" si="595"/>
        <v>280.07</v>
      </c>
      <c r="CQ837">
        <f t="shared" si="596"/>
        <v>22.66</v>
      </c>
      <c r="CR837">
        <f>((((((ET837*0.75)*11))*BB837-(((EU837*0.75)*11))*BS837)+AE837*BS837)*AV837)</f>
        <v>65.175000000000011</v>
      </c>
      <c r="CS837">
        <f t="shared" si="597"/>
        <v>42.57</v>
      </c>
      <c r="CT837">
        <f t="shared" si="598"/>
        <v>192.22499999999999</v>
      </c>
      <c r="CU837">
        <f t="shared" si="599"/>
        <v>0</v>
      </c>
      <c r="CV837">
        <f t="shared" si="600"/>
        <v>0.495</v>
      </c>
      <c r="CW837">
        <f t="shared" si="601"/>
        <v>0</v>
      </c>
      <c r="CX837">
        <f t="shared" si="602"/>
        <v>0</v>
      </c>
      <c r="CY837">
        <f t="shared" si="603"/>
        <v>134.56099999999998</v>
      </c>
      <c r="CZ837">
        <f t="shared" si="604"/>
        <v>19.222999999999999</v>
      </c>
      <c r="DC837" t="s">
        <v>3</v>
      </c>
      <c r="DD837" t="s">
        <v>31</v>
      </c>
      <c r="DE837" t="s">
        <v>32</v>
      </c>
      <c r="DF837" t="s">
        <v>32</v>
      </c>
      <c r="DG837" t="s">
        <v>32</v>
      </c>
      <c r="DH837" t="s">
        <v>3</v>
      </c>
      <c r="DI837" t="s">
        <v>32</v>
      </c>
      <c r="DJ837" t="s">
        <v>32</v>
      </c>
      <c r="DK837" t="s">
        <v>3</v>
      </c>
      <c r="DL837" t="s">
        <v>33</v>
      </c>
      <c r="DM837" t="s">
        <v>33</v>
      </c>
      <c r="DN837">
        <v>0</v>
      </c>
      <c r="DO837">
        <v>0</v>
      </c>
      <c r="DP837">
        <v>1</v>
      </c>
      <c r="DQ837">
        <v>1</v>
      </c>
      <c r="DU837">
        <v>1010</v>
      </c>
      <c r="DV837" t="s">
        <v>19</v>
      </c>
      <c r="DW837" t="s">
        <v>19</v>
      </c>
      <c r="DX837">
        <v>1</v>
      </c>
      <c r="DZ837" t="s">
        <v>3</v>
      </c>
      <c r="EA837" t="s">
        <v>3</v>
      </c>
      <c r="EB837" t="s">
        <v>3</v>
      </c>
      <c r="EC837" t="s">
        <v>3</v>
      </c>
      <c r="EE837">
        <v>113434998</v>
      </c>
      <c r="EF837">
        <v>1</v>
      </c>
      <c r="EG837" t="s">
        <v>23</v>
      </c>
      <c r="EH837">
        <v>0</v>
      </c>
      <c r="EI837" t="s">
        <v>3</v>
      </c>
      <c r="EJ837">
        <v>4</v>
      </c>
      <c r="EK837">
        <v>0</v>
      </c>
      <c r="EL837" t="s">
        <v>24</v>
      </c>
      <c r="EM837" t="s">
        <v>25</v>
      </c>
      <c r="EO837" t="s">
        <v>34</v>
      </c>
      <c r="EQ837">
        <v>131072</v>
      </c>
      <c r="ER837">
        <v>33.26</v>
      </c>
      <c r="ES837">
        <v>2.06</v>
      </c>
      <c r="ET837">
        <v>7.9</v>
      </c>
      <c r="EU837">
        <v>5.16</v>
      </c>
      <c r="EV837">
        <v>23.3</v>
      </c>
      <c r="EW837">
        <v>0.06</v>
      </c>
      <c r="EX837">
        <v>0</v>
      </c>
      <c r="EY837">
        <v>0</v>
      </c>
      <c r="FQ837">
        <v>0</v>
      </c>
      <c r="FR837">
        <f t="shared" si="605"/>
        <v>0</v>
      </c>
      <c r="FS837">
        <v>0</v>
      </c>
      <c r="FX837">
        <v>770</v>
      </c>
      <c r="FY837">
        <v>110</v>
      </c>
      <c r="GA837" t="s">
        <v>3</v>
      </c>
      <c r="GD837">
        <v>0</v>
      </c>
      <c r="GF837">
        <v>-553245749</v>
      </c>
      <c r="GG837">
        <v>2</v>
      </c>
      <c r="GH837">
        <v>1</v>
      </c>
      <c r="GI837">
        <v>-2</v>
      </c>
      <c r="GJ837">
        <v>0</v>
      </c>
      <c r="GK837">
        <f>ROUND(R837*(R12)/100,2)</f>
        <v>45.98</v>
      </c>
      <c r="GL837">
        <f t="shared" si="606"/>
        <v>0</v>
      </c>
      <c r="GM837">
        <f t="shared" si="607"/>
        <v>479.83</v>
      </c>
      <c r="GN837">
        <f t="shared" si="608"/>
        <v>0</v>
      </c>
      <c r="GO837">
        <f t="shared" si="609"/>
        <v>0</v>
      </c>
      <c r="GP837">
        <f t="shared" si="610"/>
        <v>479.83</v>
      </c>
      <c r="GR837">
        <v>0</v>
      </c>
      <c r="GS837">
        <v>0</v>
      </c>
      <c r="GT837">
        <v>0</v>
      </c>
      <c r="GU837" t="s">
        <v>33</v>
      </c>
      <c r="GV837">
        <f>ROUND(((GT837*11)),6)</f>
        <v>0</v>
      </c>
      <c r="GW837">
        <v>1</v>
      </c>
      <c r="GX837">
        <f t="shared" si="611"/>
        <v>0</v>
      </c>
      <c r="HA837">
        <v>0</v>
      </c>
      <c r="HB837">
        <v>0</v>
      </c>
      <c r="HC837">
        <f t="shared" si="612"/>
        <v>0</v>
      </c>
      <c r="HE837" t="s">
        <v>3</v>
      </c>
      <c r="HF837" t="s">
        <v>3</v>
      </c>
      <c r="HM837" t="s">
        <v>3</v>
      </c>
      <c r="HN837" t="s">
        <v>3</v>
      </c>
      <c r="HO837" t="s">
        <v>3</v>
      </c>
      <c r="HP837" t="s">
        <v>3</v>
      </c>
      <c r="HQ837" t="s">
        <v>3</v>
      </c>
      <c r="IK837">
        <v>0</v>
      </c>
    </row>
    <row r="838" spans="1:245" x14ac:dyDescent="0.2">
      <c r="A838">
        <v>17</v>
      </c>
      <c r="B838">
        <v>1</v>
      </c>
      <c r="C838">
        <f>ROW(SmtRes!A737)</f>
        <v>737</v>
      </c>
      <c r="D838">
        <f>ROW(EtalonRes!A737)</f>
        <v>737</v>
      </c>
      <c r="E838" t="s">
        <v>561</v>
      </c>
      <c r="F838" t="s">
        <v>40</v>
      </c>
      <c r="G838" t="s">
        <v>41</v>
      </c>
      <c r="H838" t="s">
        <v>19</v>
      </c>
      <c r="I838">
        <v>1</v>
      </c>
      <c r="J838">
        <v>0</v>
      </c>
      <c r="K838">
        <v>1</v>
      </c>
      <c r="O838">
        <f t="shared" si="581"/>
        <v>125.7</v>
      </c>
      <c r="P838">
        <f t="shared" si="582"/>
        <v>8.4600000000000009</v>
      </c>
      <c r="Q838">
        <f t="shared" si="583"/>
        <v>22.11</v>
      </c>
      <c r="R838">
        <f t="shared" si="584"/>
        <v>14.43</v>
      </c>
      <c r="S838">
        <f t="shared" si="585"/>
        <v>95.13</v>
      </c>
      <c r="T838">
        <f t="shared" si="586"/>
        <v>0</v>
      </c>
      <c r="U838">
        <f t="shared" si="587"/>
        <v>0.24499999999999997</v>
      </c>
      <c r="V838">
        <f t="shared" si="588"/>
        <v>0</v>
      </c>
      <c r="W838">
        <f t="shared" si="589"/>
        <v>0</v>
      </c>
      <c r="X838">
        <f t="shared" si="590"/>
        <v>66.59</v>
      </c>
      <c r="Y838">
        <f t="shared" si="591"/>
        <v>9.51</v>
      </c>
      <c r="AA838">
        <v>150194011</v>
      </c>
      <c r="AB838">
        <f t="shared" si="592"/>
        <v>125.703</v>
      </c>
      <c r="AC838">
        <f>ROUND(((ES838*1)),6)</f>
        <v>8.4600000000000009</v>
      </c>
      <c r="AD838">
        <f>ROUND(((((ET838*0.7))-((EU838*0.7)))+AE838),6)</f>
        <v>22.113</v>
      </c>
      <c r="AE838">
        <f>ROUND(((EU838*0.7)),6)</f>
        <v>14.433999999999999</v>
      </c>
      <c r="AF838">
        <f>ROUND(((EV838*0.7)),6)</f>
        <v>95.13</v>
      </c>
      <c r="AG838">
        <f t="shared" si="593"/>
        <v>0</v>
      </c>
      <c r="AH838">
        <f>((EW838*0.7))</f>
        <v>0.24499999999999997</v>
      </c>
      <c r="AI838">
        <f>((EX838*0.7))</f>
        <v>0</v>
      </c>
      <c r="AJ838">
        <f t="shared" si="594"/>
        <v>0</v>
      </c>
      <c r="AK838">
        <v>175.95</v>
      </c>
      <c r="AL838">
        <v>8.4600000000000009</v>
      </c>
      <c r="AM838">
        <v>31.59</v>
      </c>
      <c r="AN838">
        <v>20.62</v>
      </c>
      <c r="AO838">
        <v>135.9</v>
      </c>
      <c r="AP838">
        <v>0</v>
      </c>
      <c r="AQ838">
        <v>0.35</v>
      </c>
      <c r="AR838">
        <v>0</v>
      </c>
      <c r="AS838">
        <v>0</v>
      </c>
      <c r="AT838">
        <v>70</v>
      </c>
      <c r="AU838">
        <v>10</v>
      </c>
      <c r="AV838">
        <v>1</v>
      </c>
      <c r="AW838">
        <v>1</v>
      </c>
      <c r="AZ838">
        <v>1</v>
      </c>
      <c r="BA838">
        <v>1</v>
      </c>
      <c r="BB838">
        <v>1</v>
      </c>
      <c r="BC838">
        <v>1</v>
      </c>
      <c r="BD838" t="s">
        <v>3</v>
      </c>
      <c r="BE838" t="s">
        <v>3</v>
      </c>
      <c r="BF838" t="s">
        <v>3</v>
      </c>
      <c r="BG838" t="s">
        <v>3</v>
      </c>
      <c r="BH838">
        <v>0</v>
      </c>
      <c r="BI838">
        <v>4</v>
      </c>
      <c r="BJ838" t="s">
        <v>42</v>
      </c>
      <c r="BM838">
        <v>0</v>
      </c>
      <c r="BN838">
        <v>0</v>
      </c>
      <c r="BO838" t="s">
        <v>3</v>
      </c>
      <c r="BP838">
        <v>0</v>
      </c>
      <c r="BQ838">
        <v>1</v>
      </c>
      <c r="BR838">
        <v>0</v>
      </c>
      <c r="BS838">
        <v>1</v>
      </c>
      <c r="BT838">
        <v>1</v>
      </c>
      <c r="BU838">
        <v>1</v>
      </c>
      <c r="BV838">
        <v>1</v>
      </c>
      <c r="BW838">
        <v>1</v>
      </c>
      <c r="BX838">
        <v>1</v>
      </c>
      <c r="BY838" t="s">
        <v>3</v>
      </c>
      <c r="BZ838">
        <v>70</v>
      </c>
      <c r="CA838">
        <v>10</v>
      </c>
      <c r="CB838" t="s">
        <v>3</v>
      </c>
      <c r="CE838">
        <v>0</v>
      </c>
      <c r="CF838">
        <v>0</v>
      </c>
      <c r="CG838">
        <v>0</v>
      </c>
      <c r="CM838">
        <v>0</v>
      </c>
      <c r="CN838" t="s">
        <v>850</v>
      </c>
      <c r="CO838">
        <v>0</v>
      </c>
      <c r="CP838">
        <f t="shared" si="595"/>
        <v>125.69999999999999</v>
      </c>
      <c r="CQ838">
        <f t="shared" si="596"/>
        <v>8.4600000000000009</v>
      </c>
      <c r="CR838">
        <f>(((((ET838*0.7))*BB838-((EU838*0.7))*BS838)+AE838*BS838)*AV838)</f>
        <v>22.113</v>
      </c>
      <c r="CS838">
        <f t="shared" si="597"/>
        <v>14.433999999999999</v>
      </c>
      <c r="CT838">
        <f t="shared" si="598"/>
        <v>95.13</v>
      </c>
      <c r="CU838">
        <f t="shared" si="599"/>
        <v>0</v>
      </c>
      <c r="CV838">
        <f t="shared" si="600"/>
        <v>0.24499999999999997</v>
      </c>
      <c r="CW838">
        <f t="shared" si="601"/>
        <v>0</v>
      </c>
      <c r="CX838">
        <f t="shared" si="602"/>
        <v>0</v>
      </c>
      <c r="CY838">
        <f t="shared" si="603"/>
        <v>66.590999999999994</v>
      </c>
      <c r="CZ838">
        <f t="shared" si="604"/>
        <v>9.5129999999999999</v>
      </c>
      <c r="DC838" t="s">
        <v>3</v>
      </c>
      <c r="DD838" t="s">
        <v>21</v>
      </c>
      <c r="DE838" t="s">
        <v>22</v>
      </c>
      <c r="DF838" t="s">
        <v>22</v>
      </c>
      <c r="DG838" t="s">
        <v>22</v>
      </c>
      <c r="DH838" t="s">
        <v>3</v>
      </c>
      <c r="DI838" t="s">
        <v>22</v>
      </c>
      <c r="DJ838" t="s">
        <v>22</v>
      </c>
      <c r="DK838" t="s">
        <v>3</v>
      </c>
      <c r="DL838" t="s">
        <v>3</v>
      </c>
      <c r="DM838" t="s">
        <v>3</v>
      </c>
      <c r="DN838">
        <v>0</v>
      </c>
      <c r="DO838">
        <v>0</v>
      </c>
      <c r="DP838">
        <v>1</v>
      </c>
      <c r="DQ838">
        <v>1</v>
      </c>
      <c r="DU838">
        <v>1010</v>
      </c>
      <c r="DV838" t="s">
        <v>19</v>
      </c>
      <c r="DW838" t="s">
        <v>19</v>
      </c>
      <c r="DX838">
        <v>1</v>
      </c>
      <c r="DZ838" t="s">
        <v>3</v>
      </c>
      <c r="EA838" t="s">
        <v>3</v>
      </c>
      <c r="EB838" t="s">
        <v>3</v>
      </c>
      <c r="EC838" t="s">
        <v>3</v>
      </c>
      <c r="EE838">
        <v>113434998</v>
      </c>
      <c r="EF838">
        <v>1</v>
      </c>
      <c r="EG838" t="s">
        <v>23</v>
      </c>
      <c r="EH838">
        <v>0</v>
      </c>
      <c r="EI838" t="s">
        <v>3</v>
      </c>
      <c r="EJ838">
        <v>4</v>
      </c>
      <c r="EK838">
        <v>0</v>
      </c>
      <c r="EL838" t="s">
        <v>24</v>
      </c>
      <c r="EM838" t="s">
        <v>25</v>
      </c>
      <c r="EO838" t="s">
        <v>26</v>
      </c>
      <c r="EQ838">
        <v>131072</v>
      </c>
      <c r="ER838">
        <v>175.95</v>
      </c>
      <c r="ES838">
        <v>8.4600000000000009</v>
      </c>
      <c r="ET838">
        <v>31.59</v>
      </c>
      <c r="EU838">
        <v>20.62</v>
      </c>
      <c r="EV838">
        <v>135.9</v>
      </c>
      <c r="EW838">
        <v>0.35</v>
      </c>
      <c r="EX838">
        <v>0</v>
      </c>
      <c r="EY838">
        <v>0</v>
      </c>
      <c r="FQ838">
        <v>0</v>
      </c>
      <c r="FR838">
        <f t="shared" si="605"/>
        <v>0</v>
      </c>
      <c r="FS838">
        <v>0</v>
      </c>
      <c r="FX838">
        <v>70</v>
      </c>
      <c r="FY838">
        <v>10</v>
      </c>
      <c r="GA838" t="s">
        <v>3</v>
      </c>
      <c r="GD838">
        <v>0</v>
      </c>
      <c r="GF838">
        <v>92308311</v>
      </c>
      <c r="GG838">
        <v>2</v>
      </c>
      <c r="GH838">
        <v>1</v>
      </c>
      <c r="GI838">
        <v>-2</v>
      </c>
      <c r="GJ838">
        <v>0</v>
      </c>
      <c r="GK838">
        <f>ROUND(R838*(R12)/100,2)</f>
        <v>15.58</v>
      </c>
      <c r="GL838">
        <f t="shared" si="606"/>
        <v>0</v>
      </c>
      <c r="GM838">
        <f t="shared" si="607"/>
        <v>217.38</v>
      </c>
      <c r="GN838">
        <f t="shared" si="608"/>
        <v>0</v>
      </c>
      <c r="GO838">
        <f t="shared" si="609"/>
        <v>0</v>
      </c>
      <c r="GP838">
        <f t="shared" si="610"/>
        <v>217.38</v>
      </c>
      <c r="GR838">
        <v>0</v>
      </c>
      <c r="GS838">
        <v>0</v>
      </c>
      <c r="GT838">
        <v>0</v>
      </c>
      <c r="GU838" t="s">
        <v>3</v>
      </c>
      <c r="GV838">
        <f>ROUND((GT838),6)</f>
        <v>0</v>
      </c>
      <c r="GW838">
        <v>1</v>
      </c>
      <c r="GX838">
        <f t="shared" si="611"/>
        <v>0</v>
      </c>
      <c r="HA838">
        <v>0</v>
      </c>
      <c r="HB838">
        <v>0</v>
      </c>
      <c r="HC838">
        <f t="shared" si="612"/>
        <v>0</v>
      </c>
      <c r="HE838" t="s">
        <v>3</v>
      </c>
      <c r="HF838" t="s">
        <v>3</v>
      </c>
      <c r="HM838" t="s">
        <v>3</v>
      </c>
      <c r="HN838" t="s">
        <v>3</v>
      </c>
      <c r="HO838" t="s">
        <v>3</v>
      </c>
      <c r="HP838" t="s">
        <v>3</v>
      </c>
      <c r="HQ838" t="s">
        <v>3</v>
      </c>
      <c r="IK838">
        <v>0</v>
      </c>
    </row>
    <row r="839" spans="1:245" x14ac:dyDescent="0.2">
      <c r="A839">
        <v>17</v>
      </c>
      <c r="B839">
        <v>1</v>
      </c>
      <c r="C839">
        <f>ROW(SmtRes!A741)</f>
        <v>741</v>
      </c>
      <c r="D839">
        <f>ROW(EtalonRes!A741)</f>
        <v>741</v>
      </c>
      <c r="E839" t="s">
        <v>562</v>
      </c>
      <c r="F839" t="s">
        <v>52</v>
      </c>
      <c r="G839" t="s">
        <v>563</v>
      </c>
      <c r="H839" t="s">
        <v>19</v>
      </c>
      <c r="I839">
        <v>60</v>
      </c>
      <c r="J839">
        <v>0</v>
      </c>
      <c r="K839">
        <v>60</v>
      </c>
      <c r="O839">
        <f t="shared" si="581"/>
        <v>20466.599999999999</v>
      </c>
      <c r="P839">
        <f t="shared" si="582"/>
        <v>1181.4000000000001</v>
      </c>
      <c r="Q839">
        <f t="shared" si="583"/>
        <v>3910.5</v>
      </c>
      <c r="R839">
        <f t="shared" si="584"/>
        <v>2554.1999999999998</v>
      </c>
      <c r="S839">
        <f t="shared" si="585"/>
        <v>15374.7</v>
      </c>
      <c r="T839">
        <f t="shared" si="586"/>
        <v>0</v>
      </c>
      <c r="U839">
        <f t="shared" si="587"/>
        <v>39.599999999999994</v>
      </c>
      <c r="V839">
        <f t="shared" si="588"/>
        <v>0</v>
      </c>
      <c r="W839">
        <f t="shared" si="589"/>
        <v>0</v>
      </c>
      <c r="X839">
        <f t="shared" si="590"/>
        <v>10762.29</v>
      </c>
      <c r="Y839">
        <f t="shared" si="591"/>
        <v>1537.47</v>
      </c>
      <c r="AA839">
        <v>150194011</v>
      </c>
      <c r="AB839">
        <f t="shared" si="592"/>
        <v>341.11</v>
      </c>
      <c r="AC839">
        <f>ROUND((((ES839*1)*11)),6)</f>
        <v>19.690000000000001</v>
      </c>
      <c r="AD839">
        <f>ROUND((((((ET839*0.75)*11))-(((EU839*0.75)*11)))+AE839),6)</f>
        <v>65.174999999999997</v>
      </c>
      <c r="AE839">
        <f>ROUND((((EU839*0.75)*11)),6)</f>
        <v>42.57</v>
      </c>
      <c r="AF839">
        <f>ROUND((((EV839*0.75)*11)),6)</f>
        <v>256.245</v>
      </c>
      <c r="AG839">
        <f t="shared" si="593"/>
        <v>0</v>
      </c>
      <c r="AH839">
        <f>(((EW839*0.75)*11))</f>
        <v>0.65999999999999992</v>
      </c>
      <c r="AI839">
        <f>(((EX839*0.75)*11))</f>
        <v>0</v>
      </c>
      <c r="AJ839">
        <f t="shared" si="594"/>
        <v>0</v>
      </c>
      <c r="AK839">
        <v>40.75</v>
      </c>
      <c r="AL839">
        <v>1.79</v>
      </c>
      <c r="AM839">
        <v>7.9</v>
      </c>
      <c r="AN839">
        <v>5.16</v>
      </c>
      <c r="AO839">
        <v>31.06</v>
      </c>
      <c r="AP839">
        <v>0</v>
      </c>
      <c r="AQ839">
        <v>0.08</v>
      </c>
      <c r="AR839">
        <v>0</v>
      </c>
      <c r="AS839">
        <v>0</v>
      </c>
      <c r="AT839">
        <v>70</v>
      </c>
      <c r="AU839">
        <v>10</v>
      </c>
      <c r="AV839">
        <v>1</v>
      </c>
      <c r="AW839">
        <v>1</v>
      </c>
      <c r="AZ839">
        <v>1</v>
      </c>
      <c r="BA839">
        <v>1</v>
      </c>
      <c r="BB839">
        <v>1</v>
      </c>
      <c r="BC839">
        <v>1</v>
      </c>
      <c r="BD839" t="s">
        <v>3</v>
      </c>
      <c r="BE839" t="s">
        <v>3</v>
      </c>
      <c r="BF839" t="s">
        <v>3</v>
      </c>
      <c r="BG839" t="s">
        <v>3</v>
      </c>
      <c r="BH839">
        <v>0</v>
      </c>
      <c r="BI839">
        <v>4</v>
      </c>
      <c r="BJ839" t="s">
        <v>54</v>
      </c>
      <c r="BM839">
        <v>0</v>
      </c>
      <c r="BN839">
        <v>0</v>
      </c>
      <c r="BO839" t="s">
        <v>3</v>
      </c>
      <c r="BP839">
        <v>0</v>
      </c>
      <c r="BQ839">
        <v>1</v>
      </c>
      <c r="BR839">
        <v>0</v>
      </c>
      <c r="BS839">
        <v>1</v>
      </c>
      <c r="BT839">
        <v>1</v>
      </c>
      <c r="BU839">
        <v>1</v>
      </c>
      <c r="BV839">
        <v>1</v>
      </c>
      <c r="BW839">
        <v>1</v>
      </c>
      <c r="BX839">
        <v>1</v>
      </c>
      <c r="BY839" t="s">
        <v>3</v>
      </c>
      <c r="BZ839">
        <v>70</v>
      </c>
      <c r="CA839">
        <v>10</v>
      </c>
      <c r="CB839" t="s">
        <v>3</v>
      </c>
      <c r="CE839">
        <v>0</v>
      </c>
      <c r="CF839">
        <v>0</v>
      </c>
      <c r="CG839">
        <v>0</v>
      </c>
      <c r="CM839">
        <v>0</v>
      </c>
      <c r="CN839" t="s">
        <v>851</v>
      </c>
      <c r="CO839">
        <v>0</v>
      </c>
      <c r="CP839">
        <f t="shared" si="595"/>
        <v>20466.599999999999</v>
      </c>
      <c r="CQ839">
        <f t="shared" si="596"/>
        <v>19.690000000000001</v>
      </c>
      <c r="CR839">
        <f>((((((ET839*0.75)*11))*BB839-(((EU839*0.75)*11))*BS839)+AE839*BS839)*AV839)</f>
        <v>65.175000000000011</v>
      </c>
      <c r="CS839">
        <f t="shared" si="597"/>
        <v>42.57</v>
      </c>
      <c r="CT839">
        <f t="shared" si="598"/>
        <v>256.245</v>
      </c>
      <c r="CU839">
        <f t="shared" si="599"/>
        <v>0</v>
      </c>
      <c r="CV839">
        <f t="shared" si="600"/>
        <v>0.65999999999999992</v>
      </c>
      <c r="CW839">
        <f t="shared" si="601"/>
        <v>0</v>
      </c>
      <c r="CX839">
        <f t="shared" si="602"/>
        <v>0</v>
      </c>
      <c r="CY839">
        <f t="shared" si="603"/>
        <v>10762.29</v>
      </c>
      <c r="CZ839">
        <f t="shared" si="604"/>
        <v>1537.47</v>
      </c>
      <c r="DC839" t="s">
        <v>3</v>
      </c>
      <c r="DD839" t="s">
        <v>31</v>
      </c>
      <c r="DE839" t="s">
        <v>32</v>
      </c>
      <c r="DF839" t="s">
        <v>32</v>
      </c>
      <c r="DG839" t="s">
        <v>32</v>
      </c>
      <c r="DH839" t="s">
        <v>3</v>
      </c>
      <c r="DI839" t="s">
        <v>32</v>
      </c>
      <c r="DJ839" t="s">
        <v>32</v>
      </c>
      <c r="DK839" t="s">
        <v>3</v>
      </c>
      <c r="DL839" t="s">
        <v>33</v>
      </c>
      <c r="DM839" t="s">
        <v>33</v>
      </c>
      <c r="DN839">
        <v>0</v>
      </c>
      <c r="DO839">
        <v>0</v>
      </c>
      <c r="DP839">
        <v>1</v>
      </c>
      <c r="DQ839">
        <v>1</v>
      </c>
      <c r="DU839">
        <v>1010</v>
      </c>
      <c r="DV839" t="s">
        <v>19</v>
      </c>
      <c r="DW839" t="s">
        <v>19</v>
      </c>
      <c r="DX839">
        <v>1</v>
      </c>
      <c r="DZ839" t="s">
        <v>3</v>
      </c>
      <c r="EA839" t="s">
        <v>3</v>
      </c>
      <c r="EB839" t="s">
        <v>3</v>
      </c>
      <c r="EC839" t="s">
        <v>3</v>
      </c>
      <c r="EE839">
        <v>113434998</v>
      </c>
      <c r="EF839">
        <v>1</v>
      </c>
      <c r="EG839" t="s">
        <v>23</v>
      </c>
      <c r="EH839">
        <v>0</v>
      </c>
      <c r="EI839" t="s">
        <v>3</v>
      </c>
      <c r="EJ839">
        <v>4</v>
      </c>
      <c r="EK839">
        <v>0</v>
      </c>
      <c r="EL839" t="s">
        <v>24</v>
      </c>
      <c r="EM839" t="s">
        <v>25</v>
      </c>
      <c r="EO839" t="s">
        <v>34</v>
      </c>
      <c r="EQ839">
        <v>131072</v>
      </c>
      <c r="ER839">
        <v>40.75</v>
      </c>
      <c r="ES839">
        <v>1.79</v>
      </c>
      <c r="ET839">
        <v>7.9</v>
      </c>
      <c r="EU839">
        <v>5.16</v>
      </c>
      <c r="EV839">
        <v>31.06</v>
      </c>
      <c r="EW839">
        <v>0.08</v>
      </c>
      <c r="EX839">
        <v>0</v>
      </c>
      <c r="EY839">
        <v>0</v>
      </c>
      <c r="FQ839">
        <v>0</v>
      </c>
      <c r="FR839">
        <f t="shared" si="605"/>
        <v>0</v>
      </c>
      <c r="FS839">
        <v>0</v>
      </c>
      <c r="FX839">
        <v>770</v>
      </c>
      <c r="FY839">
        <v>110</v>
      </c>
      <c r="GA839" t="s">
        <v>3</v>
      </c>
      <c r="GD839">
        <v>0</v>
      </c>
      <c r="GF839">
        <v>-193868706</v>
      </c>
      <c r="GG839">
        <v>2</v>
      </c>
      <c r="GH839">
        <v>1</v>
      </c>
      <c r="GI839">
        <v>-2</v>
      </c>
      <c r="GJ839">
        <v>0</v>
      </c>
      <c r="GK839">
        <f>ROUND(R839*(R12)/100,2)</f>
        <v>2758.54</v>
      </c>
      <c r="GL839">
        <f t="shared" si="606"/>
        <v>0</v>
      </c>
      <c r="GM839">
        <f t="shared" si="607"/>
        <v>35524.9</v>
      </c>
      <c r="GN839">
        <f t="shared" si="608"/>
        <v>0</v>
      </c>
      <c r="GO839">
        <f t="shared" si="609"/>
        <v>0</v>
      </c>
      <c r="GP839">
        <f t="shared" si="610"/>
        <v>35524.9</v>
      </c>
      <c r="GR839">
        <v>0</v>
      </c>
      <c r="GS839">
        <v>0</v>
      </c>
      <c r="GT839">
        <v>0</v>
      </c>
      <c r="GU839" t="s">
        <v>33</v>
      </c>
      <c r="GV839">
        <f>ROUND(((GT839*11)),6)</f>
        <v>0</v>
      </c>
      <c r="GW839">
        <v>1</v>
      </c>
      <c r="GX839">
        <f t="shared" si="611"/>
        <v>0</v>
      </c>
      <c r="HA839">
        <v>0</v>
      </c>
      <c r="HB839">
        <v>0</v>
      </c>
      <c r="HC839">
        <f t="shared" si="612"/>
        <v>0</v>
      </c>
      <c r="HE839" t="s">
        <v>3</v>
      </c>
      <c r="HF839" t="s">
        <v>3</v>
      </c>
      <c r="HM839" t="s">
        <v>3</v>
      </c>
      <c r="HN839" t="s">
        <v>3</v>
      </c>
      <c r="HO839" t="s">
        <v>3</v>
      </c>
      <c r="HP839" t="s">
        <v>3</v>
      </c>
      <c r="HQ839" t="s">
        <v>3</v>
      </c>
      <c r="IK839">
        <v>0</v>
      </c>
    </row>
    <row r="840" spans="1:245" x14ac:dyDescent="0.2">
      <c r="A840">
        <v>17</v>
      </c>
      <c r="B840">
        <v>1</v>
      </c>
      <c r="C840">
        <f>ROW(SmtRes!A748)</f>
        <v>748</v>
      </c>
      <c r="D840">
        <f>ROW(EtalonRes!A748)</f>
        <v>748</v>
      </c>
      <c r="E840" t="s">
        <v>564</v>
      </c>
      <c r="F840" t="s">
        <v>48</v>
      </c>
      <c r="G840" t="s">
        <v>565</v>
      </c>
      <c r="H840" t="s">
        <v>19</v>
      </c>
      <c r="I840">
        <v>60</v>
      </c>
      <c r="J840">
        <v>0</v>
      </c>
      <c r="K840">
        <v>60</v>
      </c>
      <c r="O840">
        <f t="shared" si="581"/>
        <v>48446.82</v>
      </c>
      <c r="P840">
        <f t="shared" si="582"/>
        <v>507.6</v>
      </c>
      <c r="Q840">
        <f t="shared" si="583"/>
        <v>9288.7199999999993</v>
      </c>
      <c r="R840">
        <f t="shared" si="584"/>
        <v>6062.28</v>
      </c>
      <c r="S840">
        <f t="shared" si="585"/>
        <v>38650.5</v>
      </c>
      <c r="T840">
        <f t="shared" si="586"/>
        <v>0</v>
      </c>
      <c r="U840">
        <f t="shared" si="587"/>
        <v>99.54</v>
      </c>
      <c r="V840">
        <f t="shared" si="588"/>
        <v>0</v>
      </c>
      <c r="W840">
        <f t="shared" si="589"/>
        <v>0</v>
      </c>
      <c r="X840">
        <f t="shared" si="590"/>
        <v>27055.35</v>
      </c>
      <c r="Y840">
        <f t="shared" si="591"/>
        <v>3865.05</v>
      </c>
      <c r="AA840">
        <v>150194011</v>
      </c>
      <c r="AB840">
        <f t="shared" si="592"/>
        <v>807.447</v>
      </c>
      <c r="AC840">
        <f>ROUND(((ES840*1)),6)</f>
        <v>8.4600000000000009</v>
      </c>
      <c r="AD840">
        <f>ROUND(((((ET840*0.7))-((EU840*0.7)))+AE840),6)</f>
        <v>154.81200000000001</v>
      </c>
      <c r="AE840">
        <f>ROUND(((EU840*0.7)),6)</f>
        <v>101.038</v>
      </c>
      <c r="AF840">
        <f>ROUND(((EV840*0.7)),6)</f>
        <v>644.17499999999995</v>
      </c>
      <c r="AG840">
        <f t="shared" si="593"/>
        <v>0</v>
      </c>
      <c r="AH840">
        <f>((EW840*0.7))</f>
        <v>1.659</v>
      </c>
      <c r="AI840">
        <f>((EX840*0.7))</f>
        <v>0</v>
      </c>
      <c r="AJ840">
        <f t="shared" si="594"/>
        <v>0</v>
      </c>
      <c r="AK840">
        <v>1149.8699999999999</v>
      </c>
      <c r="AL840">
        <v>8.4600000000000009</v>
      </c>
      <c r="AM840">
        <v>221.16</v>
      </c>
      <c r="AN840">
        <v>144.34</v>
      </c>
      <c r="AO840">
        <v>920.25</v>
      </c>
      <c r="AP840">
        <v>0</v>
      </c>
      <c r="AQ840">
        <v>2.37</v>
      </c>
      <c r="AR840">
        <v>0</v>
      </c>
      <c r="AS840">
        <v>0</v>
      </c>
      <c r="AT840">
        <v>70</v>
      </c>
      <c r="AU840">
        <v>10</v>
      </c>
      <c r="AV840">
        <v>1</v>
      </c>
      <c r="AW840">
        <v>1</v>
      </c>
      <c r="AZ840">
        <v>1</v>
      </c>
      <c r="BA840">
        <v>1</v>
      </c>
      <c r="BB840">
        <v>1</v>
      </c>
      <c r="BC840">
        <v>1</v>
      </c>
      <c r="BD840" t="s">
        <v>3</v>
      </c>
      <c r="BE840" t="s">
        <v>3</v>
      </c>
      <c r="BF840" t="s">
        <v>3</v>
      </c>
      <c r="BG840" t="s">
        <v>3</v>
      </c>
      <c r="BH840">
        <v>0</v>
      </c>
      <c r="BI840">
        <v>4</v>
      </c>
      <c r="BJ840" t="s">
        <v>50</v>
      </c>
      <c r="BM840">
        <v>0</v>
      </c>
      <c r="BN840">
        <v>0</v>
      </c>
      <c r="BO840" t="s">
        <v>3</v>
      </c>
      <c r="BP840">
        <v>0</v>
      </c>
      <c r="BQ840">
        <v>1</v>
      </c>
      <c r="BR840">
        <v>0</v>
      </c>
      <c r="BS840">
        <v>1</v>
      </c>
      <c r="BT840">
        <v>1</v>
      </c>
      <c r="BU840">
        <v>1</v>
      </c>
      <c r="BV840">
        <v>1</v>
      </c>
      <c r="BW840">
        <v>1</v>
      </c>
      <c r="BX840">
        <v>1</v>
      </c>
      <c r="BY840" t="s">
        <v>3</v>
      </c>
      <c r="BZ840">
        <v>70</v>
      </c>
      <c r="CA840">
        <v>10</v>
      </c>
      <c r="CB840" t="s">
        <v>3</v>
      </c>
      <c r="CE840">
        <v>0</v>
      </c>
      <c r="CF840">
        <v>0</v>
      </c>
      <c r="CG840">
        <v>0</v>
      </c>
      <c r="CM840">
        <v>0</v>
      </c>
      <c r="CN840" t="s">
        <v>850</v>
      </c>
      <c r="CO840">
        <v>0</v>
      </c>
      <c r="CP840">
        <f t="shared" si="595"/>
        <v>48446.82</v>
      </c>
      <c r="CQ840">
        <f t="shared" si="596"/>
        <v>8.4600000000000009</v>
      </c>
      <c r="CR840">
        <f>(((((ET840*0.7))*BB840-((EU840*0.7))*BS840)+AE840*BS840)*AV840)</f>
        <v>154.81199999999998</v>
      </c>
      <c r="CS840">
        <f t="shared" si="597"/>
        <v>101.038</v>
      </c>
      <c r="CT840">
        <f t="shared" si="598"/>
        <v>644.17499999999995</v>
      </c>
      <c r="CU840">
        <f t="shared" si="599"/>
        <v>0</v>
      </c>
      <c r="CV840">
        <f t="shared" si="600"/>
        <v>1.659</v>
      </c>
      <c r="CW840">
        <f t="shared" si="601"/>
        <v>0</v>
      </c>
      <c r="CX840">
        <f t="shared" si="602"/>
        <v>0</v>
      </c>
      <c r="CY840">
        <f t="shared" si="603"/>
        <v>27055.35</v>
      </c>
      <c r="CZ840">
        <f t="shared" si="604"/>
        <v>3865.05</v>
      </c>
      <c r="DC840" t="s">
        <v>3</v>
      </c>
      <c r="DD840" t="s">
        <v>21</v>
      </c>
      <c r="DE840" t="s">
        <v>22</v>
      </c>
      <c r="DF840" t="s">
        <v>22</v>
      </c>
      <c r="DG840" t="s">
        <v>22</v>
      </c>
      <c r="DH840" t="s">
        <v>3</v>
      </c>
      <c r="DI840" t="s">
        <v>22</v>
      </c>
      <c r="DJ840" t="s">
        <v>22</v>
      </c>
      <c r="DK840" t="s">
        <v>3</v>
      </c>
      <c r="DL840" t="s">
        <v>3</v>
      </c>
      <c r="DM840" t="s">
        <v>3</v>
      </c>
      <c r="DN840">
        <v>0</v>
      </c>
      <c r="DO840">
        <v>0</v>
      </c>
      <c r="DP840">
        <v>1</v>
      </c>
      <c r="DQ840">
        <v>1</v>
      </c>
      <c r="DU840">
        <v>1010</v>
      </c>
      <c r="DV840" t="s">
        <v>19</v>
      </c>
      <c r="DW840" t="s">
        <v>19</v>
      </c>
      <c r="DX840">
        <v>1</v>
      </c>
      <c r="DZ840" t="s">
        <v>3</v>
      </c>
      <c r="EA840" t="s">
        <v>3</v>
      </c>
      <c r="EB840" t="s">
        <v>3</v>
      </c>
      <c r="EC840" t="s">
        <v>3</v>
      </c>
      <c r="EE840">
        <v>113434998</v>
      </c>
      <c r="EF840">
        <v>1</v>
      </c>
      <c r="EG840" t="s">
        <v>23</v>
      </c>
      <c r="EH840">
        <v>0</v>
      </c>
      <c r="EI840" t="s">
        <v>3</v>
      </c>
      <c r="EJ840">
        <v>4</v>
      </c>
      <c r="EK840">
        <v>0</v>
      </c>
      <c r="EL840" t="s">
        <v>24</v>
      </c>
      <c r="EM840" t="s">
        <v>25</v>
      </c>
      <c r="EO840" t="s">
        <v>26</v>
      </c>
      <c r="EQ840">
        <v>131072</v>
      </c>
      <c r="ER840">
        <v>1149.8699999999999</v>
      </c>
      <c r="ES840">
        <v>8.4600000000000009</v>
      </c>
      <c r="ET840">
        <v>221.16</v>
      </c>
      <c r="EU840">
        <v>144.34</v>
      </c>
      <c r="EV840">
        <v>920.25</v>
      </c>
      <c r="EW840">
        <v>2.37</v>
      </c>
      <c r="EX840">
        <v>0</v>
      </c>
      <c r="EY840">
        <v>0</v>
      </c>
      <c r="FQ840">
        <v>0</v>
      </c>
      <c r="FR840">
        <f t="shared" si="605"/>
        <v>0</v>
      </c>
      <c r="FS840">
        <v>0</v>
      </c>
      <c r="FX840">
        <v>70</v>
      </c>
      <c r="FY840">
        <v>10</v>
      </c>
      <c r="GA840" t="s">
        <v>3</v>
      </c>
      <c r="GD840">
        <v>0</v>
      </c>
      <c r="GF840">
        <v>2035257765</v>
      </c>
      <c r="GG840">
        <v>2</v>
      </c>
      <c r="GH840">
        <v>1</v>
      </c>
      <c r="GI840">
        <v>-2</v>
      </c>
      <c r="GJ840">
        <v>0</v>
      </c>
      <c r="GK840">
        <f>ROUND(R840*(R12)/100,2)</f>
        <v>6547.26</v>
      </c>
      <c r="GL840">
        <f t="shared" si="606"/>
        <v>0</v>
      </c>
      <c r="GM840">
        <f t="shared" si="607"/>
        <v>85914.48</v>
      </c>
      <c r="GN840">
        <f t="shared" si="608"/>
        <v>0</v>
      </c>
      <c r="GO840">
        <f t="shared" si="609"/>
        <v>0</v>
      </c>
      <c r="GP840">
        <f t="shared" si="610"/>
        <v>85914.48</v>
      </c>
      <c r="GR840">
        <v>0</v>
      </c>
      <c r="GS840">
        <v>0</v>
      </c>
      <c r="GT840">
        <v>0</v>
      </c>
      <c r="GU840" t="s">
        <v>3</v>
      </c>
      <c r="GV840">
        <f>ROUND((GT840),6)</f>
        <v>0</v>
      </c>
      <c r="GW840">
        <v>1</v>
      </c>
      <c r="GX840">
        <f t="shared" si="611"/>
        <v>0</v>
      </c>
      <c r="HA840">
        <v>0</v>
      </c>
      <c r="HB840">
        <v>0</v>
      </c>
      <c r="HC840">
        <f t="shared" si="612"/>
        <v>0</v>
      </c>
      <c r="HE840" t="s">
        <v>3</v>
      </c>
      <c r="HF840" t="s">
        <v>3</v>
      </c>
      <c r="HM840" t="s">
        <v>3</v>
      </c>
      <c r="HN840" t="s">
        <v>3</v>
      </c>
      <c r="HO840" t="s">
        <v>3</v>
      </c>
      <c r="HP840" t="s">
        <v>3</v>
      </c>
      <c r="HQ840" t="s">
        <v>3</v>
      </c>
      <c r="IK840">
        <v>0</v>
      </c>
    </row>
    <row r="841" spans="1:245" x14ac:dyDescent="0.2">
      <c r="A841">
        <v>17</v>
      </c>
      <c r="B841">
        <v>1</v>
      </c>
      <c r="C841">
        <f>ROW(SmtRes!A751)</f>
        <v>751</v>
      </c>
      <c r="D841">
        <f>ROW(EtalonRes!A751)</f>
        <v>751</v>
      </c>
      <c r="E841" t="s">
        <v>566</v>
      </c>
      <c r="F841" t="s">
        <v>36</v>
      </c>
      <c r="G841" t="s">
        <v>567</v>
      </c>
      <c r="H841" t="s">
        <v>19</v>
      </c>
      <c r="I841">
        <v>2</v>
      </c>
      <c r="J841">
        <v>0</v>
      </c>
      <c r="K841">
        <v>2</v>
      </c>
      <c r="O841">
        <f t="shared" si="581"/>
        <v>301.16000000000003</v>
      </c>
      <c r="P841">
        <f t="shared" si="582"/>
        <v>83.32</v>
      </c>
      <c r="Q841">
        <f t="shared" si="583"/>
        <v>0</v>
      </c>
      <c r="R841">
        <f t="shared" si="584"/>
        <v>0</v>
      </c>
      <c r="S841">
        <f t="shared" si="585"/>
        <v>217.84</v>
      </c>
      <c r="T841">
        <f t="shared" si="586"/>
        <v>0</v>
      </c>
      <c r="U841">
        <f t="shared" si="587"/>
        <v>0.6</v>
      </c>
      <c r="V841">
        <f t="shared" si="588"/>
        <v>0</v>
      </c>
      <c r="W841">
        <f t="shared" si="589"/>
        <v>0</v>
      </c>
      <c r="X841">
        <f t="shared" si="590"/>
        <v>152.49</v>
      </c>
      <c r="Y841">
        <f t="shared" si="591"/>
        <v>21.78</v>
      </c>
      <c r="AA841">
        <v>150194011</v>
      </c>
      <c r="AB841">
        <f t="shared" si="592"/>
        <v>150.58000000000001</v>
      </c>
      <c r="AC841">
        <f>ROUND((ES841),6)</f>
        <v>41.66</v>
      </c>
      <c r="AD841">
        <f>ROUND((((ET841)-(EU841))+AE841),6)</f>
        <v>0</v>
      </c>
      <c r="AE841">
        <f>ROUND((EU841),6)</f>
        <v>0</v>
      </c>
      <c r="AF841">
        <f>ROUND((EV841),6)</f>
        <v>108.92</v>
      </c>
      <c r="AG841">
        <f t="shared" si="593"/>
        <v>0</v>
      </c>
      <c r="AH841">
        <f>(EW841)</f>
        <v>0.3</v>
      </c>
      <c r="AI841">
        <f>(EX841)</f>
        <v>0</v>
      </c>
      <c r="AJ841">
        <f t="shared" si="594"/>
        <v>0</v>
      </c>
      <c r="AK841">
        <v>150.58000000000001</v>
      </c>
      <c r="AL841">
        <v>41.66</v>
      </c>
      <c r="AM841">
        <v>0</v>
      </c>
      <c r="AN841">
        <v>0</v>
      </c>
      <c r="AO841">
        <v>108.92</v>
      </c>
      <c r="AP841">
        <v>0</v>
      </c>
      <c r="AQ841">
        <v>0.3</v>
      </c>
      <c r="AR841">
        <v>0</v>
      </c>
      <c r="AS841">
        <v>0</v>
      </c>
      <c r="AT841">
        <v>70</v>
      </c>
      <c r="AU841">
        <v>10</v>
      </c>
      <c r="AV841">
        <v>1</v>
      </c>
      <c r="AW841">
        <v>1</v>
      </c>
      <c r="AZ841">
        <v>1</v>
      </c>
      <c r="BA841">
        <v>1</v>
      </c>
      <c r="BB841">
        <v>1</v>
      </c>
      <c r="BC841">
        <v>1</v>
      </c>
      <c r="BD841" t="s">
        <v>3</v>
      </c>
      <c r="BE841" t="s">
        <v>3</v>
      </c>
      <c r="BF841" t="s">
        <v>3</v>
      </c>
      <c r="BG841" t="s">
        <v>3</v>
      </c>
      <c r="BH841">
        <v>0</v>
      </c>
      <c r="BI841">
        <v>4</v>
      </c>
      <c r="BJ841" t="s">
        <v>38</v>
      </c>
      <c r="BM841">
        <v>0</v>
      </c>
      <c r="BN841">
        <v>0</v>
      </c>
      <c r="BO841" t="s">
        <v>3</v>
      </c>
      <c r="BP841">
        <v>0</v>
      </c>
      <c r="BQ841">
        <v>1</v>
      </c>
      <c r="BR841">
        <v>0</v>
      </c>
      <c r="BS841">
        <v>1</v>
      </c>
      <c r="BT841">
        <v>1</v>
      </c>
      <c r="BU841">
        <v>1</v>
      </c>
      <c r="BV841">
        <v>1</v>
      </c>
      <c r="BW841">
        <v>1</v>
      </c>
      <c r="BX841">
        <v>1</v>
      </c>
      <c r="BY841" t="s">
        <v>3</v>
      </c>
      <c r="BZ841">
        <v>70</v>
      </c>
      <c r="CA841">
        <v>10</v>
      </c>
      <c r="CB841" t="s">
        <v>3</v>
      </c>
      <c r="CE841">
        <v>0</v>
      </c>
      <c r="CF841">
        <v>0</v>
      </c>
      <c r="CG841">
        <v>0</v>
      </c>
      <c r="CM841">
        <v>0</v>
      </c>
      <c r="CN841" t="s">
        <v>3</v>
      </c>
      <c r="CO841">
        <v>0</v>
      </c>
      <c r="CP841">
        <f t="shared" si="595"/>
        <v>301.15999999999997</v>
      </c>
      <c r="CQ841">
        <f t="shared" si="596"/>
        <v>41.66</v>
      </c>
      <c r="CR841">
        <f>((((ET841)*BB841-(EU841)*BS841)+AE841*BS841)*AV841)</f>
        <v>0</v>
      </c>
      <c r="CS841">
        <f t="shared" si="597"/>
        <v>0</v>
      </c>
      <c r="CT841">
        <f t="shared" si="598"/>
        <v>108.92</v>
      </c>
      <c r="CU841">
        <f t="shared" si="599"/>
        <v>0</v>
      </c>
      <c r="CV841">
        <f t="shared" si="600"/>
        <v>0.3</v>
      </c>
      <c r="CW841">
        <f t="shared" si="601"/>
        <v>0</v>
      </c>
      <c r="CX841">
        <f t="shared" si="602"/>
        <v>0</v>
      </c>
      <c r="CY841">
        <f t="shared" si="603"/>
        <v>152.488</v>
      </c>
      <c r="CZ841">
        <f t="shared" si="604"/>
        <v>21.784000000000002</v>
      </c>
      <c r="DC841" t="s">
        <v>3</v>
      </c>
      <c r="DD841" t="s">
        <v>3</v>
      </c>
      <c r="DE841" t="s">
        <v>3</v>
      </c>
      <c r="DF841" t="s">
        <v>3</v>
      </c>
      <c r="DG841" t="s">
        <v>3</v>
      </c>
      <c r="DH841" t="s">
        <v>3</v>
      </c>
      <c r="DI841" t="s">
        <v>3</v>
      </c>
      <c r="DJ841" t="s">
        <v>3</v>
      </c>
      <c r="DK841" t="s">
        <v>3</v>
      </c>
      <c r="DL841" t="s">
        <v>3</v>
      </c>
      <c r="DM841" t="s">
        <v>3</v>
      </c>
      <c r="DN841">
        <v>0</v>
      </c>
      <c r="DO841">
        <v>0</v>
      </c>
      <c r="DP841">
        <v>1</v>
      </c>
      <c r="DQ841">
        <v>1</v>
      </c>
      <c r="DU841">
        <v>1010</v>
      </c>
      <c r="DV841" t="s">
        <v>19</v>
      </c>
      <c r="DW841" t="s">
        <v>19</v>
      </c>
      <c r="DX841">
        <v>1</v>
      </c>
      <c r="DZ841" t="s">
        <v>3</v>
      </c>
      <c r="EA841" t="s">
        <v>3</v>
      </c>
      <c r="EB841" t="s">
        <v>3</v>
      </c>
      <c r="EC841" t="s">
        <v>3</v>
      </c>
      <c r="EE841">
        <v>113434998</v>
      </c>
      <c r="EF841">
        <v>1</v>
      </c>
      <c r="EG841" t="s">
        <v>23</v>
      </c>
      <c r="EH841">
        <v>0</v>
      </c>
      <c r="EI841" t="s">
        <v>3</v>
      </c>
      <c r="EJ841">
        <v>4</v>
      </c>
      <c r="EK841">
        <v>0</v>
      </c>
      <c r="EL841" t="s">
        <v>24</v>
      </c>
      <c r="EM841" t="s">
        <v>25</v>
      </c>
      <c r="EO841" t="s">
        <v>3</v>
      </c>
      <c r="EQ841">
        <v>131072</v>
      </c>
      <c r="ER841">
        <v>150.58000000000001</v>
      </c>
      <c r="ES841">
        <v>41.66</v>
      </c>
      <c r="ET841">
        <v>0</v>
      </c>
      <c r="EU841">
        <v>0</v>
      </c>
      <c r="EV841">
        <v>108.92</v>
      </c>
      <c r="EW841">
        <v>0.3</v>
      </c>
      <c r="EX841">
        <v>0</v>
      </c>
      <c r="EY841">
        <v>0</v>
      </c>
      <c r="FQ841">
        <v>0</v>
      </c>
      <c r="FR841">
        <f t="shared" si="605"/>
        <v>0</v>
      </c>
      <c r="FS841">
        <v>0</v>
      </c>
      <c r="FX841">
        <v>70</v>
      </c>
      <c r="FY841">
        <v>10</v>
      </c>
      <c r="GA841" t="s">
        <v>3</v>
      </c>
      <c r="GD841">
        <v>0</v>
      </c>
      <c r="GF841">
        <v>438250722</v>
      </c>
      <c r="GG841">
        <v>2</v>
      </c>
      <c r="GH841">
        <v>1</v>
      </c>
      <c r="GI841">
        <v>-2</v>
      </c>
      <c r="GJ841">
        <v>0</v>
      </c>
      <c r="GK841">
        <f>ROUND(R841*(R12)/100,2)</f>
        <v>0</v>
      </c>
      <c r="GL841">
        <f t="shared" si="606"/>
        <v>0</v>
      </c>
      <c r="GM841">
        <f t="shared" si="607"/>
        <v>475.43</v>
      </c>
      <c r="GN841">
        <f t="shared" si="608"/>
        <v>0</v>
      </c>
      <c r="GO841">
        <f t="shared" si="609"/>
        <v>0</v>
      </c>
      <c r="GP841">
        <f t="shared" si="610"/>
        <v>475.43</v>
      </c>
      <c r="GR841">
        <v>0</v>
      </c>
      <c r="GS841">
        <v>0</v>
      </c>
      <c r="GT841">
        <v>0</v>
      </c>
      <c r="GU841" t="s">
        <v>3</v>
      </c>
      <c r="GV841">
        <f>ROUND((GT841),6)</f>
        <v>0</v>
      </c>
      <c r="GW841">
        <v>1</v>
      </c>
      <c r="GX841">
        <f t="shared" si="611"/>
        <v>0</v>
      </c>
      <c r="HA841">
        <v>0</v>
      </c>
      <c r="HB841">
        <v>0</v>
      </c>
      <c r="HC841">
        <f t="shared" si="612"/>
        <v>0</v>
      </c>
      <c r="HE841" t="s">
        <v>3</v>
      </c>
      <c r="HF841" t="s">
        <v>3</v>
      </c>
      <c r="HM841" t="s">
        <v>3</v>
      </c>
      <c r="HN841" t="s">
        <v>3</v>
      </c>
      <c r="HO841" t="s">
        <v>3</v>
      </c>
      <c r="HP841" t="s">
        <v>3</v>
      </c>
      <c r="HQ841" t="s">
        <v>3</v>
      </c>
      <c r="IK841">
        <v>0</v>
      </c>
    </row>
    <row r="842" spans="1:245" x14ac:dyDescent="0.2">
      <c r="A842">
        <v>17</v>
      </c>
      <c r="B842">
        <v>1</v>
      </c>
      <c r="C842">
        <f>ROW(SmtRes!A754)</f>
        <v>754</v>
      </c>
      <c r="D842">
        <f>ROW(EtalonRes!A754)</f>
        <v>754</v>
      </c>
      <c r="E842" t="s">
        <v>3</v>
      </c>
      <c r="F842" t="s">
        <v>568</v>
      </c>
      <c r="G842" t="s">
        <v>569</v>
      </c>
      <c r="H842" t="s">
        <v>570</v>
      </c>
      <c r="I842">
        <v>59</v>
      </c>
      <c r="J842">
        <v>0</v>
      </c>
      <c r="K842">
        <v>59</v>
      </c>
      <c r="O842">
        <f t="shared" si="581"/>
        <v>31242.86</v>
      </c>
      <c r="P842">
        <f t="shared" si="582"/>
        <v>86.14</v>
      </c>
      <c r="Q842">
        <f t="shared" si="583"/>
        <v>5964.9</v>
      </c>
      <c r="R842">
        <f t="shared" si="584"/>
        <v>3893.41</v>
      </c>
      <c r="S842">
        <f t="shared" si="585"/>
        <v>25191.82</v>
      </c>
      <c r="T842">
        <f t="shared" si="586"/>
        <v>0</v>
      </c>
      <c r="U842">
        <f t="shared" si="587"/>
        <v>69.61999999999999</v>
      </c>
      <c r="V842">
        <f t="shared" si="588"/>
        <v>0</v>
      </c>
      <c r="W842">
        <f t="shared" si="589"/>
        <v>0</v>
      </c>
      <c r="X842">
        <f t="shared" si="590"/>
        <v>17634.27</v>
      </c>
      <c r="Y842">
        <f t="shared" si="591"/>
        <v>2519.1799999999998</v>
      </c>
      <c r="AA842">
        <v>-1</v>
      </c>
      <c r="AB842">
        <f t="shared" si="592"/>
        <v>529.54</v>
      </c>
      <c r="AC842">
        <f>ROUND((ES842),6)</f>
        <v>1.46</v>
      </c>
      <c r="AD842">
        <f>ROUND((((ET842)-(EU842))+AE842),6)</f>
        <v>101.1</v>
      </c>
      <c r="AE842">
        <f>ROUND((EU842),6)</f>
        <v>65.989999999999995</v>
      </c>
      <c r="AF842">
        <f>ROUND((EV842),6)</f>
        <v>426.98</v>
      </c>
      <c r="AG842">
        <f t="shared" si="593"/>
        <v>0</v>
      </c>
      <c r="AH842">
        <f>(EW842)</f>
        <v>1.18</v>
      </c>
      <c r="AI842">
        <f>(EX842)</f>
        <v>0</v>
      </c>
      <c r="AJ842">
        <f t="shared" si="594"/>
        <v>0</v>
      </c>
      <c r="AK842">
        <v>529.54</v>
      </c>
      <c r="AL842">
        <v>1.46</v>
      </c>
      <c r="AM842">
        <v>101.1</v>
      </c>
      <c r="AN842">
        <v>65.989999999999995</v>
      </c>
      <c r="AO842">
        <v>426.98</v>
      </c>
      <c r="AP842">
        <v>0</v>
      </c>
      <c r="AQ842">
        <v>1.18</v>
      </c>
      <c r="AR842">
        <v>0</v>
      </c>
      <c r="AS842">
        <v>0</v>
      </c>
      <c r="AT842">
        <v>70</v>
      </c>
      <c r="AU842">
        <v>10</v>
      </c>
      <c r="AV842">
        <v>1</v>
      </c>
      <c r="AW842">
        <v>1</v>
      </c>
      <c r="AZ842">
        <v>1</v>
      </c>
      <c r="BA842">
        <v>1</v>
      </c>
      <c r="BB842">
        <v>1</v>
      </c>
      <c r="BC842">
        <v>1</v>
      </c>
      <c r="BD842" t="s">
        <v>3</v>
      </c>
      <c r="BE842" t="s">
        <v>3</v>
      </c>
      <c r="BF842" t="s">
        <v>3</v>
      </c>
      <c r="BG842" t="s">
        <v>3</v>
      </c>
      <c r="BH842">
        <v>0</v>
      </c>
      <c r="BI842">
        <v>4</v>
      </c>
      <c r="BJ842" t="s">
        <v>571</v>
      </c>
      <c r="BM842">
        <v>0</v>
      </c>
      <c r="BN842">
        <v>0</v>
      </c>
      <c r="BO842" t="s">
        <v>3</v>
      </c>
      <c r="BP842">
        <v>0</v>
      </c>
      <c r="BQ842">
        <v>1</v>
      </c>
      <c r="BR842">
        <v>0</v>
      </c>
      <c r="BS842">
        <v>1</v>
      </c>
      <c r="BT842">
        <v>1</v>
      </c>
      <c r="BU842">
        <v>1</v>
      </c>
      <c r="BV842">
        <v>1</v>
      </c>
      <c r="BW842">
        <v>1</v>
      </c>
      <c r="BX842">
        <v>1</v>
      </c>
      <c r="BY842" t="s">
        <v>3</v>
      </c>
      <c r="BZ842">
        <v>70</v>
      </c>
      <c r="CA842">
        <v>10</v>
      </c>
      <c r="CB842" t="s">
        <v>3</v>
      </c>
      <c r="CE842">
        <v>0</v>
      </c>
      <c r="CF842">
        <v>0</v>
      </c>
      <c r="CG842">
        <v>0</v>
      </c>
      <c r="CM842">
        <v>0</v>
      </c>
      <c r="CN842" t="s">
        <v>3</v>
      </c>
      <c r="CO842">
        <v>0</v>
      </c>
      <c r="CP842">
        <f t="shared" si="595"/>
        <v>31242.86</v>
      </c>
      <c r="CQ842">
        <f t="shared" si="596"/>
        <v>1.46</v>
      </c>
      <c r="CR842">
        <f>((((ET842)*BB842-(EU842)*BS842)+AE842*BS842)*AV842)</f>
        <v>101.1</v>
      </c>
      <c r="CS842">
        <f t="shared" si="597"/>
        <v>65.989999999999995</v>
      </c>
      <c r="CT842">
        <f t="shared" si="598"/>
        <v>426.98</v>
      </c>
      <c r="CU842">
        <f t="shared" si="599"/>
        <v>0</v>
      </c>
      <c r="CV842">
        <f t="shared" si="600"/>
        <v>1.18</v>
      </c>
      <c r="CW842">
        <f t="shared" si="601"/>
        <v>0</v>
      </c>
      <c r="CX842">
        <f t="shared" si="602"/>
        <v>0</v>
      </c>
      <c r="CY842">
        <f t="shared" si="603"/>
        <v>17634.273999999998</v>
      </c>
      <c r="CZ842">
        <f t="shared" si="604"/>
        <v>2519.1820000000002</v>
      </c>
      <c r="DC842" t="s">
        <v>3</v>
      </c>
      <c r="DD842" t="s">
        <v>3</v>
      </c>
      <c r="DE842" t="s">
        <v>3</v>
      </c>
      <c r="DF842" t="s">
        <v>3</v>
      </c>
      <c r="DG842" t="s">
        <v>3</v>
      </c>
      <c r="DH842" t="s">
        <v>3</v>
      </c>
      <c r="DI842" t="s">
        <v>3</v>
      </c>
      <c r="DJ842" t="s">
        <v>3</v>
      </c>
      <c r="DK842" t="s">
        <v>3</v>
      </c>
      <c r="DL842" t="s">
        <v>3</v>
      </c>
      <c r="DM842" t="s">
        <v>3</v>
      </c>
      <c r="DN842">
        <v>0</v>
      </c>
      <c r="DO842">
        <v>0</v>
      </c>
      <c r="DP842">
        <v>1</v>
      </c>
      <c r="DQ842">
        <v>1</v>
      </c>
      <c r="DU842">
        <v>1003</v>
      </c>
      <c r="DV842" t="s">
        <v>570</v>
      </c>
      <c r="DW842" t="s">
        <v>570</v>
      </c>
      <c r="DX842">
        <v>100</v>
      </c>
      <c r="DZ842" t="s">
        <v>3</v>
      </c>
      <c r="EA842" t="s">
        <v>3</v>
      </c>
      <c r="EB842" t="s">
        <v>3</v>
      </c>
      <c r="EC842" t="s">
        <v>3</v>
      </c>
      <c r="EE842">
        <v>113434998</v>
      </c>
      <c r="EF842">
        <v>1</v>
      </c>
      <c r="EG842" t="s">
        <v>23</v>
      </c>
      <c r="EH842">
        <v>0</v>
      </c>
      <c r="EI842" t="s">
        <v>3</v>
      </c>
      <c r="EJ842">
        <v>4</v>
      </c>
      <c r="EK842">
        <v>0</v>
      </c>
      <c r="EL842" t="s">
        <v>24</v>
      </c>
      <c r="EM842" t="s">
        <v>25</v>
      </c>
      <c r="EO842" t="s">
        <v>3</v>
      </c>
      <c r="EQ842">
        <v>132096</v>
      </c>
      <c r="ER842">
        <v>529.54</v>
      </c>
      <c r="ES842">
        <v>1.46</v>
      </c>
      <c r="ET842">
        <v>101.1</v>
      </c>
      <c r="EU842">
        <v>65.989999999999995</v>
      </c>
      <c r="EV842">
        <v>426.98</v>
      </c>
      <c r="EW842">
        <v>1.18</v>
      </c>
      <c r="EX842">
        <v>0</v>
      </c>
      <c r="EY842">
        <v>0</v>
      </c>
      <c r="FQ842">
        <v>0</v>
      </c>
      <c r="FR842">
        <f t="shared" si="605"/>
        <v>0</v>
      </c>
      <c r="FS842">
        <v>0</v>
      </c>
      <c r="FX842">
        <v>70</v>
      </c>
      <c r="FY842">
        <v>10</v>
      </c>
      <c r="GA842" t="s">
        <v>3</v>
      </c>
      <c r="GD842">
        <v>0</v>
      </c>
      <c r="GF842">
        <v>1258488544</v>
      </c>
      <c r="GG842">
        <v>2</v>
      </c>
      <c r="GH842">
        <v>1</v>
      </c>
      <c r="GI842">
        <v>-2</v>
      </c>
      <c r="GJ842">
        <v>0</v>
      </c>
      <c r="GK842">
        <f>ROUND(R842*(R12)/100,2)</f>
        <v>4204.88</v>
      </c>
      <c r="GL842">
        <f t="shared" si="606"/>
        <v>0</v>
      </c>
      <c r="GM842">
        <f t="shared" si="607"/>
        <v>55601.19</v>
      </c>
      <c r="GN842">
        <f t="shared" si="608"/>
        <v>0</v>
      </c>
      <c r="GO842">
        <f t="shared" si="609"/>
        <v>0</v>
      </c>
      <c r="GP842">
        <f t="shared" si="610"/>
        <v>55601.19</v>
      </c>
      <c r="GR842">
        <v>0</v>
      </c>
      <c r="GS842">
        <v>0</v>
      </c>
      <c r="GT842">
        <v>0</v>
      </c>
      <c r="GU842" t="s">
        <v>3</v>
      </c>
      <c r="GV842">
        <f>ROUND((GT842),6)</f>
        <v>0</v>
      </c>
      <c r="GW842">
        <v>1</v>
      </c>
      <c r="GX842">
        <f t="shared" si="611"/>
        <v>0</v>
      </c>
      <c r="HA842">
        <v>0</v>
      </c>
      <c r="HB842">
        <v>0</v>
      </c>
      <c r="HC842">
        <f t="shared" si="612"/>
        <v>0</v>
      </c>
      <c r="HE842" t="s">
        <v>3</v>
      </c>
      <c r="HF842" t="s">
        <v>3</v>
      </c>
      <c r="HM842" t="s">
        <v>3</v>
      </c>
      <c r="HN842" t="s">
        <v>3</v>
      </c>
      <c r="HO842" t="s">
        <v>3</v>
      </c>
      <c r="HP842" t="s">
        <v>3</v>
      </c>
      <c r="HQ842" t="s">
        <v>3</v>
      </c>
      <c r="IK842">
        <v>0</v>
      </c>
    </row>
    <row r="844" spans="1:245" x14ac:dyDescent="0.2">
      <c r="A844" s="2">
        <v>51</v>
      </c>
      <c r="B844" s="2">
        <f>B812</f>
        <v>1</v>
      </c>
      <c r="C844" s="2">
        <f>A812</f>
        <v>5</v>
      </c>
      <c r="D844" s="2">
        <f>ROW(A812)</f>
        <v>812</v>
      </c>
      <c r="E844" s="2"/>
      <c r="F844" s="2" t="str">
        <f>IF(F812&lt;&gt;"",F812,"")</f>
        <v>Новый подраздел</v>
      </c>
      <c r="G844" s="2" t="str">
        <f>IF(G812&lt;&gt;"",G812,"")</f>
        <v>Автоматическая пожарная сигнализация</v>
      </c>
      <c r="H844" s="2">
        <v>0</v>
      </c>
      <c r="I844" s="2"/>
      <c r="J844" s="2"/>
      <c r="K844" s="2"/>
      <c r="L844" s="2"/>
      <c r="M844" s="2"/>
      <c r="N844" s="2"/>
      <c r="O844" s="2">
        <f t="shared" ref="O844:T844" si="617">ROUND(AB844,2)</f>
        <v>564608.65</v>
      </c>
      <c r="P844" s="2">
        <f t="shared" si="617"/>
        <v>4283.43</v>
      </c>
      <c r="Q844" s="2">
        <f t="shared" si="617"/>
        <v>20148.02</v>
      </c>
      <c r="R844" s="2">
        <f t="shared" si="617"/>
        <v>13154.07</v>
      </c>
      <c r="S844" s="2">
        <f t="shared" si="617"/>
        <v>540177.19999999995</v>
      </c>
      <c r="T844" s="2">
        <f t="shared" si="617"/>
        <v>0</v>
      </c>
      <c r="U844" s="2">
        <f>AH844</f>
        <v>1337.2594999999994</v>
      </c>
      <c r="V844" s="2">
        <f>AI844</f>
        <v>0</v>
      </c>
      <c r="W844" s="2">
        <f>ROUND(AJ844,2)</f>
        <v>0</v>
      </c>
      <c r="X844" s="2">
        <f>ROUND(AK844,2)</f>
        <v>378124.04</v>
      </c>
      <c r="Y844" s="2">
        <f>ROUND(AL844,2)</f>
        <v>54017.71</v>
      </c>
      <c r="Z844" s="2"/>
      <c r="AA844" s="2"/>
      <c r="AB844" s="2">
        <f>ROUND(SUMIF(AA816:AA842,"=150194011",O816:O842),2)</f>
        <v>564608.65</v>
      </c>
      <c r="AC844" s="2">
        <f>ROUND(SUMIF(AA816:AA842,"=150194011",P816:P842),2)</f>
        <v>4283.43</v>
      </c>
      <c r="AD844" s="2">
        <f>ROUND(SUMIF(AA816:AA842,"=150194011",Q816:Q842),2)</f>
        <v>20148.02</v>
      </c>
      <c r="AE844" s="2">
        <f>ROUND(SUMIF(AA816:AA842,"=150194011",R816:R842),2)</f>
        <v>13154.07</v>
      </c>
      <c r="AF844" s="2">
        <f>ROUND(SUMIF(AA816:AA842,"=150194011",S816:S842),2)</f>
        <v>540177.19999999995</v>
      </c>
      <c r="AG844" s="2">
        <f>ROUND(SUMIF(AA816:AA842,"=150194011",T816:T842),2)</f>
        <v>0</v>
      </c>
      <c r="AH844" s="2">
        <f>SUMIF(AA816:AA842,"=150194011",U816:U842)</f>
        <v>1337.2594999999994</v>
      </c>
      <c r="AI844" s="2">
        <f>SUMIF(AA816:AA842,"=150194011",V816:V842)</f>
        <v>0</v>
      </c>
      <c r="AJ844" s="2">
        <f>ROUND(SUMIF(AA816:AA842,"=150194011",W816:W842),2)</f>
        <v>0</v>
      </c>
      <c r="AK844" s="2">
        <f>ROUND(SUMIF(AA816:AA842,"=150194011",X816:X842),2)</f>
        <v>378124.04</v>
      </c>
      <c r="AL844" s="2">
        <f>ROUND(SUMIF(AA816:AA842,"=150194011",Y816:Y842),2)</f>
        <v>54017.71</v>
      </c>
      <c r="AM844" s="2"/>
      <c r="AN844" s="2"/>
      <c r="AO844" s="2">
        <f t="shared" ref="AO844:BD844" si="618">ROUND(BX844,2)</f>
        <v>0</v>
      </c>
      <c r="AP844" s="2">
        <f t="shared" si="618"/>
        <v>0</v>
      </c>
      <c r="AQ844" s="2">
        <f t="shared" si="618"/>
        <v>0</v>
      </c>
      <c r="AR844" s="2">
        <f t="shared" si="618"/>
        <v>1010956.79</v>
      </c>
      <c r="AS844" s="2">
        <f t="shared" si="618"/>
        <v>0</v>
      </c>
      <c r="AT844" s="2">
        <f t="shared" si="618"/>
        <v>0</v>
      </c>
      <c r="AU844" s="2">
        <f t="shared" si="618"/>
        <v>1010956.79</v>
      </c>
      <c r="AV844" s="2">
        <f t="shared" si="618"/>
        <v>4283.43</v>
      </c>
      <c r="AW844" s="2">
        <f t="shared" si="618"/>
        <v>4283.43</v>
      </c>
      <c r="AX844" s="2">
        <f t="shared" si="618"/>
        <v>0</v>
      </c>
      <c r="AY844" s="2">
        <f t="shared" si="618"/>
        <v>4283.43</v>
      </c>
      <c r="AZ844" s="2">
        <f t="shared" si="618"/>
        <v>0</v>
      </c>
      <c r="BA844" s="2">
        <f t="shared" si="618"/>
        <v>0</v>
      </c>
      <c r="BB844" s="2">
        <f t="shared" si="618"/>
        <v>0</v>
      </c>
      <c r="BC844" s="2">
        <f t="shared" si="618"/>
        <v>0</v>
      </c>
      <c r="BD844" s="2">
        <f t="shared" si="618"/>
        <v>0</v>
      </c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>
        <f>ROUND(SUMIF(AA816:AA842,"=150194011",FQ816:FQ842),2)</f>
        <v>0</v>
      </c>
      <c r="BY844" s="2">
        <f>ROUND(SUMIF(AA816:AA842,"=150194011",FR816:FR842),2)</f>
        <v>0</v>
      </c>
      <c r="BZ844" s="2">
        <f>ROUND(SUMIF(AA816:AA842,"=150194011",GL816:GL842),2)</f>
        <v>0</v>
      </c>
      <c r="CA844" s="2">
        <f>ROUND(SUMIF(AA816:AA842,"=150194011",GM816:GM842),2)</f>
        <v>1010956.79</v>
      </c>
      <c r="CB844" s="2">
        <f>ROUND(SUMIF(AA816:AA842,"=150194011",GN816:GN842),2)</f>
        <v>0</v>
      </c>
      <c r="CC844" s="2">
        <f>ROUND(SUMIF(AA816:AA842,"=150194011",GO816:GO842),2)</f>
        <v>0</v>
      </c>
      <c r="CD844" s="2">
        <f>ROUND(SUMIF(AA816:AA842,"=150194011",GP816:GP842),2)</f>
        <v>1010956.79</v>
      </c>
      <c r="CE844" s="2">
        <f>AC844-BX844</f>
        <v>4283.43</v>
      </c>
      <c r="CF844" s="2">
        <f>AC844-BY844</f>
        <v>4283.43</v>
      </c>
      <c r="CG844" s="2">
        <f>BX844-BZ844</f>
        <v>0</v>
      </c>
      <c r="CH844" s="2">
        <f>AC844-BX844-BY844+BZ844</f>
        <v>4283.43</v>
      </c>
      <c r="CI844" s="2">
        <f>BY844-BZ844</f>
        <v>0</v>
      </c>
      <c r="CJ844" s="2">
        <f>ROUND(SUMIF(AA816:AA842,"=150194011",GX816:GX842),2)</f>
        <v>0</v>
      </c>
      <c r="CK844" s="2">
        <f>ROUND(SUMIF(AA816:AA842,"=150194011",GY816:GY842),2)</f>
        <v>0</v>
      </c>
      <c r="CL844" s="2">
        <f>ROUND(SUMIF(AA816:AA842,"=150194011",GZ816:GZ842),2)</f>
        <v>0</v>
      </c>
      <c r="CM844" s="2">
        <f>ROUND(SUMIF(AA816:AA842,"=150194011",HD816:HD842),2)</f>
        <v>0</v>
      </c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>
        <v>0</v>
      </c>
    </row>
    <row r="846" spans="1:245" x14ac:dyDescent="0.2">
      <c r="A846" s="4">
        <v>50</v>
      </c>
      <c r="B846" s="4">
        <v>0</v>
      </c>
      <c r="C846" s="4">
        <v>0</v>
      </c>
      <c r="D846" s="4">
        <v>1</v>
      </c>
      <c r="E846" s="4">
        <v>201</v>
      </c>
      <c r="F846" s="4">
        <f>ROUND(Source!O844,O846)</f>
        <v>564608.65</v>
      </c>
      <c r="G846" s="4" t="s">
        <v>96</v>
      </c>
      <c r="H846" s="4" t="s">
        <v>97</v>
      </c>
      <c r="I846" s="4"/>
      <c r="J846" s="4"/>
      <c r="K846" s="4">
        <v>201</v>
      </c>
      <c r="L846" s="4">
        <v>1</v>
      </c>
      <c r="M846" s="4">
        <v>3</v>
      </c>
      <c r="N846" s="4" t="s">
        <v>3</v>
      </c>
      <c r="O846" s="4">
        <v>2</v>
      </c>
      <c r="P846" s="4"/>
      <c r="Q846" s="4"/>
      <c r="R846" s="4"/>
      <c r="S846" s="4"/>
      <c r="T846" s="4"/>
      <c r="U846" s="4"/>
      <c r="V846" s="4"/>
      <c r="W846" s="4">
        <v>564608.65</v>
      </c>
      <c r="X846" s="4">
        <v>1</v>
      </c>
      <c r="Y846" s="4">
        <v>564608.65</v>
      </c>
      <c r="Z846" s="4"/>
      <c r="AA846" s="4"/>
      <c r="AB846" s="4"/>
    </row>
    <row r="847" spans="1:245" x14ac:dyDescent="0.2">
      <c r="A847" s="4">
        <v>50</v>
      </c>
      <c r="B847" s="4">
        <v>0</v>
      </c>
      <c r="C847" s="4">
        <v>0</v>
      </c>
      <c r="D847" s="4">
        <v>1</v>
      </c>
      <c r="E847" s="4">
        <v>202</v>
      </c>
      <c r="F847" s="4">
        <f>ROUND(Source!P844,O847)</f>
        <v>4283.43</v>
      </c>
      <c r="G847" s="4" t="s">
        <v>98</v>
      </c>
      <c r="H847" s="4" t="s">
        <v>99</v>
      </c>
      <c r="I847" s="4"/>
      <c r="J847" s="4"/>
      <c r="K847" s="4">
        <v>202</v>
      </c>
      <c r="L847" s="4">
        <v>2</v>
      </c>
      <c r="M847" s="4">
        <v>3</v>
      </c>
      <c r="N847" s="4" t="s">
        <v>3</v>
      </c>
      <c r="O847" s="4">
        <v>2</v>
      </c>
      <c r="P847" s="4"/>
      <c r="Q847" s="4"/>
      <c r="R847" s="4"/>
      <c r="S847" s="4"/>
      <c r="T847" s="4"/>
      <c r="U847" s="4"/>
      <c r="V847" s="4"/>
      <c r="W847" s="4">
        <v>4283.43</v>
      </c>
      <c r="X847" s="4">
        <v>1</v>
      </c>
      <c r="Y847" s="4">
        <v>4283.43</v>
      </c>
      <c r="Z847" s="4"/>
      <c r="AA847" s="4"/>
      <c r="AB847" s="4"/>
    </row>
    <row r="848" spans="1:245" x14ac:dyDescent="0.2">
      <c r="A848" s="4">
        <v>50</v>
      </c>
      <c r="B848" s="4">
        <v>0</v>
      </c>
      <c r="C848" s="4">
        <v>0</v>
      </c>
      <c r="D848" s="4">
        <v>1</v>
      </c>
      <c r="E848" s="4">
        <v>222</v>
      </c>
      <c r="F848" s="4">
        <f>ROUND(Source!AO844,O848)</f>
        <v>0</v>
      </c>
      <c r="G848" s="4" t="s">
        <v>100</v>
      </c>
      <c r="H848" s="4" t="s">
        <v>101</v>
      </c>
      <c r="I848" s="4"/>
      <c r="J848" s="4"/>
      <c r="K848" s="4">
        <v>222</v>
      </c>
      <c r="L848" s="4">
        <v>3</v>
      </c>
      <c r="M848" s="4">
        <v>3</v>
      </c>
      <c r="N848" s="4" t="s">
        <v>3</v>
      </c>
      <c r="O848" s="4">
        <v>2</v>
      </c>
      <c r="P848" s="4"/>
      <c r="Q848" s="4"/>
      <c r="R848" s="4"/>
      <c r="S848" s="4"/>
      <c r="T848" s="4"/>
      <c r="U848" s="4"/>
      <c r="V848" s="4"/>
      <c r="W848" s="4">
        <v>0</v>
      </c>
      <c r="X848" s="4">
        <v>1</v>
      </c>
      <c r="Y848" s="4">
        <v>0</v>
      </c>
      <c r="Z848" s="4"/>
      <c r="AA848" s="4"/>
      <c r="AB848" s="4"/>
    </row>
    <row r="849" spans="1:28" x14ac:dyDescent="0.2">
      <c r="A849" s="4">
        <v>50</v>
      </c>
      <c r="B849" s="4">
        <v>0</v>
      </c>
      <c r="C849" s="4">
        <v>0</v>
      </c>
      <c r="D849" s="4">
        <v>1</v>
      </c>
      <c r="E849" s="4">
        <v>225</v>
      </c>
      <c r="F849" s="4">
        <f>ROUND(Source!AV844,O849)</f>
        <v>4283.43</v>
      </c>
      <c r="G849" s="4" t="s">
        <v>102</v>
      </c>
      <c r="H849" s="4" t="s">
        <v>103</v>
      </c>
      <c r="I849" s="4"/>
      <c r="J849" s="4"/>
      <c r="K849" s="4">
        <v>225</v>
      </c>
      <c r="L849" s="4">
        <v>4</v>
      </c>
      <c r="M849" s="4">
        <v>3</v>
      </c>
      <c r="N849" s="4" t="s">
        <v>3</v>
      </c>
      <c r="O849" s="4">
        <v>2</v>
      </c>
      <c r="P849" s="4"/>
      <c r="Q849" s="4"/>
      <c r="R849" s="4"/>
      <c r="S849" s="4"/>
      <c r="T849" s="4"/>
      <c r="U849" s="4"/>
      <c r="V849" s="4"/>
      <c r="W849" s="4">
        <v>4283.43</v>
      </c>
      <c r="X849" s="4">
        <v>1</v>
      </c>
      <c r="Y849" s="4">
        <v>4283.43</v>
      </c>
      <c r="Z849" s="4"/>
      <c r="AA849" s="4"/>
      <c r="AB849" s="4"/>
    </row>
    <row r="850" spans="1:28" x14ac:dyDescent="0.2">
      <c r="A850" s="4">
        <v>50</v>
      </c>
      <c r="B850" s="4">
        <v>0</v>
      </c>
      <c r="C850" s="4">
        <v>0</v>
      </c>
      <c r="D850" s="4">
        <v>1</v>
      </c>
      <c r="E850" s="4">
        <v>226</v>
      </c>
      <c r="F850" s="4">
        <f>ROUND(Source!AW844,O850)</f>
        <v>4283.43</v>
      </c>
      <c r="G850" s="4" t="s">
        <v>104</v>
      </c>
      <c r="H850" s="4" t="s">
        <v>105</v>
      </c>
      <c r="I850" s="4"/>
      <c r="J850" s="4"/>
      <c r="K850" s="4">
        <v>226</v>
      </c>
      <c r="L850" s="4">
        <v>5</v>
      </c>
      <c r="M850" s="4">
        <v>3</v>
      </c>
      <c r="N850" s="4" t="s">
        <v>3</v>
      </c>
      <c r="O850" s="4">
        <v>2</v>
      </c>
      <c r="P850" s="4"/>
      <c r="Q850" s="4"/>
      <c r="R850" s="4"/>
      <c r="S850" s="4"/>
      <c r="T850" s="4"/>
      <c r="U850" s="4"/>
      <c r="V850" s="4"/>
      <c r="W850" s="4">
        <v>4283.43</v>
      </c>
      <c r="X850" s="4">
        <v>1</v>
      </c>
      <c r="Y850" s="4">
        <v>4283.43</v>
      </c>
      <c r="Z850" s="4"/>
      <c r="AA850" s="4"/>
      <c r="AB850" s="4"/>
    </row>
    <row r="851" spans="1:28" x14ac:dyDescent="0.2">
      <c r="A851" s="4">
        <v>50</v>
      </c>
      <c r="B851" s="4">
        <v>0</v>
      </c>
      <c r="C851" s="4">
        <v>0</v>
      </c>
      <c r="D851" s="4">
        <v>1</v>
      </c>
      <c r="E851" s="4">
        <v>227</v>
      </c>
      <c r="F851" s="4">
        <f>ROUND(Source!AX844,O851)</f>
        <v>0</v>
      </c>
      <c r="G851" s="4" t="s">
        <v>106</v>
      </c>
      <c r="H851" s="4" t="s">
        <v>107</v>
      </c>
      <c r="I851" s="4"/>
      <c r="J851" s="4"/>
      <c r="K851" s="4">
        <v>227</v>
      </c>
      <c r="L851" s="4">
        <v>6</v>
      </c>
      <c r="M851" s="4">
        <v>3</v>
      </c>
      <c r="N851" s="4" t="s">
        <v>3</v>
      </c>
      <c r="O851" s="4">
        <v>2</v>
      </c>
      <c r="P851" s="4"/>
      <c r="Q851" s="4"/>
      <c r="R851" s="4"/>
      <c r="S851" s="4"/>
      <c r="T851" s="4"/>
      <c r="U851" s="4"/>
      <c r="V851" s="4"/>
      <c r="W851" s="4">
        <v>0</v>
      </c>
      <c r="X851" s="4">
        <v>1</v>
      </c>
      <c r="Y851" s="4">
        <v>0</v>
      </c>
      <c r="Z851" s="4"/>
      <c r="AA851" s="4"/>
      <c r="AB851" s="4"/>
    </row>
    <row r="852" spans="1:28" x14ac:dyDescent="0.2">
      <c r="A852" s="4">
        <v>50</v>
      </c>
      <c r="B852" s="4">
        <v>0</v>
      </c>
      <c r="C852" s="4">
        <v>0</v>
      </c>
      <c r="D852" s="4">
        <v>1</v>
      </c>
      <c r="E852" s="4">
        <v>228</v>
      </c>
      <c r="F852" s="4">
        <f>ROUND(Source!AY844,O852)</f>
        <v>4283.43</v>
      </c>
      <c r="G852" s="4" t="s">
        <v>108</v>
      </c>
      <c r="H852" s="4" t="s">
        <v>109</v>
      </c>
      <c r="I852" s="4"/>
      <c r="J852" s="4"/>
      <c r="K852" s="4">
        <v>228</v>
      </c>
      <c r="L852" s="4">
        <v>7</v>
      </c>
      <c r="M852" s="4">
        <v>3</v>
      </c>
      <c r="N852" s="4" t="s">
        <v>3</v>
      </c>
      <c r="O852" s="4">
        <v>2</v>
      </c>
      <c r="P852" s="4"/>
      <c r="Q852" s="4"/>
      <c r="R852" s="4"/>
      <c r="S852" s="4"/>
      <c r="T852" s="4"/>
      <c r="U852" s="4"/>
      <c r="V852" s="4"/>
      <c r="W852" s="4">
        <v>4283.43</v>
      </c>
      <c r="X852" s="4">
        <v>1</v>
      </c>
      <c r="Y852" s="4">
        <v>4283.43</v>
      </c>
      <c r="Z852" s="4"/>
      <c r="AA852" s="4"/>
      <c r="AB852" s="4"/>
    </row>
    <row r="853" spans="1:28" x14ac:dyDescent="0.2">
      <c r="A853" s="4">
        <v>50</v>
      </c>
      <c r="B853" s="4">
        <v>0</v>
      </c>
      <c r="C853" s="4">
        <v>0</v>
      </c>
      <c r="D853" s="4">
        <v>1</v>
      </c>
      <c r="E853" s="4">
        <v>216</v>
      </c>
      <c r="F853" s="4">
        <f>ROUND(Source!AP844,O853)</f>
        <v>0</v>
      </c>
      <c r="G853" s="4" t="s">
        <v>110</v>
      </c>
      <c r="H853" s="4" t="s">
        <v>111</v>
      </c>
      <c r="I853" s="4"/>
      <c r="J853" s="4"/>
      <c r="K853" s="4">
        <v>216</v>
      </c>
      <c r="L853" s="4">
        <v>8</v>
      </c>
      <c r="M853" s="4">
        <v>3</v>
      </c>
      <c r="N853" s="4" t="s">
        <v>3</v>
      </c>
      <c r="O853" s="4">
        <v>2</v>
      </c>
      <c r="P853" s="4"/>
      <c r="Q853" s="4"/>
      <c r="R853" s="4"/>
      <c r="S853" s="4"/>
      <c r="T853" s="4"/>
      <c r="U853" s="4"/>
      <c r="V853" s="4"/>
      <c r="W853" s="4">
        <v>0</v>
      </c>
      <c r="X853" s="4">
        <v>1</v>
      </c>
      <c r="Y853" s="4">
        <v>0</v>
      </c>
      <c r="Z853" s="4"/>
      <c r="AA853" s="4"/>
      <c r="AB853" s="4"/>
    </row>
    <row r="854" spans="1:28" x14ac:dyDescent="0.2">
      <c r="A854" s="4">
        <v>50</v>
      </c>
      <c r="B854" s="4">
        <v>0</v>
      </c>
      <c r="C854" s="4">
        <v>0</v>
      </c>
      <c r="D854" s="4">
        <v>1</v>
      </c>
      <c r="E854" s="4">
        <v>223</v>
      </c>
      <c r="F854" s="4">
        <f>ROUND(Source!AQ844,O854)</f>
        <v>0</v>
      </c>
      <c r="G854" s="4" t="s">
        <v>112</v>
      </c>
      <c r="H854" s="4" t="s">
        <v>113</v>
      </c>
      <c r="I854" s="4"/>
      <c r="J854" s="4"/>
      <c r="K854" s="4">
        <v>223</v>
      </c>
      <c r="L854" s="4">
        <v>9</v>
      </c>
      <c r="M854" s="4">
        <v>3</v>
      </c>
      <c r="N854" s="4" t="s">
        <v>3</v>
      </c>
      <c r="O854" s="4">
        <v>2</v>
      </c>
      <c r="P854" s="4"/>
      <c r="Q854" s="4"/>
      <c r="R854" s="4"/>
      <c r="S854" s="4"/>
      <c r="T854" s="4"/>
      <c r="U854" s="4"/>
      <c r="V854" s="4"/>
      <c r="W854" s="4">
        <v>0</v>
      </c>
      <c r="X854" s="4">
        <v>1</v>
      </c>
      <c r="Y854" s="4">
        <v>0</v>
      </c>
      <c r="Z854" s="4"/>
      <c r="AA854" s="4"/>
      <c r="AB854" s="4"/>
    </row>
    <row r="855" spans="1:28" x14ac:dyDescent="0.2">
      <c r="A855" s="4">
        <v>50</v>
      </c>
      <c r="B855" s="4">
        <v>0</v>
      </c>
      <c r="C855" s="4">
        <v>0</v>
      </c>
      <c r="D855" s="4">
        <v>1</v>
      </c>
      <c r="E855" s="4">
        <v>229</v>
      </c>
      <c r="F855" s="4">
        <f>ROUND(Source!AZ844,O855)</f>
        <v>0</v>
      </c>
      <c r="G855" s="4" t="s">
        <v>114</v>
      </c>
      <c r="H855" s="4" t="s">
        <v>115</v>
      </c>
      <c r="I855" s="4"/>
      <c r="J855" s="4"/>
      <c r="K855" s="4">
        <v>229</v>
      </c>
      <c r="L855" s="4">
        <v>10</v>
      </c>
      <c r="M855" s="4">
        <v>3</v>
      </c>
      <c r="N855" s="4" t="s">
        <v>3</v>
      </c>
      <c r="O855" s="4">
        <v>2</v>
      </c>
      <c r="P855" s="4"/>
      <c r="Q855" s="4"/>
      <c r="R855" s="4"/>
      <c r="S855" s="4"/>
      <c r="T855" s="4"/>
      <c r="U855" s="4"/>
      <c r="V855" s="4"/>
      <c r="W855" s="4">
        <v>0</v>
      </c>
      <c r="X855" s="4">
        <v>1</v>
      </c>
      <c r="Y855" s="4">
        <v>0</v>
      </c>
      <c r="Z855" s="4"/>
      <c r="AA855" s="4"/>
      <c r="AB855" s="4"/>
    </row>
    <row r="856" spans="1:28" x14ac:dyDescent="0.2">
      <c r="A856" s="4">
        <v>50</v>
      </c>
      <c r="B856" s="4">
        <v>0</v>
      </c>
      <c r="C856" s="4">
        <v>0</v>
      </c>
      <c r="D856" s="4">
        <v>1</v>
      </c>
      <c r="E856" s="4">
        <v>203</v>
      </c>
      <c r="F856" s="4">
        <f>ROUND(Source!Q844,O856)</f>
        <v>20148.02</v>
      </c>
      <c r="G856" s="4" t="s">
        <v>116</v>
      </c>
      <c r="H856" s="4" t="s">
        <v>117</v>
      </c>
      <c r="I856" s="4"/>
      <c r="J856" s="4"/>
      <c r="K856" s="4">
        <v>203</v>
      </c>
      <c r="L856" s="4">
        <v>11</v>
      </c>
      <c r="M856" s="4">
        <v>3</v>
      </c>
      <c r="N856" s="4" t="s">
        <v>3</v>
      </c>
      <c r="O856" s="4">
        <v>2</v>
      </c>
      <c r="P856" s="4"/>
      <c r="Q856" s="4"/>
      <c r="R856" s="4"/>
      <c r="S856" s="4"/>
      <c r="T856" s="4"/>
      <c r="U856" s="4"/>
      <c r="V856" s="4"/>
      <c r="W856" s="4">
        <v>20148.02</v>
      </c>
      <c r="X856" s="4">
        <v>1</v>
      </c>
      <c r="Y856" s="4">
        <v>20148.02</v>
      </c>
      <c r="Z856" s="4"/>
      <c r="AA856" s="4"/>
      <c r="AB856" s="4"/>
    </row>
    <row r="857" spans="1:28" x14ac:dyDescent="0.2">
      <c r="A857" s="4">
        <v>50</v>
      </c>
      <c r="B857" s="4">
        <v>0</v>
      </c>
      <c r="C857" s="4">
        <v>0</v>
      </c>
      <c r="D857" s="4">
        <v>1</v>
      </c>
      <c r="E857" s="4">
        <v>231</v>
      </c>
      <c r="F857" s="4">
        <f>ROUND(Source!BB844,O857)</f>
        <v>0</v>
      </c>
      <c r="G857" s="4" t="s">
        <v>118</v>
      </c>
      <c r="H857" s="4" t="s">
        <v>119</v>
      </c>
      <c r="I857" s="4"/>
      <c r="J857" s="4"/>
      <c r="K857" s="4">
        <v>231</v>
      </c>
      <c r="L857" s="4">
        <v>12</v>
      </c>
      <c r="M857" s="4">
        <v>3</v>
      </c>
      <c r="N857" s="4" t="s">
        <v>3</v>
      </c>
      <c r="O857" s="4">
        <v>2</v>
      </c>
      <c r="P857" s="4"/>
      <c r="Q857" s="4"/>
      <c r="R857" s="4"/>
      <c r="S857" s="4"/>
      <c r="T857" s="4"/>
      <c r="U857" s="4"/>
      <c r="V857" s="4"/>
      <c r="W857" s="4">
        <v>0</v>
      </c>
      <c r="X857" s="4">
        <v>1</v>
      </c>
      <c r="Y857" s="4">
        <v>0</v>
      </c>
      <c r="Z857" s="4"/>
      <c r="AA857" s="4"/>
      <c r="AB857" s="4"/>
    </row>
    <row r="858" spans="1:28" x14ac:dyDescent="0.2">
      <c r="A858" s="4">
        <v>50</v>
      </c>
      <c r="B858" s="4">
        <v>0</v>
      </c>
      <c r="C858" s="4">
        <v>0</v>
      </c>
      <c r="D858" s="4">
        <v>1</v>
      </c>
      <c r="E858" s="4">
        <v>204</v>
      </c>
      <c r="F858" s="4">
        <f>ROUND(Source!R844,O858)</f>
        <v>13154.07</v>
      </c>
      <c r="G858" s="4" t="s">
        <v>120</v>
      </c>
      <c r="H858" s="4" t="s">
        <v>121</v>
      </c>
      <c r="I858" s="4"/>
      <c r="J858" s="4"/>
      <c r="K858" s="4">
        <v>204</v>
      </c>
      <c r="L858" s="4">
        <v>13</v>
      </c>
      <c r="M858" s="4">
        <v>3</v>
      </c>
      <c r="N858" s="4" t="s">
        <v>3</v>
      </c>
      <c r="O858" s="4">
        <v>2</v>
      </c>
      <c r="P858" s="4"/>
      <c r="Q858" s="4"/>
      <c r="R858" s="4"/>
      <c r="S858" s="4"/>
      <c r="T858" s="4"/>
      <c r="U858" s="4"/>
      <c r="V858" s="4"/>
      <c r="W858" s="4">
        <v>13154.07</v>
      </c>
      <c r="X858" s="4">
        <v>1</v>
      </c>
      <c r="Y858" s="4">
        <v>13154.07</v>
      </c>
      <c r="Z858" s="4"/>
      <c r="AA858" s="4"/>
      <c r="AB858" s="4"/>
    </row>
    <row r="859" spans="1:28" x14ac:dyDescent="0.2">
      <c r="A859" s="4">
        <v>50</v>
      </c>
      <c r="B859" s="4">
        <v>0</v>
      </c>
      <c r="C859" s="4">
        <v>0</v>
      </c>
      <c r="D859" s="4">
        <v>1</v>
      </c>
      <c r="E859" s="4">
        <v>205</v>
      </c>
      <c r="F859" s="4">
        <f>ROUND(Source!S844,O859)</f>
        <v>540177.19999999995</v>
      </c>
      <c r="G859" s="4" t="s">
        <v>122</v>
      </c>
      <c r="H859" s="4" t="s">
        <v>123</v>
      </c>
      <c r="I859" s="4"/>
      <c r="J859" s="4"/>
      <c r="K859" s="4">
        <v>205</v>
      </c>
      <c r="L859" s="4">
        <v>14</v>
      </c>
      <c r="M859" s="4">
        <v>3</v>
      </c>
      <c r="N859" s="4" t="s">
        <v>3</v>
      </c>
      <c r="O859" s="4">
        <v>2</v>
      </c>
      <c r="P859" s="4"/>
      <c r="Q859" s="4"/>
      <c r="R859" s="4"/>
      <c r="S859" s="4"/>
      <c r="T859" s="4"/>
      <c r="U859" s="4"/>
      <c r="V859" s="4"/>
      <c r="W859" s="4">
        <v>540177.19999999995</v>
      </c>
      <c r="X859" s="4">
        <v>1</v>
      </c>
      <c r="Y859" s="4">
        <v>540177.19999999995</v>
      </c>
      <c r="Z859" s="4"/>
      <c r="AA859" s="4"/>
      <c r="AB859" s="4"/>
    </row>
    <row r="860" spans="1:28" x14ac:dyDescent="0.2">
      <c r="A860" s="4">
        <v>50</v>
      </c>
      <c r="B860" s="4">
        <v>0</v>
      </c>
      <c r="C860" s="4">
        <v>0</v>
      </c>
      <c r="D860" s="4">
        <v>1</v>
      </c>
      <c r="E860" s="4">
        <v>232</v>
      </c>
      <c r="F860" s="4">
        <f>ROUND(Source!BC844,O860)</f>
        <v>0</v>
      </c>
      <c r="G860" s="4" t="s">
        <v>124</v>
      </c>
      <c r="H860" s="4" t="s">
        <v>125</v>
      </c>
      <c r="I860" s="4"/>
      <c r="J860" s="4"/>
      <c r="K860" s="4">
        <v>232</v>
      </c>
      <c r="L860" s="4">
        <v>15</v>
      </c>
      <c r="M860" s="4">
        <v>3</v>
      </c>
      <c r="N860" s="4" t="s">
        <v>3</v>
      </c>
      <c r="O860" s="4">
        <v>2</v>
      </c>
      <c r="P860" s="4"/>
      <c r="Q860" s="4"/>
      <c r="R860" s="4"/>
      <c r="S860" s="4"/>
      <c r="T860" s="4"/>
      <c r="U860" s="4"/>
      <c r="V860" s="4"/>
      <c r="W860" s="4">
        <v>0</v>
      </c>
      <c r="X860" s="4">
        <v>1</v>
      </c>
      <c r="Y860" s="4">
        <v>0</v>
      </c>
      <c r="Z860" s="4"/>
      <c r="AA860" s="4"/>
      <c r="AB860" s="4"/>
    </row>
    <row r="861" spans="1:28" x14ac:dyDescent="0.2">
      <c r="A861" s="4">
        <v>50</v>
      </c>
      <c r="B861" s="4">
        <v>0</v>
      </c>
      <c r="C861" s="4">
        <v>0</v>
      </c>
      <c r="D861" s="4">
        <v>1</v>
      </c>
      <c r="E861" s="4">
        <v>214</v>
      </c>
      <c r="F861" s="4">
        <f>ROUND(Source!AS844,O861)</f>
        <v>0</v>
      </c>
      <c r="G861" s="4" t="s">
        <v>126</v>
      </c>
      <c r="H861" s="4" t="s">
        <v>127</v>
      </c>
      <c r="I861" s="4"/>
      <c r="J861" s="4"/>
      <c r="K861" s="4">
        <v>214</v>
      </c>
      <c r="L861" s="4">
        <v>16</v>
      </c>
      <c r="M861" s="4">
        <v>3</v>
      </c>
      <c r="N861" s="4" t="s">
        <v>3</v>
      </c>
      <c r="O861" s="4">
        <v>2</v>
      </c>
      <c r="P861" s="4"/>
      <c r="Q861" s="4"/>
      <c r="R861" s="4"/>
      <c r="S861" s="4"/>
      <c r="T861" s="4"/>
      <c r="U861" s="4"/>
      <c r="V861" s="4"/>
      <c r="W861" s="4">
        <v>0</v>
      </c>
      <c r="X861" s="4">
        <v>1</v>
      </c>
      <c r="Y861" s="4">
        <v>0</v>
      </c>
      <c r="Z861" s="4"/>
      <c r="AA861" s="4"/>
      <c r="AB861" s="4"/>
    </row>
    <row r="862" spans="1:28" x14ac:dyDescent="0.2">
      <c r="A862" s="4">
        <v>50</v>
      </c>
      <c r="B862" s="4">
        <v>0</v>
      </c>
      <c r="C862" s="4">
        <v>0</v>
      </c>
      <c r="D862" s="4">
        <v>1</v>
      </c>
      <c r="E862" s="4">
        <v>215</v>
      </c>
      <c r="F862" s="4">
        <f>ROUND(Source!AT844,O862)</f>
        <v>0</v>
      </c>
      <c r="G862" s="4" t="s">
        <v>128</v>
      </c>
      <c r="H862" s="4" t="s">
        <v>129</v>
      </c>
      <c r="I862" s="4"/>
      <c r="J862" s="4"/>
      <c r="K862" s="4">
        <v>215</v>
      </c>
      <c r="L862" s="4">
        <v>17</v>
      </c>
      <c r="M862" s="4">
        <v>3</v>
      </c>
      <c r="N862" s="4" t="s">
        <v>3</v>
      </c>
      <c r="O862" s="4">
        <v>2</v>
      </c>
      <c r="P862" s="4"/>
      <c r="Q862" s="4"/>
      <c r="R862" s="4"/>
      <c r="S862" s="4"/>
      <c r="T862" s="4"/>
      <c r="U862" s="4"/>
      <c r="V862" s="4"/>
      <c r="W862" s="4">
        <v>0</v>
      </c>
      <c r="X862" s="4">
        <v>1</v>
      </c>
      <c r="Y862" s="4">
        <v>0</v>
      </c>
      <c r="Z862" s="4"/>
      <c r="AA862" s="4"/>
      <c r="AB862" s="4"/>
    </row>
    <row r="863" spans="1:28" x14ac:dyDescent="0.2">
      <c r="A863" s="4">
        <v>50</v>
      </c>
      <c r="B863" s="4">
        <v>0</v>
      </c>
      <c r="C863" s="4">
        <v>0</v>
      </c>
      <c r="D863" s="4">
        <v>1</v>
      </c>
      <c r="E863" s="4">
        <v>217</v>
      </c>
      <c r="F863" s="4">
        <f>ROUND(Source!AU844,O863)</f>
        <v>1010956.79</v>
      </c>
      <c r="G863" s="4" t="s">
        <v>130</v>
      </c>
      <c r="H863" s="4" t="s">
        <v>131</v>
      </c>
      <c r="I863" s="4"/>
      <c r="J863" s="4"/>
      <c r="K863" s="4">
        <v>217</v>
      </c>
      <c r="L863" s="4">
        <v>18</v>
      </c>
      <c r="M863" s="4">
        <v>3</v>
      </c>
      <c r="N863" s="4" t="s">
        <v>3</v>
      </c>
      <c r="O863" s="4">
        <v>2</v>
      </c>
      <c r="P863" s="4"/>
      <c r="Q863" s="4"/>
      <c r="R863" s="4"/>
      <c r="S863" s="4"/>
      <c r="T863" s="4"/>
      <c r="U863" s="4"/>
      <c r="V863" s="4"/>
      <c r="W863" s="4">
        <v>1010956.79</v>
      </c>
      <c r="X863" s="4">
        <v>1</v>
      </c>
      <c r="Y863" s="4">
        <v>1010956.79</v>
      </c>
      <c r="Z863" s="4"/>
      <c r="AA863" s="4"/>
      <c r="AB863" s="4"/>
    </row>
    <row r="864" spans="1:28" x14ac:dyDescent="0.2">
      <c r="A864" s="4">
        <v>50</v>
      </c>
      <c r="B864" s="4">
        <v>0</v>
      </c>
      <c r="C864" s="4">
        <v>0</v>
      </c>
      <c r="D864" s="4">
        <v>1</v>
      </c>
      <c r="E864" s="4">
        <v>230</v>
      </c>
      <c r="F864" s="4">
        <f>ROUND(Source!BA844,O864)</f>
        <v>0</v>
      </c>
      <c r="G864" s="4" t="s">
        <v>132</v>
      </c>
      <c r="H864" s="4" t="s">
        <v>133</v>
      </c>
      <c r="I864" s="4"/>
      <c r="J864" s="4"/>
      <c r="K864" s="4">
        <v>230</v>
      </c>
      <c r="L864" s="4">
        <v>19</v>
      </c>
      <c r="M864" s="4">
        <v>3</v>
      </c>
      <c r="N864" s="4" t="s">
        <v>3</v>
      </c>
      <c r="O864" s="4">
        <v>2</v>
      </c>
      <c r="P864" s="4"/>
      <c r="Q864" s="4"/>
      <c r="R864" s="4"/>
      <c r="S864" s="4"/>
      <c r="T864" s="4"/>
      <c r="U864" s="4"/>
      <c r="V864" s="4"/>
      <c r="W864" s="4">
        <v>0</v>
      </c>
      <c r="X864" s="4">
        <v>1</v>
      </c>
      <c r="Y864" s="4">
        <v>0</v>
      </c>
      <c r="Z864" s="4"/>
      <c r="AA864" s="4"/>
      <c r="AB864" s="4"/>
    </row>
    <row r="865" spans="1:245" x14ac:dyDescent="0.2">
      <c r="A865" s="4">
        <v>50</v>
      </c>
      <c r="B865" s="4">
        <v>0</v>
      </c>
      <c r="C865" s="4">
        <v>0</v>
      </c>
      <c r="D865" s="4">
        <v>1</v>
      </c>
      <c r="E865" s="4">
        <v>206</v>
      </c>
      <c r="F865" s="4">
        <f>ROUND(Source!T844,O865)</f>
        <v>0</v>
      </c>
      <c r="G865" s="4" t="s">
        <v>134</v>
      </c>
      <c r="H865" s="4" t="s">
        <v>135</v>
      </c>
      <c r="I865" s="4"/>
      <c r="J865" s="4"/>
      <c r="K865" s="4">
        <v>206</v>
      </c>
      <c r="L865" s="4">
        <v>20</v>
      </c>
      <c r="M865" s="4">
        <v>3</v>
      </c>
      <c r="N865" s="4" t="s">
        <v>3</v>
      </c>
      <c r="O865" s="4">
        <v>2</v>
      </c>
      <c r="P865" s="4"/>
      <c r="Q865" s="4"/>
      <c r="R865" s="4"/>
      <c r="S865" s="4"/>
      <c r="T865" s="4"/>
      <c r="U865" s="4"/>
      <c r="V865" s="4"/>
      <c r="W865" s="4">
        <v>0</v>
      </c>
      <c r="X865" s="4">
        <v>1</v>
      </c>
      <c r="Y865" s="4">
        <v>0</v>
      </c>
      <c r="Z865" s="4"/>
      <c r="AA865" s="4"/>
      <c r="AB865" s="4"/>
    </row>
    <row r="866" spans="1:245" x14ac:dyDescent="0.2">
      <c r="A866" s="4">
        <v>50</v>
      </c>
      <c r="B866" s="4">
        <v>0</v>
      </c>
      <c r="C866" s="4">
        <v>0</v>
      </c>
      <c r="D866" s="4">
        <v>1</v>
      </c>
      <c r="E866" s="4">
        <v>207</v>
      </c>
      <c r="F866" s="4">
        <f>Source!U844</f>
        <v>1337.2594999999994</v>
      </c>
      <c r="G866" s="4" t="s">
        <v>136</v>
      </c>
      <c r="H866" s="4" t="s">
        <v>137</v>
      </c>
      <c r="I866" s="4"/>
      <c r="J866" s="4"/>
      <c r="K866" s="4">
        <v>207</v>
      </c>
      <c r="L866" s="4">
        <v>21</v>
      </c>
      <c r="M866" s="4">
        <v>3</v>
      </c>
      <c r="N866" s="4" t="s">
        <v>3</v>
      </c>
      <c r="O866" s="4">
        <v>-1</v>
      </c>
      <c r="P866" s="4"/>
      <c r="Q866" s="4"/>
      <c r="R866" s="4"/>
      <c r="S866" s="4"/>
      <c r="T866" s="4"/>
      <c r="U866" s="4"/>
      <c r="V866" s="4"/>
      <c r="W866" s="4">
        <v>1337.2594999999994</v>
      </c>
      <c r="X866" s="4">
        <v>1</v>
      </c>
      <c r="Y866" s="4">
        <v>1337.2594999999994</v>
      </c>
      <c r="Z866" s="4"/>
      <c r="AA866" s="4"/>
      <c r="AB866" s="4"/>
    </row>
    <row r="867" spans="1:245" x14ac:dyDescent="0.2">
      <c r="A867" s="4">
        <v>50</v>
      </c>
      <c r="B867" s="4">
        <v>0</v>
      </c>
      <c r="C867" s="4">
        <v>0</v>
      </c>
      <c r="D867" s="4">
        <v>1</v>
      </c>
      <c r="E867" s="4">
        <v>208</v>
      </c>
      <c r="F867" s="4">
        <f>Source!V844</f>
        <v>0</v>
      </c>
      <c r="G867" s="4" t="s">
        <v>138</v>
      </c>
      <c r="H867" s="4" t="s">
        <v>139</v>
      </c>
      <c r="I867" s="4"/>
      <c r="J867" s="4"/>
      <c r="K867" s="4">
        <v>208</v>
      </c>
      <c r="L867" s="4">
        <v>22</v>
      </c>
      <c r="M867" s="4">
        <v>3</v>
      </c>
      <c r="N867" s="4" t="s">
        <v>3</v>
      </c>
      <c r="O867" s="4">
        <v>-1</v>
      </c>
      <c r="P867" s="4"/>
      <c r="Q867" s="4"/>
      <c r="R867" s="4"/>
      <c r="S867" s="4"/>
      <c r="T867" s="4"/>
      <c r="U867" s="4"/>
      <c r="V867" s="4"/>
      <c r="W867" s="4">
        <v>0</v>
      </c>
      <c r="X867" s="4">
        <v>1</v>
      </c>
      <c r="Y867" s="4">
        <v>0</v>
      </c>
      <c r="Z867" s="4"/>
      <c r="AA867" s="4"/>
      <c r="AB867" s="4"/>
    </row>
    <row r="868" spans="1:245" x14ac:dyDescent="0.2">
      <c r="A868" s="4">
        <v>50</v>
      </c>
      <c r="B868" s="4">
        <v>0</v>
      </c>
      <c r="C868" s="4">
        <v>0</v>
      </c>
      <c r="D868" s="4">
        <v>1</v>
      </c>
      <c r="E868" s="4">
        <v>209</v>
      </c>
      <c r="F868" s="4">
        <f>ROUND(Source!W844,O868)</f>
        <v>0</v>
      </c>
      <c r="G868" s="4" t="s">
        <v>140</v>
      </c>
      <c r="H868" s="4" t="s">
        <v>141</v>
      </c>
      <c r="I868" s="4"/>
      <c r="J868" s="4"/>
      <c r="K868" s="4">
        <v>209</v>
      </c>
      <c r="L868" s="4">
        <v>23</v>
      </c>
      <c r="M868" s="4">
        <v>3</v>
      </c>
      <c r="N868" s="4" t="s">
        <v>3</v>
      </c>
      <c r="O868" s="4">
        <v>2</v>
      </c>
      <c r="P868" s="4"/>
      <c r="Q868" s="4"/>
      <c r="R868" s="4"/>
      <c r="S868" s="4"/>
      <c r="T868" s="4"/>
      <c r="U868" s="4"/>
      <c r="V868" s="4"/>
      <c r="W868" s="4">
        <v>0</v>
      </c>
      <c r="X868" s="4">
        <v>1</v>
      </c>
      <c r="Y868" s="4">
        <v>0</v>
      </c>
      <c r="Z868" s="4"/>
      <c r="AA868" s="4"/>
      <c r="AB868" s="4"/>
    </row>
    <row r="869" spans="1:245" x14ac:dyDescent="0.2">
      <c r="A869" s="4">
        <v>50</v>
      </c>
      <c r="B869" s="4">
        <v>0</v>
      </c>
      <c r="C869" s="4">
        <v>0</v>
      </c>
      <c r="D869" s="4">
        <v>1</v>
      </c>
      <c r="E869" s="4">
        <v>233</v>
      </c>
      <c r="F869" s="4">
        <f>ROUND(Source!BD844,O869)</f>
        <v>0</v>
      </c>
      <c r="G869" s="4" t="s">
        <v>142</v>
      </c>
      <c r="H869" s="4" t="s">
        <v>143</v>
      </c>
      <c r="I869" s="4"/>
      <c r="J869" s="4"/>
      <c r="K869" s="4">
        <v>233</v>
      </c>
      <c r="L869" s="4">
        <v>24</v>
      </c>
      <c r="M869" s="4">
        <v>3</v>
      </c>
      <c r="N869" s="4" t="s">
        <v>3</v>
      </c>
      <c r="O869" s="4">
        <v>2</v>
      </c>
      <c r="P869" s="4"/>
      <c r="Q869" s="4"/>
      <c r="R869" s="4"/>
      <c r="S869" s="4"/>
      <c r="T869" s="4"/>
      <c r="U869" s="4"/>
      <c r="V869" s="4"/>
      <c r="W869" s="4">
        <v>0</v>
      </c>
      <c r="X869" s="4">
        <v>1</v>
      </c>
      <c r="Y869" s="4">
        <v>0</v>
      </c>
      <c r="Z869" s="4"/>
      <c r="AA869" s="4"/>
      <c r="AB869" s="4"/>
    </row>
    <row r="870" spans="1:245" x14ac:dyDescent="0.2">
      <c r="A870" s="4">
        <v>50</v>
      </c>
      <c r="B870" s="4">
        <v>0</v>
      </c>
      <c r="C870" s="4">
        <v>0</v>
      </c>
      <c r="D870" s="4">
        <v>1</v>
      </c>
      <c r="E870" s="4">
        <v>210</v>
      </c>
      <c r="F870" s="4">
        <f>ROUND(Source!X844,O870)</f>
        <v>378124.04</v>
      </c>
      <c r="G870" s="4" t="s">
        <v>144</v>
      </c>
      <c r="H870" s="4" t="s">
        <v>145</v>
      </c>
      <c r="I870" s="4"/>
      <c r="J870" s="4"/>
      <c r="K870" s="4">
        <v>210</v>
      </c>
      <c r="L870" s="4">
        <v>25</v>
      </c>
      <c r="M870" s="4">
        <v>3</v>
      </c>
      <c r="N870" s="4" t="s">
        <v>3</v>
      </c>
      <c r="O870" s="4">
        <v>2</v>
      </c>
      <c r="P870" s="4"/>
      <c r="Q870" s="4"/>
      <c r="R870" s="4"/>
      <c r="S870" s="4"/>
      <c r="T870" s="4"/>
      <c r="U870" s="4"/>
      <c r="V870" s="4"/>
      <c r="W870" s="4">
        <v>378124.04</v>
      </c>
      <c r="X870" s="4">
        <v>1</v>
      </c>
      <c r="Y870" s="4">
        <v>378124.04</v>
      </c>
      <c r="Z870" s="4"/>
      <c r="AA870" s="4"/>
      <c r="AB870" s="4"/>
    </row>
    <row r="871" spans="1:245" x14ac:dyDescent="0.2">
      <c r="A871" s="4">
        <v>50</v>
      </c>
      <c r="B871" s="4">
        <v>0</v>
      </c>
      <c r="C871" s="4">
        <v>0</v>
      </c>
      <c r="D871" s="4">
        <v>1</v>
      </c>
      <c r="E871" s="4">
        <v>211</v>
      </c>
      <c r="F871" s="4">
        <f>ROUND(Source!Y844,O871)</f>
        <v>54017.71</v>
      </c>
      <c r="G871" s="4" t="s">
        <v>146</v>
      </c>
      <c r="H871" s="4" t="s">
        <v>147</v>
      </c>
      <c r="I871" s="4"/>
      <c r="J871" s="4"/>
      <c r="K871" s="4">
        <v>211</v>
      </c>
      <c r="L871" s="4">
        <v>26</v>
      </c>
      <c r="M871" s="4">
        <v>3</v>
      </c>
      <c r="N871" s="4" t="s">
        <v>3</v>
      </c>
      <c r="O871" s="4">
        <v>2</v>
      </c>
      <c r="P871" s="4"/>
      <c r="Q871" s="4"/>
      <c r="R871" s="4"/>
      <c r="S871" s="4"/>
      <c r="T871" s="4"/>
      <c r="U871" s="4"/>
      <c r="V871" s="4"/>
      <c r="W871" s="4">
        <v>54017.71</v>
      </c>
      <c r="X871" s="4">
        <v>1</v>
      </c>
      <c r="Y871" s="4">
        <v>54017.71</v>
      </c>
      <c r="Z871" s="4"/>
      <c r="AA871" s="4"/>
      <c r="AB871" s="4"/>
    </row>
    <row r="872" spans="1:245" x14ac:dyDescent="0.2">
      <c r="A872" s="4">
        <v>50</v>
      </c>
      <c r="B872" s="4">
        <v>0</v>
      </c>
      <c r="C872" s="4">
        <v>0</v>
      </c>
      <c r="D872" s="4">
        <v>1</v>
      </c>
      <c r="E872" s="4">
        <v>224</v>
      </c>
      <c r="F872" s="4">
        <f>ROUND(Source!AR844,O872)</f>
        <v>1010956.79</v>
      </c>
      <c r="G872" s="4" t="s">
        <v>148</v>
      </c>
      <c r="H872" s="4" t="s">
        <v>149</v>
      </c>
      <c r="I872" s="4"/>
      <c r="J872" s="4"/>
      <c r="K872" s="4">
        <v>224</v>
      </c>
      <c r="L872" s="4">
        <v>27</v>
      </c>
      <c r="M872" s="4">
        <v>3</v>
      </c>
      <c r="N872" s="4" t="s">
        <v>3</v>
      </c>
      <c r="O872" s="4">
        <v>2</v>
      </c>
      <c r="P872" s="4"/>
      <c r="Q872" s="4"/>
      <c r="R872" s="4"/>
      <c r="S872" s="4"/>
      <c r="T872" s="4"/>
      <c r="U872" s="4"/>
      <c r="V872" s="4"/>
      <c r="W872" s="4">
        <v>1010956.79</v>
      </c>
      <c r="X872" s="4">
        <v>1</v>
      </c>
      <c r="Y872" s="4">
        <v>1010956.79</v>
      </c>
      <c r="Z872" s="4"/>
      <c r="AA872" s="4"/>
      <c r="AB872" s="4"/>
    </row>
    <row r="874" spans="1:245" x14ac:dyDescent="0.2">
      <c r="A874" s="1">
        <v>5</v>
      </c>
      <c r="B874" s="1">
        <v>1</v>
      </c>
      <c r="C874" s="1"/>
      <c r="D874" s="1">
        <f>ROW(A896)</f>
        <v>896</v>
      </c>
      <c r="E874" s="1"/>
      <c r="F874" s="1" t="s">
        <v>14</v>
      </c>
      <c r="G874" s="1" t="s">
        <v>572</v>
      </c>
      <c r="H874" s="1" t="s">
        <v>3</v>
      </c>
      <c r="I874" s="1">
        <v>0</v>
      </c>
      <c r="J874" s="1"/>
      <c r="K874" s="1">
        <v>0</v>
      </c>
      <c r="L874" s="1"/>
      <c r="M874" s="1" t="s">
        <v>3</v>
      </c>
      <c r="N874" s="1"/>
      <c r="O874" s="1"/>
      <c r="P874" s="1"/>
      <c r="Q874" s="1"/>
      <c r="R874" s="1"/>
      <c r="S874" s="1">
        <v>0</v>
      </c>
      <c r="T874" s="1"/>
      <c r="U874" s="1" t="s">
        <v>3</v>
      </c>
      <c r="V874" s="1">
        <v>0</v>
      </c>
      <c r="W874" s="1"/>
      <c r="X874" s="1"/>
      <c r="Y874" s="1"/>
      <c r="Z874" s="1"/>
      <c r="AA874" s="1"/>
      <c r="AB874" s="1" t="s">
        <v>3</v>
      </c>
      <c r="AC874" s="1" t="s">
        <v>3</v>
      </c>
      <c r="AD874" s="1" t="s">
        <v>3</v>
      </c>
      <c r="AE874" s="1" t="s">
        <v>3</v>
      </c>
      <c r="AF874" s="1" t="s">
        <v>3</v>
      </c>
      <c r="AG874" s="1" t="s">
        <v>3</v>
      </c>
      <c r="AH874" s="1"/>
      <c r="AI874" s="1"/>
      <c r="AJ874" s="1"/>
      <c r="AK874" s="1"/>
      <c r="AL874" s="1"/>
      <c r="AM874" s="1"/>
      <c r="AN874" s="1"/>
      <c r="AO874" s="1"/>
      <c r="AP874" s="1" t="s">
        <v>3</v>
      </c>
      <c r="AQ874" s="1" t="s">
        <v>3</v>
      </c>
      <c r="AR874" s="1" t="s">
        <v>3</v>
      </c>
      <c r="AS874" s="1"/>
      <c r="AT874" s="1"/>
      <c r="AU874" s="1"/>
      <c r="AV874" s="1"/>
      <c r="AW874" s="1"/>
      <c r="AX874" s="1"/>
      <c r="AY874" s="1"/>
      <c r="AZ874" s="1" t="s">
        <v>3</v>
      </c>
      <c r="BA874" s="1"/>
      <c r="BB874" s="1" t="s">
        <v>3</v>
      </c>
      <c r="BC874" s="1" t="s">
        <v>3</v>
      </c>
      <c r="BD874" s="1" t="s">
        <v>3</v>
      </c>
      <c r="BE874" s="1" t="s">
        <v>3</v>
      </c>
      <c r="BF874" s="1" t="s">
        <v>3</v>
      </c>
      <c r="BG874" s="1" t="s">
        <v>3</v>
      </c>
      <c r="BH874" s="1" t="s">
        <v>3</v>
      </c>
      <c r="BI874" s="1" t="s">
        <v>3</v>
      </c>
      <c r="BJ874" s="1" t="s">
        <v>3</v>
      </c>
      <c r="BK874" s="1" t="s">
        <v>3</v>
      </c>
      <c r="BL874" s="1" t="s">
        <v>3</v>
      </c>
      <c r="BM874" s="1" t="s">
        <v>3</v>
      </c>
      <c r="BN874" s="1" t="s">
        <v>3</v>
      </c>
      <c r="BO874" s="1" t="s">
        <v>3</v>
      </c>
      <c r="BP874" s="1" t="s">
        <v>3</v>
      </c>
      <c r="BQ874" s="1"/>
      <c r="BR874" s="1"/>
      <c r="BS874" s="1"/>
      <c r="BT874" s="1"/>
      <c r="BU874" s="1"/>
      <c r="BV874" s="1"/>
      <c r="BW874" s="1"/>
      <c r="BX874" s="1">
        <v>0</v>
      </c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>
        <v>0</v>
      </c>
    </row>
    <row r="876" spans="1:245" x14ac:dyDescent="0.2">
      <c r="A876" s="2">
        <v>52</v>
      </c>
      <c r="B876" s="2">
        <f t="shared" ref="B876:G876" si="619">B896</f>
        <v>1</v>
      </c>
      <c r="C876" s="2">
        <f t="shared" si="619"/>
        <v>5</v>
      </c>
      <c r="D876" s="2">
        <f t="shared" si="619"/>
        <v>874</v>
      </c>
      <c r="E876" s="2">
        <f t="shared" si="619"/>
        <v>0</v>
      </c>
      <c r="F876" s="2" t="str">
        <f t="shared" si="619"/>
        <v>Новый подраздел</v>
      </c>
      <c r="G876" s="2" t="str">
        <f t="shared" si="619"/>
        <v>Система оповещения и управления эвакуацией</v>
      </c>
      <c r="H876" s="2"/>
      <c r="I876" s="2"/>
      <c r="J876" s="2"/>
      <c r="K876" s="2"/>
      <c r="L876" s="2"/>
      <c r="M876" s="2"/>
      <c r="N876" s="2"/>
      <c r="O876" s="2">
        <f t="shared" ref="O876:AT876" si="620">O896</f>
        <v>288502.71999999997</v>
      </c>
      <c r="P876" s="2">
        <f t="shared" si="620"/>
        <v>6416.68</v>
      </c>
      <c r="Q876" s="2">
        <f t="shared" si="620"/>
        <v>136483.98000000001</v>
      </c>
      <c r="R876" s="2">
        <f t="shared" si="620"/>
        <v>89084.98</v>
      </c>
      <c r="S876" s="2">
        <f t="shared" si="620"/>
        <v>145602.06</v>
      </c>
      <c r="T876" s="2">
        <f t="shared" si="620"/>
        <v>0</v>
      </c>
      <c r="U876" s="2">
        <f t="shared" si="620"/>
        <v>400.24900000000002</v>
      </c>
      <c r="V876" s="2">
        <f t="shared" si="620"/>
        <v>0</v>
      </c>
      <c r="W876" s="2">
        <f t="shared" si="620"/>
        <v>0</v>
      </c>
      <c r="X876" s="2">
        <f t="shared" si="620"/>
        <v>101921.45</v>
      </c>
      <c r="Y876" s="2">
        <f t="shared" si="620"/>
        <v>14560.2</v>
      </c>
      <c r="Z876" s="2">
        <f t="shared" si="620"/>
        <v>0</v>
      </c>
      <c r="AA876" s="2">
        <f t="shared" si="620"/>
        <v>0</v>
      </c>
      <c r="AB876" s="2">
        <f t="shared" si="620"/>
        <v>288502.71999999997</v>
      </c>
      <c r="AC876" s="2">
        <f t="shared" si="620"/>
        <v>6416.68</v>
      </c>
      <c r="AD876" s="2">
        <f t="shared" si="620"/>
        <v>136483.98000000001</v>
      </c>
      <c r="AE876" s="2">
        <f t="shared" si="620"/>
        <v>89084.98</v>
      </c>
      <c r="AF876" s="2">
        <f t="shared" si="620"/>
        <v>145602.06</v>
      </c>
      <c r="AG876" s="2">
        <f t="shared" si="620"/>
        <v>0</v>
      </c>
      <c r="AH876" s="2">
        <f t="shared" si="620"/>
        <v>400.24900000000002</v>
      </c>
      <c r="AI876" s="2">
        <f t="shared" si="620"/>
        <v>0</v>
      </c>
      <c r="AJ876" s="2">
        <f t="shared" si="620"/>
        <v>0</v>
      </c>
      <c r="AK876" s="2">
        <f t="shared" si="620"/>
        <v>101921.45</v>
      </c>
      <c r="AL876" s="2">
        <f t="shared" si="620"/>
        <v>14560.2</v>
      </c>
      <c r="AM876" s="2">
        <f t="shared" si="620"/>
        <v>0</v>
      </c>
      <c r="AN876" s="2">
        <f t="shared" si="620"/>
        <v>0</v>
      </c>
      <c r="AO876" s="2">
        <f t="shared" si="620"/>
        <v>0</v>
      </c>
      <c r="AP876" s="2">
        <f t="shared" si="620"/>
        <v>0</v>
      </c>
      <c r="AQ876" s="2">
        <f t="shared" si="620"/>
        <v>0</v>
      </c>
      <c r="AR876" s="2">
        <f t="shared" si="620"/>
        <v>501196.15</v>
      </c>
      <c r="AS876" s="2">
        <f t="shared" si="620"/>
        <v>0</v>
      </c>
      <c r="AT876" s="2">
        <f t="shared" si="620"/>
        <v>0</v>
      </c>
      <c r="AU876" s="2">
        <f t="shared" ref="AU876:BZ876" si="621">AU896</f>
        <v>501196.15</v>
      </c>
      <c r="AV876" s="2">
        <f t="shared" si="621"/>
        <v>6416.68</v>
      </c>
      <c r="AW876" s="2">
        <f t="shared" si="621"/>
        <v>6416.68</v>
      </c>
      <c r="AX876" s="2">
        <f t="shared" si="621"/>
        <v>0</v>
      </c>
      <c r="AY876" s="2">
        <f t="shared" si="621"/>
        <v>6416.68</v>
      </c>
      <c r="AZ876" s="2">
        <f t="shared" si="621"/>
        <v>0</v>
      </c>
      <c r="BA876" s="2">
        <f t="shared" si="621"/>
        <v>0</v>
      </c>
      <c r="BB876" s="2">
        <f t="shared" si="621"/>
        <v>0</v>
      </c>
      <c r="BC876" s="2">
        <f t="shared" si="621"/>
        <v>0</v>
      </c>
      <c r="BD876" s="2">
        <f t="shared" si="621"/>
        <v>0</v>
      </c>
      <c r="BE876" s="2">
        <f t="shared" si="621"/>
        <v>0</v>
      </c>
      <c r="BF876" s="2">
        <f t="shared" si="621"/>
        <v>0</v>
      </c>
      <c r="BG876" s="2">
        <f t="shared" si="621"/>
        <v>0</v>
      </c>
      <c r="BH876" s="2">
        <f t="shared" si="621"/>
        <v>0</v>
      </c>
      <c r="BI876" s="2">
        <f t="shared" si="621"/>
        <v>0</v>
      </c>
      <c r="BJ876" s="2">
        <f t="shared" si="621"/>
        <v>0</v>
      </c>
      <c r="BK876" s="2">
        <f t="shared" si="621"/>
        <v>0</v>
      </c>
      <c r="BL876" s="2">
        <f t="shared" si="621"/>
        <v>0</v>
      </c>
      <c r="BM876" s="2">
        <f t="shared" si="621"/>
        <v>0</v>
      </c>
      <c r="BN876" s="2">
        <f t="shared" si="621"/>
        <v>0</v>
      </c>
      <c r="BO876" s="2">
        <f t="shared" si="621"/>
        <v>0</v>
      </c>
      <c r="BP876" s="2">
        <f t="shared" si="621"/>
        <v>0</v>
      </c>
      <c r="BQ876" s="2">
        <f t="shared" si="621"/>
        <v>0</v>
      </c>
      <c r="BR876" s="2">
        <f t="shared" si="621"/>
        <v>0</v>
      </c>
      <c r="BS876" s="2">
        <f t="shared" si="621"/>
        <v>0</v>
      </c>
      <c r="BT876" s="2">
        <f t="shared" si="621"/>
        <v>0</v>
      </c>
      <c r="BU876" s="2">
        <f t="shared" si="621"/>
        <v>0</v>
      </c>
      <c r="BV876" s="2">
        <f t="shared" si="621"/>
        <v>0</v>
      </c>
      <c r="BW876" s="2">
        <f t="shared" si="621"/>
        <v>0</v>
      </c>
      <c r="BX876" s="2">
        <f t="shared" si="621"/>
        <v>0</v>
      </c>
      <c r="BY876" s="2">
        <f t="shared" si="621"/>
        <v>0</v>
      </c>
      <c r="BZ876" s="2">
        <f t="shared" si="621"/>
        <v>0</v>
      </c>
      <c r="CA876" s="2">
        <f t="shared" ref="CA876:DF876" si="622">CA896</f>
        <v>501196.15</v>
      </c>
      <c r="CB876" s="2">
        <f t="shared" si="622"/>
        <v>0</v>
      </c>
      <c r="CC876" s="2">
        <f t="shared" si="622"/>
        <v>0</v>
      </c>
      <c r="CD876" s="2">
        <f t="shared" si="622"/>
        <v>501196.15</v>
      </c>
      <c r="CE876" s="2">
        <f t="shared" si="622"/>
        <v>6416.68</v>
      </c>
      <c r="CF876" s="2">
        <f t="shared" si="622"/>
        <v>6416.68</v>
      </c>
      <c r="CG876" s="2">
        <f t="shared" si="622"/>
        <v>0</v>
      </c>
      <c r="CH876" s="2">
        <f t="shared" si="622"/>
        <v>6416.68</v>
      </c>
      <c r="CI876" s="2">
        <f t="shared" si="622"/>
        <v>0</v>
      </c>
      <c r="CJ876" s="2">
        <f t="shared" si="622"/>
        <v>0</v>
      </c>
      <c r="CK876" s="2">
        <f t="shared" si="622"/>
        <v>0</v>
      </c>
      <c r="CL876" s="2">
        <f t="shared" si="622"/>
        <v>0</v>
      </c>
      <c r="CM876" s="2">
        <f t="shared" si="622"/>
        <v>0</v>
      </c>
      <c r="CN876" s="2">
        <f t="shared" si="622"/>
        <v>0</v>
      </c>
      <c r="CO876" s="2">
        <f t="shared" si="622"/>
        <v>0</v>
      </c>
      <c r="CP876" s="2">
        <f t="shared" si="622"/>
        <v>0</v>
      </c>
      <c r="CQ876" s="2">
        <f t="shared" si="622"/>
        <v>0</v>
      </c>
      <c r="CR876" s="2">
        <f t="shared" si="622"/>
        <v>0</v>
      </c>
      <c r="CS876" s="2">
        <f t="shared" si="622"/>
        <v>0</v>
      </c>
      <c r="CT876" s="2">
        <f t="shared" si="622"/>
        <v>0</v>
      </c>
      <c r="CU876" s="2">
        <f t="shared" si="622"/>
        <v>0</v>
      </c>
      <c r="CV876" s="2">
        <f t="shared" si="622"/>
        <v>0</v>
      </c>
      <c r="CW876" s="2">
        <f t="shared" si="622"/>
        <v>0</v>
      </c>
      <c r="CX876" s="2">
        <f t="shared" si="622"/>
        <v>0</v>
      </c>
      <c r="CY876" s="2">
        <f t="shared" si="622"/>
        <v>0</v>
      </c>
      <c r="CZ876" s="2">
        <f t="shared" si="622"/>
        <v>0</v>
      </c>
      <c r="DA876" s="2">
        <f t="shared" si="622"/>
        <v>0</v>
      </c>
      <c r="DB876" s="2">
        <f t="shared" si="622"/>
        <v>0</v>
      </c>
      <c r="DC876" s="2">
        <f t="shared" si="622"/>
        <v>0</v>
      </c>
      <c r="DD876" s="2">
        <f t="shared" si="622"/>
        <v>0</v>
      </c>
      <c r="DE876" s="2">
        <f t="shared" si="622"/>
        <v>0</v>
      </c>
      <c r="DF876" s="2">
        <f t="shared" si="622"/>
        <v>0</v>
      </c>
      <c r="DG876" s="3">
        <f t="shared" ref="DG876:EL876" si="623">DG896</f>
        <v>0</v>
      </c>
      <c r="DH876" s="3">
        <f t="shared" si="623"/>
        <v>0</v>
      </c>
      <c r="DI876" s="3">
        <f t="shared" si="623"/>
        <v>0</v>
      </c>
      <c r="DJ876" s="3">
        <f t="shared" si="623"/>
        <v>0</v>
      </c>
      <c r="DK876" s="3">
        <f t="shared" si="623"/>
        <v>0</v>
      </c>
      <c r="DL876" s="3">
        <f t="shared" si="623"/>
        <v>0</v>
      </c>
      <c r="DM876" s="3">
        <f t="shared" si="623"/>
        <v>0</v>
      </c>
      <c r="DN876" s="3">
        <f t="shared" si="623"/>
        <v>0</v>
      </c>
      <c r="DO876" s="3">
        <f t="shared" si="623"/>
        <v>0</v>
      </c>
      <c r="DP876" s="3">
        <f t="shared" si="623"/>
        <v>0</v>
      </c>
      <c r="DQ876" s="3">
        <f t="shared" si="623"/>
        <v>0</v>
      </c>
      <c r="DR876" s="3">
        <f t="shared" si="623"/>
        <v>0</v>
      </c>
      <c r="DS876" s="3">
        <f t="shared" si="623"/>
        <v>0</v>
      </c>
      <c r="DT876" s="3">
        <f t="shared" si="623"/>
        <v>0</v>
      </c>
      <c r="DU876" s="3">
        <f t="shared" si="623"/>
        <v>0</v>
      </c>
      <c r="DV876" s="3">
        <f t="shared" si="623"/>
        <v>0</v>
      </c>
      <c r="DW876" s="3">
        <f t="shared" si="623"/>
        <v>0</v>
      </c>
      <c r="DX876" s="3">
        <f t="shared" si="623"/>
        <v>0</v>
      </c>
      <c r="DY876" s="3">
        <f t="shared" si="623"/>
        <v>0</v>
      </c>
      <c r="DZ876" s="3">
        <f t="shared" si="623"/>
        <v>0</v>
      </c>
      <c r="EA876" s="3">
        <f t="shared" si="623"/>
        <v>0</v>
      </c>
      <c r="EB876" s="3">
        <f t="shared" si="623"/>
        <v>0</v>
      </c>
      <c r="EC876" s="3">
        <f t="shared" si="623"/>
        <v>0</v>
      </c>
      <c r="ED876" s="3">
        <f t="shared" si="623"/>
        <v>0</v>
      </c>
      <c r="EE876" s="3">
        <f t="shared" si="623"/>
        <v>0</v>
      </c>
      <c r="EF876" s="3">
        <f t="shared" si="623"/>
        <v>0</v>
      </c>
      <c r="EG876" s="3">
        <f t="shared" si="623"/>
        <v>0</v>
      </c>
      <c r="EH876" s="3">
        <f t="shared" si="623"/>
        <v>0</v>
      </c>
      <c r="EI876" s="3">
        <f t="shared" si="623"/>
        <v>0</v>
      </c>
      <c r="EJ876" s="3">
        <f t="shared" si="623"/>
        <v>0</v>
      </c>
      <c r="EK876" s="3">
        <f t="shared" si="623"/>
        <v>0</v>
      </c>
      <c r="EL876" s="3">
        <f t="shared" si="623"/>
        <v>0</v>
      </c>
      <c r="EM876" s="3">
        <f t="shared" ref="EM876:FR876" si="624">EM896</f>
        <v>0</v>
      </c>
      <c r="EN876" s="3">
        <f t="shared" si="624"/>
        <v>0</v>
      </c>
      <c r="EO876" s="3">
        <f t="shared" si="624"/>
        <v>0</v>
      </c>
      <c r="EP876" s="3">
        <f t="shared" si="624"/>
        <v>0</v>
      </c>
      <c r="EQ876" s="3">
        <f t="shared" si="624"/>
        <v>0</v>
      </c>
      <c r="ER876" s="3">
        <f t="shared" si="624"/>
        <v>0</v>
      </c>
      <c r="ES876" s="3">
        <f t="shared" si="624"/>
        <v>0</v>
      </c>
      <c r="ET876" s="3">
        <f t="shared" si="624"/>
        <v>0</v>
      </c>
      <c r="EU876" s="3">
        <f t="shared" si="624"/>
        <v>0</v>
      </c>
      <c r="EV876" s="3">
        <f t="shared" si="624"/>
        <v>0</v>
      </c>
      <c r="EW876" s="3">
        <f t="shared" si="624"/>
        <v>0</v>
      </c>
      <c r="EX876" s="3">
        <f t="shared" si="624"/>
        <v>0</v>
      </c>
      <c r="EY876" s="3">
        <f t="shared" si="624"/>
        <v>0</v>
      </c>
      <c r="EZ876" s="3">
        <f t="shared" si="624"/>
        <v>0</v>
      </c>
      <c r="FA876" s="3">
        <f t="shared" si="624"/>
        <v>0</v>
      </c>
      <c r="FB876" s="3">
        <f t="shared" si="624"/>
        <v>0</v>
      </c>
      <c r="FC876" s="3">
        <f t="shared" si="624"/>
        <v>0</v>
      </c>
      <c r="FD876" s="3">
        <f t="shared" si="624"/>
        <v>0</v>
      </c>
      <c r="FE876" s="3">
        <f t="shared" si="624"/>
        <v>0</v>
      </c>
      <c r="FF876" s="3">
        <f t="shared" si="624"/>
        <v>0</v>
      </c>
      <c r="FG876" s="3">
        <f t="shared" si="624"/>
        <v>0</v>
      </c>
      <c r="FH876" s="3">
        <f t="shared" si="624"/>
        <v>0</v>
      </c>
      <c r="FI876" s="3">
        <f t="shared" si="624"/>
        <v>0</v>
      </c>
      <c r="FJ876" s="3">
        <f t="shared" si="624"/>
        <v>0</v>
      </c>
      <c r="FK876" s="3">
        <f t="shared" si="624"/>
        <v>0</v>
      </c>
      <c r="FL876" s="3">
        <f t="shared" si="624"/>
        <v>0</v>
      </c>
      <c r="FM876" s="3">
        <f t="shared" si="624"/>
        <v>0</v>
      </c>
      <c r="FN876" s="3">
        <f t="shared" si="624"/>
        <v>0</v>
      </c>
      <c r="FO876" s="3">
        <f t="shared" si="624"/>
        <v>0</v>
      </c>
      <c r="FP876" s="3">
        <f t="shared" si="624"/>
        <v>0</v>
      </c>
      <c r="FQ876" s="3">
        <f t="shared" si="624"/>
        <v>0</v>
      </c>
      <c r="FR876" s="3">
        <f t="shared" si="624"/>
        <v>0</v>
      </c>
      <c r="FS876" s="3">
        <f t="shared" ref="FS876:GX876" si="625">FS896</f>
        <v>0</v>
      </c>
      <c r="FT876" s="3">
        <f t="shared" si="625"/>
        <v>0</v>
      </c>
      <c r="FU876" s="3">
        <f t="shared" si="625"/>
        <v>0</v>
      </c>
      <c r="FV876" s="3">
        <f t="shared" si="625"/>
        <v>0</v>
      </c>
      <c r="FW876" s="3">
        <f t="shared" si="625"/>
        <v>0</v>
      </c>
      <c r="FX876" s="3">
        <f t="shared" si="625"/>
        <v>0</v>
      </c>
      <c r="FY876" s="3">
        <f t="shared" si="625"/>
        <v>0</v>
      </c>
      <c r="FZ876" s="3">
        <f t="shared" si="625"/>
        <v>0</v>
      </c>
      <c r="GA876" s="3">
        <f t="shared" si="625"/>
        <v>0</v>
      </c>
      <c r="GB876" s="3">
        <f t="shared" si="625"/>
        <v>0</v>
      </c>
      <c r="GC876" s="3">
        <f t="shared" si="625"/>
        <v>0</v>
      </c>
      <c r="GD876" s="3">
        <f t="shared" si="625"/>
        <v>0</v>
      </c>
      <c r="GE876" s="3">
        <f t="shared" si="625"/>
        <v>0</v>
      </c>
      <c r="GF876" s="3">
        <f t="shared" si="625"/>
        <v>0</v>
      </c>
      <c r="GG876" s="3">
        <f t="shared" si="625"/>
        <v>0</v>
      </c>
      <c r="GH876" s="3">
        <f t="shared" si="625"/>
        <v>0</v>
      </c>
      <c r="GI876" s="3">
        <f t="shared" si="625"/>
        <v>0</v>
      </c>
      <c r="GJ876" s="3">
        <f t="shared" si="625"/>
        <v>0</v>
      </c>
      <c r="GK876" s="3">
        <f t="shared" si="625"/>
        <v>0</v>
      </c>
      <c r="GL876" s="3">
        <f t="shared" si="625"/>
        <v>0</v>
      </c>
      <c r="GM876" s="3">
        <f t="shared" si="625"/>
        <v>0</v>
      </c>
      <c r="GN876" s="3">
        <f t="shared" si="625"/>
        <v>0</v>
      </c>
      <c r="GO876" s="3">
        <f t="shared" si="625"/>
        <v>0</v>
      </c>
      <c r="GP876" s="3">
        <f t="shared" si="625"/>
        <v>0</v>
      </c>
      <c r="GQ876" s="3">
        <f t="shared" si="625"/>
        <v>0</v>
      </c>
      <c r="GR876" s="3">
        <f t="shared" si="625"/>
        <v>0</v>
      </c>
      <c r="GS876" s="3">
        <f t="shared" si="625"/>
        <v>0</v>
      </c>
      <c r="GT876" s="3">
        <f t="shared" si="625"/>
        <v>0</v>
      </c>
      <c r="GU876" s="3">
        <f t="shared" si="625"/>
        <v>0</v>
      </c>
      <c r="GV876" s="3">
        <f t="shared" si="625"/>
        <v>0</v>
      </c>
      <c r="GW876" s="3">
        <f t="shared" si="625"/>
        <v>0</v>
      </c>
      <c r="GX876" s="3">
        <f t="shared" si="625"/>
        <v>0</v>
      </c>
    </row>
    <row r="878" spans="1:245" x14ac:dyDescent="0.2">
      <c r="A878">
        <v>17</v>
      </c>
      <c r="B878">
        <v>1</v>
      </c>
      <c r="C878">
        <f>ROW(SmtRes!A755)</f>
        <v>755</v>
      </c>
      <c r="D878">
        <f>ROW(EtalonRes!A755)</f>
        <v>755</v>
      </c>
      <c r="E878" t="s">
        <v>3</v>
      </c>
      <c r="F878" t="s">
        <v>353</v>
      </c>
      <c r="G878" t="s">
        <v>544</v>
      </c>
      <c r="H878" t="s">
        <v>166</v>
      </c>
      <c r="I878">
        <v>0.2</v>
      </c>
      <c r="J878">
        <v>0</v>
      </c>
      <c r="K878">
        <v>0.2</v>
      </c>
      <c r="O878">
        <f t="shared" ref="O878:O894" si="626">ROUND(CP878,2)</f>
        <v>2.7</v>
      </c>
      <c r="P878">
        <f t="shared" ref="P878:P894" si="627">ROUND(CQ878*I878,2)</f>
        <v>0</v>
      </c>
      <c r="Q878">
        <f t="shared" ref="Q878:Q894" si="628">ROUND(CR878*I878,2)</f>
        <v>0</v>
      </c>
      <c r="R878">
        <f t="shared" ref="R878:R894" si="629">ROUND(CS878*I878,2)</f>
        <v>0</v>
      </c>
      <c r="S878">
        <f t="shared" ref="S878:S894" si="630">ROUND(CT878*I878,2)</f>
        <v>2.7</v>
      </c>
      <c r="T878">
        <f t="shared" ref="T878:T894" si="631">ROUND(CU878*I878,2)</f>
        <v>0</v>
      </c>
      <c r="U878">
        <f t="shared" ref="U878:U894" si="632">CV878*I878</f>
        <v>8.0000000000000002E-3</v>
      </c>
      <c r="V878">
        <f t="shared" ref="V878:V894" si="633">CW878*I878</f>
        <v>0</v>
      </c>
      <c r="W878">
        <f t="shared" ref="W878:W894" si="634">ROUND(CX878*I878,2)</f>
        <v>0</v>
      </c>
      <c r="X878">
        <f t="shared" ref="X878:X894" si="635">ROUND(CY878,2)</f>
        <v>1.89</v>
      </c>
      <c r="Y878">
        <f t="shared" ref="Y878:Y894" si="636">ROUND(CZ878,2)</f>
        <v>0.27</v>
      </c>
      <c r="AA878">
        <v>-1</v>
      </c>
      <c r="AB878">
        <f t="shared" ref="AB878:AB894" si="637">ROUND((AC878+AD878+AF878),6)</f>
        <v>13.52</v>
      </c>
      <c r="AC878">
        <f>ROUND(((ES878*2)),6)</f>
        <v>0</v>
      </c>
      <c r="AD878">
        <f>ROUND(((((ET878*2))-((EU878*2)))+AE878),6)</f>
        <v>0</v>
      </c>
      <c r="AE878">
        <f>ROUND(((EU878*2)),6)</f>
        <v>0</v>
      </c>
      <c r="AF878">
        <f>ROUND(((EV878*2)),6)</f>
        <v>13.52</v>
      </c>
      <c r="AG878">
        <f t="shared" ref="AG878:AG894" si="638">ROUND((AP878),6)</f>
        <v>0</v>
      </c>
      <c r="AH878">
        <f>((EW878*2))</f>
        <v>0.04</v>
      </c>
      <c r="AI878">
        <f>((EX878*2))</f>
        <v>0</v>
      </c>
      <c r="AJ878">
        <f t="shared" ref="AJ878:AJ894" si="639">(AS878)</f>
        <v>0</v>
      </c>
      <c r="AK878">
        <v>6.76</v>
      </c>
      <c r="AL878">
        <v>0</v>
      </c>
      <c r="AM878">
        <v>0</v>
      </c>
      <c r="AN878">
        <v>0</v>
      </c>
      <c r="AO878">
        <v>6.76</v>
      </c>
      <c r="AP878">
        <v>0</v>
      </c>
      <c r="AQ878">
        <v>0.02</v>
      </c>
      <c r="AR878">
        <v>0</v>
      </c>
      <c r="AS878">
        <v>0</v>
      </c>
      <c r="AT878">
        <v>70</v>
      </c>
      <c r="AU878">
        <v>10</v>
      </c>
      <c r="AV878">
        <v>1</v>
      </c>
      <c r="AW878">
        <v>1</v>
      </c>
      <c r="AZ878">
        <v>1</v>
      </c>
      <c r="BA878">
        <v>1</v>
      </c>
      <c r="BB878">
        <v>1</v>
      </c>
      <c r="BC878">
        <v>1</v>
      </c>
      <c r="BD878" t="s">
        <v>3</v>
      </c>
      <c r="BE878" t="s">
        <v>3</v>
      </c>
      <c r="BF878" t="s">
        <v>3</v>
      </c>
      <c r="BG878" t="s">
        <v>3</v>
      </c>
      <c r="BH878">
        <v>0</v>
      </c>
      <c r="BI878">
        <v>4</v>
      </c>
      <c r="BJ878" t="s">
        <v>355</v>
      </c>
      <c r="BM878">
        <v>0</v>
      </c>
      <c r="BN878">
        <v>0</v>
      </c>
      <c r="BO878" t="s">
        <v>3</v>
      </c>
      <c r="BP878">
        <v>0</v>
      </c>
      <c r="BQ878">
        <v>1</v>
      </c>
      <c r="BR878">
        <v>0</v>
      </c>
      <c r="BS878">
        <v>1</v>
      </c>
      <c r="BT878">
        <v>1</v>
      </c>
      <c r="BU878">
        <v>1</v>
      </c>
      <c r="BV878">
        <v>1</v>
      </c>
      <c r="BW878">
        <v>1</v>
      </c>
      <c r="BX878">
        <v>1</v>
      </c>
      <c r="BY878" t="s">
        <v>3</v>
      </c>
      <c r="BZ878">
        <v>70</v>
      </c>
      <c r="CA878">
        <v>10</v>
      </c>
      <c r="CB878" t="s">
        <v>3</v>
      </c>
      <c r="CE878">
        <v>0</v>
      </c>
      <c r="CF878">
        <v>0</v>
      </c>
      <c r="CG878">
        <v>0</v>
      </c>
      <c r="CM878">
        <v>0</v>
      </c>
      <c r="CN878" t="s">
        <v>3</v>
      </c>
      <c r="CO878">
        <v>0</v>
      </c>
      <c r="CP878">
        <f t="shared" ref="CP878:CP894" si="640">(P878+Q878+S878)</f>
        <v>2.7</v>
      </c>
      <c r="CQ878">
        <f t="shared" ref="CQ878:CQ894" si="641">(AC878*BC878*AW878)</f>
        <v>0</v>
      </c>
      <c r="CR878">
        <f>(((((ET878*2))*BB878-((EU878*2))*BS878)+AE878*BS878)*AV878)</f>
        <v>0</v>
      </c>
      <c r="CS878">
        <f t="shared" ref="CS878:CS894" si="642">(AE878*BS878*AV878)</f>
        <v>0</v>
      </c>
      <c r="CT878">
        <f t="shared" ref="CT878:CT894" si="643">(AF878*BA878*AV878)</f>
        <v>13.52</v>
      </c>
      <c r="CU878">
        <f t="shared" ref="CU878:CU894" si="644">AG878</f>
        <v>0</v>
      </c>
      <c r="CV878">
        <f t="shared" ref="CV878:CV894" si="645">(AH878*AV878)</f>
        <v>0.04</v>
      </c>
      <c r="CW878">
        <f t="shared" ref="CW878:CW894" si="646">AI878</f>
        <v>0</v>
      </c>
      <c r="CX878">
        <f t="shared" ref="CX878:CX894" si="647">AJ878</f>
        <v>0</v>
      </c>
      <c r="CY878">
        <f t="shared" ref="CY878:CY894" si="648">((S878*BZ878)/100)</f>
        <v>1.89</v>
      </c>
      <c r="CZ878">
        <f t="shared" ref="CZ878:CZ894" si="649">((S878*CA878)/100)</f>
        <v>0.27</v>
      </c>
      <c r="DC878" t="s">
        <v>3</v>
      </c>
      <c r="DD878" t="s">
        <v>205</v>
      </c>
      <c r="DE878" t="s">
        <v>205</v>
      </c>
      <c r="DF878" t="s">
        <v>205</v>
      </c>
      <c r="DG878" t="s">
        <v>205</v>
      </c>
      <c r="DH878" t="s">
        <v>3</v>
      </c>
      <c r="DI878" t="s">
        <v>205</v>
      </c>
      <c r="DJ878" t="s">
        <v>205</v>
      </c>
      <c r="DK878" t="s">
        <v>3</v>
      </c>
      <c r="DL878" t="s">
        <v>205</v>
      </c>
      <c r="DM878" t="s">
        <v>205</v>
      </c>
      <c r="DN878">
        <v>0</v>
      </c>
      <c r="DO878">
        <v>0</v>
      </c>
      <c r="DP878">
        <v>1</v>
      </c>
      <c r="DQ878">
        <v>1</v>
      </c>
      <c r="DU878">
        <v>1010</v>
      </c>
      <c r="DV878" t="s">
        <v>166</v>
      </c>
      <c r="DW878" t="s">
        <v>166</v>
      </c>
      <c r="DX878">
        <v>10</v>
      </c>
      <c r="DZ878" t="s">
        <v>3</v>
      </c>
      <c r="EA878" t="s">
        <v>3</v>
      </c>
      <c r="EB878" t="s">
        <v>3</v>
      </c>
      <c r="EC878" t="s">
        <v>3</v>
      </c>
      <c r="EE878">
        <v>113434998</v>
      </c>
      <c r="EF878">
        <v>1</v>
      </c>
      <c r="EG878" t="s">
        <v>23</v>
      </c>
      <c r="EH878">
        <v>0</v>
      </c>
      <c r="EI878" t="s">
        <v>3</v>
      </c>
      <c r="EJ878">
        <v>4</v>
      </c>
      <c r="EK878">
        <v>0</v>
      </c>
      <c r="EL878" t="s">
        <v>24</v>
      </c>
      <c r="EM878" t="s">
        <v>25</v>
      </c>
      <c r="EO878" t="s">
        <v>3</v>
      </c>
      <c r="EQ878">
        <v>132096</v>
      </c>
      <c r="ER878">
        <v>6.76</v>
      </c>
      <c r="ES878">
        <v>0</v>
      </c>
      <c r="ET878">
        <v>0</v>
      </c>
      <c r="EU878">
        <v>0</v>
      </c>
      <c r="EV878">
        <v>6.76</v>
      </c>
      <c r="EW878">
        <v>0.02</v>
      </c>
      <c r="EX878">
        <v>0</v>
      </c>
      <c r="EY878">
        <v>0</v>
      </c>
      <c r="FQ878">
        <v>0</v>
      </c>
      <c r="FR878">
        <f t="shared" ref="FR878:FR894" si="650">ROUND(IF(BI878=3,GM878,0),2)</f>
        <v>0</v>
      </c>
      <c r="FS878">
        <v>0</v>
      </c>
      <c r="FX878">
        <v>140</v>
      </c>
      <c r="FY878">
        <v>20</v>
      </c>
      <c r="GA878" t="s">
        <v>3</v>
      </c>
      <c r="GD878">
        <v>0</v>
      </c>
      <c r="GF878">
        <v>-828283415</v>
      </c>
      <c r="GG878">
        <v>2</v>
      </c>
      <c r="GH878">
        <v>1</v>
      </c>
      <c r="GI878">
        <v>-2</v>
      </c>
      <c r="GJ878">
        <v>0</v>
      </c>
      <c r="GK878">
        <f>ROUND(R878*(R12)/100,2)</f>
        <v>0</v>
      </c>
      <c r="GL878">
        <f t="shared" ref="GL878:GL894" si="651">ROUND(IF(AND(BH878=3,BI878=3,FS878&lt;&gt;0),P878,0),2)</f>
        <v>0</v>
      </c>
      <c r="GM878">
        <f t="shared" ref="GM878:GM894" si="652">ROUND(O878+X878+Y878+GK878,2)+GX878</f>
        <v>4.8600000000000003</v>
      </c>
      <c r="GN878">
        <f t="shared" ref="GN878:GN894" si="653">IF(OR(BI878=0,BI878=1),GM878,0)</f>
        <v>0</v>
      </c>
      <c r="GO878">
        <f t="shared" ref="GO878:GO894" si="654">IF(BI878=2,GM878,0)</f>
        <v>0</v>
      </c>
      <c r="GP878">
        <f t="shared" ref="GP878:GP894" si="655">IF(BI878=4,GM878+GX878,0)</f>
        <v>4.8600000000000003</v>
      </c>
      <c r="GR878">
        <v>0</v>
      </c>
      <c r="GS878">
        <v>0</v>
      </c>
      <c r="GT878">
        <v>0</v>
      </c>
      <c r="GU878" t="s">
        <v>205</v>
      </c>
      <c r="GV878">
        <f>ROUND(((GT878*2)),6)</f>
        <v>0</v>
      </c>
      <c r="GW878">
        <v>1</v>
      </c>
      <c r="GX878">
        <f t="shared" ref="GX878:GX894" si="656">ROUND(HC878*I878,2)</f>
        <v>0</v>
      </c>
      <c r="HA878">
        <v>0</v>
      </c>
      <c r="HB878">
        <v>0</v>
      </c>
      <c r="HC878">
        <f t="shared" ref="HC878:HC894" si="657">GV878*GW878</f>
        <v>0</v>
      </c>
      <c r="HE878" t="s">
        <v>3</v>
      </c>
      <c r="HF878" t="s">
        <v>3</v>
      </c>
      <c r="HM878" t="s">
        <v>3</v>
      </c>
      <c r="HN878" t="s">
        <v>3</v>
      </c>
      <c r="HO878" t="s">
        <v>3</v>
      </c>
      <c r="HP878" t="s">
        <v>3</v>
      </c>
      <c r="HQ878" t="s">
        <v>3</v>
      </c>
      <c r="IK878">
        <v>0</v>
      </c>
    </row>
    <row r="879" spans="1:245" x14ac:dyDescent="0.2">
      <c r="A879">
        <v>17</v>
      </c>
      <c r="B879">
        <v>1</v>
      </c>
      <c r="C879">
        <f>ROW(SmtRes!A756)</f>
        <v>756</v>
      </c>
      <c r="D879">
        <f>ROW(EtalonRes!A756)</f>
        <v>756</v>
      </c>
      <c r="E879" t="s">
        <v>3</v>
      </c>
      <c r="F879" t="s">
        <v>349</v>
      </c>
      <c r="G879" t="s">
        <v>545</v>
      </c>
      <c r="H879" t="s">
        <v>166</v>
      </c>
      <c r="I879">
        <v>0.2</v>
      </c>
      <c r="J879">
        <v>0</v>
      </c>
      <c r="K879">
        <v>0.2</v>
      </c>
      <c r="O879">
        <f t="shared" si="626"/>
        <v>40.54</v>
      </c>
      <c r="P879">
        <f t="shared" si="627"/>
        <v>0</v>
      </c>
      <c r="Q879">
        <f t="shared" si="628"/>
        <v>0</v>
      </c>
      <c r="R879">
        <f t="shared" si="629"/>
        <v>0</v>
      </c>
      <c r="S879">
        <f t="shared" si="630"/>
        <v>40.54</v>
      </c>
      <c r="T879">
        <f t="shared" si="631"/>
        <v>0</v>
      </c>
      <c r="U879">
        <f t="shared" si="632"/>
        <v>0.12</v>
      </c>
      <c r="V879">
        <f t="shared" si="633"/>
        <v>0</v>
      </c>
      <c r="W879">
        <f t="shared" si="634"/>
        <v>0</v>
      </c>
      <c r="X879">
        <f t="shared" si="635"/>
        <v>28.38</v>
      </c>
      <c r="Y879">
        <f t="shared" si="636"/>
        <v>4.05</v>
      </c>
      <c r="AA879">
        <v>-1</v>
      </c>
      <c r="AB879">
        <f t="shared" si="637"/>
        <v>202.72</v>
      </c>
      <c r="AC879">
        <f>ROUND((ES879),6)</f>
        <v>0</v>
      </c>
      <c r="AD879">
        <f>ROUND((((ET879)-(EU879))+AE879),6)</f>
        <v>0</v>
      </c>
      <c r="AE879">
        <f>ROUND((EU879),6)</f>
        <v>0</v>
      </c>
      <c r="AF879">
        <f>ROUND((EV879),6)</f>
        <v>202.72</v>
      </c>
      <c r="AG879">
        <f t="shared" si="638"/>
        <v>0</v>
      </c>
      <c r="AH879">
        <f>(EW879)</f>
        <v>0.6</v>
      </c>
      <c r="AI879">
        <f>(EX879)</f>
        <v>0</v>
      </c>
      <c r="AJ879">
        <f t="shared" si="639"/>
        <v>0</v>
      </c>
      <c r="AK879">
        <v>202.72</v>
      </c>
      <c r="AL879">
        <v>0</v>
      </c>
      <c r="AM879">
        <v>0</v>
      </c>
      <c r="AN879">
        <v>0</v>
      </c>
      <c r="AO879">
        <v>202.72</v>
      </c>
      <c r="AP879">
        <v>0</v>
      </c>
      <c r="AQ879">
        <v>0.6</v>
      </c>
      <c r="AR879">
        <v>0</v>
      </c>
      <c r="AS879">
        <v>0</v>
      </c>
      <c r="AT879">
        <v>70</v>
      </c>
      <c r="AU879">
        <v>10</v>
      </c>
      <c r="AV879">
        <v>1</v>
      </c>
      <c r="AW879">
        <v>1</v>
      </c>
      <c r="AZ879">
        <v>1</v>
      </c>
      <c r="BA879">
        <v>1</v>
      </c>
      <c r="BB879">
        <v>1</v>
      </c>
      <c r="BC879">
        <v>1</v>
      </c>
      <c r="BD879" t="s">
        <v>3</v>
      </c>
      <c r="BE879" t="s">
        <v>3</v>
      </c>
      <c r="BF879" t="s">
        <v>3</v>
      </c>
      <c r="BG879" t="s">
        <v>3</v>
      </c>
      <c r="BH879">
        <v>0</v>
      </c>
      <c r="BI879">
        <v>4</v>
      </c>
      <c r="BJ879" t="s">
        <v>351</v>
      </c>
      <c r="BM879">
        <v>0</v>
      </c>
      <c r="BN879">
        <v>0</v>
      </c>
      <c r="BO879" t="s">
        <v>3</v>
      </c>
      <c r="BP879">
        <v>0</v>
      </c>
      <c r="BQ879">
        <v>1</v>
      </c>
      <c r="BR879">
        <v>0</v>
      </c>
      <c r="BS879">
        <v>1</v>
      </c>
      <c r="BT879">
        <v>1</v>
      </c>
      <c r="BU879">
        <v>1</v>
      </c>
      <c r="BV879">
        <v>1</v>
      </c>
      <c r="BW879">
        <v>1</v>
      </c>
      <c r="BX879">
        <v>1</v>
      </c>
      <c r="BY879" t="s">
        <v>3</v>
      </c>
      <c r="BZ879">
        <v>70</v>
      </c>
      <c r="CA879">
        <v>10</v>
      </c>
      <c r="CB879" t="s">
        <v>3</v>
      </c>
      <c r="CE879">
        <v>0</v>
      </c>
      <c r="CF879">
        <v>0</v>
      </c>
      <c r="CG879">
        <v>0</v>
      </c>
      <c r="CM879">
        <v>0</v>
      </c>
      <c r="CN879" t="s">
        <v>3</v>
      </c>
      <c r="CO879">
        <v>0</v>
      </c>
      <c r="CP879">
        <f t="shared" si="640"/>
        <v>40.54</v>
      </c>
      <c r="CQ879">
        <f t="shared" si="641"/>
        <v>0</v>
      </c>
      <c r="CR879">
        <f>((((ET879)*BB879-(EU879)*BS879)+AE879*BS879)*AV879)</f>
        <v>0</v>
      </c>
      <c r="CS879">
        <f t="shared" si="642"/>
        <v>0</v>
      </c>
      <c r="CT879">
        <f t="shared" si="643"/>
        <v>202.72</v>
      </c>
      <c r="CU879">
        <f t="shared" si="644"/>
        <v>0</v>
      </c>
      <c r="CV879">
        <f t="shared" si="645"/>
        <v>0.6</v>
      </c>
      <c r="CW879">
        <f t="shared" si="646"/>
        <v>0</v>
      </c>
      <c r="CX879">
        <f t="shared" si="647"/>
        <v>0</v>
      </c>
      <c r="CY879">
        <f t="shared" si="648"/>
        <v>28.377999999999997</v>
      </c>
      <c r="CZ879">
        <f t="shared" si="649"/>
        <v>4.0539999999999994</v>
      </c>
      <c r="DC879" t="s">
        <v>3</v>
      </c>
      <c r="DD879" t="s">
        <v>3</v>
      </c>
      <c r="DE879" t="s">
        <v>3</v>
      </c>
      <c r="DF879" t="s">
        <v>3</v>
      </c>
      <c r="DG879" t="s">
        <v>3</v>
      </c>
      <c r="DH879" t="s">
        <v>3</v>
      </c>
      <c r="DI879" t="s">
        <v>3</v>
      </c>
      <c r="DJ879" t="s">
        <v>3</v>
      </c>
      <c r="DK879" t="s">
        <v>3</v>
      </c>
      <c r="DL879" t="s">
        <v>3</v>
      </c>
      <c r="DM879" t="s">
        <v>3</v>
      </c>
      <c r="DN879">
        <v>0</v>
      </c>
      <c r="DO879">
        <v>0</v>
      </c>
      <c r="DP879">
        <v>1</v>
      </c>
      <c r="DQ879">
        <v>1</v>
      </c>
      <c r="DU879">
        <v>1010</v>
      </c>
      <c r="DV879" t="s">
        <v>166</v>
      </c>
      <c r="DW879" t="s">
        <v>166</v>
      </c>
      <c r="DX879">
        <v>10</v>
      </c>
      <c r="DZ879" t="s">
        <v>3</v>
      </c>
      <c r="EA879" t="s">
        <v>3</v>
      </c>
      <c r="EB879" t="s">
        <v>3</v>
      </c>
      <c r="EC879" t="s">
        <v>3</v>
      </c>
      <c r="EE879">
        <v>113434998</v>
      </c>
      <c r="EF879">
        <v>1</v>
      </c>
      <c r="EG879" t="s">
        <v>23</v>
      </c>
      <c r="EH879">
        <v>0</v>
      </c>
      <c r="EI879" t="s">
        <v>3</v>
      </c>
      <c r="EJ879">
        <v>4</v>
      </c>
      <c r="EK879">
        <v>0</v>
      </c>
      <c r="EL879" t="s">
        <v>24</v>
      </c>
      <c r="EM879" t="s">
        <v>25</v>
      </c>
      <c r="EO879" t="s">
        <v>3</v>
      </c>
      <c r="EQ879">
        <v>132096</v>
      </c>
      <c r="ER879">
        <v>202.72</v>
      </c>
      <c r="ES879">
        <v>0</v>
      </c>
      <c r="ET879">
        <v>0</v>
      </c>
      <c r="EU879">
        <v>0</v>
      </c>
      <c r="EV879">
        <v>202.72</v>
      </c>
      <c r="EW879">
        <v>0.6</v>
      </c>
      <c r="EX879">
        <v>0</v>
      </c>
      <c r="EY879">
        <v>0</v>
      </c>
      <c r="FQ879">
        <v>0</v>
      </c>
      <c r="FR879">
        <f t="shared" si="650"/>
        <v>0</v>
      </c>
      <c r="FS879">
        <v>0</v>
      </c>
      <c r="FX879">
        <v>70</v>
      </c>
      <c r="FY879">
        <v>10</v>
      </c>
      <c r="GA879" t="s">
        <v>3</v>
      </c>
      <c r="GD879">
        <v>0</v>
      </c>
      <c r="GF879">
        <v>-1141722411</v>
      </c>
      <c r="GG879">
        <v>2</v>
      </c>
      <c r="GH879">
        <v>1</v>
      </c>
      <c r="GI879">
        <v>-2</v>
      </c>
      <c r="GJ879">
        <v>0</v>
      </c>
      <c r="GK879">
        <f>ROUND(R879*(R12)/100,2)</f>
        <v>0</v>
      </c>
      <c r="GL879">
        <f t="shared" si="651"/>
        <v>0</v>
      </c>
      <c r="GM879">
        <f t="shared" si="652"/>
        <v>72.97</v>
      </c>
      <c r="GN879">
        <f t="shared" si="653"/>
        <v>0</v>
      </c>
      <c r="GO879">
        <f t="shared" si="654"/>
        <v>0</v>
      </c>
      <c r="GP879">
        <f t="shared" si="655"/>
        <v>72.97</v>
      </c>
      <c r="GR879">
        <v>0</v>
      </c>
      <c r="GS879">
        <v>0</v>
      </c>
      <c r="GT879">
        <v>0</v>
      </c>
      <c r="GU879" t="s">
        <v>3</v>
      </c>
      <c r="GV879">
        <f>ROUND((GT879),6)</f>
        <v>0</v>
      </c>
      <c r="GW879">
        <v>1</v>
      </c>
      <c r="GX879">
        <f t="shared" si="656"/>
        <v>0</v>
      </c>
      <c r="HA879">
        <v>0</v>
      </c>
      <c r="HB879">
        <v>0</v>
      </c>
      <c r="HC879">
        <f t="shared" si="657"/>
        <v>0</v>
      </c>
      <c r="HE879" t="s">
        <v>3</v>
      </c>
      <c r="HF879" t="s">
        <v>3</v>
      </c>
      <c r="HM879" t="s">
        <v>3</v>
      </c>
      <c r="HN879" t="s">
        <v>3</v>
      </c>
      <c r="HO879" t="s">
        <v>3</v>
      </c>
      <c r="HP879" t="s">
        <v>3</v>
      </c>
      <c r="HQ879" t="s">
        <v>3</v>
      </c>
      <c r="IK879">
        <v>0</v>
      </c>
    </row>
    <row r="880" spans="1:245" x14ac:dyDescent="0.2">
      <c r="A880">
        <v>17</v>
      </c>
      <c r="B880">
        <v>1</v>
      </c>
      <c r="C880">
        <f>ROW(SmtRes!A757)</f>
        <v>757</v>
      </c>
      <c r="D880">
        <f>ROW(EtalonRes!A757)</f>
        <v>757</v>
      </c>
      <c r="E880" t="s">
        <v>3</v>
      </c>
      <c r="F880" t="s">
        <v>353</v>
      </c>
      <c r="G880" t="s">
        <v>573</v>
      </c>
      <c r="H880" t="s">
        <v>166</v>
      </c>
      <c r="I880">
        <v>0.1</v>
      </c>
      <c r="J880">
        <v>0</v>
      </c>
      <c r="K880">
        <v>0.1</v>
      </c>
      <c r="O880">
        <f t="shared" si="626"/>
        <v>1.35</v>
      </c>
      <c r="P880">
        <f t="shared" si="627"/>
        <v>0</v>
      </c>
      <c r="Q880">
        <f t="shared" si="628"/>
        <v>0</v>
      </c>
      <c r="R880">
        <f t="shared" si="629"/>
        <v>0</v>
      </c>
      <c r="S880">
        <f t="shared" si="630"/>
        <v>1.35</v>
      </c>
      <c r="T880">
        <f t="shared" si="631"/>
        <v>0</v>
      </c>
      <c r="U880">
        <f t="shared" si="632"/>
        <v>4.0000000000000001E-3</v>
      </c>
      <c r="V880">
        <f t="shared" si="633"/>
        <v>0</v>
      </c>
      <c r="W880">
        <f t="shared" si="634"/>
        <v>0</v>
      </c>
      <c r="X880">
        <f t="shared" si="635"/>
        <v>0.95</v>
      </c>
      <c r="Y880">
        <f t="shared" si="636"/>
        <v>0.14000000000000001</v>
      </c>
      <c r="AA880">
        <v>-1</v>
      </c>
      <c r="AB880">
        <f t="shared" si="637"/>
        <v>13.52</v>
      </c>
      <c r="AC880">
        <f>ROUND(((ES880*2)),6)</f>
        <v>0</v>
      </c>
      <c r="AD880">
        <f>ROUND(((((ET880*2))-((EU880*2)))+AE880),6)</f>
        <v>0</v>
      </c>
      <c r="AE880">
        <f>ROUND(((EU880*2)),6)</f>
        <v>0</v>
      </c>
      <c r="AF880">
        <f>ROUND(((EV880*2)),6)</f>
        <v>13.52</v>
      </c>
      <c r="AG880">
        <f t="shared" si="638"/>
        <v>0</v>
      </c>
      <c r="AH880">
        <f>((EW880*2))</f>
        <v>0.04</v>
      </c>
      <c r="AI880">
        <f>((EX880*2))</f>
        <v>0</v>
      </c>
      <c r="AJ880">
        <f t="shared" si="639"/>
        <v>0</v>
      </c>
      <c r="AK880">
        <v>6.76</v>
      </c>
      <c r="AL880">
        <v>0</v>
      </c>
      <c r="AM880">
        <v>0</v>
      </c>
      <c r="AN880">
        <v>0</v>
      </c>
      <c r="AO880">
        <v>6.76</v>
      </c>
      <c r="AP880">
        <v>0</v>
      </c>
      <c r="AQ880">
        <v>0.02</v>
      </c>
      <c r="AR880">
        <v>0</v>
      </c>
      <c r="AS880">
        <v>0</v>
      </c>
      <c r="AT880">
        <v>70</v>
      </c>
      <c r="AU880">
        <v>10</v>
      </c>
      <c r="AV880">
        <v>1</v>
      </c>
      <c r="AW880">
        <v>1</v>
      </c>
      <c r="AZ880">
        <v>1</v>
      </c>
      <c r="BA880">
        <v>1</v>
      </c>
      <c r="BB880">
        <v>1</v>
      </c>
      <c r="BC880">
        <v>1</v>
      </c>
      <c r="BD880" t="s">
        <v>3</v>
      </c>
      <c r="BE880" t="s">
        <v>3</v>
      </c>
      <c r="BF880" t="s">
        <v>3</v>
      </c>
      <c r="BG880" t="s">
        <v>3</v>
      </c>
      <c r="BH880">
        <v>0</v>
      </c>
      <c r="BI880">
        <v>4</v>
      </c>
      <c r="BJ880" t="s">
        <v>355</v>
      </c>
      <c r="BM880">
        <v>0</v>
      </c>
      <c r="BN880">
        <v>0</v>
      </c>
      <c r="BO880" t="s">
        <v>3</v>
      </c>
      <c r="BP880">
        <v>0</v>
      </c>
      <c r="BQ880">
        <v>1</v>
      </c>
      <c r="BR880">
        <v>0</v>
      </c>
      <c r="BS880">
        <v>1</v>
      </c>
      <c r="BT880">
        <v>1</v>
      </c>
      <c r="BU880">
        <v>1</v>
      </c>
      <c r="BV880">
        <v>1</v>
      </c>
      <c r="BW880">
        <v>1</v>
      </c>
      <c r="BX880">
        <v>1</v>
      </c>
      <c r="BY880" t="s">
        <v>3</v>
      </c>
      <c r="BZ880">
        <v>70</v>
      </c>
      <c r="CA880">
        <v>10</v>
      </c>
      <c r="CB880" t="s">
        <v>3</v>
      </c>
      <c r="CE880">
        <v>0</v>
      </c>
      <c r="CF880">
        <v>0</v>
      </c>
      <c r="CG880">
        <v>0</v>
      </c>
      <c r="CM880">
        <v>0</v>
      </c>
      <c r="CN880" t="s">
        <v>3</v>
      </c>
      <c r="CO880">
        <v>0</v>
      </c>
      <c r="CP880">
        <f t="shared" si="640"/>
        <v>1.35</v>
      </c>
      <c r="CQ880">
        <f t="shared" si="641"/>
        <v>0</v>
      </c>
      <c r="CR880">
        <f>(((((ET880*2))*BB880-((EU880*2))*BS880)+AE880*BS880)*AV880)</f>
        <v>0</v>
      </c>
      <c r="CS880">
        <f t="shared" si="642"/>
        <v>0</v>
      </c>
      <c r="CT880">
        <f t="shared" si="643"/>
        <v>13.52</v>
      </c>
      <c r="CU880">
        <f t="shared" si="644"/>
        <v>0</v>
      </c>
      <c r="CV880">
        <f t="shared" si="645"/>
        <v>0.04</v>
      </c>
      <c r="CW880">
        <f t="shared" si="646"/>
        <v>0</v>
      </c>
      <c r="CX880">
        <f t="shared" si="647"/>
        <v>0</v>
      </c>
      <c r="CY880">
        <f t="shared" si="648"/>
        <v>0.94499999999999995</v>
      </c>
      <c r="CZ880">
        <f t="shared" si="649"/>
        <v>0.13500000000000001</v>
      </c>
      <c r="DC880" t="s">
        <v>3</v>
      </c>
      <c r="DD880" t="s">
        <v>205</v>
      </c>
      <c r="DE880" t="s">
        <v>205</v>
      </c>
      <c r="DF880" t="s">
        <v>205</v>
      </c>
      <c r="DG880" t="s">
        <v>205</v>
      </c>
      <c r="DH880" t="s">
        <v>3</v>
      </c>
      <c r="DI880" t="s">
        <v>205</v>
      </c>
      <c r="DJ880" t="s">
        <v>205</v>
      </c>
      <c r="DK880" t="s">
        <v>3</v>
      </c>
      <c r="DL880" t="s">
        <v>205</v>
      </c>
      <c r="DM880" t="s">
        <v>205</v>
      </c>
      <c r="DN880">
        <v>0</v>
      </c>
      <c r="DO880">
        <v>0</v>
      </c>
      <c r="DP880">
        <v>1</v>
      </c>
      <c r="DQ880">
        <v>1</v>
      </c>
      <c r="DU880">
        <v>1010</v>
      </c>
      <c r="DV880" t="s">
        <v>166</v>
      </c>
      <c r="DW880" t="s">
        <v>166</v>
      </c>
      <c r="DX880">
        <v>10</v>
      </c>
      <c r="DZ880" t="s">
        <v>3</v>
      </c>
      <c r="EA880" t="s">
        <v>3</v>
      </c>
      <c r="EB880" t="s">
        <v>3</v>
      </c>
      <c r="EC880" t="s">
        <v>3</v>
      </c>
      <c r="EE880">
        <v>113434998</v>
      </c>
      <c r="EF880">
        <v>1</v>
      </c>
      <c r="EG880" t="s">
        <v>23</v>
      </c>
      <c r="EH880">
        <v>0</v>
      </c>
      <c r="EI880" t="s">
        <v>3</v>
      </c>
      <c r="EJ880">
        <v>4</v>
      </c>
      <c r="EK880">
        <v>0</v>
      </c>
      <c r="EL880" t="s">
        <v>24</v>
      </c>
      <c r="EM880" t="s">
        <v>25</v>
      </c>
      <c r="EO880" t="s">
        <v>3</v>
      </c>
      <c r="EQ880">
        <v>132096</v>
      </c>
      <c r="ER880">
        <v>6.76</v>
      </c>
      <c r="ES880">
        <v>0</v>
      </c>
      <c r="ET880">
        <v>0</v>
      </c>
      <c r="EU880">
        <v>0</v>
      </c>
      <c r="EV880">
        <v>6.76</v>
      </c>
      <c r="EW880">
        <v>0.02</v>
      </c>
      <c r="EX880">
        <v>0</v>
      </c>
      <c r="EY880">
        <v>0</v>
      </c>
      <c r="FQ880">
        <v>0</v>
      </c>
      <c r="FR880">
        <f t="shared" si="650"/>
        <v>0</v>
      </c>
      <c r="FS880">
        <v>0</v>
      </c>
      <c r="FX880">
        <v>140</v>
      </c>
      <c r="FY880">
        <v>20</v>
      </c>
      <c r="GA880" t="s">
        <v>3</v>
      </c>
      <c r="GD880">
        <v>0</v>
      </c>
      <c r="GF880">
        <v>1404437547</v>
      </c>
      <c r="GG880">
        <v>2</v>
      </c>
      <c r="GH880">
        <v>1</v>
      </c>
      <c r="GI880">
        <v>-2</v>
      </c>
      <c r="GJ880">
        <v>0</v>
      </c>
      <c r="GK880">
        <f>ROUND(R880*(R12)/100,2)</f>
        <v>0</v>
      </c>
      <c r="GL880">
        <f t="shared" si="651"/>
        <v>0</v>
      </c>
      <c r="GM880">
        <f t="shared" si="652"/>
        <v>2.44</v>
      </c>
      <c r="GN880">
        <f t="shared" si="653"/>
        <v>0</v>
      </c>
      <c r="GO880">
        <f t="shared" si="654"/>
        <v>0</v>
      </c>
      <c r="GP880">
        <f t="shared" si="655"/>
        <v>2.44</v>
      </c>
      <c r="GR880">
        <v>0</v>
      </c>
      <c r="GS880">
        <v>0</v>
      </c>
      <c r="GT880">
        <v>0</v>
      </c>
      <c r="GU880" t="s">
        <v>205</v>
      </c>
      <c r="GV880">
        <f>ROUND(((GT880*2)),6)</f>
        <v>0</v>
      </c>
      <c r="GW880">
        <v>1</v>
      </c>
      <c r="GX880">
        <f t="shared" si="656"/>
        <v>0</v>
      </c>
      <c r="HA880">
        <v>0</v>
      </c>
      <c r="HB880">
        <v>0</v>
      </c>
      <c r="HC880">
        <f t="shared" si="657"/>
        <v>0</v>
      </c>
      <c r="HE880" t="s">
        <v>3</v>
      </c>
      <c r="HF880" t="s">
        <v>3</v>
      </c>
      <c r="HM880" t="s">
        <v>3</v>
      </c>
      <c r="HN880" t="s">
        <v>3</v>
      </c>
      <c r="HO880" t="s">
        <v>3</v>
      </c>
      <c r="HP880" t="s">
        <v>3</v>
      </c>
      <c r="HQ880" t="s">
        <v>3</v>
      </c>
      <c r="IK880">
        <v>0</v>
      </c>
    </row>
    <row r="881" spans="1:245" x14ac:dyDescent="0.2">
      <c r="A881">
        <v>17</v>
      </c>
      <c r="B881">
        <v>1</v>
      </c>
      <c r="C881">
        <f>ROW(SmtRes!A758)</f>
        <v>758</v>
      </c>
      <c r="D881">
        <f>ROW(EtalonRes!A758)</f>
        <v>758</v>
      </c>
      <c r="E881" t="s">
        <v>3</v>
      </c>
      <c r="F881" t="s">
        <v>349</v>
      </c>
      <c r="G881" t="s">
        <v>574</v>
      </c>
      <c r="H881" t="s">
        <v>166</v>
      </c>
      <c r="I881">
        <v>0.1</v>
      </c>
      <c r="J881">
        <v>0</v>
      </c>
      <c r="K881">
        <v>0.1</v>
      </c>
      <c r="O881">
        <f t="shared" si="626"/>
        <v>40.54</v>
      </c>
      <c r="P881">
        <f t="shared" si="627"/>
        <v>0</v>
      </c>
      <c r="Q881">
        <f t="shared" si="628"/>
        <v>0</v>
      </c>
      <c r="R881">
        <f t="shared" si="629"/>
        <v>0</v>
      </c>
      <c r="S881">
        <f t="shared" si="630"/>
        <v>40.54</v>
      </c>
      <c r="T881">
        <f t="shared" si="631"/>
        <v>0</v>
      </c>
      <c r="U881">
        <f t="shared" si="632"/>
        <v>0.12</v>
      </c>
      <c r="V881">
        <f t="shared" si="633"/>
        <v>0</v>
      </c>
      <c r="W881">
        <f t="shared" si="634"/>
        <v>0</v>
      </c>
      <c r="X881">
        <f t="shared" si="635"/>
        <v>28.38</v>
      </c>
      <c r="Y881">
        <f t="shared" si="636"/>
        <v>4.05</v>
      </c>
      <c r="AA881">
        <v>-1</v>
      </c>
      <c r="AB881">
        <f t="shared" si="637"/>
        <v>405.44</v>
      </c>
      <c r="AC881">
        <f>ROUND(((ES881*2)),6)</f>
        <v>0</v>
      </c>
      <c r="AD881">
        <f>ROUND(((((ET881*2))-((EU881*2)))+AE881),6)</f>
        <v>0</v>
      </c>
      <c r="AE881">
        <f>ROUND(((EU881*2)),6)</f>
        <v>0</v>
      </c>
      <c r="AF881">
        <f>ROUND(((EV881*2)),6)</f>
        <v>405.44</v>
      </c>
      <c r="AG881">
        <f t="shared" si="638"/>
        <v>0</v>
      </c>
      <c r="AH881">
        <f>((EW881*2))</f>
        <v>1.2</v>
      </c>
      <c r="AI881">
        <f>((EX881*2))</f>
        <v>0</v>
      </c>
      <c r="AJ881">
        <f t="shared" si="639"/>
        <v>0</v>
      </c>
      <c r="AK881">
        <v>202.72</v>
      </c>
      <c r="AL881">
        <v>0</v>
      </c>
      <c r="AM881">
        <v>0</v>
      </c>
      <c r="AN881">
        <v>0</v>
      </c>
      <c r="AO881">
        <v>202.72</v>
      </c>
      <c r="AP881">
        <v>0</v>
      </c>
      <c r="AQ881">
        <v>0.6</v>
      </c>
      <c r="AR881">
        <v>0</v>
      </c>
      <c r="AS881">
        <v>0</v>
      </c>
      <c r="AT881">
        <v>70</v>
      </c>
      <c r="AU881">
        <v>10</v>
      </c>
      <c r="AV881">
        <v>1</v>
      </c>
      <c r="AW881">
        <v>1</v>
      </c>
      <c r="AZ881">
        <v>1</v>
      </c>
      <c r="BA881">
        <v>1</v>
      </c>
      <c r="BB881">
        <v>1</v>
      </c>
      <c r="BC881">
        <v>1</v>
      </c>
      <c r="BD881" t="s">
        <v>3</v>
      </c>
      <c r="BE881" t="s">
        <v>3</v>
      </c>
      <c r="BF881" t="s">
        <v>3</v>
      </c>
      <c r="BG881" t="s">
        <v>3</v>
      </c>
      <c r="BH881">
        <v>0</v>
      </c>
      <c r="BI881">
        <v>4</v>
      </c>
      <c r="BJ881" t="s">
        <v>351</v>
      </c>
      <c r="BM881">
        <v>0</v>
      </c>
      <c r="BN881">
        <v>0</v>
      </c>
      <c r="BO881" t="s">
        <v>3</v>
      </c>
      <c r="BP881">
        <v>0</v>
      </c>
      <c r="BQ881">
        <v>1</v>
      </c>
      <c r="BR881">
        <v>0</v>
      </c>
      <c r="BS881">
        <v>1</v>
      </c>
      <c r="BT881">
        <v>1</v>
      </c>
      <c r="BU881">
        <v>1</v>
      </c>
      <c r="BV881">
        <v>1</v>
      </c>
      <c r="BW881">
        <v>1</v>
      </c>
      <c r="BX881">
        <v>1</v>
      </c>
      <c r="BY881" t="s">
        <v>3</v>
      </c>
      <c r="BZ881">
        <v>70</v>
      </c>
      <c r="CA881">
        <v>10</v>
      </c>
      <c r="CB881" t="s">
        <v>3</v>
      </c>
      <c r="CE881">
        <v>0</v>
      </c>
      <c r="CF881">
        <v>0</v>
      </c>
      <c r="CG881">
        <v>0</v>
      </c>
      <c r="CM881">
        <v>0</v>
      </c>
      <c r="CN881" t="s">
        <v>3</v>
      </c>
      <c r="CO881">
        <v>0</v>
      </c>
      <c r="CP881">
        <f t="shared" si="640"/>
        <v>40.54</v>
      </c>
      <c r="CQ881">
        <f t="shared" si="641"/>
        <v>0</v>
      </c>
      <c r="CR881">
        <f>(((((ET881*2))*BB881-((EU881*2))*BS881)+AE881*BS881)*AV881)</f>
        <v>0</v>
      </c>
      <c r="CS881">
        <f t="shared" si="642"/>
        <v>0</v>
      </c>
      <c r="CT881">
        <f t="shared" si="643"/>
        <v>405.44</v>
      </c>
      <c r="CU881">
        <f t="shared" si="644"/>
        <v>0</v>
      </c>
      <c r="CV881">
        <f t="shared" si="645"/>
        <v>1.2</v>
      </c>
      <c r="CW881">
        <f t="shared" si="646"/>
        <v>0</v>
      </c>
      <c r="CX881">
        <f t="shared" si="647"/>
        <v>0</v>
      </c>
      <c r="CY881">
        <f t="shared" si="648"/>
        <v>28.377999999999997</v>
      </c>
      <c r="CZ881">
        <f t="shared" si="649"/>
        <v>4.0539999999999994</v>
      </c>
      <c r="DC881" t="s">
        <v>3</v>
      </c>
      <c r="DD881" t="s">
        <v>205</v>
      </c>
      <c r="DE881" t="s">
        <v>205</v>
      </c>
      <c r="DF881" t="s">
        <v>205</v>
      </c>
      <c r="DG881" t="s">
        <v>205</v>
      </c>
      <c r="DH881" t="s">
        <v>3</v>
      </c>
      <c r="DI881" t="s">
        <v>205</v>
      </c>
      <c r="DJ881" t="s">
        <v>205</v>
      </c>
      <c r="DK881" t="s">
        <v>3</v>
      </c>
      <c r="DL881" t="s">
        <v>205</v>
      </c>
      <c r="DM881" t="s">
        <v>205</v>
      </c>
      <c r="DN881">
        <v>0</v>
      </c>
      <c r="DO881">
        <v>0</v>
      </c>
      <c r="DP881">
        <v>1</v>
      </c>
      <c r="DQ881">
        <v>1</v>
      </c>
      <c r="DU881">
        <v>1010</v>
      </c>
      <c r="DV881" t="s">
        <v>166</v>
      </c>
      <c r="DW881" t="s">
        <v>166</v>
      </c>
      <c r="DX881">
        <v>10</v>
      </c>
      <c r="DZ881" t="s">
        <v>3</v>
      </c>
      <c r="EA881" t="s">
        <v>3</v>
      </c>
      <c r="EB881" t="s">
        <v>3</v>
      </c>
      <c r="EC881" t="s">
        <v>3</v>
      </c>
      <c r="EE881">
        <v>113434998</v>
      </c>
      <c r="EF881">
        <v>1</v>
      </c>
      <c r="EG881" t="s">
        <v>23</v>
      </c>
      <c r="EH881">
        <v>0</v>
      </c>
      <c r="EI881" t="s">
        <v>3</v>
      </c>
      <c r="EJ881">
        <v>4</v>
      </c>
      <c r="EK881">
        <v>0</v>
      </c>
      <c r="EL881" t="s">
        <v>24</v>
      </c>
      <c r="EM881" t="s">
        <v>25</v>
      </c>
      <c r="EO881" t="s">
        <v>3</v>
      </c>
      <c r="EQ881">
        <v>132096</v>
      </c>
      <c r="ER881">
        <v>202.72</v>
      </c>
      <c r="ES881">
        <v>0</v>
      </c>
      <c r="ET881">
        <v>0</v>
      </c>
      <c r="EU881">
        <v>0</v>
      </c>
      <c r="EV881">
        <v>202.72</v>
      </c>
      <c r="EW881">
        <v>0.6</v>
      </c>
      <c r="EX881">
        <v>0</v>
      </c>
      <c r="EY881">
        <v>0</v>
      </c>
      <c r="FQ881">
        <v>0</v>
      </c>
      <c r="FR881">
        <f t="shared" si="650"/>
        <v>0</v>
      </c>
      <c r="FS881">
        <v>0</v>
      </c>
      <c r="FX881">
        <v>140</v>
      </c>
      <c r="FY881">
        <v>20</v>
      </c>
      <c r="GA881" t="s">
        <v>3</v>
      </c>
      <c r="GD881">
        <v>0</v>
      </c>
      <c r="GF881">
        <v>-1397497015</v>
      </c>
      <c r="GG881">
        <v>2</v>
      </c>
      <c r="GH881">
        <v>1</v>
      </c>
      <c r="GI881">
        <v>-2</v>
      </c>
      <c r="GJ881">
        <v>0</v>
      </c>
      <c r="GK881">
        <f>ROUND(R881*(R12)/100,2)</f>
        <v>0</v>
      </c>
      <c r="GL881">
        <f t="shared" si="651"/>
        <v>0</v>
      </c>
      <c r="GM881">
        <f t="shared" si="652"/>
        <v>72.97</v>
      </c>
      <c r="GN881">
        <f t="shared" si="653"/>
        <v>0</v>
      </c>
      <c r="GO881">
        <f t="shared" si="654"/>
        <v>0</v>
      </c>
      <c r="GP881">
        <f t="shared" si="655"/>
        <v>72.97</v>
      </c>
      <c r="GR881">
        <v>0</v>
      </c>
      <c r="GS881">
        <v>0</v>
      </c>
      <c r="GT881">
        <v>0</v>
      </c>
      <c r="GU881" t="s">
        <v>205</v>
      </c>
      <c r="GV881">
        <f>ROUND(((GT881*2)),6)</f>
        <v>0</v>
      </c>
      <c r="GW881">
        <v>1</v>
      </c>
      <c r="GX881">
        <f t="shared" si="656"/>
        <v>0</v>
      </c>
      <c r="HA881">
        <v>0</v>
      </c>
      <c r="HB881">
        <v>0</v>
      </c>
      <c r="HC881">
        <f t="shared" si="657"/>
        <v>0</v>
      </c>
      <c r="HE881" t="s">
        <v>3</v>
      </c>
      <c r="HF881" t="s">
        <v>3</v>
      </c>
      <c r="HM881" t="s">
        <v>3</v>
      </c>
      <c r="HN881" t="s">
        <v>3</v>
      </c>
      <c r="HO881" t="s">
        <v>3</v>
      </c>
      <c r="HP881" t="s">
        <v>3</v>
      </c>
      <c r="HQ881" t="s">
        <v>3</v>
      </c>
      <c r="IK881">
        <v>0</v>
      </c>
    </row>
    <row r="882" spans="1:245" x14ac:dyDescent="0.2">
      <c r="A882">
        <v>17</v>
      </c>
      <c r="B882">
        <v>1</v>
      </c>
      <c r="C882">
        <f>ROW(SmtRes!A763)</f>
        <v>763</v>
      </c>
      <c r="D882">
        <f>ROW(EtalonRes!A763)</f>
        <v>763</v>
      </c>
      <c r="E882" t="s">
        <v>575</v>
      </c>
      <c r="F882" t="s">
        <v>576</v>
      </c>
      <c r="G882" t="s">
        <v>577</v>
      </c>
      <c r="H882" t="s">
        <v>19</v>
      </c>
      <c r="I882">
        <v>1</v>
      </c>
      <c r="J882">
        <v>0</v>
      </c>
      <c r="K882">
        <v>1</v>
      </c>
      <c r="O882">
        <f t="shared" si="626"/>
        <v>717.72</v>
      </c>
      <c r="P882">
        <f t="shared" si="627"/>
        <v>10.78</v>
      </c>
      <c r="Q882">
        <f t="shared" si="628"/>
        <v>130.35</v>
      </c>
      <c r="R882">
        <f t="shared" si="629"/>
        <v>85.06</v>
      </c>
      <c r="S882">
        <f t="shared" si="630"/>
        <v>576.59</v>
      </c>
      <c r="T882">
        <f t="shared" si="631"/>
        <v>0</v>
      </c>
      <c r="U882">
        <f t="shared" si="632"/>
        <v>1.4850000000000001</v>
      </c>
      <c r="V882">
        <f t="shared" si="633"/>
        <v>0</v>
      </c>
      <c r="W882">
        <f t="shared" si="634"/>
        <v>0</v>
      </c>
      <c r="X882">
        <f t="shared" si="635"/>
        <v>403.61</v>
      </c>
      <c r="Y882">
        <f t="shared" si="636"/>
        <v>57.66</v>
      </c>
      <c r="AA882">
        <v>150194011</v>
      </c>
      <c r="AB882">
        <f t="shared" si="637"/>
        <v>717.72249999999997</v>
      </c>
      <c r="AC882">
        <f>ROUND((((ES882*1)*11)),6)</f>
        <v>10.78</v>
      </c>
      <c r="AD882">
        <f>ROUND((((((ET882*0.75)*11))-(((EU882*0.75)*11)))+AE882),6)</f>
        <v>130.35</v>
      </c>
      <c r="AE882">
        <f>ROUND((((EU882*0.75)*11)),6)</f>
        <v>85.057500000000005</v>
      </c>
      <c r="AF882">
        <f>ROUND((((EV882*0.75)*11)),6)</f>
        <v>576.59249999999997</v>
      </c>
      <c r="AG882">
        <f t="shared" si="638"/>
        <v>0</v>
      </c>
      <c r="AH882">
        <f>(((EW882*0.75)*11))</f>
        <v>1.4850000000000001</v>
      </c>
      <c r="AI882">
        <f>(((EX882*0.75)*11))</f>
        <v>0</v>
      </c>
      <c r="AJ882">
        <f t="shared" si="639"/>
        <v>0</v>
      </c>
      <c r="AK882">
        <v>86.67</v>
      </c>
      <c r="AL882">
        <v>0.98</v>
      </c>
      <c r="AM882">
        <v>15.8</v>
      </c>
      <c r="AN882">
        <v>10.31</v>
      </c>
      <c r="AO882">
        <v>69.89</v>
      </c>
      <c r="AP882">
        <v>0</v>
      </c>
      <c r="AQ882">
        <v>0.18</v>
      </c>
      <c r="AR882">
        <v>0</v>
      </c>
      <c r="AS882">
        <v>0</v>
      </c>
      <c r="AT882">
        <v>70</v>
      </c>
      <c r="AU882">
        <v>10</v>
      </c>
      <c r="AV882">
        <v>1</v>
      </c>
      <c r="AW882">
        <v>1</v>
      </c>
      <c r="AZ882">
        <v>1</v>
      </c>
      <c r="BA882">
        <v>1</v>
      </c>
      <c r="BB882">
        <v>1</v>
      </c>
      <c r="BC882">
        <v>1</v>
      </c>
      <c r="BD882" t="s">
        <v>3</v>
      </c>
      <c r="BE882" t="s">
        <v>3</v>
      </c>
      <c r="BF882" t="s">
        <v>3</v>
      </c>
      <c r="BG882" t="s">
        <v>3</v>
      </c>
      <c r="BH882">
        <v>0</v>
      </c>
      <c r="BI882">
        <v>4</v>
      </c>
      <c r="BJ882" t="s">
        <v>578</v>
      </c>
      <c r="BM882">
        <v>0</v>
      </c>
      <c r="BN882">
        <v>0</v>
      </c>
      <c r="BO882" t="s">
        <v>3</v>
      </c>
      <c r="BP882">
        <v>0</v>
      </c>
      <c r="BQ882">
        <v>1</v>
      </c>
      <c r="BR882">
        <v>0</v>
      </c>
      <c r="BS882">
        <v>1</v>
      </c>
      <c r="BT882">
        <v>1</v>
      </c>
      <c r="BU882">
        <v>1</v>
      </c>
      <c r="BV882">
        <v>1</v>
      </c>
      <c r="BW882">
        <v>1</v>
      </c>
      <c r="BX882">
        <v>1</v>
      </c>
      <c r="BY882" t="s">
        <v>3</v>
      </c>
      <c r="BZ882">
        <v>70</v>
      </c>
      <c r="CA882">
        <v>10</v>
      </c>
      <c r="CB882" t="s">
        <v>3</v>
      </c>
      <c r="CE882">
        <v>0</v>
      </c>
      <c r="CF882">
        <v>0</v>
      </c>
      <c r="CG882">
        <v>0</v>
      </c>
      <c r="CM882">
        <v>0</v>
      </c>
      <c r="CN882" t="s">
        <v>851</v>
      </c>
      <c r="CO882">
        <v>0</v>
      </c>
      <c r="CP882">
        <f t="shared" si="640"/>
        <v>717.72</v>
      </c>
      <c r="CQ882">
        <f t="shared" si="641"/>
        <v>10.78</v>
      </c>
      <c r="CR882">
        <f>((((((ET882*0.75)*11))*BB882-(((EU882*0.75)*11))*BS882)+AE882*BS882)*AV882)</f>
        <v>130.35000000000002</v>
      </c>
      <c r="CS882">
        <f t="shared" si="642"/>
        <v>85.057500000000005</v>
      </c>
      <c r="CT882">
        <f t="shared" si="643"/>
        <v>576.59249999999997</v>
      </c>
      <c r="CU882">
        <f t="shared" si="644"/>
        <v>0</v>
      </c>
      <c r="CV882">
        <f t="shared" si="645"/>
        <v>1.4850000000000001</v>
      </c>
      <c r="CW882">
        <f t="shared" si="646"/>
        <v>0</v>
      </c>
      <c r="CX882">
        <f t="shared" si="647"/>
        <v>0</v>
      </c>
      <c r="CY882">
        <f t="shared" si="648"/>
        <v>403.61300000000006</v>
      </c>
      <c r="CZ882">
        <f t="shared" si="649"/>
        <v>57.659000000000006</v>
      </c>
      <c r="DC882" t="s">
        <v>3</v>
      </c>
      <c r="DD882" t="s">
        <v>31</v>
      </c>
      <c r="DE882" t="s">
        <v>32</v>
      </c>
      <c r="DF882" t="s">
        <v>32</v>
      </c>
      <c r="DG882" t="s">
        <v>32</v>
      </c>
      <c r="DH882" t="s">
        <v>3</v>
      </c>
      <c r="DI882" t="s">
        <v>32</v>
      </c>
      <c r="DJ882" t="s">
        <v>32</v>
      </c>
      <c r="DK882" t="s">
        <v>3</v>
      </c>
      <c r="DL882" t="s">
        <v>33</v>
      </c>
      <c r="DM882" t="s">
        <v>33</v>
      </c>
      <c r="DN882">
        <v>0</v>
      </c>
      <c r="DO882">
        <v>0</v>
      </c>
      <c r="DP882">
        <v>1</v>
      </c>
      <c r="DQ882">
        <v>1</v>
      </c>
      <c r="DU882">
        <v>1010</v>
      </c>
      <c r="DV882" t="s">
        <v>19</v>
      </c>
      <c r="DW882" t="s">
        <v>19</v>
      </c>
      <c r="DX882">
        <v>1</v>
      </c>
      <c r="DZ882" t="s">
        <v>3</v>
      </c>
      <c r="EA882" t="s">
        <v>3</v>
      </c>
      <c r="EB882" t="s">
        <v>3</v>
      </c>
      <c r="EC882" t="s">
        <v>3</v>
      </c>
      <c r="EE882">
        <v>113434998</v>
      </c>
      <c r="EF882">
        <v>1</v>
      </c>
      <c r="EG882" t="s">
        <v>23</v>
      </c>
      <c r="EH882">
        <v>0</v>
      </c>
      <c r="EI882" t="s">
        <v>3</v>
      </c>
      <c r="EJ882">
        <v>4</v>
      </c>
      <c r="EK882">
        <v>0</v>
      </c>
      <c r="EL882" t="s">
        <v>24</v>
      </c>
      <c r="EM882" t="s">
        <v>25</v>
      </c>
      <c r="EO882" t="s">
        <v>34</v>
      </c>
      <c r="EQ882">
        <v>131072</v>
      </c>
      <c r="ER882">
        <v>86.67</v>
      </c>
      <c r="ES882">
        <v>0.98</v>
      </c>
      <c r="ET882">
        <v>15.8</v>
      </c>
      <c r="EU882">
        <v>10.31</v>
      </c>
      <c r="EV882">
        <v>69.89</v>
      </c>
      <c r="EW882">
        <v>0.18</v>
      </c>
      <c r="EX882">
        <v>0</v>
      </c>
      <c r="EY882">
        <v>0</v>
      </c>
      <c r="FQ882">
        <v>0</v>
      </c>
      <c r="FR882">
        <f t="shared" si="650"/>
        <v>0</v>
      </c>
      <c r="FS882">
        <v>0</v>
      </c>
      <c r="FX882">
        <v>770</v>
      </c>
      <c r="FY882">
        <v>110</v>
      </c>
      <c r="GA882" t="s">
        <v>3</v>
      </c>
      <c r="GD882">
        <v>0</v>
      </c>
      <c r="GF882">
        <v>-836701090</v>
      </c>
      <c r="GG882">
        <v>2</v>
      </c>
      <c r="GH882">
        <v>1</v>
      </c>
      <c r="GI882">
        <v>-2</v>
      </c>
      <c r="GJ882">
        <v>0</v>
      </c>
      <c r="GK882">
        <f>ROUND(R882*(R12)/100,2)</f>
        <v>91.86</v>
      </c>
      <c r="GL882">
        <f t="shared" si="651"/>
        <v>0</v>
      </c>
      <c r="GM882">
        <f t="shared" si="652"/>
        <v>1270.8499999999999</v>
      </c>
      <c r="GN882">
        <f t="shared" si="653"/>
        <v>0</v>
      </c>
      <c r="GO882">
        <f t="shared" si="654"/>
        <v>0</v>
      </c>
      <c r="GP882">
        <f t="shared" si="655"/>
        <v>1270.8499999999999</v>
      </c>
      <c r="GR882">
        <v>0</v>
      </c>
      <c r="GS882">
        <v>0</v>
      </c>
      <c r="GT882">
        <v>0</v>
      </c>
      <c r="GU882" t="s">
        <v>33</v>
      </c>
      <c r="GV882">
        <f>ROUND(((GT882*11)),6)</f>
        <v>0</v>
      </c>
      <c r="GW882">
        <v>1</v>
      </c>
      <c r="GX882">
        <f t="shared" si="656"/>
        <v>0</v>
      </c>
      <c r="HA882">
        <v>0</v>
      </c>
      <c r="HB882">
        <v>0</v>
      </c>
      <c r="HC882">
        <f t="shared" si="657"/>
        <v>0</v>
      </c>
      <c r="HE882" t="s">
        <v>3</v>
      </c>
      <c r="HF882" t="s">
        <v>3</v>
      </c>
      <c r="HM882" t="s">
        <v>3</v>
      </c>
      <c r="HN882" t="s">
        <v>3</v>
      </c>
      <c r="HO882" t="s">
        <v>3</v>
      </c>
      <c r="HP882" t="s">
        <v>3</v>
      </c>
      <c r="HQ882" t="s">
        <v>3</v>
      </c>
      <c r="IK882">
        <v>0</v>
      </c>
    </row>
    <row r="883" spans="1:245" x14ac:dyDescent="0.2">
      <c r="A883">
        <v>17</v>
      </c>
      <c r="B883">
        <v>1</v>
      </c>
      <c r="C883">
        <f>ROW(SmtRes!A768)</f>
        <v>768</v>
      </c>
      <c r="D883">
        <f>ROW(EtalonRes!A768)</f>
        <v>768</v>
      </c>
      <c r="E883" t="s">
        <v>579</v>
      </c>
      <c r="F883" t="s">
        <v>580</v>
      </c>
      <c r="G883" t="s">
        <v>581</v>
      </c>
      <c r="H883" t="s">
        <v>19</v>
      </c>
      <c r="I883">
        <v>1</v>
      </c>
      <c r="J883">
        <v>0</v>
      </c>
      <c r="K883">
        <v>1</v>
      </c>
      <c r="O883">
        <f t="shared" si="626"/>
        <v>287.31</v>
      </c>
      <c r="P883">
        <f t="shared" si="627"/>
        <v>0.98</v>
      </c>
      <c r="Q883">
        <f t="shared" si="628"/>
        <v>55.29</v>
      </c>
      <c r="R883">
        <f t="shared" si="629"/>
        <v>36.090000000000003</v>
      </c>
      <c r="S883">
        <f t="shared" si="630"/>
        <v>231.04</v>
      </c>
      <c r="T883">
        <f t="shared" si="631"/>
        <v>0</v>
      </c>
      <c r="U883">
        <f t="shared" si="632"/>
        <v>0.59499999999999997</v>
      </c>
      <c r="V883">
        <f t="shared" si="633"/>
        <v>0</v>
      </c>
      <c r="W883">
        <f t="shared" si="634"/>
        <v>0</v>
      </c>
      <c r="X883">
        <f t="shared" si="635"/>
        <v>161.72999999999999</v>
      </c>
      <c r="Y883">
        <f t="shared" si="636"/>
        <v>23.1</v>
      </c>
      <c r="AA883">
        <v>150194011</v>
      </c>
      <c r="AB883">
        <f t="shared" si="637"/>
        <v>287.30799999999999</v>
      </c>
      <c r="AC883">
        <f>ROUND(((ES883*1)),6)</f>
        <v>0.98</v>
      </c>
      <c r="AD883">
        <f>ROUND(((((ET883*0.7))-((EU883*0.7)))+AE883),6)</f>
        <v>55.292999999999999</v>
      </c>
      <c r="AE883">
        <f>ROUND(((EU883*0.7)),6)</f>
        <v>36.085000000000001</v>
      </c>
      <c r="AF883">
        <f>ROUND(((EV883*0.7)),6)</f>
        <v>231.035</v>
      </c>
      <c r="AG883">
        <f t="shared" si="638"/>
        <v>0</v>
      </c>
      <c r="AH883">
        <f>((EW883*0.7))</f>
        <v>0.59499999999999997</v>
      </c>
      <c r="AI883">
        <f>((EX883*0.7))</f>
        <v>0</v>
      </c>
      <c r="AJ883">
        <f t="shared" si="639"/>
        <v>0</v>
      </c>
      <c r="AK883">
        <v>410.02</v>
      </c>
      <c r="AL883">
        <v>0.98</v>
      </c>
      <c r="AM883">
        <v>78.989999999999995</v>
      </c>
      <c r="AN883">
        <v>51.55</v>
      </c>
      <c r="AO883">
        <v>330.05</v>
      </c>
      <c r="AP883">
        <v>0</v>
      </c>
      <c r="AQ883">
        <v>0.85</v>
      </c>
      <c r="AR883">
        <v>0</v>
      </c>
      <c r="AS883">
        <v>0</v>
      </c>
      <c r="AT883">
        <v>70</v>
      </c>
      <c r="AU883">
        <v>10</v>
      </c>
      <c r="AV883">
        <v>1</v>
      </c>
      <c r="AW883">
        <v>1</v>
      </c>
      <c r="AZ883">
        <v>1</v>
      </c>
      <c r="BA883">
        <v>1</v>
      </c>
      <c r="BB883">
        <v>1</v>
      </c>
      <c r="BC883">
        <v>1</v>
      </c>
      <c r="BD883" t="s">
        <v>3</v>
      </c>
      <c r="BE883" t="s">
        <v>3</v>
      </c>
      <c r="BF883" t="s">
        <v>3</v>
      </c>
      <c r="BG883" t="s">
        <v>3</v>
      </c>
      <c r="BH883">
        <v>0</v>
      </c>
      <c r="BI883">
        <v>4</v>
      </c>
      <c r="BJ883" t="s">
        <v>582</v>
      </c>
      <c r="BM883">
        <v>0</v>
      </c>
      <c r="BN883">
        <v>0</v>
      </c>
      <c r="BO883" t="s">
        <v>3</v>
      </c>
      <c r="BP883">
        <v>0</v>
      </c>
      <c r="BQ883">
        <v>1</v>
      </c>
      <c r="BR883">
        <v>0</v>
      </c>
      <c r="BS883">
        <v>1</v>
      </c>
      <c r="BT883">
        <v>1</v>
      </c>
      <c r="BU883">
        <v>1</v>
      </c>
      <c r="BV883">
        <v>1</v>
      </c>
      <c r="BW883">
        <v>1</v>
      </c>
      <c r="BX883">
        <v>1</v>
      </c>
      <c r="BY883" t="s">
        <v>3</v>
      </c>
      <c r="BZ883">
        <v>70</v>
      </c>
      <c r="CA883">
        <v>10</v>
      </c>
      <c r="CB883" t="s">
        <v>3</v>
      </c>
      <c r="CE883">
        <v>0</v>
      </c>
      <c r="CF883">
        <v>0</v>
      </c>
      <c r="CG883">
        <v>0</v>
      </c>
      <c r="CM883">
        <v>0</v>
      </c>
      <c r="CN883" t="s">
        <v>850</v>
      </c>
      <c r="CO883">
        <v>0</v>
      </c>
      <c r="CP883">
        <f t="shared" si="640"/>
        <v>287.31</v>
      </c>
      <c r="CQ883">
        <f t="shared" si="641"/>
        <v>0.98</v>
      </c>
      <c r="CR883">
        <f>(((((ET883*0.7))*BB883-((EU883*0.7))*BS883)+AE883*BS883)*AV883)</f>
        <v>55.292999999999999</v>
      </c>
      <c r="CS883">
        <f t="shared" si="642"/>
        <v>36.085000000000001</v>
      </c>
      <c r="CT883">
        <f t="shared" si="643"/>
        <v>231.035</v>
      </c>
      <c r="CU883">
        <f t="shared" si="644"/>
        <v>0</v>
      </c>
      <c r="CV883">
        <f t="shared" si="645"/>
        <v>0.59499999999999997</v>
      </c>
      <c r="CW883">
        <f t="shared" si="646"/>
        <v>0</v>
      </c>
      <c r="CX883">
        <f t="shared" si="647"/>
        <v>0</v>
      </c>
      <c r="CY883">
        <f t="shared" si="648"/>
        <v>161.72799999999998</v>
      </c>
      <c r="CZ883">
        <f t="shared" si="649"/>
        <v>23.103999999999999</v>
      </c>
      <c r="DC883" t="s">
        <v>3</v>
      </c>
      <c r="DD883" t="s">
        <v>21</v>
      </c>
      <c r="DE883" t="s">
        <v>22</v>
      </c>
      <c r="DF883" t="s">
        <v>22</v>
      </c>
      <c r="DG883" t="s">
        <v>22</v>
      </c>
      <c r="DH883" t="s">
        <v>3</v>
      </c>
      <c r="DI883" t="s">
        <v>22</v>
      </c>
      <c r="DJ883" t="s">
        <v>22</v>
      </c>
      <c r="DK883" t="s">
        <v>3</v>
      </c>
      <c r="DL883" t="s">
        <v>3</v>
      </c>
      <c r="DM883" t="s">
        <v>3</v>
      </c>
      <c r="DN883">
        <v>0</v>
      </c>
      <c r="DO883">
        <v>0</v>
      </c>
      <c r="DP883">
        <v>1</v>
      </c>
      <c r="DQ883">
        <v>1</v>
      </c>
      <c r="DU883">
        <v>1010</v>
      </c>
      <c r="DV883" t="s">
        <v>19</v>
      </c>
      <c r="DW883" t="s">
        <v>19</v>
      </c>
      <c r="DX883">
        <v>1</v>
      </c>
      <c r="DZ883" t="s">
        <v>3</v>
      </c>
      <c r="EA883" t="s">
        <v>3</v>
      </c>
      <c r="EB883" t="s">
        <v>3</v>
      </c>
      <c r="EC883" t="s">
        <v>3</v>
      </c>
      <c r="EE883">
        <v>113434998</v>
      </c>
      <c r="EF883">
        <v>1</v>
      </c>
      <c r="EG883" t="s">
        <v>23</v>
      </c>
      <c r="EH883">
        <v>0</v>
      </c>
      <c r="EI883" t="s">
        <v>3</v>
      </c>
      <c r="EJ883">
        <v>4</v>
      </c>
      <c r="EK883">
        <v>0</v>
      </c>
      <c r="EL883" t="s">
        <v>24</v>
      </c>
      <c r="EM883" t="s">
        <v>25</v>
      </c>
      <c r="EO883" t="s">
        <v>26</v>
      </c>
      <c r="EQ883">
        <v>131072</v>
      </c>
      <c r="ER883">
        <v>410.02</v>
      </c>
      <c r="ES883">
        <v>0.98</v>
      </c>
      <c r="ET883">
        <v>78.989999999999995</v>
      </c>
      <c r="EU883">
        <v>51.55</v>
      </c>
      <c r="EV883">
        <v>330.05</v>
      </c>
      <c r="EW883">
        <v>0.85</v>
      </c>
      <c r="EX883">
        <v>0</v>
      </c>
      <c r="EY883">
        <v>0</v>
      </c>
      <c r="FQ883">
        <v>0</v>
      </c>
      <c r="FR883">
        <f t="shared" si="650"/>
        <v>0</v>
      </c>
      <c r="FS883">
        <v>0</v>
      </c>
      <c r="FX883">
        <v>70</v>
      </c>
      <c r="FY883">
        <v>10</v>
      </c>
      <c r="GA883" t="s">
        <v>3</v>
      </c>
      <c r="GD883">
        <v>0</v>
      </c>
      <c r="GF883">
        <v>789458807</v>
      </c>
      <c r="GG883">
        <v>2</v>
      </c>
      <c r="GH883">
        <v>1</v>
      </c>
      <c r="GI883">
        <v>-2</v>
      </c>
      <c r="GJ883">
        <v>0</v>
      </c>
      <c r="GK883">
        <f>ROUND(R883*(R12)/100,2)</f>
        <v>38.979999999999997</v>
      </c>
      <c r="GL883">
        <f t="shared" si="651"/>
        <v>0</v>
      </c>
      <c r="GM883">
        <f t="shared" si="652"/>
        <v>511.12</v>
      </c>
      <c r="GN883">
        <f t="shared" si="653"/>
        <v>0</v>
      </c>
      <c r="GO883">
        <f t="shared" si="654"/>
        <v>0</v>
      </c>
      <c r="GP883">
        <f t="shared" si="655"/>
        <v>511.12</v>
      </c>
      <c r="GR883">
        <v>0</v>
      </c>
      <c r="GS883">
        <v>0</v>
      </c>
      <c r="GT883">
        <v>0</v>
      </c>
      <c r="GU883" t="s">
        <v>3</v>
      </c>
      <c r="GV883">
        <f>ROUND((GT883),6)</f>
        <v>0</v>
      </c>
      <c r="GW883">
        <v>1</v>
      </c>
      <c r="GX883">
        <f t="shared" si="656"/>
        <v>0</v>
      </c>
      <c r="HA883">
        <v>0</v>
      </c>
      <c r="HB883">
        <v>0</v>
      </c>
      <c r="HC883">
        <f t="shared" si="657"/>
        <v>0</v>
      </c>
      <c r="HE883" t="s">
        <v>3</v>
      </c>
      <c r="HF883" t="s">
        <v>3</v>
      </c>
      <c r="HM883" t="s">
        <v>3</v>
      </c>
      <c r="HN883" t="s">
        <v>3</v>
      </c>
      <c r="HO883" t="s">
        <v>3</v>
      </c>
      <c r="HP883" t="s">
        <v>3</v>
      </c>
      <c r="HQ883" t="s">
        <v>3</v>
      </c>
      <c r="IK883">
        <v>0</v>
      </c>
    </row>
    <row r="884" spans="1:245" x14ac:dyDescent="0.2">
      <c r="A884">
        <v>17</v>
      </c>
      <c r="B884">
        <v>1</v>
      </c>
      <c r="C884">
        <f>ROW(SmtRes!A772)</f>
        <v>772</v>
      </c>
      <c r="D884">
        <f>ROW(EtalonRes!A772)</f>
        <v>772</v>
      </c>
      <c r="E884" t="s">
        <v>3</v>
      </c>
      <c r="F884" t="s">
        <v>89</v>
      </c>
      <c r="G884" t="s">
        <v>417</v>
      </c>
      <c r="H884" t="s">
        <v>19</v>
      </c>
      <c r="I884">
        <v>4</v>
      </c>
      <c r="J884">
        <v>0</v>
      </c>
      <c r="K884">
        <v>4</v>
      </c>
      <c r="O884">
        <f t="shared" si="626"/>
        <v>120.8</v>
      </c>
      <c r="P884">
        <f t="shared" si="627"/>
        <v>3.92</v>
      </c>
      <c r="Q884">
        <f t="shared" si="628"/>
        <v>23.7</v>
      </c>
      <c r="R884">
        <f t="shared" si="629"/>
        <v>15.48</v>
      </c>
      <c r="S884">
        <f t="shared" si="630"/>
        <v>93.18</v>
      </c>
      <c r="T884">
        <f t="shared" si="631"/>
        <v>0</v>
      </c>
      <c r="U884">
        <f t="shared" si="632"/>
        <v>0.24</v>
      </c>
      <c r="V884">
        <f t="shared" si="633"/>
        <v>0</v>
      </c>
      <c r="W884">
        <f t="shared" si="634"/>
        <v>0</v>
      </c>
      <c r="X884">
        <f t="shared" si="635"/>
        <v>65.23</v>
      </c>
      <c r="Y884">
        <f t="shared" si="636"/>
        <v>9.32</v>
      </c>
      <c r="AA884">
        <v>-1</v>
      </c>
      <c r="AB884">
        <f t="shared" si="637"/>
        <v>30.2</v>
      </c>
      <c r="AC884">
        <f>ROUND((((ES884*1)*2)),6)</f>
        <v>0.98</v>
      </c>
      <c r="AD884">
        <f>ROUND((((((ET884*0.75)*2))-(((EU884*0.75)*2)))+AE884),6)</f>
        <v>5.9249999999999998</v>
      </c>
      <c r="AE884">
        <f>ROUND((((EU884*0.75)*2)),6)</f>
        <v>3.87</v>
      </c>
      <c r="AF884">
        <f>ROUND((((EV884*0.75)*2)),6)</f>
        <v>23.295000000000002</v>
      </c>
      <c r="AG884">
        <f t="shared" si="638"/>
        <v>0</v>
      </c>
      <c r="AH884">
        <f>(((EW884*0.75)*2))</f>
        <v>0.06</v>
      </c>
      <c r="AI884">
        <f>(((EX884*0.75)*2))</f>
        <v>0</v>
      </c>
      <c r="AJ884">
        <f t="shared" si="639"/>
        <v>0</v>
      </c>
      <c r="AK884">
        <v>19.97</v>
      </c>
      <c r="AL884">
        <v>0.49</v>
      </c>
      <c r="AM884">
        <v>3.95</v>
      </c>
      <c r="AN884">
        <v>2.58</v>
      </c>
      <c r="AO884">
        <v>15.53</v>
      </c>
      <c r="AP884">
        <v>0</v>
      </c>
      <c r="AQ884">
        <v>0.04</v>
      </c>
      <c r="AR884">
        <v>0</v>
      </c>
      <c r="AS884">
        <v>0</v>
      </c>
      <c r="AT884">
        <v>70</v>
      </c>
      <c r="AU884">
        <v>10</v>
      </c>
      <c r="AV884">
        <v>1</v>
      </c>
      <c r="AW884">
        <v>1</v>
      </c>
      <c r="AZ884">
        <v>1</v>
      </c>
      <c r="BA884">
        <v>1</v>
      </c>
      <c r="BB884">
        <v>1</v>
      </c>
      <c r="BC884">
        <v>1</v>
      </c>
      <c r="BD884" t="s">
        <v>3</v>
      </c>
      <c r="BE884" t="s">
        <v>3</v>
      </c>
      <c r="BF884" t="s">
        <v>3</v>
      </c>
      <c r="BG884" t="s">
        <v>3</v>
      </c>
      <c r="BH884">
        <v>0</v>
      </c>
      <c r="BI884">
        <v>4</v>
      </c>
      <c r="BJ884" t="s">
        <v>91</v>
      </c>
      <c r="BM884">
        <v>0</v>
      </c>
      <c r="BN884">
        <v>0</v>
      </c>
      <c r="BO884" t="s">
        <v>3</v>
      </c>
      <c r="BP884">
        <v>0</v>
      </c>
      <c r="BQ884">
        <v>1</v>
      </c>
      <c r="BR884">
        <v>0</v>
      </c>
      <c r="BS884">
        <v>1</v>
      </c>
      <c r="BT884">
        <v>1</v>
      </c>
      <c r="BU884">
        <v>1</v>
      </c>
      <c r="BV884">
        <v>1</v>
      </c>
      <c r="BW884">
        <v>1</v>
      </c>
      <c r="BX884">
        <v>1</v>
      </c>
      <c r="BY884" t="s">
        <v>3</v>
      </c>
      <c r="BZ884">
        <v>70</v>
      </c>
      <c r="CA884">
        <v>10</v>
      </c>
      <c r="CB884" t="s">
        <v>3</v>
      </c>
      <c r="CE884">
        <v>0</v>
      </c>
      <c r="CF884">
        <v>0</v>
      </c>
      <c r="CG884">
        <v>0</v>
      </c>
      <c r="CM884">
        <v>0</v>
      </c>
      <c r="CN884" t="s">
        <v>851</v>
      </c>
      <c r="CO884">
        <v>0</v>
      </c>
      <c r="CP884">
        <f t="shared" si="640"/>
        <v>120.80000000000001</v>
      </c>
      <c r="CQ884">
        <f t="shared" si="641"/>
        <v>0.98</v>
      </c>
      <c r="CR884">
        <f>((((((ET884*0.75)*2))*BB884-(((EU884*0.75)*2))*BS884)+AE884*BS884)*AV884)</f>
        <v>5.9250000000000007</v>
      </c>
      <c r="CS884">
        <f t="shared" si="642"/>
        <v>3.87</v>
      </c>
      <c r="CT884">
        <f t="shared" si="643"/>
        <v>23.295000000000002</v>
      </c>
      <c r="CU884">
        <f t="shared" si="644"/>
        <v>0</v>
      </c>
      <c r="CV884">
        <f t="shared" si="645"/>
        <v>0.06</v>
      </c>
      <c r="CW884">
        <f t="shared" si="646"/>
        <v>0</v>
      </c>
      <c r="CX884">
        <f t="shared" si="647"/>
        <v>0</v>
      </c>
      <c r="CY884">
        <f t="shared" si="648"/>
        <v>65.225999999999999</v>
      </c>
      <c r="CZ884">
        <f t="shared" si="649"/>
        <v>9.3180000000000014</v>
      </c>
      <c r="DC884" t="s">
        <v>3</v>
      </c>
      <c r="DD884" t="s">
        <v>583</v>
      </c>
      <c r="DE884" t="s">
        <v>584</v>
      </c>
      <c r="DF884" t="s">
        <v>584</v>
      </c>
      <c r="DG884" t="s">
        <v>584</v>
      </c>
      <c r="DH884" t="s">
        <v>3</v>
      </c>
      <c r="DI884" t="s">
        <v>584</v>
      </c>
      <c r="DJ884" t="s">
        <v>584</v>
      </c>
      <c r="DK884" t="s">
        <v>3</v>
      </c>
      <c r="DL884" t="s">
        <v>205</v>
      </c>
      <c r="DM884" t="s">
        <v>205</v>
      </c>
      <c r="DN884">
        <v>0</v>
      </c>
      <c r="DO884">
        <v>0</v>
      </c>
      <c r="DP884">
        <v>1</v>
      </c>
      <c r="DQ884">
        <v>1</v>
      </c>
      <c r="DU884">
        <v>1010</v>
      </c>
      <c r="DV884" t="s">
        <v>19</v>
      </c>
      <c r="DW884" t="s">
        <v>19</v>
      </c>
      <c r="DX884">
        <v>1</v>
      </c>
      <c r="DZ884" t="s">
        <v>3</v>
      </c>
      <c r="EA884" t="s">
        <v>3</v>
      </c>
      <c r="EB884" t="s">
        <v>3</v>
      </c>
      <c r="EC884" t="s">
        <v>3</v>
      </c>
      <c r="EE884">
        <v>113434998</v>
      </c>
      <c r="EF884">
        <v>1</v>
      </c>
      <c r="EG884" t="s">
        <v>23</v>
      </c>
      <c r="EH884">
        <v>0</v>
      </c>
      <c r="EI884" t="s">
        <v>3</v>
      </c>
      <c r="EJ884">
        <v>4</v>
      </c>
      <c r="EK884">
        <v>0</v>
      </c>
      <c r="EL884" t="s">
        <v>24</v>
      </c>
      <c r="EM884" t="s">
        <v>25</v>
      </c>
      <c r="EO884" t="s">
        <v>34</v>
      </c>
      <c r="EQ884">
        <v>132096</v>
      </c>
      <c r="ER884">
        <v>19.97</v>
      </c>
      <c r="ES884">
        <v>0.49</v>
      </c>
      <c r="ET884">
        <v>3.95</v>
      </c>
      <c r="EU884">
        <v>2.58</v>
      </c>
      <c r="EV884">
        <v>15.53</v>
      </c>
      <c r="EW884">
        <v>0.04</v>
      </c>
      <c r="EX884">
        <v>0</v>
      </c>
      <c r="EY884">
        <v>0</v>
      </c>
      <c r="FQ884">
        <v>0</v>
      </c>
      <c r="FR884">
        <f t="shared" si="650"/>
        <v>0</v>
      </c>
      <c r="FS884">
        <v>0</v>
      </c>
      <c r="FX884">
        <v>140</v>
      </c>
      <c r="FY884">
        <v>20</v>
      </c>
      <c r="GA884" t="s">
        <v>3</v>
      </c>
      <c r="GD884">
        <v>0</v>
      </c>
      <c r="GF884">
        <v>-580284171</v>
      </c>
      <c r="GG884">
        <v>2</v>
      </c>
      <c r="GH884">
        <v>1</v>
      </c>
      <c r="GI884">
        <v>-2</v>
      </c>
      <c r="GJ884">
        <v>0</v>
      </c>
      <c r="GK884">
        <f>ROUND(R884*(R12)/100,2)</f>
        <v>16.72</v>
      </c>
      <c r="GL884">
        <f t="shared" si="651"/>
        <v>0</v>
      </c>
      <c r="GM884">
        <f t="shared" si="652"/>
        <v>212.07</v>
      </c>
      <c r="GN884">
        <f t="shared" si="653"/>
        <v>0</v>
      </c>
      <c r="GO884">
        <f t="shared" si="654"/>
        <v>0</v>
      </c>
      <c r="GP884">
        <f t="shared" si="655"/>
        <v>212.07</v>
      </c>
      <c r="GR884">
        <v>0</v>
      </c>
      <c r="GS884">
        <v>0</v>
      </c>
      <c r="GT884">
        <v>0</v>
      </c>
      <c r="GU884" t="s">
        <v>205</v>
      </c>
      <c r="GV884">
        <f>ROUND(((GT884*2)),6)</f>
        <v>0</v>
      </c>
      <c r="GW884">
        <v>1</v>
      </c>
      <c r="GX884">
        <f t="shared" si="656"/>
        <v>0</v>
      </c>
      <c r="HA884">
        <v>0</v>
      </c>
      <c r="HB884">
        <v>0</v>
      </c>
      <c r="HC884">
        <f t="shared" si="657"/>
        <v>0</v>
      </c>
      <c r="HE884" t="s">
        <v>3</v>
      </c>
      <c r="HF884" t="s">
        <v>3</v>
      </c>
      <c r="HM884" t="s">
        <v>3</v>
      </c>
      <c r="HN884" t="s">
        <v>3</v>
      </c>
      <c r="HO884" t="s">
        <v>3</v>
      </c>
      <c r="HP884" t="s">
        <v>3</v>
      </c>
      <c r="HQ884" t="s">
        <v>3</v>
      </c>
      <c r="IK884">
        <v>0</v>
      </c>
    </row>
    <row r="885" spans="1:245" x14ac:dyDescent="0.2">
      <c r="A885">
        <v>17</v>
      </c>
      <c r="B885">
        <v>1</v>
      </c>
      <c r="C885">
        <f>ROW(SmtRes!A776)</f>
        <v>776</v>
      </c>
      <c r="D885">
        <f>ROW(EtalonRes!A776)</f>
        <v>776</v>
      </c>
      <c r="E885" t="s">
        <v>3</v>
      </c>
      <c r="F885" t="s">
        <v>85</v>
      </c>
      <c r="G885" t="s">
        <v>415</v>
      </c>
      <c r="H885" t="s">
        <v>19</v>
      </c>
      <c r="I885">
        <v>4</v>
      </c>
      <c r="J885">
        <v>0</v>
      </c>
      <c r="K885">
        <v>4</v>
      </c>
      <c r="O885">
        <f t="shared" si="626"/>
        <v>220.16</v>
      </c>
      <c r="P885">
        <f t="shared" si="627"/>
        <v>1.96</v>
      </c>
      <c r="Q885">
        <f t="shared" si="628"/>
        <v>44.24</v>
      </c>
      <c r="R885">
        <f t="shared" si="629"/>
        <v>28.87</v>
      </c>
      <c r="S885">
        <f t="shared" si="630"/>
        <v>173.96</v>
      </c>
      <c r="T885">
        <f t="shared" si="631"/>
        <v>0</v>
      </c>
      <c r="U885">
        <f t="shared" si="632"/>
        <v>0.44799999999999995</v>
      </c>
      <c r="V885">
        <f t="shared" si="633"/>
        <v>0</v>
      </c>
      <c r="W885">
        <f t="shared" si="634"/>
        <v>0</v>
      </c>
      <c r="X885">
        <f t="shared" si="635"/>
        <v>121.77</v>
      </c>
      <c r="Y885">
        <f t="shared" si="636"/>
        <v>17.399999999999999</v>
      </c>
      <c r="AA885">
        <v>-1</v>
      </c>
      <c r="AB885">
        <f t="shared" si="637"/>
        <v>55.040999999999997</v>
      </c>
      <c r="AC885">
        <f>ROUND(((ES885*1)),6)</f>
        <v>0.49</v>
      </c>
      <c r="AD885">
        <f>ROUND(((((ET885*0.7))-((EU885*0.7)))+AE885),6)</f>
        <v>11.06</v>
      </c>
      <c r="AE885">
        <f>ROUND(((EU885*0.7)),6)</f>
        <v>7.2169999999999996</v>
      </c>
      <c r="AF885">
        <f>ROUND(((EV885*0.7)),6)</f>
        <v>43.491</v>
      </c>
      <c r="AG885">
        <f t="shared" si="638"/>
        <v>0</v>
      </c>
      <c r="AH885">
        <f>((EW885*0.7))</f>
        <v>0.11199999999999999</v>
      </c>
      <c r="AI885">
        <f>((EX885*0.7))</f>
        <v>0</v>
      </c>
      <c r="AJ885">
        <f t="shared" si="639"/>
        <v>0</v>
      </c>
      <c r="AK885">
        <v>78.42</v>
      </c>
      <c r="AL885">
        <v>0.49</v>
      </c>
      <c r="AM885">
        <v>15.8</v>
      </c>
      <c r="AN885">
        <v>10.31</v>
      </c>
      <c r="AO885">
        <v>62.13</v>
      </c>
      <c r="AP885">
        <v>0</v>
      </c>
      <c r="AQ885">
        <v>0.16</v>
      </c>
      <c r="AR885">
        <v>0</v>
      </c>
      <c r="AS885">
        <v>0</v>
      </c>
      <c r="AT885">
        <v>70</v>
      </c>
      <c r="AU885">
        <v>10</v>
      </c>
      <c r="AV885">
        <v>1</v>
      </c>
      <c r="AW885">
        <v>1</v>
      </c>
      <c r="AZ885">
        <v>1</v>
      </c>
      <c r="BA885">
        <v>1</v>
      </c>
      <c r="BB885">
        <v>1</v>
      </c>
      <c r="BC885">
        <v>1</v>
      </c>
      <c r="BD885" t="s">
        <v>3</v>
      </c>
      <c r="BE885" t="s">
        <v>3</v>
      </c>
      <c r="BF885" t="s">
        <v>3</v>
      </c>
      <c r="BG885" t="s">
        <v>3</v>
      </c>
      <c r="BH885">
        <v>0</v>
      </c>
      <c r="BI885">
        <v>4</v>
      </c>
      <c r="BJ885" t="s">
        <v>87</v>
      </c>
      <c r="BM885">
        <v>0</v>
      </c>
      <c r="BN885">
        <v>0</v>
      </c>
      <c r="BO885" t="s">
        <v>3</v>
      </c>
      <c r="BP885">
        <v>0</v>
      </c>
      <c r="BQ885">
        <v>1</v>
      </c>
      <c r="BR885">
        <v>0</v>
      </c>
      <c r="BS885">
        <v>1</v>
      </c>
      <c r="BT885">
        <v>1</v>
      </c>
      <c r="BU885">
        <v>1</v>
      </c>
      <c r="BV885">
        <v>1</v>
      </c>
      <c r="BW885">
        <v>1</v>
      </c>
      <c r="BX885">
        <v>1</v>
      </c>
      <c r="BY885" t="s">
        <v>3</v>
      </c>
      <c r="BZ885">
        <v>70</v>
      </c>
      <c r="CA885">
        <v>10</v>
      </c>
      <c r="CB885" t="s">
        <v>3</v>
      </c>
      <c r="CE885">
        <v>0</v>
      </c>
      <c r="CF885">
        <v>0</v>
      </c>
      <c r="CG885">
        <v>0</v>
      </c>
      <c r="CM885">
        <v>0</v>
      </c>
      <c r="CN885" t="s">
        <v>850</v>
      </c>
      <c r="CO885">
        <v>0</v>
      </c>
      <c r="CP885">
        <f t="shared" si="640"/>
        <v>220.16000000000003</v>
      </c>
      <c r="CQ885">
        <f t="shared" si="641"/>
        <v>0.49</v>
      </c>
      <c r="CR885">
        <f>(((((ET885*0.7))*BB885-((EU885*0.7))*BS885)+AE885*BS885)*AV885)</f>
        <v>11.06</v>
      </c>
      <c r="CS885">
        <f t="shared" si="642"/>
        <v>7.2169999999999996</v>
      </c>
      <c r="CT885">
        <f t="shared" si="643"/>
        <v>43.491</v>
      </c>
      <c r="CU885">
        <f t="shared" si="644"/>
        <v>0</v>
      </c>
      <c r="CV885">
        <f t="shared" si="645"/>
        <v>0.11199999999999999</v>
      </c>
      <c r="CW885">
        <f t="shared" si="646"/>
        <v>0</v>
      </c>
      <c r="CX885">
        <f t="shared" si="647"/>
        <v>0</v>
      </c>
      <c r="CY885">
        <f t="shared" si="648"/>
        <v>121.77200000000001</v>
      </c>
      <c r="CZ885">
        <f t="shared" si="649"/>
        <v>17.396000000000001</v>
      </c>
      <c r="DC885" t="s">
        <v>3</v>
      </c>
      <c r="DD885" t="s">
        <v>21</v>
      </c>
      <c r="DE885" t="s">
        <v>22</v>
      </c>
      <c r="DF885" t="s">
        <v>22</v>
      </c>
      <c r="DG885" t="s">
        <v>22</v>
      </c>
      <c r="DH885" t="s">
        <v>3</v>
      </c>
      <c r="DI885" t="s">
        <v>22</v>
      </c>
      <c r="DJ885" t="s">
        <v>22</v>
      </c>
      <c r="DK885" t="s">
        <v>3</v>
      </c>
      <c r="DL885" t="s">
        <v>3</v>
      </c>
      <c r="DM885" t="s">
        <v>3</v>
      </c>
      <c r="DN885">
        <v>0</v>
      </c>
      <c r="DO885">
        <v>0</v>
      </c>
      <c r="DP885">
        <v>1</v>
      </c>
      <c r="DQ885">
        <v>1</v>
      </c>
      <c r="DU885">
        <v>1010</v>
      </c>
      <c r="DV885" t="s">
        <v>19</v>
      </c>
      <c r="DW885" t="s">
        <v>19</v>
      </c>
      <c r="DX885">
        <v>1</v>
      </c>
      <c r="DZ885" t="s">
        <v>3</v>
      </c>
      <c r="EA885" t="s">
        <v>3</v>
      </c>
      <c r="EB885" t="s">
        <v>3</v>
      </c>
      <c r="EC885" t="s">
        <v>3</v>
      </c>
      <c r="EE885">
        <v>113434998</v>
      </c>
      <c r="EF885">
        <v>1</v>
      </c>
      <c r="EG885" t="s">
        <v>23</v>
      </c>
      <c r="EH885">
        <v>0</v>
      </c>
      <c r="EI885" t="s">
        <v>3</v>
      </c>
      <c r="EJ885">
        <v>4</v>
      </c>
      <c r="EK885">
        <v>0</v>
      </c>
      <c r="EL885" t="s">
        <v>24</v>
      </c>
      <c r="EM885" t="s">
        <v>25</v>
      </c>
      <c r="EO885" t="s">
        <v>26</v>
      </c>
      <c r="EQ885">
        <v>132096</v>
      </c>
      <c r="ER885">
        <v>78.42</v>
      </c>
      <c r="ES885">
        <v>0.49</v>
      </c>
      <c r="ET885">
        <v>15.8</v>
      </c>
      <c r="EU885">
        <v>10.31</v>
      </c>
      <c r="EV885">
        <v>62.13</v>
      </c>
      <c r="EW885">
        <v>0.16</v>
      </c>
      <c r="EX885">
        <v>0</v>
      </c>
      <c r="EY885">
        <v>0</v>
      </c>
      <c r="FQ885">
        <v>0</v>
      </c>
      <c r="FR885">
        <f t="shared" si="650"/>
        <v>0</v>
      </c>
      <c r="FS885">
        <v>0</v>
      </c>
      <c r="FX885">
        <v>70</v>
      </c>
      <c r="FY885">
        <v>10</v>
      </c>
      <c r="GA885" t="s">
        <v>3</v>
      </c>
      <c r="GD885">
        <v>0</v>
      </c>
      <c r="GF885">
        <v>-25917150</v>
      </c>
      <c r="GG885">
        <v>2</v>
      </c>
      <c r="GH885">
        <v>1</v>
      </c>
      <c r="GI885">
        <v>-2</v>
      </c>
      <c r="GJ885">
        <v>0</v>
      </c>
      <c r="GK885">
        <f>ROUND(R885*(R12)/100,2)</f>
        <v>31.18</v>
      </c>
      <c r="GL885">
        <f t="shared" si="651"/>
        <v>0</v>
      </c>
      <c r="GM885">
        <f t="shared" si="652"/>
        <v>390.51</v>
      </c>
      <c r="GN885">
        <f t="shared" si="653"/>
        <v>0</v>
      </c>
      <c r="GO885">
        <f t="shared" si="654"/>
        <v>0</v>
      </c>
      <c r="GP885">
        <f t="shared" si="655"/>
        <v>390.51</v>
      </c>
      <c r="GR885">
        <v>0</v>
      </c>
      <c r="GS885">
        <v>0</v>
      </c>
      <c r="GT885">
        <v>0</v>
      </c>
      <c r="GU885" t="s">
        <v>3</v>
      </c>
      <c r="GV885">
        <f>ROUND((GT885),6)</f>
        <v>0</v>
      </c>
      <c r="GW885">
        <v>1</v>
      </c>
      <c r="GX885">
        <f t="shared" si="656"/>
        <v>0</v>
      </c>
      <c r="HA885">
        <v>0</v>
      </c>
      <c r="HB885">
        <v>0</v>
      </c>
      <c r="HC885">
        <f t="shared" si="657"/>
        <v>0</v>
      </c>
      <c r="HE885" t="s">
        <v>3</v>
      </c>
      <c r="HF885" t="s">
        <v>3</v>
      </c>
      <c r="HM885" t="s">
        <v>3</v>
      </c>
      <c r="HN885" t="s">
        <v>3</v>
      </c>
      <c r="HO885" t="s">
        <v>3</v>
      </c>
      <c r="HP885" t="s">
        <v>3</v>
      </c>
      <c r="HQ885" t="s">
        <v>3</v>
      </c>
      <c r="IK885">
        <v>0</v>
      </c>
    </row>
    <row r="886" spans="1:245" x14ac:dyDescent="0.2">
      <c r="A886">
        <v>17</v>
      </c>
      <c r="B886">
        <v>1</v>
      </c>
      <c r="C886">
        <f>ROW(SmtRes!A781)</f>
        <v>781</v>
      </c>
      <c r="D886">
        <f>ROW(EtalonRes!A781)</f>
        <v>781</v>
      </c>
      <c r="E886" t="s">
        <v>585</v>
      </c>
      <c r="F886" t="s">
        <v>81</v>
      </c>
      <c r="G886" t="s">
        <v>82</v>
      </c>
      <c r="H886" t="s">
        <v>19</v>
      </c>
      <c r="I886">
        <v>6</v>
      </c>
      <c r="J886">
        <v>0</v>
      </c>
      <c r="K886">
        <v>6</v>
      </c>
      <c r="O886">
        <f t="shared" si="626"/>
        <v>1680.36</v>
      </c>
      <c r="P886">
        <f t="shared" si="627"/>
        <v>135.96</v>
      </c>
      <c r="Q886">
        <f t="shared" si="628"/>
        <v>391.05</v>
      </c>
      <c r="R886">
        <f t="shared" si="629"/>
        <v>255.42</v>
      </c>
      <c r="S886">
        <f t="shared" si="630"/>
        <v>1153.3499999999999</v>
      </c>
      <c r="T886">
        <f t="shared" si="631"/>
        <v>0</v>
      </c>
      <c r="U886">
        <f t="shared" si="632"/>
        <v>2.9699999999999998</v>
      </c>
      <c r="V886">
        <f t="shared" si="633"/>
        <v>0</v>
      </c>
      <c r="W886">
        <f t="shared" si="634"/>
        <v>0</v>
      </c>
      <c r="X886">
        <f t="shared" si="635"/>
        <v>807.35</v>
      </c>
      <c r="Y886">
        <f t="shared" si="636"/>
        <v>115.34</v>
      </c>
      <c r="AA886">
        <v>150194011</v>
      </c>
      <c r="AB886">
        <f t="shared" si="637"/>
        <v>280.06</v>
      </c>
      <c r="AC886">
        <f>ROUND((((ES886*1)*11)),6)</f>
        <v>22.66</v>
      </c>
      <c r="AD886">
        <f>ROUND((((((ET886*0.75)*11))-(((EU886*0.75)*11)))+AE886),6)</f>
        <v>65.174999999999997</v>
      </c>
      <c r="AE886">
        <f>ROUND((((EU886*0.75)*11)),6)</f>
        <v>42.57</v>
      </c>
      <c r="AF886">
        <f>ROUND((((EV886*0.75)*11)),6)</f>
        <v>192.22499999999999</v>
      </c>
      <c r="AG886">
        <f t="shared" si="638"/>
        <v>0</v>
      </c>
      <c r="AH886">
        <f>(((EW886*0.75)*11))</f>
        <v>0.495</v>
      </c>
      <c r="AI886">
        <f>(((EX886*0.75)*11))</f>
        <v>0</v>
      </c>
      <c r="AJ886">
        <f t="shared" si="639"/>
        <v>0</v>
      </c>
      <c r="AK886">
        <v>33.26</v>
      </c>
      <c r="AL886">
        <v>2.06</v>
      </c>
      <c r="AM886">
        <v>7.9</v>
      </c>
      <c r="AN886">
        <v>5.16</v>
      </c>
      <c r="AO886">
        <v>23.3</v>
      </c>
      <c r="AP886">
        <v>0</v>
      </c>
      <c r="AQ886">
        <v>0.06</v>
      </c>
      <c r="AR886">
        <v>0</v>
      </c>
      <c r="AS886">
        <v>0</v>
      </c>
      <c r="AT886">
        <v>70</v>
      </c>
      <c r="AU886">
        <v>10</v>
      </c>
      <c r="AV886">
        <v>1</v>
      </c>
      <c r="AW886">
        <v>1</v>
      </c>
      <c r="AZ886">
        <v>1</v>
      </c>
      <c r="BA886">
        <v>1</v>
      </c>
      <c r="BB886">
        <v>1</v>
      </c>
      <c r="BC886">
        <v>1</v>
      </c>
      <c r="BD886" t="s">
        <v>3</v>
      </c>
      <c r="BE886" t="s">
        <v>3</v>
      </c>
      <c r="BF886" t="s">
        <v>3</v>
      </c>
      <c r="BG886" t="s">
        <v>3</v>
      </c>
      <c r="BH886">
        <v>0</v>
      </c>
      <c r="BI886">
        <v>4</v>
      </c>
      <c r="BJ886" t="s">
        <v>83</v>
      </c>
      <c r="BM886">
        <v>0</v>
      </c>
      <c r="BN886">
        <v>0</v>
      </c>
      <c r="BO886" t="s">
        <v>3</v>
      </c>
      <c r="BP886">
        <v>0</v>
      </c>
      <c r="BQ886">
        <v>1</v>
      </c>
      <c r="BR886">
        <v>0</v>
      </c>
      <c r="BS886">
        <v>1</v>
      </c>
      <c r="BT886">
        <v>1</v>
      </c>
      <c r="BU886">
        <v>1</v>
      </c>
      <c r="BV886">
        <v>1</v>
      </c>
      <c r="BW886">
        <v>1</v>
      </c>
      <c r="BX886">
        <v>1</v>
      </c>
      <c r="BY886" t="s">
        <v>3</v>
      </c>
      <c r="BZ886">
        <v>70</v>
      </c>
      <c r="CA886">
        <v>10</v>
      </c>
      <c r="CB886" t="s">
        <v>3</v>
      </c>
      <c r="CE886">
        <v>0</v>
      </c>
      <c r="CF886">
        <v>0</v>
      </c>
      <c r="CG886">
        <v>0</v>
      </c>
      <c r="CM886">
        <v>0</v>
      </c>
      <c r="CN886" t="s">
        <v>851</v>
      </c>
      <c r="CO886">
        <v>0</v>
      </c>
      <c r="CP886">
        <f t="shared" si="640"/>
        <v>1680.36</v>
      </c>
      <c r="CQ886">
        <f t="shared" si="641"/>
        <v>22.66</v>
      </c>
      <c r="CR886">
        <f>((((((ET886*0.75)*11))*BB886-(((EU886*0.75)*11))*BS886)+AE886*BS886)*AV886)</f>
        <v>65.175000000000011</v>
      </c>
      <c r="CS886">
        <f t="shared" si="642"/>
        <v>42.57</v>
      </c>
      <c r="CT886">
        <f t="shared" si="643"/>
        <v>192.22499999999999</v>
      </c>
      <c r="CU886">
        <f t="shared" si="644"/>
        <v>0</v>
      </c>
      <c r="CV886">
        <f t="shared" si="645"/>
        <v>0.495</v>
      </c>
      <c r="CW886">
        <f t="shared" si="646"/>
        <v>0</v>
      </c>
      <c r="CX886">
        <f t="shared" si="647"/>
        <v>0</v>
      </c>
      <c r="CY886">
        <f t="shared" si="648"/>
        <v>807.34500000000003</v>
      </c>
      <c r="CZ886">
        <f t="shared" si="649"/>
        <v>115.33499999999999</v>
      </c>
      <c r="DC886" t="s">
        <v>3</v>
      </c>
      <c r="DD886" t="s">
        <v>31</v>
      </c>
      <c r="DE886" t="s">
        <v>32</v>
      </c>
      <c r="DF886" t="s">
        <v>32</v>
      </c>
      <c r="DG886" t="s">
        <v>32</v>
      </c>
      <c r="DH886" t="s">
        <v>3</v>
      </c>
      <c r="DI886" t="s">
        <v>32</v>
      </c>
      <c r="DJ886" t="s">
        <v>32</v>
      </c>
      <c r="DK886" t="s">
        <v>3</v>
      </c>
      <c r="DL886" t="s">
        <v>33</v>
      </c>
      <c r="DM886" t="s">
        <v>33</v>
      </c>
      <c r="DN886">
        <v>0</v>
      </c>
      <c r="DO886">
        <v>0</v>
      </c>
      <c r="DP886">
        <v>1</v>
      </c>
      <c r="DQ886">
        <v>1</v>
      </c>
      <c r="DU886">
        <v>1010</v>
      </c>
      <c r="DV886" t="s">
        <v>19</v>
      </c>
      <c r="DW886" t="s">
        <v>19</v>
      </c>
      <c r="DX886">
        <v>1</v>
      </c>
      <c r="DZ886" t="s">
        <v>3</v>
      </c>
      <c r="EA886" t="s">
        <v>3</v>
      </c>
      <c r="EB886" t="s">
        <v>3</v>
      </c>
      <c r="EC886" t="s">
        <v>3</v>
      </c>
      <c r="EE886">
        <v>113434998</v>
      </c>
      <c r="EF886">
        <v>1</v>
      </c>
      <c r="EG886" t="s">
        <v>23</v>
      </c>
      <c r="EH886">
        <v>0</v>
      </c>
      <c r="EI886" t="s">
        <v>3</v>
      </c>
      <c r="EJ886">
        <v>4</v>
      </c>
      <c r="EK886">
        <v>0</v>
      </c>
      <c r="EL886" t="s">
        <v>24</v>
      </c>
      <c r="EM886" t="s">
        <v>25</v>
      </c>
      <c r="EO886" t="s">
        <v>34</v>
      </c>
      <c r="EQ886">
        <v>131072</v>
      </c>
      <c r="ER886">
        <v>33.26</v>
      </c>
      <c r="ES886">
        <v>2.06</v>
      </c>
      <c r="ET886">
        <v>7.9</v>
      </c>
      <c r="EU886">
        <v>5.16</v>
      </c>
      <c r="EV886">
        <v>23.3</v>
      </c>
      <c r="EW886">
        <v>0.06</v>
      </c>
      <c r="EX886">
        <v>0</v>
      </c>
      <c r="EY886">
        <v>0</v>
      </c>
      <c r="FQ886">
        <v>0</v>
      </c>
      <c r="FR886">
        <f t="shared" si="650"/>
        <v>0</v>
      </c>
      <c r="FS886">
        <v>0</v>
      </c>
      <c r="FX886">
        <v>770</v>
      </c>
      <c r="FY886">
        <v>110</v>
      </c>
      <c r="GA886" t="s">
        <v>3</v>
      </c>
      <c r="GD886">
        <v>0</v>
      </c>
      <c r="GF886">
        <v>457903881</v>
      </c>
      <c r="GG886">
        <v>2</v>
      </c>
      <c r="GH886">
        <v>1</v>
      </c>
      <c r="GI886">
        <v>-2</v>
      </c>
      <c r="GJ886">
        <v>0</v>
      </c>
      <c r="GK886">
        <f>ROUND(R886*(R12)/100,2)</f>
        <v>275.85000000000002</v>
      </c>
      <c r="GL886">
        <f t="shared" si="651"/>
        <v>0</v>
      </c>
      <c r="GM886">
        <f t="shared" si="652"/>
        <v>2878.9</v>
      </c>
      <c r="GN886">
        <f t="shared" si="653"/>
        <v>0</v>
      </c>
      <c r="GO886">
        <f t="shared" si="654"/>
        <v>0</v>
      </c>
      <c r="GP886">
        <f t="shared" si="655"/>
        <v>2878.9</v>
      </c>
      <c r="GR886">
        <v>0</v>
      </c>
      <c r="GS886">
        <v>0</v>
      </c>
      <c r="GT886">
        <v>0</v>
      </c>
      <c r="GU886" t="s">
        <v>33</v>
      </c>
      <c r="GV886">
        <f>ROUND(((GT886*11)),6)</f>
        <v>0</v>
      </c>
      <c r="GW886">
        <v>1</v>
      </c>
      <c r="GX886">
        <f t="shared" si="656"/>
        <v>0</v>
      </c>
      <c r="HA886">
        <v>0</v>
      </c>
      <c r="HB886">
        <v>0</v>
      </c>
      <c r="HC886">
        <f t="shared" si="657"/>
        <v>0</v>
      </c>
      <c r="HE886" t="s">
        <v>3</v>
      </c>
      <c r="HF886" t="s">
        <v>3</v>
      </c>
      <c r="HM886" t="s">
        <v>3</v>
      </c>
      <c r="HN886" t="s">
        <v>3</v>
      </c>
      <c r="HO886" t="s">
        <v>3</v>
      </c>
      <c r="HP886" t="s">
        <v>3</v>
      </c>
      <c r="HQ886" t="s">
        <v>3</v>
      </c>
      <c r="IK886">
        <v>0</v>
      </c>
    </row>
    <row r="887" spans="1:245" x14ac:dyDescent="0.2">
      <c r="A887">
        <v>17</v>
      </c>
      <c r="B887">
        <v>1</v>
      </c>
      <c r="C887">
        <f>ROW(SmtRes!A788)</f>
        <v>788</v>
      </c>
      <c r="D887">
        <f>ROW(EtalonRes!A788)</f>
        <v>788</v>
      </c>
      <c r="E887" t="s">
        <v>586</v>
      </c>
      <c r="F887" t="s">
        <v>77</v>
      </c>
      <c r="G887" t="s">
        <v>78</v>
      </c>
      <c r="H887" t="s">
        <v>19</v>
      </c>
      <c r="I887">
        <v>6</v>
      </c>
      <c r="J887">
        <v>0</v>
      </c>
      <c r="K887">
        <v>6</v>
      </c>
      <c r="O887">
        <f t="shared" si="626"/>
        <v>754.22</v>
      </c>
      <c r="P887">
        <f t="shared" si="627"/>
        <v>50.76</v>
      </c>
      <c r="Q887">
        <f t="shared" si="628"/>
        <v>132.68</v>
      </c>
      <c r="R887">
        <f t="shared" si="629"/>
        <v>86.6</v>
      </c>
      <c r="S887">
        <f t="shared" si="630"/>
        <v>570.78</v>
      </c>
      <c r="T887">
        <f t="shared" si="631"/>
        <v>0</v>
      </c>
      <c r="U887">
        <f t="shared" si="632"/>
        <v>1.4699999999999998</v>
      </c>
      <c r="V887">
        <f t="shared" si="633"/>
        <v>0</v>
      </c>
      <c r="W887">
        <f t="shared" si="634"/>
        <v>0</v>
      </c>
      <c r="X887">
        <f t="shared" si="635"/>
        <v>399.55</v>
      </c>
      <c r="Y887">
        <f t="shared" si="636"/>
        <v>57.08</v>
      </c>
      <c r="AA887">
        <v>150194011</v>
      </c>
      <c r="AB887">
        <f t="shared" si="637"/>
        <v>125.703</v>
      </c>
      <c r="AC887">
        <f>ROUND(((ES887*1)),6)</f>
        <v>8.4600000000000009</v>
      </c>
      <c r="AD887">
        <f>ROUND(((((ET887*0.7))-((EU887*0.7)))+AE887),6)</f>
        <v>22.113</v>
      </c>
      <c r="AE887">
        <f>ROUND(((EU887*0.7)),6)</f>
        <v>14.433999999999999</v>
      </c>
      <c r="AF887">
        <f>ROUND(((EV887*0.7)),6)</f>
        <v>95.13</v>
      </c>
      <c r="AG887">
        <f t="shared" si="638"/>
        <v>0</v>
      </c>
      <c r="AH887">
        <f>((EW887*0.7))</f>
        <v>0.24499999999999997</v>
      </c>
      <c r="AI887">
        <f>((EX887*0.7))</f>
        <v>0</v>
      </c>
      <c r="AJ887">
        <f t="shared" si="639"/>
        <v>0</v>
      </c>
      <c r="AK887">
        <v>175.95</v>
      </c>
      <c r="AL887">
        <v>8.4600000000000009</v>
      </c>
      <c r="AM887">
        <v>31.59</v>
      </c>
      <c r="AN887">
        <v>20.62</v>
      </c>
      <c r="AO887">
        <v>135.9</v>
      </c>
      <c r="AP887">
        <v>0</v>
      </c>
      <c r="AQ887">
        <v>0.35</v>
      </c>
      <c r="AR887">
        <v>0</v>
      </c>
      <c r="AS887">
        <v>0</v>
      </c>
      <c r="AT887">
        <v>70</v>
      </c>
      <c r="AU887">
        <v>10</v>
      </c>
      <c r="AV887">
        <v>1</v>
      </c>
      <c r="AW887">
        <v>1</v>
      </c>
      <c r="AZ887">
        <v>1</v>
      </c>
      <c r="BA887">
        <v>1</v>
      </c>
      <c r="BB887">
        <v>1</v>
      </c>
      <c r="BC887">
        <v>1</v>
      </c>
      <c r="BD887" t="s">
        <v>3</v>
      </c>
      <c r="BE887" t="s">
        <v>3</v>
      </c>
      <c r="BF887" t="s">
        <v>3</v>
      </c>
      <c r="BG887" t="s">
        <v>3</v>
      </c>
      <c r="BH887">
        <v>0</v>
      </c>
      <c r="BI887">
        <v>4</v>
      </c>
      <c r="BJ887" t="s">
        <v>79</v>
      </c>
      <c r="BM887">
        <v>0</v>
      </c>
      <c r="BN887">
        <v>0</v>
      </c>
      <c r="BO887" t="s">
        <v>3</v>
      </c>
      <c r="BP887">
        <v>0</v>
      </c>
      <c r="BQ887">
        <v>1</v>
      </c>
      <c r="BR887">
        <v>0</v>
      </c>
      <c r="BS887">
        <v>1</v>
      </c>
      <c r="BT887">
        <v>1</v>
      </c>
      <c r="BU887">
        <v>1</v>
      </c>
      <c r="BV887">
        <v>1</v>
      </c>
      <c r="BW887">
        <v>1</v>
      </c>
      <c r="BX887">
        <v>1</v>
      </c>
      <c r="BY887" t="s">
        <v>3</v>
      </c>
      <c r="BZ887">
        <v>70</v>
      </c>
      <c r="CA887">
        <v>10</v>
      </c>
      <c r="CB887" t="s">
        <v>3</v>
      </c>
      <c r="CE887">
        <v>0</v>
      </c>
      <c r="CF887">
        <v>0</v>
      </c>
      <c r="CG887">
        <v>0</v>
      </c>
      <c r="CM887">
        <v>0</v>
      </c>
      <c r="CN887" t="s">
        <v>850</v>
      </c>
      <c r="CO887">
        <v>0</v>
      </c>
      <c r="CP887">
        <f t="shared" si="640"/>
        <v>754.22</v>
      </c>
      <c r="CQ887">
        <f t="shared" si="641"/>
        <v>8.4600000000000009</v>
      </c>
      <c r="CR887">
        <f>(((((ET887*0.7))*BB887-((EU887*0.7))*BS887)+AE887*BS887)*AV887)</f>
        <v>22.113</v>
      </c>
      <c r="CS887">
        <f t="shared" si="642"/>
        <v>14.433999999999999</v>
      </c>
      <c r="CT887">
        <f t="shared" si="643"/>
        <v>95.13</v>
      </c>
      <c r="CU887">
        <f t="shared" si="644"/>
        <v>0</v>
      </c>
      <c r="CV887">
        <f t="shared" si="645"/>
        <v>0.24499999999999997</v>
      </c>
      <c r="CW887">
        <f t="shared" si="646"/>
        <v>0</v>
      </c>
      <c r="CX887">
        <f t="shared" si="647"/>
        <v>0</v>
      </c>
      <c r="CY887">
        <f t="shared" si="648"/>
        <v>399.54599999999999</v>
      </c>
      <c r="CZ887">
        <f t="shared" si="649"/>
        <v>57.077999999999996</v>
      </c>
      <c r="DC887" t="s">
        <v>3</v>
      </c>
      <c r="DD887" t="s">
        <v>21</v>
      </c>
      <c r="DE887" t="s">
        <v>22</v>
      </c>
      <c r="DF887" t="s">
        <v>22</v>
      </c>
      <c r="DG887" t="s">
        <v>22</v>
      </c>
      <c r="DH887" t="s">
        <v>3</v>
      </c>
      <c r="DI887" t="s">
        <v>22</v>
      </c>
      <c r="DJ887" t="s">
        <v>22</v>
      </c>
      <c r="DK887" t="s">
        <v>3</v>
      </c>
      <c r="DL887" t="s">
        <v>3</v>
      </c>
      <c r="DM887" t="s">
        <v>3</v>
      </c>
      <c r="DN887">
        <v>0</v>
      </c>
      <c r="DO887">
        <v>0</v>
      </c>
      <c r="DP887">
        <v>1</v>
      </c>
      <c r="DQ887">
        <v>1</v>
      </c>
      <c r="DU887">
        <v>1010</v>
      </c>
      <c r="DV887" t="s">
        <v>19</v>
      </c>
      <c r="DW887" t="s">
        <v>19</v>
      </c>
      <c r="DX887">
        <v>1</v>
      </c>
      <c r="DZ887" t="s">
        <v>3</v>
      </c>
      <c r="EA887" t="s">
        <v>3</v>
      </c>
      <c r="EB887" t="s">
        <v>3</v>
      </c>
      <c r="EC887" t="s">
        <v>3</v>
      </c>
      <c r="EE887">
        <v>113434998</v>
      </c>
      <c r="EF887">
        <v>1</v>
      </c>
      <c r="EG887" t="s">
        <v>23</v>
      </c>
      <c r="EH887">
        <v>0</v>
      </c>
      <c r="EI887" t="s">
        <v>3</v>
      </c>
      <c r="EJ887">
        <v>4</v>
      </c>
      <c r="EK887">
        <v>0</v>
      </c>
      <c r="EL887" t="s">
        <v>24</v>
      </c>
      <c r="EM887" t="s">
        <v>25</v>
      </c>
      <c r="EO887" t="s">
        <v>26</v>
      </c>
      <c r="EQ887">
        <v>131072</v>
      </c>
      <c r="ER887">
        <v>175.95</v>
      </c>
      <c r="ES887">
        <v>8.4600000000000009</v>
      </c>
      <c r="ET887">
        <v>31.59</v>
      </c>
      <c r="EU887">
        <v>20.62</v>
      </c>
      <c r="EV887">
        <v>135.9</v>
      </c>
      <c r="EW887">
        <v>0.35</v>
      </c>
      <c r="EX887">
        <v>0</v>
      </c>
      <c r="EY887">
        <v>0</v>
      </c>
      <c r="FQ887">
        <v>0</v>
      </c>
      <c r="FR887">
        <f t="shared" si="650"/>
        <v>0</v>
      </c>
      <c r="FS887">
        <v>0</v>
      </c>
      <c r="FX887">
        <v>70</v>
      </c>
      <c r="FY887">
        <v>10</v>
      </c>
      <c r="GA887" t="s">
        <v>3</v>
      </c>
      <c r="GD887">
        <v>0</v>
      </c>
      <c r="GF887">
        <v>-1682108898</v>
      </c>
      <c r="GG887">
        <v>2</v>
      </c>
      <c r="GH887">
        <v>1</v>
      </c>
      <c r="GI887">
        <v>-2</v>
      </c>
      <c r="GJ887">
        <v>0</v>
      </c>
      <c r="GK887">
        <f>ROUND(R887*(R12)/100,2)</f>
        <v>93.53</v>
      </c>
      <c r="GL887">
        <f t="shared" si="651"/>
        <v>0</v>
      </c>
      <c r="GM887">
        <f t="shared" si="652"/>
        <v>1304.3800000000001</v>
      </c>
      <c r="GN887">
        <f t="shared" si="653"/>
        <v>0</v>
      </c>
      <c r="GO887">
        <f t="shared" si="654"/>
        <v>0</v>
      </c>
      <c r="GP887">
        <f t="shared" si="655"/>
        <v>1304.3800000000001</v>
      </c>
      <c r="GR887">
        <v>0</v>
      </c>
      <c r="GS887">
        <v>0</v>
      </c>
      <c r="GT887">
        <v>0</v>
      </c>
      <c r="GU887" t="s">
        <v>3</v>
      </c>
      <c r="GV887">
        <f>ROUND((GT887),6)</f>
        <v>0</v>
      </c>
      <c r="GW887">
        <v>1</v>
      </c>
      <c r="GX887">
        <f t="shared" si="656"/>
        <v>0</v>
      </c>
      <c r="HA887">
        <v>0</v>
      </c>
      <c r="HB887">
        <v>0</v>
      </c>
      <c r="HC887">
        <f t="shared" si="657"/>
        <v>0</v>
      </c>
      <c r="HE887" t="s">
        <v>3</v>
      </c>
      <c r="HF887" t="s">
        <v>3</v>
      </c>
      <c r="HM887" t="s">
        <v>3</v>
      </c>
      <c r="HN887" t="s">
        <v>3</v>
      </c>
      <c r="HO887" t="s">
        <v>3</v>
      </c>
      <c r="HP887" t="s">
        <v>3</v>
      </c>
      <c r="HQ887" t="s">
        <v>3</v>
      </c>
      <c r="IK887">
        <v>0</v>
      </c>
    </row>
    <row r="888" spans="1:245" x14ac:dyDescent="0.2">
      <c r="A888">
        <v>17</v>
      </c>
      <c r="B888">
        <v>1</v>
      </c>
      <c r="C888">
        <f>ROW(SmtRes!A793)</f>
        <v>793</v>
      </c>
      <c r="D888">
        <f>ROW(EtalonRes!A793)</f>
        <v>793</v>
      </c>
      <c r="E888" t="s">
        <v>587</v>
      </c>
      <c r="F888" t="s">
        <v>537</v>
      </c>
      <c r="G888" t="s">
        <v>538</v>
      </c>
      <c r="H888" t="s">
        <v>19</v>
      </c>
      <c r="I888">
        <v>16</v>
      </c>
      <c r="J888">
        <v>0</v>
      </c>
      <c r="K888">
        <v>16</v>
      </c>
      <c r="O888">
        <f t="shared" si="626"/>
        <v>4480.96</v>
      </c>
      <c r="P888">
        <f t="shared" si="627"/>
        <v>362.56</v>
      </c>
      <c r="Q888">
        <f t="shared" si="628"/>
        <v>1042.8</v>
      </c>
      <c r="R888">
        <f t="shared" si="629"/>
        <v>681.12</v>
      </c>
      <c r="S888">
        <f t="shared" si="630"/>
        <v>3075.6</v>
      </c>
      <c r="T888">
        <f t="shared" si="631"/>
        <v>0</v>
      </c>
      <c r="U888">
        <f t="shared" si="632"/>
        <v>7.92</v>
      </c>
      <c r="V888">
        <f t="shared" si="633"/>
        <v>0</v>
      </c>
      <c r="W888">
        <f t="shared" si="634"/>
        <v>0</v>
      </c>
      <c r="X888">
        <f t="shared" si="635"/>
        <v>2152.92</v>
      </c>
      <c r="Y888">
        <f t="shared" si="636"/>
        <v>307.56</v>
      </c>
      <c r="AA888">
        <v>150194011</v>
      </c>
      <c r="AB888">
        <f t="shared" si="637"/>
        <v>280.06</v>
      </c>
      <c r="AC888">
        <f>ROUND((((ES888*1)*11)),6)</f>
        <v>22.66</v>
      </c>
      <c r="AD888">
        <f>ROUND((((((ET888*0.75)*11))-(((EU888*0.75)*11)))+AE888),6)</f>
        <v>65.174999999999997</v>
      </c>
      <c r="AE888">
        <f>ROUND((((EU888*0.75)*11)),6)</f>
        <v>42.57</v>
      </c>
      <c r="AF888">
        <f>ROUND((((EV888*0.75)*11)),6)</f>
        <v>192.22499999999999</v>
      </c>
      <c r="AG888">
        <f t="shared" si="638"/>
        <v>0</v>
      </c>
      <c r="AH888">
        <f>(((EW888*0.75)*11))</f>
        <v>0.495</v>
      </c>
      <c r="AI888">
        <f>(((EX888*0.75)*11))</f>
        <v>0</v>
      </c>
      <c r="AJ888">
        <f t="shared" si="639"/>
        <v>0</v>
      </c>
      <c r="AK888">
        <v>33.26</v>
      </c>
      <c r="AL888">
        <v>2.06</v>
      </c>
      <c r="AM888">
        <v>7.9</v>
      </c>
      <c r="AN888">
        <v>5.16</v>
      </c>
      <c r="AO888">
        <v>23.3</v>
      </c>
      <c r="AP888">
        <v>0</v>
      </c>
      <c r="AQ888">
        <v>0.06</v>
      </c>
      <c r="AR888">
        <v>0</v>
      </c>
      <c r="AS888">
        <v>0</v>
      </c>
      <c r="AT888">
        <v>70</v>
      </c>
      <c r="AU888">
        <v>10</v>
      </c>
      <c r="AV888">
        <v>1</v>
      </c>
      <c r="AW888">
        <v>1</v>
      </c>
      <c r="AZ888">
        <v>1</v>
      </c>
      <c r="BA888">
        <v>1</v>
      </c>
      <c r="BB888">
        <v>1</v>
      </c>
      <c r="BC888">
        <v>1</v>
      </c>
      <c r="BD888" t="s">
        <v>3</v>
      </c>
      <c r="BE888" t="s">
        <v>3</v>
      </c>
      <c r="BF888" t="s">
        <v>3</v>
      </c>
      <c r="BG888" t="s">
        <v>3</v>
      </c>
      <c r="BH888">
        <v>0</v>
      </c>
      <c r="BI888">
        <v>4</v>
      </c>
      <c r="BJ888" t="s">
        <v>539</v>
      </c>
      <c r="BM888">
        <v>0</v>
      </c>
      <c r="BN888">
        <v>0</v>
      </c>
      <c r="BO888" t="s">
        <v>3</v>
      </c>
      <c r="BP888">
        <v>0</v>
      </c>
      <c r="BQ888">
        <v>1</v>
      </c>
      <c r="BR888">
        <v>0</v>
      </c>
      <c r="BS888">
        <v>1</v>
      </c>
      <c r="BT888">
        <v>1</v>
      </c>
      <c r="BU888">
        <v>1</v>
      </c>
      <c r="BV888">
        <v>1</v>
      </c>
      <c r="BW888">
        <v>1</v>
      </c>
      <c r="BX888">
        <v>1</v>
      </c>
      <c r="BY888" t="s">
        <v>3</v>
      </c>
      <c r="BZ888">
        <v>70</v>
      </c>
      <c r="CA888">
        <v>10</v>
      </c>
      <c r="CB888" t="s">
        <v>3</v>
      </c>
      <c r="CE888">
        <v>0</v>
      </c>
      <c r="CF888">
        <v>0</v>
      </c>
      <c r="CG888">
        <v>0</v>
      </c>
      <c r="CM888">
        <v>0</v>
      </c>
      <c r="CN888" t="s">
        <v>851</v>
      </c>
      <c r="CO888">
        <v>0</v>
      </c>
      <c r="CP888">
        <f t="shared" si="640"/>
        <v>4480.96</v>
      </c>
      <c r="CQ888">
        <f t="shared" si="641"/>
        <v>22.66</v>
      </c>
      <c r="CR888">
        <f>((((((ET888*0.75)*11))*BB888-(((EU888*0.75)*11))*BS888)+AE888*BS888)*AV888)</f>
        <v>65.175000000000011</v>
      </c>
      <c r="CS888">
        <f t="shared" si="642"/>
        <v>42.57</v>
      </c>
      <c r="CT888">
        <f t="shared" si="643"/>
        <v>192.22499999999999</v>
      </c>
      <c r="CU888">
        <f t="shared" si="644"/>
        <v>0</v>
      </c>
      <c r="CV888">
        <f t="shared" si="645"/>
        <v>0.495</v>
      </c>
      <c r="CW888">
        <f t="shared" si="646"/>
        <v>0</v>
      </c>
      <c r="CX888">
        <f t="shared" si="647"/>
        <v>0</v>
      </c>
      <c r="CY888">
        <f t="shared" si="648"/>
        <v>2152.92</v>
      </c>
      <c r="CZ888">
        <f t="shared" si="649"/>
        <v>307.56</v>
      </c>
      <c r="DC888" t="s">
        <v>3</v>
      </c>
      <c r="DD888" t="s">
        <v>31</v>
      </c>
      <c r="DE888" t="s">
        <v>32</v>
      </c>
      <c r="DF888" t="s">
        <v>32</v>
      </c>
      <c r="DG888" t="s">
        <v>32</v>
      </c>
      <c r="DH888" t="s">
        <v>3</v>
      </c>
      <c r="DI888" t="s">
        <v>32</v>
      </c>
      <c r="DJ888" t="s">
        <v>32</v>
      </c>
      <c r="DK888" t="s">
        <v>3</v>
      </c>
      <c r="DL888" t="s">
        <v>33</v>
      </c>
      <c r="DM888" t="s">
        <v>33</v>
      </c>
      <c r="DN888">
        <v>0</v>
      </c>
      <c r="DO888">
        <v>0</v>
      </c>
      <c r="DP888">
        <v>1</v>
      </c>
      <c r="DQ888">
        <v>1</v>
      </c>
      <c r="DU888">
        <v>1010</v>
      </c>
      <c r="DV888" t="s">
        <v>19</v>
      </c>
      <c r="DW888" t="s">
        <v>19</v>
      </c>
      <c r="DX888">
        <v>1</v>
      </c>
      <c r="DZ888" t="s">
        <v>3</v>
      </c>
      <c r="EA888" t="s">
        <v>3</v>
      </c>
      <c r="EB888" t="s">
        <v>3</v>
      </c>
      <c r="EC888" t="s">
        <v>3</v>
      </c>
      <c r="EE888">
        <v>113434998</v>
      </c>
      <c r="EF888">
        <v>1</v>
      </c>
      <c r="EG888" t="s">
        <v>23</v>
      </c>
      <c r="EH888">
        <v>0</v>
      </c>
      <c r="EI888" t="s">
        <v>3</v>
      </c>
      <c r="EJ888">
        <v>4</v>
      </c>
      <c r="EK888">
        <v>0</v>
      </c>
      <c r="EL888" t="s">
        <v>24</v>
      </c>
      <c r="EM888" t="s">
        <v>25</v>
      </c>
      <c r="EO888" t="s">
        <v>34</v>
      </c>
      <c r="EQ888">
        <v>131072</v>
      </c>
      <c r="ER888">
        <v>33.26</v>
      </c>
      <c r="ES888">
        <v>2.06</v>
      </c>
      <c r="ET888">
        <v>7.9</v>
      </c>
      <c r="EU888">
        <v>5.16</v>
      </c>
      <c r="EV888">
        <v>23.3</v>
      </c>
      <c r="EW888">
        <v>0.06</v>
      </c>
      <c r="EX888">
        <v>0</v>
      </c>
      <c r="EY888">
        <v>0</v>
      </c>
      <c r="FQ888">
        <v>0</v>
      </c>
      <c r="FR888">
        <f t="shared" si="650"/>
        <v>0</v>
      </c>
      <c r="FS888">
        <v>0</v>
      </c>
      <c r="FX888">
        <v>770</v>
      </c>
      <c r="FY888">
        <v>110</v>
      </c>
      <c r="GA888" t="s">
        <v>3</v>
      </c>
      <c r="GD888">
        <v>0</v>
      </c>
      <c r="GF888">
        <v>-1828623284</v>
      </c>
      <c r="GG888">
        <v>2</v>
      </c>
      <c r="GH888">
        <v>1</v>
      </c>
      <c r="GI888">
        <v>-2</v>
      </c>
      <c r="GJ888">
        <v>0</v>
      </c>
      <c r="GK888">
        <f>ROUND(R888*(R12)/100,2)</f>
        <v>735.61</v>
      </c>
      <c r="GL888">
        <f t="shared" si="651"/>
        <v>0</v>
      </c>
      <c r="GM888">
        <f t="shared" si="652"/>
        <v>7677.05</v>
      </c>
      <c r="GN888">
        <f t="shared" si="653"/>
        <v>0</v>
      </c>
      <c r="GO888">
        <f t="shared" si="654"/>
        <v>0</v>
      </c>
      <c r="GP888">
        <f t="shared" si="655"/>
        <v>7677.05</v>
      </c>
      <c r="GR888">
        <v>0</v>
      </c>
      <c r="GS888">
        <v>0</v>
      </c>
      <c r="GT888">
        <v>0</v>
      </c>
      <c r="GU888" t="s">
        <v>33</v>
      </c>
      <c r="GV888">
        <f>ROUND(((GT888*11)),6)</f>
        <v>0</v>
      </c>
      <c r="GW888">
        <v>1</v>
      </c>
      <c r="GX888">
        <f t="shared" si="656"/>
        <v>0</v>
      </c>
      <c r="HA888">
        <v>0</v>
      </c>
      <c r="HB888">
        <v>0</v>
      </c>
      <c r="HC888">
        <f t="shared" si="657"/>
        <v>0</v>
      </c>
      <c r="HE888" t="s">
        <v>3</v>
      </c>
      <c r="HF888" t="s">
        <v>3</v>
      </c>
      <c r="HM888" t="s">
        <v>3</v>
      </c>
      <c r="HN888" t="s">
        <v>3</v>
      </c>
      <c r="HO888" t="s">
        <v>3</v>
      </c>
      <c r="HP888" t="s">
        <v>3</v>
      </c>
      <c r="HQ888" t="s">
        <v>3</v>
      </c>
      <c r="IK888">
        <v>0</v>
      </c>
    </row>
    <row r="889" spans="1:245" x14ac:dyDescent="0.2">
      <c r="A889">
        <v>17</v>
      </c>
      <c r="B889">
        <v>1</v>
      </c>
      <c r="C889">
        <f>ROW(SmtRes!A800)</f>
        <v>800</v>
      </c>
      <c r="D889">
        <f>ROW(EtalonRes!A800)</f>
        <v>800</v>
      </c>
      <c r="E889" t="s">
        <v>588</v>
      </c>
      <c r="F889" t="s">
        <v>541</v>
      </c>
      <c r="G889" t="s">
        <v>542</v>
      </c>
      <c r="H889" t="s">
        <v>19</v>
      </c>
      <c r="I889">
        <v>16</v>
      </c>
      <c r="J889">
        <v>0</v>
      </c>
      <c r="K889">
        <v>16</v>
      </c>
      <c r="O889">
        <f t="shared" si="626"/>
        <v>2098.27</v>
      </c>
      <c r="P889">
        <f t="shared" si="627"/>
        <v>135.36000000000001</v>
      </c>
      <c r="Q889">
        <f t="shared" si="628"/>
        <v>353.81</v>
      </c>
      <c r="R889">
        <f t="shared" si="629"/>
        <v>230.94</v>
      </c>
      <c r="S889">
        <f t="shared" si="630"/>
        <v>1609.1</v>
      </c>
      <c r="T889">
        <f t="shared" si="631"/>
        <v>0</v>
      </c>
      <c r="U889">
        <f t="shared" si="632"/>
        <v>4.1440000000000001</v>
      </c>
      <c r="V889">
        <f t="shared" si="633"/>
        <v>0</v>
      </c>
      <c r="W889">
        <f t="shared" si="634"/>
        <v>0</v>
      </c>
      <c r="X889">
        <f t="shared" si="635"/>
        <v>1126.3699999999999</v>
      </c>
      <c r="Y889">
        <f t="shared" si="636"/>
        <v>160.91</v>
      </c>
      <c r="AA889">
        <v>150194011</v>
      </c>
      <c r="AB889">
        <f t="shared" si="637"/>
        <v>131.142</v>
      </c>
      <c r="AC889">
        <f>ROUND(((ES889*1)),6)</f>
        <v>8.4600000000000009</v>
      </c>
      <c r="AD889">
        <f>ROUND(((((ET889*0.7))-((EU889*0.7)))+AE889),6)</f>
        <v>22.113</v>
      </c>
      <c r="AE889">
        <f>ROUND(((EU889*0.7)),6)</f>
        <v>14.433999999999999</v>
      </c>
      <c r="AF889">
        <f>ROUND(((EV889*0.7)),6)</f>
        <v>100.569</v>
      </c>
      <c r="AG889">
        <f t="shared" si="638"/>
        <v>0</v>
      </c>
      <c r="AH889">
        <f>((EW889*0.7))</f>
        <v>0.25900000000000001</v>
      </c>
      <c r="AI889">
        <f>((EX889*0.7))</f>
        <v>0</v>
      </c>
      <c r="AJ889">
        <f t="shared" si="639"/>
        <v>0</v>
      </c>
      <c r="AK889">
        <v>183.72</v>
      </c>
      <c r="AL889">
        <v>8.4600000000000009</v>
      </c>
      <c r="AM889">
        <v>31.59</v>
      </c>
      <c r="AN889">
        <v>20.62</v>
      </c>
      <c r="AO889">
        <v>143.66999999999999</v>
      </c>
      <c r="AP889">
        <v>0</v>
      </c>
      <c r="AQ889">
        <v>0.37</v>
      </c>
      <c r="AR889">
        <v>0</v>
      </c>
      <c r="AS889">
        <v>0</v>
      </c>
      <c r="AT889">
        <v>70</v>
      </c>
      <c r="AU889">
        <v>10</v>
      </c>
      <c r="AV889">
        <v>1</v>
      </c>
      <c r="AW889">
        <v>1</v>
      </c>
      <c r="AZ889">
        <v>1</v>
      </c>
      <c r="BA889">
        <v>1</v>
      </c>
      <c r="BB889">
        <v>1</v>
      </c>
      <c r="BC889">
        <v>1</v>
      </c>
      <c r="BD889" t="s">
        <v>3</v>
      </c>
      <c r="BE889" t="s">
        <v>3</v>
      </c>
      <c r="BF889" t="s">
        <v>3</v>
      </c>
      <c r="BG889" t="s">
        <v>3</v>
      </c>
      <c r="BH889">
        <v>0</v>
      </c>
      <c r="BI889">
        <v>4</v>
      </c>
      <c r="BJ889" t="s">
        <v>543</v>
      </c>
      <c r="BM889">
        <v>0</v>
      </c>
      <c r="BN889">
        <v>0</v>
      </c>
      <c r="BO889" t="s">
        <v>3</v>
      </c>
      <c r="BP889">
        <v>0</v>
      </c>
      <c r="BQ889">
        <v>1</v>
      </c>
      <c r="BR889">
        <v>0</v>
      </c>
      <c r="BS889">
        <v>1</v>
      </c>
      <c r="BT889">
        <v>1</v>
      </c>
      <c r="BU889">
        <v>1</v>
      </c>
      <c r="BV889">
        <v>1</v>
      </c>
      <c r="BW889">
        <v>1</v>
      </c>
      <c r="BX889">
        <v>1</v>
      </c>
      <c r="BY889" t="s">
        <v>3</v>
      </c>
      <c r="BZ889">
        <v>70</v>
      </c>
      <c r="CA889">
        <v>10</v>
      </c>
      <c r="CB889" t="s">
        <v>3</v>
      </c>
      <c r="CE889">
        <v>0</v>
      </c>
      <c r="CF889">
        <v>0</v>
      </c>
      <c r="CG889">
        <v>0</v>
      </c>
      <c r="CM889">
        <v>0</v>
      </c>
      <c r="CN889" t="s">
        <v>850</v>
      </c>
      <c r="CO889">
        <v>0</v>
      </c>
      <c r="CP889">
        <f t="shared" si="640"/>
        <v>2098.27</v>
      </c>
      <c r="CQ889">
        <f t="shared" si="641"/>
        <v>8.4600000000000009</v>
      </c>
      <c r="CR889">
        <f>(((((ET889*0.7))*BB889-((EU889*0.7))*BS889)+AE889*BS889)*AV889)</f>
        <v>22.113</v>
      </c>
      <c r="CS889">
        <f t="shared" si="642"/>
        <v>14.433999999999999</v>
      </c>
      <c r="CT889">
        <f t="shared" si="643"/>
        <v>100.569</v>
      </c>
      <c r="CU889">
        <f t="shared" si="644"/>
        <v>0</v>
      </c>
      <c r="CV889">
        <f t="shared" si="645"/>
        <v>0.25900000000000001</v>
      </c>
      <c r="CW889">
        <f t="shared" si="646"/>
        <v>0</v>
      </c>
      <c r="CX889">
        <f t="shared" si="647"/>
        <v>0</v>
      </c>
      <c r="CY889">
        <f t="shared" si="648"/>
        <v>1126.3699999999999</v>
      </c>
      <c r="CZ889">
        <f t="shared" si="649"/>
        <v>160.91</v>
      </c>
      <c r="DC889" t="s">
        <v>3</v>
      </c>
      <c r="DD889" t="s">
        <v>21</v>
      </c>
      <c r="DE889" t="s">
        <v>22</v>
      </c>
      <c r="DF889" t="s">
        <v>22</v>
      </c>
      <c r="DG889" t="s">
        <v>22</v>
      </c>
      <c r="DH889" t="s">
        <v>3</v>
      </c>
      <c r="DI889" t="s">
        <v>22</v>
      </c>
      <c r="DJ889" t="s">
        <v>22</v>
      </c>
      <c r="DK889" t="s">
        <v>3</v>
      </c>
      <c r="DL889" t="s">
        <v>3</v>
      </c>
      <c r="DM889" t="s">
        <v>3</v>
      </c>
      <c r="DN889">
        <v>0</v>
      </c>
      <c r="DO889">
        <v>0</v>
      </c>
      <c r="DP889">
        <v>1</v>
      </c>
      <c r="DQ889">
        <v>1</v>
      </c>
      <c r="DU889">
        <v>1010</v>
      </c>
      <c r="DV889" t="s">
        <v>19</v>
      </c>
      <c r="DW889" t="s">
        <v>19</v>
      </c>
      <c r="DX889">
        <v>1</v>
      </c>
      <c r="DZ889" t="s">
        <v>3</v>
      </c>
      <c r="EA889" t="s">
        <v>3</v>
      </c>
      <c r="EB889" t="s">
        <v>3</v>
      </c>
      <c r="EC889" t="s">
        <v>3</v>
      </c>
      <c r="EE889">
        <v>113434998</v>
      </c>
      <c r="EF889">
        <v>1</v>
      </c>
      <c r="EG889" t="s">
        <v>23</v>
      </c>
      <c r="EH889">
        <v>0</v>
      </c>
      <c r="EI889" t="s">
        <v>3</v>
      </c>
      <c r="EJ889">
        <v>4</v>
      </c>
      <c r="EK889">
        <v>0</v>
      </c>
      <c r="EL889" t="s">
        <v>24</v>
      </c>
      <c r="EM889" t="s">
        <v>25</v>
      </c>
      <c r="EO889" t="s">
        <v>26</v>
      </c>
      <c r="EQ889">
        <v>131072</v>
      </c>
      <c r="ER889">
        <v>183.72</v>
      </c>
      <c r="ES889">
        <v>8.4600000000000009</v>
      </c>
      <c r="ET889">
        <v>31.59</v>
      </c>
      <c r="EU889">
        <v>20.62</v>
      </c>
      <c r="EV889">
        <v>143.66999999999999</v>
      </c>
      <c r="EW889">
        <v>0.37</v>
      </c>
      <c r="EX889">
        <v>0</v>
      </c>
      <c r="EY889">
        <v>0</v>
      </c>
      <c r="FQ889">
        <v>0</v>
      </c>
      <c r="FR889">
        <f t="shared" si="650"/>
        <v>0</v>
      </c>
      <c r="FS889">
        <v>0</v>
      </c>
      <c r="FX889">
        <v>70</v>
      </c>
      <c r="FY889">
        <v>10</v>
      </c>
      <c r="GA889" t="s">
        <v>3</v>
      </c>
      <c r="GD889">
        <v>0</v>
      </c>
      <c r="GF889">
        <v>-1403753476</v>
      </c>
      <c r="GG889">
        <v>2</v>
      </c>
      <c r="GH889">
        <v>1</v>
      </c>
      <c r="GI889">
        <v>-2</v>
      </c>
      <c r="GJ889">
        <v>0</v>
      </c>
      <c r="GK889">
        <f>ROUND(R889*(R12)/100,2)</f>
        <v>249.42</v>
      </c>
      <c r="GL889">
        <f t="shared" si="651"/>
        <v>0</v>
      </c>
      <c r="GM889">
        <f t="shared" si="652"/>
        <v>3634.97</v>
      </c>
      <c r="GN889">
        <f t="shared" si="653"/>
        <v>0</v>
      </c>
      <c r="GO889">
        <f t="shared" si="654"/>
        <v>0</v>
      </c>
      <c r="GP889">
        <f t="shared" si="655"/>
        <v>3634.97</v>
      </c>
      <c r="GR889">
        <v>0</v>
      </c>
      <c r="GS889">
        <v>0</v>
      </c>
      <c r="GT889">
        <v>0</v>
      </c>
      <c r="GU889" t="s">
        <v>3</v>
      </c>
      <c r="GV889">
        <f>ROUND((GT889),6)</f>
        <v>0</v>
      </c>
      <c r="GW889">
        <v>1</v>
      </c>
      <c r="GX889">
        <f t="shared" si="656"/>
        <v>0</v>
      </c>
      <c r="HA889">
        <v>0</v>
      </c>
      <c r="HB889">
        <v>0</v>
      </c>
      <c r="HC889">
        <f t="shared" si="657"/>
        <v>0</v>
      </c>
      <c r="HE889" t="s">
        <v>3</v>
      </c>
      <c r="HF889" t="s">
        <v>3</v>
      </c>
      <c r="HM889" t="s">
        <v>3</v>
      </c>
      <c r="HN889" t="s">
        <v>3</v>
      </c>
      <c r="HO889" t="s">
        <v>3</v>
      </c>
      <c r="HP889" t="s">
        <v>3</v>
      </c>
      <c r="HQ889" t="s">
        <v>3</v>
      </c>
      <c r="IK889">
        <v>0</v>
      </c>
    </row>
    <row r="890" spans="1:245" x14ac:dyDescent="0.2">
      <c r="A890">
        <v>17</v>
      </c>
      <c r="B890">
        <v>1</v>
      </c>
      <c r="C890">
        <f>ROW(SmtRes!A804)</f>
        <v>804</v>
      </c>
      <c r="D890">
        <f>ROW(EtalonRes!A804)</f>
        <v>804</v>
      </c>
      <c r="E890" t="s">
        <v>589</v>
      </c>
      <c r="F890" t="s">
        <v>506</v>
      </c>
      <c r="G890" t="s">
        <v>507</v>
      </c>
      <c r="H890" t="s">
        <v>19</v>
      </c>
      <c r="I890">
        <v>152</v>
      </c>
      <c r="J890">
        <v>0</v>
      </c>
      <c r="K890">
        <v>152</v>
      </c>
      <c r="O890">
        <f t="shared" si="626"/>
        <v>141827.4</v>
      </c>
      <c r="P890">
        <f t="shared" si="627"/>
        <v>4514.3999999999996</v>
      </c>
      <c r="Q890">
        <f t="shared" si="628"/>
        <v>69333.66</v>
      </c>
      <c r="R890">
        <f t="shared" si="629"/>
        <v>45256.86</v>
      </c>
      <c r="S890">
        <f t="shared" si="630"/>
        <v>67979.34</v>
      </c>
      <c r="T890">
        <f t="shared" si="631"/>
        <v>0</v>
      </c>
      <c r="U890">
        <f t="shared" si="632"/>
        <v>188.09999999999997</v>
      </c>
      <c r="V890">
        <f t="shared" si="633"/>
        <v>0</v>
      </c>
      <c r="W890">
        <f t="shared" si="634"/>
        <v>0</v>
      </c>
      <c r="X890">
        <f t="shared" si="635"/>
        <v>47585.54</v>
      </c>
      <c r="Y890">
        <f t="shared" si="636"/>
        <v>6797.93</v>
      </c>
      <c r="AA890">
        <v>150194011</v>
      </c>
      <c r="AB890">
        <f t="shared" si="637"/>
        <v>933.07500000000005</v>
      </c>
      <c r="AC890">
        <f>ROUND((((ES890*1)*11)),6)</f>
        <v>29.7</v>
      </c>
      <c r="AD890">
        <f>ROUND((((((ET890*0.75)*11))-(((EU890*0.75)*11)))+AE890),6)</f>
        <v>456.14249999999998</v>
      </c>
      <c r="AE890">
        <f>ROUND((((EU890*0.75)*11)),6)</f>
        <v>297.74250000000001</v>
      </c>
      <c r="AF890">
        <f>ROUND((((EV890*0.75)*11)),6)</f>
        <v>447.23250000000002</v>
      </c>
      <c r="AG890">
        <f t="shared" si="638"/>
        <v>0</v>
      </c>
      <c r="AH890">
        <f>(((EW890*0.75)*11))</f>
        <v>1.2374999999999998</v>
      </c>
      <c r="AI890">
        <f>(((EX890*0.75)*11))</f>
        <v>0</v>
      </c>
      <c r="AJ890">
        <f t="shared" si="639"/>
        <v>0</v>
      </c>
      <c r="AK890">
        <v>112.2</v>
      </c>
      <c r="AL890">
        <v>2.7</v>
      </c>
      <c r="AM890">
        <v>55.29</v>
      </c>
      <c r="AN890">
        <v>36.090000000000003</v>
      </c>
      <c r="AO890">
        <v>54.21</v>
      </c>
      <c r="AP890">
        <v>0</v>
      </c>
      <c r="AQ890">
        <v>0.15</v>
      </c>
      <c r="AR890">
        <v>0</v>
      </c>
      <c r="AS890">
        <v>0</v>
      </c>
      <c r="AT890">
        <v>70</v>
      </c>
      <c r="AU890">
        <v>10</v>
      </c>
      <c r="AV890">
        <v>1</v>
      </c>
      <c r="AW890">
        <v>1</v>
      </c>
      <c r="AZ890">
        <v>1</v>
      </c>
      <c r="BA890">
        <v>1</v>
      </c>
      <c r="BB890">
        <v>1</v>
      </c>
      <c r="BC890">
        <v>1</v>
      </c>
      <c r="BD890" t="s">
        <v>3</v>
      </c>
      <c r="BE890" t="s">
        <v>3</v>
      </c>
      <c r="BF890" t="s">
        <v>3</v>
      </c>
      <c r="BG890" t="s">
        <v>3</v>
      </c>
      <c r="BH890">
        <v>0</v>
      </c>
      <c r="BI890">
        <v>4</v>
      </c>
      <c r="BJ890" t="s">
        <v>508</v>
      </c>
      <c r="BM890">
        <v>0</v>
      </c>
      <c r="BN890">
        <v>0</v>
      </c>
      <c r="BO890" t="s">
        <v>3</v>
      </c>
      <c r="BP890">
        <v>0</v>
      </c>
      <c r="BQ890">
        <v>1</v>
      </c>
      <c r="BR890">
        <v>0</v>
      </c>
      <c r="BS890">
        <v>1</v>
      </c>
      <c r="BT890">
        <v>1</v>
      </c>
      <c r="BU890">
        <v>1</v>
      </c>
      <c r="BV890">
        <v>1</v>
      </c>
      <c r="BW890">
        <v>1</v>
      </c>
      <c r="BX890">
        <v>1</v>
      </c>
      <c r="BY890" t="s">
        <v>3</v>
      </c>
      <c r="BZ890">
        <v>70</v>
      </c>
      <c r="CA890">
        <v>10</v>
      </c>
      <c r="CB890" t="s">
        <v>3</v>
      </c>
      <c r="CE890">
        <v>0</v>
      </c>
      <c r="CF890">
        <v>0</v>
      </c>
      <c r="CG890">
        <v>0</v>
      </c>
      <c r="CM890">
        <v>0</v>
      </c>
      <c r="CN890" t="s">
        <v>851</v>
      </c>
      <c r="CO890">
        <v>0</v>
      </c>
      <c r="CP890">
        <f t="shared" si="640"/>
        <v>141827.4</v>
      </c>
      <c r="CQ890">
        <f t="shared" si="641"/>
        <v>29.7</v>
      </c>
      <c r="CR890">
        <f>((((((ET890*0.75)*11))*BB890-(((EU890*0.75)*11))*BS890)+AE890*BS890)*AV890)</f>
        <v>456.14250000000004</v>
      </c>
      <c r="CS890">
        <f t="shared" si="642"/>
        <v>297.74250000000001</v>
      </c>
      <c r="CT890">
        <f t="shared" si="643"/>
        <v>447.23250000000002</v>
      </c>
      <c r="CU890">
        <f t="shared" si="644"/>
        <v>0</v>
      </c>
      <c r="CV890">
        <f t="shared" si="645"/>
        <v>1.2374999999999998</v>
      </c>
      <c r="CW890">
        <f t="shared" si="646"/>
        <v>0</v>
      </c>
      <c r="CX890">
        <f t="shared" si="647"/>
        <v>0</v>
      </c>
      <c r="CY890">
        <f t="shared" si="648"/>
        <v>47585.538</v>
      </c>
      <c r="CZ890">
        <f t="shared" si="649"/>
        <v>6797.9339999999993</v>
      </c>
      <c r="DC890" t="s">
        <v>3</v>
      </c>
      <c r="DD890" t="s">
        <v>31</v>
      </c>
      <c r="DE890" t="s">
        <v>32</v>
      </c>
      <c r="DF890" t="s">
        <v>32</v>
      </c>
      <c r="DG890" t="s">
        <v>32</v>
      </c>
      <c r="DH890" t="s">
        <v>3</v>
      </c>
      <c r="DI890" t="s">
        <v>32</v>
      </c>
      <c r="DJ890" t="s">
        <v>32</v>
      </c>
      <c r="DK890" t="s">
        <v>3</v>
      </c>
      <c r="DL890" t="s">
        <v>33</v>
      </c>
      <c r="DM890" t="s">
        <v>33</v>
      </c>
      <c r="DN890">
        <v>0</v>
      </c>
      <c r="DO890">
        <v>0</v>
      </c>
      <c r="DP890">
        <v>1</v>
      </c>
      <c r="DQ890">
        <v>1</v>
      </c>
      <c r="DU890">
        <v>1010</v>
      </c>
      <c r="DV890" t="s">
        <v>19</v>
      </c>
      <c r="DW890" t="s">
        <v>19</v>
      </c>
      <c r="DX890">
        <v>1</v>
      </c>
      <c r="DZ890" t="s">
        <v>3</v>
      </c>
      <c r="EA890" t="s">
        <v>3</v>
      </c>
      <c r="EB890" t="s">
        <v>3</v>
      </c>
      <c r="EC890" t="s">
        <v>3</v>
      </c>
      <c r="EE890">
        <v>113434998</v>
      </c>
      <c r="EF890">
        <v>1</v>
      </c>
      <c r="EG890" t="s">
        <v>23</v>
      </c>
      <c r="EH890">
        <v>0</v>
      </c>
      <c r="EI890" t="s">
        <v>3</v>
      </c>
      <c r="EJ890">
        <v>4</v>
      </c>
      <c r="EK890">
        <v>0</v>
      </c>
      <c r="EL890" t="s">
        <v>24</v>
      </c>
      <c r="EM890" t="s">
        <v>25</v>
      </c>
      <c r="EO890" t="s">
        <v>34</v>
      </c>
      <c r="EQ890">
        <v>131072</v>
      </c>
      <c r="ER890">
        <v>112.2</v>
      </c>
      <c r="ES890">
        <v>2.7</v>
      </c>
      <c r="ET890">
        <v>55.29</v>
      </c>
      <c r="EU890">
        <v>36.090000000000003</v>
      </c>
      <c r="EV890">
        <v>54.21</v>
      </c>
      <c r="EW890">
        <v>0.15</v>
      </c>
      <c r="EX890">
        <v>0</v>
      </c>
      <c r="EY890">
        <v>0</v>
      </c>
      <c r="FQ890">
        <v>0</v>
      </c>
      <c r="FR890">
        <f t="shared" si="650"/>
        <v>0</v>
      </c>
      <c r="FS890">
        <v>0</v>
      </c>
      <c r="FX890">
        <v>770</v>
      </c>
      <c r="FY890">
        <v>110</v>
      </c>
      <c r="GA890" t="s">
        <v>3</v>
      </c>
      <c r="GD890">
        <v>0</v>
      </c>
      <c r="GF890">
        <v>1207250089</v>
      </c>
      <c r="GG890">
        <v>2</v>
      </c>
      <c r="GH890">
        <v>1</v>
      </c>
      <c r="GI890">
        <v>-2</v>
      </c>
      <c r="GJ890">
        <v>0</v>
      </c>
      <c r="GK890">
        <f>ROUND(R890*(R12)/100,2)</f>
        <v>48877.41</v>
      </c>
      <c r="GL890">
        <f t="shared" si="651"/>
        <v>0</v>
      </c>
      <c r="GM890">
        <f t="shared" si="652"/>
        <v>245088.28</v>
      </c>
      <c r="GN890">
        <f t="shared" si="653"/>
        <v>0</v>
      </c>
      <c r="GO890">
        <f t="shared" si="654"/>
        <v>0</v>
      </c>
      <c r="GP890">
        <f t="shared" si="655"/>
        <v>245088.28</v>
      </c>
      <c r="GR890">
        <v>0</v>
      </c>
      <c r="GS890">
        <v>0</v>
      </c>
      <c r="GT890">
        <v>0</v>
      </c>
      <c r="GU890" t="s">
        <v>33</v>
      </c>
      <c r="GV890">
        <f>ROUND(((GT890*11)),6)</f>
        <v>0</v>
      </c>
      <c r="GW890">
        <v>1</v>
      </c>
      <c r="GX890">
        <f t="shared" si="656"/>
        <v>0</v>
      </c>
      <c r="HA890">
        <v>0</v>
      </c>
      <c r="HB890">
        <v>0</v>
      </c>
      <c r="HC890">
        <f t="shared" si="657"/>
        <v>0</v>
      </c>
      <c r="HE890" t="s">
        <v>3</v>
      </c>
      <c r="HF890" t="s">
        <v>3</v>
      </c>
      <c r="HM890" t="s">
        <v>3</v>
      </c>
      <c r="HN890" t="s">
        <v>3</v>
      </c>
      <c r="HO890" t="s">
        <v>3</v>
      </c>
      <c r="HP890" t="s">
        <v>3</v>
      </c>
      <c r="HQ890" t="s">
        <v>3</v>
      </c>
      <c r="IK890">
        <v>0</v>
      </c>
    </row>
    <row r="891" spans="1:245" x14ac:dyDescent="0.2">
      <c r="A891">
        <v>17</v>
      </c>
      <c r="B891">
        <v>1</v>
      </c>
      <c r="C891">
        <f>ROW(SmtRes!A808)</f>
        <v>808</v>
      </c>
      <c r="D891">
        <f>ROW(EtalonRes!A808)</f>
        <v>808</v>
      </c>
      <c r="E891" t="s">
        <v>590</v>
      </c>
      <c r="F891" t="s">
        <v>591</v>
      </c>
      <c r="G891" t="s">
        <v>592</v>
      </c>
      <c r="H891" t="s">
        <v>19</v>
      </c>
      <c r="I891">
        <v>152</v>
      </c>
      <c r="J891">
        <v>0</v>
      </c>
      <c r="K891">
        <v>152</v>
      </c>
      <c r="O891">
        <f t="shared" si="626"/>
        <v>134439.44</v>
      </c>
      <c r="P891">
        <f t="shared" si="627"/>
        <v>1176.48</v>
      </c>
      <c r="Q891">
        <f t="shared" si="628"/>
        <v>64831.040000000001</v>
      </c>
      <c r="R891">
        <f t="shared" si="629"/>
        <v>42313.760000000002</v>
      </c>
      <c r="S891">
        <f t="shared" si="630"/>
        <v>68431.92</v>
      </c>
      <c r="T891">
        <f t="shared" si="631"/>
        <v>0</v>
      </c>
      <c r="U891">
        <f t="shared" si="632"/>
        <v>188.48</v>
      </c>
      <c r="V891">
        <f t="shared" si="633"/>
        <v>0</v>
      </c>
      <c r="W891">
        <f t="shared" si="634"/>
        <v>0</v>
      </c>
      <c r="X891">
        <f t="shared" si="635"/>
        <v>47902.34</v>
      </c>
      <c r="Y891">
        <f t="shared" si="636"/>
        <v>6843.19</v>
      </c>
      <c r="AA891">
        <v>150194011</v>
      </c>
      <c r="AB891">
        <f t="shared" si="637"/>
        <v>884.47</v>
      </c>
      <c r="AC891">
        <f>ROUND((ES891),6)</f>
        <v>7.74</v>
      </c>
      <c r="AD891">
        <f>ROUND((((ET891)-(EU891))+AE891),6)</f>
        <v>426.52</v>
      </c>
      <c r="AE891">
        <f>ROUND((EU891),6)</f>
        <v>278.38</v>
      </c>
      <c r="AF891">
        <f>ROUND((EV891),6)</f>
        <v>450.21</v>
      </c>
      <c r="AG891">
        <f t="shared" si="638"/>
        <v>0</v>
      </c>
      <c r="AH891">
        <f>(EW891)</f>
        <v>1.24</v>
      </c>
      <c r="AI891">
        <f>(EX891)</f>
        <v>0</v>
      </c>
      <c r="AJ891">
        <f t="shared" si="639"/>
        <v>0</v>
      </c>
      <c r="AK891">
        <v>884.47</v>
      </c>
      <c r="AL891">
        <v>7.74</v>
      </c>
      <c r="AM891">
        <v>426.52</v>
      </c>
      <c r="AN891">
        <v>278.38</v>
      </c>
      <c r="AO891">
        <v>450.21</v>
      </c>
      <c r="AP891">
        <v>0</v>
      </c>
      <c r="AQ891">
        <v>1.24</v>
      </c>
      <c r="AR891">
        <v>0</v>
      </c>
      <c r="AS891">
        <v>0</v>
      </c>
      <c r="AT891">
        <v>70</v>
      </c>
      <c r="AU891">
        <v>10</v>
      </c>
      <c r="AV891">
        <v>1</v>
      </c>
      <c r="AW891">
        <v>1</v>
      </c>
      <c r="AZ891">
        <v>1</v>
      </c>
      <c r="BA891">
        <v>1</v>
      </c>
      <c r="BB891">
        <v>1</v>
      </c>
      <c r="BC891">
        <v>1</v>
      </c>
      <c r="BD891" t="s">
        <v>3</v>
      </c>
      <c r="BE891" t="s">
        <v>3</v>
      </c>
      <c r="BF891" t="s">
        <v>3</v>
      </c>
      <c r="BG891" t="s">
        <v>3</v>
      </c>
      <c r="BH891">
        <v>0</v>
      </c>
      <c r="BI891">
        <v>4</v>
      </c>
      <c r="BJ891" t="s">
        <v>593</v>
      </c>
      <c r="BM891">
        <v>0</v>
      </c>
      <c r="BN891">
        <v>0</v>
      </c>
      <c r="BO891" t="s">
        <v>3</v>
      </c>
      <c r="BP891">
        <v>0</v>
      </c>
      <c r="BQ891">
        <v>1</v>
      </c>
      <c r="BR891">
        <v>0</v>
      </c>
      <c r="BS891">
        <v>1</v>
      </c>
      <c r="BT891">
        <v>1</v>
      </c>
      <c r="BU891">
        <v>1</v>
      </c>
      <c r="BV891">
        <v>1</v>
      </c>
      <c r="BW891">
        <v>1</v>
      </c>
      <c r="BX891">
        <v>1</v>
      </c>
      <c r="BY891" t="s">
        <v>3</v>
      </c>
      <c r="BZ891">
        <v>70</v>
      </c>
      <c r="CA891">
        <v>10</v>
      </c>
      <c r="CB891" t="s">
        <v>3</v>
      </c>
      <c r="CE891">
        <v>0</v>
      </c>
      <c r="CF891">
        <v>0</v>
      </c>
      <c r="CG891">
        <v>0</v>
      </c>
      <c r="CM891">
        <v>0</v>
      </c>
      <c r="CN891" t="s">
        <v>3</v>
      </c>
      <c r="CO891">
        <v>0</v>
      </c>
      <c r="CP891">
        <f t="shared" si="640"/>
        <v>134439.44</v>
      </c>
      <c r="CQ891">
        <f t="shared" si="641"/>
        <v>7.74</v>
      </c>
      <c r="CR891">
        <f>((((ET891)*BB891-(EU891)*BS891)+AE891*BS891)*AV891)</f>
        <v>426.52</v>
      </c>
      <c r="CS891">
        <f t="shared" si="642"/>
        <v>278.38</v>
      </c>
      <c r="CT891">
        <f t="shared" si="643"/>
        <v>450.21</v>
      </c>
      <c r="CU891">
        <f t="shared" si="644"/>
        <v>0</v>
      </c>
      <c r="CV891">
        <f t="shared" si="645"/>
        <v>1.24</v>
      </c>
      <c r="CW891">
        <f t="shared" si="646"/>
        <v>0</v>
      </c>
      <c r="CX891">
        <f t="shared" si="647"/>
        <v>0</v>
      </c>
      <c r="CY891">
        <f t="shared" si="648"/>
        <v>47902.343999999997</v>
      </c>
      <c r="CZ891">
        <f t="shared" si="649"/>
        <v>6843.1919999999991</v>
      </c>
      <c r="DC891" t="s">
        <v>3</v>
      </c>
      <c r="DD891" t="s">
        <v>3</v>
      </c>
      <c r="DE891" t="s">
        <v>3</v>
      </c>
      <c r="DF891" t="s">
        <v>3</v>
      </c>
      <c r="DG891" t="s">
        <v>3</v>
      </c>
      <c r="DH891" t="s">
        <v>3</v>
      </c>
      <c r="DI891" t="s">
        <v>3</v>
      </c>
      <c r="DJ891" t="s">
        <v>3</v>
      </c>
      <c r="DK891" t="s">
        <v>3</v>
      </c>
      <c r="DL891" t="s">
        <v>3</v>
      </c>
      <c r="DM891" t="s">
        <v>3</v>
      </c>
      <c r="DN891">
        <v>0</v>
      </c>
      <c r="DO891">
        <v>0</v>
      </c>
      <c r="DP891">
        <v>1</v>
      </c>
      <c r="DQ891">
        <v>1</v>
      </c>
      <c r="DU891">
        <v>1010</v>
      </c>
      <c r="DV891" t="s">
        <v>19</v>
      </c>
      <c r="DW891" t="s">
        <v>19</v>
      </c>
      <c r="DX891">
        <v>1</v>
      </c>
      <c r="DZ891" t="s">
        <v>3</v>
      </c>
      <c r="EA891" t="s">
        <v>3</v>
      </c>
      <c r="EB891" t="s">
        <v>3</v>
      </c>
      <c r="EC891" t="s">
        <v>3</v>
      </c>
      <c r="EE891">
        <v>113434998</v>
      </c>
      <c r="EF891">
        <v>1</v>
      </c>
      <c r="EG891" t="s">
        <v>23</v>
      </c>
      <c r="EH891">
        <v>0</v>
      </c>
      <c r="EI891" t="s">
        <v>3</v>
      </c>
      <c r="EJ891">
        <v>4</v>
      </c>
      <c r="EK891">
        <v>0</v>
      </c>
      <c r="EL891" t="s">
        <v>24</v>
      </c>
      <c r="EM891" t="s">
        <v>25</v>
      </c>
      <c r="EO891" t="s">
        <v>3</v>
      </c>
      <c r="EQ891">
        <v>131072</v>
      </c>
      <c r="ER891">
        <v>884.47</v>
      </c>
      <c r="ES891">
        <v>7.74</v>
      </c>
      <c r="ET891">
        <v>426.52</v>
      </c>
      <c r="EU891">
        <v>278.38</v>
      </c>
      <c r="EV891">
        <v>450.21</v>
      </c>
      <c r="EW891">
        <v>1.24</v>
      </c>
      <c r="EX891">
        <v>0</v>
      </c>
      <c r="EY891">
        <v>0</v>
      </c>
      <c r="FQ891">
        <v>0</v>
      </c>
      <c r="FR891">
        <f t="shared" si="650"/>
        <v>0</v>
      </c>
      <c r="FS891">
        <v>0</v>
      </c>
      <c r="FX891">
        <v>70</v>
      </c>
      <c r="FY891">
        <v>10</v>
      </c>
      <c r="GA891" t="s">
        <v>3</v>
      </c>
      <c r="GD891">
        <v>0</v>
      </c>
      <c r="GF891">
        <v>1453125473</v>
      </c>
      <c r="GG891">
        <v>2</v>
      </c>
      <c r="GH891">
        <v>1</v>
      </c>
      <c r="GI891">
        <v>-2</v>
      </c>
      <c r="GJ891">
        <v>0</v>
      </c>
      <c r="GK891">
        <f>ROUND(R891*(R12)/100,2)</f>
        <v>45698.86</v>
      </c>
      <c r="GL891">
        <f t="shared" si="651"/>
        <v>0</v>
      </c>
      <c r="GM891">
        <f t="shared" si="652"/>
        <v>234883.83</v>
      </c>
      <c r="GN891">
        <f t="shared" si="653"/>
        <v>0</v>
      </c>
      <c r="GO891">
        <f t="shared" si="654"/>
        <v>0</v>
      </c>
      <c r="GP891">
        <f t="shared" si="655"/>
        <v>234883.83</v>
      </c>
      <c r="GR891">
        <v>0</v>
      </c>
      <c r="GS891">
        <v>0</v>
      </c>
      <c r="GT891">
        <v>0</v>
      </c>
      <c r="GU891" t="s">
        <v>3</v>
      </c>
      <c r="GV891">
        <f>ROUND((GT891),6)</f>
        <v>0</v>
      </c>
      <c r="GW891">
        <v>1</v>
      </c>
      <c r="GX891">
        <f t="shared" si="656"/>
        <v>0</v>
      </c>
      <c r="HA891">
        <v>0</v>
      </c>
      <c r="HB891">
        <v>0</v>
      </c>
      <c r="HC891">
        <f t="shared" si="657"/>
        <v>0</v>
      </c>
      <c r="HE891" t="s">
        <v>3</v>
      </c>
      <c r="HF891" t="s">
        <v>3</v>
      </c>
      <c r="HM891" t="s">
        <v>3</v>
      </c>
      <c r="HN891" t="s">
        <v>3</v>
      </c>
      <c r="HO891" t="s">
        <v>3</v>
      </c>
      <c r="HP891" t="s">
        <v>3</v>
      </c>
      <c r="HQ891" t="s">
        <v>3</v>
      </c>
      <c r="IK891">
        <v>0</v>
      </c>
    </row>
    <row r="892" spans="1:245" x14ac:dyDescent="0.2">
      <c r="A892">
        <v>17</v>
      </c>
      <c r="B892">
        <v>1</v>
      </c>
      <c r="C892">
        <f>ROW(SmtRes!A812)</f>
        <v>812</v>
      </c>
      <c r="D892">
        <f>ROW(EtalonRes!A812)</f>
        <v>812</v>
      </c>
      <c r="E892" t="s">
        <v>594</v>
      </c>
      <c r="F892" t="s">
        <v>329</v>
      </c>
      <c r="G892" t="s">
        <v>330</v>
      </c>
      <c r="H892" t="s">
        <v>19</v>
      </c>
      <c r="I892">
        <v>5</v>
      </c>
      <c r="J892">
        <v>0</v>
      </c>
      <c r="K892">
        <v>5</v>
      </c>
      <c r="O892">
        <f t="shared" si="626"/>
        <v>1438.53</v>
      </c>
      <c r="P892">
        <f t="shared" si="627"/>
        <v>26.95</v>
      </c>
      <c r="Q892">
        <f t="shared" si="628"/>
        <v>130.35</v>
      </c>
      <c r="R892">
        <f t="shared" si="629"/>
        <v>84.98</v>
      </c>
      <c r="S892">
        <f t="shared" si="630"/>
        <v>1281.23</v>
      </c>
      <c r="T892">
        <f t="shared" si="631"/>
        <v>0</v>
      </c>
      <c r="U892">
        <f t="shared" si="632"/>
        <v>3.3</v>
      </c>
      <c r="V892">
        <f t="shared" si="633"/>
        <v>0</v>
      </c>
      <c r="W892">
        <f t="shared" si="634"/>
        <v>0</v>
      </c>
      <c r="X892">
        <f t="shared" si="635"/>
        <v>896.86</v>
      </c>
      <c r="Y892">
        <f t="shared" si="636"/>
        <v>128.12</v>
      </c>
      <c r="AA892">
        <v>150194011</v>
      </c>
      <c r="AB892">
        <f t="shared" si="637"/>
        <v>287.70499999999998</v>
      </c>
      <c r="AC892">
        <f>ROUND((((ES892*1)*11)),6)</f>
        <v>5.39</v>
      </c>
      <c r="AD892">
        <f>ROUND((((((ET892*0.75)*11))-(((EU892*0.75)*11)))+AE892),6)</f>
        <v>26.07</v>
      </c>
      <c r="AE892">
        <f>ROUND((((EU892*0.75)*11)),6)</f>
        <v>16.995000000000001</v>
      </c>
      <c r="AF892">
        <f>ROUND((((EV892*0.75)*11)),6)</f>
        <v>256.245</v>
      </c>
      <c r="AG892">
        <f t="shared" si="638"/>
        <v>0</v>
      </c>
      <c r="AH892">
        <f>(((EW892*0.75)*11))</f>
        <v>0.65999999999999992</v>
      </c>
      <c r="AI892">
        <f>(((EX892*0.75)*11))</f>
        <v>0</v>
      </c>
      <c r="AJ892">
        <f t="shared" si="639"/>
        <v>0</v>
      </c>
      <c r="AK892">
        <v>34.71</v>
      </c>
      <c r="AL892">
        <v>0.49</v>
      </c>
      <c r="AM892">
        <v>3.16</v>
      </c>
      <c r="AN892">
        <v>2.06</v>
      </c>
      <c r="AO892">
        <v>31.06</v>
      </c>
      <c r="AP892">
        <v>0</v>
      </c>
      <c r="AQ892">
        <v>0.08</v>
      </c>
      <c r="AR892">
        <v>0</v>
      </c>
      <c r="AS892">
        <v>0</v>
      </c>
      <c r="AT892">
        <v>70</v>
      </c>
      <c r="AU892">
        <v>10</v>
      </c>
      <c r="AV892">
        <v>1</v>
      </c>
      <c r="AW892">
        <v>1</v>
      </c>
      <c r="AZ892">
        <v>1</v>
      </c>
      <c r="BA892">
        <v>1</v>
      </c>
      <c r="BB892">
        <v>1</v>
      </c>
      <c r="BC892">
        <v>1</v>
      </c>
      <c r="BD892" t="s">
        <v>3</v>
      </c>
      <c r="BE892" t="s">
        <v>3</v>
      </c>
      <c r="BF892" t="s">
        <v>3</v>
      </c>
      <c r="BG892" t="s">
        <v>3</v>
      </c>
      <c r="BH892">
        <v>0</v>
      </c>
      <c r="BI892">
        <v>4</v>
      </c>
      <c r="BJ892" t="s">
        <v>331</v>
      </c>
      <c r="BM892">
        <v>0</v>
      </c>
      <c r="BN892">
        <v>0</v>
      </c>
      <c r="BO892" t="s">
        <v>3</v>
      </c>
      <c r="BP892">
        <v>0</v>
      </c>
      <c r="BQ892">
        <v>1</v>
      </c>
      <c r="BR892">
        <v>0</v>
      </c>
      <c r="BS892">
        <v>1</v>
      </c>
      <c r="BT892">
        <v>1</v>
      </c>
      <c r="BU892">
        <v>1</v>
      </c>
      <c r="BV892">
        <v>1</v>
      </c>
      <c r="BW892">
        <v>1</v>
      </c>
      <c r="BX892">
        <v>1</v>
      </c>
      <c r="BY892" t="s">
        <v>3</v>
      </c>
      <c r="BZ892">
        <v>70</v>
      </c>
      <c r="CA892">
        <v>10</v>
      </c>
      <c r="CB892" t="s">
        <v>3</v>
      </c>
      <c r="CE892">
        <v>0</v>
      </c>
      <c r="CF892">
        <v>0</v>
      </c>
      <c r="CG892">
        <v>0</v>
      </c>
      <c r="CM892">
        <v>0</v>
      </c>
      <c r="CN892" t="s">
        <v>851</v>
      </c>
      <c r="CO892">
        <v>0</v>
      </c>
      <c r="CP892">
        <f t="shared" si="640"/>
        <v>1438.53</v>
      </c>
      <c r="CQ892">
        <f t="shared" si="641"/>
        <v>5.39</v>
      </c>
      <c r="CR892">
        <f>((((((ET892*0.75)*11))*BB892-(((EU892*0.75)*11))*BS892)+AE892*BS892)*AV892)</f>
        <v>26.070000000000004</v>
      </c>
      <c r="CS892">
        <f t="shared" si="642"/>
        <v>16.995000000000001</v>
      </c>
      <c r="CT892">
        <f t="shared" si="643"/>
        <v>256.245</v>
      </c>
      <c r="CU892">
        <f t="shared" si="644"/>
        <v>0</v>
      </c>
      <c r="CV892">
        <f t="shared" si="645"/>
        <v>0.65999999999999992</v>
      </c>
      <c r="CW892">
        <f t="shared" si="646"/>
        <v>0</v>
      </c>
      <c r="CX892">
        <f t="shared" si="647"/>
        <v>0</v>
      </c>
      <c r="CY892">
        <f t="shared" si="648"/>
        <v>896.8610000000001</v>
      </c>
      <c r="CZ892">
        <f t="shared" si="649"/>
        <v>128.12299999999999</v>
      </c>
      <c r="DC892" t="s">
        <v>3</v>
      </c>
      <c r="DD892" t="s">
        <v>31</v>
      </c>
      <c r="DE892" t="s">
        <v>32</v>
      </c>
      <c r="DF892" t="s">
        <v>32</v>
      </c>
      <c r="DG892" t="s">
        <v>32</v>
      </c>
      <c r="DH892" t="s">
        <v>3</v>
      </c>
      <c r="DI892" t="s">
        <v>32</v>
      </c>
      <c r="DJ892" t="s">
        <v>32</v>
      </c>
      <c r="DK892" t="s">
        <v>3</v>
      </c>
      <c r="DL892" t="s">
        <v>33</v>
      </c>
      <c r="DM892" t="s">
        <v>33</v>
      </c>
      <c r="DN892">
        <v>0</v>
      </c>
      <c r="DO892">
        <v>0</v>
      </c>
      <c r="DP892">
        <v>1</v>
      </c>
      <c r="DQ892">
        <v>1</v>
      </c>
      <c r="DU892">
        <v>1010</v>
      </c>
      <c r="DV892" t="s">
        <v>19</v>
      </c>
      <c r="DW892" t="s">
        <v>19</v>
      </c>
      <c r="DX892">
        <v>1</v>
      </c>
      <c r="DZ892" t="s">
        <v>3</v>
      </c>
      <c r="EA892" t="s">
        <v>3</v>
      </c>
      <c r="EB892" t="s">
        <v>3</v>
      </c>
      <c r="EC892" t="s">
        <v>3</v>
      </c>
      <c r="EE892">
        <v>113434998</v>
      </c>
      <c r="EF892">
        <v>1</v>
      </c>
      <c r="EG892" t="s">
        <v>23</v>
      </c>
      <c r="EH892">
        <v>0</v>
      </c>
      <c r="EI892" t="s">
        <v>3</v>
      </c>
      <c r="EJ892">
        <v>4</v>
      </c>
      <c r="EK892">
        <v>0</v>
      </c>
      <c r="EL892" t="s">
        <v>24</v>
      </c>
      <c r="EM892" t="s">
        <v>25</v>
      </c>
      <c r="EO892" t="s">
        <v>34</v>
      </c>
      <c r="EQ892">
        <v>131072</v>
      </c>
      <c r="ER892">
        <v>34.71</v>
      </c>
      <c r="ES892">
        <v>0.49</v>
      </c>
      <c r="ET892">
        <v>3.16</v>
      </c>
      <c r="EU892">
        <v>2.06</v>
      </c>
      <c r="EV892">
        <v>31.06</v>
      </c>
      <c r="EW892">
        <v>0.08</v>
      </c>
      <c r="EX892">
        <v>0</v>
      </c>
      <c r="EY892">
        <v>0</v>
      </c>
      <c r="FQ892">
        <v>0</v>
      </c>
      <c r="FR892">
        <f t="shared" si="650"/>
        <v>0</v>
      </c>
      <c r="FS892">
        <v>0</v>
      </c>
      <c r="FX892">
        <v>770</v>
      </c>
      <c r="FY892">
        <v>110</v>
      </c>
      <c r="GA892" t="s">
        <v>3</v>
      </c>
      <c r="GD892">
        <v>0</v>
      </c>
      <c r="GF892">
        <v>1192411811</v>
      </c>
      <c r="GG892">
        <v>2</v>
      </c>
      <c r="GH892">
        <v>1</v>
      </c>
      <c r="GI892">
        <v>-2</v>
      </c>
      <c r="GJ892">
        <v>0</v>
      </c>
      <c r="GK892">
        <f>ROUND(R892*(R12)/100,2)</f>
        <v>91.78</v>
      </c>
      <c r="GL892">
        <f t="shared" si="651"/>
        <v>0</v>
      </c>
      <c r="GM892">
        <f t="shared" si="652"/>
        <v>2555.29</v>
      </c>
      <c r="GN892">
        <f t="shared" si="653"/>
        <v>0</v>
      </c>
      <c r="GO892">
        <f t="shared" si="654"/>
        <v>0</v>
      </c>
      <c r="GP892">
        <f t="shared" si="655"/>
        <v>2555.29</v>
      </c>
      <c r="GR892">
        <v>0</v>
      </c>
      <c r="GS892">
        <v>0</v>
      </c>
      <c r="GT892">
        <v>0</v>
      </c>
      <c r="GU892" t="s">
        <v>33</v>
      </c>
      <c r="GV892">
        <f>ROUND(((GT892*11)),6)</f>
        <v>0</v>
      </c>
      <c r="GW892">
        <v>1</v>
      </c>
      <c r="GX892">
        <f t="shared" si="656"/>
        <v>0</v>
      </c>
      <c r="HA892">
        <v>0</v>
      </c>
      <c r="HB892">
        <v>0</v>
      </c>
      <c r="HC892">
        <f t="shared" si="657"/>
        <v>0</v>
      </c>
      <c r="HE892" t="s">
        <v>3</v>
      </c>
      <c r="HF892" t="s">
        <v>3</v>
      </c>
      <c r="HM892" t="s">
        <v>3</v>
      </c>
      <c r="HN892" t="s">
        <v>3</v>
      </c>
      <c r="HO892" t="s">
        <v>3</v>
      </c>
      <c r="HP892" t="s">
        <v>3</v>
      </c>
      <c r="HQ892" t="s">
        <v>3</v>
      </c>
      <c r="IK892">
        <v>0</v>
      </c>
    </row>
    <row r="893" spans="1:245" x14ac:dyDescent="0.2">
      <c r="A893">
        <v>17</v>
      </c>
      <c r="B893">
        <v>1</v>
      </c>
      <c r="C893">
        <f>ROW(SmtRes!A816)</f>
        <v>816</v>
      </c>
      <c r="D893">
        <f>ROW(EtalonRes!A816)</f>
        <v>816</v>
      </c>
      <c r="E893" t="s">
        <v>595</v>
      </c>
      <c r="F893" t="s">
        <v>325</v>
      </c>
      <c r="G893" t="s">
        <v>326</v>
      </c>
      <c r="H893" t="s">
        <v>19</v>
      </c>
      <c r="I893">
        <v>5</v>
      </c>
      <c r="J893">
        <v>0</v>
      </c>
      <c r="K893">
        <v>5</v>
      </c>
      <c r="O893">
        <f t="shared" si="626"/>
        <v>778.51</v>
      </c>
      <c r="P893">
        <f t="shared" si="627"/>
        <v>2.4500000000000002</v>
      </c>
      <c r="Q893">
        <f t="shared" si="628"/>
        <v>82.95</v>
      </c>
      <c r="R893">
        <f t="shared" si="629"/>
        <v>54.15</v>
      </c>
      <c r="S893">
        <f t="shared" si="630"/>
        <v>693.11</v>
      </c>
      <c r="T893">
        <f t="shared" si="631"/>
        <v>0</v>
      </c>
      <c r="U893">
        <f t="shared" si="632"/>
        <v>1.7849999999999999</v>
      </c>
      <c r="V893">
        <f t="shared" si="633"/>
        <v>0</v>
      </c>
      <c r="W893">
        <f t="shared" si="634"/>
        <v>0</v>
      </c>
      <c r="X893">
        <f t="shared" si="635"/>
        <v>485.18</v>
      </c>
      <c r="Y893">
        <f t="shared" si="636"/>
        <v>69.31</v>
      </c>
      <c r="AA893">
        <v>150194011</v>
      </c>
      <c r="AB893">
        <f t="shared" si="637"/>
        <v>155.70099999999999</v>
      </c>
      <c r="AC893">
        <f>ROUND(((ES893*1)),6)</f>
        <v>0.49</v>
      </c>
      <c r="AD893">
        <f>ROUND(((((ET893*0.7))-((EU893*0.7)))+AE893),6)</f>
        <v>16.59</v>
      </c>
      <c r="AE893">
        <f>ROUND(((EU893*0.7)),6)</f>
        <v>10.829000000000001</v>
      </c>
      <c r="AF893">
        <f>ROUND(((EV893*0.7)),6)</f>
        <v>138.62100000000001</v>
      </c>
      <c r="AG893">
        <f t="shared" si="638"/>
        <v>0</v>
      </c>
      <c r="AH893">
        <f>((EW893*0.7))</f>
        <v>0.35699999999999998</v>
      </c>
      <c r="AI893">
        <f>((EX893*0.7))</f>
        <v>0</v>
      </c>
      <c r="AJ893">
        <f t="shared" si="639"/>
        <v>0</v>
      </c>
      <c r="AK893">
        <v>222.22</v>
      </c>
      <c r="AL893">
        <v>0.49</v>
      </c>
      <c r="AM893">
        <v>23.7</v>
      </c>
      <c r="AN893">
        <v>15.47</v>
      </c>
      <c r="AO893">
        <v>198.03</v>
      </c>
      <c r="AP893">
        <v>0</v>
      </c>
      <c r="AQ893">
        <v>0.51</v>
      </c>
      <c r="AR893">
        <v>0</v>
      </c>
      <c r="AS893">
        <v>0</v>
      </c>
      <c r="AT893">
        <v>70</v>
      </c>
      <c r="AU893">
        <v>10</v>
      </c>
      <c r="AV893">
        <v>1</v>
      </c>
      <c r="AW893">
        <v>1</v>
      </c>
      <c r="AZ893">
        <v>1</v>
      </c>
      <c r="BA893">
        <v>1</v>
      </c>
      <c r="BB893">
        <v>1</v>
      </c>
      <c r="BC893">
        <v>1</v>
      </c>
      <c r="BD893" t="s">
        <v>3</v>
      </c>
      <c r="BE893" t="s">
        <v>3</v>
      </c>
      <c r="BF893" t="s">
        <v>3</v>
      </c>
      <c r="BG893" t="s">
        <v>3</v>
      </c>
      <c r="BH893">
        <v>0</v>
      </c>
      <c r="BI893">
        <v>4</v>
      </c>
      <c r="BJ893" t="s">
        <v>327</v>
      </c>
      <c r="BM893">
        <v>0</v>
      </c>
      <c r="BN893">
        <v>0</v>
      </c>
      <c r="BO893" t="s">
        <v>3</v>
      </c>
      <c r="BP893">
        <v>0</v>
      </c>
      <c r="BQ893">
        <v>1</v>
      </c>
      <c r="BR893">
        <v>0</v>
      </c>
      <c r="BS893">
        <v>1</v>
      </c>
      <c r="BT893">
        <v>1</v>
      </c>
      <c r="BU893">
        <v>1</v>
      </c>
      <c r="BV893">
        <v>1</v>
      </c>
      <c r="BW893">
        <v>1</v>
      </c>
      <c r="BX893">
        <v>1</v>
      </c>
      <c r="BY893" t="s">
        <v>3</v>
      </c>
      <c r="BZ893">
        <v>70</v>
      </c>
      <c r="CA893">
        <v>10</v>
      </c>
      <c r="CB893" t="s">
        <v>3</v>
      </c>
      <c r="CE893">
        <v>0</v>
      </c>
      <c r="CF893">
        <v>0</v>
      </c>
      <c r="CG893">
        <v>0</v>
      </c>
      <c r="CM893">
        <v>0</v>
      </c>
      <c r="CN893" t="s">
        <v>850</v>
      </c>
      <c r="CO893">
        <v>0</v>
      </c>
      <c r="CP893">
        <f t="shared" si="640"/>
        <v>778.51</v>
      </c>
      <c r="CQ893">
        <f t="shared" si="641"/>
        <v>0.49</v>
      </c>
      <c r="CR893">
        <f>(((((ET893*0.7))*BB893-((EU893*0.7))*BS893)+AE893*BS893)*AV893)</f>
        <v>16.59</v>
      </c>
      <c r="CS893">
        <f t="shared" si="642"/>
        <v>10.829000000000001</v>
      </c>
      <c r="CT893">
        <f t="shared" si="643"/>
        <v>138.62100000000001</v>
      </c>
      <c r="CU893">
        <f t="shared" si="644"/>
        <v>0</v>
      </c>
      <c r="CV893">
        <f t="shared" si="645"/>
        <v>0.35699999999999998</v>
      </c>
      <c r="CW893">
        <f t="shared" si="646"/>
        <v>0</v>
      </c>
      <c r="CX893">
        <f t="shared" si="647"/>
        <v>0</v>
      </c>
      <c r="CY893">
        <f t="shared" si="648"/>
        <v>485.17700000000002</v>
      </c>
      <c r="CZ893">
        <f t="shared" si="649"/>
        <v>69.311000000000007</v>
      </c>
      <c r="DC893" t="s">
        <v>3</v>
      </c>
      <c r="DD893" t="s">
        <v>21</v>
      </c>
      <c r="DE893" t="s">
        <v>22</v>
      </c>
      <c r="DF893" t="s">
        <v>22</v>
      </c>
      <c r="DG893" t="s">
        <v>22</v>
      </c>
      <c r="DH893" t="s">
        <v>3</v>
      </c>
      <c r="DI893" t="s">
        <v>22</v>
      </c>
      <c r="DJ893" t="s">
        <v>22</v>
      </c>
      <c r="DK893" t="s">
        <v>3</v>
      </c>
      <c r="DL893" t="s">
        <v>3</v>
      </c>
      <c r="DM893" t="s">
        <v>3</v>
      </c>
      <c r="DN893">
        <v>0</v>
      </c>
      <c r="DO893">
        <v>0</v>
      </c>
      <c r="DP893">
        <v>1</v>
      </c>
      <c r="DQ893">
        <v>1</v>
      </c>
      <c r="DU893">
        <v>1010</v>
      </c>
      <c r="DV893" t="s">
        <v>19</v>
      </c>
      <c r="DW893" t="s">
        <v>19</v>
      </c>
      <c r="DX893">
        <v>1</v>
      </c>
      <c r="DZ893" t="s">
        <v>3</v>
      </c>
      <c r="EA893" t="s">
        <v>3</v>
      </c>
      <c r="EB893" t="s">
        <v>3</v>
      </c>
      <c r="EC893" t="s">
        <v>3</v>
      </c>
      <c r="EE893">
        <v>113434998</v>
      </c>
      <c r="EF893">
        <v>1</v>
      </c>
      <c r="EG893" t="s">
        <v>23</v>
      </c>
      <c r="EH893">
        <v>0</v>
      </c>
      <c r="EI893" t="s">
        <v>3</v>
      </c>
      <c r="EJ893">
        <v>4</v>
      </c>
      <c r="EK893">
        <v>0</v>
      </c>
      <c r="EL893" t="s">
        <v>24</v>
      </c>
      <c r="EM893" t="s">
        <v>25</v>
      </c>
      <c r="EO893" t="s">
        <v>26</v>
      </c>
      <c r="EQ893">
        <v>131072</v>
      </c>
      <c r="ER893">
        <v>222.22</v>
      </c>
      <c r="ES893">
        <v>0.49</v>
      </c>
      <c r="ET893">
        <v>23.7</v>
      </c>
      <c r="EU893">
        <v>15.47</v>
      </c>
      <c r="EV893">
        <v>198.03</v>
      </c>
      <c r="EW893">
        <v>0.51</v>
      </c>
      <c r="EX893">
        <v>0</v>
      </c>
      <c r="EY893">
        <v>0</v>
      </c>
      <c r="FQ893">
        <v>0</v>
      </c>
      <c r="FR893">
        <f t="shared" si="650"/>
        <v>0</v>
      </c>
      <c r="FS893">
        <v>0</v>
      </c>
      <c r="FX893">
        <v>70</v>
      </c>
      <c r="FY893">
        <v>10</v>
      </c>
      <c r="GA893" t="s">
        <v>3</v>
      </c>
      <c r="GD893">
        <v>0</v>
      </c>
      <c r="GF893">
        <v>363398718</v>
      </c>
      <c r="GG893">
        <v>2</v>
      </c>
      <c r="GH893">
        <v>1</v>
      </c>
      <c r="GI893">
        <v>-2</v>
      </c>
      <c r="GJ893">
        <v>0</v>
      </c>
      <c r="GK893">
        <f>ROUND(R893*(R12)/100,2)</f>
        <v>58.48</v>
      </c>
      <c r="GL893">
        <f t="shared" si="651"/>
        <v>0</v>
      </c>
      <c r="GM893">
        <f t="shared" si="652"/>
        <v>1391.48</v>
      </c>
      <c r="GN893">
        <f t="shared" si="653"/>
        <v>0</v>
      </c>
      <c r="GO893">
        <f t="shared" si="654"/>
        <v>0</v>
      </c>
      <c r="GP893">
        <f t="shared" si="655"/>
        <v>1391.48</v>
      </c>
      <c r="GR893">
        <v>0</v>
      </c>
      <c r="GS893">
        <v>0</v>
      </c>
      <c r="GT893">
        <v>0</v>
      </c>
      <c r="GU893" t="s">
        <v>3</v>
      </c>
      <c r="GV893">
        <f>ROUND((GT893),6)</f>
        <v>0</v>
      </c>
      <c r="GW893">
        <v>1</v>
      </c>
      <c r="GX893">
        <f t="shared" si="656"/>
        <v>0</v>
      </c>
      <c r="HA893">
        <v>0</v>
      </c>
      <c r="HB893">
        <v>0</v>
      </c>
      <c r="HC893">
        <f t="shared" si="657"/>
        <v>0</v>
      </c>
      <c r="HE893" t="s">
        <v>3</v>
      </c>
      <c r="HF893" t="s">
        <v>3</v>
      </c>
      <c r="HM893" t="s">
        <v>3</v>
      </c>
      <c r="HN893" t="s">
        <v>3</v>
      </c>
      <c r="HO893" t="s">
        <v>3</v>
      </c>
      <c r="HP893" t="s">
        <v>3</v>
      </c>
      <c r="HQ893" t="s">
        <v>3</v>
      </c>
      <c r="IK893">
        <v>0</v>
      </c>
    </row>
    <row r="894" spans="1:245" x14ac:dyDescent="0.2">
      <c r="A894">
        <v>17</v>
      </c>
      <c r="B894">
        <v>1</v>
      </c>
      <c r="C894">
        <f>ROW(SmtRes!A819)</f>
        <v>819</v>
      </c>
      <c r="D894">
        <f>ROW(EtalonRes!A819)</f>
        <v>819</v>
      </c>
      <c r="E894" t="s">
        <v>3</v>
      </c>
      <c r="F894" t="s">
        <v>568</v>
      </c>
      <c r="G894" t="s">
        <v>569</v>
      </c>
      <c r="H894" t="s">
        <v>570</v>
      </c>
      <c r="I894">
        <v>17.5</v>
      </c>
      <c r="J894">
        <v>0</v>
      </c>
      <c r="K894">
        <v>17.5</v>
      </c>
      <c r="O894">
        <f t="shared" si="626"/>
        <v>9266.9500000000007</v>
      </c>
      <c r="P894">
        <f t="shared" si="627"/>
        <v>25.55</v>
      </c>
      <c r="Q894">
        <f t="shared" si="628"/>
        <v>1769.25</v>
      </c>
      <c r="R894">
        <f t="shared" si="629"/>
        <v>1154.83</v>
      </c>
      <c r="S894">
        <f t="shared" si="630"/>
        <v>7472.15</v>
      </c>
      <c r="T894">
        <f t="shared" si="631"/>
        <v>0</v>
      </c>
      <c r="U894">
        <f t="shared" si="632"/>
        <v>20.65</v>
      </c>
      <c r="V894">
        <f t="shared" si="633"/>
        <v>0</v>
      </c>
      <c r="W894">
        <f t="shared" si="634"/>
        <v>0</v>
      </c>
      <c r="X894">
        <f t="shared" si="635"/>
        <v>5230.51</v>
      </c>
      <c r="Y894">
        <f t="shared" si="636"/>
        <v>747.22</v>
      </c>
      <c r="AA894">
        <v>-1</v>
      </c>
      <c r="AB894">
        <f t="shared" si="637"/>
        <v>529.54</v>
      </c>
      <c r="AC894">
        <f>ROUND((ES894),6)</f>
        <v>1.46</v>
      </c>
      <c r="AD894">
        <f>ROUND((((ET894)-(EU894))+AE894),6)</f>
        <v>101.1</v>
      </c>
      <c r="AE894">
        <f>ROUND((EU894),6)</f>
        <v>65.989999999999995</v>
      </c>
      <c r="AF894">
        <f>ROUND((EV894),6)</f>
        <v>426.98</v>
      </c>
      <c r="AG894">
        <f t="shared" si="638"/>
        <v>0</v>
      </c>
      <c r="AH894">
        <f>(EW894)</f>
        <v>1.18</v>
      </c>
      <c r="AI894">
        <f>(EX894)</f>
        <v>0</v>
      </c>
      <c r="AJ894">
        <f t="shared" si="639"/>
        <v>0</v>
      </c>
      <c r="AK894">
        <v>529.54</v>
      </c>
      <c r="AL894">
        <v>1.46</v>
      </c>
      <c r="AM894">
        <v>101.1</v>
      </c>
      <c r="AN894">
        <v>65.989999999999995</v>
      </c>
      <c r="AO894">
        <v>426.98</v>
      </c>
      <c r="AP894">
        <v>0</v>
      </c>
      <c r="AQ894">
        <v>1.18</v>
      </c>
      <c r="AR894">
        <v>0</v>
      </c>
      <c r="AS894">
        <v>0</v>
      </c>
      <c r="AT894">
        <v>70</v>
      </c>
      <c r="AU894">
        <v>10</v>
      </c>
      <c r="AV894">
        <v>1</v>
      </c>
      <c r="AW894">
        <v>1</v>
      </c>
      <c r="AZ894">
        <v>1</v>
      </c>
      <c r="BA894">
        <v>1</v>
      </c>
      <c r="BB894">
        <v>1</v>
      </c>
      <c r="BC894">
        <v>1</v>
      </c>
      <c r="BD894" t="s">
        <v>3</v>
      </c>
      <c r="BE894" t="s">
        <v>3</v>
      </c>
      <c r="BF894" t="s">
        <v>3</v>
      </c>
      <c r="BG894" t="s">
        <v>3</v>
      </c>
      <c r="BH894">
        <v>0</v>
      </c>
      <c r="BI894">
        <v>4</v>
      </c>
      <c r="BJ894" t="s">
        <v>571</v>
      </c>
      <c r="BM894">
        <v>0</v>
      </c>
      <c r="BN894">
        <v>0</v>
      </c>
      <c r="BO894" t="s">
        <v>3</v>
      </c>
      <c r="BP894">
        <v>0</v>
      </c>
      <c r="BQ894">
        <v>1</v>
      </c>
      <c r="BR894">
        <v>0</v>
      </c>
      <c r="BS894">
        <v>1</v>
      </c>
      <c r="BT894">
        <v>1</v>
      </c>
      <c r="BU894">
        <v>1</v>
      </c>
      <c r="BV894">
        <v>1</v>
      </c>
      <c r="BW894">
        <v>1</v>
      </c>
      <c r="BX894">
        <v>1</v>
      </c>
      <c r="BY894" t="s">
        <v>3</v>
      </c>
      <c r="BZ894">
        <v>70</v>
      </c>
      <c r="CA894">
        <v>10</v>
      </c>
      <c r="CB894" t="s">
        <v>3</v>
      </c>
      <c r="CE894">
        <v>0</v>
      </c>
      <c r="CF894">
        <v>0</v>
      </c>
      <c r="CG894">
        <v>0</v>
      </c>
      <c r="CM894">
        <v>0</v>
      </c>
      <c r="CN894" t="s">
        <v>3</v>
      </c>
      <c r="CO894">
        <v>0</v>
      </c>
      <c r="CP894">
        <f t="shared" si="640"/>
        <v>9266.9499999999989</v>
      </c>
      <c r="CQ894">
        <f t="shared" si="641"/>
        <v>1.46</v>
      </c>
      <c r="CR894">
        <f>((((ET894)*BB894-(EU894)*BS894)+AE894*BS894)*AV894)</f>
        <v>101.1</v>
      </c>
      <c r="CS894">
        <f t="shared" si="642"/>
        <v>65.989999999999995</v>
      </c>
      <c r="CT894">
        <f t="shared" si="643"/>
        <v>426.98</v>
      </c>
      <c r="CU894">
        <f t="shared" si="644"/>
        <v>0</v>
      </c>
      <c r="CV894">
        <f t="shared" si="645"/>
        <v>1.18</v>
      </c>
      <c r="CW894">
        <f t="shared" si="646"/>
        <v>0</v>
      </c>
      <c r="CX894">
        <f t="shared" si="647"/>
        <v>0</v>
      </c>
      <c r="CY894">
        <f t="shared" si="648"/>
        <v>5230.5050000000001</v>
      </c>
      <c r="CZ894">
        <f t="shared" si="649"/>
        <v>747.21500000000003</v>
      </c>
      <c r="DC894" t="s">
        <v>3</v>
      </c>
      <c r="DD894" t="s">
        <v>3</v>
      </c>
      <c r="DE894" t="s">
        <v>3</v>
      </c>
      <c r="DF894" t="s">
        <v>3</v>
      </c>
      <c r="DG894" t="s">
        <v>3</v>
      </c>
      <c r="DH894" t="s">
        <v>3</v>
      </c>
      <c r="DI894" t="s">
        <v>3</v>
      </c>
      <c r="DJ894" t="s">
        <v>3</v>
      </c>
      <c r="DK894" t="s">
        <v>3</v>
      </c>
      <c r="DL894" t="s">
        <v>3</v>
      </c>
      <c r="DM894" t="s">
        <v>3</v>
      </c>
      <c r="DN894">
        <v>0</v>
      </c>
      <c r="DO894">
        <v>0</v>
      </c>
      <c r="DP894">
        <v>1</v>
      </c>
      <c r="DQ894">
        <v>1</v>
      </c>
      <c r="DU894">
        <v>1003</v>
      </c>
      <c r="DV894" t="s">
        <v>570</v>
      </c>
      <c r="DW894" t="s">
        <v>570</v>
      </c>
      <c r="DX894">
        <v>100</v>
      </c>
      <c r="DZ894" t="s">
        <v>3</v>
      </c>
      <c r="EA894" t="s">
        <v>3</v>
      </c>
      <c r="EB894" t="s">
        <v>3</v>
      </c>
      <c r="EC894" t="s">
        <v>3</v>
      </c>
      <c r="EE894">
        <v>113434998</v>
      </c>
      <c r="EF894">
        <v>1</v>
      </c>
      <c r="EG894" t="s">
        <v>23</v>
      </c>
      <c r="EH894">
        <v>0</v>
      </c>
      <c r="EI894" t="s">
        <v>3</v>
      </c>
      <c r="EJ894">
        <v>4</v>
      </c>
      <c r="EK894">
        <v>0</v>
      </c>
      <c r="EL894" t="s">
        <v>24</v>
      </c>
      <c r="EM894" t="s">
        <v>25</v>
      </c>
      <c r="EO894" t="s">
        <v>3</v>
      </c>
      <c r="EQ894">
        <v>132096</v>
      </c>
      <c r="ER894">
        <v>529.54</v>
      </c>
      <c r="ES894">
        <v>1.46</v>
      </c>
      <c r="ET894">
        <v>101.1</v>
      </c>
      <c r="EU894">
        <v>65.989999999999995</v>
      </c>
      <c r="EV894">
        <v>426.98</v>
      </c>
      <c r="EW894">
        <v>1.18</v>
      </c>
      <c r="EX894">
        <v>0</v>
      </c>
      <c r="EY894">
        <v>0</v>
      </c>
      <c r="FQ894">
        <v>0</v>
      </c>
      <c r="FR894">
        <f t="shared" si="650"/>
        <v>0</v>
      </c>
      <c r="FS894">
        <v>0</v>
      </c>
      <c r="FX894">
        <v>70</v>
      </c>
      <c r="FY894">
        <v>10</v>
      </c>
      <c r="GA894" t="s">
        <v>3</v>
      </c>
      <c r="GD894">
        <v>0</v>
      </c>
      <c r="GF894">
        <v>1258488544</v>
      </c>
      <c r="GG894">
        <v>2</v>
      </c>
      <c r="GH894">
        <v>1</v>
      </c>
      <c r="GI894">
        <v>-2</v>
      </c>
      <c r="GJ894">
        <v>0</v>
      </c>
      <c r="GK894">
        <f>ROUND(R894*(R12)/100,2)</f>
        <v>1247.22</v>
      </c>
      <c r="GL894">
        <f t="shared" si="651"/>
        <v>0</v>
      </c>
      <c r="GM894">
        <f t="shared" si="652"/>
        <v>16491.900000000001</v>
      </c>
      <c r="GN894">
        <f t="shared" si="653"/>
        <v>0</v>
      </c>
      <c r="GO894">
        <f t="shared" si="654"/>
        <v>0</v>
      </c>
      <c r="GP894">
        <f t="shared" si="655"/>
        <v>16491.900000000001</v>
      </c>
      <c r="GR894">
        <v>0</v>
      </c>
      <c r="GS894">
        <v>0</v>
      </c>
      <c r="GT894">
        <v>0</v>
      </c>
      <c r="GU894" t="s">
        <v>3</v>
      </c>
      <c r="GV894">
        <f>ROUND((GT894),6)</f>
        <v>0</v>
      </c>
      <c r="GW894">
        <v>1</v>
      </c>
      <c r="GX894">
        <f t="shared" si="656"/>
        <v>0</v>
      </c>
      <c r="HA894">
        <v>0</v>
      </c>
      <c r="HB894">
        <v>0</v>
      </c>
      <c r="HC894">
        <f t="shared" si="657"/>
        <v>0</v>
      </c>
      <c r="HE894" t="s">
        <v>3</v>
      </c>
      <c r="HF894" t="s">
        <v>3</v>
      </c>
      <c r="HM894" t="s">
        <v>3</v>
      </c>
      <c r="HN894" t="s">
        <v>3</v>
      </c>
      <c r="HO894" t="s">
        <v>3</v>
      </c>
      <c r="HP894" t="s">
        <v>3</v>
      </c>
      <c r="HQ894" t="s">
        <v>3</v>
      </c>
      <c r="IK894">
        <v>0</v>
      </c>
    </row>
    <row r="896" spans="1:245" x14ac:dyDescent="0.2">
      <c r="A896" s="2">
        <v>51</v>
      </c>
      <c r="B896" s="2">
        <f>B874</f>
        <v>1</v>
      </c>
      <c r="C896" s="2">
        <f>A874</f>
        <v>5</v>
      </c>
      <c r="D896" s="2">
        <f>ROW(A874)</f>
        <v>874</v>
      </c>
      <c r="E896" s="2"/>
      <c r="F896" s="2" t="str">
        <f>IF(F874&lt;&gt;"",F874,"")</f>
        <v>Новый подраздел</v>
      </c>
      <c r="G896" s="2" t="str">
        <f>IF(G874&lt;&gt;"",G874,"")</f>
        <v>Система оповещения и управления эвакуацией</v>
      </c>
      <c r="H896" s="2">
        <v>0</v>
      </c>
      <c r="I896" s="2"/>
      <c r="J896" s="2"/>
      <c r="K896" s="2"/>
      <c r="L896" s="2"/>
      <c r="M896" s="2"/>
      <c r="N896" s="2"/>
      <c r="O896" s="2">
        <f t="shared" ref="O896:T896" si="658">ROUND(AB896,2)</f>
        <v>288502.71999999997</v>
      </c>
      <c r="P896" s="2">
        <f t="shared" si="658"/>
        <v>6416.68</v>
      </c>
      <c r="Q896" s="2">
        <f t="shared" si="658"/>
        <v>136483.98000000001</v>
      </c>
      <c r="R896" s="2">
        <f t="shared" si="658"/>
        <v>89084.98</v>
      </c>
      <c r="S896" s="2">
        <f t="shared" si="658"/>
        <v>145602.06</v>
      </c>
      <c r="T896" s="2">
        <f t="shared" si="658"/>
        <v>0</v>
      </c>
      <c r="U896" s="2">
        <f>AH896</f>
        <v>400.24900000000002</v>
      </c>
      <c r="V896" s="2">
        <f>AI896</f>
        <v>0</v>
      </c>
      <c r="W896" s="2">
        <f>ROUND(AJ896,2)</f>
        <v>0</v>
      </c>
      <c r="X896" s="2">
        <f>ROUND(AK896,2)</f>
        <v>101921.45</v>
      </c>
      <c r="Y896" s="2">
        <f>ROUND(AL896,2)</f>
        <v>14560.2</v>
      </c>
      <c r="Z896" s="2"/>
      <c r="AA896" s="2"/>
      <c r="AB896" s="2">
        <f>ROUND(SUMIF(AA878:AA894,"=150194011",O878:O894),2)</f>
        <v>288502.71999999997</v>
      </c>
      <c r="AC896" s="2">
        <f>ROUND(SUMIF(AA878:AA894,"=150194011",P878:P894),2)</f>
        <v>6416.68</v>
      </c>
      <c r="AD896" s="2">
        <f>ROUND(SUMIF(AA878:AA894,"=150194011",Q878:Q894),2)</f>
        <v>136483.98000000001</v>
      </c>
      <c r="AE896" s="2">
        <f>ROUND(SUMIF(AA878:AA894,"=150194011",R878:R894),2)</f>
        <v>89084.98</v>
      </c>
      <c r="AF896" s="2">
        <f>ROUND(SUMIF(AA878:AA894,"=150194011",S878:S894),2)</f>
        <v>145602.06</v>
      </c>
      <c r="AG896" s="2">
        <f>ROUND(SUMIF(AA878:AA894,"=150194011",T878:T894),2)</f>
        <v>0</v>
      </c>
      <c r="AH896" s="2">
        <f>SUMIF(AA878:AA894,"=150194011",U878:U894)</f>
        <v>400.24900000000002</v>
      </c>
      <c r="AI896" s="2">
        <f>SUMIF(AA878:AA894,"=150194011",V878:V894)</f>
        <v>0</v>
      </c>
      <c r="AJ896" s="2">
        <f>ROUND(SUMIF(AA878:AA894,"=150194011",W878:W894),2)</f>
        <v>0</v>
      </c>
      <c r="AK896" s="2">
        <f>ROUND(SUMIF(AA878:AA894,"=150194011",X878:X894),2)</f>
        <v>101921.45</v>
      </c>
      <c r="AL896" s="2">
        <f>ROUND(SUMIF(AA878:AA894,"=150194011",Y878:Y894),2)</f>
        <v>14560.2</v>
      </c>
      <c r="AM896" s="2"/>
      <c r="AN896" s="2"/>
      <c r="AO896" s="2">
        <f t="shared" ref="AO896:BD896" si="659">ROUND(BX896,2)</f>
        <v>0</v>
      </c>
      <c r="AP896" s="2">
        <f t="shared" si="659"/>
        <v>0</v>
      </c>
      <c r="AQ896" s="2">
        <f t="shared" si="659"/>
        <v>0</v>
      </c>
      <c r="AR896" s="2">
        <f t="shared" si="659"/>
        <v>501196.15</v>
      </c>
      <c r="AS896" s="2">
        <f t="shared" si="659"/>
        <v>0</v>
      </c>
      <c r="AT896" s="2">
        <f t="shared" si="659"/>
        <v>0</v>
      </c>
      <c r="AU896" s="2">
        <f t="shared" si="659"/>
        <v>501196.15</v>
      </c>
      <c r="AV896" s="2">
        <f t="shared" si="659"/>
        <v>6416.68</v>
      </c>
      <c r="AW896" s="2">
        <f t="shared" si="659"/>
        <v>6416.68</v>
      </c>
      <c r="AX896" s="2">
        <f t="shared" si="659"/>
        <v>0</v>
      </c>
      <c r="AY896" s="2">
        <f t="shared" si="659"/>
        <v>6416.68</v>
      </c>
      <c r="AZ896" s="2">
        <f t="shared" si="659"/>
        <v>0</v>
      </c>
      <c r="BA896" s="2">
        <f t="shared" si="659"/>
        <v>0</v>
      </c>
      <c r="BB896" s="2">
        <f t="shared" si="659"/>
        <v>0</v>
      </c>
      <c r="BC896" s="2">
        <f t="shared" si="659"/>
        <v>0</v>
      </c>
      <c r="BD896" s="2">
        <f t="shared" si="659"/>
        <v>0</v>
      </c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>
        <f>ROUND(SUMIF(AA878:AA894,"=150194011",FQ878:FQ894),2)</f>
        <v>0</v>
      </c>
      <c r="BY896" s="2">
        <f>ROUND(SUMIF(AA878:AA894,"=150194011",FR878:FR894),2)</f>
        <v>0</v>
      </c>
      <c r="BZ896" s="2">
        <f>ROUND(SUMIF(AA878:AA894,"=150194011",GL878:GL894),2)</f>
        <v>0</v>
      </c>
      <c r="CA896" s="2">
        <f>ROUND(SUMIF(AA878:AA894,"=150194011",GM878:GM894),2)</f>
        <v>501196.15</v>
      </c>
      <c r="CB896" s="2">
        <f>ROUND(SUMIF(AA878:AA894,"=150194011",GN878:GN894),2)</f>
        <v>0</v>
      </c>
      <c r="CC896" s="2">
        <f>ROUND(SUMIF(AA878:AA894,"=150194011",GO878:GO894),2)</f>
        <v>0</v>
      </c>
      <c r="CD896" s="2">
        <f>ROUND(SUMIF(AA878:AA894,"=150194011",GP878:GP894),2)</f>
        <v>501196.15</v>
      </c>
      <c r="CE896" s="2">
        <f>AC896-BX896</f>
        <v>6416.68</v>
      </c>
      <c r="CF896" s="2">
        <f>AC896-BY896</f>
        <v>6416.68</v>
      </c>
      <c r="CG896" s="2">
        <f>BX896-BZ896</f>
        <v>0</v>
      </c>
      <c r="CH896" s="2">
        <f>AC896-BX896-BY896+BZ896</f>
        <v>6416.68</v>
      </c>
      <c r="CI896" s="2">
        <f>BY896-BZ896</f>
        <v>0</v>
      </c>
      <c r="CJ896" s="2">
        <f>ROUND(SUMIF(AA878:AA894,"=150194011",GX878:GX894),2)</f>
        <v>0</v>
      </c>
      <c r="CK896" s="2">
        <f>ROUND(SUMIF(AA878:AA894,"=150194011",GY878:GY894),2)</f>
        <v>0</v>
      </c>
      <c r="CL896" s="2">
        <f>ROUND(SUMIF(AA878:AA894,"=150194011",GZ878:GZ894),2)</f>
        <v>0</v>
      </c>
      <c r="CM896" s="2">
        <f>ROUND(SUMIF(AA878:AA894,"=150194011",HD878:HD894),2)</f>
        <v>0</v>
      </c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>
        <v>0</v>
      </c>
    </row>
    <row r="898" spans="1:28" x14ac:dyDescent="0.2">
      <c r="A898" s="4">
        <v>50</v>
      </c>
      <c r="B898" s="4">
        <v>0</v>
      </c>
      <c r="C898" s="4">
        <v>0</v>
      </c>
      <c r="D898" s="4">
        <v>1</v>
      </c>
      <c r="E898" s="4">
        <v>201</v>
      </c>
      <c r="F898" s="4">
        <f>ROUND(Source!O896,O898)</f>
        <v>288502.71999999997</v>
      </c>
      <c r="G898" s="4" t="s">
        <v>96</v>
      </c>
      <c r="H898" s="4" t="s">
        <v>97</v>
      </c>
      <c r="I898" s="4"/>
      <c r="J898" s="4"/>
      <c r="K898" s="4">
        <v>201</v>
      </c>
      <c r="L898" s="4">
        <v>1</v>
      </c>
      <c r="M898" s="4">
        <v>3</v>
      </c>
      <c r="N898" s="4" t="s">
        <v>3</v>
      </c>
      <c r="O898" s="4">
        <v>2</v>
      </c>
      <c r="P898" s="4"/>
      <c r="Q898" s="4"/>
      <c r="R898" s="4"/>
      <c r="S898" s="4"/>
      <c r="T898" s="4"/>
      <c r="U898" s="4"/>
      <c r="V898" s="4"/>
      <c r="W898" s="4">
        <v>288502.71999999997</v>
      </c>
      <c r="X898" s="4">
        <v>1</v>
      </c>
      <c r="Y898" s="4">
        <v>288502.71999999997</v>
      </c>
      <c r="Z898" s="4"/>
      <c r="AA898" s="4"/>
      <c r="AB898" s="4"/>
    </row>
    <row r="899" spans="1:28" x14ac:dyDescent="0.2">
      <c r="A899" s="4">
        <v>50</v>
      </c>
      <c r="B899" s="4">
        <v>0</v>
      </c>
      <c r="C899" s="4">
        <v>0</v>
      </c>
      <c r="D899" s="4">
        <v>1</v>
      </c>
      <c r="E899" s="4">
        <v>202</v>
      </c>
      <c r="F899" s="4">
        <f>ROUND(Source!P896,O899)</f>
        <v>6416.68</v>
      </c>
      <c r="G899" s="4" t="s">
        <v>98</v>
      </c>
      <c r="H899" s="4" t="s">
        <v>99</v>
      </c>
      <c r="I899" s="4"/>
      <c r="J899" s="4"/>
      <c r="K899" s="4">
        <v>202</v>
      </c>
      <c r="L899" s="4">
        <v>2</v>
      </c>
      <c r="M899" s="4">
        <v>3</v>
      </c>
      <c r="N899" s="4" t="s">
        <v>3</v>
      </c>
      <c r="O899" s="4">
        <v>2</v>
      </c>
      <c r="P899" s="4"/>
      <c r="Q899" s="4"/>
      <c r="R899" s="4"/>
      <c r="S899" s="4"/>
      <c r="T899" s="4"/>
      <c r="U899" s="4"/>
      <c r="V899" s="4"/>
      <c r="W899" s="4">
        <v>6416.68</v>
      </c>
      <c r="X899" s="4">
        <v>1</v>
      </c>
      <c r="Y899" s="4">
        <v>6416.68</v>
      </c>
      <c r="Z899" s="4"/>
      <c r="AA899" s="4"/>
      <c r="AB899" s="4"/>
    </row>
    <row r="900" spans="1:28" x14ac:dyDescent="0.2">
      <c r="A900" s="4">
        <v>50</v>
      </c>
      <c r="B900" s="4">
        <v>0</v>
      </c>
      <c r="C900" s="4">
        <v>0</v>
      </c>
      <c r="D900" s="4">
        <v>1</v>
      </c>
      <c r="E900" s="4">
        <v>222</v>
      </c>
      <c r="F900" s="4">
        <f>ROUND(Source!AO896,O900)</f>
        <v>0</v>
      </c>
      <c r="G900" s="4" t="s">
        <v>100</v>
      </c>
      <c r="H900" s="4" t="s">
        <v>101</v>
      </c>
      <c r="I900" s="4"/>
      <c r="J900" s="4"/>
      <c r="K900" s="4">
        <v>222</v>
      </c>
      <c r="L900" s="4">
        <v>3</v>
      </c>
      <c r="M900" s="4">
        <v>3</v>
      </c>
      <c r="N900" s="4" t="s">
        <v>3</v>
      </c>
      <c r="O900" s="4">
        <v>2</v>
      </c>
      <c r="P900" s="4"/>
      <c r="Q900" s="4"/>
      <c r="R900" s="4"/>
      <c r="S900" s="4"/>
      <c r="T900" s="4"/>
      <c r="U900" s="4"/>
      <c r="V900" s="4"/>
      <c r="W900" s="4">
        <v>0</v>
      </c>
      <c r="X900" s="4">
        <v>1</v>
      </c>
      <c r="Y900" s="4">
        <v>0</v>
      </c>
      <c r="Z900" s="4"/>
      <c r="AA900" s="4"/>
      <c r="AB900" s="4"/>
    </row>
    <row r="901" spans="1:28" x14ac:dyDescent="0.2">
      <c r="A901" s="4">
        <v>50</v>
      </c>
      <c r="B901" s="4">
        <v>0</v>
      </c>
      <c r="C901" s="4">
        <v>0</v>
      </c>
      <c r="D901" s="4">
        <v>1</v>
      </c>
      <c r="E901" s="4">
        <v>225</v>
      </c>
      <c r="F901" s="4">
        <f>ROUND(Source!AV896,O901)</f>
        <v>6416.68</v>
      </c>
      <c r="G901" s="4" t="s">
        <v>102</v>
      </c>
      <c r="H901" s="4" t="s">
        <v>103</v>
      </c>
      <c r="I901" s="4"/>
      <c r="J901" s="4"/>
      <c r="K901" s="4">
        <v>225</v>
      </c>
      <c r="L901" s="4">
        <v>4</v>
      </c>
      <c r="M901" s="4">
        <v>3</v>
      </c>
      <c r="N901" s="4" t="s">
        <v>3</v>
      </c>
      <c r="O901" s="4">
        <v>2</v>
      </c>
      <c r="P901" s="4"/>
      <c r="Q901" s="4"/>
      <c r="R901" s="4"/>
      <c r="S901" s="4"/>
      <c r="T901" s="4"/>
      <c r="U901" s="4"/>
      <c r="V901" s="4"/>
      <c r="W901" s="4">
        <v>6416.68</v>
      </c>
      <c r="X901" s="4">
        <v>1</v>
      </c>
      <c r="Y901" s="4">
        <v>6416.68</v>
      </c>
      <c r="Z901" s="4"/>
      <c r="AA901" s="4"/>
      <c r="AB901" s="4"/>
    </row>
    <row r="902" spans="1:28" x14ac:dyDescent="0.2">
      <c r="A902" s="4">
        <v>50</v>
      </c>
      <c r="B902" s="4">
        <v>0</v>
      </c>
      <c r="C902" s="4">
        <v>0</v>
      </c>
      <c r="D902" s="4">
        <v>1</v>
      </c>
      <c r="E902" s="4">
        <v>226</v>
      </c>
      <c r="F902" s="4">
        <f>ROUND(Source!AW896,O902)</f>
        <v>6416.68</v>
      </c>
      <c r="G902" s="4" t="s">
        <v>104</v>
      </c>
      <c r="H902" s="4" t="s">
        <v>105</v>
      </c>
      <c r="I902" s="4"/>
      <c r="J902" s="4"/>
      <c r="K902" s="4">
        <v>226</v>
      </c>
      <c r="L902" s="4">
        <v>5</v>
      </c>
      <c r="M902" s="4">
        <v>3</v>
      </c>
      <c r="N902" s="4" t="s">
        <v>3</v>
      </c>
      <c r="O902" s="4">
        <v>2</v>
      </c>
      <c r="P902" s="4"/>
      <c r="Q902" s="4"/>
      <c r="R902" s="4"/>
      <c r="S902" s="4"/>
      <c r="T902" s="4"/>
      <c r="U902" s="4"/>
      <c r="V902" s="4"/>
      <c r="W902" s="4">
        <v>6416.68</v>
      </c>
      <c r="X902" s="4">
        <v>1</v>
      </c>
      <c r="Y902" s="4">
        <v>6416.68</v>
      </c>
      <c r="Z902" s="4"/>
      <c r="AA902" s="4"/>
      <c r="AB902" s="4"/>
    </row>
    <row r="903" spans="1:28" x14ac:dyDescent="0.2">
      <c r="A903" s="4">
        <v>50</v>
      </c>
      <c r="B903" s="4">
        <v>0</v>
      </c>
      <c r="C903" s="4">
        <v>0</v>
      </c>
      <c r="D903" s="4">
        <v>1</v>
      </c>
      <c r="E903" s="4">
        <v>227</v>
      </c>
      <c r="F903" s="4">
        <f>ROUND(Source!AX896,O903)</f>
        <v>0</v>
      </c>
      <c r="G903" s="4" t="s">
        <v>106</v>
      </c>
      <c r="H903" s="4" t="s">
        <v>107</v>
      </c>
      <c r="I903" s="4"/>
      <c r="J903" s="4"/>
      <c r="K903" s="4">
        <v>227</v>
      </c>
      <c r="L903" s="4">
        <v>6</v>
      </c>
      <c r="M903" s="4">
        <v>3</v>
      </c>
      <c r="N903" s="4" t="s">
        <v>3</v>
      </c>
      <c r="O903" s="4">
        <v>2</v>
      </c>
      <c r="P903" s="4"/>
      <c r="Q903" s="4"/>
      <c r="R903" s="4"/>
      <c r="S903" s="4"/>
      <c r="T903" s="4"/>
      <c r="U903" s="4"/>
      <c r="V903" s="4"/>
      <c r="W903" s="4">
        <v>0</v>
      </c>
      <c r="X903" s="4">
        <v>1</v>
      </c>
      <c r="Y903" s="4">
        <v>0</v>
      </c>
      <c r="Z903" s="4"/>
      <c r="AA903" s="4"/>
      <c r="AB903" s="4"/>
    </row>
    <row r="904" spans="1:28" x14ac:dyDescent="0.2">
      <c r="A904" s="4">
        <v>50</v>
      </c>
      <c r="B904" s="4">
        <v>0</v>
      </c>
      <c r="C904" s="4">
        <v>0</v>
      </c>
      <c r="D904" s="4">
        <v>1</v>
      </c>
      <c r="E904" s="4">
        <v>228</v>
      </c>
      <c r="F904" s="4">
        <f>ROUND(Source!AY896,O904)</f>
        <v>6416.68</v>
      </c>
      <c r="G904" s="4" t="s">
        <v>108</v>
      </c>
      <c r="H904" s="4" t="s">
        <v>109</v>
      </c>
      <c r="I904" s="4"/>
      <c r="J904" s="4"/>
      <c r="K904" s="4">
        <v>228</v>
      </c>
      <c r="L904" s="4">
        <v>7</v>
      </c>
      <c r="M904" s="4">
        <v>3</v>
      </c>
      <c r="N904" s="4" t="s">
        <v>3</v>
      </c>
      <c r="O904" s="4">
        <v>2</v>
      </c>
      <c r="P904" s="4"/>
      <c r="Q904" s="4"/>
      <c r="R904" s="4"/>
      <c r="S904" s="4"/>
      <c r="T904" s="4"/>
      <c r="U904" s="4"/>
      <c r="V904" s="4"/>
      <c r="W904" s="4">
        <v>6416.68</v>
      </c>
      <c r="X904" s="4">
        <v>1</v>
      </c>
      <c r="Y904" s="4">
        <v>6416.68</v>
      </c>
      <c r="Z904" s="4"/>
      <c r="AA904" s="4"/>
      <c r="AB904" s="4"/>
    </row>
    <row r="905" spans="1:28" x14ac:dyDescent="0.2">
      <c r="A905" s="4">
        <v>50</v>
      </c>
      <c r="B905" s="4">
        <v>0</v>
      </c>
      <c r="C905" s="4">
        <v>0</v>
      </c>
      <c r="D905" s="4">
        <v>1</v>
      </c>
      <c r="E905" s="4">
        <v>216</v>
      </c>
      <c r="F905" s="4">
        <f>ROUND(Source!AP896,O905)</f>
        <v>0</v>
      </c>
      <c r="G905" s="4" t="s">
        <v>110</v>
      </c>
      <c r="H905" s="4" t="s">
        <v>111</v>
      </c>
      <c r="I905" s="4"/>
      <c r="J905" s="4"/>
      <c r="K905" s="4">
        <v>216</v>
      </c>
      <c r="L905" s="4">
        <v>8</v>
      </c>
      <c r="M905" s="4">
        <v>3</v>
      </c>
      <c r="N905" s="4" t="s">
        <v>3</v>
      </c>
      <c r="O905" s="4">
        <v>2</v>
      </c>
      <c r="P905" s="4"/>
      <c r="Q905" s="4"/>
      <c r="R905" s="4"/>
      <c r="S905" s="4"/>
      <c r="T905" s="4"/>
      <c r="U905" s="4"/>
      <c r="V905" s="4"/>
      <c r="W905" s="4">
        <v>0</v>
      </c>
      <c r="X905" s="4">
        <v>1</v>
      </c>
      <c r="Y905" s="4">
        <v>0</v>
      </c>
      <c r="Z905" s="4"/>
      <c r="AA905" s="4"/>
      <c r="AB905" s="4"/>
    </row>
    <row r="906" spans="1:28" x14ac:dyDescent="0.2">
      <c r="A906" s="4">
        <v>50</v>
      </c>
      <c r="B906" s="4">
        <v>0</v>
      </c>
      <c r="C906" s="4">
        <v>0</v>
      </c>
      <c r="D906" s="4">
        <v>1</v>
      </c>
      <c r="E906" s="4">
        <v>223</v>
      </c>
      <c r="F906" s="4">
        <f>ROUND(Source!AQ896,O906)</f>
        <v>0</v>
      </c>
      <c r="G906" s="4" t="s">
        <v>112</v>
      </c>
      <c r="H906" s="4" t="s">
        <v>113</v>
      </c>
      <c r="I906" s="4"/>
      <c r="J906" s="4"/>
      <c r="K906" s="4">
        <v>223</v>
      </c>
      <c r="L906" s="4">
        <v>9</v>
      </c>
      <c r="M906" s="4">
        <v>3</v>
      </c>
      <c r="N906" s="4" t="s">
        <v>3</v>
      </c>
      <c r="O906" s="4">
        <v>2</v>
      </c>
      <c r="P906" s="4"/>
      <c r="Q906" s="4"/>
      <c r="R906" s="4"/>
      <c r="S906" s="4"/>
      <c r="T906" s="4"/>
      <c r="U906" s="4"/>
      <c r="V906" s="4"/>
      <c r="W906" s="4">
        <v>0</v>
      </c>
      <c r="X906" s="4">
        <v>1</v>
      </c>
      <c r="Y906" s="4">
        <v>0</v>
      </c>
      <c r="Z906" s="4"/>
      <c r="AA906" s="4"/>
      <c r="AB906" s="4"/>
    </row>
    <row r="907" spans="1:28" x14ac:dyDescent="0.2">
      <c r="A907" s="4">
        <v>50</v>
      </c>
      <c r="B907" s="4">
        <v>0</v>
      </c>
      <c r="C907" s="4">
        <v>0</v>
      </c>
      <c r="D907" s="4">
        <v>1</v>
      </c>
      <c r="E907" s="4">
        <v>229</v>
      </c>
      <c r="F907" s="4">
        <f>ROUND(Source!AZ896,O907)</f>
        <v>0</v>
      </c>
      <c r="G907" s="4" t="s">
        <v>114</v>
      </c>
      <c r="H907" s="4" t="s">
        <v>115</v>
      </c>
      <c r="I907" s="4"/>
      <c r="J907" s="4"/>
      <c r="K907" s="4">
        <v>229</v>
      </c>
      <c r="L907" s="4">
        <v>10</v>
      </c>
      <c r="M907" s="4">
        <v>3</v>
      </c>
      <c r="N907" s="4" t="s">
        <v>3</v>
      </c>
      <c r="O907" s="4">
        <v>2</v>
      </c>
      <c r="P907" s="4"/>
      <c r="Q907" s="4"/>
      <c r="R907" s="4"/>
      <c r="S907" s="4"/>
      <c r="T907" s="4"/>
      <c r="U907" s="4"/>
      <c r="V907" s="4"/>
      <c r="W907" s="4">
        <v>0</v>
      </c>
      <c r="X907" s="4">
        <v>1</v>
      </c>
      <c r="Y907" s="4">
        <v>0</v>
      </c>
      <c r="Z907" s="4"/>
      <c r="AA907" s="4"/>
      <c r="AB907" s="4"/>
    </row>
    <row r="908" spans="1:28" x14ac:dyDescent="0.2">
      <c r="A908" s="4">
        <v>50</v>
      </c>
      <c r="B908" s="4">
        <v>0</v>
      </c>
      <c r="C908" s="4">
        <v>0</v>
      </c>
      <c r="D908" s="4">
        <v>1</v>
      </c>
      <c r="E908" s="4">
        <v>203</v>
      </c>
      <c r="F908" s="4">
        <f>ROUND(Source!Q896,O908)</f>
        <v>136483.98000000001</v>
      </c>
      <c r="G908" s="4" t="s">
        <v>116</v>
      </c>
      <c r="H908" s="4" t="s">
        <v>117</v>
      </c>
      <c r="I908" s="4"/>
      <c r="J908" s="4"/>
      <c r="K908" s="4">
        <v>203</v>
      </c>
      <c r="L908" s="4">
        <v>11</v>
      </c>
      <c r="M908" s="4">
        <v>3</v>
      </c>
      <c r="N908" s="4" t="s">
        <v>3</v>
      </c>
      <c r="O908" s="4">
        <v>2</v>
      </c>
      <c r="P908" s="4"/>
      <c r="Q908" s="4"/>
      <c r="R908" s="4"/>
      <c r="S908" s="4"/>
      <c r="T908" s="4"/>
      <c r="U908" s="4"/>
      <c r="V908" s="4"/>
      <c r="W908" s="4">
        <v>136483.98000000001</v>
      </c>
      <c r="X908" s="4">
        <v>1</v>
      </c>
      <c r="Y908" s="4">
        <v>136483.98000000001</v>
      </c>
      <c r="Z908" s="4"/>
      <c r="AA908" s="4"/>
      <c r="AB908" s="4"/>
    </row>
    <row r="909" spans="1:28" x14ac:dyDescent="0.2">
      <c r="A909" s="4">
        <v>50</v>
      </c>
      <c r="B909" s="4">
        <v>0</v>
      </c>
      <c r="C909" s="4">
        <v>0</v>
      </c>
      <c r="D909" s="4">
        <v>1</v>
      </c>
      <c r="E909" s="4">
        <v>231</v>
      </c>
      <c r="F909" s="4">
        <f>ROUND(Source!BB896,O909)</f>
        <v>0</v>
      </c>
      <c r="G909" s="4" t="s">
        <v>118</v>
      </c>
      <c r="H909" s="4" t="s">
        <v>119</v>
      </c>
      <c r="I909" s="4"/>
      <c r="J909" s="4"/>
      <c r="K909" s="4">
        <v>231</v>
      </c>
      <c r="L909" s="4">
        <v>12</v>
      </c>
      <c r="M909" s="4">
        <v>3</v>
      </c>
      <c r="N909" s="4" t="s">
        <v>3</v>
      </c>
      <c r="O909" s="4">
        <v>2</v>
      </c>
      <c r="P909" s="4"/>
      <c r="Q909" s="4"/>
      <c r="R909" s="4"/>
      <c r="S909" s="4"/>
      <c r="T909" s="4"/>
      <c r="U909" s="4"/>
      <c r="V909" s="4"/>
      <c r="W909" s="4">
        <v>0</v>
      </c>
      <c r="X909" s="4">
        <v>1</v>
      </c>
      <c r="Y909" s="4">
        <v>0</v>
      </c>
      <c r="Z909" s="4"/>
      <c r="AA909" s="4"/>
      <c r="AB909" s="4"/>
    </row>
    <row r="910" spans="1:28" x14ac:dyDescent="0.2">
      <c r="A910" s="4">
        <v>50</v>
      </c>
      <c r="B910" s="4">
        <v>0</v>
      </c>
      <c r="C910" s="4">
        <v>0</v>
      </c>
      <c r="D910" s="4">
        <v>1</v>
      </c>
      <c r="E910" s="4">
        <v>204</v>
      </c>
      <c r="F910" s="4">
        <f>ROUND(Source!R896,O910)</f>
        <v>89084.98</v>
      </c>
      <c r="G910" s="4" t="s">
        <v>120</v>
      </c>
      <c r="H910" s="4" t="s">
        <v>121</v>
      </c>
      <c r="I910" s="4"/>
      <c r="J910" s="4"/>
      <c r="K910" s="4">
        <v>204</v>
      </c>
      <c r="L910" s="4">
        <v>13</v>
      </c>
      <c r="M910" s="4">
        <v>3</v>
      </c>
      <c r="N910" s="4" t="s">
        <v>3</v>
      </c>
      <c r="O910" s="4">
        <v>2</v>
      </c>
      <c r="P910" s="4"/>
      <c r="Q910" s="4"/>
      <c r="R910" s="4"/>
      <c r="S910" s="4"/>
      <c r="T910" s="4"/>
      <c r="U910" s="4"/>
      <c r="V910" s="4"/>
      <c r="W910" s="4">
        <v>89084.98</v>
      </c>
      <c r="X910" s="4">
        <v>1</v>
      </c>
      <c r="Y910" s="4">
        <v>89084.98</v>
      </c>
      <c r="Z910" s="4"/>
      <c r="AA910" s="4"/>
      <c r="AB910" s="4"/>
    </row>
    <row r="911" spans="1:28" x14ac:dyDescent="0.2">
      <c r="A911" s="4">
        <v>50</v>
      </c>
      <c r="B911" s="4">
        <v>0</v>
      </c>
      <c r="C911" s="4">
        <v>0</v>
      </c>
      <c r="D911" s="4">
        <v>1</v>
      </c>
      <c r="E911" s="4">
        <v>205</v>
      </c>
      <c r="F911" s="4">
        <f>ROUND(Source!S896,O911)</f>
        <v>145602.06</v>
      </c>
      <c r="G911" s="4" t="s">
        <v>122</v>
      </c>
      <c r="H911" s="4" t="s">
        <v>123</v>
      </c>
      <c r="I911" s="4"/>
      <c r="J911" s="4"/>
      <c r="K911" s="4">
        <v>205</v>
      </c>
      <c r="L911" s="4">
        <v>14</v>
      </c>
      <c r="M911" s="4">
        <v>3</v>
      </c>
      <c r="N911" s="4" t="s">
        <v>3</v>
      </c>
      <c r="O911" s="4">
        <v>2</v>
      </c>
      <c r="P911" s="4"/>
      <c r="Q911" s="4"/>
      <c r="R911" s="4"/>
      <c r="S911" s="4"/>
      <c r="T911" s="4"/>
      <c r="U911" s="4"/>
      <c r="V911" s="4"/>
      <c r="W911" s="4">
        <v>145602.06</v>
      </c>
      <c r="X911" s="4">
        <v>1</v>
      </c>
      <c r="Y911" s="4">
        <v>145602.06</v>
      </c>
      <c r="Z911" s="4"/>
      <c r="AA911" s="4"/>
      <c r="AB911" s="4"/>
    </row>
    <row r="912" spans="1:28" x14ac:dyDescent="0.2">
      <c r="A912" s="4">
        <v>50</v>
      </c>
      <c r="B912" s="4">
        <v>0</v>
      </c>
      <c r="C912" s="4">
        <v>0</v>
      </c>
      <c r="D912" s="4">
        <v>1</v>
      </c>
      <c r="E912" s="4">
        <v>232</v>
      </c>
      <c r="F912" s="4">
        <f>ROUND(Source!BC896,O912)</f>
        <v>0</v>
      </c>
      <c r="G912" s="4" t="s">
        <v>124</v>
      </c>
      <c r="H912" s="4" t="s">
        <v>125</v>
      </c>
      <c r="I912" s="4"/>
      <c r="J912" s="4"/>
      <c r="K912" s="4">
        <v>232</v>
      </c>
      <c r="L912" s="4">
        <v>15</v>
      </c>
      <c r="M912" s="4">
        <v>3</v>
      </c>
      <c r="N912" s="4" t="s">
        <v>3</v>
      </c>
      <c r="O912" s="4">
        <v>2</v>
      </c>
      <c r="P912" s="4"/>
      <c r="Q912" s="4"/>
      <c r="R912" s="4"/>
      <c r="S912" s="4"/>
      <c r="T912" s="4"/>
      <c r="U912" s="4"/>
      <c r="V912" s="4"/>
      <c r="W912" s="4">
        <v>0</v>
      </c>
      <c r="X912" s="4">
        <v>1</v>
      </c>
      <c r="Y912" s="4">
        <v>0</v>
      </c>
      <c r="Z912" s="4"/>
      <c r="AA912" s="4"/>
      <c r="AB912" s="4"/>
    </row>
    <row r="913" spans="1:206" x14ac:dyDescent="0.2">
      <c r="A913" s="4">
        <v>50</v>
      </c>
      <c r="B913" s="4">
        <v>0</v>
      </c>
      <c r="C913" s="4">
        <v>0</v>
      </c>
      <c r="D913" s="4">
        <v>1</v>
      </c>
      <c r="E913" s="4">
        <v>214</v>
      </c>
      <c r="F913" s="4">
        <f>ROUND(Source!AS896,O913)</f>
        <v>0</v>
      </c>
      <c r="G913" s="4" t="s">
        <v>126</v>
      </c>
      <c r="H913" s="4" t="s">
        <v>127</v>
      </c>
      <c r="I913" s="4"/>
      <c r="J913" s="4"/>
      <c r="K913" s="4">
        <v>214</v>
      </c>
      <c r="L913" s="4">
        <v>16</v>
      </c>
      <c r="M913" s="4">
        <v>3</v>
      </c>
      <c r="N913" s="4" t="s">
        <v>3</v>
      </c>
      <c r="O913" s="4">
        <v>2</v>
      </c>
      <c r="P913" s="4"/>
      <c r="Q913" s="4"/>
      <c r="R913" s="4"/>
      <c r="S913" s="4"/>
      <c r="T913" s="4"/>
      <c r="U913" s="4"/>
      <c r="V913" s="4"/>
      <c r="W913" s="4">
        <v>0</v>
      </c>
      <c r="X913" s="4">
        <v>1</v>
      </c>
      <c r="Y913" s="4">
        <v>0</v>
      </c>
      <c r="Z913" s="4"/>
      <c r="AA913" s="4"/>
      <c r="AB913" s="4"/>
    </row>
    <row r="914" spans="1:206" x14ac:dyDescent="0.2">
      <c r="A914" s="4">
        <v>50</v>
      </c>
      <c r="B914" s="4">
        <v>0</v>
      </c>
      <c r="C914" s="4">
        <v>0</v>
      </c>
      <c r="D914" s="4">
        <v>1</v>
      </c>
      <c r="E914" s="4">
        <v>215</v>
      </c>
      <c r="F914" s="4">
        <f>ROUND(Source!AT896,O914)</f>
        <v>0</v>
      </c>
      <c r="G914" s="4" t="s">
        <v>128</v>
      </c>
      <c r="H914" s="4" t="s">
        <v>129</v>
      </c>
      <c r="I914" s="4"/>
      <c r="J914" s="4"/>
      <c r="K914" s="4">
        <v>215</v>
      </c>
      <c r="L914" s="4">
        <v>17</v>
      </c>
      <c r="M914" s="4">
        <v>3</v>
      </c>
      <c r="N914" s="4" t="s">
        <v>3</v>
      </c>
      <c r="O914" s="4">
        <v>2</v>
      </c>
      <c r="P914" s="4"/>
      <c r="Q914" s="4"/>
      <c r="R914" s="4"/>
      <c r="S914" s="4"/>
      <c r="T914" s="4"/>
      <c r="U914" s="4"/>
      <c r="V914" s="4"/>
      <c r="W914" s="4">
        <v>0</v>
      </c>
      <c r="X914" s="4">
        <v>1</v>
      </c>
      <c r="Y914" s="4">
        <v>0</v>
      </c>
      <c r="Z914" s="4"/>
      <c r="AA914" s="4"/>
      <c r="AB914" s="4"/>
    </row>
    <row r="915" spans="1:206" x14ac:dyDescent="0.2">
      <c r="A915" s="4">
        <v>50</v>
      </c>
      <c r="B915" s="4">
        <v>0</v>
      </c>
      <c r="C915" s="4">
        <v>0</v>
      </c>
      <c r="D915" s="4">
        <v>1</v>
      </c>
      <c r="E915" s="4">
        <v>217</v>
      </c>
      <c r="F915" s="4">
        <f>ROUND(Source!AU896,O915)</f>
        <v>501196.15</v>
      </c>
      <c r="G915" s="4" t="s">
        <v>130</v>
      </c>
      <c r="H915" s="4" t="s">
        <v>131</v>
      </c>
      <c r="I915" s="4"/>
      <c r="J915" s="4"/>
      <c r="K915" s="4">
        <v>217</v>
      </c>
      <c r="L915" s="4">
        <v>18</v>
      </c>
      <c r="M915" s="4">
        <v>3</v>
      </c>
      <c r="N915" s="4" t="s">
        <v>3</v>
      </c>
      <c r="O915" s="4">
        <v>2</v>
      </c>
      <c r="P915" s="4"/>
      <c r="Q915" s="4"/>
      <c r="R915" s="4"/>
      <c r="S915" s="4"/>
      <c r="T915" s="4"/>
      <c r="U915" s="4"/>
      <c r="V915" s="4"/>
      <c r="W915" s="4">
        <v>501196.15</v>
      </c>
      <c r="X915" s="4">
        <v>1</v>
      </c>
      <c r="Y915" s="4">
        <v>501196.15</v>
      </c>
      <c r="Z915" s="4"/>
      <c r="AA915" s="4"/>
      <c r="AB915" s="4"/>
    </row>
    <row r="916" spans="1:206" x14ac:dyDescent="0.2">
      <c r="A916" s="4">
        <v>50</v>
      </c>
      <c r="B916" s="4">
        <v>0</v>
      </c>
      <c r="C916" s="4">
        <v>0</v>
      </c>
      <c r="D916" s="4">
        <v>1</v>
      </c>
      <c r="E916" s="4">
        <v>230</v>
      </c>
      <c r="F916" s="4">
        <f>ROUND(Source!BA896,O916)</f>
        <v>0</v>
      </c>
      <c r="G916" s="4" t="s">
        <v>132</v>
      </c>
      <c r="H916" s="4" t="s">
        <v>133</v>
      </c>
      <c r="I916" s="4"/>
      <c r="J916" s="4"/>
      <c r="K916" s="4">
        <v>230</v>
      </c>
      <c r="L916" s="4">
        <v>19</v>
      </c>
      <c r="M916" s="4">
        <v>3</v>
      </c>
      <c r="N916" s="4" t="s">
        <v>3</v>
      </c>
      <c r="O916" s="4">
        <v>2</v>
      </c>
      <c r="P916" s="4"/>
      <c r="Q916" s="4"/>
      <c r="R916" s="4"/>
      <c r="S916" s="4"/>
      <c r="T916" s="4"/>
      <c r="U916" s="4"/>
      <c r="V916" s="4"/>
      <c r="W916" s="4">
        <v>0</v>
      </c>
      <c r="X916" s="4">
        <v>1</v>
      </c>
      <c r="Y916" s="4">
        <v>0</v>
      </c>
      <c r="Z916" s="4"/>
      <c r="AA916" s="4"/>
      <c r="AB916" s="4"/>
    </row>
    <row r="917" spans="1:206" x14ac:dyDescent="0.2">
      <c r="A917" s="4">
        <v>50</v>
      </c>
      <c r="B917" s="4">
        <v>0</v>
      </c>
      <c r="C917" s="4">
        <v>0</v>
      </c>
      <c r="D917" s="4">
        <v>1</v>
      </c>
      <c r="E917" s="4">
        <v>206</v>
      </c>
      <c r="F917" s="4">
        <f>ROUND(Source!T896,O917)</f>
        <v>0</v>
      </c>
      <c r="G917" s="4" t="s">
        <v>134</v>
      </c>
      <c r="H917" s="4" t="s">
        <v>135</v>
      </c>
      <c r="I917" s="4"/>
      <c r="J917" s="4"/>
      <c r="K917" s="4">
        <v>206</v>
      </c>
      <c r="L917" s="4">
        <v>20</v>
      </c>
      <c r="M917" s="4">
        <v>3</v>
      </c>
      <c r="N917" s="4" t="s">
        <v>3</v>
      </c>
      <c r="O917" s="4">
        <v>2</v>
      </c>
      <c r="P917" s="4"/>
      <c r="Q917" s="4"/>
      <c r="R917" s="4"/>
      <c r="S917" s="4"/>
      <c r="T917" s="4"/>
      <c r="U917" s="4"/>
      <c r="V917" s="4"/>
      <c r="W917" s="4">
        <v>0</v>
      </c>
      <c r="X917" s="4">
        <v>1</v>
      </c>
      <c r="Y917" s="4">
        <v>0</v>
      </c>
      <c r="Z917" s="4"/>
      <c r="AA917" s="4"/>
      <c r="AB917" s="4"/>
    </row>
    <row r="918" spans="1:206" x14ac:dyDescent="0.2">
      <c r="A918" s="4">
        <v>50</v>
      </c>
      <c r="B918" s="4">
        <v>0</v>
      </c>
      <c r="C918" s="4">
        <v>0</v>
      </c>
      <c r="D918" s="4">
        <v>1</v>
      </c>
      <c r="E918" s="4">
        <v>207</v>
      </c>
      <c r="F918" s="4">
        <f>Source!U896</f>
        <v>400.24900000000002</v>
      </c>
      <c r="G918" s="4" t="s">
        <v>136</v>
      </c>
      <c r="H918" s="4" t="s">
        <v>137</v>
      </c>
      <c r="I918" s="4"/>
      <c r="J918" s="4"/>
      <c r="K918" s="4">
        <v>207</v>
      </c>
      <c r="L918" s="4">
        <v>21</v>
      </c>
      <c r="M918" s="4">
        <v>3</v>
      </c>
      <c r="N918" s="4" t="s">
        <v>3</v>
      </c>
      <c r="O918" s="4">
        <v>-1</v>
      </c>
      <c r="P918" s="4"/>
      <c r="Q918" s="4"/>
      <c r="R918" s="4"/>
      <c r="S918" s="4"/>
      <c r="T918" s="4"/>
      <c r="U918" s="4"/>
      <c r="V918" s="4"/>
      <c r="W918" s="4">
        <v>400.24900000000002</v>
      </c>
      <c r="X918" s="4">
        <v>1</v>
      </c>
      <c r="Y918" s="4">
        <v>400.24900000000002</v>
      </c>
      <c r="Z918" s="4"/>
      <c r="AA918" s="4"/>
      <c r="AB918" s="4"/>
    </row>
    <row r="919" spans="1:206" x14ac:dyDescent="0.2">
      <c r="A919" s="4">
        <v>50</v>
      </c>
      <c r="B919" s="4">
        <v>0</v>
      </c>
      <c r="C919" s="4">
        <v>0</v>
      </c>
      <c r="D919" s="4">
        <v>1</v>
      </c>
      <c r="E919" s="4">
        <v>208</v>
      </c>
      <c r="F919" s="4">
        <f>Source!V896</f>
        <v>0</v>
      </c>
      <c r="G919" s="4" t="s">
        <v>138</v>
      </c>
      <c r="H919" s="4" t="s">
        <v>139</v>
      </c>
      <c r="I919" s="4"/>
      <c r="J919" s="4"/>
      <c r="K919" s="4">
        <v>208</v>
      </c>
      <c r="L919" s="4">
        <v>22</v>
      </c>
      <c r="M919" s="4">
        <v>3</v>
      </c>
      <c r="N919" s="4" t="s">
        <v>3</v>
      </c>
      <c r="O919" s="4">
        <v>-1</v>
      </c>
      <c r="P919" s="4"/>
      <c r="Q919" s="4"/>
      <c r="R919" s="4"/>
      <c r="S919" s="4"/>
      <c r="T919" s="4"/>
      <c r="U919" s="4"/>
      <c r="V919" s="4"/>
      <c r="W919" s="4">
        <v>0</v>
      </c>
      <c r="X919" s="4">
        <v>1</v>
      </c>
      <c r="Y919" s="4">
        <v>0</v>
      </c>
      <c r="Z919" s="4"/>
      <c r="AA919" s="4"/>
      <c r="AB919" s="4"/>
    </row>
    <row r="920" spans="1:206" x14ac:dyDescent="0.2">
      <c r="A920" s="4">
        <v>50</v>
      </c>
      <c r="B920" s="4">
        <v>0</v>
      </c>
      <c r="C920" s="4">
        <v>0</v>
      </c>
      <c r="D920" s="4">
        <v>1</v>
      </c>
      <c r="E920" s="4">
        <v>209</v>
      </c>
      <c r="F920" s="4">
        <f>ROUND(Source!W896,O920)</f>
        <v>0</v>
      </c>
      <c r="G920" s="4" t="s">
        <v>140</v>
      </c>
      <c r="H920" s="4" t="s">
        <v>141</v>
      </c>
      <c r="I920" s="4"/>
      <c r="J920" s="4"/>
      <c r="K920" s="4">
        <v>209</v>
      </c>
      <c r="L920" s="4">
        <v>23</v>
      </c>
      <c r="M920" s="4">
        <v>3</v>
      </c>
      <c r="N920" s="4" t="s">
        <v>3</v>
      </c>
      <c r="O920" s="4">
        <v>2</v>
      </c>
      <c r="P920" s="4"/>
      <c r="Q920" s="4"/>
      <c r="R920" s="4"/>
      <c r="S920" s="4"/>
      <c r="T920" s="4"/>
      <c r="U920" s="4"/>
      <c r="V920" s="4"/>
      <c r="W920" s="4">
        <v>0</v>
      </c>
      <c r="X920" s="4">
        <v>1</v>
      </c>
      <c r="Y920" s="4">
        <v>0</v>
      </c>
      <c r="Z920" s="4"/>
      <c r="AA920" s="4"/>
      <c r="AB920" s="4"/>
    </row>
    <row r="921" spans="1:206" x14ac:dyDescent="0.2">
      <c r="A921" s="4">
        <v>50</v>
      </c>
      <c r="B921" s="4">
        <v>0</v>
      </c>
      <c r="C921" s="4">
        <v>0</v>
      </c>
      <c r="D921" s="4">
        <v>1</v>
      </c>
      <c r="E921" s="4">
        <v>233</v>
      </c>
      <c r="F921" s="4">
        <f>ROUND(Source!BD896,O921)</f>
        <v>0</v>
      </c>
      <c r="G921" s="4" t="s">
        <v>142</v>
      </c>
      <c r="H921" s="4" t="s">
        <v>143</v>
      </c>
      <c r="I921" s="4"/>
      <c r="J921" s="4"/>
      <c r="K921" s="4">
        <v>233</v>
      </c>
      <c r="L921" s="4">
        <v>24</v>
      </c>
      <c r="M921" s="4">
        <v>3</v>
      </c>
      <c r="N921" s="4" t="s">
        <v>3</v>
      </c>
      <c r="O921" s="4">
        <v>2</v>
      </c>
      <c r="P921" s="4"/>
      <c r="Q921" s="4"/>
      <c r="R921" s="4"/>
      <c r="S921" s="4"/>
      <c r="T921" s="4"/>
      <c r="U921" s="4"/>
      <c r="V921" s="4"/>
      <c r="W921" s="4">
        <v>0</v>
      </c>
      <c r="X921" s="4">
        <v>1</v>
      </c>
      <c r="Y921" s="4">
        <v>0</v>
      </c>
      <c r="Z921" s="4"/>
      <c r="AA921" s="4"/>
      <c r="AB921" s="4"/>
    </row>
    <row r="922" spans="1:206" x14ac:dyDescent="0.2">
      <c r="A922" s="4">
        <v>50</v>
      </c>
      <c r="B922" s="4">
        <v>0</v>
      </c>
      <c r="C922" s="4">
        <v>0</v>
      </c>
      <c r="D922" s="4">
        <v>1</v>
      </c>
      <c r="E922" s="4">
        <v>210</v>
      </c>
      <c r="F922" s="4">
        <f>ROUND(Source!X896,O922)</f>
        <v>101921.45</v>
      </c>
      <c r="G922" s="4" t="s">
        <v>144</v>
      </c>
      <c r="H922" s="4" t="s">
        <v>145</v>
      </c>
      <c r="I922" s="4"/>
      <c r="J922" s="4"/>
      <c r="K922" s="4">
        <v>210</v>
      </c>
      <c r="L922" s="4">
        <v>25</v>
      </c>
      <c r="M922" s="4">
        <v>3</v>
      </c>
      <c r="N922" s="4" t="s">
        <v>3</v>
      </c>
      <c r="O922" s="4">
        <v>2</v>
      </c>
      <c r="P922" s="4"/>
      <c r="Q922" s="4"/>
      <c r="R922" s="4"/>
      <c r="S922" s="4"/>
      <c r="T922" s="4"/>
      <c r="U922" s="4"/>
      <c r="V922" s="4"/>
      <c r="W922" s="4">
        <v>101921.45</v>
      </c>
      <c r="X922" s="4">
        <v>1</v>
      </c>
      <c r="Y922" s="4">
        <v>101921.45</v>
      </c>
      <c r="Z922" s="4"/>
      <c r="AA922" s="4"/>
      <c r="AB922" s="4"/>
    </row>
    <row r="923" spans="1:206" x14ac:dyDescent="0.2">
      <c r="A923" s="4">
        <v>50</v>
      </c>
      <c r="B923" s="4">
        <v>0</v>
      </c>
      <c r="C923" s="4">
        <v>0</v>
      </c>
      <c r="D923" s="4">
        <v>1</v>
      </c>
      <c r="E923" s="4">
        <v>211</v>
      </c>
      <c r="F923" s="4">
        <f>ROUND(Source!Y896,O923)</f>
        <v>14560.2</v>
      </c>
      <c r="G923" s="4" t="s">
        <v>146</v>
      </c>
      <c r="H923" s="4" t="s">
        <v>147</v>
      </c>
      <c r="I923" s="4"/>
      <c r="J923" s="4"/>
      <c r="K923" s="4">
        <v>211</v>
      </c>
      <c r="L923" s="4">
        <v>26</v>
      </c>
      <c r="M923" s="4">
        <v>3</v>
      </c>
      <c r="N923" s="4" t="s">
        <v>3</v>
      </c>
      <c r="O923" s="4">
        <v>2</v>
      </c>
      <c r="P923" s="4"/>
      <c r="Q923" s="4"/>
      <c r="R923" s="4"/>
      <c r="S923" s="4"/>
      <c r="T923" s="4"/>
      <c r="U923" s="4"/>
      <c r="V923" s="4"/>
      <c r="W923" s="4">
        <v>14560.2</v>
      </c>
      <c r="X923" s="4">
        <v>1</v>
      </c>
      <c r="Y923" s="4">
        <v>14560.2</v>
      </c>
      <c r="Z923" s="4"/>
      <c r="AA923" s="4"/>
      <c r="AB923" s="4"/>
    </row>
    <row r="924" spans="1:206" x14ac:dyDescent="0.2">
      <c r="A924" s="4">
        <v>50</v>
      </c>
      <c r="B924" s="4">
        <v>0</v>
      </c>
      <c r="C924" s="4">
        <v>0</v>
      </c>
      <c r="D924" s="4">
        <v>1</v>
      </c>
      <c r="E924" s="4">
        <v>224</v>
      </c>
      <c r="F924" s="4">
        <f>ROUND(Source!AR896,O924)</f>
        <v>501196.15</v>
      </c>
      <c r="G924" s="4" t="s">
        <v>148</v>
      </c>
      <c r="H924" s="4" t="s">
        <v>149</v>
      </c>
      <c r="I924" s="4"/>
      <c r="J924" s="4"/>
      <c r="K924" s="4">
        <v>224</v>
      </c>
      <c r="L924" s="4">
        <v>27</v>
      </c>
      <c r="M924" s="4">
        <v>3</v>
      </c>
      <c r="N924" s="4" t="s">
        <v>3</v>
      </c>
      <c r="O924" s="4">
        <v>2</v>
      </c>
      <c r="P924" s="4"/>
      <c r="Q924" s="4"/>
      <c r="R924" s="4"/>
      <c r="S924" s="4"/>
      <c r="T924" s="4"/>
      <c r="U924" s="4"/>
      <c r="V924" s="4"/>
      <c r="W924" s="4">
        <v>501196.15</v>
      </c>
      <c r="X924" s="4">
        <v>1</v>
      </c>
      <c r="Y924" s="4">
        <v>501196.15</v>
      </c>
      <c r="Z924" s="4"/>
      <c r="AA924" s="4"/>
      <c r="AB924" s="4"/>
    </row>
    <row r="926" spans="1:206" x14ac:dyDescent="0.2">
      <c r="A926" s="1">
        <v>5</v>
      </c>
      <c r="B926" s="1">
        <v>1</v>
      </c>
      <c r="C926" s="1"/>
      <c r="D926" s="1">
        <f>ROW(A933)</f>
        <v>933</v>
      </c>
      <c r="E926" s="1"/>
      <c r="F926" s="1" t="s">
        <v>14</v>
      </c>
      <c r="G926" s="1" t="s">
        <v>596</v>
      </c>
      <c r="H926" s="1" t="s">
        <v>3</v>
      </c>
      <c r="I926" s="1">
        <v>0</v>
      </c>
      <c r="J926" s="1"/>
      <c r="K926" s="1">
        <v>0</v>
      </c>
      <c r="L926" s="1"/>
      <c r="M926" s="1" t="s">
        <v>3</v>
      </c>
      <c r="N926" s="1"/>
      <c r="O926" s="1"/>
      <c r="P926" s="1"/>
      <c r="Q926" s="1"/>
      <c r="R926" s="1"/>
      <c r="S926" s="1">
        <v>0</v>
      </c>
      <c r="T926" s="1"/>
      <c r="U926" s="1" t="s">
        <v>3</v>
      </c>
      <c r="V926" s="1">
        <v>0</v>
      </c>
      <c r="W926" s="1"/>
      <c r="X926" s="1"/>
      <c r="Y926" s="1"/>
      <c r="Z926" s="1"/>
      <c r="AA926" s="1"/>
      <c r="AB926" s="1" t="s">
        <v>3</v>
      </c>
      <c r="AC926" s="1" t="s">
        <v>3</v>
      </c>
      <c r="AD926" s="1" t="s">
        <v>3</v>
      </c>
      <c r="AE926" s="1" t="s">
        <v>3</v>
      </c>
      <c r="AF926" s="1" t="s">
        <v>3</v>
      </c>
      <c r="AG926" s="1" t="s">
        <v>3</v>
      </c>
      <c r="AH926" s="1"/>
      <c r="AI926" s="1"/>
      <c r="AJ926" s="1"/>
      <c r="AK926" s="1"/>
      <c r="AL926" s="1"/>
      <c r="AM926" s="1"/>
      <c r="AN926" s="1"/>
      <c r="AO926" s="1"/>
      <c r="AP926" s="1" t="s">
        <v>3</v>
      </c>
      <c r="AQ926" s="1" t="s">
        <v>3</v>
      </c>
      <c r="AR926" s="1" t="s">
        <v>3</v>
      </c>
      <c r="AS926" s="1"/>
      <c r="AT926" s="1"/>
      <c r="AU926" s="1"/>
      <c r="AV926" s="1"/>
      <c r="AW926" s="1"/>
      <c r="AX926" s="1"/>
      <c r="AY926" s="1"/>
      <c r="AZ926" s="1" t="s">
        <v>3</v>
      </c>
      <c r="BA926" s="1"/>
      <c r="BB926" s="1" t="s">
        <v>3</v>
      </c>
      <c r="BC926" s="1" t="s">
        <v>3</v>
      </c>
      <c r="BD926" s="1" t="s">
        <v>3</v>
      </c>
      <c r="BE926" s="1" t="s">
        <v>3</v>
      </c>
      <c r="BF926" s="1" t="s">
        <v>3</v>
      </c>
      <c r="BG926" s="1" t="s">
        <v>3</v>
      </c>
      <c r="BH926" s="1" t="s">
        <v>3</v>
      </c>
      <c r="BI926" s="1" t="s">
        <v>3</v>
      </c>
      <c r="BJ926" s="1" t="s">
        <v>3</v>
      </c>
      <c r="BK926" s="1" t="s">
        <v>3</v>
      </c>
      <c r="BL926" s="1" t="s">
        <v>3</v>
      </c>
      <c r="BM926" s="1" t="s">
        <v>3</v>
      </c>
      <c r="BN926" s="1" t="s">
        <v>3</v>
      </c>
      <c r="BO926" s="1" t="s">
        <v>3</v>
      </c>
      <c r="BP926" s="1" t="s">
        <v>3</v>
      </c>
      <c r="BQ926" s="1"/>
      <c r="BR926" s="1"/>
      <c r="BS926" s="1"/>
      <c r="BT926" s="1"/>
      <c r="BU926" s="1"/>
      <c r="BV926" s="1"/>
      <c r="BW926" s="1"/>
      <c r="BX926" s="1">
        <v>0</v>
      </c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>
        <v>0</v>
      </c>
    </row>
    <row r="928" spans="1:206" x14ac:dyDescent="0.2">
      <c r="A928" s="2">
        <v>52</v>
      </c>
      <c r="B928" s="2">
        <f t="shared" ref="B928:G928" si="660">B933</f>
        <v>1</v>
      </c>
      <c r="C928" s="2">
        <f t="shared" si="660"/>
        <v>5</v>
      </c>
      <c r="D928" s="2">
        <f t="shared" si="660"/>
        <v>926</v>
      </c>
      <c r="E928" s="2">
        <f t="shared" si="660"/>
        <v>0</v>
      </c>
      <c r="F928" s="2" t="str">
        <f t="shared" si="660"/>
        <v>Новый подраздел</v>
      </c>
      <c r="G928" s="2" t="str">
        <f t="shared" si="660"/>
        <v>Противопожарная система</v>
      </c>
      <c r="H928" s="2"/>
      <c r="I928" s="2"/>
      <c r="J928" s="2"/>
      <c r="K928" s="2"/>
      <c r="L928" s="2"/>
      <c r="M928" s="2"/>
      <c r="N928" s="2"/>
      <c r="O928" s="2">
        <f t="shared" ref="O928:AT928" si="661">O933</f>
        <v>186397.74</v>
      </c>
      <c r="P928" s="2">
        <f t="shared" si="661"/>
        <v>14646.12</v>
      </c>
      <c r="Q928" s="2">
        <f t="shared" si="661"/>
        <v>0</v>
      </c>
      <c r="R928" s="2">
        <f t="shared" si="661"/>
        <v>0</v>
      </c>
      <c r="S928" s="2">
        <f t="shared" si="661"/>
        <v>171751.62</v>
      </c>
      <c r="T928" s="2">
        <f t="shared" si="661"/>
        <v>0</v>
      </c>
      <c r="U928" s="2">
        <f t="shared" si="661"/>
        <v>477</v>
      </c>
      <c r="V928" s="2">
        <f t="shared" si="661"/>
        <v>0</v>
      </c>
      <c r="W928" s="2">
        <f t="shared" si="661"/>
        <v>0</v>
      </c>
      <c r="X928" s="2">
        <f t="shared" si="661"/>
        <v>120226.13</v>
      </c>
      <c r="Y928" s="2">
        <f t="shared" si="661"/>
        <v>17175.16</v>
      </c>
      <c r="Z928" s="2">
        <f t="shared" si="661"/>
        <v>0</v>
      </c>
      <c r="AA928" s="2">
        <f t="shared" si="661"/>
        <v>0</v>
      </c>
      <c r="AB928" s="2">
        <f t="shared" si="661"/>
        <v>186397.74</v>
      </c>
      <c r="AC928" s="2">
        <f t="shared" si="661"/>
        <v>14646.12</v>
      </c>
      <c r="AD928" s="2">
        <f t="shared" si="661"/>
        <v>0</v>
      </c>
      <c r="AE928" s="2">
        <f t="shared" si="661"/>
        <v>0</v>
      </c>
      <c r="AF928" s="2">
        <f t="shared" si="661"/>
        <v>171751.62</v>
      </c>
      <c r="AG928" s="2">
        <f t="shared" si="661"/>
        <v>0</v>
      </c>
      <c r="AH928" s="2">
        <f t="shared" si="661"/>
        <v>477</v>
      </c>
      <c r="AI928" s="2">
        <f t="shared" si="661"/>
        <v>0</v>
      </c>
      <c r="AJ928" s="2">
        <f t="shared" si="661"/>
        <v>0</v>
      </c>
      <c r="AK928" s="2">
        <f t="shared" si="661"/>
        <v>120226.13</v>
      </c>
      <c r="AL928" s="2">
        <f t="shared" si="661"/>
        <v>17175.16</v>
      </c>
      <c r="AM928" s="2">
        <f t="shared" si="661"/>
        <v>0</v>
      </c>
      <c r="AN928" s="2">
        <f t="shared" si="661"/>
        <v>0</v>
      </c>
      <c r="AO928" s="2">
        <f t="shared" si="661"/>
        <v>0</v>
      </c>
      <c r="AP928" s="2">
        <f t="shared" si="661"/>
        <v>0</v>
      </c>
      <c r="AQ928" s="2">
        <f t="shared" si="661"/>
        <v>0</v>
      </c>
      <c r="AR928" s="2">
        <f t="shared" si="661"/>
        <v>323799.03000000003</v>
      </c>
      <c r="AS928" s="2">
        <f t="shared" si="661"/>
        <v>0</v>
      </c>
      <c r="AT928" s="2">
        <f t="shared" si="661"/>
        <v>0</v>
      </c>
      <c r="AU928" s="2">
        <f t="shared" ref="AU928:BZ928" si="662">AU933</f>
        <v>323799.03000000003</v>
      </c>
      <c r="AV928" s="2">
        <f t="shared" si="662"/>
        <v>14646.12</v>
      </c>
      <c r="AW928" s="2">
        <f t="shared" si="662"/>
        <v>14646.12</v>
      </c>
      <c r="AX928" s="2">
        <f t="shared" si="662"/>
        <v>0</v>
      </c>
      <c r="AY928" s="2">
        <f t="shared" si="662"/>
        <v>14646.12</v>
      </c>
      <c r="AZ928" s="2">
        <f t="shared" si="662"/>
        <v>0</v>
      </c>
      <c r="BA928" s="2">
        <f t="shared" si="662"/>
        <v>0</v>
      </c>
      <c r="BB928" s="2">
        <f t="shared" si="662"/>
        <v>0</v>
      </c>
      <c r="BC928" s="2">
        <f t="shared" si="662"/>
        <v>0</v>
      </c>
      <c r="BD928" s="2">
        <f t="shared" si="662"/>
        <v>0</v>
      </c>
      <c r="BE928" s="2">
        <f t="shared" si="662"/>
        <v>0</v>
      </c>
      <c r="BF928" s="2">
        <f t="shared" si="662"/>
        <v>0</v>
      </c>
      <c r="BG928" s="2">
        <f t="shared" si="662"/>
        <v>0</v>
      </c>
      <c r="BH928" s="2">
        <f t="shared" si="662"/>
        <v>0</v>
      </c>
      <c r="BI928" s="2">
        <f t="shared" si="662"/>
        <v>0</v>
      </c>
      <c r="BJ928" s="2">
        <f t="shared" si="662"/>
        <v>0</v>
      </c>
      <c r="BK928" s="2">
        <f t="shared" si="662"/>
        <v>0</v>
      </c>
      <c r="BL928" s="2">
        <f t="shared" si="662"/>
        <v>0</v>
      </c>
      <c r="BM928" s="2">
        <f t="shared" si="662"/>
        <v>0</v>
      </c>
      <c r="BN928" s="2">
        <f t="shared" si="662"/>
        <v>0</v>
      </c>
      <c r="BO928" s="2">
        <f t="shared" si="662"/>
        <v>0</v>
      </c>
      <c r="BP928" s="2">
        <f t="shared" si="662"/>
        <v>0</v>
      </c>
      <c r="BQ928" s="2">
        <f t="shared" si="662"/>
        <v>0</v>
      </c>
      <c r="BR928" s="2">
        <f t="shared" si="662"/>
        <v>0</v>
      </c>
      <c r="BS928" s="2">
        <f t="shared" si="662"/>
        <v>0</v>
      </c>
      <c r="BT928" s="2">
        <f t="shared" si="662"/>
        <v>0</v>
      </c>
      <c r="BU928" s="2">
        <f t="shared" si="662"/>
        <v>0</v>
      </c>
      <c r="BV928" s="2">
        <f t="shared" si="662"/>
        <v>0</v>
      </c>
      <c r="BW928" s="2">
        <f t="shared" si="662"/>
        <v>0</v>
      </c>
      <c r="BX928" s="2">
        <f t="shared" si="662"/>
        <v>0</v>
      </c>
      <c r="BY928" s="2">
        <f t="shared" si="662"/>
        <v>0</v>
      </c>
      <c r="BZ928" s="2">
        <f t="shared" si="662"/>
        <v>0</v>
      </c>
      <c r="CA928" s="2">
        <f t="shared" ref="CA928:DF928" si="663">CA933</f>
        <v>323799.03000000003</v>
      </c>
      <c r="CB928" s="2">
        <f t="shared" si="663"/>
        <v>0</v>
      </c>
      <c r="CC928" s="2">
        <f t="shared" si="663"/>
        <v>0</v>
      </c>
      <c r="CD928" s="2">
        <f t="shared" si="663"/>
        <v>323799.03000000003</v>
      </c>
      <c r="CE928" s="2">
        <f t="shared" si="663"/>
        <v>14646.12</v>
      </c>
      <c r="CF928" s="2">
        <f t="shared" si="663"/>
        <v>14646.12</v>
      </c>
      <c r="CG928" s="2">
        <f t="shared" si="663"/>
        <v>0</v>
      </c>
      <c r="CH928" s="2">
        <f t="shared" si="663"/>
        <v>14646.12</v>
      </c>
      <c r="CI928" s="2">
        <f t="shared" si="663"/>
        <v>0</v>
      </c>
      <c r="CJ928" s="2">
        <f t="shared" si="663"/>
        <v>0</v>
      </c>
      <c r="CK928" s="2">
        <f t="shared" si="663"/>
        <v>0</v>
      </c>
      <c r="CL928" s="2">
        <f t="shared" si="663"/>
        <v>0</v>
      </c>
      <c r="CM928" s="2">
        <f t="shared" si="663"/>
        <v>0</v>
      </c>
      <c r="CN928" s="2">
        <f t="shared" si="663"/>
        <v>0</v>
      </c>
      <c r="CO928" s="2">
        <f t="shared" si="663"/>
        <v>0</v>
      </c>
      <c r="CP928" s="2">
        <f t="shared" si="663"/>
        <v>0</v>
      </c>
      <c r="CQ928" s="2">
        <f t="shared" si="663"/>
        <v>0</v>
      </c>
      <c r="CR928" s="2">
        <f t="shared" si="663"/>
        <v>0</v>
      </c>
      <c r="CS928" s="2">
        <f t="shared" si="663"/>
        <v>0</v>
      </c>
      <c r="CT928" s="2">
        <f t="shared" si="663"/>
        <v>0</v>
      </c>
      <c r="CU928" s="2">
        <f t="shared" si="663"/>
        <v>0</v>
      </c>
      <c r="CV928" s="2">
        <f t="shared" si="663"/>
        <v>0</v>
      </c>
      <c r="CW928" s="2">
        <f t="shared" si="663"/>
        <v>0</v>
      </c>
      <c r="CX928" s="2">
        <f t="shared" si="663"/>
        <v>0</v>
      </c>
      <c r="CY928" s="2">
        <f t="shared" si="663"/>
        <v>0</v>
      </c>
      <c r="CZ928" s="2">
        <f t="shared" si="663"/>
        <v>0</v>
      </c>
      <c r="DA928" s="2">
        <f t="shared" si="663"/>
        <v>0</v>
      </c>
      <c r="DB928" s="2">
        <f t="shared" si="663"/>
        <v>0</v>
      </c>
      <c r="DC928" s="2">
        <f t="shared" si="663"/>
        <v>0</v>
      </c>
      <c r="DD928" s="2">
        <f t="shared" si="663"/>
        <v>0</v>
      </c>
      <c r="DE928" s="2">
        <f t="shared" si="663"/>
        <v>0</v>
      </c>
      <c r="DF928" s="2">
        <f t="shared" si="663"/>
        <v>0</v>
      </c>
      <c r="DG928" s="3">
        <f t="shared" ref="DG928:EL928" si="664">DG933</f>
        <v>0</v>
      </c>
      <c r="DH928" s="3">
        <f t="shared" si="664"/>
        <v>0</v>
      </c>
      <c r="DI928" s="3">
        <f t="shared" si="664"/>
        <v>0</v>
      </c>
      <c r="DJ928" s="3">
        <f t="shared" si="664"/>
        <v>0</v>
      </c>
      <c r="DK928" s="3">
        <f t="shared" si="664"/>
        <v>0</v>
      </c>
      <c r="DL928" s="3">
        <f t="shared" si="664"/>
        <v>0</v>
      </c>
      <c r="DM928" s="3">
        <f t="shared" si="664"/>
        <v>0</v>
      </c>
      <c r="DN928" s="3">
        <f t="shared" si="664"/>
        <v>0</v>
      </c>
      <c r="DO928" s="3">
        <f t="shared" si="664"/>
        <v>0</v>
      </c>
      <c r="DP928" s="3">
        <f t="shared" si="664"/>
        <v>0</v>
      </c>
      <c r="DQ928" s="3">
        <f t="shared" si="664"/>
        <v>0</v>
      </c>
      <c r="DR928" s="3">
        <f t="shared" si="664"/>
        <v>0</v>
      </c>
      <c r="DS928" s="3">
        <f t="shared" si="664"/>
        <v>0</v>
      </c>
      <c r="DT928" s="3">
        <f t="shared" si="664"/>
        <v>0</v>
      </c>
      <c r="DU928" s="3">
        <f t="shared" si="664"/>
        <v>0</v>
      </c>
      <c r="DV928" s="3">
        <f t="shared" si="664"/>
        <v>0</v>
      </c>
      <c r="DW928" s="3">
        <f t="shared" si="664"/>
        <v>0</v>
      </c>
      <c r="DX928" s="3">
        <f t="shared" si="664"/>
        <v>0</v>
      </c>
      <c r="DY928" s="3">
        <f t="shared" si="664"/>
        <v>0</v>
      </c>
      <c r="DZ928" s="3">
        <f t="shared" si="664"/>
        <v>0</v>
      </c>
      <c r="EA928" s="3">
        <f t="shared" si="664"/>
        <v>0</v>
      </c>
      <c r="EB928" s="3">
        <f t="shared" si="664"/>
        <v>0</v>
      </c>
      <c r="EC928" s="3">
        <f t="shared" si="664"/>
        <v>0</v>
      </c>
      <c r="ED928" s="3">
        <f t="shared" si="664"/>
        <v>0</v>
      </c>
      <c r="EE928" s="3">
        <f t="shared" si="664"/>
        <v>0</v>
      </c>
      <c r="EF928" s="3">
        <f t="shared" si="664"/>
        <v>0</v>
      </c>
      <c r="EG928" s="3">
        <f t="shared" si="664"/>
        <v>0</v>
      </c>
      <c r="EH928" s="3">
        <f t="shared" si="664"/>
        <v>0</v>
      </c>
      <c r="EI928" s="3">
        <f t="shared" si="664"/>
        <v>0</v>
      </c>
      <c r="EJ928" s="3">
        <f t="shared" si="664"/>
        <v>0</v>
      </c>
      <c r="EK928" s="3">
        <f t="shared" si="664"/>
        <v>0</v>
      </c>
      <c r="EL928" s="3">
        <f t="shared" si="664"/>
        <v>0</v>
      </c>
      <c r="EM928" s="3">
        <f t="shared" ref="EM928:FR928" si="665">EM933</f>
        <v>0</v>
      </c>
      <c r="EN928" s="3">
        <f t="shared" si="665"/>
        <v>0</v>
      </c>
      <c r="EO928" s="3">
        <f t="shared" si="665"/>
        <v>0</v>
      </c>
      <c r="EP928" s="3">
        <f t="shared" si="665"/>
        <v>0</v>
      </c>
      <c r="EQ928" s="3">
        <f t="shared" si="665"/>
        <v>0</v>
      </c>
      <c r="ER928" s="3">
        <f t="shared" si="665"/>
        <v>0</v>
      </c>
      <c r="ES928" s="3">
        <f t="shared" si="665"/>
        <v>0</v>
      </c>
      <c r="ET928" s="3">
        <f t="shared" si="665"/>
        <v>0</v>
      </c>
      <c r="EU928" s="3">
        <f t="shared" si="665"/>
        <v>0</v>
      </c>
      <c r="EV928" s="3">
        <f t="shared" si="665"/>
        <v>0</v>
      </c>
      <c r="EW928" s="3">
        <f t="shared" si="665"/>
        <v>0</v>
      </c>
      <c r="EX928" s="3">
        <f t="shared" si="665"/>
        <v>0</v>
      </c>
      <c r="EY928" s="3">
        <f t="shared" si="665"/>
        <v>0</v>
      </c>
      <c r="EZ928" s="3">
        <f t="shared" si="665"/>
        <v>0</v>
      </c>
      <c r="FA928" s="3">
        <f t="shared" si="665"/>
        <v>0</v>
      </c>
      <c r="FB928" s="3">
        <f t="shared" si="665"/>
        <v>0</v>
      </c>
      <c r="FC928" s="3">
        <f t="shared" si="665"/>
        <v>0</v>
      </c>
      <c r="FD928" s="3">
        <f t="shared" si="665"/>
        <v>0</v>
      </c>
      <c r="FE928" s="3">
        <f t="shared" si="665"/>
        <v>0</v>
      </c>
      <c r="FF928" s="3">
        <f t="shared" si="665"/>
        <v>0</v>
      </c>
      <c r="FG928" s="3">
        <f t="shared" si="665"/>
        <v>0</v>
      </c>
      <c r="FH928" s="3">
        <f t="shared" si="665"/>
        <v>0</v>
      </c>
      <c r="FI928" s="3">
        <f t="shared" si="665"/>
        <v>0</v>
      </c>
      <c r="FJ928" s="3">
        <f t="shared" si="665"/>
        <v>0</v>
      </c>
      <c r="FK928" s="3">
        <f t="shared" si="665"/>
        <v>0</v>
      </c>
      <c r="FL928" s="3">
        <f t="shared" si="665"/>
        <v>0</v>
      </c>
      <c r="FM928" s="3">
        <f t="shared" si="665"/>
        <v>0</v>
      </c>
      <c r="FN928" s="3">
        <f t="shared" si="665"/>
        <v>0</v>
      </c>
      <c r="FO928" s="3">
        <f t="shared" si="665"/>
        <v>0</v>
      </c>
      <c r="FP928" s="3">
        <f t="shared" si="665"/>
        <v>0</v>
      </c>
      <c r="FQ928" s="3">
        <f t="shared" si="665"/>
        <v>0</v>
      </c>
      <c r="FR928" s="3">
        <f t="shared" si="665"/>
        <v>0</v>
      </c>
      <c r="FS928" s="3">
        <f t="shared" ref="FS928:GX928" si="666">FS933</f>
        <v>0</v>
      </c>
      <c r="FT928" s="3">
        <f t="shared" si="666"/>
        <v>0</v>
      </c>
      <c r="FU928" s="3">
        <f t="shared" si="666"/>
        <v>0</v>
      </c>
      <c r="FV928" s="3">
        <f t="shared" si="666"/>
        <v>0</v>
      </c>
      <c r="FW928" s="3">
        <f t="shared" si="666"/>
        <v>0</v>
      </c>
      <c r="FX928" s="3">
        <f t="shared" si="666"/>
        <v>0</v>
      </c>
      <c r="FY928" s="3">
        <f t="shared" si="666"/>
        <v>0</v>
      </c>
      <c r="FZ928" s="3">
        <f t="shared" si="666"/>
        <v>0</v>
      </c>
      <c r="GA928" s="3">
        <f t="shared" si="666"/>
        <v>0</v>
      </c>
      <c r="GB928" s="3">
        <f t="shared" si="666"/>
        <v>0</v>
      </c>
      <c r="GC928" s="3">
        <f t="shared" si="666"/>
        <v>0</v>
      </c>
      <c r="GD928" s="3">
        <f t="shared" si="666"/>
        <v>0</v>
      </c>
      <c r="GE928" s="3">
        <f t="shared" si="666"/>
        <v>0</v>
      </c>
      <c r="GF928" s="3">
        <f t="shared" si="666"/>
        <v>0</v>
      </c>
      <c r="GG928" s="3">
        <f t="shared" si="666"/>
        <v>0</v>
      </c>
      <c r="GH928" s="3">
        <f t="shared" si="666"/>
        <v>0</v>
      </c>
      <c r="GI928" s="3">
        <f t="shared" si="666"/>
        <v>0</v>
      </c>
      <c r="GJ928" s="3">
        <f t="shared" si="666"/>
        <v>0</v>
      </c>
      <c r="GK928" s="3">
        <f t="shared" si="666"/>
        <v>0</v>
      </c>
      <c r="GL928" s="3">
        <f t="shared" si="666"/>
        <v>0</v>
      </c>
      <c r="GM928" s="3">
        <f t="shared" si="666"/>
        <v>0</v>
      </c>
      <c r="GN928" s="3">
        <f t="shared" si="666"/>
        <v>0</v>
      </c>
      <c r="GO928" s="3">
        <f t="shared" si="666"/>
        <v>0</v>
      </c>
      <c r="GP928" s="3">
        <f t="shared" si="666"/>
        <v>0</v>
      </c>
      <c r="GQ928" s="3">
        <f t="shared" si="666"/>
        <v>0</v>
      </c>
      <c r="GR928" s="3">
        <f t="shared" si="666"/>
        <v>0</v>
      </c>
      <c r="GS928" s="3">
        <f t="shared" si="666"/>
        <v>0</v>
      </c>
      <c r="GT928" s="3">
        <f t="shared" si="666"/>
        <v>0</v>
      </c>
      <c r="GU928" s="3">
        <f t="shared" si="666"/>
        <v>0</v>
      </c>
      <c r="GV928" s="3">
        <f t="shared" si="666"/>
        <v>0</v>
      </c>
      <c r="GW928" s="3">
        <f t="shared" si="666"/>
        <v>0</v>
      </c>
      <c r="GX928" s="3">
        <f t="shared" si="666"/>
        <v>0</v>
      </c>
    </row>
    <row r="930" spans="1:245" x14ac:dyDescent="0.2">
      <c r="A930">
        <v>17</v>
      </c>
      <c r="B930">
        <v>1</v>
      </c>
      <c r="C930">
        <f>ROW(SmtRes!A828)</f>
        <v>828</v>
      </c>
      <c r="D930">
        <f>ROW(EtalonRes!A828)</f>
        <v>828</v>
      </c>
      <c r="E930" t="s">
        <v>597</v>
      </c>
      <c r="F930" t="s">
        <v>598</v>
      </c>
      <c r="G930" t="s">
        <v>599</v>
      </c>
      <c r="H930" t="s">
        <v>227</v>
      </c>
      <c r="I930">
        <v>1</v>
      </c>
      <c r="J930">
        <v>0</v>
      </c>
      <c r="K930">
        <v>1</v>
      </c>
      <c r="O930">
        <f>ROUND(CP930,2)</f>
        <v>20622.54</v>
      </c>
      <c r="P930">
        <f>ROUND(CQ930*I930,2)</f>
        <v>1364.52</v>
      </c>
      <c r="Q930">
        <f>ROUND(CR930*I930,2)</f>
        <v>0</v>
      </c>
      <c r="R930">
        <f>ROUND(CS930*I930,2)</f>
        <v>0</v>
      </c>
      <c r="S930">
        <f>ROUND(CT930*I930,2)</f>
        <v>19258.02</v>
      </c>
      <c r="T930">
        <f>ROUND(CU930*I930,2)</f>
        <v>0</v>
      </c>
      <c r="U930">
        <f>CV930*I930</f>
        <v>57</v>
      </c>
      <c r="V930">
        <f>CW930*I930</f>
        <v>0</v>
      </c>
      <c r="W930">
        <f>ROUND(CX930*I930,2)</f>
        <v>0</v>
      </c>
      <c r="X930">
        <f>ROUND(CY930,2)</f>
        <v>13480.61</v>
      </c>
      <c r="Y930">
        <f>ROUND(CZ930,2)</f>
        <v>1925.8</v>
      </c>
      <c r="AA930">
        <v>150194011</v>
      </c>
      <c r="AB930">
        <f>ROUND((AC930+AD930+AF930),6)</f>
        <v>20622.54</v>
      </c>
      <c r="AC930">
        <f>ROUND((ES930),6)</f>
        <v>1364.52</v>
      </c>
      <c r="AD930">
        <f>ROUND((((ET930)-(EU930))+AE930),6)</f>
        <v>0</v>
      </c>
      <c r="AE930">
        <f>ROUND((EU930),6)</f>
        <v>0</v>
      </c>
      <c r="AF930">
        <f>ROUND((EV930),6)</f>
        <v>19258.02</v>
      </c>
      <c r="AG930">
        <f>ROUND((AP930),6)</f>
        <v>0</v>
      </c>
      <c r="AH930">
        <f>(EW930)</f>
        <v>57</v>
      </c>
      <c r="AI930">
        <f>(EX930)</f>
        <v>0</v>
      </c>
      <c r="AJ930">
        <f>(AS930)</f>
        <v>0</v>
      </c>
      <c r="AK930">
        <v>20622.54</v>
      </c>
      <c r="AL930">
        <v>1364.52</v>
      </c>
      <c r="AM930">
        <v>0</v>
      </c>
      <c r="AN930">
        <v>0</v>
      </c>
      <c r="AO930">
        <v>19258.02</v>
      </c>
      <c r="AP930">
        <v>0</v>
      </c>
      <c r="AQ930">
        <v>57</v>
      </c>
      <c r="AR930">
        <v>0</v>
      </c>
      <c r="AS930">
        <v>0</v>
      </c>
      <c r="AT930">
        <v>70</v>
      </c>
      <c r="AU930">
        <v>10</v>
      </c>
      <c r="AV930">
        <v>1</v>
      </c>
      <c r="AW930">
        <v>1</v>
      </c>
      <c r="AZ930">
        <v>1</v>
      </c>
      <c r="BA930">
        <v>1</v>
      </c>
      <c r="BB930">
        <v>1</v>
      </c>
      <c r="BC930">
        <v>1</v>
      </c>
      <c r="BD930" t="s">
        <v>3</v>
      </c>
      <c r="BE930" t="s">
        <v>3</v>
      </c>
      <c r="BF930" t="s">
        <v>3</v>
      </c>
      <c r="BG930" t="s">
        <v>3</v>
      </c>
      <c r="BH930">
        <v>0</v>
      </c>
      <c r="BI930">
        <v>4</v>
      </c>
      <c r="BJ930" t="s">
        <v>600</v>
      </c>
      <c r="BM930">
        <v>0</v>
      </c>
      <c r="BN930">
        <v>0</v>
      </c>
      <c r="BO930" t="s">
        <v>3</v>
      </c>
      <c r="BP930">
        <v>0</v>
      </c>
      <c r="BQ930">
        <v>1</v>
      </c>
      <c r="BR930">
        <v>0</v>
      </c>
      <c r="BS930">
        <v>1</v>
      </c>
      <c r="BT930">
        <v>1</v>
      </c>
      <c r="BU930">
        <v>1</v>
      </c>
      <c r="BV930">
        <v>1</v>
      </c>
      <c r="BW930">
        <v>1</v>
      </c>
      <c r="BX930">
        <v>1</v>
      </c>
      <c r="BY930" t="s">
        <v>3</v>
      </c>
      <c r="BZ930">
        <v>70</v>
      </c>
      <c r="CA930">
        <v>10</v>
      </c>
      <c r="CB930" t="s">
        <v>3</v>
      </c>
      <c r="CE930">
        <v>0</v>
      </c>
      <c r="CF930">
        <v>0</v>
      </c>
      <c r="CG930">
        <v>0</v>
      </c>
      <c r="CM930">
        <v>0</v>
      </c>
      <c r="CN930" t="s">
        <v>3</v>
      </c>
      <c r="CO930">
        <v>0</v>
      </c>
      <c r="CP930">
        <f>(P930+Q930+S930)</f>
        <v>20622.54</v>
      </c>
      <c r="CQ930">
        <f>(AC930*BC930*AW930)</f>
        <v>1364.52</v>
      </c>
      <c r="CR930">
        <f>((((ET930)*BB930-(EU930)*BS930)+AE930*BS930)*AV930)</f>
        <v>0</v>
      </c>
      <c r="CS930">
        <f>(AE930*BS930*AV930)</f>
        <v>0</v>
      </c>
      <c r="CT930">
        <f>(AF930*BA930*AV930)</f>
        <v>19258.02</v>
      </c>
      <c r="CU930">
        <f>AG930</f>
        <v>0</v>
      </c>
      <c r="CV930">
        <f>(AH930*AV930)</f>
        <v>57</v>
      </c>
      <c r="CW930">
        <f>AI930</f>
        <v>0</v>
      </c>
      <c r="CX930">
        <f>AJ930</f>
        <v>0</v>
      </c>
      <c r="CY930">
        <f>((S930*BZ930)/100)</f>
        <v>13480.614000000001</v>
      </c>
      <c r="CZ930">
        <f>((S930*CA930)/100)</f>
        <v>1925.8020000000001</v>
      </c>
      <c r="DC930" t="s">
        <v>3</v>
      </c>
      <c r="DD930" t="s">
        <v>3</v>
      </c>
      <c r="DE930" t="s">
        <v>3</v>
      </c>
      <c r="DF930" t="s">
        <v>3</v>
      </c>
      <c r="DG930" t="s">
        <v>3</v>
      </c>
      <c r="DH930" t="s">
        <v>3</v>
      </c>
      <c r="DI930" t="s">
        <v>3</v>
      </c>
      <c r="DJ930" t="s">
        <v>3</v>
      </c>
      <c r="DK930" t="s">
        <v>3</v>
      </c>
      <c r="DL930" t="s">
        <v>3</v>
      </c>
      <c r="DM930" t="s">
        <v>3</v>
      </c>
      <c r="DN930">
        <v>0</v>
      </c>
      <c r="DO930">
        <v>0</v>
      </c>
      <c r="DP930">
        <v>1</v>
      </c>
      <c r="DQ930">
        <v>1</v>
      </c>
      <c r="DU930">
        <v>1013</v>
      </c>
      <c r="DV930" t="s">
        <v>227</v>
      </c>
      <c r="DW930" t="s">
        <v>227</v>
      </c>
      <c r="DX930">
        <v>1</v>
      </c>
      <c r="DZ930" t="s">
        <v>3</v>
      </c>
      <c r="EA930" t="s">
        <v>3</v>
      </c>
      <c r="EB930" t="s">
        <v>3</v>
      </c>
      <c r="EC930" t="s">
        <v>3</v>
      </c>
      <c r="EE930">
        <v>113434998</v>
      </c>
      <c r="EF930">
        <v>1</v>
      </c>
      <c r="EG930" t="s">
        <v>23</v>
      </c>
      <c r="EH930">
        <v>0</v>
      </c>
      <c r="EI930" t="s">
        <v>3</v>
      </c>
      <c r="EJ930">
        <v>4</v>
      </c>
      <c r="EK930">
        <v>0</v>
      </c>
      <c r="EL930" t="s">
        <v>24</v>
      </c>
      <c r="EM930" t="s">
        <v>25</v>
      </c>
      <c r="EO930" t="s">
        <v>3</v>
      </c>
      <c r="EQ930">
        <v>131072</v>
      </c>
      <c r="ER930">
        <v>20622.54</v>
      </c>
      <c r="ES930">
        <v>1364.52</v>
      </c>
      <c r="ET930">
        <v>0</v>
      </c>
      <c r="EU930">
        <v>0</v>
      </c>
      <c r="EV930">
        <v>19258.02</v>
      </c>
      <c r="EW930">
        <v>57</v>
      </c>
      <c r="EX930">
        <v>0</v>
      </c>
      <c r="EY930">
        <v>0</v>
      </c>
      <c r="FQ930">
        <v>0</v>
      </c>
      <c r="FR930">
        <f>ROUND(IF(BI930=3,GM930,0),2)</f>
        <v>0</v>
      </c>
      <c r="FS930">
        <v>0</v>
      </c>
      <c r="FX930">
        <v>70</v>
      </c>
      <c r="FY930">
        <v>10</v>
      </c>
      <c r="GA930" t="s">
        <v>3</v>
      </c>
      <c r="GD930">
        <v>0</v>
      </c>
      <c r="GF930">
        <v>-2059230301</v>
      </c>
      <c r="GG930">
        <v>2</v>
      </c>
      <c r="GH930">
        <v>1</v>
      </c>
      <c r="GI930">
        <v>-2</v>
      </c>
      <c r="GJ930">
        <v>0</v>
      </c>
      <c r="GK930">
        <f>ROUND(R930*(R12)/100,2)</f>
        <v>0</v>
      </c>
      <c r="GL930">
        <f>ROUND(IF(AND(BH930=3,BI930=3,FS930&lt;&gt;0),P930,0),2)</f>
        <v>0</v>
      </c>
      <c r="GM930">
        <f>ROUND(O930+X930+Y930+GK930,2)+GX930</f>
        <v>36028.949999999997</v>
      </c>
      <c r="GN930">
        <f>IF(OR(BI930=0,BI930=1),GM930,0)</f>
        <v>0</v>
      </c>
      <c r="GO930">
        <f>IF(BI930=2,GM930,0)</f>
        <v>0</v>
      </c>
      <c r="GP930">
        <f>IF(BI930=4,GM930+GX930,0)</f>
        <v>36028.949999999997</v>
      </c>
      <c r="GR930">
        <v>0</v>
      </c>
      <c r="GS930">
        <v>0</v>
      </c>
      <c r="GT930">
        <v>0</v>
      </c>
      <c r="GU930" t="s">
        <v>3</v>
      </c>
      <c r="GV930">
        <f>ROUND((GT930),6)</f>
        <v>0</v>
      </c>
      <c r="GW930">
        <v>1</v>
      </c>
      <c r="GX930">
        <f>ROUND(HC930*I930,2)</f>
        <v>0</v>
      </c>
      <c r="HA930">
        <v>0</v>
      </c>
      <c r="HB930">
        <v>0</v>
      </c>
      <c r="HC930">
        <f>GV930*GW930</f>
        <v>0</v>
      </c>
      <c r="HE930" t="s">
        <v>3</v>
      </c>
      <c r="HF930" t="s">
        <v>3</v>
      </c>
      <c r="HM930" t="s">
        <v>3</v>
      </c>
      <c r="HN930" t="s">
        <v>3</v>
      </c>
      <c r="HO930" t="s">
        <v>3</v>
      </c>
      <c r="HP930" t="s">
        <v>3</v>
      </c>
      <c r="HQ930" t="s">
        <v>3</v>
      </c>
      <c r="IK930">
        <v>0</v>
      </c>
    </row>
    <row r="931" spans="1:245" x14ac:dyDescent="0.2">
      <c r="A931">
        <v>17</v>
      </c>
      <c r="B931">
        <v>1</v>
      </c>
      <c r="C931">
        <f>ROW(SmtRes!A842)</f>
        <v>842</v>
      </c>
      <c r="D931">
        <f>ROW(EtalonRes!A842)</f>
        <v>842</v>
      </c>
      <c r="E931" t="s">
        <v>601</v>
      </c>
      <c r="F931" t="s">
        <v>225</v>
      </c>
      <c r="G931" t="s">
        <v>226</v>
      </c>
      <c r="H931" t="s">
        <v>227</v>
      </c>
      <c r="I931">
        <v>5</v>
      </c>
      <c r="J931">
        <v>0</v>
      </c>
      <c r="K931">
        <v>5</v>
      </c>
      <c r="O931">
        <f>ROUND(CP931,2)</f>
        <v>165775.20000000001</v>
      </c>
      <c r="P931">
        <f>ROUND(CQ931*I931,2)</f>
        <v>13281.6</v>
      </c>
      <c r="Q931">
        <f>ROUND(CR931*I931,2)</f>
        <v>0</v>
      </c>
      <c r="R931">
        <f>ROUND(CS931*I931,2)</f>
        <v>0</v>
      </c>
      <c r="S931">
        <f>ROUND(CT931*I931,2)</f>
        <v>152493.6</v>
      </c>
      <c r="T931">
        <f>ROUND(CU931*I931,2)</f>
        <v>0</v>
      </c>
      <c r="U931">
        <f>CV931*I931</f>
        <v>420</v>
      </c>
      <c r="V931">
        <f>CW931*I931</f>
        <v>0</v>
      </c>
      <c r="W931">
        <f>ROUND(CX931*I931,2)</f>
        <v>0</v>
      </c>
      <c r="X931">
        <f>ROUND(CY931,2)</f>
        <v>106745.52</v>
      </c>
      <c r="Y931">
        <f>ROUND(CZ931,2)</f>
        <v>15249.36</v>
      </c>
      <c r="AA931">
        <v>150194011</v>
      </c>
      <c r="AB931">
        <f>ROUND((AC931+AD931+AF931),6)</f>
        <v>33155.040000000001</v>
      </c>
      <c r="AC931">
        <f>ROUND((ES931),6)</f>
        <v>2656.32</v>
      </c>
      <c r="AD931">
        <f>ROUND((((ET931)-(EU931))+AE931),6)</f>
        <v>0</v>
      </c>
      <c r="AE931">
        <f>ROUND((EU931),6)</f>
        <v>0</v>
      </c>
      <c r="AF931">
        <f>ROUND((EV931),6)</f>
        <v>30498.720000000001</v>
      </c>
      <c r="AG931">
        <f>ROUND((AP931),6)</f>
        <v>0</v>
      </c>
      <c r="AH931">
        <f>(EW931)</f>
        <v>84</v>
      </c>
      <c r="AI931">
        <f>(EX931)</f>
        <v>0</v>
      </c>
      <c r="AJ931">
        <f>(AS931)</f>
        <v>0</v>
      </c>
      <c r="AK931">
        <v>33155.040000000001</v>
      </c>
      <c r="AL931">
        <v>2656.32</v>
      </c>
      <c r="AM931">
        <v>0</v>
      </c>
      <c r="AN931">
        <v>0</v>
      </c>
      <c r="AO931">
        <v>30498.720000000001</v>
      </c>
      <c r="AP931">
        <v>0</v>
      </c>
      <c r="AQ931">
        <v>84</v>
      </c>
      <c r="AR931">
        <v>0</v>
      </c>
      <c r="AS931">
        <v>0</v>
      </c>
      <c r="AT931">
        <v>70</v>
      </c>
      <c r="AU931">
        <v>10</v>
      </c>
      <c r="AV931">
        <v>1</v>
      </c>
      <c r="AW931">
        <v>1</v>
      </c>
      <c r="AZ931">
        <v>1</v>
      </c>
      <c r="BA931">
        <v>1</v>
      </c>
      <c r="BB931">
        <v>1</v>
      </c>
      <c r="BC931">
        <v>1</v>
      </c>
      <c r="BD931" t="s">
        <v>3</v>
      </c>
      <c r="BE931" t="s">
        <v>3</v>
      </c>
      <c r="BF931" t="s">
        <v>3</v>
      </c>
      <c r="BG931" t="s">
        <v>3</v>
      </c>
      <c r="BH931">
        <v>0</v>
      </c>
      <c r="BI931">
        <v>4</v>
      </c>
      <c r="BJ931" t="s">
        <v>228</v>
      </c>
      <c r="BM931">
        <v>0</v>
      </c>
      <c r="BN931">
        <v>0</v>
      </c>
      <c r="BO931" t="s">
        <v>3</v>
      </c>
      <c r="BP931">
        <v>0</v>
      </c>
      <c r="BQ931">
        <v>1</v>
      </c>
      <c r="BR931">
        <v>0</v>
      </c>
      <c r="BS931">
        <v>1</v>
      </c>
      <c r="BT931">
        <v>1</v>
      </c>
      <c r="BU931">
        <v>1</v>
      </c>
      <c r="BV931">
        <v>1</v>
      </c>
      <c r="BW931">
        <v>1</v>
      </c>
      <c r="BX931">
        <v>1</v>
      </c>
      <c r="BY931" t="s">
        <v>3</v>
      </c>
      <c r="BZ931">
        <v>70</v>
      </c>
      <c r="CA931">
        <v>10</v>
      </c>
      <c r="CB931" t="s">
        <v>3</v>
      </c>
      <c r="CE931">
        <v>0</v>
      </c>
      <c r="CF931">
        <v>0</v>
      </c>
      <c r="CG931">
        <v>0</v>
      </c>
      <c r="CM931">
        <v>0</v>
      </c>
      <c r="CN931" t="s">
        <v>3</v>
      </c>
      <c r="CO931">
        <v>0</v>
      </c>
      <c r="CP931">
        <f>(P931+Q931+S931)</f>
        <v>165775.20000000001</v>
      </c>
      <c r="CQ931">
        <f>(AC931*BC931*AW931)</f>
        <v>2656.32</v>
      </c>
      <c r="CR931">
        <f>((((ET931)*BB931-(EU931)*BS931)+AE931*BS931)*AV931)</f>
        <v>0</v>
      </c>
      <c r="CS931">
        <f>(AE931*BS931*AV931)</f>
        <v>0</v>
      </c>
      <c r="CT931">
        <f>(AF931*BA931*AV931)</f>
        <v>30498.720000000001</v>
      </c>
      <c r="CU931">
        <f>AG931</f>
        <v>0</v>
      </c>
      <c r="CV931">
        <f>(AH931*AV931)</f>
        <v>84</v>
      </c>
      <c r="CW931">
        <f>AI931</f>
        <v>0</v>
      </c>
      <c r="CX931">
        <f>AJ931</f>
        <v>0</v>
      </c>
      <c r="CY931">
        <f>((S931*BZ931)/100)</f>
        <v>106745.52</v>
      </c>
      <c r="CZ931">
        <f>((S931*CA931)/100)</f>
        <v>15249.36</v>
      </c>
      <c r="DC931" t="s">
        <v>3</v>
      </c>
      <c r="DD931" t="s">
        <v>3</v>
      </c>
      <c r="DE931" t="s">
        <v>3</v>
      </c>
      <c r="DF931" t="s">
        <v>3</v>
      </c>
      <c r="DG931" t="s">
        <v>3</v>
      </c>
      <c r="DH931" t="s">
        <v>3</v>
      </c>
      <c r="DI931" t="s">
        <v>3</v>
      </c>
      <c r="DJ931" t="s">
        <v>3</v>
      </c>
      <c r="DK931" t="s">
        <v>3</v>
      </c>
      <c r="DL931" t="s">
        <v>3</v>
      </c>
      <c r="DM931" t="s">
        <v>3</v>
      </c>
      <c r="DN931">
        <v>0</v>
      </c>
      <c r="DO931">
        <v>0</v>
      </c>
      <c r="DP931">
        <v>1</v>
      </c>
      <c r="DQ931">
        <v>1</v>
      </c>
      <c r="DU931">
        <v>1013</v>
      </c>
      <c r="DV931" t="s">
        <v>227</v>
      </c>
      <c r="DW931" t="s">
        <v>227</v>
      </c>
      <c r="DX931">
        <v>1</v>
      </c>
      <c r="DZ931" t="s">
        <v>3</v>
      </c>
      <c r="EA931" t="s">
        <v>3</v>
      </c>
      <c r="EB931" t="s">
        <v>3</v>
      </c>
      <c r="EC931" t="s">
        <v>3</v>
      </c>
      <c r="EE931">
        <v>113434998</v>
      </c>
      <c r="EF931">
        <v>1</v>
      </c>
      <c r="EG931" t="s">
        <v>23</v>
      </c>
      <c r="EH931">
        <v>0</v>
      </c>
      <c r="EI931" t="s">
        <v>3</v>
      </c>
      <c r="EJ931">
        <v>4</v>
      </c>
      <c r="EK931">
        <v>0</v>
      </c>
      <c r="EL931" t="s">
        <v>24</v>
      </c>
      <c r="EM931" t="s">
        <v>25</v>
      </c>
      <c r="EO931" t="s">
        <v>3</v>
      </c>
      <c r="EQ931">
        <v>131072</v>
      </c>
      <c r="ER931">
        <v>33155.040000000001</v>
      </c>
      <c r="ES931">
        <v>2656.32</v>
      </c>
      <c r="ET931">
        <v>0</v>
      </c>
      <c r="EU931">
        <v>0</v>
      </c>
      <c r="EV931">
        <v>30498.720000000001</v>
      </c>
      <c r="EW931">
        <v>84</v>
      </c>
      <c r="EX931">
        <v>0</v>
      </c>
      <c r="EY931">
        <v>0</v>
      </c>
      <c r="FQ931">
        <v>0</v>
      </c>
      <c r="FR931">
        <f>ROUND(IF(BI931=3,GM931,0),2)</f>
        <v>0</v>
      </c>
      <c r="FS931">
        <v>0</v>
      </c>
      <c r="FX931">
        <v>70</v>
      </c>
      <c r="FY931">
        <v>10</v>
      </c>
      <c r="GA931" t="s">
        <v>3</v>
      </c>
      <c r="GD931">
        <v>0</v>
      </c>
      <c r="GF931">
        <v>-1871737942</v>
      </c>
      <c r="GG931">
        <v>2</v>
      </c>
      <c r="GH931">
        <v>1</v>
      </c>
      <c r="GI931">
        <v>-2</v>
      </c>
      <c r="GJ931">
        <v>0</v>
      </c>
      <c r="GK931">
        <f>ROUND(R931*(R12)/100,2)</f>
        <v>0</v>
      </c>
      <c r="GL931">
        <f>ROUND(IF(AND(BH931=3,BI931=3,FS931&lt;&gt;0),P931,0),2)</f>
        <v>0</v>
      </c>
      <c r="GM931">
        <f>ROUND(O931+X931+Y931+GK931,2)+GX931</f>
        <v>287770.08</v>
      </c>
      <c r="GN931">
        <f>IF(OR(BI931=0,BI931=1),GM931,0)</f>
        <v>0</v>
      </c>
      <c r="GO931">
        <f>IF(BI931=2,GM931,0)</f>
        <v>0</v>
      </c>
      <c r="GP931">
        <f>IF(BI931=4,GM931+GX931,0)</f>
        <v>287770.08</v>
      </c>
      <c r="GR931">
        <v>0</v>
      </c>
      <c r="GS931">
        <v>0</v>
      </c>
      <c r="GT931">
        <v>0</v>
      </c>
      <c r="GU931" t="s">
        <v>3</v>
      </c>
      <c r="GV931">
        <f>ROUND((GT931),6)</f>
        <v>0</v>
      </c>
      <c r="GW931">
        <v>1</v>
      </c>
      <c r="GX931">
        <f>ROUND(HC931*I931,2)</f>
        <v>0</v>
      </c>
      <c r="HA931">
        <v>0</v>
      </c>
      <c r="HB931">
        <v>0</v>
      </c>
      <c r="HC931">
        <f>GV931*GW931</f>
        <v>0</v>
      </c>
      <c r="HE931" t="s">
        <v>3</v>
      </c>
      <c r="HF931" t="s">
        <v>3</v>
      </c>
      <c r="HM931" t="s">
        <v>3</v>
      </c>
      <c r="HN931" t="s">
        <v>3</v>
      </c>
      <c r="HO931" t="s">
        <v>3</v>
      </c>
      <c r="HP931" t="s">
        <v>3</v>
      </c>
      <c r="HQ931" t="s">
        <v>3</v>
      </c>
      <c r="IK931">
        <v>0</v>
      </c>
    </row>
    <row r="933" spans="1:245" x14ac:dyDescent="0.2">
      <c r="A933" s="2">
        <v>51</v>
      </c>
      <c r="B933" s="2">
        <f>B926</f>
        <v>1</v>
      </c>
      <c r="C933" s="2">
        <f>A926</f>
        <v>5</v>
      </c>
      <c r="D933" s="2">
        <f>ROW(A926)</f>
        <v>926</v>
      </c>
      <c r="E933" s="2"/>
      <c r="F933" s="2" t="str">
        <f>IF(F926&lt;&gt;"",F926,"")</f>
        <v>Новый подраздел</v>
      </c>
      <c r="G933" s="2" t="str">
        <f>IF(G926&lt;&gt;"",G926,"")</f>
        <v>Противопожарная система</v>
      </c>
      <c r="H933" s="2">
        <v>0</v>
      </c>
      <c r="I933" s="2"/>
      <c r="J933" s="2"/>
      <c r="K933" s="2"/>
      <c r="L933" s="2"/>
      <c r="M933" s="2"/>
      <c r="N933" s="2"/>
      <c r="O933" s="2">
        <f t="shared" ref="O933:T933" si="667">ROUND(AB933,2)</f>
        <v>186397.74</v>
      </c>
      <c r="P933" s="2">
        <f t="shared" si="667"/>
        <v>14646.12</v>
      </c>
      <c r="Q933" s="2">
        <f t="shared" si="667"/>
        <v>0</v>
      </c>
      <c r="R933" s="2">
        <f t="shared" si="667"/>
        <v>0</v>
      </c>
      <c r="S933" s="2">
        <f t="shared" si="667"/>
        <v>171751.62</v>
      </c>
      <c r="T933" s="2">
        <f t="shared" si="667"/>
        <v>0</v>
      </c>
      <c r="U933" s="2">
        <f>AH933</f>
        <v>477</v>
      </c>
      <c r="V933" s="2">
        <f>AI933</f>
        <v>0</v>
      </c>
      <c r="W933" s="2">
        <f>ROUND(AJ933,2)</f>
        <v>0</v>
      </c>
      <c r="X933" s="2">
        <f>ROUND(AK933,2)</f>
        <v>120226.13</v>
      </c>
      <c r="Y933" s="2">
        <f>ROUND(AL933,2)</f>
        <v>17175.16</v>
      </c>
      <c r="Z933" s="2"/>
      <c r="AA933" s="2"/>
      <c r="AB933" s="2">
        <f>ROUND(SUMIF(AA930:AA931,"=150194011",O930:O931),2)</f>
        <v>186397.74</v>
      </c>
      <c r="AC933" s="2">
        <f>ROUND(SUMIF(AA930:AA931,"=150194011",P930:P931),2)</f>
        <v>14646.12</v>
      </c>
      <c r="AD933" s="2">
        <f>ROUND(SUMIF(AA930:AA931,"=150194011",Q930:Q931),2)</f>
        <v>0</v>
      </c>
      <c r="AE933" s="2">
        <f>ROUND(SUMIF(AA930:AA931,"=150194011",R930:R931),2)</f>
        <v>0</v>
      </c>
      <c r="AF933" s="2">
        <f>ROUND(SUMIF(AA930:AA931,"=150194011",S930:S931),2)</f>
        <v>171751.62</v>
      </c>
      <c r="AG933" s="2">
        <f>ROUND(SUMIF(AA930:AA931,"=150194011",T930:T931),2)</f>
        <v>0</v>
      </c>
      <c r="AH933" s="2">
        <f>SUMIF(AA930:AA931,"=150194011",U930:U931)</f>
        <v>477</v>
      </c>
      <c r="AI933" s="2">
        <f>SUMIF(AA930:AA931,"=150194011",V930:V931)</f>
        <v>0</v>
      </c>
      <c r="AJ933" s="2">
        <f>ROUND(SUMIF(AA930:AA931,"=150194011",W930:W931),2)</f>
        <v>0</v>
      </c>
      <c r="AK933" s="2">
        <f>ROUND(SUMIF(AA930:AA931,"=150194011",X930:X931),2)</f>
        <v>120226.13</v>
      </c>
      <c r="AL933" s="2">
        <f>ROUND(SUMIF(AA930:AA931,"=150194011",Y930:Y931),2)</f>
        <v>17175.16</v>
      </c>
      <c r="AM933" s="2"/>
      <c r="AN933" s="2"/>
      <c r="AO933" s="2">
        <f t="shared" ref="AO933:BD933" si="668">ROUND(BX933,2)</f>
        <v>0</v>
      </c>
      <c r="AP933" s="2">
        <f t="shared" si="668"/>
        <v>0</v>
      </c>
      <c r="AQ933" s="2">
        <f t="shared" si="668"/>
        <v>0</v>
      </c>
      <c r="AR933" s="2">
        <f t="shared" si="668"/>
        <v>323799.03000000003</v>
      </c>
      <c r="AS933" s="2">
        <f t="shared" si="668"/>
        <v>0</v>
      </c>
      <c r="AT933" s="2">
        <f t="shared" si="668"/>
        <v>0</v>
      </c>
      <c r="AU933" s="2">
        <f t="shared" si="668"/>
        <v>323799.03000000003</v>
      </c>
      <c r="AV933" s="2">
        <f t="shared" si="668"/>
        <v>14646.12</v>
      </c>
      <c r="AW933" s="2">
        <f t="shared" si="668"/>
        <v>14646.12</v>
      </c>
      <c r="AX933" s="2">
        <f t="shared" si="668"/>
        <v>0</v>
      </c>
      <c r="AY933" s="2">
        <f t="shared" si="668"/>
        <v>14646.12</v>
      </c>
      <c r="AZ933" s="2">
        <f t="shared" si="668"/>
        <v>0</v>
      </c>
      <c r="BA933" s="2">
        <f t="shared" si="668"/>
        <v>0</v>
      </c>
      <c r="BB933" s="2">
        <f t="shared" si="668"/>
        <v>0</v>
      </c>
      <c r="BC933" s="2">
        <f t="shared" si="668"/>
        <v>0</v>
      </c>
      <c r="BD933" s="2">
        <f t="shared" si="668"/>
        <v>0</v>
      </c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>
        <f>ROUND(SUMIF(AA930:AA931,"=150194011",FQ930:FQ931),2)</f>
        <v>0</v>
      </c>
      <c r="BY933" s="2">
        <f>ROUND(SUMIF(AA930:AA931,"=150194011",FR930:FR931),2)</f>
        <v>0</v>
      </c>
      <c r="BZ933" s="2">
        <f>ROUND(SUMIF(AA930:AA931,"=150194011",GL930:GL931),2)</f>
        <v>0</v>
      </c>
      <c r="CA933" s="2">
        <f>ROUND(SUMIF(AA930:AA931,"=150194011",GM930:GM931),2)</f>
        <v>323799.03000000003</v>
      </c>
      <c r="CB933" s="2">
        <f>ROUND(SUMIF(AA930:AA931,"=150194011",GN930:GN931),2)</f>
        <v>0</v>
      </c>
      <c r="CC933" s="2">
        <f>ROUND(SUMIF(AA930:AA931,"=150194011",GO930:GO931),2)</f>
        <v>0</v>
      </c>
      <c r="CD933" s="2">
        <f>ROUND(SUMIF(AA930:AA931,"=150194011",GP930:GP931),2)</f>
        <v>323799.03000000003</v>
      </c>
      <c r="CE933" s="2">
        <f>AC933-BX933</f>
        <v>14646.12</v>
      </c>
      <c r="CF933" s="2">
        <f>AC933-BY933</f>
        <v>14646.12</v>
      </c>
      <c r="CG933" s="2">
        <f>BX933-BZ933</f>
        <v>0</v>
      </c>
      <c r="CH933" s="2">
        <f>AC933-BX933-BY933+BZ933</f>
        <v>14646.12</v>
      </c>
      <c r="CI933" s="2">
        <f>BY933-BZ933</f>
        <v>0</v>
      </c>
      <c r="CJ933" s="2">
        <f>ROUND(SUMIF(AA930:AA931,"=150194011",GX930:GX931),2)</f>
        <v>0</v>
      </c>
      <c r="CK933" s="2">
        <f>ROUND(SUMIF(AA930:AA931,"=150194011",GY930:GY931),2)</f>
        <v>0</v>
      </c>
      <c r="CL933" s="2">
        <f>ROUND(SUMIF(AA930:AA931,"=150194011",GZ930:GZ931),2)</f>
        <v>0</v>
      </c>
      <c r="CM933" s="2">
        <f>ROUND(SUMIF(AA930:AA931,"=150194011",HD930:HD931),2)</f>
        <v>0</v>
      </c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>
        <v>0</v>
      </c>
    </row>
    <row r="935" spans="1:245" x14ac:dyDescent="0.2">
      <c r="A935" s="4">
        <v>50</v>
      </c>
      <c r="B935" s="4">
        <v>0</v>
      </c>
      <c r="C935" s="4">
        <v>0</v>
      </c>
      <c r="D935" s="4">
        <v>1</v>
      </c>
      <c r="E935" s="4">
        <v>201</v>
      </c>
      <c r="F935" s="4">
        <f>ROUND(Source!O933,O935)</f>
        <v>186397.74</v>
      </c>
      <c r="G935" s="4" t="s">
        <v>96</v>
      </c>
      <c r="H935" s="4" t="s">
        <v>97</v>
      </c>
      <c r="I935" s="4"/>
      <c r="J935" s="4"/>
      <c r="K935" s="4">
        <v>201</v>
      </c>
      <c r="L935" s="4">
        <v>1</v>
      </c>
      <c r="M935" s="4">
        <v>3</v>
      </c>
      <c r="N935" s="4" t="s">
        <v>3</v>
      </c>
      <c r="O935" s="4">
        <v>2</v>
      </c>
      <c r="P935" s="4"/>
      <c r="Q935" s="4"/>
      <c r="R935" s="4"/>
      <c r="S935" s="4"/>
      <c r="T935" s="4"/>
      <c r="U935" s="4"/>
      <c r="V935" s="4"/>
      <c r="W935" s="4">
        <v>186397.74</v>
      </c>
      <c r="X935" s="4">
        <v>1</v>
      </c>
      <c r="Y935" s="4">
        <v>186397.74</v>
      </c>
      <c r="Z935" s="4"/>
      <c r="AA935" s="4"/>
      <c r="AB935" s="4"/>
    </row>
    <row r="936" spans="1:245" x14ac:dyDescent="0.2">
      <c r="A936" s="4">
        <v>50</v>
      </c>
      <c r="B936" s="4">
        <v>0</v>
      </c>
      <c r="C936" s="4">
        <v>0</v>
      </c>
      <c r="D936" s="4">
        <v>1</v>
      </c>
      <c r="E936" s="4">
        <v>202</v>
      </c>
      <c r="F936" s="4">
        <f>ROUND(Source!P933,O936)</f>
        <v>14646.12</v>
      </c>
      <c r="G936" s="4" t="s">
        <v>98</v>
      </c>
      <c r="H936" s="4" t="s">
        <v>99</v>
      </c>
      <c r="I936" s="4"/>
      <c r="J936" s="4"/>
      <c r="K936" s="4">
        <v>202</v>
      </c>
      <c r="L936" s="4">
        <v>2</v>
      </c>
      <c r="M936" s="4">
        <v>3</v>
      </c>
      <c r="N936" s="4" t="s">
        <v>3</v>
      </c>
      <c r="O936" s="4">
        <v>2</v>
      </c>
      <c r="P936" s="4"/>
      <c r="Q936" s="4"/>
      <c r="R936" s="4"/>
      <c r="S936" s="4"/>
      <c r="T936" s="4"/>
      <c r="U936" s="4"/>
      <c r="V936" s="4"/>
      <c r="W936" s="4">
        <v>14646.12</v>
      </c>
      <c r="X936" s="4">
        <v>1</v>
      </c>
      <c r="Y936" s="4">
        <v>14646.12</v>
      </c>
      <c r="Z936" s="4"/>
      <c r="AA936" s="4"/>
      <c r="AB936" s="4"/>
    </row>
    <row r="937" spans="1:245" x14ac:dyDescent="0.2">
      <c r="A937" s="4">
        <v>50</v>
      </c>
      <c r="B937" s="4">
        <v>0</v>
      </c>
      <c r="C937" s="4">
        <v>0</v>
      </c>
      <c r="D937" s="4">
        <v>1</v>
      </c>
      <c r="E937" s="4">
        <v>222</v>
      </c>
      <c r="F937" s="4">
        <f>ROUND(Source!AO933,O937)</f>
        <v>0</v>
      </c>
      <c r="G937" s="4" t="s">
        <v>100</v>
      </c>
      <c r="H937" s="4" t="s">
        <v>101</v>
      </c>
      <c r="I937" s="4"/>
      <c r="J937" s="4"/>
      <c r="K937" s="4">
        <v>222</v>
      </c>
      <c r="L937" s="4">
        <v>3</v>
      </c>
      <c r="M937" s="4">
        <v>3</v>
      </c>
      <c r="N937" s="4" t="s">
        <v>3</v>
      </c>
      <c r="O937" s="4">
        <v>2</v>
      </c>
      <c r="P937" s="4"/>
      <c r="Q937" s="4"/>
      <c r="R937" s="4"/>
      <c r="S937" s="4"/>
      <c r="T937" s="4"/>
      <c r="U937" s="4"/>
      <c r="V937" s="4"/>
      <c r="W937" s="4">
        <v>0</v>
      </c>
      <c r="X937" s="4">
        <v>1</v>
      </c>
      <c r="Y937" s="4">
        <v>0</v>
      </c>
      <c r="Z937" s="4"/>
      <c r="AA937" s="4"/>
      <c r="AB937" s="4"/>
    </row>
    <row r="938" spans="1:245" x14ac:dyDescent="0.2">
      <c r="A938" s="4">
        <v>50</v>
      </c>
      <c r="B938" s="4">
        <v>0</v>
      </c>
      <c r="C938" s="4">
        <v>0</v>
      </c>
      <c r="D938" s="4">
        <v>1</v>
      </c>
      <c r="E938" s="4">
        <v>225</v>
      </c>
      <c r="F938" s="4">
        <f>ROUND(Source!AV933,O938)</f>
        <v>14646.12</v>
      </c>
      <c r="G938" s="4" t="s">
        <v>102</v>
      </c>
      <c r="H938" s="4" t="s">
        <v>103</v>
      </c>
      <c r="I938" s="4"/>
      <c r="J938" s="4"/>
      <c r="K938" s="4">
        <v>225</v>
      </c>
      <c r="L938" s="4">
        <v>4</v>
      </c>
      <c r="M938" s="4">
        <v>3</v>
      </c>
      <c r="N938" s="4" t="s">
        <v>3</v>
      </c>
      <c r="O938" s="4">
        <v>2</v>
      </c>
      <c r="P938" s="4"/>
      <c r="Q938" s="4"/>
      <c r="R938" s="4"/>
      <c r="S938" s="4"/>
      <c r="T938" s="4"/>
      <c r="U938" s="4"/>
      <c r="V938" s="4"/>
      <c r="W938" s="4">
        <v>14646.12</v>
      </c>
      <c r="X938" s="4">
        <v>1</v>
      </c>
      <c r="Y938" s="4">
        <v>14646.12</v>
      </c>
      <c r="Z938" s="4"/>
      <c r="AA938" s="4"/>
      <c r="AB938" s="4"/>
    </row>
    <row r="939" spans="1:245" x14ac:dyDescent="0.2">
      <c r="A939" s="4">
        <v>50</v>
      </c>
      <c r="B939" s="4">
        <v>0</v>
      </c>
      <c r="C939" s="4">
        <v>0</v>
      </c>
      <c r="D939" s="4">
        <v>1</v>
      </c>
      <c r="E939" s="4">
        <v>226</v>
      </c>
      <c r="F939" s="4">
        <f>ROUND(Source!AW933,O939)</f>
        <v>14646.12</v>
      </c>
      <c r="G939" s="4" t="s">
        <v>104</v>
      </c>
      <c r="H939" s="4" t="s">
        <v>105</v>
      </c>
      <c r="I939" s="4"/>
      <c r="J939" s="4"/>
      <c r="K939" s="4">
        <v>226</v>
      </c>
      <c r="L939" s="4">
        <v>5</v>
      </c>
      <c r="M939" s="4">
        <v>3</v>
      </c>
      <c r="N939" s="4" t="s">
        <v>3</v>
      </c>
      <c r="O939" s="4">
        <v>2</v>
      </c>
      <c r="P939" s="4"/>
      <c r="Q939" s="4"/>
      <c r="R939" s="4"/>
      <c r="S939" s="4"/>
      <c r="T939" s="4"/>
      <c r="U939" s="4"/>
      <c r="V939" s="4"/>
      <c r="W939" s="4">
        <v>14646.12</v>
      </c>
      <c r="X939" s="4">
        <v>1</v>
      </c>
      <c r="Y939" s="4">
        <v>14646.12</v>
      </c>
      <c r="Z939" s="4"/>
      <c r="AA939" s="4"/>
      <c r="AB939" s="4"/>
    </row>
    <row r="940" spans="1:245" x14ac:dyDescent="0.2">
      <c r="A940" s="4">
        <v>50</v>
      </c>
      <c r="B940" s="4">
        <v>0</v>
      </c>
      <c r="C940" s="4">
        <v>0</v>
      </c>
      <c r="D940" s="4">
        <v>1</v>
      </c>
      <c r="E940" s="4">
        <v>227</v>
      </c>
      <c r="F940" s="4">
        <f>ROUND(Source!AX933,O940)</f>
        <v>0</v>
      </c>
      <c r="G940" s="4" t="s">
        <v>106</v>
      </c>
      <c r="H940" s="4" t="s">
        <v>107</v>
      </c>
      <c r="I940" s="4"/>
      <c r="J940" s="4"/>
      <c r="K940" s="4">
        <v>227</v>
      </c>
      <c r="L940" s="4">
        <v>6</v>
      </c>
      <c r="M940" s="4">
        <v>3</v>
      </c>
      <c r="N940" s="4" t="s">
        <v>3</v>
      </c>
      <c r="O940" s="4">
        <v>2</v>
      </c>
      <c r="P940" s="4"/>
      <c r="Q940" s="4"/>
      <c r="R940" s="4"/>
      <c r="S940" s="4"/>
      <c r="T940" s="4"/>
      <c r="U940" s="4"/>
      <c r="V940" s="4"/>
      <c r="W940" s="4">
        <v>0</v>
      </c>
      <c r="X940" s="4">
        <v>1</v>
      </c>
      <c r="Y940" s="4">
        <v>0</v>
      </c>
      <c r="Z940" s="4"/>
      <c r="AA940" s="4"/>
      <c r="AB940" s="4"/>
    </row>
    <row r="941" spans="1:245" x14ac:dyDescent="0.2">
      <c r="A941" s="4">
        <v>50</v>
      </c>
      <c r="B941" s="4">
        <v>0</v>
      </c>
      <c r="C941" s="4">
        <v>0</v>
      </c>
      <c r="D941" s="4">
        <v>1</v>
      </c>
      <c r="E941" s="4">
        <v>228</v>
      </c>
      <c r="F941" s="4">
        <f>ROUND(Source!AY933,O941)</f>
        <v>14646.12</v>
      </c>
      <c r="G941" s="4" t="s">
        <v>108</v>
      </c>
      <c r="H941" s="4" t="s">
        <v>109</v>
      </c>
      <c r="I941" s="4"/>
      <c r="J941" s="4"/>
      <c r="K941" s="4">
        <v>228</v>
      </c>
      <c r="L941" s="4">
        <v>7</v>
      </c>
      <c r="M941" s="4">
        <v>3</v>
      </c>
      <c r="N941" s="4" t="s">
        <v>3</v>
      </c>
      <c r="O941" s="4">
        <v>2</v>
      </c>
      <c r="P941" s="4"/>
      <c r="Q941" s="4"/>
      <c r="R941" s="4"/>
      <c r="S941" s="4"/>
      <c r="T941" s="4"/>
      <c r="U941" s="4"/>
      <c r="V941" s="4"/>
      <c r="W941" s="4">
        <v>14646.12</v>
      </c>
      <c r="X941" s="4">
        <v>1</v>
      </c>
      <c r="Y941" s="4">
        <v>14646.12</v>
      </c>
      <c r="Z941" s="4"/>
      <c r="AA941" s="4"/>
      <c r="AB941" s="4"/>
    </row>
    <row r="942" spans="1:245" x14ac:dyDescent="0.2">
      <c r="A942" s="4">
        <v>50</v>
      </c>
      <c r="B942" s="4">
        <v>0</v>
      </c>
      <c r="C942" s="4">
        <v>0</v>
      </c>
      <c r="D942" s="4">
        <v>1</v>
      </c>
      <c r="E942" s="4">
        <v>216</v>
      </c>
      <c r="F942" s="4">
        <f>ROUND(Source!AP933,O942)</f>
        <v>0</v>
      </c>
      <c r="G942" s="4" t="s">
        <v>110</v>
      </c>
      <c r="H942" s="4" t="s">
        <v>111</v>
      </c>
      <c r="I942" s="4"/>
      <c r="J942" s="4"/>
      <c r="K942" s="4">
        <v>216</v>
      </c>
      <c r="L942" s="4">
        <v>8</v>
      </c>
      <c r="M942" s="4">
        <v>3</v>
      </c>
      <c r="N942" s="4" t="s">
        <v>3</v>
      </c>
      <c r="O942" s="4">
        <v>2</v>
      </c>
      <c r="P942" s="4"/>
      <c r="Q942" s="4"/>
      <c r="R942" s="4"/>
      <c r="S942" s="4"/>
      <c r="T942" s="4"/>
      <c r="U942" s="4"/>
      <c r="V942" s="4"/>
      <c r="W942" s="4">
        <v>0</v>
      </c>
      <c r="X942" s="4">
        <v>1</v>
      </c>
      <c r="Y942" s="4">
        <v>0</v>
      </c>
      <c r="Z942" s="4"/>
      <c r="AA942" s="4"/>
      <c r="AB942" s="4"/>
    </row>
    <row r="943" spans="1:245" x14ac:dyDescent="0.2">
      <c r="A943" s="4">
        <v>50</v>
      </c>
      <c r="B943" s="4">
        <v>0</v>
      </c>
      <c r="C943" s="4">
        <v>0</v>
      </c>
      <c r="D943" s="4">
        <v>1</v>
      </c>
      <c r="E943" s="4">
        <v>223</v>
      </c>
      <c r="F943" s="4">
        <f>ROUND(Source!AQ933,O943)</f>
        <v>0</v>
      </c>
      <c r="G943" s="4" t="s">
        <v>112</v>
      </c>
      <c r="H943" s="4" t="s">
        <v>113</v>
      </c>
      <c r="I943" s="4"/>
      <c r="J943" s="4"/>
      <c r="K943" s="4">
        <v>223</v>
      </c>
      <c r="L943" s="4">
        <v>9</v>
      </c>
      <c r="M943" s="4">
        <v>3</v>
      </c>
      <c r="N943" s="4" t="s">
        <v>3</v>
      </c>
      <c r="O943" s="4">
        <v>2</v>
      </c>
      <c r="P943" s="4"/>
      <c r="Q943" s="4"/>
      <c r="R943" s="4"/>
      <c r="S943" s="4"/>
      <c r="T943" s="4"/>
      <c r="U943" s="4"/>
      <c r="V943" s="4"/>
      <c r="W943" s="4">
        <v>0</v>
      </c>
      <c r="X943" s="4">
        <v>1</v>
      </c>
      <c r="Y943" s="4">
        <v>0</v>
      </c>
      <c r="Z943" s="4"/>
      <c r="AA943" s="4"/>
      <c r="AB943" s="4"/>
    </row>
    <row r="944" spans="1:245" x14ac:dyDescent="0.2">
      <c r="A944" s="4">
        <v>50</v>
      </c>
      <c r="B944" s="4">
        <v>0</v>
      </c>
      <c r="C944" s="4">
        <v>0</v>
      </c>
      <c r="D944" s="4">
        <v>1</v>
      </c>
      <c r="E944" s="4">
        <v>229</v>
      </c>
      <c r="F944" s="4">
        <f>ROUND(Source!AZ933,O944)</f>
        <v>0</v>
      </c>
      <c r="G944" s="4" t="s">
        <v>114</v>
      </c>
      <c r="H944" s="4" t="s">
        <v>115</v>
      </c>
      <c r="I944" s="4"/>
      <c r="J944" s="4"/>
      <c r="K944" s="4">
        <v>229</v>
      </c>
      <c r="L944" s="4">
        <v>10</v>
      </c>
      <c r="M944" s="4">
        <v>3</v>
      </c>
      <c r="N944" s="4" t="s">
        <v>3</v>
      </c>
      <c r="O944" s="4">
        <v>2</v>
      </c>
      <c r="P944" s="4"/>
      <c r="Q944" s="4"/>
      <c r="R944" s="4"/>
      <c r="S944" s="4"/>
      <c r="T944" s="4"/>
      <c r="U944" s="4"/>
      <c r="V944" s="4"/>
      <c r="W944" s="4">
        <v>0</v>
      </c>
      <c r="X944" s="4">
        <v>1</v>
      </c>
      <c r="Y944" s="4">
        <v>0</v>
      </c>
      <c r="Z944" s="4"/>
      <c r="AA944" s="4"/>
      <c r="AB944" s="4"/>
    </row>
    <row r="945" spans="1:28" x14ac:dyDescent="0.2">
      <c r="A945" s="4">
        <v>50</v>
      </c>
      <c r="B945" s="4">
        <v>0</v>
      </c>
      <c r="C945" s="4">
        <v>0</v>
      </c>
      <c r="D945" s="4">
        <v>1</v>
      </c>
      <c r="E945" s="4">
        <v>203</v>
      </c>
      <c r="F945" s="4">
        <f>ROUND(Source!Q933,O945)</f>
        <v>0</v>
      </c>
      <c r="G945" s="4" t="s">
        <v>116</v>
      </c>
      <c r="H945" s="4" t="s">
        <v>117</v>
      </c>
      <c r="I945" s="4"/>
      <c r="J945" s="4"/>
      <c r="K945" s="4">
        <v>203</v>
      </c>
      <c r="L945" s="4">
        <v>11</v>
      </c>
      <c r="M945" s="4">
        <v>3</v>
      </c>
      <c r="N945" s="4" t="s">
        <v>3</v>
      </c>
      <c r="O945" s="4">
        <v>2</v>
      </c>
      <c r="P945" s="4"/>
      <c r="Q945" s="4"/>
      <c r="R945" s="4"/>
      <c r="S945" s="4"/>
      <c r="T945" s="4"/>
      <c r="U945" s="4"/>
      <c r="V945" s="4"/>
      <c r="W945" s="4">
        <v>0</v>
      </c>
      <c r="X945" s="4">
        <v>1</v>
      </c>
      <c r="Y945" s="4">
        <v>0</v>
      </c>
      <c r="Z945" s="4"/>
      <c r="AA945" s="4"/>
      <c r="AB945" s="4"/>
    </row>
    <row r="946" spans="1:28" x14ac:dyDescent="0.2">
      <c r="A946" s="4">
        <v>50</v>
      </c>
      <c r="B946" s="4">
        <v>0</v>
      </c>
      <c r="C946" s="4">
        <v>0</v>
      </c>
      <c r="D946" s="4">
        <v>1</v>
      </c>
      <c r="E946" s="4">
        <v>231</v>
      </c>
      <c r="F946" s="4">
        <f>ROUND(Source!BB933,O946)</f>
        <v>0</v>
      </c>
      <c r="G946" s="4" t="s">
        <v>118</v>
      </c>
      <c r="H946" s="4" t="s">
        <v>119</v>
      </c>
      <c r="I946" s="4"/>
      <c r="J946" s="4"/>
      <c r="K946" s="4">
        <v>231</v>
      </c>
      <c r="L946" s="4">
        <v>12</v>
      </c>
      <c r="M946" s="4">
        <v>3</v>
      </c>
      <c r="N946" s="4" t="s">
        <v>3</v>
      </c>
      <c r="O946" s="4">
        <v>2</v>
      </c>
      <c r="P946" s="4"/>
      <c r="Q946" s="4"/>
      <c r="R946" s="4"/>
      <c r="S946" s="4"/>
      <c r="T946" s="4"/>
      <c r="U946" s="4"/>
      <c r="V946" s="4"/>
      <c r="W946" s="4">
        <v>0</v>
      </c>
      <c r="X946" s="4">
        <v>1</v>
      </c>
      <c r="Y946" s="4">
        <v>0</v>
      </c>
      <c r="Z946" s="4"/>
      <c r="AA946" s="4"/>
      <c r="AB946" s="4"/>
    </row>
    <row r="947" spans="1:28" x14ac:dyDescent="0.2">
      <c r="A947" s="4">
        <v>50</v>
      </c>
      <c r="B947" s="4">
        <v>0</v>
      </c>
      <c r="C947" s="4">
        <v>0</v>
      </c>
      <c r="D947" s="4">
        <v>1</v>
      </c>
      <c r="E947" s="4">
        <v>204</v>
      </c>
      <c r="F947" s="4">
        <f>ROUND(Source!R933,O947)</f>
        <v>0</v>
      </c>
      <c r="G947" s="4" t="s">
        <v>120</v>
      </c>
      <c r="H947" s="4" t="s">
        <v>121</v>
      </c>
      <c r="I947" s="4"/>
      <c r="J947" s="4"/>
      <c r="K947" s="4">
        <v>204</v>
      </c>
      <c r="L947" s="4">
        <v>13</v>
      </c>
      <c r="M947" s="4">
        <v>3</v>
      </c>
      <c r="N947" s="4" t="s">
        <v>3</v>
      </c>
      <c r="O947" s="4">
        <v>2</v>
      </c>
      <c r="P947" s="4"/>
      <c r="Q947" s="4"/>
      <c r="R947" s="4"/>
      <c r="S947" s="4"/>
      <c r="T947" s="4"/>
      <c r="U947" s="4"/>
      <c r="V947" s="4"/>
      <c r="W947" s="4">
        <v>0</v>
      </c>
      <c r="X947" s="4">
        <v>1</v>
      </c>
      <c r="Y947" s="4">
        <v>0</v>
      </c>
      <c r="Z947" s="4"/>
      <c r="AA947" s="4"/>
      <c r="AB947" s="4"/>
    </row>
    <row r="948" spans="1:28" x14ac:dyDescent="0.2">
      <c r="A948" s="4">
        <v>50</v>
      </c>
      <c r="B948" s="4">
        <v>0</v>
      </c>
      <c r="C948" s="4">
        <v>0</v>
      </c>
      <c r="D948" s="4">
        <v>1</v>
      </c>
      <c r="E948" s="4">
        <v>205</v>
      </c>
      <c r="F948" s="4">
        <f>ROUND(Source!S933,O948)</f>
        <v>171751.62</v>
      </c>
      <c r="G948" s="4" t="s">
        <v>122</v>
      </c>
      <c r="H948" s="4" t="s">
        <v>123</v>
      </c>
      <c r="I948" s="4"/>
      <c r="J948" s="4"/>
      <c r="K948" s="4">
        <v>205</v>
      </c>
      <c r="L948" s="4">
        <v>14</v>
      </c>
      <c r="M948" s="4">
        <v>3</v>
      </c>
      <c r="N948" s="4" t="s">
        <v>3</v>
      </c>
      <c r="O948" s="4">
        <v>2</v>
      </c>
      <c r="P948" s="4"/>
      <c r="Q948" s="4"/>
      <c r="R948" s="4"/>
      <c r="S948" s="4"/>
      <c r="T948" s="4"/>
      <c r="U948" s="4"/>
      <c r="V948" s="4"/>
      <c r="W948" s="4">
        <v>171751.62</v>
      </c>
      <c r="X948" s="4">
        <v>1</v>
      </c>
      <c r="Y948" s="4">
        <v>171751.62</v>
      </c>
      <c r="Z948" s="4"/>
      <c r="AA948" s="4"/>
      <c r="AB948" s="4"/>
    </row>
    <row r="949" spans="1:28" x14ac:dyDescent="0.2">
      <c r="A949" s="4">
        <v>50</v>
      </c>
      <c r="B949" s="4">
        <v>0</v>
      </c>
      <c r="C949" s="4">
        <v>0</v>
      </c>
      <c r="D949" s="4">
        <v>1</v>
      </c>
      <c r="E949" s="4">
        <v>232</v>
      </c>
      <c r="F949" s="4">
        <f>ROUND(Source!BC933,O949)</f>
        <v>0</v>
      </c>
      <c r="G949" s="4" t="s">
        <v>124</v>
      </c>
      <c r="H949" s="4" t="s">
        <v>125</v>
      </c>
      <c r="I949" s="4"/>
      <c r="J949" s="4"/>
      <c r="K949" s="4">
        <v>232</v>
      </c>
      <c r="L949" s="4">
        <v>15</v>
      </c>
      <c r="M949" s="4">
        <v>3</v>
      </c>
      <c r="N949" s="4" t="s">
        <v>3</v>
      </c>
      <c r="O949" s="4">
        <v>2</v>
      </c>
      <c r="P949" s="4"/>
      <c r="Q949" s="4"/>
      <c r="R949" s="4"/>
      <c r="S949" s="4"/>
      <c r="T949" s="4"/>
      <c r="U949" s="4"/>
      <c r="V949" s="4"/>
      <c r="W949" s="4">
        <v>0</v>
      </c>
      <c r="X949" s="4">
        <v>1</v>
      </c>
      <c r="Y949" s="4">
        <v>0</v>
      </c>
      <c r="Z949" s="4"/>
      <c r="AA949" s="4"/>
      <c r="AB949" s="4"/>
    </row>
    <row r="950" spans="1:28" x14ac:dyDescent="0.2">
      <c r="A950" s="4">
        <v>50</v>
      </c>
      <c r="B950" s="4">
        <v>0</v>
      </c>
      <c r="C950" s="4">
        <v>0</v>
      </c>
      <c r="D950" s="4">
        <v>1</v>
      </c>
      <c r="E950" s="4">
        <v>214</v>
      </c>
      <c r="F950" s="4">
        <f>ROUND(Source!AS933,O950)</f>
        <v>0</v>
      </c>
      <c r="G950" s="4" t="s">
        <v>126</v>
      </c>
      <c r="H950" s="4" t="s">
        <v>127</v>
      </c>
      <c r="I950" s="4"/>
      <c r="J950" s="4"/>
      <c r="K950" s="4">
        <v>214</v>
      </c>
      <c r="L950" s="4">
        <v>16</v>
      </c>
      <c r="M950" s="4">
        <v>3</v>
      </c>
      <c r="N950" s="4" t="s">
        <v>3</v>
      </c>
      <c r="O950" s="4">
        <v>2</v>
      </c>
      <c r="P950" s="4"/>
      <c r="Q950" s="4"/>
      <c r="R950" s="4"/>
      <c r="S950" s="4"/>
      <c r="T950" s="4"/>
      <c r="U950" s="4"/>
      <c r="V950" s="4"/>
      <c r="W950" s="4">
        <v>0</v>
      </c>
      <c r="X950" s="4">
        <v>1</v>
      </c>
      <c r="Y950" s="4">
        <v>0</v>
      </c>
      <c r="Z950" s="4"/>
      <c r="AA950" s="4"/>
      <c r="AB950" s="4"/>
    </row>
    <row r="951" spans="1:28" x14ac:dyDescent="0.2">
      <c r="A951" s="4">
        <v>50</v>
      </c>
      <c r="B951" s="4">
        <v>0</v>
      </c>
      <c r="C951" s="4">
        <v>0</v>
      </c>
      <c r="D951" s="4">
        <v>1</v>
      </c>
      <c r="E951" s="4">
        <v>215</v>
      </c>
      <c r="F951" s="4">
        <f>ROUND(Source!AT933,O951)</f>
        <v>0</v>
      </c>
      <c r="G951" s="4" t="s">
        <v>128</v>
      </c>
      <c r="H951" s="4" t="s">
        <v>129</v>
      </c>
      <c r="I951" s="4"/>
      <c r="J951" s="4"/>
      <c r="K951" s="4">
        <v>215</v>
      </c>
      <c r="L951" s="4">
        <v>17</v>
      </c>
      <c r="M951" s="4">
        <v>3</v>
      </c>
      <c r="N951" s="4" t="s">
        <v>3</v>
      </c>
      <c r="O951" s="4">
        <v>2</v>
      </c>
      <c r="P951" s="4"/>
      <c r="Q951" s="4"/>
      <c r="R951" s="4"/>
      <c r="S951" s="4"/>
      <c r="T951" s="4"/>
      <c r="U951" s="4"/>
      <c r="V951" s="4"/>
      <c r="W951" s="4">
        <v>0</v>
      </c>
      <c r="X951" s="4">
        <v>1</v>
      </c>
      <c r="Y951" s="4">
        <v>0</v>
      </c>
      <c r="Z951" s="4"/>
      <c r="AA951" s="4"/>
      <c r="AB951" s="4"/>
    </row>
    <row r="952" spans="1:28" x14ac:dyDescent="0.2">
      <c r="A952" s="4">
        <v>50</v>
      </c>
      <c r="B952" s="4">
        <v>0</v>
      </c>
      <c r="C952" s="4">
        <v>0</v>
      </c>
      <c r="D952" s="4">
        <v>1</v>
      </c>
      <c r="E952" s="4">
        <v>217</v>
      </c>
      <c r="F952" s="4">
        <f>ROUND(Source!AU933,O952)</f>
        <v>323799.03000000003</v>
      </c>
      <c r="G952" s="4" t="s">
        <v>130</v>
      </c>
      <c r="H952" s="4" t="s">
        <v>131</v>
      </c>
      <c r="I952" s="4"/>
      <c r="J952" s="4"/>
      <c r="K952" s="4">
        <v>217</v>
      </c>
      <c r="L952" s="4">
        <v>18</v>
      </c>
      <c r="M952" s="4">
        <v>3</v>
      </c>
      <c r="N952" s="4" t="s">
        <v>3</v>
      </c>
      <c r="O952" s="4">
        <v>2</v>
      </c>
      <c r="P952" s="4"/>
      <c r="Q952" s="4"/>
      <c r="R952" s="4"/>
      <c r="S952" s="4"/>
      <c r="T952" s="4"/>
      <c r="U952" s="4"/>
      <c r="V952" s="4"/>
      <c r="W952" s="4">
        <v>323799.03000000003</v>
      </c>
      <c r="X952" s="4">
        <v>1</v>
      </c>
      <c r="Y952" s="4">
        <v>323799.03000000003</v>
      </c>
      <c r="Z952" s="4"/>
      <c r="AA952" s="4"/>
      <c r="AB952" s="4"/>
    </row>
    <row r="953" spans="1:28" x14ac:dyDescent="0.2">
      <c r="A953" s="4">
        <v>50</v>
      </c>
      <c r="B953" s="4">
        <v>0</v>
      </c>
      <c r="C953" s="4">
        <v>0</v>
      </c>
      <c r="D953" s="4">
        <v>1</v>
      </c>
      <c r="E953" s="4">
        <v>230</v>
      </c>
      <c r="F953" s="4">
        <f>ROUND(Source!BA933,O953)</f>
        <v>0</v>
      </c>
      <c r="G953" s="4" t="s">
        <v>132</v>
      </c>
      <c r="H953" s="4" t="s">
        <v>133</v>
      </c>
      <c r="I953" s="4"/>
      <c r="J953" s="4"/>
      <c r="K953" s="4">
        <v>230</v>
      </c>
      <c r="L953" s="4">
        <v>19</v>
      </c>
      <c r="M953" s="4">
        <v>3</v>
      </c>
      <c r="N953" s="4" t="s">
        <v>3</v>
      </c>
      <c r="O953" s="4">
        <v>2</v>
      </c>
      <c r="P953" s="4"/>
      <c r="Q953" s="4"/>
      <c r="R953" s="4"/>
      <c r="S953" s="4"/>
      <c r="T953" s="4"/>
      <c r="U953" s="4"/>
      <c r="V953" s="4"/>
      <c r="W953" s="4">
        <v>0</v>
      </c>
      <c r="X953" s="4">
        <v>1</v>
      </c>
      <c r="Y953" s="4">
        <v>0</v>
      </c>
      <c r="Z953" s="4"/>
      <c r="AA953" s="4"/>
      <c r="AB953" s="4"/>
    </row>
    <row r="954" spans="1:28" x14ac:dyDescent="0.2">
      <c r="A954" s="4">
        <v>50</v>
      </c>
      <c r="B954" s="4">
        <v>0</v>
      </c>
      <c r="C954" s="4">
        <v>0</v>
      </c>
      <c r="D954" s="4">
        <v>1</v>
      </c>
      <c r="E954" s="4">
        <v>206</v>
      </c>
      <c r="F954" s="4">
        <f>ROUND(Source!T933,O954)</f>
        <v>0</v>
      </c>
      <c r="G954" s="4" t="s">
        <v>134</v>
      </c>
      <c r="H954" s="4" t="s">
        <v>135</v>
      </c>
      <c r="I954" s="4"/>
      <c r="J954" s="4"/>
      <c r="K954" s="4">
        <v>206</v>
      </c>
      <c r="L954" s="4">
        <v>20</v>
      </c>
      <c r="M954" s="4">
        <v>3</v>
      </c>
      <c r="N954" s="4" t="s">
        <v>3</v>
      </c>
      <c r="O954" s="4">
        <v>2</v>
      </c>
      <c r="P954" s="4"/>
      <c r="Q954" s="4"/>
      <c r="R954" s="4"/>
      <c r="S954" s="4"/>
      <c r="T954" s="4"/>
      <c r="U954" s="4"/>
      <c r="V954" s="4"/>
      <c r="W954" s="4">
        <v>0</v>
      </c>
      <c r="X954" s="4">
        <v>1</v>
      </c>
      <c r="Y954" s="4">
        <v>0</v>
      </c>
      <c r="Z954" s="4"/>
      <c r="AA954" s="4"/>
      <c r="AB954" s="4"/>
    </row>
    <row r="955" spans="1:28" x14ac:dyDescent="0.2">
      <c r="A955" s="4">
        <v>50</v>
      </c>
      <c r="B955" s="4">
        <v>0</v>
      </c>
      <c r="C955" s="4">
        <v>0</v>
      </c>
      <c r="D955" s="4">
        <v>1</v>
      </c>
      <c r="E955" s="4">
        <v>207</v>
      </c>
      <c r="F955" s="4">
        <f>Source!U933</f>
        <v>477</v>
      </c>
      <c r="G955" s="4" t="s">
        <v>136</v>
      </c>
      <c r="H955" s="4" t="s">
        <v>137</v>
      </c>
      <c r="I955" s="4"/>
      <c r="J955" s="4"/>
      <c r="K955" s="4">
        <v>207</v>
      </c>
      <c r="L955" s="4">
        <v>21</v>
      </c>
      <c r="M955" s="4">
        <v>3</v>
      </c>
      <c r="N955" s="4" t="s">
        <v>3</v>
      </c>
      <c r="O955" s="4">
        <v>-1</v>
      </c>
      <c r="P955" s="4"/>
      <c r="Q955" s="4"/>
      <c r="R955" s="4"/>
      <c r="S955" s="4"/>
      <c r="T955" s="4"/>
      <c r="U955" s="4"/>
      <c r="V955" s="4"/>
      <c r="W955" s="4">
        <v>477</v>
      </c>
      <c r="X955" s="4">
        <v>1</v>
      </c>
      <c r="Y955" s="4">
        <v>477</v>
      </c>
      <c r="Z955" s="4"/>
      <c r="AA955" s="4"/>
      <c r="AB955" s="4"/>
    </row>
    <row r="956" spans="1:28" x14ac:dyDescent="0.2">
      <c r="A956" s="4">
        <v>50</v>
      </c>
      <c r="B956" s="4">
        <v>0</v>
      </c>
      <c r="C956" s="4">
        <v>0</v>
      </c>
      <c r="D956" s="4">
        <v>1</v>
      </c>
      <c r="E956" s="4">
        <v>208</v>
      </c>
      <c r="F956" s="4">
        <f>Source!V933</f>
        <v>0</v>
      </c>
      <c r="G956" s="4" t="s">
        <v>138</v>
      </c>
      <c r="H956" s="4" t="s">
        <v>139</v>
      </c>
      <c r="I956" s="4"/>
      <c r="J956" s="4"/>
      <c r="K956" s="4">
        <v>208</v>
      </c>
      <c r="L956" s="4">
        <v>22</v>
      </c>
      <c r="M956" s="4">
        <v>3</v>
      </c>
      <c r="N956" s="4" t="s">
        <v>3</v>
      </c>
      <c r="O956" s="4">
        <v>-1</v>
      </c>
      <c r="P956" s="4"/>
      <c r="Q956" s="4"/>
      <c r="R956" s="4"/>
      <c r="S956" s="4"/>
      <c r="T956" s="4"/>
      <c r="U956" s="4"/>
      <c r="V956" s="4"/>
      <c r="W956" s="4">
        <v>0</v>
      </c>
      <c r="X956" s="4">
        <v>1</v>
      </c>
      <c r="Y956" s="4">
        <v>0</v>
      </c>
      <c r="Z956" s="4"/>
      <c r="AA956" s="4"/>
      <c r="AB956" s="4"/>
    </row>
    <row r="957" spans="1:28" x14ac:dyDescent="0.2">
      <c r="A957" s="4">
        <v>50</v>
      </c>
      <c r="B957" s="4">
        <v>0</v>
      </c>
      <c r="C957" s="4">
        <v>0</v>
      </c>
      <c r="D957" s="4">
        <v>1</v>
      </c>
      <c r="E957" s="4">
        <v>209</v>
      </c>
      <c r="F957" s="4">
        <f>ROUND(Source!W933,O957)</f>
        <v>0</v>
      </c>
      <c r="G957" s="4" t="s">
        <v>140</v>
      </c>
      <c r="H957" s="4" t="s">
        <v>141</v>
      </c>
      <c r="I957" s="4"/>
      <c r="J957" s="4"/>
      <c r="K957" s="4">
        <v>209</v>
      </c>
      <c r="L957" s="4">
        <v>23</v>
      </c>
      <c r="M957" s="4">
        <v>3</v>
      </c>
      <c r="N957" s="4" t="s">
        <v>3</v>
      </c>
      <c r="O957" s="4">
        <v>2</v>
      </c>
      <c r="P957" s="4"/>
      <c r="Q957" s="4"/>
      <c r="R957" s="4"/>
      <c r="S957" s="4"/>
      <c r="T957" s="4"/>
      <c r="U957" s="4"/>
      <c r="V957" s="4"/>
      <c r="W957" s="4">
        <v>0</v>
      </c>
      <c r="X957" s="4">
        <v>1</v>
      </c>
      <c r="Y957" s="4">
        <v>0</v>
      </c>
      <c r="Z957" s="4"/>
      <c r="AA957" s="4"/>
      <c r="AB957" s="4"/>
    </row>
    <row r="958" spans="1:28" x14ac:dyDescent="0.2">
      <c r="A958" s="4">
        <v>50</v>
      </c>
      <c r="B958" s="4">
        <v>0</v>
      </c>
      <c r="C958" s="4">
        <v>0</v>
      </c>
      <c r="D958" s="4">
        <v>1</v>
      </c>
      <c r="E958" s="4">
        <v>233</v>
      </c>
      <c r="F958" s="4">
        <f>ROUND(Source!BD933,O958)</f>
        <v>0</v>
      </c>
      <c r="G958" s="4" t="s">
        <v>142</v>
      </c>
      <c r="H958" s="4" t="s">
        <v>143</v>
      </c>
      <c r="I958" s="4"/>
      <c r="J958" s="4"/>
      <c r="K958" s="4">
        <v>233</v>
      </c>
      <c r="L958" s="4">
        <v>24</v>
      </c>
      <c r="M958" s="4">
        <v>3</v>
      </c>
      <c r="N958" s="4" t="s">
        <v>3</v>
      </c>
      <c r="O958" s="4">
        <v>2</v>
      </c>
      <c r="P958" s="4"/>
      <c r="Q958" s="4"/>
      <c r="R958" s="4"/>
      <c r="S958" s="4"/>
      <c r="T958" s="4"/>
      <c r="U958" s="4"/>
      <c r="V958" s="4"/>
      <c r="W958" s="4">
        <v>0</v>
      </c>
      <c r="X958" s="4">
        <v>1</v>
      </c>
      <c r="Y958" s="4">
        <v>0</v>
      </c>
      <c r="Z958" s="4"/>
      <c r="AA958" s="4"/>
      <c r="AB958" s="4"/>
    </row>
    <row r="959" spans="1:28" x14ac:dyDescent="0.2">
      <c r="A959" s="4">
        <v>50</v>
      </c>
      <c r="B959" s="4">
        <v>0</v>
      </c>
      <c r="C959" s="4">
        <v>0</v>
      </c>
      <c r="D959" s="4">
        <v>1</v>
      </c>
      <c r="E959" s="4">
        <v>210</v>
      </c>
      <c r="F959" s="4">
        <f>ROUND(Source!X933,O959)</f>
        <v>120226.13</v>
      </c>
      <c r="G959" s="4" t="s">
        <v>144</v>
      </c>
      <c r="H959" s="4" t="s">
        <v>145</v>
      </c>
      <c r="I959" s="4"/>
      <c r="J959" s="4"/>
      <c r="K959" s="4">
        <v>210</v>
      </c>
      <c r="L959" s="4">
        <v>25</v>
      </c>
      <c r="M959" s="4">
        <v>3</v>
      </c>
      <c r="N959" s="4" t="s">
        <v>3</v>
      </c>
      <c r="O959" s="4">
        <v>2</v>
      </c>
      <c r="P959" s="4"/>
      <c r="Q959" s="4"/>
      <c r="R959" s="4"/>
      <c r="S959" s="4"/>
      <c r="T959" s="4"/>
      <c r="U959" s="4"/>
      <c r="V959" s="4"/>
      <c r="W959" s="4">
        <v>120226.13</v>
      </c>
      <c r="X959" s="4">
        <v>1</v>
      </c>
      <c r="Y959" s="4">
        <v>120226.13</v>
      </c>
      <c r="Z959" s="4"/>
      <c r="AA959" s="4"/>
      <c r="AB959" s="4"/>
    </row>
    <row r="960" spans="1:28" x14ac:dyDescent="0.2">
      <c r="A960" s="4">
        <v>50</v>
      </c>
      <c r="B960" s="4">
        <v>0</v>
      </c>
      <c r="C960" s="4">
        <v>0</v>
      </c>
      <c r="D960" s="4">
        <v>1</v>
      </c>
      <c r="E960" s="4">
        <v>211</v>
      </c>
      <c r="F960" s="4">
        <f>ROUND(Source!Y933,O960)</f>
        <v>17175.16</v>
      </c>
      <c r="G960" s="4" t="s">
        <v>146</v>
      </c>
      <c r="H960" s="4" t="s">
        <v>147</v>
      </c>
      <c r="I960" s="4"/>
      <c r="J960" s="4"/>
      <c r="K960" s="4">
        <v>211</v>
      </c>
      <c r="L960" s="4">
        <v>26</v>
      </c>
      <c r="M960" s="4">
        <v>3</v>
      </c>
      <c r="N960" s="4" t="s">
        <v>3</v>
      </c>
      <c r="O960" s="4">
        <v>2</v>
      </c>
      <c r="P960" s="4"/>
      <c r="Q960" s="4"/>
      <c r="R960" s="4"/>
      <c r="S960" s="4"/>
      <c r="T960" s="4"/>
      <c r="U960" s="4"/>
      <c r="V960" s="4"/>
      <c r="W960" s="4">
        <v>17175.16</v>
      </c>
      <c r="X960" s="4">
        <v>1</v>
      </c>
      <c r="Y960" s="4">
        <v>17175.16</v>
      </c>
      <c r="Z960" s="4"/>
      <c r="AA960" s="4"/>
      <c r="AB960" s="4"/>
    </row>
    <row r="961" spans="1:206" x14ac:dyDescent="0.2">
      <c r="A961" s="4">
        <v>50</v>
      </c>
      <c r="B961" s="4">
        <v>0</v>
      </c>
      <c r="C961" s="4">
        <v>0</v>
      </c>
      <c r="D961" s="4">
        <v>1</v>
      </c>
      <c r="E961" s="4">
        <v>224</v>
      </c>
      <c r="F961" s="4">
        <f>ROUND(Source!AR933,O961)</f>
        <v>323799.03000000003</v>
      </c>
      <c r="G961" s="4" t="s">
        <v>148</v>
      </c>
      <c r="H961" s="4" t="s">
        <v>149</v>
      </c>
      <c r="I961" s="4"/>
      <c r="J961" s="4"/>
      <c r="K961" s="4">
        <v>224</v>
      </c>
      <c r="L961" s="4">
        <v>27</v>
      </c>
      <c r="M961" s="4">
        <v>3</v>
      </c>
      <c r="N961" s="4" t="s">
        <v>3</v>
      </c>
      <c r="O961" s="4">
        <v>2</v>
      </c>
      <c r="P961" s="4"/>
      <c r="Q961" s="4"/>
      <c r="R961" s="4"/>
      <c r="S961" s="4"/>
      <c r="T961" s="4"/>
      <c r="U961" s="4"/>
      <c r="V961" s="4"/>
      <c r="W961" s="4">
        <v>323799.03000000003</v>
      </c>
      <c r="X961" s="4">
        <v>1</v>
      </c>
      <c r="Y961" s="4">
        <v>323799.03000000003</v>
      </c>
      <c r="Z961" s="4"/>
      <c r="AA961" s="4"/>
      <c r="AB961" s="4"/>
    </row>
    <row r="963" spans="1:206" x14ac:dyDescent="0.2">
      <c r="A963" s="2">
        <v>51</v>
      </c>
      <c r="B963" s="2">
        <f>B808</f>
        <v>1</v>
      </c>
      <c r="C963" s="2">
        <f>A808</f>
        <v>4</v>
      </c>
      <c r="D963" s="2">
        <f>ROW(A808)</f>
        <v>808</v>
      </c>
      <c r="E963" s="2"/>
      <c r="F963" s="2" t="str">
        <f>IF(F808&lt;&gt;"",F808,"")</f>
        <v>Новый раздел</v>
      </c>
      <c r="G963" s="2" t="str">
        <f>IF(G808&lt;&gt;"",G808,"")</f>
        <v>Филиал № 3 ГБУЗ "ГП № 6 ДЗМ", по адресу: 125008, г. Москва, 3-й Новомихалковский проезд, д.3А, стр.1</v>
      </c>
      <c r="H963" s="2">
        <v>0</v>
      </c>
      <c r="I963" s="2"/>
      <c r="J963" s="2"/>
      <c r="K963" s="2"/>
      <c r="L963" s="2"/>
      <c r="M963" s="2"/>
      <c r="N963" s="2"/>
      <c r="O963" s="2">
        <f t="shared" ref="O963:T963" si="669">ROUND(O844+O896+O933+AB963,2)</f>
        <v>1039509.11</v>
      </c>
      <c r="P963" s="2">
        <f t="shared" si="669"/>
        <v>25346.23</v>
      </c>
      <c r="Q963" s="2">
        <f t="shared" si="669"/>
        <v>156632</v>
      </c>
      <c r="R963" s="2">
        <f t="shared" si="669"/>
        <v>102239.05</v>
      </c>
      <c r="S963" s="2">
        <f t="shared" si="669"/>
        <v>857530.88</v>
      </c>
      <c r="T963" s="2">
        <f t="shared" si="669"/>
        <v>0</v>
      </c>
      <c r="U963" s="2">
        <f>U844+U896+U933+AH963</f>
        <v>2214.5084999999995</v>
      </c>
      <c r="V963" s="2">
        <f>V844+V896+V933+AI963</f>
        <v>0</v>
      </c>
      <c r="W963" s="2">
        <f>ROUND(W844+W896+W933+AJ963,2)</f>
        <v>0</v>
      </c>
      <c r="X963" s="2">
        <f>ROUND(X844+X896+X933+AK963,2)</f>
        <v>600271.62</v>
      </c>
      <c r="Y963" s="2">
        <f>ROUND(Y844+Y896+Y933+AL963,2)</f>
        <v>85753.07</v>
      </c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>
        <f t="shared" ref="AO963:BD963" si="670">ROUND(AO844+AO896+AO933+BX963,2)</f>
        <v>0</v>
      </c>
      <c r="AP963" s="2">
        <f t="shared" si="670"/>
        <v>0</v>
      </c>
      <c r="AQ963" s="2">
        <f t="shared" si="670"/>
        <v>0</v>
      </c>
      <c r="AR963" s="2">
        <f t="shared" si="670"/>
        <v>1835951.97</v>
      </c>
      <c r="AS963" s="2">
        <f t="shared" si="670"/>
        <v>0</v>
      </c>
      <c r="AT963" s="2">
        <f t="shared" si="670"/>
        <v>0</v>
      </c>
      <c r="AU963" s="2">
        <f t="shared" si="670"/>
        <v>1835951.97</v>
      </c>
      <c r="AV963" s="2">
        <f t="shared" si="670"/>
        <v>25346.23</v>
      </c>
      <c r="AW963" s="2">
        <f t="shared" si="670"/>
        <v>25346.23</v>
      </c>
      <c r="AX963" s="2">
        <f t="shared" si="670"/>
        <v>0</v>
      </c>
      <c r="AY963" s="2">
        <f t="shared" si="670"/>
        <v>25346.23</v>
      </c>
      <c r="AZ963" s="2">
        <f t="shared" si="670"/>
        <v>0</v>
      </c>
      <c r="BA963" s="2">
        <f t="shared" si="670"/>
        <v>0</v>
      </c>
      <c r="BB963" s="2">
        <f t="shared" si="670"/>
        <v>0</v>
      </c>
      <c r="BC963" s="2">
        <f t="shared" si="670"/>
        <v>0</v>
      </c>
      <c r="BD963" s="2">
        <f t="shared" si="670"/>
        <v>0</v>
      </c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>
        <v>0</v>
      </c>
    </row>
    <row r="965" spans="1:206" x14ac:dyDescent="0.2">
      <c r="A965" s="4">
        <v>50</v>
      </c>
      <c r="B965" s="4">
        <v>0</v>
      </c>
      <c r="C965" s="4">
        <v>0</v>
      </c>
      <c r="D965" s="4">
        <v>1</v>
      </c>
      <c r="E965" s="4">
        <v>201</v>
      </c>
      <c r="F965" s="4">
        <f>ROUND(Source!O963,O965)</f>
        <v>1039509.11</v>
      </c>
      <c r="G965" s="4" t="s">
        <v>96</v>
      </c>
      <c r="H965" s="4" t="s">
        <v>97</v>
      </c>
      <c r="I965" s="4"/>
      <c r="J965" s="4"/>
      <c r="K965" s="4">
        <v>201</v>
      </c>
      <c r="L965" s="4">
        <v>1</v>
      </c>
      <c r="M965" s="4">
        <v>3</v>
      </c>
      <c r="N965" s="4" t="s">
        <v>3</v>
      </c>
      <c r="O965" s="4">
        <v>2</v>
      </c>
      <c r="P965" s="4"/>
      <c r="Q965" s="4"/>
      <c r="R965" s="4"/>
      <c r="S965" s="4"/>
      <c r="T965" s="4"/>
      <c r="U965" s="4"/>
      <c r="V965" s="4"/>
      <c r="W965" s="4">
        <v>1039509.11</v>
      </c>
      <c r="X965" s="4">
        <v>1</v>
      </c>
      <c r="Y965" s="4">
        <v>1039509.11</v>
      </c>
      <c r="Z965" s="4"/>
      <c r="AA965" s="4"/>
      <c r="AB965" s="4"/>
    </row>
    <row r="966" spans="1:206" x14ac:dyDescent="0.2">
      <c r="A966" s="4">
        <v>50</v>
      </c>
      <c r="B966" s="4">
        <v>0</v>
      </c>
      <c r="C966" s="4">
        <v>0</v>
      </c>
      <c r="D966" s="4">
        <v>1</v>
      </c>
      <c r="E966" s="4">
        <v>202</v>
      </c>
      <c r="F966" s="4">
        <f>ROUND(Source!P963,O966)</f>
        <v>25346.23</v>
      </c>
      <c r="G966" s="4" t="s">
        <v>98</v>
      </c>
      <c r="H966" s="4" t="s">
        <v>99</v>
      </c>
      <c r="I966" s="4"/>
      <c r="J966" s="4"/>
      <c r="K966" s="4">
        <v>202</v>
      </c>
      <c r="L966" s="4">
        <v>2</v>
      </c>
      <c r="M966" s="4">
        <v>3</v>
      </c>
      <c r="N966" s="4" t="s">
        <v>3</v>
      </c>
      <c r="O966" s="4">
        <v>2</v>
      </c>
      <c r="P966" s="4"/>
      <c r="Q966" s="4"/>
      <c r="R966" s="4"/>
      <c r="S966" s="4"/>
      <c r="T966" s="4"/>
      <c r="U966" s="4"/>
      <c r="V966" s="4"/>
      <c r="W966" s="4">
        <v>25346.23</v>
      </c>
      <c r="X966" s="4">
        <v>1</v>
      </c>
      <c r="Y966" s="4">
        <v>25346.23</v>
      </c>
      <c r="Z966" s="4"/>
      <c r="AA966" s="4"/>
      <c r="AB966" s="4"/>
    </row>
    <row r="967" spans="1:206" x14ac:dyDescent="0.2">
      <c r="A967" s="4">
        <v>50</v>
      </c>
      <c r="B967" s="4">
        <v>0</v>
      </c>
      <c r="C967" s="4">
        <v>0</v>
      </c>
      <c r="D967" s="4">
        <v>1</v>
      </c>
      <c r="E967" s="4">
        <v>222</v>
      </c>
      <c r="F967" s="4">
        <f>ROUND(Source!AO963,O967)</f>
        <v>0</v>
      </c>
      <c r="G967" s="4" t="s">
        <v>100</v>
      </c>
      <c r="H967" s="4" t="s">
        <v>101</v>
      </c>
      <c r="I967" s="4"/>
      <c r="J967" s="4"/>
      <c r="K967" s="4">
        <v>222</v>
      </c>
      <c r="L967" s="4">
        <v>3</v>
      </c>
      <c r="M967" s="4">
        <v>3</v>
      </c>
      <c r="N967" s="4" t="s">
        <v>3</v>
      </c>
      <c r="O967" s="4">
        <v>2</v>
      </c>
      <c r="P967" s="4"/>
      <c r="Q967" s="4"/>
      <c r="R967" s="4"/>
      <c r="S967" s="4"/>
      <c r="T967" s="4"/>
      <c r="U967" s="4"/>
      <c r="V967" s="4"/>
      <c r="W967" s="4">
        <v>0</v>
      </c>
      <c r="X967" s="4">
        <v>1</v>
      </c>
      <c r="Y967" s="4">
        <v>0</v>
      </c>
      <c r="Z967" s="4"/>
      <c r="AA967" s="4"/>
      <c r="AB967" s="4"/>
    </row>
    <row r="968" spans="1:206" x14ac:dyDescent="0.2">
      <c r="A968" s="4">
        <v>50</v>
      </c>
      <c r="B968" s="4">
        <v>0</v>
      </c>
      <c r="C968" s="4">
        <v>0</v>
      </c>
      <c r="D968" s="4">
        <v>1</v>
      </c>
      <c r="E968" s="4">
        <v>225</v>
      </c>
      <c r="F968" s="4">
        <f>ROUND(Source!AV963,O968)</f>
        <v>25346.23</v>
      </c>
      <c r="G968" s="4" t="s">
        <v>102</v>
      </c>
      <c r="H968" s="4" t="s">
        <v>103</v>
      </c>
      <c r="I968" s="4"/>
      <c r="J968" s="4"/>
      <c r="K968" s="4">
        <v>225</v>
      </c>
      <c r="L968" s="4">
        <v>4</v>
      </c>
      <c r="M968" s="4">
        <v>3</v>
      </c>
      <c r="N968" s="4" t="s">
        <v>3</v>
      </c>
      <c r="O968" s="4">
        <v>2</v>
      </c>
      <c r="P968" s="4"/>
      <c r="Q968" s="4"/>
      <c r="R968" s="4"/>
      <c r="S968" s="4"/>
      <c r="T968" s="4"/>
      <c r="U968" s="4"/>
      <c r="V968" s="4"/>
      <c r="W968" s="4">
        <v>25346.23</v>
      </c>
      <c r="X968" s="4">
        <v>1</v>
      </c>
      <c r="Y968" s="4">
        <v>25346.23</v>
      </c>
      <c r="Z968" s="4"/>
      <c r="AA968" s="4"/>
      <c r="AB968" s="4"/>
    </row>
    <row r="969" spans="1:206" x14ac:dyDescent="0.2">
      <c r="A969" s="4">
        <v>50</v>
      </c>
      <c r="B969" s="4">
        <v>0</v>
      </c>
      <c r="C969" s="4">
        <v>0</v>
      </c>
      <c r="D969" s="4">
        <v>1</v>
      </c>
      <c r="E969" s="4">
        <v>226</v>
      </c>
      <c r="F969" s="4">
        <f>ROUND(Source!AW963,O969)</f>
        <v>25346.23</v>
      </c>
      <c r="G969" s="4" t="s">
        <v>104</v>
      </c>
      <c r="H969" s="4" t="s">
        <v>105</v>
      </c>
      <c r="I969" s="4"/>
      <c r="J969" s="4"/>
      <c r="K969" s="4">
        <v>226</v>
      </c>
      <c r="L969" s="4">
        <v>5</v>
      </c>
      <c r="M969" s="4">
        <v>3</v>
      </c>
      <c r="N969" s="4" t="s">
        <v>3</v>
      </c>
      <c r="O969" s="4">
        <v>2</v>
      </c>
      <c r="P969" s="4"/>
      <c r="Q969" s="4"/>
      <c r="R969" s="4"/>
      <c r="S969" s="4"/>
      <c r="T969" s="4"/>
      <c r="U969" s="4"/>
      <c r="V969" s="4"/>
      <c r="W969" s="4">
        <v>25346.23</v>
      </c>
      <c r="X969" s="4">
        <v>1</v>
      </c>
      <c r="Y969" s="4">
        <v>25346.23</v>
      </c>
      <c r="Z969" s="4"/>
      <c r="AA969" s="4"/>
      <c r="AB969" s="4"/>
    </row>
    <row r="970" spans="1:206" x14ac:dyDescent="0.2">
      <c r="A970" s="4">
        <v>50</v>
      </c>
      <c r="B970" s="4">
        <v>0</v>
      </c>
      <c r="C970" s="4">
        <v>0</v>
      </c>
      <c r="D970" s="4">
        <v>1</v>
      </c>
      <c r="E970" s="4">
        <v>227</v>
      </c>
      <c r="F970" s="4">
        <f>ROUND(Source!AX963,O970)</f>
        <v>0</v>
      </c>
      <c r="G970" s="4" t="s">
        <v>106</v>
      </c>
      <c r="H970" s="4" t="s">
        <v>107</v>
      </c>
      <c r="I970" s="4"/>
      <c r="J970" s="4"/>
      <c r="K970" s="4">
        <v>227</v>
      </c>
      <c r="L970" s="4">
        <v>6</v>
      </c>
      <c r="M970" s="4">
        <v>3</v>
      </c>
      <c r="N970" s="4" t="s">
        <v>3</v>
      </c>
      <c r="O970" s="4">
        <v>2</v>
      </c>
      <c r="P970" s="4"/>
      <c r="Q970" s="4"/>
      <c r="R970" s="4"/>
      <c r="S970" s="4"/>
      <c r="T970" s="4"/>
      <c r="U970" s="4"/>
      <c r="V970" s="4"/>
      <c r="W970" s="4">
        <v>0</v>
      </c>
      <c r="X970" s="4">
        <v>1</v>
      </c>
      <c r="Y970" s="4">
        <v>0</v>
      </c>
      <c r="Z970" s="4"/>
      <c r="AA970" s="4"/>
      <c r="AB970" s="4"/>
    </row>
    <row r="971" spans="1:206" x14ac:dyDescent="0.2">
      <c r="A971" s="4">
        <v>50</v>
      </c>
      <c r="B971" s="4">
        <v>0</v>
      </c>
      <c r="C971" s="4">
        <v>0</v>
      </c>
      <c r="D971" s="4">
        <v>1</v>
      </c>
      <c r="E971" s="4">
        <v>228</v>
      </c>
      <c r="F971" s="4">
        <f>ROUND(Source!AY963,O971)</f>
        <v>25346.23</v>
      </c>
      <c r="G971" s="4" t="s">
        <v>108</v>
      </c>
      <c r="H971" s="4" t="s">
        <v>109</v>
      </c>
      <c r="I971" s="4"/>
      <c r="J971" s="4"/>
      <c r="K971" s="4">
        <v>228</v>
      </c>
      <c r="L971" s="4">
        <v>7</v>
      </c>
      <c r="M971" s="4">
        <v>3</v>
      </c>
      <c r="N971" s="4" t="s">
        <v>3</v>
      </c>
      <c r="O971" s="4">
        <v>2</v>
      </c>
      <c r="P971" s="4"/>
      <c r="Q971" s="4"/>
      <c r="R971" s="4"/>
      <c r="S971" s="4"/>
      <c r="T971" s="4"/>
      <c r="U971" s="4"/>
      <c r="V971" s="4"/>
      <c r="W971" s="4">
        <v>25346.23</v>
      </c>
      <c r="X971" s="4">
        <v>1</v>
      </c>
      <c r="Y971" s="4">
        <v>25346.23</v>
      </c>
      <c r="Z971" s="4"/>
      <c r="AA971" s="4"/>
      <c r="AB971" s="4"/>
    </row>
    <row r="972" spans="1:206" x14ac:dyDescent="0.2">
      <c r="A972" s="4">
        <v>50</v>
      </c>
      <c r="B972" s="4">
        <v>0</v>
      </c>
      <c r="C972" s="4">
        <v>0</v>
      </c>
      <c r="D972" s="4">
        <v>1</v>
      </c>
      <c r="E972" s="4">
        <v>216</v>
      </c>
      <c r="F972" s="4">
        <f>ROUND(Source!AP963,O972)</f>
        <v>0</v>
      </c>
      <c r="G972" s="4" t="s">
        <v>110</v>
      </c>
      <c r="H972" s="4" t="s">
        <v>111</v>
      </c>
      <c r="I972" s="4"/>
      <c r="J972" s="4"/>
      <c r="K972" s="4">
        <v>216</v>
      </c>
      <c r="L972" s="4">
        <v>8</v>
      </c>
      <c r="M972" s="4">
        <v>3</v>
      </c>
      <c r="N972" s="4" t="s">
        <v>3</v>
      </c>
      <c r="O972" s="4">
        <v>2</v>
      </c>
      <c r="P972" s="4"/>
      <c r="Q972" s="4"/>
      <c r="R972" s="4"/>
      <c r="S972" s="4"/>
      <c r="T972" s="4"/>
      <c r="U972" s="4"/>
      <c r="V972" s="4"/>
      <c r="W972" s="4">
        <v>0</v>
      </c>
      <c r="X972" s="4">
        <v>1</v>
      </c>
      <c r="Y972" s="4">
        <v>0</v>
      </c>
      <c r="Z972" s="4"/>
      <c r="AA972" s="4"/>
      <c r="AB972" s="4"/>
    </row>
    <row r="973" spans="1:206" x14ac:dyDescent="0.2">
      <c r="A973" s="4">
        <v>50</v>
      </c>
      <c r="B973" s="4">
        <v>0</v>
      </c>
      <c r="C973" s="4">
        <v>0</v>
      </c>
      <c r="D973" s="4">
        <v>1</v>
      </c>
      <c r="E973" s="4">
        <v>223</v>
      </c>
      <c r="F973" s="4">
        <f>ROUND(Source!AQ963,O973)</f>
        <v>0</v>
      </c>
      <c r="G973" s="4" t="s">
        <v>112</v>
      </c>
      <c r="H973" s="4" t="s">
        <v>113</v>
      </c>
      <c r="I973" s="4"/>
      <c r="J973" s="4"/>
      <c r="K973" s="4">
        <v>223</v>
      </c>
      <c r="L973" s="4">
        <v>9</v>
      </c>
      <c r="M973" s="4">
        <v>3</v>
      </c>
      <c r="N973" s="4" t="s">
        <v>3</v>
      </c>
      <c r="O973" s="4">
        <v>2</v>
      </c>
      <c r="P973" s="4"/>
      <c r="Q973" s="4"/>
      <c r="R973" s="4"/>
      <c r="S973" s="4"/>
      <c r="T973" s="4"/>
      <c r="U973" s="4"/>
      <c r="V973" s="4"/>
      <c r="W973" s="4">
        <v>0</v>
      </c>
      <c r="X973" s="4">
        <v>1</v>
      </c>
      <c r="Y973" s="4">
        <v>0</v>
      </c>
      <c r="Z973" s="4"/>
      <c r="AA973" s="4"/>
      <c r="AB973" s="4"/>
    </row>
    <row r="974" spans="1:206" x14ac:dyDescent="0.2">
      <c r="A974" s="4">
        <v>50</v>
      </c>
      <c r="B974" s="4">
        <v>0</v>
      </c>
      <c r="C974" s="4">
        <v>0</v>
      </c>
      <c r="D974" s="4">
        <v>1</v>
      </c>
      <c r="E974" s="4">
        <v>229</v>
      </c>
      <c r="F974" s="4">
        <f>ROUND(Source!AZ963,O974)</f>
        <v>0</v>
      </c>
      <c r="G974" s="4" t="s">
        <v>114</v>
      </c>
      <c r="H974" s="4" t="s">
        <v>115</v>
      </c>
      <c r="I974" s="4"/>
      <c r="J974" s="4"/>
      <c r="K974" s="4">
        <v>229</v>
      </c>
      <c r="L974" s="4">
        <v>10</v>
      </c>
      <c r="M974" s="4">
        <v>3</v>
      </c>
      <c r="N974" s="4" t="s">
        <v>3</v>
      </c>
      <c r="O974" s="4">
        <v>2</v>
      </c>
      <c r="P974" s="4"/>
      <c r="Q974" s="4"/>
      <c r="R974" s="4"/>
      <c r="S974" s="4"/>
      <c r="T974" s="4"/>
      <c r="U974" s="4"/>
      <c r="V974" s="4"/>
      <c r="W974" s="4">
        <v>0</v>
      </c>
      <c r="X974" s="4">
        <v>1</v>
      </c>
      <c r="Y974" s="4">
        <v>0</v>
      </c>
      <c r="Z974" s="4"/>
      <c r="AA974" s="4"/>
      <c r="AB974" s="4"/>
    </row>
    <row r="975" spans="1:206" x14ac:dyDescent="0.2">
      <c r="A975" s="4">
        <v>50</v>
      </c>
      <c r="B975" s="4">
        <v>0</v>
      </c>
      <c r="C975" s="4">
        <v>0</v>
      </c>
      <c r="D975" s="4">
        <v>1</v>
      </c>
      <c r="E975" s="4">
        <v>203</v>
      </c>
      <c r="F975" s="4">
        <f>ROUND(Source!Q963,O975)</f>
        <v>156632</v>
      </c>
      <c r="G975" s="4" t="s">
        <v>116</v>
      </c>
      <c r="H975" s="4" t="s">
        <v>117</v>
      </c>
      <c r="I975" s="4"/>
      <c r="J975" s="4"/>
      <c r="K975" s="4">
        <v>203</v>
      </c>
      <c r="L975" s="4">
        <v>11</v>
      </c>
      <c r="M975" s="4">
        <v>3</v>
      </c>
      <c r="N975" s="4" t="s">
        <v>3</v>
      </c>
      <c r="O975" s="4">
        <v>2</v>
      </c>
      <c r="P975" s="4"/>
      <c r="Q975" s="4"/>
      <c r="R975" s="4"/>
      <c r="S975" s="4"/>
      <c r="T975" s="4"/>
      <c r="U975" s="4"/>
      <c r="V975" s="4"/>
      <c r="W975" s="4">
        <v>156632</v>
      </c>
      <c r="X975" s="4">
        <v>1</v>
      </c>
      <c r="Y975" s="4">
        <v>156632</v>
      </c>
      <c r="Z975" s="4"/>
      <c r="AA975" s="4"/>
      <c r="AB975" s="4"/>
    </row>
    <row r="976" spans="1:206" x14ac:dyDescent="0.2">
      <c r="A976" s="4">
        <v>50</v>
      </c>
      <c r="B976" s="4">
        <v>0</v>
      </c>
      <c r="C976" s="4">
        <v>0</v>
      </c>
      <c r="D976" s="4">
        <v>1</v>
      </c>
      <c r="E976" s="4">
        <v>231</v>
      </c>
      <c r="F976" s="4">
        <f>ROUND(Source!BB963,O976)</f>
        <v>0</v>
      </c>
      <c r="G976" s="4" t="s">
        <v>118</v>
      </c>
      <c r="H976" s="4" t="s">
        <v>119</v>
      </c>
      <c r="I976" s="4"/>
      <c r="J976" s="4"/>
      <c r="K976" s="4">
        <v>231</v>
      </c>
      <c r="L976" s="4">
        <v>12</v>
      </c>
      <c r="M976" s="4">
        <v>3</v>
      </c>
      <c r="N976" s="4" t="s">
        <v>3</v>
      </c>
      <c r="O976" s="4">
        <v>2</v>
      </c>
      <c r="P976" s="4"/>
      <c r="Q976" s="4"/>
      <c r="R976" s="4"/>
      <c r="S976" s="4"/>
      <c r="T976" s="4"/>
      <c r="U976" s="4"/>
      <c r="V976" s="4"/>
      <c r="W976" s="4">
        <v>0</v>
      </c>
      <c r="X976" s="4">
        <v>1</v>
      </c>
      <c r="Y976" s="4">
        <v>0</v>
      </c>
      <c r="Z976" s="4"/>
      <c r="AA976" s="4"/>
      <c r="AB976" s="4"/>
    </row>
    <row r="977" spans="1:28" x14ac:dyDescent="0.2">
      <c r="A977" s="4">
        <v>50</v>
      </c>
      <c r="B977" s="4">
        <v>0</v>
      </c>
      <c r="C977" s="4">
        <v>0</v>
      </c>
      <c r="D977" s="4">
        <v>1</v>
      </c>
      <c r="E977" s="4">
        <v>204</v>
      </c>
      <c r="F977" s="4">
        <f>ROUND(Source!R963,O977)</f>
        <v>102239.05</v>
      </c>
      <c r="G977" s="4" t="s">
        <v>120</v>
      </c>
      <c r="H977" s="4" t="s">
        <v>121</v>
      </c>
      <c r="I977" s="4"/>
      <c r="J977" s="4"/>
      <c r="K977" s="4">
        <v>204</v>
      </c>
      <c r="L977" s="4">
        <v>13</v>
      </c>
      <c r="M977" s="4">
        <v>3</v>
      </c>
      <c r="N977" s="4" t="s">
        <v>3</v>
      </c>
      <c r="O977" s="4">
        <v>2</v>
      </c>
      <c r="P977" s="4"/>
      <c r="Q977" s="4"/>
      <c r="R977" s="4"/>
      <c r="S977" s="4"/>
      <c r="T977" s="4"/>
      <c r="U977" s="4"/>
      <c r="V977" s="4"/>
      <c r="W977" s="4">
        <v>102239.05</v>
      </c>
      <c r="X977" s="4">
        <v>1</v>
      </c>
      <c r="Y977" s="4">
        <v>102239.05</v>
      </c>
      <c r="Z977" s="4"/>
      <c r="AA977" s="4"/>
      <c r="AB977" s="4"/>
    </row>
    <row r="978" spans="1:28" x14ac:dyDescent="0.2">
      <c r="A978" s="4">
        <v>50</v>
      </c>
      <c r="B978" s="4">
        <v>0</v>
      </c>
      <c r="C978" s="4">
        <v>0</v>
      </c>
      <c r="D978" s="4">
        <v>1</v>
      </c>
      <c r="E978" s="4">
        <v>205</v>
      </c>
      <c r="F978" s="4">
        <f>ROUND(Source!S963,O978)</f>
        <v>857530.88</v>
      </c>
      <c r="G978" s="4" t="s">
        <v>122</v>
      </c>
      <c r="H978" s="4" t="s">
        <v>123</v>
      </c>
      <c r="I978" s="4"/>
      <c r="J978" s="4"/>
      <c r="K978" s="4">
        <v>205</v>
      </c>
      <c r="L978" s="4">
        <v>14</v>
      </c>
      <c r="M978" s="4">
        <v>3</v>
      </c>
      <c r="N978" s="4" t="s">
        <v>3</v>
      </c>
      <c r="O978" s="4">
        <v>2</v>
      </c>
      <c r="P978" s="4"/>
      <c r="Q978" s="4"/>
      <c r="R978" s="4"/>
      <c r="S978" s="4"/>
      <c r="T978" s="4"/>
      <c r="U978" s="4"/>
      <c r="V978" s="4"/>
      <c r="W978" s="4">
        <v>857530.88</v>
      </c>
      <c r="X978" s="4">
        <v>1</v>
      </c>
      <c r="Y978" s="4">
        <v>857530.88</v>
      </c>
      <c r="Z978" s="4"/>
      <c r="AA978" s="4"/>
      <c r="AB978" s="4"/>
    </row>
    <row r="979" spans="1:28" x14ac:dyDescent="0.2">
      <c r="A979" s="4">
        <v>50</v>
      </c>
      <c r="B979" s="4">
        <v>0</v>
      </c>
      <c r="C979" s="4">
        <v>0</v>
      </c>
      <c r="D979" s="4">
        <v>1</v>
      </c>
      <c r="E979" s="4">
        <v>232</v>
      </c>
      <c r="F979" s="4">
        <f>ROUND(Source!BC963,O979)</f>
        <v>0</v>
      </c>
      <c r="G979" s="4" t="s">
        <v>124</v>
      </c>
      <c r="H979" s="4" t="s">
        <v>125</v>
      </c>
      <c r="I979" s="4"/>
      <c r="J979" s="4"/>
      <c r="K979" s="4">
        <v>232</v>
      </c>
      <c r="L979" s="4">
        <v>15</v>
      </c>
      <c r="M979" s="4">
        <v>3</v>
      </c>
      <c r="N979" s="4" t="s">
        <v>3</v>
      </c>
      <c r="O979" s="4">
        <v>2</v>
      </c>
      <c r="P979" s="4"/>
      <c r="Q979" s="4"/>
      <c r="R979" s="4"/>
      <c r="S979" s="4"/>
      <c r="T979" s="4"/>
      <c r="U979" s="4"/>
      <c r="V979" s="4"/>
      <c r="W979" s="4">
        <v>0</v>
      </c>
      <c r="X979" s="4">
        <v>1</v>
      </c>
      <c r="Y979" s="4">
        <v>0</v>
      </c>
      <c r="Z979" s="4"/>
      <c r="AA979" s="4"/>
      <c r="AB979" s="4"/>
    </row>
    <row r="980" spans="1:28" x14ac:dyDescent="0.2">
      <c r="A980" s="4">
        <v>50</v>
      </c>
      <c r="B980" s="4">
        <v>0</v>
      </c>
      <c r="C980" s="4">
        <v>0</v>
      </c>
      <c r="D980" s="4">
        <v>1</v>
      </c>
      <c r="E980" s="4">
        <v>214</v>
      </c>
      <c r="F980" s="4">
        <f>ROUND(Source!AS963,O980)</f>
        <v>0</v>
      </c>
      <c r="G980" s="4" t="s">
        <v>126</v>
      </c>
      <c r="H980" s="4" t="s">
        <v>127</v>
      </c>
      <c r="I980" s="4"/>
      <c r="J980" s="4"/>
      <c r="K980" s="4">
        <v>214</v>
      </c>
      <c r="L980" s="4">
        <v>16</v>
      </c>
      <c r="M980" s="4">
        <v>3</v>
      </c>
      <c r="N980" s="4" t="s">
        <v>3</v>
      </c>
      <c r="O980" s="4">
        <v>2</v>
      </c>
      <c r="P980" s="4"/>
      <c r="Q980" s="4"/>
      <c r="R980" s="4"/>
      <c r="S980" s="4"/>
      <c r="T980" s="4"/>
      <c r="U980" s="4"/>
      <c r="V980" s="4"/>
      <c r="W980" s="4">
        <v>0</v>
      </c>
      <c r="X980" s="4">
        <v>1</v>
      </c>
      <c r="Y980" s="4">
        <v>0</v>
      </c>
      <c r="Z980" s="4"/>
      <c r="AA980" s="4"/>
      <c r="AB980" s="4"/>
    </row>
    <row r="981" spans="1:28" x14ac:dyDescent="0.2">
      <c r="A981" s="4">
        <v>50</v>
      </c>
      <c r="B981" s="4">
        <v>0</v>
      </c>
      <c r="C981" s="4">
        <v>0</v>
      </c>
      <c r="D981" s="4">
        <v>1</v>
      </c>
      <c r="E981" s="4">
        <v>215</v>
      </c>
      <c r="F981" s="4">
        <f>ROUND(Source!AT963,O981)</f>
        <v>0</v>
      </c>
      <c r="G981" s="4" t="s">
        <v>128</v>
      </c>
      <c r="H981" s="4" t="s">
        <v>129</v>
      </c>
      <c r="I981" s="4"/>
      <c r="J981" s="4"/>
      <c r="K981" s="4">
        <v>215</v>
      </c>
      <c r="L981" s="4">
        <v>17</v>
      </c>
      <c r="M981" s="4">
        <v>3</v>
      </c>
      <c r="N981" s="4" t="s">
        <v>3</v>
      </c>
      <c r="O981" s="4">
        <v>2</v>
      </c>
      <c r="P981" s="4"/>
      <c r="Q981" s="4"/>
      <c r="R981" s="4"/>
      <c r="S981" s="4"/>
      <c r="T981" s="4"/>
      <c r="U981" s="4"/>
      <c r="V981" s="4"/>
      <c r="W981" s="4">
        <v>0</v>
      </c>
      <c r="X981" s="4">
        <v>1</v>
      </c>
      <c r="Y981" s="4">
        <v>0</v>
      </c>
      <c r="Z981" s="4"/>
      <c r="AA981" s="4"/>
      <c r="AB981" s="4"/>
    </row>
    <row r="982" spans="1:28" x14ac:dyDescent="0.2">
      <c r="A982" s="4">
        <v>50</v>
      </c>
      <c r="B982" s="4">
        <v>0</v>
      </c>
      <c r="C982" s="4">
        <v>0</v>
      </c>
      <c r="D982" s="4">
        <v>1</v>
      </c>
      <c r="E982" s="4">
        <v>217</v>
      </c>
      <c r="F982" s="4">
        <f>ROUND(Source!AU963,O982)</f>
        <v>1835951.97</v>
      </c>
      <c r="G982" s="4" t="s">
        <v>130</v>
      </c>
      <c r="H982" s="4" t="s">
        <v>131</v>
      </c>
      <c r="I982" s="4"/>
      <c r="J982" s="4"/>
      <c r="K982" s="4">
        <v>217</v>
      </c>
      <c r="L982" s="4">
        <v>18</v>
      </c>
      <c r="M982" s="4">
        <v>3</v>
      </c>
      <c r="N982" s="4" t="s">
        <v>3</v>
      </c>
      <c r="O982" s="4">
        <v>2</v>
      </c>
      <c r="P982" s="4"/>
      <c r="Q982" s="4"/>
      <c r="R982" s="4"/>
      <c r="S982" s="4"/>
      <c r="T982" s="4"/>
      <c r="U982" s="4"/>
      <c r="V982" s="4"/>
      <c r="W982" s="4">
        <v>1835951.97</v>
      </c>
      <c r="X982" s="4">
        <v>1</v>
      </c>
      <c r="Y982" s="4">
        <v>1835951.97</v>
      </c>
      <c r="Z982" s="4"/>
      <c r="AA982" s="4"/>
      <c r="AB982" s="4"/>
    </row>
    <row r="983" spans="1:28" x14ac:dyDescent="0.2">
      <c r="A983" s="4">
        <v>50</v>
      </c>
      <c r="B983" s="4">
        <v>0</v>
      </c>
      <c r="C983" s="4">
        <v>0</v>
      </c>
      <c r="D983" s="4">
        <v>1</v>
      </c>
      <c r="E983" s="4">
        <v>230</v>
      </c>
      <c r="F983" s="4">
        <f>ROUND(Source!BA963,O983)</f>
        <v>0</v>
      </c>
      <c r="G983" s="4" t="s">
        <v>132</v>
      </c>
      <c r="H983" s="4" t="s">
        <v>133</v>
      </c>
      <c r="I983" s="4"/>
      <c r="J983" s="4"/>
      <c r="K983" s="4">
        <v>230</v>
      </c>
      <c r="L983" s="4">
        <v>19</v>
      </c>
      <c r="M983" s="4">
        <v>3</v>
      </c>
      <c r="N983" s="4" t="s">
        <v>3</v>
      </c>
      <c r="O983" s="4">
        <v>2</v>
      </c>
      <c r="P983" s="4"/>
      <c r="Q983" s="4"/>
      <c r="R983" s="4"/>
      <c r="S983" s="4"/>
      <c r="T983" s="4"/>
      <c r="U983" s="4"/>
      <c r="V983" s="4"/>
      <c r="W983" s="4">
        <v>0</v>
      </c>
      <c r="X983" s="4">
        <v>1</v>
      </c>
      <c r="Y983" s="4">
        <v>0</v>
      </c>
      <c r="Z983" s="4"/>
      <c r="AA983" s="4"/>
      <c r="AB983" s="4"/>
    </row>
    <row r="984" spans="1:28" x14ac:dyDescent="0.2">
      <c r="A984" s="4">
        <v>50</v>
      </c>
      <c r="B984" s="4">
        <v>0</v>
      </c>
      <c r="C984" s="4">
        <v>0</v>
      </c>
      <c r="D984" s="4">
        <v>1</v>
      </c>
      <c r="E984" s="4">
        <v>206</v>
      </c>
      <c r="F984" s="4">
        <f>ROUND(Source!T963,O984)</f>
        <v>0</v>
      </c>
      <c r="G984" s="4" t="s">
        <v>134</v>
      </c>
      <c r="H984" s="4" t="s">
        <v>135</v>
      </c>
      <c r="I984" s="4"/>
      <c r="J984" s="4"/>
      <c r="K984" s="4">
        <v>206</v>
      </c>
      <c r="L984" s="4">
        <v>20</v>
      </c>
      <c r="M984" s="4">
        <v>3</v>
      </c>
      <c r="N984" s="4" t="s">
        <v>3</v>
      </c>
      <c r="O984" s="4">
        <v>2</v>
      </c>
      <c r="P984" s="4"/>
      <c r="Q984" s="4"/>
      <c r="R984" s="4"/>
      <c r="S984" s="4"/>
      <c r="T984" s="4"/>
      <c r="U984" s="4"/>
      <c r="V984" s="4"/>
      <c r="W984" s="4">
        <v>0</v>
      </c>
      <c r="X984" s="4">
        <v>1</v>
      </c>
      <c r="Y984" s="4">
        <v>0</v>
      </c>
      <c r="Z984" s="4"/>
      <c r="AA984" s="4"/>
      <c r="AB984" s="4"/>
    </row>
    <row r="985" spans="1:28" x14ac:dyDescent="0.2">
      <c r="A985" s="4">
        <v>50</v>
      </c>
      <c r="B985" s="4">
        <v>0</v>
      </c>
      <c r="C985" s="4">
        <v>0</v>
      </c>
      <c r="D985" s="4">
        <v>1</v>
      </c>
      <c r="E985" s="4">
        <v>207</v>
      </c>
      <c r="F985" s="4">
        <f>Source!U963</f>
        <v>2214.5084999999995</v>
      </c>
      <c r="G985" s="4" t="s">
        <v>136</v>
      </c>
      <c r="H985" s="4" t="s">
        <v>137</v>
      </c>
      <c r="I985" s="4"/>
      <c r="J985" s="4"/>
      <c r="K985" s="4">
        <v>207</v>
      </c>
      <c r="L985" s="4">
        <v>21</v>
      </c>
      <c r="M985" s="4">
        <v>3</v>
      </c>
      <c r="N985" s="4" t="s">
        <v>3</v>
      </c>
      <c r="O985" s="4">
        <v>-1</v>
      </c>
      <c r="P985" s="4"/>
      <c r="Q985" s="4"/>
      <c r="R985" s="4"/>
      <c r="S985" s="4"/>
      <c r="T985" s="4"/>
      <c r="U985" s="4"/>
      <c r="V985" s="4"/>
      <c r="W985" s="4">
        <v>2214.5084999999995</v>
      </c>
      <c r="X985" s="4">
        <v>1</v>
      </c>
      <c r="Y985" s="4">
        <v>2214.5084999999995</v>
      </c>
      <c r="Z985" s="4"/>
      <c r="AA985" s="4"/>
      <c r="AB985" s="4"/>
    </row>
    <row r="986" spans="1:28" x14ac:dyDescent="0.2">
      <c r="A986" s="4">
        <v>50</v>
      </c>
      <c r="B986" s="4">
        <v>0</v>
      </c>
      <c r="C986" s="4">
        <v>0</v>
      </c>
      <c r="D986" s="4">
        <v>1</v>
      </c>
      <c r="E986" s="4">
        <v>208</v>
      </c>
      <c r="F986" s="4">
        <f>Source!V963</f>
        <v>0</v>
      </c>
      <c r="G986" s="4" t="s">
        <v>138</v>
      </c>
      <c r="H986" s="4" t="s">
        <v>139</v>
      </c>
      <c r="I986" s="4"/>
      <c r="J986" s="4"/>
      <c r="K986" s="4">
        <v>208</v>
      </c>
      <c r="L986" s="4">
        <v>22</v>
      </c>
      <c r="M986" s="4">
        <v>3</v>
      </c>
      <c r="N986" s="4" t="s">
        <v>3</v>
      </c>
      <c r="O986" s="4">
        <v>-1</v>
      </c>
      <c r="P986" s="4"/>
      <c r="Q986" s="4"/>
      <c r="R986" s="4"/>
      <c r="S986" s="4"/>
      <c r="T986" s="4"/>
      <c r="U986" s="4"/>
      <c r="V986" s="4"/>
      <c r="W986" s="4">
        <v>0</v>
      </c>
      <c r="X986" s="4">
        <v>1</v>
      </c>
      <c r="Y986" s="4">
        <v>0</v>
      </c>
      <c r="Z986" s="4"/>
      <c r="AA986" s="4"/>
      <c r="AB986" s="4"/>
    </row>
    <row r="987" spans="1:28" x14ac:dyDescent="0.2">
      <c r="A987" s="4">
        <v>50</v>
      </c>
      <c r="B987" s="4">
        <v>0</v>
      </c>
      <c r="C987" s="4">
        <v>0</v>
      </c>
      <c r="D987" s="4">
        <v>1</v>
      </c>
      <c r="E987" s="4">
        <v>209</v>
      </c>
      <c r="F987" s="4">
        <f>ROUND(Source!W963,O987)</f>
        <v>0</v>
      </c>
      <c r="G987" s="4" t="s">
        <v>140</v>
      </c>
      <c r="H987" s="4" t="s">
        <v>141</v>
      </c>
      <c r="I987" s="4"/>
      <c r="J987" s="4"/>
      <c r="K987" s="4">
        <v>209</v>
      </c>
      <c r="L987" s="4">
        <v>23</v>
      </c>
      <c r="M987" s="4">
        <v>3</v>
      </c>
      <c r="N987" s="4" t="s">
        <v>3</v>
      </c>
      <c r="O987" s="4">
        <v>2</v>
      </c>
      <c r="P987" s="4"/>
      <c r="Q987" s="4"/>
      <c r="R987" s="4"/>
      <c r="S987" s="4"/>
      <c r="T987" s="4"/>
      <c r="U987" s="4"/>
      <c r="V987" s="4"/>
      <c r="W987" s="4">
        <v>0</v>
      </c>
      <c r="X987" s="4">
        <v>1</v>
      </c>
      <c r="Y987" s="4">
        <v>0</v>
      </c>
      <c r="Z987" s="4"/>
      <c r="AA987" s="4"/>
      <c r="AB987" s="4"/>
    </row>
    <row r="988" spans="1:28" x14ac:dyDescent="0.2">
      <c r="A988" s="4">
        <v>50</v>
      </c>
      <c r="B988" s="4">
        <v>0</v>
      </c>
      <c r="C988" s="4">
        <v>0</v>
      </c>
      <c r="D988" s="4">
        <v>1</v>
      </c>
      <c r="E988" s="4">
        <v>233</v>
      </c>
      <c r="F988" s="4">
        <f>ROUND(Source!BD963,O988)</f>
        <v>0</v>
      </c>
      <c r="G988" s="4" t="s">
        <v>142</v>
      </c>
      <c r="H988" s="4" t="s">
        <v>143</v>
      </c>
      <c r="I988" s="4"/>
      <c r="J988" s="4"/>
      <c r="K988" s="4">
        <v>233</v>
      </c>
      <c r="L988" s="4">
        <v>24</v>
      </c>
      <c r="M988" s="4">
        <v>3</v>
      </c>
      <c r="N988" s="4" t="s">
        <v>3</v>
      </c>
      <c r="O988" s="4">
        <v>2</v>
      </c>
      <c r="P988" s="4"/>
      <c r="Q988" s="4"/>
      <c r="R988" s="4"/>
      <c r="S988" s="4"/>
      <c r="T988" s="4"/>
      <c r="U988" s="4"/>
      <c r="V988" s="4"/>
      <c r="W988" s="4">
        <v>0</v>
      </c>
      <c r="X988" s="4">
        <v>1</v>
      </c>
      <c r="Y988" s="4">
        <v>0</v>
      </c>
      <c r="Z988" s="4"/>
      <c r="AA988" s="4"/>
      <c r="AB988" s="4"/>
    </row>
    <row r="989" spans="1:28" x14ac:dyDescent="0.2">
      <c r="A989" s="4">
        <v>50</v>
      </c>
      <c r="B989" s="4">
        <v>0</v>
      </c>
      <c r="C989" s="4">
        <v>0</v>
      </c>
      <c r="D989" s="4">
        <v>1</v>
      </c>
      <c r="E989" s="4">
        <v>210</v>
      </c>
      <c r="F989" s="4">
        <f>ROUND(Source!X963,O989)</f>
        <v>600271.62</v>
      </c>
      <c r="G989" s="4" t="s">
        <v>144</v>
      </c>
      <c r="H989" s="4" t="s">
        <v>145</v>
      </c>
      <c r="I989" s="4"/>
      <c r="J989" s="4"/>
      <c r="K989" s="4">
        <v>210</v>
      </c>
      <c r="L989" s="4">
        <v>25</v>
      </c>
      <c r="M989" s="4">
        <v>3</v>
      </c>
      <c r="N989" s="4" t="s">
        <v>3</v>
      </c>
      <c r="O989" s="4">
        <v>2</v>
      </c>
      <c r="P989" s="4"/>
      <c r="Q989" s="4"/>
      <c r="R989" s="4"/>
      <c r="S989" s="4"/>
      <c r="T989" s="4"/>
      <c r="U989" s="4"/>
      <c r="V989" s="4"/>
      <c r="W989" s="4">
        <v>600271.62</v>
      </c>
      <c r="X989" s="4">
        <v>1</v>
      </c>
      <c r="Y989" s="4">
        <v>600271.62</v>
      </c>
      <c r="Z989" s="4"/>
      <c r="AA989" s="4"/>
      <c r="AB989" s="4"/>
    </row>
    <row r="990" spans="1:28" x14ac:dyDescent="0.2">
      <c r="A990" s="4">
        <v>50</v>
      </c>
      <c r="B990" s="4">
        <v>0</v>
      </c>
      <c r="C990" s="4">
        <v>0</v>
      </c>
      <c r="D990" s="4">
        <v>1</v>
      </c>
      <c r="E990" s="4">
        <v>211</v>
      </c>
      <c r="F990" s="4">
        <f>ROUND(Source!Y963,O990)</f>
        <v>85753.07</v>
      </c>
      <c r="G990" s="4" t="s">
        <v>146</v>
      </c>
      <c r="H990" s="4" t="s">
        <v>147</v>
      </c>
      <c r="I990" s="4"/>
      <c r="J990" s="4"/>
      <c r="K990" s="4">
        <v>211</v>
      </c>
      <c r="L990" s="4">
        <v>26</v>
      </c>
      <c r="M990" s="4">
        <v>3</v>
      </c>
      <c r="N990" s="4" t="s">
        <v>3</v>
      </c>
      <c r="O990" s="4">
        <v>2</v>
      </c>
      <c r="P990" s="4"/>
      <c r="Q990" s="4"/>
      <c r="R990" s="4"/>
      <c r="S990" s="4"/>
      <c r="T990" s="4"/>
      <c r="U990" s="4"/>
      <c r="V990" s="4"/>
      <c r="W990" s="4">
        <v>85753.07</v>
      </c>
      <c r="X990" s="4">
        <v>1</v>
      </c>
      <c r="Y990" s="4">
        <v>85753.07</v>
      </c>
      <c r="Z990" s="4"/>
      <c r="AA990" s="4"/>
      <c r="AB990" s="4"/>
    </row>
    <row r="991" spans="1:28" x14ac:dyDescent="0.2">
      <c r="A991" s="4">
        <v>50</v>
      </c>
      <c r="B991" s="4">
        <v>0</v>
      </c>
      <c r="C991" s="4">
        <v>0</v>
      </c>
      <c r="D991" s="4">
        <v>1</v>
      </c>
      <c r="E991" s="4">
        <v>224</v>
      </c>
      <c r="F991" s="4">
        <f>ROUND(Source!AR963,O991)</f>
        <v>1835951.97</v>
      </c>
      <c r="G991" s="4" t="s">
        <v>148</v>
      </c>
      <c r="H991" s="4" t="s">
        <v>149</v>
      </c>
      <c r="I991" s="4"/>
      <c r="J991" s="4"/>
      <c r="K991" s="4">
        <v>224</v>
      </c>
      <c r="L991" s="4">
        <v>27</v>
      </c>
      <c r="M991" s="4">
        <v>3</v>
      </c>
      <c r="N991" s="4" t="s">
        <v>3</v>
      </c>
      <c r="O991" s="4">
        <v>2</v>
      </c>
      <c r="P991" s="4"/>
      <c r="Q991" s="4"/>
      <c r="R991" s="4"/>
      <c r="S991" s="4"/>
      <c r="T991" s="4"/>
      <c r="U991" s="4"/>
      <c r="V991" s="4"/>
      <c r="W991" s="4">
        <v>1835951.97</v>
      </c>
      <c r="X991" s="4">
        <v>1</v>
      </c>
      <c r="Y991" s="4">
        <v>1835951.97</v>
      </c>
      <c r="Z991" s="4"/>
      <c r="AA991" s="4"/>
      <c r="AB991" s="4"/>
    </row>
    <row r="993" spans="1:245" x14ac:dyDescent="0.2">
      <c r="A993" s="1">
        <v>4</v>
      </c>
      <c r="B993" s="1">
        <v>1</v>
      </c>
      <c r="C993" s="1"/>
      <c r="D993" s="1">
        <f>ROW(A1189)</f>
        <v>1189</v>
      </c>
      <c r="E993" s="1"/>
      <c r="F993" s="1" t="s">
        <v>12</v>
      </c>
      <c r="G993" s="1" t="s">
        <v>602</v>
      </c>
      <c r="H993" s="1" t="s">
        <v>3</v>
      </c>
      <c r="I993" s="1">
        <v>0</v>
      </c>
      <c r="J993" s="1"/>
      <c r="K993" s="1">
        <v>0</v>
      </c>
      <c r="L993" s="1"/>
      <c r="M993" s="1" t="s">
        <v>3</v>
      </c>
      <c r="N993" s="1"/>
      <c r="O993" s="1"/>
      <c r="P993" s="1"/>
      <c r="Q993" s="1"/>
      <c r="R993" s="1"/>
      <c r="S993" s="1">
        <v>0</v>
      </c>
      <c r="T993" s="1"/>
      <c r="U993" s="1" t="s">
        <v>3</v>
      </c>
      <c r="V993" s="1">
        <v>0</v>
      </c>
      <c r="W993" s="1"/>
      <c r="X993" s="1"/>
      <c r="Y993" s="1"/>
      <c r="Z993" s="1"/>
      <c r="AA993" s="1"/>
      <c r="AB993" s="1" t="s">
        <v>3</v>
      </c>
      <c r="AC993" s="1" t="s">
        <v>3</v>
      </c>
      <c r="AD993" s="1" t="s">
        <v>3</v>
      </c>
      <c r="AE993" s="1" t="s">
        <v>3</v>
      </c>
      <c r="AF993" s="1" t="s">
        <v>3</v>
      </c>
      <c r="AG993" s="1" t="s">
        <v>3</v>
      </c>
      <c r="AH993" s="1"/>
      <c r="AI993" s="1"/>
      <c r="AJ993" s="1"/>
      <c r="AK993" s="1"/>
      <c r="AL993" s="1"/>
      <c r="AM993" s="1"/>
      <c r="AN993" s="1"/>
      <c r="AO993" s="1"/>
      <c r="AP993" s="1" t="s">
        <v>3</v>
      </c>
      <c r="AQ993" s="1" t="s">
        <v>3</v>
      </c>
      <c r="AR993" s="1" t="s">
        <v>3</v>
      </c>
      <c r="AS993" s="1"/>
      <c r="AT993" s="1"/>
      <c r="AU993" s="1"/>
      <c r="AV993" s="1"/>
      <c r="AW993" s="1"/>
      <c r="AX993" s="1"/>
      <c r="AY993" s="1"/>
      <c r="AZ993" s="1" t="s">
        <v>3</v>
      </c>
      <c r="BA993" s="1"/>
      <c r="BB993" s="1" t="s">
        <v>3</v>
      </c>
      <c r="BC993" s="1" t="s">
        <v>3</v>
      </c>
      <c r="BD993" s="1" t="s">
        <v>3</v>
      </c>
      <c r="BE993" s="1" t="s">
        <v>3</v>
      </c>
      <c r="BF993" s="1" t="s">
        <v>3</v>
      </c>
      <c r="BG993" s="1" t="s">
        <v>3</v>
      </c>
      <c r="BH993" s="1" t="s">
        <v>3</v>
      </c>
      <c r="BI993" s="1" t="s">
        <v>3</v>
      </c>
      <c r="BJ993" s="1" t="s">
        <v>3</v>
      </c>
      <c r="BK993" s="1" t="s">
        <v>3</v>
      </c>
      <c r="BL993" s="1" t="s">
        <v>3</v>
      </c>
      <c r="BM993" s="1" t="s">
        <v>3</v>
      </c>
      <c r="BN993" s="1" t="s">
        <v>3</v>
      </c>
      <c r="BO993" s="1" t="s">
        <v>3</v>
      </c>
      <c r="BP993" s="1" t="s">
        <v>3</v>
      </c>
      <c r="BQ993" s="1"/>
      <c r="BR993" s="1"/>
      <c r="BS993" s="1"/>
      <c r="BT993" s="1"/>
      <c r="BU993" s="1"/>
      <c r="BV993" s="1"/>
      <c r="BW993" s="1"/>
      <c r="BX993" s="1">
        <v>0</v>
      </c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>
        <v>0</v>
      </c>
    </row>
    <row r="995" spans="1:245" x14ac:dyDescent="0.2">
      <c r="A995" s="2">
        <v>52</v>
      </c>
      <c r="B995" s="2">
        <f t="shared" ref="B995:G995" si="671">B1189</f>
        <v>1</v>
      </c>
      <c r="C995" s="2">
        <f t="shared" si="671"/>
        <v>4</v>
      </c>
      <c r="D995" s="2">
        <f t="shared" si="671"/>
        <v>993</v>
      </c>
      <c r="E995" s="2">
        <f t="shared" si="671"/>
        <v>0</v>
      </c>
      <c r="F995" s="2" t="str">
        <f t="shared" si="671"/>
        <v>Новый раздел</v>
      </c>
      <c r="G995" s="2" t="str">
        <f t="shared" si="671"/>
        <v>Филиал № 4 ГБУЗ "ГП № 6 ДЗМ", по адресу: г. Москва, ул. Вучетича, д.7Б</v>
      </c>
      <c r="H995" s="2"/>
      <c r="I995" s="2"/>
      <c r="J995" s="2"/>
      <c r="K995" s="2"/>
      <c r="L995" s="2"/>
      <c r="M995" s="2"/>
      <c r="N995" s="2"/>
      <c r="O995" s="2">
        <f t="shared" ref="O995:AT995" si="672">O1189</f>
        <v>807715.21</v>
      </c>
      <c r="P995" s="2">
        <f t="shared" si="672"/>
        <v>18846.669999999998</v>
      </c>
      <c r="Q995" s="2">
        <f t="shared" si="672"/>
        <v>149980.29</v>
      </c>
      <c r="R995" s="2">
        <f t="shared" si="672"/>
        <v>97895.23</v>
      </c>
      <c r="S995" s="2">
        <f t="shared" si="672"/>
        <v>638888.25</v>
      </c>
      <c r="T995" s="2">
        <f t="shared" si="672"/>
        <v>0</v>
      </c>
      <c r="U995" s="2">
        <f t="shared" si="672"/>
        <v>1758.0950000000003</v>
      </c>
      <c r="V995" s="2">
        <f t="shared" si="672"/>
        <v>0</v>
      </c>
      <c r="W995" s="2">
        <f t="shared" si="672"/>
        <v>0</v>
      </c>
      <c r="X995" s="2">
        <f t="shared" si="672"/>
        <v>447221.75</v>
      </c>
      <c r="Y995" s="2">
        <f t="shared" si="672"/>
        <v>63888.82</v>
      </c>
      <c r="Z995" s="2">
        <f t="shared" si="672"/>
        <v>0</v>
      </c>
      <c r="AA995" s="2">
        <f t="shared" si="672"/>
        <v>0</v>
      </c>
      <c r="AB995" s="2">
        <f t="shared" si="672"/>
        <v>0</v>
      </c>
      <c r="AC995" s="2">
        <f t="shared" si="672"/>
        <v>0</v>
      </c>
      <c r="AD995" s="2">
        <f t="shared" si="672"/>
        <v>0</v>
      </c>
      <c r="AE995" s="2">
        <f t="shared" si="672"/>
        <v>0</v>
      </c>
      <c r="AF995" s="2">
        <f t="shared" si="672"/>
        <v>0</v>
      </c>
      <c r="AG995" s="2">
        <f t="shared" si="672"/>
        <v>0</v>
      </c>
      <c r="AH995" s="2">
        <f t="shared" si="672"/>
        <v>0</v>
      </c>
      <c r="AI995" s="2">
        <f t="shared" si="672"/>
        <v>0</v>
      </c>
      <c r="AJ995" s="2">
        <f t="shared" si="672"/>
        <v>0</v>
      </c>
      <c r="AK995" s="2">
        <f t="shared" si="672"/>
        <v>0</v>
      </c>
      <c r="AL995" s="2">
        <f t="shared" si="672"/>
        <v>0</v>
      </c>
      <c r="AM995" s="2">
        <f t="shared" si="672"/>
        <v>0</v>
      </c>
      <c r="AN995" s="2">
        <f t="shared" si="672"/>
        <v>0</v>
      </c>
      <c r="AO995" s="2">
        <f t="shared" si="672"/>
        <v>0</v>
      </c>
      <c r="AP995" s="2">
        <f t="shared" si="672"/>
        <v>0</v>
      </c>
      <c r="AQ995" s="2">
        <f t="shared" si="672"/>
        <v>0</v>
      </c>
      <c r="AR995" s="2">
        <f t="shared" si="672"/>
        <v>1424552.64</v>
      </c>
      <c r="AS995" s="2">
        <f t="shared" si="672"/>
        <v>0</v>
      </c>
      <c r="AT995" s="2">
        <f t="shared" si="672"/>
        <v>0</v>
      </c>
      <c r="AU995" s="2">
        <f t="shared" ref="AU995:BZ995" si="673">AU1189</f>
        <v>1424552.64</v>
      </c>
      <c r="AV995" s="2">
        <f t="shared" si="673"/>
        <v>18846.669999999998</v>
      </c>
      <c r="AW995" s="2">
        <f t="shared" si="673"/>
        <v>18846.669999999998</v>
      </c>
      <c r="AX995" s="2">
        <f t="shared" si="673"/>
        <v>0</v>
      </c>
      <c r="AY995" s="2">
        <f t="shared" si="673"/>
        <v>18846.669999999998</v>
      </c>
      <c r="AZ995" s="2">
        <f t="shared" si="673"/>
        <v>0</v>
      </c>
      <c r="BA995" s="2">
        <f t="shared" si="673"/>
        <v>0</v>
      </c>
      <c r="BB995" s="2">
        <f t="shared" si="673"/>
        <v>0</v>
      </c>
      <c r="BC995" s="2">
        <f t="shared" si="673"/>
        <v>0</v>
      </c>
      <c r="BD995" s="2">
        <f t="shared" si="673"/>
        <v>0</v>
      </c>
      <c r="BE995" s="2">
        <f t="shared" si="673"/>
        <v>0</v>
      </c>
      <c r="BF995" s="2">
        <f t="shared" si="673"/>
        <v>0</v>
      </c>
      <c r="BG995" s="2">
        <f t="shared" si="673"/>
        <v>0</v>
      </c>
      <c r="BH995" s="2">
        <f t="shared" si="673"/>
        <v>0</v>
      </c>
      <c r="BI995" s="2">
        <f t="shared" si="673"/>
        <v>0</v>
      </c>
      <c r="BJ995" s="2">
        <f t="shared" si="673"/>
        <v>0</v>
      </c>
      <c r="BK995" s="2">
        <f t="shared" si="673"/>
        <v>0</v>
      </c>
      <c r="BL995" s="2">
        <f t="shared" si="673"/>
        <v>0</v>
      </c>
      <c r="BM995" s="2">
        <f t="shared" si="673"/>
        <v>0</v>
      </c>
      <c r="BN995" s="2">
        <f t="shared" si="673"/>
        <v>0</v>
      </c>
      <c r="BO995" s="2">
        <f t="shared" si="673"/>
        <v>0</v>
      </c>
      <c r="BP995" s="2">
        <f t="shared" si="673"/>
        <v>0</v>
      </c>
      <c r="BQ995" s="2">
        <f t="shared" si="673"/>
        <v>0</v>
      </c>
      <c r="BR995" s="2">
        <f t="shared" si="673"/>
        <v>0</v>
      </c>
      <c r="BS995" s="2">
        <f t="shared" si="673"/>
        <v>0</v>
      </c>
      <c r="BT995" s="2">
        <f t="shared" si="673"/>
        <v>0</v>
      </c>
      <c r="BU995" s="2">
        <f t="shared" si="673"/>
        <v>0</v>
      </c>
      <c r="BV995" s="2">
        <f t="shared" si="673"/>
        <v>0</v>
      </c>
      <c r="BW995" s="2">
        <f t="shared" si="673"/>
        <v>0</v>
      </c>
      <c r="BX995" s="2">
        <f t="shared" si="673"/>
        <v>0</v>
      </c>
      <c r="BY995" s="2">
        <f t="shared" si="673"/>
        <v>0</v>
      </c>
      <c r="BZ995" s="2">
        <f t="shared" si="673"/>
        <v>0</v>
      </c>
      <c r="CA995" s="2">
        <f t="shared" ref="CA995:DF995" si="674">CA1189</f>
        <v>0</v>
      </c>
      <c r="CB995" s="2">
        <f t="shared" si="674"/>
        <v>0</v>
      </c>
      <c r="CC995" s="2">
        <f t="shared" si="674"/>
        <v>0</v>
      </c>
      <c r="CD995" s="2">
        <f t="shared" si="674"/>
        <v>0</v>
      </c>
      <c r="CE995" s="2">
        <f t="shared" si="674"/>
        <v>0</v>
      </c>
      <c r="CF995" s="2">
        <f t="shared" si="674"/>
        <v>0</v>
      </c>
      <c r="CG995" s="2">
        <f t="shared" si="674"/>
        <v>0</v>
      </c>
      <c r="CH995" s="2">
        <f t="shared" si="674"/>
        <v>0</v>
      </c>
      <c r="CI995" s="2">
        <f t="shared" si="674"/>
        <v>0</v>
      </c>
      <c r="CJ995" s="2">
        <f t="shared" si="674"/>
        <v>0</v>
      </c>
      <c r="CK995" s="2">
        <f t="shared" si="674"/>
        <v>0</v>
      </c>
      <c r="CL995" s="2">
        <f t="shared" si="674"/>
        <v>0</v>
      </c>
      <c r="CM995" s="2">
        <f t="shared" si="674"/>
        <v>0</v>
      </c>
      <c r="CN995" s="2">
        <f t="shared" si="674"/>
        <v>0</v>
      </c>
      <c r="CO995" s="2">
        <f t="shared" si="674"/>
        <v>0</v>
      </c>
      <c r="CP995" s="2">
        <f t="shared" si="674"/>
        <v>0</v>
      </c>
      <c r="CQ995" s="2">
        <f t="shared" si="674"/>
        <v>0</v>
      </c>
      <c r="CR995" s="2">
        <f t="shared" si="674"/>
        <v>0</v>
      </c>
      <c r="CS995" s="2">
        <f t="shared" si="674"/>
        <v>0</v>
      </c>
      <c r="CT995" s="2">
        <f t="shared" si="674"/>
        <v>0</v>
      </c>
      <c r="CU995" s="2">
        <f t="shared" si="674"/>
        <v>0</v>
      </c>
      <c r="CV995" s="2">
        <f t="shared" si="674"/>
        <v>0</v>
      </c>
      <c r="CW995" s="2">
        <f t="shared" si="674"/>
        <v>0</v>
      </c>
      <c r="CX995" s="2">
        <f t="shared" si="674"/>
        <v>0</v>
      </c>
      <c r="CY995" s="2">
        <f t="shared" si="674"/>
        <v>0</v>
      </c>
      <c r="CZ995" s="2">
        <f t="shared" si="674"/>
        <v>0</v>
      </c>
      <c r="DA995" s="2">
        <f t="shared" si="674"/>
        <v>0</v>
      </c>
      <c r="DB995" s="2">
        <f t="shared" si="674"/>
        <v>0</v>
      </c>
      <c r="DC995" s="2">
        <f t="shared" si="674"/>
        <v>0</v>
      </c>
      <c r="DD995" s="2">
        <f t="shared" si="674"/>
        <v>0</v>
      </c>
      <c r="DE995" s="2">
        <f t="shared" si="674"/>
        <v>0</v>
      </c>
      <c r="DF995" s="2">
        <f t="shared" si="674"/>
        <v>0</v>
      </c>
      <c r="DG995" s="3">
        <f t="shared" ref="DG995:EL995" si="675">DG1189</f>
        <v>0</v>
      </c>
      <c r="DH995" s="3">
        <f t="shared" si="675"/>
        <v>0</v>
      </c>
      <c r="DI995" s="3">
        <f t="shared" si="675"/>
        <v>0</v>
      </c>
      <c r="DJ995" s="3">
        <f t="shared" si="675"/>
        <v>0</v>
      </c>
      <c r="DK995" s="3">
        <f t="shared" si="675"/>
        <v>0</v>
      </c>
      <c r="DL995" s="3">
        <f t="shared" si="675"/>
        <v>0</v>
      </c>
      <c r="DM995" s="3">
        <f t="shared" si="675"/>
        <v>0</v>
      </c>
      <c r="DN995" s="3">
        <f t="shared" si="675"/>
        <v>0</v>
      </c>
      <c r="DO995" s="3">
        <f t="shared" si="675"/>
        <v>0</v>
      </c>
      <c r="DP995" s="3">
        <f t="shared" si="675"/>
        <v>0</v>
      </c>
      <c r="DQ995" s="3">
        <f t="shared" si="675"/>
        <v>0</v>
      </c>
      <c r="DR995" s="3">
        <f t="shared" si="675"/>
        <v>0</v>
      </c>
      <c r="DS995" s="3">
        <f t="shared" si="675"/>
        <v>0</v>
      </c>
      <c r="DT995" s="3">
        <f t="shared" si="675"/>
        <v>0</v>
      </c>
      <c r="DU995" s="3">
        <f t="shared" si="675"/>
        <v>0</v>
      </c>
      <c r="DV995" s="3">
        <f t="shared" si="675"/>
        <v>0</v>
      </c>
      <c r="DW995" s="3">
        <f t="shared" si="675"/>
        <v>0</v>
      </c>
      <c r="DX995" s="3">
        <f t="shared" si="675"/>
        <v>0</v>
      </c>
      <c r="DY995" s="3">
        <f t="shared" si="675"/>
        <v>0</v>
      </c>
      <c r="DZ995" s="3">
        <f t="shared" si="675"/>
        <v>0</v>
      </c>
      <c r="EA995" s="3">
        <f t="shared" si="675"/>
        <v>0</v>
      </c>
      <c r="EB995" s="3">
        <f t="shared" si="675"/>
        <v>0</v>
      </c>
      <c r="EC995" s="3">
        <f t="shared" si="675"/>
        <v>0</v>
      </c>
      <c r="ED995" s="3">
        <f t="shared" si="675"/>
        <v>0</v>
      </c>
      <c r="EE995" s="3">
        <f t="shared" si="675"/>
        <v>0</v>
      </c>
      <c r="EF995" s="3">
        <f t="shared" si="675"/>
        <v>0</v>
      </c>
      <c r="EG995" s="3">
        <f t="shared" si="675"/>
        <v>0</v>
      </c>
      <c r="EH995" s="3">
        <f t="shared" si="675"/>
        <v>0</v>
      </c>
      <c r="EI995" s="3">
        <f t="shared" si="675"/>
        <v>0</v>
      </c>
      <c r="EJ995" s="3">
        <f t="shared" si="675"/>
        <v>0</v>
      </c>
      <c r="EK995" s="3">
        <f t="shared" si="675"/>
        <v>0</v>
      </c>
      <c r="EL995" s="3">
        <f t="shared" si="675"/>
        <v>0</v>
      </c>
      <c r="EM995" s="3">
        <f t="shared" ref="EM995:FR995" si="676">EM1189</f>
        <v>0</v>
      </c>
      <c r="EN995" s="3">
        <f t="shared" si="676"/>
        <v>0</v>
      </c>
      <c r="EO995" s="3">
        <f t="shared" si="676"/>
        <v>0</v>
      </c>
      <c r="EP995" s="3">
        <f t="shared" si="676"/>
        <v>0</v>
      </c>
      <c r="EQ995" s="3">
        <f t="shared" si="676"/>
        <v>0</v>
      </c>
      <c r="ER995" s="3">
        <f t="shared" si="676"/>
        <v>0</v>
      </c>
      <c r="ES995" s="3">
        <f t="shared" si="676"/>
        <v>0</v>
      </c>
      <c r="ET995" s="3">
        <f t="shared" si="676"/>
        <v>0</v>
      </c>
      <c r="EU995" s="3">
        <f t="shared" si="676"/>
        <v>0</v>
      </c>
      <c r="EV995" s="3">
        <f t="shared" si="676"/>
        <v>0</v>
      </c>
      <c r="EW995" s="3">
        <f t="shared" si="676"/>
        <v>0</v>
      </c>
      <c r="EX995" s="3">
        <f t="shared" si="676"/>
        <v>0</v>
      </c>
      <c r="EY995" s="3">
        <f t="shared" si="676"/>
        <v>0</v>
      </c>
      <c r="EZ995" s="3">
        <f t="shared" si="676"/>
        <v>0</v>
      </c>
      <c r="FA995" s="3">
        <f t="shared" si="676"/>
        <v>0</v>
      </c>
      <c r="FB995" s="3">
        <f t="shared" si="676"/>
        <v>0</v>
      </c>
      <c r="FC995" s="3">
        <f t="shared" si="676"/>
        <v>0</v>
      </c>
      <c r="FD995" s="3">
        <f t="shared" si="676"/>
        <v>0</v>
      </c>
      <c r="FE995" s="3">
        <f t="shared" si="676"/>
        <v>0</v>
      </c>
      <c r="FF995" s="3">
        <f t="shared" si="676"/>
        <v>0</v>
      </c>
      <c r="FG995" s="3">
        <f t="shared" si="676"/>
        <v>0</v>
      </c>
      <c r="FH995" s="3">
        <f t="shared" si="676"/>
        <v>0</v>
      </c>
      <c r="FI995" s="3">
        <f t="shared" si="676"/>
        <v>0</v>
      </c>
      <c r="FJ995" s="3">
        <f t="shared" si="676"/>
        <v>0</v>
      </c>
      <c r="FK995" s="3">
        <f t="shared" si="676"/>
        <v>0</v>
      </c>
      <c r="FL995" s="3">
        <f t="shared" si="676"/>
        <v>0</v>
      </c>
      <c r="FM995" s="3">
        <f t="shared" si="676"/>
        <v>0</v>
      </c>
      <c r="FN995" s="3">
        <f t="shared" si="676"/>
        <v>0</v>
      </c>
      <c r="FO995" s="3">
        <f t="shared" si="676"/>
        <v>0</v>
      </c>
      <c r="FP995" s="3">
        <f t="shared" si="676"/>
        <v>0</v>
      </c>
      <c r="FQ995" s="3">
        <f t="shared" si="676"/>
        <v>0</v>
      </c>
      <c r="FR995" s="3">
        <f t="shared" si="676"/>
        <v>0</v>
      </c>
      <c r="FS995" s="3">
        <f t="shared" ref="FS995:GX995" si="677">FS1189</f>
        <v>0</v>
      </c>
      <c r="FT995" s="3">
        <f t="shared" si="677"/>
        <v>0</v>
      </c>
      <c r="FU995" s="3">
        <f t="shared" si="677"/>
        <v>0</v>
      </c>
      <c r="FV995" s="3">
        <f t="shared" si="677"/>
        <v>0</v>
      </c>
      <c r="FW995" s="3">
        <f t="shared" si="677"/>
        <v>0</v>
      </c>
      <c r="FX995" s="3">
        <f t="shared" si="677"/>
        <v>0</v>
      </c>
      <c r="FY995" s="3">
        <f t="shared" si="677"/>
        <v>0</v>
      </c>
      <c r="FZ995" s="3">
        <f t="shared" si="677"/>
        <v>0</v>
      </c>
      <c r="GA995" s="3">
        <f t="shared" si="677"/>
        <v>0</v>
      </c>
      <c r="GB995" s="3">
        <f t="shared" si="677"/>
        <v>0</v>
      </c>
      <c r="GC995" s="3">
        <f t="shared" si="677"/>
        <v>0</v>
      </c>
      <c r="GD995" s="3">
        <f t="shared" si="677"/>
        <v>0</v>
      </c>
      <c r="GE995" s="3">
        <f t="shared" si="677"/>
        <v>0</v>
      </c>
      <c r="GF995" s="3">
        <f t="shared" si="677"/>
        <v>0</v>
      </c>
      <c r="GG995" s="3">
        <f t="shared" si="677"/>
        <v>0</v>
      </c>
      <c r="GH995" s="3">
        <f t="shared" si="677"/>
        <v>0</v>
      </c>
      <c r="GI995" s="3">
        <f t="shared" si="677"/>
        <v>0</v>
      </c>
      <c r="GJ995" s="3">
        <f t="shared" si="677"/>
        <v>0</v>
      </c>
      <c r="GK995" s="3">
        <f t="shared" si="677"/>
        <v>0</v>
      </c>
      <c r="GL995" s="3">
        <f t="shared" si="677"/>
        <v>0</v>
      </c>
      <c r="GM995" s="3">
        <f t="shared" si="677"/>
        <v>0</v>
      </c>
      <c r="GN995" s="3">
        <f t="shared" si="677"/>
        <v>0</v>
      </c>
      <c r="GO995" s="3">
        <f t="shared" si="677"/>
        <v>0</v>
      </c>
      <c r="GP995" s="3">
        <f t="shared" si="677"/>
        <v>0</v>
      </c>
      <c r="GQ995" s="3">
        <f t="shared" si="677"/>
        <v>0</v>
      </c>
      <c r="GR995" s="3">
        <f t="shared" si="677"/>
        <v>0</v>
      </c>
      <c r="GS995" s="3">
        <f t="shared" si="677"/>
        <v>0</v>
      </c>
      <c r="GT995" s="3">
        <f t="shared" si="677"/>
        <v>0</v>
      </c>
      <c r="GU995" s="3">
        <f t="shared" si="677"/>
        <v>0</v>
      </c>
      <c r="GV995" s="3">
        <f t="shared" si="677"/>
        <v>0</v>
      </c>
      <c r="GW995" s="3">
        <f t="shared" si="677"/>
        <v>0</v>
      </c>
      <c r="GX995" s="3">
        <f t="shared" si="677"/>
        <v>0</v>
      </c>
    </row>
    <row r="997" spans="1:245" x14ac:dyDescent="0.2">
      <c r="A997" s="1">
        <v>5</v>
      </c>
      <c r="B997" s="1">
        <v>1</v>
      </c>
      <c r="C997" s="1"/>
      <c r="D997" s="1">
        <f>ROW(A1022)</f>
        <v>1022</v>
      </c>
      <c r="E997" s="1"/>
      <c r="F997" s="1" t="s">
        <v>14</v>
      </c>
      <c r="G997" s="1" t="s">
        <v>396</v>
      </c>
      <c r="H997" s="1" t="s">
        <v>3</v>
      </c>
      <c r="I997" s="1">
        <v>0</v>
      </c>
      <c r="J997" s="1"/>
      <c r="K997" s="1">
        <v>0</v>
      </c>
      <c r="L997" s="1"/>
      <c r="M997" s="1" t="s">
        <v>3</v>
      </c>
      <c r="N997" s="1"/>
      <c r="O997" s="1"/>
      <c r="P997" s="1"/>
      <c r="Q997" s="1"/>
      <c r="R997" s="1"/>
      <c r="S997" s="1">
        <v>0</v>
      </c>
      <c r="T997" s="1"/>
      <c r="U997" s="1" t="s">
        <v>3</v>
      </c>
      <c r="V997" s="1">
        <v>0</v>
      </c>
      <c r="W997" s="1"/>
      <c r="X997" s="1"/>
      <c r="Y997" s="1"/>
      <c r="Z997" s="1"/>
      <c r="AA997" s="1"/>
      <c r="AB997" s="1" t="s">
        <v>3</v>
      </c>
      <c r="AC997" s="1" t="s">
        <v>3</v>
      </c>
      <c r="AD997" s="1" t="s">
        <v>3</v>
      </c>
      <c r="AE997" s="1" t="s">
        <v>3</v>
      </c>
      <c r="AF997" s="1" t="s">
        <v>3</v>
      </c>
      <c r="AG997" s="1" t="s">
        <v>3</v>
      </c>
      <c r="AH997" s="1"/>
      <c r="AI997" s="1"/>
      <c r="AJ997" s="1"/>
      <c r="AK997" s="1"/>
      <c r="AL997" s="1"/>
      <c r="AM997" s="1"/>
      <c r="AN997" s="1"/>
      <c r="AO997" s="1"/>
      <c r="AP997" s="1" t="s">
        <v>3</v>
      </c>
      <c r="AQ997" s="1" t="s">
        <v>3</v>
      </c>
      <c r="AR997" s="1" t="s">
        <v>3</v>
      </c>
      <c r="AS997" s="1"/>
      <c r="AT997" s="1"/>
      <c r="AU997" s="1"/>
      <c r="AV997" s="1"/>
      <c r="AW997" s="1"/>
      <c r="AX997" s="1"/>
      <c r="AY997" s="1"/>
      <c r="AZ997" s="1" t="s">
        <v>3</v>
      </c>
      <c r="BA997" s="1"/>
      <c r="BB997" s="1" t="s">
        <v>3</v>
      </c>
      <c r="BC997" s="1" t="s">
        <v>3</v>
      </c>
      <c r="BD997" s="1" t="s">
        <v>3</v>
      </c>
      <c r="BE997" s="1" t="s">
        <v>3</v>
      </c>
      <c r="BF997" s="1" t="s">
        <v>3</v>
      </c>
      <c r="BG997" s="1" t="s">
        <v>3</v>
      </c>
      <c r="BH997" s="1" t="s">
        <v>3</v>
      </c>
      <c r="BI997" s="1" t="s">
        <v>3</v>
      </c>
      <c r="BJ997" s="1" t="s">
        <v>3</v>
      </c>
      <c r="BK997" s="1" t="s">
        <v>3</v>
      </c>
      <c r="BL997" s="1" t="s">
        <v>3</v>
      </c>
      <c r="BM997" s="1" t="s">
        <v>3</v>
      </c>
      <c r="BN997" s="1" t="s">
        <v>3</v>
      </c>
      <c r="BO997" s="1" t="s">
        <v>3</v>
      </c>
      <c r="BP997" s="1" t="s">
        <v>3</v>
      </c>
      <c r="BQ997" s="1"/>
      <c r="BR997" s="1"/>
      <c r="BS997" s="1"/>
      <c r="BT997" s="1"/>
      <c r="BU997" s="1"/>
      <c r="BV997" s="1"/>
      <c r="BW997" s="1"/>
      <c r="BX997" s="1">
        <v>0</v>
      </c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>
        <v>0</v>
      </c>
    </row>
    <row r="999" spans="1:245" x14ac:dyDescent="0.2">
      <c r="A999" s="2">
        <v>52</v>
      </c>
      <c r="B999" s="2">
        <f t="shared" ref="B999:G999" si="678">B1022</f>
        <v>1</v>
      </c>
      <c r="C999" s="2">
        <f t="shared" si="678"/>
        <v>5</v>
      </c>
      <c r="D999" s="2">
        <f t="shared" si="678"/>
        <v>997</v>
      </c>
      <c r="E999" s="2">
        <f t="shared" si="678"/>
        <v>0</v>
      </c>
      <c r="F999" s="2" t="str">
        <f t="shared" si="678"/>
        <v>Новый подраздел</v>
      </c>
      <c r="G999" s="2" t="str">
        <f t="shared" si="678"/>
        <v>Автоматическая пожарная сигнализация</v>
      </c>
      <c r="H999" s="2"/>
      <c r="I999" s="2"/>
      <c r="J999" s="2"/>
      <c r="K999" s="2"/>
      <c r="L999" s="2"/>
      <c r="M999" s="2"/>
      <c r="N999" s="2"/>
      <c r="O999" s="2">
        <f t="shared" ref="O999:AT999" si="679">O1022</f>
        <v>279902.44</v>
      </c>
      <c r="P999" s="2">
        <f t="shared" si="679"/>
        <v>4469.12</v>
      </c>
      <c r="Q999" s="2">
        <f t="shared" si="679"/>
        <v>15974.98</v>
      </c>
      <c r="R999" s="2">
        <f t="shared" si="679"/>
        <v>10428.549999999999</v>
      </c>
      <c r="S999" s="2">
        <f t="shared" si="679"/>
        <v>259458.34</v>
      </c>
      <c r="T999" s="2">
        <f t="shared" si="679"/>
        <v>0</v>
      </c>
      <c r="U999" s="2">
        <f t="shared" si="679"/>
        <v>702.67750000000024</v>
      </c>
      <c r="V999" s="2">
        <f t="shared" si="679"/>
        <v>0</v>
      </c>
      <c r="W999" s="2">
        <f t="shared" si="679"/>
        <v>0</v>
      </c>
      <c r="X999" s="2">
        <f t="shared" si="679"/>
        <v>181620.82</v>
      </c>
      <c r="Y999" s="2">
        <f t="shared" si="679"/>
        <v>25945.82</v>
      </c>
      <c r="Z999" s="2">
        <f t="shared" si="679"/>
        <v>0</v>
      </c>
      <c r="AA999" s="2">
        <f t="shared" si="679"/>
        <v>0</v>
      </c>
      <c r="AB999" s="2">
        <f t="shared" si="679"/>
        <v>279902.44</v>
      </c>
      <c r="AC999" s="2">
        <f t="shared" si="679"/>
        <v>4469.12</v>
      </c>
      <c r="AD999" s="2">
        <f t="shared" si="679"/>
        <v>15974.98</v>
      </c>
      <c r="AE999" s="2">
        <f t="shared" si="679"/>
        <v>10428.549999999999</v>
      </c>
      <c r="AF999" s="2">
        <f t="shared" si="679"/>
        <v>259458.34</v>
      </c>
      <c r="AG999" s="2">
        <f t="shared" si="679"/>
        <v>0</v>
      </c>
      <c r="AH999" s="2">
        <f t="shared" si="679"/>
        <v>702.67750000000024</v>
      </c>
      <c r="AI999" s="2">
        <f t="shared" si="679"/>
        <v>0</v>
      </c>
      <c r="AJ999" s="2">
        <f t="shared" si="679"/>
        <v>0</v>
      </c>
      <c r="AK999" s="2">
        <f t="shared" si="679"/>
        <v>181620.82</v>
      </c>
      <c r="AL999" s="2">
        <f t="shared" si="679"/>
        <v>25945.82</v>
      </c>
      <c r="AM999" s="2">
        <f t="shared" si="679"/>
        <v>0</v>
      </c>
      <c r="AN999" s="2">
        <f t="shared" si="679"/>
        <v>0</v>
      </c>
      <c r="AO999" s="2">
        <f t="shared" si="679"/>
        <v>0</v>
      </c>
      <c r="AP999" s="2">
        <f t="shared" si="679"/>
        <v>0</v>
      </c>
      <c r="AQ999" s="2">
        <f t="shared" si="679"/>
        <v>0</v>
      </c>
      <c r="AR999" s="2">
        <f t="shared" si="679"/>
        <v>498731.93</v>
      </c>
      <c r="AS999" s="2">
        <f t="shared" si="679"/>
        <v>0</v>
      </c>
      <c r="AT999" s="2">
        <f t="shared" si="679"/>
        <v>0</v>
      </c>
      <c r="AU999" s="2">
        <f t="shared" ref="AU999:BZ999" si="680">AU1022</f>
        <v>498731.93</v>
      </c>
      <c r="AV999" s="2">
        <f t="shared" si="680"/>
        <v>4469.12</v>
      </c>
      <c r="AW999" s="2">
        <f t="shared" si="680"/>
        <v>4469.12</v>
      </c>
      <c r="AX999" s="2">
        <f t="shared" si="680"/>
        <v>0</v>
      </c>
      <c r="AY999" s="2">
        <f t="shared" si="680"/>
        <v>4469.12</v>
      </c>
      <c r="AZ999" s="2">
        <f t="shared" si="680"/>
        <v>0</v>
      </c>
      <c r="BA999" s="2">
        <f t="shared" si="680"/>
        <v>0</v>
      </c>
      <c r="BB999" s="2">
        <f t="shared" si="680"/>
        <v>0</v>
      </c>
      <c r="BC999" s="2">
        <f t="shared" si="680"/>
        <v>0</v>
      </c>
      <c r="BD999" s="2">
        <f t="shared" si="680"/>
        <v>0</v>
      </c>
      <c r="BE999" s="2">
        <f t="shared" si="680"/>
        <v>0</v>
      </c>
      <c r="BF999" s="2">
        <f t="shared" si="680"/>
        <v>0</v>
      </c>
      <c r="BG999" s="2">
        <f t="shared" si="680"/>
        <v>0</v>
      </c>
      <c r="BH999" s="2">
        <f t="shared" si="680"/>
        <v>0</v>
      </c>
      <c r="BI999" s="2">
        <f t="shared" si="680"/>
        <v>0</v>
      </c>
      <c r="BJ999" s="2">
        <f t="shared" si="680"/>
        <v>0</v>
      </c>
      <c r="BK999" s="2">
        <f t="shared" si="680"/>
        <v>0</v>
      </c>
      <c r="BL999" s="2">
        <f t="shared" si="680"/>
        <v>0</v>
      </c>
      <c r="BM999" s="2">
        <f t="shared" si="680"/>
        <v>0</v>
      </c>
      <c r="BN999" s="2">
        <f t="shared" si="680"/>
        <v>0</v>
      </c>
      <c r="BO999" s="2">
        <f t="shared" si="680"/>
        <v>0</v>
      </c>
      <c r="BP999" s="2">
        <f t="shared" si="680"/>
        <v>0</v>
      </c>
      <c r="BQ999" s="2">
        <f t="shared" si="680"/>
        <v>0</v>
      </c>
      <c r="BR999" s="2">
        <f t="shared" si="680"/>
        <v>0</v>
      </c>
      <c r="BS999" s="2">
        <f t="shared" si="680"/>
        <v>0</v>
      </c>
      <c r="BT999" s="2">
        <f t="shared" si="680"/>
        <v>0</v>
      </c>
      <c r="BU999" s="2">
        <f t="shared" si="680"/>
        <v>0</v>
      </c>
      <c r="BV999" s="2">
        <f t="shared" si="680"/>
        <v>0</v>
      </c>
      <c r="BW999" s="2">
        <f t="shared" si="680"/>
        <v>0</v>
      </c>
      <c r="BX999" s="2">
        <f t="shared" si="680"/>
        <v>0</v>
      </c>
      <c r="BY999" s="2">
        <f t="shared" si="680"/>
        <v>0</v>
      </c>
      <c r="BZ999" s="2">
        <f t="shared" si="680"/>
        <v>0</v>
      </c>
      <c r="CA999" s="2">
        <f t="shared" ref="CA999:DF999" si="681">CA1022</f>
        <v>498731.93</v>
      </c>
      <c r="CB999" s="2">
        <f t="shared" si="681"/>
        <v>0</v>
      </c>
      <c r="CC999" s="2">
        <f t="shared" si="681"/>
        <v>0</v>
      </c>
      <c r="CD999" s="2">
        <f t="shared" si="681"/>
        <v>498731.93</v>
      </c>
      <c r="CE999" s="2">
        <f t="shared" si="681"/>
        <v>4469.12</v>
      </c>
      <c r="CF999" s="2">
        <f t="shared" si="681"/>
        <v>4469.12</v>
      </c>
      <c r="CG999" s="2">
        <f t="shared" si="681"/>
        <v>0</v>
      </c>
      <c r="CH999" s="2">
        <f t="shared" si="681"/>
        <v>4469.12</v>
      </c>
      <c r="CI999" s="2">
        <f t="shared" si="681"/>
        <v>0</v>
      </c>
      <c r="CJ999" s="2">
        <f t="shared" si="681"/>
        <v>0</v>
      </c>
      <c r="CK999" s="2">
        <f t="shared" si="681"/>
        <v>0</v>
      </c>
      <c r="CL999" s="2">
        <f t="shared" si="681"/>
        <v>0</v>
      </c>
      <c r="CM999" s="2">
        <f t="shared" si="681"/>
        <v>0</v>
      </c>
      <c r="CN999" s="2">
        <f t="shared" si="681"/>
        <v>0</v>
      </c>
      <c r="CO999" s="2">
        <f t="shared" si="681"/>
        <v>0</v>
      </c>
      <c r="CP999" s="2">
        <f t="shared" si="681"/>
        <v>0</v>
      </c>
      <c r="CQ999" s="2">
        <f t="shared" si="681"/>
        <v>0</v>
      </c>
      <c r="CR999" s="2">
        <f t="shared" si="681"/>
        <v>0</v>
      </c>
      <c r="CS999" s="2">
        <f t="shared" si="681"/>
        <v>0</v>
      </c>
      <c r="CT999" s="2">
        <f t="shared" si="681"/>
        <v>0</v>
      </c>
      <c r="CU999" s="2">
        <f t="shared" si="681"/>
        <v>0</v>
      </c>
      <c r="CV999" s="2">
        <f t="shared" si="681"/>
        <v>0</v>
      </c>
      <c r="CW999" s="2">
        <f t="shared" si="681"/>
        <v>0</v>
      </c>
      <c r="CX999" s="2">
        <f t="shared" si="681"/>
        <v>0</v>
      </c>
      <c r="CY999" s="2">
        <f t="shared" si="681"/>
        <v>0</v>
      </c>
      <c r="CZ999" s="2">
        <f t="shared" si="681"/>
        <v>0</v>
      </c>
      <c r="DA999" s="2">
        <f t="shared" si="681"/>
        <v>0</v>
      </c>
      <c r="DB999" s="2">
        <f t="shared" si="681"/>
        <v>0</v>
      </c>
      <c r="DC999" s="2">
        <f t="shared" si="681"/>
        <v>0</v>
      </c>
      <c r="DD999" s="2">
        <f t="shared" si="681"/>
        <v>0</v>
      </c>
      <c r="DE999" s="2">
        <f t="shared" si="681"/>
        <v>0</v>
      </c>
      <c r="DF999" s="2">
        <f t="shared" si="681"/>
        <v>0</v>
      </c>
      <c r="DG999" s="3">
        <f t="shared" ref="DG999:EL999" si="682">DG1022</f>
        <v>0</v>
      </c>
      <c r="DH999" s="3">
        <f t="shared" si="682"/>
        <v>0</v>
      </c>
      <c r="DI999" s="3">
        <f t="shared" si="682"/>
        <v>0</v>
      </c>
      <c r="DJ999" s="3">
        <f t="shared" si="682"/>
        <v>0</v>
      </c>
      <c r="DK999" s="3">
        <f t="shared" si="682"/>
        <v>0</v>
      </c>
      <c r="DL999" s="3">
        <f t="shared" si="682"/>
        <v>0</v>
      </c>
      <c r="DM999" s="3">
        <f t="shared" si="682"/>
        <v>0</v>
      </c>
      <c r="DN999" s="3">
        <f t="shared" si="682"/>
        <v>0</v>
      </c>
      <c r="DO999" s="3">
        <f t="shared" si="682"/>
        <v>0</v>
      </c>
      <c r="DP999" s="3">
        <f t="shared" si="682"/>
        <v>0</v>
      </c>
      <c r="DQ999" s="3">
        <f t="shared" si="682"/>
        <v>0</v>
      </c>
      <c r="DR999" s="3">
        <f t="shared" si="682"/>
        <v>0</v>
      </c>
      <c r="DS999" s="3">
        <f t="shared" si="682"/>
        <v>0</v>
      </c>
      <c r="DT999" s="3">
        <f t="shared" si="682"/>
        <v>0</v>
      </c>
      <c r="DU999" s="3">
        <f t="shared" si="682"/>
        <v>0</v>
      </c>
      <c r="DV999" s="3">
        <f t="shared" si="682"/>
        <v>0</v>
      </c>
      <c r="DW999" s="3">
        <f t="shared" si="682"/>
        <v>0</v>
      </c>
      <c r="DX999" s="3">
        <f t="shared" si="682"/>
        <v>0</v>
      </c>
      <c r="DY999" s="3">
        <f t="shared" si="682"/>
        <v>0</v>
      </c>
      <c r="DZ999" s="3">
        <f t="shared" si="682"/>
        <v>0</v>
      </c>
      <c r="EA999" s="3">
        <f t="shared" si="682"/>
        <v>0</v>
      </c>
      <c r="EB999" s="3">
        <f t="shared" si="682"/>
        <v>0</v>
      </c>
      <c r="EC999" s="3">
        <f t="shared" si="682"/>
        <v>0</v>
      </c>
      <c r="ED999" s="3">
        <f t="shared" si="682"/>
        <v>0</v>
      </c>
      <c r="EE999" s="3">
        <f t="shared" si="682"/>
        <v>0</v>
      </c>
      <c r="EF999" s="3">
        <f t="shared" si="682"/>
        <v>0</v>
      </c>
      <c r="EG999" s="3">
        <f t="shared" si="682"/>
        <v>0</v>
      </c>
      <c r="EH999" s="3">
        <f t="shared" si="682"/>
        <v>0</v>
      </c>
      <c r="EI999" s="3">
        <f t="shared" si="682"/>
        <v>0</v>
      </c>
      <c r="EJ999" s="3">
        <f t="shared" si="682"/>
        <v>0</v>
      </c>
      <c r="EK999" s="3">
        <f t="shared" si="682"/>
        <v>0</v>
      </c>
      <c r="EL999" s="3">
        <f t="shared" si="682"/>
        <v>0</v>
      </c>
      <c r="EM999" s="3">
        <f t="shared" ref="EM999:FR999" si="683">EM1022</f>
        <v>0</v>
      </c>
      <c r="EN999" s="3">
        <f t="shared" si="683"/>
        <v>0</v>
      </c>
      <c r="EO999" s="3">
        <f t="shared" si="683"/>
        <v>0</v>
      </c>
      <c r="EP999" s="3">
        <f t="shared" si="683"/>
        <v>0</v>
      </c>
      <c r="EQ999" s="3">
        <f t="shared" si="683"/>
        <v>0</v>
      </c>
      <c r="ER999" s="3">
        <f t="shared" si="683"/>
        <v>0</v>
      </c>
      <c r="ES999" s="3">
        <f t="shared" si="683"/>
        <v>0</v>
      </c>
      <c r="ET999" s="3">
        <f t="shared" si="683"/>
        <v>0</v>
      </c>
      <c r="EU999" s="3">
        <f t="shared" si="683"/>
        <v>0</v>
      </c>
      <c r="EV999" s="3">
        <f t="shared" si="683"/>
        <v>0</v>
      </c>
      <c r="EW999" s="3">
        <f t="shared" si="683"/>
        <v>0</v>
      </c>
      <c r="EX999" s="3">
        <f t="shared" si="683"/>
        <v>0</v>
      </c>
      <c r="EY999" s="3">
        <f t="shared" si="683"/>
        <v>0</v>
      </c>
      <c r="EZ999" s="3">
        <f t="shared" si="683"/>
        <v>0</v>
      </c>
      <c r="FA999" s="3">
        <f t="shared" si="683"/>
        <v>0</v>
      </c>
      <c r="FB999" s="3">
        <f t="shared" si="683"/>
        <v>0</v>
      </c>
      <c r="FC999" s="3">
        <f t="shared" si="683"/>
        <v>0</v>
      </c>
      <c r="FD999" s="3">
        <f t="shared" si="683"/>
        <v>0</v>
      </c>
      <c r="FE999" s="3">
        <f t="shared" si="683"/>
        <v>0</v>
      </c>
      <c r="FF999" s="3">
        <f t="shared" si="683"/>
        <v>0</v>
      </c>
      <c r="FG999" s="3">
        <f t="shared" si="683"/>
        <v>0</v>
      </c>
      <c r="FH999" s="3">
        <f t="shared" si="683"/>
        <v>0</v>
      </c>
      <c r="FI999" s="3">
        <f t="shared" si="683"/>
        <v>0</v>
      </c>
      <c r="FJ999" s="3">
        <f t="shared" si="683"/>
        <v>0</v>
      </c>
      <c r="FK999" s="3">
        <f t="shared" si="683"/>
        <v>0</v>
      </c>
      <c r="FL999" s="3">
        <f t="shared" si="683"/>
        <v>0</v>
      </c>
      <c r="FM999" s="3">
        <f t="shared" si="683"/>
        <v>0</v>
      </c>
      <c r="FN999" s="3">
        <f t="shared" si="683"/>
        <v>0</v>
      </c>
      <c r="FO999" s="3">
        <f t="shared" si="683"/>
        <v>0</v>
      </c>
      <c r="FP999" s="3">
        <f t="shared" si="683"/>
        <v>0</v>
      </c>
      <c r="FQ999" s="3">
        <f t="shared" si="683"/>
        <v>0</v>
      </c>
      <c r="FR999" s="3">
        <f t="shared" si="683"/>
        <v>0</v>
      </c>
      <c r="FS999" s="3">
        <f t="shared" ref="FS999:GX999" si="684">FS1022</f>
        <v>0</v>
      </c>
      <c r="FT999" s="3">
        <f t="shared" si="684"/>
        <v>0</v>
      </c>
      <c r="FU999" s="3">
        <f t="shared" si="684"/>
        <v>0</v>
      </c>
      <c r="FV999" s="3">
        <f t="shared" si="684"/>
        <v>0</v>
      </c>
      <c r="FW999" s="3">
        <f t="shared" si="684"/>
        <v>0</v>
      </c>
      <c r="FX999" s="3">
        <f t="shared" si="684"/>
        <v>0</v>
      </c>
      <c r="FY999" s="3">
        <f t="shared" si="684"/>
        <v>0</v>
      </c>
      <c r="FZ999" s="3">
        <f t="shared" si="684"/>
        <v>0</v>
      </c>
      <c r="GA999" s="3">
        <f t="shared" si="684"/>
        <v>0</v>
      </c>
      <c r="GB999" s="3">
        <f t="shared" si="684"/>
        <v>0</v>
      </c>
      <c r="GC999" s="3">
        <f t="shared" si="684"/>
        <v>0</v>
      </c>
      <c r="GD999" s="3">
        <f t="shared" si="684"/>
        <v>0</v>
      </c>
      <c r="GE999" s="3">
        <f t="shared" si="684"/>
        <v>0</v>
      </c>
      <c r="GF999" s="3">
        <f t="shared" si="684"/>
        <v>0</v>
      </c>
      <c r="GG999" s="3">
        <f t="shared" si="684"/>
        <v>0</v>
      </c>
      <c r="GH999" s="3">
        <f t="shared" si="684"/>
        <v>0</v>
      </c>
      <c r="GI999" s="3">
        <f t="shared" si="684"/>
        <v>0</v>
      </c>
      <c r="GJ999" s="3">
        <f t="shared" si="684"/>
        <v>0</v>
      </c>
      <c r="GK999" s="3">
        <f t="shared" si="684"/>
        <v>0</v>
      </c>
      <c r="GL999" s="3">
        <f t="shared" si="684"/>
        <v>0</v>
      </c>
      <c r="GM999" s="3">
        <f t="shared" si="684"/>
        <v>0</v>
      </c>
      <c r="GN999" s="3">
        <f t="shared" si="684"/>
        <v>0</v>
      </c>
      <c r="GO999" s="3">
        <f t="shared" si="684"/>
        <v>0</v>
      </c>
      <c r="GP999" s="3">
        <f t="shared" si="684"/>
        <v>0</v>
      </c>
      <c r="GQ999" s="3">
        <f t="shared" si="684"/>
        <v>0</v>
      </c>
      <c r="GR999" s="3">
        <f t="shared" si="684"/>
        <v>0</v>
      </c>
      <c r="GS999" s="3">
        <f t="shared" si="684"/>
        <v>0</v>
      </c>
      <c r="GT999" s="3">
        <f t="shared" si="684"/>
        <v>0</v>
      </c>
      <c r="GU999" s="3">
        <f t="shared" si="684"/>
        <v>0</v>
      </c>
      <c r="GV999" s="3">
        <f t="shared" si="684"/>
        <v>0</v>
      </c>
      <c r="GW999" s="3">
        <f t="shared" si="684"/>
        <v>0</v>
      </c>
      <c r="GX999" s="3">
        <f t="shared" si="684"/>
        <v>0</v>
      </c>
    </row>
    <row r="1001" spans="1:245" x14ac:dyDescent="0.2">
      <c r="A1001">
        <v>17</v>
      </c>
      <c r="B1001">
        <v>1</v>
      </c>
      <c r="C1001">
        <f>ROW(SmtRes!A845)</f>
        <v>845</v>
      </c>
      <c r="D1001">
        <f>ROW(EtalonRes!A845)</f>
        <v>845</v>
      </c>
      <c r="E1001" t="s">
        <v>603</v>
      </c>
      <c r="F1001" t="s">
        <v>243</v>
      </c>
      <c r="G1001" t="s">
        <v>604</v>
      </c>
      <c r="H1001" t="s">
        <v>19</v>
      </c>
      <c r="I1001">
        <v>3</v>
      </c>
      <c r="J1001">
        <v>0</v>
      </c>
      <c r="K1001">
        <v>3</v>
      </c>
      <c r="O1001">
        <f t="shared" ref="O1001:O1020" si="685">ROUND(CP1001,2)</f>
        <v>1524.93</v>
      </c>
      <c r="P1001">
        <f t="shared" ref="P1001:P1020" si="686">ROUND(CQ1001*I1001,2)</f>
        <v>206.91</v>
      </c>
      <c r="Q1001">
        <f t="shared" ref="Q1001:Q1020" si="687">ROUND(CR1001*I1001,2)</f>
        <v>0</v>
      </c>
      <c r="R1001">
        <f t="shared" ref="R1001:R1020" si="688">ROUND(CS1001*I1001,2)</f>
        <v>0</v>
      </c>
      <c r="S1001">
        <f t="shared" ref="S1001:S1020" si="689">ROUND(CT1001*I1001,2)</f>
        <v>1318.02</v>
      </c>
      <c r="T1001">
        <f t="shared" ref="T1001:T1020" si="690">ROUND(CU1001*I1001,2)</f>
        <v>0</v>
      </c>
      <c r="U1001">
        <f t="shared" ref="U1001:U1020" si="691">CV1001*I1001</f>
        <v>3.63</v>
      </c>
      <c r="V1001">
        <f t="shared" ref="V1001:V1020" si="692">CW1001*I1001</f>
        <v>0</v>
      </c>
      <c r="W1001">
        <f t="shared" ref="W1001:W1020" si="693">ROUND(CX1001*I1001,2)</f>
        <v>0</v>
      </c>
      <c r="X1001">
        <f t="shared" ref="X1001:X1020" si="694">ROUND(CY1001,2)</f>
        <v>922.61</v>
      </c>
      <c r="Y1001">
        <f t="shared" ref="Y1001:Y1020" si="695">ROUND(CZ1001,2)</f>
        <v>131.80000000000001</v>
      </c>
      <c r="AA1001">
        <v>150194011</v>
      </c>
      <c r="AB1001">
        <f t="shared" ref="AB1001:AB1020" si="696">ROUND((AC1001+AD1001+AF1001),6)</f>
        <v>508.31</v>
      </c>
      <c r="AC1001">
        <f>ROUND(((ES1001*11)),6)</f>
        <v>68.97</v>
      </c>
      <c r="AD1001">
        <f>ROUND(((((ET1001*11))-((EU1001*11)))+AE1001),6)</f>
        <v>0</v>
      </c>
      <c r="AE1001">
        <f>ROUND(((EU1001*11)),6)</f>
        <v>0</v>
      </c>
      <c r="AF1001">
        <f>ROUND(((EV1001*11)),6)</f>
        <v>439.34</v>
      </c>
      <c r="AG1001">
        <f t="shared" ref="AG1001:AG1020" si="697">ROUND((AP1001),6)</f>
        <v>0</v>
      </c>
      <c r="AH1001">
        <f>((EW1001*11))</f>
        <v>1.21</v>
      </c>
      <c r="AI1001">
        <f>((EX1001*11))</f>
        <v>0</v>
      </c>
      <c r="AJ1001">
        <f t="shared" ref="AJ1001:AJ1020" si="698">(AS1001)</f>
        <v>0</v>
      </c>
      <c r="AK1001">
        <v>46.21</v>
      </c>
      <c r="AL1001">
        <v>6.27</v>
      </c>
      <c r="AM1001">
        <v>0</v>
      </c>
      <c r="AN1001">
        <v>0</v>
      </c>
      <c r="AO1001">
        <v>39.94</v>
      </c>
      <c r="AP1001">
        <v>0</v>
      </c>
      <c r="AQ1001">
        <v>0.11</v>
      </c>
      <c r="AR1001">
        <v>0</v>
      </c>
      <c r="AS1001">
        <v>0</v>
      </c>
      <c r="AT1001">
        <v>70</v>
      </c>
      <c r="AU1001">
        <v>10</v>
      </c>
      <c r="AV1001">
        <v>1</v>
      </c>
      <c r="AW1001">
        <v>1</v>
      </c>
      <c r="AZ1001">
        <v>1</v>
      </c>
      <c r="BA1001">
        <v>1</v>
      </c>
      <c r="BB1001">
        <v>1</v>
      </c>
      <c r="BC1001">
        <v>1</v>
      </c>
      <c r="BD1001" t="s">
        <v>3</v>
      </c>
      <c r="BE1001" t="s">
        <v>3</v>
      </c>
      <c r="BF1001" t="s">
        <v>3</v>
      </c>
      <c r="BG1001" t="s">
        <v>3</v>
      </c>
      <c r="BH1001">
        <v>0</v>
      </c>
      <c r="BI1001">
        <v>4</v>
      </c>
      <c r="BJ1001" t="s">
        <v>245</v>
      </c>
      <c r="BM1001">
        <v>0</v>
      </c>
      <c r="BN1001">
        <v>0</v>
      </c>
      <c r="BO1001" t="s">
        <v>3</v>
      </c>
      <c r="BP1001">
        <v>0</v>
      </c>
      <c r="BQ1001">
        <v>1</v>
      </c>
      <c r="BR1001">
        <v>0</v>
      </c>
      <c r="BS1001">
        <v>1</v>
      </c>
      <c r="BT1001">
        <v>1</v>
      </c>
      <c r="BU1001">
        <v>1</v>
      </c>
      <c r="BV1001">
        <v>1</v>
      </c>
      <c r="BW1001">
        <v>1</v>
      </c>
      <c r="BX1001">
        <v>1</v>
      </c>
      <c r="BY1001" t="s">
        <v>3</v>
      </c>
      <c r="BZ1001">
        <v>70</v>
      </c>
      <c r="CA1001">
        <v>10</v>
      </c>
      <c r="CB1001" t="s">
        <v>3</v>
      </c>
      <c r="CE1001">
        <v>0</v>
      </c>
      <c r="CF1001">
        <v>0</v>
      </c>
      <c r="CG1001">
        <v>0</v>
      </c>
      <c r="CM1001">
        <v>0</v>
      </c>
      <c r="CN1001" t="s">
        <v>3</v>
      </c>
      <c r="CO1001">
        <v>0</v>
      </c>
      <c r="CP1001">
        <f t="shared" ref="CP1001:CP1020" si="699">(P1001+Q1001+S1001)</f>
        <v>1524.93</v>
      </c>
      <c r="CQ1001">
        <f t="shared" ref="CQ1001:CQ1020" si="700">(AC1001*BC1001*AW1001)</f>
        <v>68.97</v>
      </c>
      <c r="CR1001">
        <f>(((((ET1001*11))*BB1001-((EU1001*11))*BS1001)+AE1001*BS1001)*AV1001)</f>
        <v>0</v>
      </c>
      <c r="CS1001">
        <f t="shared" ref="CS1001:CS1020" si="701">(AE1001*BS1001*AV1001)</f>
        <v>0</v>
      </c>
      <c r="CT1001">
        <f t="shared" ref="CT1001:CT1020" si="702">(AF1001*BA1001*AV1001)</f>
        <v>439.34</v>
      </c>
      <c r="CU1001">
        <f t="shared" ref="CU1001:CU1020" si="703">AG1001</f>
        <v>0</v>
      </c>
      <c r="CV1001">
        <f t="shared" ref="CV1001:CV1020" si="704">(AH1001*AV1001)</f>
        <v>1.21</v>
      </c>
      <c r="CW1001">
        <f t="shared" ref="CW1001:CW1020" si="705">AI1001</f>
        <v>0</v>
      </c>
      <c r="CX1001">
        <f t="shared" ref="CX1001:CX1020" si="706">AJ1001</f>
        <v>0</v>
      </c>
      <c r="CY1001">
        <f t="shared" ref="CY1001:CY1020" si="707">((S1001*BZ1001)/100)</f>
        <v>922.61399999999992</v>
      </c>
      <c r="CZ1001">
        <f t="shared" ref="CZ1001:CZ1020" si="708">((S1001*CA1001)/100)</f>
        <v>131.80200000000002</v>
      </c>
      <c r="DC1001" t="s">
        <v>3</v>
      </c>
      <c r="DD1001" t="s">
        <v>33</v>
      </c>
      <c r="DE1001" t="s">
        <v>33</v>
      </c>
      <c r="DF1001" t="s">
        <v>33</v>
      </c>
      <c r="DG1001" t="s">
        <v>33</v>
      </c>
      <c r="DH1001" t="s">
        <v>3</v>
      </c>
      <c r="DI1001" t="s">
        <v>33</v>
      </c>
      <c r="DJ1001" t="s">
        <v>33</v>
      </c>
      <c r="DK1001" t="s">
        <v>3</v>
      </c>
      <c r="DL1001" t="s">
        <v>33</v>
      </c>
      <c r="DM1001" t="s">
        <v>33</v>
      </c>
      <c r="DN1001">
        <v>0</v>
      </c>
      <c r="DO1001">
        <v>0</v>
      </c>
      <c r="DP1001">
        <v>1</v>
      </c>
      <c r="DQ1001">
        <v>1</v>
      </c>
      <c r="DU1001">
        <v>1010</v>
      </c>
      <c r="DV1001" t="s">
        <v>19</v>
      </c>
      <c r="DW1001" t="s">
        <v>19</v>
      </c>
      <c r="DX1001">
        <v>1</v>
      </c>
      <c r="DZ1001" t="s">
        <v>3</v>
      </c>
      <c r="EA1001" t="s">
        <v>3</v>
      </c>
      <c r="EB1001" t="s">
        <v>3</v>
      </c>
      <c r="EC1001" t="s">
        <v>3</v>
      </c>
      <c r="EE1001">
        <v>113434998</v>
      </c>
      <c r="EF1001">
        <v>1</v>
      </c>
      <c r="EG1001" t="s">
        <v>23</v>
      </c>
      <c r="EH1001">
        <v>0</v>
      </c>
      <c r="EI1001" t="s">
        <v>3</v>
      </c>
      <c r="EJ1001">
        <v>4</v>
      </c>
      <c r="EK1001">
        <v>0</v>
      </c>
      <c r="EL1001" t="s">
        <v>24</v>
      </c>
      <c r="EM1001" t="s">
        <v>25</v>
      </c>
      <c r="EO1001" t="s">
        <v>3</v>
      </c>
      <c r="EQ1001">
        <v>131072</v>
      </c>
      <c r="ER1001">
        <v>46.21</v>
      </c>
      <c r="ES1001">
        <v>6.27</v>
      </c>
      <c r="ET1001">
        <v>0</v>
      </c>
      <c r="EU1001">
        <v>0</v>
      </c>
      <c r="EV1001">
        <v>39.94</v>
      </c>
      <c r="EW1001">
        <v>0.11</v>
      </c>
      <c r="EX1001">
        <v>0</v>
      </c>
      <c r="EY1001">
        <v>0</v>
      </c>
      <c r="FQ1001">
        <v>0</v>
      </c>
      <c r="FR1001">
        <f t="shared" ref="FR1001:FR1020" si="709">ROUND(IF(BI1001=3,GM1001,0),2)</f>
        <v>0</v>
      </c>
      <c r="FS1001">
        <v>0</v>
      </c>
      <c r="FX1001">
        <v>770</v>
      </c>
      <c r="FY1001">
        <v>110</v>
      </c>
      <c r="GA1001" t="s">
        <v>3</v>
      </c>
      <c r="GD1001">
        <v>0</v>
      </c>
      <c r="GF1001">
        <v>1644429570</v>
      </c>
      <c r="GG1001">
        <v>2</v>
      </c>
      <c r="GH1001">
        <v>1</v>
      </c>
      <c r="GI1001">
        <v>-2</v>
      </c>
      <c r="GJ1001">
        <v>0</v>
      </c>
      <c r="GK1001">
        <f>ROUND(R1001*(R12)/100,2)</f>
        <v>0</v>
      </c>
      <c r="GL1001">
        <f t="shared" ref="GL1001:GL1020" si="710">ROUND(IF(AND(BH1001=3,BI1001=3,FS1001&lt;&gt;0),P1001,0),2)</f>
        <v>0</v>
      </c>
      <c r="GM1001">
        <f t="shared" ref="GM1001:GM1020" si="711">ROUND(O1001+X1001+Y1001+GK1001,2)+GX1001</f>
        <v>2579.34</v>
      </c>
      <c r="GN1001">
        <f t="shared" ref="GN1001:GN1020" si="712">IF(OR(BI1001=0,BI1001=1),GM1001,0)</f>
        <v>0</v>
      </c>
      <c r="GO1001">
        <f t="shared" ref="GO1001:GO1020" si="713">IF(BI1001=2,GM1001,0)</f>
        <v>0</v>
      </c>
      <c r="GP1001">
        <f t="shared" ref="GP1001:GP1020" si="714">IF(BI1001=4,GM1001+GX1001,0)</f>
        <v>2579.34</v>
      </c>
      <c r="GR1001">
        <v>0</v>
      </c>
      <c r="GS1001">
        <v>0</v>
      </c>
      <c r="GT1001">
        <v>0</v>
      </c>
      <c r="GU1001" t="s">
        <v>33</v>
      </c>
      <c r="GV1001">
        <f>ROUND(((GT1001*11)),6)</f>
        <v>0</v>
      </c>
      <c r="GW1001">
        <v>1</v>
      </c>
      <c r="GX1001">
        <f t="shared" ref="GX1001:GX1020" si="715">ROUND(HC1001*I1001,2)</f>
        <v>0</v>
      </c>
      <c r="HA1001">
        <v>0</v>
      </c>
      <c r="HB1001">
        <v>0</v>
      </c>
      <c r="HC1001">
        <f t="shared" ref="HC1001:HC1020" si="716">GV1001*GW1001</f>
        <v>0</v>
      </c>
      <c r="HE1001" t="s">
        <v>3</v>
      </c>
      <c r="HF1001" t="s">
        <v>3</v>
      </c>
      <c r="HM1001" t="s">
        <v>3</v>
      </c>
      <c r="HN1001" t="s">
        <v>3</v>
      </c>
      <c r="HO1001" t="s">
        <v>3</v>
      </c>
      <c r="HP1001" t="s">
        <v>3</v>
      </c>
      <c r="HQ1001" t="s">
        <v>3</v>
      </c>
      <c r="IK1001">
        <v>0</v>
      </c>
    </row>
    <row r="1002" spans="1:245" x14ac:dyDescent="0.2">
      <c r="A1002">
        <v>17</v>
      </c>
      <c r="B1002">
        <v>1</v>
      </c>
      <c r="C1002">
        <f>ROW(SmtRes!A850)</f>
        <v>850</v>
      </c>
      <c r="D1002">
        <f>ROW(EtalonRes!A850)</f>
        <v>850</v>
      </c>
      <c r="E1002" t="s">
        <v>605</v>
      </c>
      <c r="F1002" t="s">
        <v>239</v>
      </c>
      <c r="G1002" t="s">
        <v>606</v>
      </c>
      <c r="H1002" t="s">
        <v>19</v>
      </c>
      <c r="I1002">
        <v>3</v>
      </c>
      <c r="J1002">
        <v>0</v>
      </c>
      <c r="K1002">
        <v>3</v>
      </c>
      <c r="O1002">
        <f t="shared" si="685"/>
        <v>271.92</v>
      </c>
      <c r="P1002">
        <f t="shared" si="686"/>
        <v>32.31</v>
      </c>
      <c r="Q1002">
        <f t="shared" si="687"/>
        <v>0</v>
      </c>
      <c r="R1002">
        <f t="shared" si="688"/>
        <v>0</v>
      </c>
      <c r="S1002">
        <f t="shared" si="689"/>
        <v>239.61</v>
      </c>
      <c r="T1002">
        <f t="shared" si="690"/>
        <v>0</v>
      </c>
      <c r="U1002">
        <f t="shared" si="691"/>
        <v>0.66</v>
      </c>
      <c r="V1002">
        <f t="shared" si="692"/>
        <v>0</v>
      </c>
      <c r="W1002">
        <f t="shared" si="693"/>
        <v>0</v>
      </c>
      <c r="X1002">
        <f t="shared" si="694"/>
        <v>167.73</v>
      </c>
      <c r="Y1002">
        <f t="shared" si="695"/>
        <v>23.96</v>
      </c>
      <c r="AA1002">
        <v>150194011</v>
      </c>
      <c r="AB1002">
        <f t="shared" si="696"/>
        <v>90.64</v>
      </c>
      <c r="AC1002">
        <f>ROUND((ES1002),6)</f>
        <v>10.77</v>
      </c>
      <c r="AD1002">
        <f>ROUND((((ET1002)-(EU1002))+AE1002),6)</f>
        <v>0</v>
      </c>
      <c r="AE1002">
        <f>ROUND((EU1002),6)</f>
        <v>0</v>
      </c>
      <c r="AF1002">
        <f>ROUND((EV1002),6)</f>
        <v>79.87</v>
      </c>
      <c r="AG1002">
        <f t="shared" si="697"/>
        <v>0</v>
      </c>
      <c r="AH1002">
        <f>(EW1002)</f>
        <v>0.22</v>
      </c>
      <c r="AI1002">
        <f>(EX1002)</f>
        <v>0</v>
      </c>
      <c r="AJ1002">
        <f t="shared" si="698"/>
        <v>0</v>
      </c>
      <c r="AK1002">
        <v>90.64</v>
      </c>
      <c r="AL1002">
        <v>10.77</v>
      </c>
      <c r="AM1002">
        <v>0</v>
      </c>
      <c r="AN1002">
        <v>0</v>
      </c>
      <c r="AO1002">
        <v>79.87</v>
      </c>
      <c r="AP1002">
        <v>0</v>
      </c>
      <c r="AQ1002">
        <v>0.22</v>
      </c>
      <c r="AR1002">
        <v>0</v>
      </c>
      <c r="AS1002">
        <v>0</v>
      </c>
      <c r="AT1002">
        <v>70</v>
      </c>
      <c r="AU1002">
        <v>10</v>
      </c>
      <c r="AV1002">
        <v>1</v>
      </c>
      <c r="AW1002">
        <v>1</v>
      </c>
      <c r="AZ1002">
        <v>1</v>
      </c>
      <c r="BA1002">
        <v>1</v>
      </c>
      <c r="BB1002">
        <v>1</v>
      </c>
      <c r="BC1002">
        <v>1</v>
      </c>
      <c r="BD1002" t="s">
        <v>3</v>
      </c>
      <c r="BE1002" t="s">
        <v>3</v>
      </c>
      <c r="BF1002" t="s">
        <v>3</v>
      </c>
      <c r="BG1002" t="s">
        <v>3</v>
      </c>
      <c r="BH1002">
        <v>0</v>
      </c>
      <c r="BI1002">
        <v>4</v>
      </c>
      <c r="BJ1002" t="s">
        <v>241</v>
      </c>
      <c r="BM1002">
        <v>0</v>
      </c>
      <c r="BN1002">
        <v>0</v>
      </c>
      <c r="BO1002" t="s">
        <v>3</v>
      </c>
      <c r="BP1002">
        <v>0</v>
      </c>
      <c r="BQ1002">
        <v>1</v>
      </c>
      <c r="BR1002">
        <v>0</v>
      </c>
      <c r="BS1002">
        <v>1</v>
      </c>
      <c r="BT1002">
        <v>1</v>
      </c>
      <c r="BU1002">
        <v>1</v>
      </c>
      <c r="BV1002">
        <v>1</v>
      </c>
      <c r="BW1002">
        <v>1</v>
      </c>
      <c r="BX1002">
        <v>1</v>
      </c>
      <c r="BY1002" t="s">
        <v>3</v>
      </c>
      <c r="BZ1002">
        <v>70</v>
      </c>
      <c r="CA1002">
        <v>10</v>
      </c>
      <c r="CB1002" t="s">
        <v>3</v>
      </c>
      <c r="CE1002">
        <v>0</v>
      </c>
      <c r="CF1002">
        <v>0</v>
      </c>
      <c r="CG1002">
        <v>0</v>
      </c>
      <c r="CM1002">
        <v>0</v>
      </c>
      <c r="CN1002" t="s">
        <v>3</v>
      </c>
      <c r="CO1002">
        <v>0</v>
      </c>
      <c r="CP1002">
        <f t="shared" si="699"/>
        <v>271.92</v>
      </c>
      <c r="CQ1002">
        <f t="shared" si="700"/>
        <v>10.77</v>
      </c>
      <c r="CR1002">
        <f>((((ET1002)*BB1002-(EU1002)*BS1002)+AE1002*BS1002)*AV1002)</f>
        <v>0</v>
      </c>
      <c r="CS1002">
        <f t="shared" si="701"/>
        <v>0</v>
      </c>
      <c r="CT1002">
        <f t="shared" si="702"/>
        <v>79.87</v>
      </c>
      <c r="CU1002">
        <f t="shared" si="703"/>
        <v>0</v>
      </c>
      <c r="CV1002">
        <f t="shared" si="704"/>
        <v>0.22</v>
      </c>
      <c r="CW1002">
        <f t="shared" si="705"/>
        <v>0</v>
      </c>
      <c r="CX1002">
        <f t="shared" si="706"/>
        <v>0</v>
      </c>
      <c r="CY1002">
        <f t="shared" si="707"/>
        <v>167.727</v>
      </c>
      <c r="CZ1002">
        <f t="shared" si="708"/>
        <v>23.961000000000002</v>
      </c>
      <c r="DC1002" t="s">
        <v>3</v>
      </c>
      <c r="DD1002" t="s">
        <v>3</v>
      </c>
      <c r="DE1002" t="s">
        <v>3</v>
      </c>
      <c r="DF1002" t="s">
        <v>3</v>
      </c>
      <c r="DG1002" t="s">
        <v>3</v>
      </c>
      <c r="DH1002" t="s">
        <v>3</v>
      </c>
      <c r="DI1002" t="s">
        <v>3</v>
      </c>
      <c r="DJ1002" t="s">
        <v>3</v>
      </c>
      <c r="DK1002" t="s">
        <v>3</v>
      </c>
      <c r="DL1002" t="s">
        <v>3</v>
      </c>
      <c r="DM1002" t="s">
        <v>3</v>
      </c>
      <c r="DN1002">
        <v>0</v>
      </c>
      <c r="DO1002">
        <v>0</v>
      </c>
      <c r="DP1002">
        <v>1</v>
      </c>
      <c r="DQ1002">
        <v>1</v>
      </c>
      <c r="DU1002">
        <v>1010</v>
      </c>
      <c r="DV1002" t="s">
        <v>19</v>
      </c>
      <c r="DW1002" t="s">
        <v>19</v>
      </c>
      <c r="DX1002">
        <v>1</v>
      </c>
      <c r="DZ1002" t="s">
        <v>3</v>
      </c>
      <c r="EA1002" t="s">
        <v>3</v>
      </c>
      <c r="EB1002" t="s">
        <v>3</v>
      </c>
      <c r="EC1002" t="s">
        <v>3</v>
      </c>
      <c r="EE1002">
        <v>113434998</v>
      </c>
      <c r="EF1002">
        <v>1</v>
      </c>
      <c r="EG1002" t="s">
        <v>23</v>
      </c>
      <c r="EH1002">
        <v>0</v>
      </c>
      <c r="EI1002" t="s">
        <v>3</v>
      </c>
      <c r="EJ1002">
        <v>4</v>
      </c>
      <c r="EK1002">
        <v>0</v>
      </c>
      <c r="EL1002" t="s">
        <v>24</v>
      </c>
      <c r="EM1002" t="s">
        <v>25</v>
      </c>
      <c r="EO1002" t="s">
        <v>3</v>
      </c>
      <c r="EQ1002">
        <v>131072</v>
      </c>
      <c r="ER1002">
        <v>90.64</v>
      </c>
      <c r="ES1002">
        <v>10.77</v>
      </c>
      <c r="ET1002">
        <v>0</v>
      </c>
      <c r="EU1002">
        <v>0</v>
      </c>
      <c r="EV1002">
        <v>79.87</v>
      </c>
      <c r="EW1002">
        <v>0.22</v>
      </c>
      <c r="EX1002">
        <v>0</v>
      </c>
      <c r="EY1002">
        <v>0</v>
      </c>
      <c r="FQ1002">
        <v>0</v>
      </c>
      <c r="FR1002">
        <f t="shared" si="709"/>
        <v>0</v>
      </c>
      <c r="FS1002">
        <v>0</v>
      </c>
      <c r="FX1002">
        <v>70</v>
      </c>
      <c r="FY1002">
        <v>10</v>
      </c>
      <c r="GA1002" t="s">
        <v>3</v>
      </c>
      <c r="GD1002">
        <v>0</v>
      </c>
      <c r="GF1002">
        <v>-43418792</v>
      </c>
      <c r="GG1002">
        <v>2</v>
      </c>
      <c r="GH1002">
        <v>1</v>
      </c>
      <c r="GI1002">
        <v>-2</v>
      </c>
      <c r="GJ1002">
        <v>0</v>
      </c>
      <c r="GK1002">
        <f>ROUND(R1002*(R12)/100,2)</f>
        <v>0</v>
      </c>
      <c r="GL1002">
        <f t="shared" si="710"/>
        <v>0</v>
      </c>
      <c r="GM1002">
        <f t="shared" si="711"/>
        <v>463.61</v>
      </c>
      <c r="GN1002">
        <f t="shared" si="712"/>
        <v>0</v>
      </c>
      <c r="GO1002">
        <f t="shared" si="713"/>
        <v>0</v>
      </c>
      <c r="GP1002">
        <f t="shared" si="714"/>
        <v>463.61</v>
      </c>
      <c r="GR1002">
        <v>0</v>
      </c>
      <c r="GS1002">
        <v>0</v>
      </c>
      <c r="GT1002">
        <v>0</v>
      </c>
      <c r="GU1002" t="s">
        <v>3</v>
      </c>
      <c r="GV1002">
        <f>ROUND((GT1002),6)</f>
        <v>0</v>
      </c>
      <c r="GW1002">
        <v>1</v>
      </c>
      <c r="GX1002">
        <f t="shared" si="715"/>
        <v>0</v>
      </c>
      <c r="HA1002">
        <v>0</v>
      </c>
      <c r="HB1002">
        <v>0</v>
      </c>
      <c r="HC1002">
        <f t="shared" si="716"/>
        <v>0</v>
      </c>
      <c r="HE1002" t="s">
        <v>3</v>
      </c>
      <c r="HF1002" t="s">
        <v>3</v>
      </c>
      <c r="HM1002" t="s">
        <v>3</v>
      </c>
      <c r="HN1002" t="s">
        <v>3</v>
      </c>
      <c r="HO1002" t="s">
        <v>3</v>
      </c>
      <c r="HP1002" t="s">
        <v>3</v>
      </c>
      <c r="HQ1002" t="s">
        <v>3</v>
      </c>
      <c r="IK1002">
        <v>0</v>
      </c>
    </row>
    <row r="1003" spans="1:245" x14ac:dyDescent="0.2">
      <c r="A1003">
        <v>17</v>
      </c>
      <c r="B1003">
        <v>1</v>
      </c>
      <c r="C1003">
        <f>ROW(SmtRes!A853)</f>
        <v>853</v>
      </c>
      <c r="D1003">
        <f>ROW(EtalonRes!A853)</f>
        <v>853</v>
      </c>
      <c r="E1003" t="s">
        <v>607</v>
      </c>
      <c r="F1003" t="s">
        <v>36</v>
      </c>
      <c r="G1003" t="s">
        <v>608</v>
      </c>
      <c r="H1003" t="s">
        <v>19</v>
      </c>
      <c r="I1003">
        <v>3</v>
      </c>
      <c r="J1003">
        <v>0</v>
      </c>
      <c r="K1003">
        <v>3</v>
      </c>
      <c r="O1003">
        <f t="shared" si="685"/>
        <v>451.74</v>
      </c>
      <c r="P1003">
        <f t="shared" si="686"/>
        <v>124.98</v>
      </c>
      <c r="Q1003">
        <f t="shared" si="687"/>
        <v>0</v>
      </c>
      <c r="R1003">
        <f t="shared" si="688"/>
        <v>0</v>
      </c>
      <c r="S1003">
        <f t="shared" si="689"/>
        <v>326.76</v>
      </c>
      <c r="T1003">
        <f t="shared" si="690"/>
        <v>0</v>
      </c>
      <c r="U1003">
        <f t="shared" si="691"/>
        <v>0.89999999999999991</v>
      </c>
      <c r="V1003">
        <f t="shared" si="692"/>
        <v>0</v>
      </c>
      <c r="W1003">
        <f t="shared" si="693"/>
        <v>0</v>
      </c>
      <c r="X1003">
        <f t="shared" si="694"/>
        <v>228.73</v>
      </c>
      <c r="Y1003">
        <f t="shared" si="695"/>
        <v>32.68</v>
      </c>
      <c r="AA1003">
        <v>150194011</v>
      </c>
      <c r="AB1003">
        <f t="shared" si="696"/>
        <v>150.58000000000001</v>
      </c>
      <c r="AC1003">
        <f>ROUND((ES1003),6)</f>
        <v>41.66</v>
      </c>
      <c r="AD1003">
        <f>ROUND((((ET1003)-(EU1003))+AE1003),6)</f>
        <v>0</v>
      </c>
      <c r="AE1003">
        <f>ROUND((EU1003),6)</f>
        <v>0</v>
      </c>
      <c r="AF1003">
        <f>ROUND((EV1003),6)</f>
        <v>108.92</v>
      </c>
      <c r="AG1003">
        <f t="shared" si="697"/>
        <v>0</v>
      </c>
      <c r="AH1003">
        <f>(EW1003)</f>
        <v>0.3</v>
      </c>
      <c r="AI1003">
        <f>(EX1003)</f>
        <v>0</v>
      </c>
      <c r="AJ1003">
        <f t="shared" si="698"/>
        <v>0</v>
      </c>
      <c r="AK1003">
        <v>150.58000000000001</v>
      </c>
      <c r="AL1003">
        <v>41.66</v>
      </c>
      <c r="AM1003">
        <v>0</v>
      </c>
      <c r="AN1003">
        <v>0</v>
      </c>
      <c r="AO1003">
        <v>108.92</v>
      </c>
      <c r="AP1003">
        <v>0</v>
      </c>
      <c r="AQ1003">
        <v>0.3</v>
      </c>
      <c r="AR1003">
        <v>0</v>
      </c>
      <c r="AS1003">
        <v>0</v>
      </c>
      <c r="AT1003">
        <v>70</v>
      </c>
      <c r="AU1003">
        <v>10</v>
      </c>
      <c r="AV1003">
        <v>1</v>
      </c>
      <c r="AW1003">
        <v>1</v>
      </c>
      <c r="AZ1003">
        <v>1</v>
      </c>
      <c r="BA1003">
        <v>1</v>
      </c>
      <c r="BB1003">
        <v>1</v>
      </c>
      <c r="BC1003">
        <v>1</v>
      </c>
      <c r="BD1003" t="s">
        <v>3</v>
      </c>
      <c r="BE1003" t="s">
        <v>3</v>
      </c>
      <c r="BF1003" t="s">
        <v>3</v>
      </c>
      <c r="BG1003" t="s">
        <v>3</v>
      </c>
      <c r="BH1003">
        <v>0</v>
      </c>
      <c r="BI1003">
        <v>4</v>
      </c>
      <c r="BJ1003" t="s">
        <v>609</v>
      </c>
      <c r="BM1003">
        <v>0</v>
      </c>
      <c r="BN1003">
        <v>0</v>
      </c>
      <c r="BO1003" t="s">
        <v>3</v>
      </c>
      <c r="BP1003">
        <v>0</v>
      </c>
      <c r="BQ1003">
        <v>1</v>
      </c>
      <c r="BR1003">
        <v>0</v>
      </c>
      <c r="BS1003">
        <v>1</v>
      </c>
      <c r="BT1003">
        <v>1</v>
      </c>
      <c r="BU1003">
        <v>1</v>
      </c>
      <c r="BV1003">
        <v>1</v>
      </c>
      <c r="BW1003">
        <v>1</v>
      </c>
      <c r="BX1003">
        <v>1</v>
      </c>
      <c r="BY1003" t="s">
        <v>3</v>
      </c>
      <c r="BZ1003">
        <v>70</v>
      </c>
      <c r="CA1003">
        <v>10</v>
      </c>
      <c r="CB1003" t="s">
        <v>3</v>
      </c>
      <c r="CE1003">
        <v>0</v>
      </c>
      <c r="CF1003">
        <v>0</v>
      </c>
      <c r="CG1003">
        <v>0</v>
      </c>
      <c r="CM1003">
        <v>0</v>
      </c>
      <c r="CN1003" t="s">
        <v>3</v>
      </c>
      <c r="CO1003">
        <v>0</v>
      </c>
      <c r="CP1003">
        <f t="shared" si="699"/>
        <v>451.74</v>
      </c>
      <c r="CQ1003">
        <f t="shared" si="700"/>
        <v>41.66</v>
      </c>
      <c r="CR1003">
        <f>((((ET1003)*BB1003-(EU1003)*BS1003)+AE1003*BS1003)*AV1003)</f>
        <v>0</v>
      </c>
      <c r="CS1003">
        <f t="shared" si="701"/>
        <v>0</v>
      </c>
      <c r="CT1003">
        <f t="shared" si="702"/>
        <v>108.92</v>
      </c>
      <c r="CU1003">
        <f t="shared" si="703"/>
        <v>0</v>
      </c>
      <c r="CV1003">
        <f t="shared" si="704"/>
        <v>0.3</v>
      </c>
      <c r="CW1003">
        <f t="shared" si="705"/>
        <v>0</v>
      </c>
      <c r="CX1003">
        <f t="shared" si="706"/>
        <v>0</v>
      </c>
      <c r="CY1003">
        <f t="shared" si="707"/>
        <v>228.732</v>
      </c>
      <c r="CZ1003">
        <f t="shared" si="708"/>
        <v>32.676000000000002</v>
      </c>
      <c r="DC1003" t="s">
        <v>3</v>
      </c>
      <c r="DD1003" t="s">
        <v>3</v>
      </c>
      <c r="DE1003" t="s">
        <v>3</v>
      </c>
      <c r="DF1003" t="s">
        <v>3</v>
      </c>
      <c r="DG1003" t="s">
        <v>3</v>
      </c>
      <c r="DH1003" t="s">
        <v>3</v>
      </c>
      <c r="DI1003" t="s">
        <v>3</v>
      </c>
      <c r="DJ1003" t="s">
        <v>3</v>
      </c>
      <c r="DK1003" t="s">
        <v>3</v>
      </c>
      <c r="DL1003" t="s">
        <v>3</v>
      </c>
      <c r="DM1003" t="s">
        <v>3</v>
      </c>
      <c r="DN1003">
        <v>0</v>
      </c>
      <c r="DO1003">
        <v>0</v>
      </c>
      <c r="DP1003">
        <v>1</v>
      </c>
      <c r="DQ1003">
        <v>1</v>
      </c>
      <c r="DU1003">
        <v>1010</v>
      </c>
      <c r="DV1003" t="s">
        <v>19</v>
      </c>
      <c r="DW1003" t="s">
        <v>19</v>
      </c>
      <c r="DX1003">
        <v>1</v>
      </c>
      <c r="DZ1003" t="s">
        <v>3</v>
      </c>
      <c r="EA1003" t="s">
        <v>3</v>
      </c>
      <c r="EB1003" t="s">
        <v>3</v>
      </c>
      <c r="EC1003" t="s">
        <v>3</v>
      </c>
      <c r="EE1003">
        <v>113434998</v>
      </c>
      <c r="EF1003">
        <v>1</v>
      </c>
      <c r="EG1003" t="s">
        <v>23</v>
      </c>
      <c r="EH1003">
        <v>0</v>
      </c>
      <c r="EI1003" t="s">
        <v>3</v>
      </c>
      <c r="EJ1003">
        <v>4</v>
      </c>
      <c r="EK1003">
        <v>0</v>
      </c>
      <c r="EL1003" t="s">
        <v>24</v>
      </c>
      <c r="EM1003" t="s">
        <v>25</v>
      </c>
      <c r="EO1003" t="s">
        <v>3</v>
      </c>
      <c r="EQ1003">
        <v>131072</v>
      </c>
      <c r="ER1003">
        <v>150.58000000000001</v>
      </c>
      <c r="ES1003">
        <v>41.66</v>
      </c>
      <c r="ET1003">
        <v>0</v>
      </c>
      <c r="EU1003">
        <v>0</v>
      </c>
      <c r="EV1003">
        <v>108.92</v>
      </c>
      <c r="EW1003">
        <v>0.3</v>
      </c>
      <c r="EX1003">
        <v>0</v>
      </c>
      <c r="EY1003">
        <v>0</v>
      </c>
      <c r="FQ1003">
        <v>0</v>
      </c>
      <c r="FR1003">
        <f t="shared" si="709"/>
        <v>0</v>
      </c>
      <c r="FS1003">
        <v>0</v>
      </c>
      <c r="FX1003">
        <v>70</v>
      </c>
      <c r="FY1003">
        <v>10</v>
      </c>
      <c r="GA1003" t="s">
        <v>3</v>
      </c>
      <c r="GD1003">
        <v>0</v>
      </c>
      <c r="GF1003">
        <v>1840169504</v>
      </c>
      <c r="GG1003">
        <v>2</v>
      </c>
      <c r="GH1003">
        <v>1</v>
      </c>
      <c r="GI1003">
        <v>-2</v>
      </c>
      <c r="GJ1003">
        <v>0</v>
      </c>
      <c r="GK1003">
        <f>ROUND(R1003*(R12)/100,2)</f>
        <v>0</v>
      </c>
      <c r="GL1003">
        <f t="shared" si="710"/>
        <v>0</v>
      </c>
      <c r="GM1003">
        <f t="shared" si="711"/>
        <v>713.15</v>
      </c>
      <c r="GN1003">
        <f t="shared" si="712"/>
        <v>0</v>
      </c>
      <c r="GO1003">
        <f t="shared" si="713"/>
        <v>0</v>
      </c>
      <c r="GP1003">
        <f t="shared" si="714"/>
        <v>713.15</v>
      </c>
      <c r="GR1003">
        <v>0</v>
      </c>
      <c r="GS1003">
        <v>3</v>
      </c>
      <c r="GT1003">
        <v>0</v>
      </c>
      <c r="GU1003" t="s">
        <v>3</v>
      </c>
      <c r="GV1003">
        <f>ROUND((GT1003),6)</f>
        <v>0</v>
      </c>
      <c r="GW1003">
        <v>1</v>
      </c>
      <c r="GX1003">
        <f t="shared" si="715"/>
        <v>0</v>
      </c>
      <c r="HA1003">
        <v>0</v>
      </c>
      <c r="HB1003">
        <v>0</v>
      </c>
      <c r="HC1003">
        <f t="shared" si="716"/>
        <v>0</v>
      </c>
      <c r="HE1003" t="s">
        <v>3</v>
      </c>
      <c r="HF1003" t="s">
        <v>3</v>
      </c>
      <c r="HM1003" t="s">
        <v>3</v>
      </c>
      <c r="HN1003" t="s">
        <v>3</v>
      </c>
      <c r="HO1003" t="s">
        <v>3</v>
      </c>
      <c r="HP1003" t="s">
        <v>3</v>
      </c>
      <c r="HQ1003" t="s">
        <v>3</v>
      </c>
      <c r="IK1003">
        <v>0</v>
      </c>
    </row>
    <row r="1004" spans="1:245" x14ac:dyDescent="0.2">
      <c r="A1004">
        <v>17</v>
      </c>
      <c r="B1004">
        <v>1</v>
      </c>
      <c r="C1004">
        <f>ROW(SmtRes!A860)</f>
        <v>860</v>
      </c>
      <c r="D1004">
        <f>ROW(EtalonRes!A860)</f>
        <v>860</v>
      </c>
      <c r="E1004" t="s">
        <v>610</v>
      </c>
      <c r="F1004" t="s">
        <v>266</v>
      </c>
      <c r="G1004" t="s">
        <v>611</v>
      </c>
      <c r="H1004" t="s">
        <v>19</v>
      </c>
      <c r="I1004">
        <v>1</v>
      </c>
      <c r="J1004">
        <v>0</v>
      </c>
      <c r="K1004">
        <v>1</v>
      </c>
      <c r="O1004">
        <f t="shared" si="685"/>
        <v>68.44</v>
      </c>
      <c r="P1004">
        <f t="shared" si="686"/>
        <v>8.4600000000000009</v>
      </c>
      <c r="Q1004">
        <f t="shared" si="687"/>
        <v>11.06</v>
      </c>
      <c r="R1004">
        <f t="shared" si="688"/>
        <v>7.22</v>
      </c>
      <c r="S1004">
        <f t="shared" si="689"/>
        <v>48.92</v>
      </c>
      <c r="T1004">
        <f t="shared" si="690"/>
        <v>0</v>
      </c>
      <c r="U1004">
        <f t="shared" si="691"/>
        <v>0.126</v>
      </c>
      <c r="V1004">
        <f t="shared" si="692"/>
        <v>0</v>
      </c>
      <c r="W1004">
        <f t="shared" si="693"/>
        <v>0</v>
      </c>
      <c r="X1004">
        <f t="shared" si="694"/>
        <v>34.24</v>
      </c>
      <c r="Y1004">
        <f t="shared" si="695"/>
        <v>4.8899999999999997</v>
      </c>
      <c r="AA1004">
        <v>150194011</v>
      </c>
      <c r="AB1004">
        <f t="shared" si="696"/>
        <v>68.442999999999998</v>
      </c>
      <c r="AC1004">
        <f>ROUND(((ES1004*1)),6)</f>
        <v>8.4600000000000009</v>
      </c>
      <c r="AD1004">
        <f>ROUND(((((ET1004*0.7))-((EU1004*0.7)))+AE1004),6)</f>
        <v>11.06</v>
      </c>
      <c r="AE1004">
        <f>ROUND(((EU1004*0.7)),6)</f>
        <v>7.2169999999999996</v>
      </c>
      <c r="AF1004">
        <f>ROUND(((EV1004*0.7)),6)</f>
        <v>48.923000000000002</v>
      </c>
      <c r="AG1004">
        <f t="shared" si="697"/>
        <v>0</v>
      </c>
      <c r="AH1004">
        <f>((EW1004*0.7))</f>
        <v>0.126</v>
      </c>
      <c r="AI1004">
        <f>((EX1004*0.7))</f>
        <v>0</v>
      </c>
      <c r="AJ1004">
        <f t="shared" si="698"/>
        <v>0</v>
      </c>
      <c r="AK1004">
        <v>94.15</v>
      </c>
      <c r="AL1004">
        <v>8.4600000000000009</v>
      </c>
      <c r="AM1004">
        <v>15.8</v>
      </c>
      <c r="AN1004">
        <v>10.31</v>
      </c>
      <c r="AO1004">
        <v>69.89</v>
      </c>
      <c r="AP1004">
        <v>0</v>
      </c>
      <c r="AQ1004">
        <v>0.18</v>
      </c>
      <c r="AR1004">
        <v>0</v>
      </c>
      <c r="AS1004">
        <v>0</v>
      </c>
      <c r="AT1004">
        <v>70</v>
      </c>
      <c r="AU1004">
        <v>10</v>
      </c>
      <c r="AV1004">
        <v>1</v>
      </c>
      <c r="AW1004">
        <v>1</v>
      </c>
      <c r="AZ1004">
        <v>1</v>
      </c>
      <c r="BA1004">
        <v>1</v>
      </c>
      <c r="BB1004">
        <v>1</v>
      </c>
      <c r="BC1004">
        <v>1</v>
      </c>
      <c r="BD1004" t="s">
        <v>3</v>
      </c>
      <c r="BE1004" t="s">
        <v>3</v>
      </c>
      <c r="BF1004" t="s">
        <v>3</v>
      </c>
      <c r="BG1004" t="s">
        <v>3</v>
      </c>
      <c r="BH1004">
        <v>0</v>
      </c>
      <c r="BI1004">
        <v>4</v>
      </c>
      <c r="BJ1004" t="s">
        <v>612</v>
      </c>
      <c r="BM1004">
        <v>0</v>
      </c>
      <c r="BN1004">
        <v>0</v>
      </c>
      <c r="BO1004" t="s">
        <v>3</v>
      </c>
      <c r="BP1004">
        <v>0</v>
      </c>
      <c r="BQ1004">
        <v>1</v>
      </c>
      <c r="BR1004">
        <v>0</v>
      </c>
      <c r="BS1004">
        <v>1</v>
      </c>
      <c r="BT1004">
        <v>1</v>
      </c>
      <c r="BU1004">
        <v>1</v>
      </c>
      <c r="BV1004">
        <v>1</v>
      </c>
      <c r="BW1004">
        <v>1</v>
      </c>
      <c r="BX1004">
        <v>1</v>
      </c>
      <c r="BY1004" t="s">
        <v>3</v>
      </c>
      <c r="BZ1004">
        <v>70</v>
      </c>
      <c r="CA1004">
        <v>10</v>
      </c>
      <c r="CB1004" t="s">
        <v>3</v>
      </c>
      <c r="CE1004">
        <v>0</v>
      </c>
      <c r="CF1004">
        <v>0</v>
      </c>
      <c r="CG1004">
        <v>0</v>
      </c>
      <c r="CM1004">
        <v>0</v>
      </c>
      <c r="CN1004" t="s">
        <v>850</v>
      </c>
      <c r="CO1004">
        <v>0</v>
      </c>
      <c r="CP1004">
        <f t="shared" si="699"/>
        <v>68.44</v>
      </c>
      <c r="CQ1004">
        <f t="shared" si="700"/>
        <v>8.4600000000000009</v>
      </c>
      <c r="CR1004">
        <f>(((((ET1004*0.7))*BB1004-((EU1004*0.7))*BS1004)+AE1004*BS1004)*AV1004)</f>
        <v>11.06</v>
      </c>
      <c r="CS1004">
        <f t="shared" si="701"/>
        <v>7.2169999999999996</v>
      </c>
      <c r="CT1004">
        <f t="shared" si="702"/>
        <v>48.923000000000002</v>
      </c>
      <c r="CU1004">
        <f t="shared" si="703"/>
        <v>0</v>
      </c>
      <c r="CV1004">
        <f t="shared" si="704"/>
        <v>0.126</v>
      </c>
      <c r="CW1004">
        <f t="shared" si="705"/>
        <v>0</v>
      </c>
      <c r="CX1004">
        <f t="shared" si="706"/>
        <v>0</v>
      </c>
      <c r="CY1004">
        <f t="shared" si="707"/>
        <v>34.244</v>
      </c>
      <c r="CZ1004">
        <f t="shared" si="708"/>
        <v>4.8920000000000003</v>
      </c>
      <c r="DC1004" t="s">
        <v>3</v>
      </c>
      <c r="DD1004" t="s">
        <v>21</v>
      </c>
      <c r="DE1004" t="s">
        <v>22</v>
      </c>
      <c r="DF1004" t="s">
        <v>22</v>
      </c>
      <c r="DG1004" t="s">
        <v>22</v>
      </c>
      <c r="DH1004" t="s">
        <v>3</v>
      </c>
      <c r="DI1004" t="s">
        <v>22</v>
      </c>
      <c r="DJ1004" t="s">
        <v>22</v>
      </c>
      <c r="DK1004" t="s">
        <v>3</v>
      </c>
      <c r="DL1004" t="s">
        <v>3</v>
      </c>
      <c r="DM1004" t="s">
        <v>3</v>
      </c>
      <c r="DN1004">
        <v>0</v>
      </c>
      <c r="DO1004">
        <v>0</v>
      </c>
      <c r="DP1004">
        <v>1</v>
      </c>
      <c r="DQ1004">
        <v>1</v>
      </c>
      <c r="DU1004">
        <v>1010</v>
      </c>
      <c r="DV1004" t="s">
        <v>19</v>
      </c>
      <c r="DW1004" t="s">
        <v>19</v>
      </c>
      <c r="DX1004">
        <v>1</v>
      </c>
      <c r="DZ1004" t="s">
        <v>3</v>
      </c>
      <c r="EA1004" t="s">
        <v>3</v>
      </c>
      <c r="EB1004" t="s">
        <v>3</v>
      </c>
      <c r="EC1004" t="s">
        <v>3</v>
      </c>
      <c r="EE1004">
        <v>113434998</v>
      </c>
      <c r="EF1004">
        <v>1</v>
      </c>
      <c r="EG1004" t="s">
        <v>23</v>
      </c>
      <c r="EH1004">
        <v>0</v>
      </c>
      <c r="EI1004" t="s">
        <v>3</v>
      </c>
      <c r="EJ1004">
        <v>4</v>
      </c>
      <c r="EK1004">
        <v>0</v>
      </c>
      <c r="EL1004" t="s">
        <v>24</v>
      </c>
      <c r="EM1004" t="s">
        <v>25</v>
      </c>
      <c r="EO1004" t="s">
        <v>26</v>
      </c>
      <c r="EQ1004">
        <v>131072</v>
      </c>
      <c r="ER1004">
        <v>94.15</v>
      </c>
      <c r="ES1004">
        <v>8.4600000000000009</v>
      </c>
      <c r="ET1004">
        <v>15.8</v>
      </c>
      <c r="EU1004">
        <v>10.31</v>
      </c>
      <c r="EV1004">
        <v>69.89</v>
      </c>
      <c r="EW1004">
        <v>0.18</v>
      </c>
      <c r="EX1004">
        <v>0</v>
      </c>
      <c r="EY1004">
        <v>0</v>
      </c>
      <c r="FQ1004">
        <v>0</v>
      </c>
      <c r="FR1004">
        <f t="shared" si="709"/>
        <v>0</v>
      </c>
      <c r="FS1004">
        <v>0</v>
      </c>
      <c r="FX1004">
        <v>70</v>
      </c>
      <c r="FY1004">
        <v>10</v>
      </c>
      <c r="GA1004" t="s">
        <v>3</v>
      </c>
      <c r="GD1004">
        <v>0</v>
      </c>
      <c r="GF1004">
        <v>1275411574</v>
      </c>
      <c r="GG1004">
        <v>2</v>
      </c>
      <c r="GH1004">
        <v>1</v>
      </c>
      <c r="GI1004">
        <v>-2</v>
      </c>
      <c r="GJ1004">
        <v>0</v>
      </c>
      <c r="GK1004">
        <f>ROUND(R1004*(R12)/100,2)</f>
        <v>7.8</v>
      </c>
      <c r="GL1004">
        <f t="shared" si="710"/>
        <v>0</v>
      </c>
      <c r="GM1004">
        <f t="shared" si="711"/>
        <v>115.37</v>
      </c>
      <c r="GN1004">
        <f t="shared" si="712"/>
        <v>0</v>
      </c>
      <c r="GO1004">
        <f t="shared" si="713"/>
        <v>0</v>
      </c>
      <c r="GP1004">
        <f t="shared" si="714"/>
        <v>115.37</v>
      </c>
      <c r="GR1004">
        <v>0</v>
      </c>
      <c r="GS1004">
        <v>3</v>
      </c>
      <c r="GT1004">
        <v>0</v>
      </c>
      <c r="GU1004" t="s">
        <v>3</v>
      </c>
      <c r="GV1004">
        <f>ROUND((GT1004),6)</f>
        <v>0</v>
      </c>
      <c r="GW1004">
        <v>1</v>
      </c>
      <c r="GX1004">
        <f t="shared" si="715"/>
        <v>0</v>
      </c>
      <c r="HA1004">
        <v>0</v>
      </c>
      <c r="HB1004">
        <v>0</v>
      </c>
      <c r="HC1004">
        <f t="shared" si="716"/>
        <v>0</v>
      </c>
      <c r="HE1004" t="s">
        <v>3</v>
      </c>
      <c r="HF1004" t="s">
        <v>3</v>
      </c>
      <c r="HM1004" t="s">
        <v>3</v>
      </c>
      <c r="HN1004" t="s">
        <v>3</v>
      </c>
      <c r="HO1004" t="s">
        <v>3</v>
      </c>
      <c r="HP1004" t="s">
        <v>3</v>
      </c>
      <c r="HQ1004" t="s">
        <v>3</v>
      </c>
      <c r="IK1004">
        <v>0</v>
      </c>
    </row>
    <row r="1005" spans="1:245" x14ac:dyDescent="0.2">
      <c r="A1005">
        <v>17</v>
      </c>
      <c r="B1005">
        <v>1</v>
      </c>
      <c r="C1005">
        <f>ROW(SmtRes!A864)</f>
        <v>864</v>
      </c>
      <c r="D1005">
        <f>ROW(EtalonRes!A864)</f>
        <v>864</v>
      </c>
      <c r="E1005" t="s">
        <v>613</v>
      </c>
      <c r="F1005" t="s">
        <v>270</v>
      </c>
      <c r="G1005" t="s">
        <v>614</v>
      </c>
      <c r="H1005" t="s">
        <v>19</v>
      </c>
      <c r="I1005">
        <v>1</v>
      </c>
      <c r="J1005">
        <v>0</v>
      </c>
      <c r="K1005">
        <v>1</v>
      </c>
      <c r="O1005">
        <f t="shared" si="685"/>
        <v>245</v>
      </c>
      <c r="P1005">
        <f t="shared" si="686"/>
        <v>19.690000000000001</v>
      </c>
      <c r="Q1005">
        <f t="shared" si="687"/>
        <v>65.180000000000007</v>
      </c>
      <c r="R1005">
        <f t="shared" si="688"/>
        <v>42.57</v>
      </c>
      <c r="S1005">
        <f t="shared" si="689"/>
        <v>160.13</v>
      </c>
      <c r="T1005">
        <f t="shared" si="690"/>
        <v>0</v>
      </c>
      <c r="U1005">
        <f t="shared" si="691"/>
        <v>0.41250000000000009</v>
      </c>
      <c r="V1005">
        <f t="shared" si="692"/>
        <v>0</v>
      </c>
      <c r="W1005">
        <f t="shared" si="693"/>
        <v>0</v>
      </c>
      <c r="X1005">
        <f t="shared" si="694"/>
        <v>112.09</v>
      </c>
      <c r="Y1005">
        <f t="shared" si="695"/>
        <v>16.010000000000002</v>
      </c>
      <c r="AA1005">
        <v>150194011</v>
      </c>
      <c r="AB1005">
        <f t="shared" si="696"/>
        <v>244.9975</v>
      </c>
      <c r="AC1005">
        <f>ROUND((((ES1005*1)*11)),6)</f>
        <v>19.690000000000001</v>
      </c>
      <c r="AD1005">
        <f>ROUND((((((ET1005*0.75)*11))-(((EU1005*0.75)*11)))+AE1005),6)</f>
        <v>65.174999999999997</v>
      </c>
      <c r="AE1005">
        <f>ROUND((((EU1005*0.75)*11)),6)</f>
        <v>42.57</v>
      </c>
      <c r="AF1005">
        <f>ROUND((((EV1005*0.75)*11)),6)</f>
        <v>160.13249999999999</v>
      </c>
      <c r="AG1005">
        <f t="shared" si="697"/>
        <v>0</v>
      </c>
      <c r="AH1005">
        <f>(((EW1005*0.75)*11))</f>
        <v>0.41250000000000009</v>
      </c>
      <c r="AI1005">
        <f>(((EX1005*0.75)*11))</f>
        <v>0</v>
      </c>
      <c r="AJ1005">
        <f t="shared" si="698"/>
        <v>0</v>
      </c>
      <c r="AK1005">
        <v>29.1</v>
      </c>
      <c r="AL1005">
        <v>1.79</v>
      </c>
      <c r="AM1005">
        <v>7.9</v>
      </c>
      <c r="AN1005">
        <v>5.16</v>
      </c>
      <c r="AO1005">
        <v>19.41</v>
      </c>
      <c r="AP1005">
        <v>0</v>
      </c>
      <c r="AQ1005">
        <v>0.05</v>
      </c>
      <c r="AR1005">
        <v>0</v>
      </c>
      <c r="AS1005">
        <v>0</v>
      </c>
      <c r="AT1005">
        <v>70</v>
      </c>
      <c r="AU1005">
        <v>10</v>
      </c>
      <c r="AV1005">
        <v>1</v>
      </c>
      <c r="AW1005">
        <v>1</v>
      </c>
      <c r="AZ1005">
        <v>1</v>
      </c>
      <c r="BA1005">
        <v>1</v>
      </c>
      <c r="BB1005">
        <v>1</v>
      </c>
      <c r="BC1005">
        <v>1</v>
      </c>
      <c r="BD1005" t="s">
        <v>3</v>
      </c>
      <c r="BE1005" t="s">
        <v>3</v>
      </c>
      <c r="BF1005" t="s">
        <v>3</v>
      </c>
      <c r="BG1005" t="s">
        <v>3</v>
      </c>
      <c r="BH1005">
        <v>0</v>
      </c>
      <c r="BI1005">
        <v>4</v>
      </c>
      <c r="BJ1005" t="s">
        <v>615</v>
      </c>
      <c r="BM1005">
        <v>0</v>
      </c>
      <c r="BN1005">
        <v>0</v>
      </c>
      <c r="BO1005" t="s">
        <v>3</v>
      </c>
      <c r="BP1005">
        <v>0</v>
      </c>
      <c r="BQ1005">
        <v>1</v>
      </c>
      <c r="BR1005">
        <v>0</v>
      </c>
      <c r="BS1005">
        <v>1</v>
      </c>
      <c r="BT1005">
        <v>1</v>
      </c>
      <c r="BU1005">
        <v>1</v>
      </c>
      <c r="BV1005">
        <v>1</v>
      </c>
      <c r="BW1005">
        <v>1</v>
      </c>
      <c r="BX1005">
        <v>1</v>
      </c>
      <c r="BY1005" t="s">
        <v>3</v>
      </c>
      <c r="BZ1005">
        <v>70</v>
      </c>
      <c r="CA1005">
        <v>10</v>
      </c>
      <c r="CB1005" t="s">
        <v>3</v>
      </c>
      <c r="CE1005">
        <v>0</v>
      </c>
      <c r="CF1005">
        <v>0</v>
      </c>
      <c r="CG1005">
        <v>0</v>
      </c>
      <c r="CM1005">
        <v>0</v>
      </c>
      <c r="CN1005" t="s">
        <v>851</v>
      </c>
      <c r="CO1005">
        <v>0</v>
      </c>
      <c r="CP1005">
        <f t="shared" si="699"/>
        <v>245</v>
      </c>
      <c r="CQ1005">
        <f t="shared" si="700"/>
        <v>19.690000000000001</v>
      </c>
      <c r="CR1005">
        <f>((((((ET1005*0.75)*11))*BB1005-(((EU1005*0.75)*11))*BS1005)+AE1005*BS1005)*AV1005)</f>
        <v>65.175000000000011</v>
      </c>
      <c r="CS1005">
        <f t="shared" si="701"/>
        <v>42.57</v>
      </c>
      <c r="CT1005">
        <f t="shared" si="702"/>
        <v>160.13249999999999</v>
      </c>
      <c r="CU1005">
        <f t="shared" si="703"/>
        <v>0</v>
      </c>
      <c r="CV1005">
        <f t="shared" si="704"/>
        <v>0.41250000000000009</v>
      </c>
      <c r="CW1005">
        <f t="shared" si="705"/>
        <v>0</v>
      </c>
      <c r="CX1005">
        <f t="shared" si="706"/>
        <v>0</v>
      </c>
      <c r="CY1005">
        <f t="shared" si="707"/>
        <v>112.09100000000001</v>
      </c>
      <c r="CZ1005">
        <f t="shared" si="708"/>
        <v>16.012999999999998</v>
      </c>
      <c r="DC1005" t="s">
        <v>3</v>
      </c>
      <c r="DD1005" t="s">
        <v>31</v>
      </c>
      <c r="DE1005" t="s">
        <v>32</v>
      </c>
      <c r="DF1005" t="s">
        <v>32</v>
      </c>
      <c r="DG1005" t="s">
        <v>32</v>
      </c>
      <c r="DH1005" t="s">
        <v>3</v>
      </c>
      <c r="DI1005" t="s">
        <v>32</v>
      </c>
      <c r="DJ1005" t="s">
        <v>32</v>
      </c>
      <c r="DK1005" t="s">
        <v>3</v>
      </c>
      <c r="DL1005" t="s">
        <v>33</v>
      </c>
      <c r="DM1005" t="s">
        <v>33</v>
      </c>
      <c r="DN1005">
        <v>0</v>
      </c>
      <c r="DO1005">
        <v>0</v>
      </c>
      <c r="DP1005">
        <v>1</v>
      </c>
      <c r="DQ1005">
        <v>1</v>
      </c>
      <c r="DU1005">
        <v>1010</v>
      </c>
      <c r="DV1005" t="s">
        <v>19</v>
      </c>
      <c r="DW1005" t="s">
        <v>19</v>
      </c>
      <c r="DX1005">
        <v>1</v>
      </c>
      <c r="DZ1005" t="s">
        <v>3</v>
      </c>
      <c r="EA1005" t="s">
        <v>3</v>
      </c>
      <c r="EB1005" t="s">
        <v>3</v>
      </c>
      <c r="EC1005" t="s">
        <v>3</v>
      </c>
      <c r="EE1005">
        <v>113434998</v>
      </c>
      <c r="EF1005">
        <v>1</v>
      </c>
      <c r="EG1005" t="s">
        <v>23</v>
      </c>
      <c r="EH1005">
        <v>0</v>
      </c>
      <c r="EI1005" t="s">
        <v>3</v>
      </c>
      <c r="EJ1005">
        <v>4</v>
      </c>
      <c r="EK1005">
        <v>0</v>
      </c>
      <c r="EL1005" t="s">
        <v>24</v>
      </c>
      <c r="EM1005" t="s">
        <v>25</v>
      </c>
      <c r="EO1005" t="s">
        <v>34</v>
      </c>
      <c r="EQ1005">
        <v>131072</v>
      </c>
      <c r="ER1005">
        <v>29.1</v>
      </c>
      <c r="ES1005">
        <v>1.79</v>
      </c>
      <c r="ET1005">
        <v>7.9</v>
      </c>
      <c r="EU1005">
        <v>5.16</v>
      </c>
      <c r="EV1005">
        <v>19.41</v>
      </c>
      <c r="EW1005">
        <v>0.05</v>
      </c>
      <c r="EX1005">
        <v>0</v>
      </c>
      <c r="EY1005">
        <v>0</v>
      </c>
      <c r="FQ1005">
        <v>0</v>
      </c>
      <c r="FR1005">
        <f t="shared" si="709"/>
        <v>0</v>
      </c>
      <c r="FS1005">
        <v>0</v>
      </c>
      <c r="FX1005">
        <v>770</v>
      </c>
      <c r="FY1005">
        <v>110</v>
      </c>
      <c r="GA1005" t="s">
        <v>3</v>
      </c>
      <c r="GD1005">
        <v>0</v>
      </c>
      <c r="GF1005">
        <v>-1325269850</v>
      </c>
      <c r="GG1005">
        <v>2</v>
      </c>
      <c r="GH1005">
        <v>1</v>
      </c>
      <c r="GI1005">
        <v>-2</v>
      </c>
      <c r="GJ1005">
        <v>0</v>
      </c>
      <c r="GK1005">
        <f>ROUND(R1005*(R12)/100,2)</f>
        <v>45.98</v>
      </c>
      <c r="GL1005">
        <f t="shared" si="710"/>
        <v>0</v>
      </c>
      <c r="GM1005">
        <f t="shared" si="711"/>
        <v>419.08</v>
      </c>
      <c r="GN1005">
        <f t="shared" si="712"/>
        <v>0</v>
      </c>
      <c r="GO1005">
        <f t="shared" si="713"/>
        <v>0</v>
      </c>
      <c r="GP1005">
        <f t="shared" si="714"/>
        <v>419.08</v>
      </c>
      <c r="GR1005">
        <v>0</v>
      </c>
      <c r="GS1005">
        <v>3</v>
      </c>
      <c r="GT1005">
        <v>0</v>
      </c>
      <c r="GU1005" t="s">
        <v>33</v>
      </c>
      <c r="GV1005">
        <f>ROUND(((GT1005*11)),6)</f>
        <v>0</v>
      </c>
      <c r="GW1005">
        <v>1</v>
      </c>
      <c r="GX1005">
        <f t="shared" si="715"/>
        <v>0</v>
      </c>
      <c r="HA1005">
        <v>0</v>
      </c>
      <c r="HB1005">
        <v>0</v>
      </c>
      <c r="HC1005">
        <f t="shared" si="716"/>
        <v>0</v>
      </c>
      <c r="HE1005" t="s">
        <v>3</v>
      </c>
      <c r="HF1005" t="s">
        <v>3</v>
      </c>
      <c r="HM1005" t="s">
        <v>3</v>
      </c>
      <c r="HN1005" t="s">
        <v>3</v>
      </c>
      <c r="HO1005" t="s">
        <v>3</v>
      </c>
      <c r="HP1005" t="s">
        <v>3</v>
      </c>
      <c r="HQ1005" t="s">
        <v>3</v>
      </c>
      <c r="IK1005">
        <v>0</v>
      </c>
    </row>
    <row r="1006" spans="1:245" x14ac:dyDescent="0.2">
      <c r="A1006">
        <v>17</v>
      </c>
      <c r="B1006">
        <v>1</v>
      </c>
      <c r="C1006">
        <f>ROW(SmtRes!A868)</f>
        <v>868</v>
      </c>
      <c r="D1006">
        <f>ROW(EtalonRes!A868)</f>
        <v>868</v>
      </c>
      <c r="E1006" t="s">
        <v>616</v>
      </c>
      <c r="F1006" t="s">
        <v>367</v>
      </c>
      <c r="G1006" t="s">
        <v>617</v>
      </c>
      <c r="H1006" t="s">
        <v>19</v>
      </c>
      <c r="I1006">
        <v>1</v>
      </c>
      <c r="J1006">
        <v>0</v>
      </c>
      <c r="K1006">
        <v>1</v>
      </c>
      <c r="O1006">
        <f t="shared" si="685"/>
        <v>101.25</v>
      </c>
      <c r="P1006">
        <f t="shared" si="686"/>
        <v>0.49</v>
      </c>
      <c r="Q1006">
        <f t="shared" si="687"/>
        <v>11.06</v>
      </c>
      <c r="R1006">
        <f t="shared" si="688"/>
        <v>7.22</v>
      </c>
      <c r="S1006">
        <f t="shared" si="689"/>
        <v>89.7</v>
      </c>
      <c r="T1006">
        <f t="shared" si="690"/>
        <v>0</v>
      </c>
      <c r="U1006">
        <f t="shared" si="691"/>
        <v>0.23099999999999998</v>
      </c>
      <c r="V1006">
        <f t="shared" si="692"/>
        <v>0</v>
      </c>
      <c r="W1006">
        <f t="shared" si="693"/>
        <v>0</v>
      </c>
      <c r="X1006">
        <f t="shared" si="694"/>
        <v>62.79</v>
      </c>
      <c r="Y1006">
        <f t="shared" si="695"/>
        <v>8.9700000000000006</v>
      </c>
      <c r="AA1006">
        <v>150194011</v>
      </c>
      <c r="AB1006">
        <f t="shared" si="696"/>
        <v>101.248</v>
      </c>
      <c r="AC1006">
        <f>ROUND(((ES1006*1)),6)</f>
        <v>0.49</v>
      </c>
      <c r="AD1006">
        <f>ROUND(((((ET1006*0.7))-((EU1006*0.7)))+AE1006),6)</f>
        <v>11.06</v>
      </c>
      <c r="AE1006">
        <f>ROUND(((EU1006*0.7)),6)</f>
        <v>7.2169999999999996</v>
      </c>
      <c r="AF1006">
        <f>ROUND(((EV1006*0.7)),6)</f>
        <v>89.697999999999993</v>
      </c>
      <c r="AG1006">
        <f t="shared" si="697"/>
        <v>0</v>
      </c>
      <c r="AH1006">
        <f>((EW1006*0.7))</f>
        <v>0.23099999999999998</v>
      </c>
      <c r="AI1006">
        <f>((EX1006*0.7))</f>
        <v>0</v>
      </c>
      <c r="AJ1006">
        <f t="shared" si="698"/>
        <v>0</v>
      </c>
      <c r="AK1006">
        <v>144.43</v>
      </c>
      <c r="AL1006">
        <v>0.49</v>
      </c>
      <c r="AM1006">
        <v>15.8</v>
      </c>
      <c r="AN1006">
        <v>10.31</v>
      </c>
      <c r="AO1006">
        <v>128.13999999999999</v>
      </c>
      <c r="AP1006">
        <v>0</v>
      </c>
      <c r="AQ1006">
        <v>0.33</v>
      </c>
      <c r="AR1006">
        <v>0</v>
      </c>
      <c r="AS1006">
        <v>0</v>
      </c>
      <c r="AT1006">
        <v>70</v>
      </c>
      <c r="AU1006">
        <v>10</v>
      </c>
      <c r="AV1006">
        <v>1</v>
      </c>
      <c r="AW1006">
        <v>1</v>
      </c>
      <c r="AZ1006">
        <v>1</v>
      </c>
      <c r="BA1006">
        <v>1</v>
      </c>
      <c r="BB1006">
        <v>1</v>
      </c>
      <c r="BC1006">
        <v>1</v>
      </c>
      <c r="BD1006" t="s">
        <v>3</v>
      </c>
      <c r="BE1006" t="s">
        <v>3</v>
      </c>
      <c r="BF1006" t="s">
        <v>3</v>
      </c>
      <c r="BG1006" t="s">
        <v>3</v>
      </c>
      <c r="BH1006">
        <v>0</v>
      </c>
      <c r="BI1006">
        <v>4</v>
      </c>
      <c r="BJ1006" t="s">
        <v>618</v>
      </c>
      <c r="BM1006">
        <v>0</v>
      </c>
      <c r="BN1006">
        <v>0</v>
      </c>
      <c r="BO1006" t="s">
        <v>3</v>
      </c>
      <c r="BP1006">
        <v>0</v>
      </c>
      <c r="BQ1006">
        <v>1</v>
      </c>
      <c r="BR1006">
        <v>0</v>
      </c>
      <c r="BS1006">
        <v>1</v>
      </c>
      <c r="BT1006">
        <v>1</v>
      </c>
      <c r="BU1006">
        <v>1</v>
      </c>
      <c r="BV1006">
        <v>1</v>
      </c>
      <c r="BW1006">
        <v>1</v>
      </c>
      <c r="BX1006">
        <v>1</v>
      </c>
      <c r="BY1006" t="s">
        <v>3</v>
      </c>
      <c r="BZ1006">
        <v>70</v>
      </c>
      <c r="CA1006">
        <v>10</v>
      </c>
      <c r="CB1006" t="s">
        <v>3</v>
      </c>
      <c r="CE1006">
        <v>0</v>
      </c>
      <c r="CF1006">
        <v>0</v>
      </c>
      <c r="CG1006">
        <v>0</v>
      </c>
      <c r="CM1006">
        <v>0</v>
      </c>
      <c r="CN1006" t="s">
        <v>850</v>
      </c>
      <c r="CO1006">
        <v>0</v>
      </c>
      <c r="CP1006">
        <f t="shared" si="699"/>
        <v>101.25</v>
      </c>
      <c r="CQ1006">
        <f t="shared" si="700"/>
        <v>0.49</v>
      </c>
      <c r="CR1006">
        <f>(((((ET1006*0.7))*BB1006-((EU1006*0.7))*BS1006)+AE1006*BS1006)*AV1006)</f>
        <v>11.06</v>
      </c>
      <c r="CS1006">
        <f t="shared" si="701"/>
        <v>7.2169999999999996</v>
      </c>
      <c r="CT1006">
        <f t="shared" si="702"/>
        <v>89.697999999999993</v>
      </c>
      <c r="CU1006">
        <f t="shared" si="703"/>
        <v>0</v>
      </c>
      <c r="CV1006">
        <f t="shared" si="704"/>
        <v>0.23099999999999998</v>
      </c>
      <c r="CW1006">
        <f t="shared" si="705"/>
        <v>0</v>
      </c>
      <c r="CX1006">
        <f t="shared" si="706"/>
        <v>0</v>
      </c>
      <c r="CY1006">
        <f t="shared" si="707"/>
        <v>62.79</v>
      </c>
      <c r="CZ1006">
        <f t="shared" si="708"/>
        <v>8.9700000000000006</v>
      </c>
      <c r="DC1006" t="s">
        <v>3</v>
      </c>
      <c r="DD1006" t="s">
        <v>21</v>
      </c>
      <c r="DE1006" t="s">
        <v>22</v>
      </c>
      <c r="DF1006" t="s">
        <v>22</v>
      </c>
      <c r="DG1006" t="s">
        <v>22</v>
      </c>
      <c r="DH1006" t="s">
        <v>3</v>
      </c>
      <c r="DI1006" t="s">
        <v>22</v>
      </c>
      <c r="DJ1006" t="s">
        <v>22</v>
      </c>
      <c r="DK1006" t="s">
        <v>3</v>
      </c>
      <c r="DL1006" t="s">
        <v>3</v>
      </c>
      <c r="DM1006" t="s">
        <v>3</v>
      </c>
      <c r="DN1006">
        <v>0</v>
      </c>
      <c r="DO1006">
        <v>0</v>
      </c>
      <c r="DP1006">
        <v>1</v>
      </c>
      <c r="DQ1006">
        <v>1</v>
      </c>
      <c r="DU1006">
        <v>1010</v>
      </c>
      <c r="DV1006" t="s">
        <v>19</v>
      </c>
      <c r="DW1006" t="s">
        <v>19</v>
      </c>
      <c r="DX1006">
        <v>1</v>
      </c>
      <c r="DZ1006" t="s">
        <v>3</v>
      </c>
      <c r="EA1006" t="s">
        <v>3</v>
      </c>
      <c r="EB1006" t="s">
        <v>3</v>
      </c>
      <c r="EC1006" t="s">
        <v>3</v>
      </c>
      <c r="EE1006">
        <v>113434998</v>
      </c>
      <c r="EF1006">
        <v>1</v>
      </c>
      <c r="EG1006" t="s">
        <v>23</v>
      </c>
      <c r="EH1006">
        <v>0</v>
      </c>
      <c r="EI1006" t="s">
        <v>3</v>
      </c>
      <c r="EJ1006">
        <v>4</v>
      </c>
      <c r="EK1006">
        <v>0</v>
      </c>
      <c r="EL1006" t="s">
        <v>24</v>
      </c>
      <c r="EM1006" t="s">
        <v>25</v>
      </c>
      <c r="EO1006" t="s">
        <v>26</v>
      </c>
      <c r="EQ1006">
        <v>131072</v>
      </c>
      <c r="ER1006">
        <v>144.43</v>
      </c>
      <c r="ES1006">
        <v>0.49</v>
      </c>
      <c r="ET1006">
        <v>15.8</v>
      </c>
      <c r="EU1006">
        <v>10.31</v>
      </c>
      <c r="EV1006">
        <v>128.13999999999999</v>
      </c>
      <c r="EW1006">
        <v>0.33</v>
      </c>
      <c r="EX1006">
        <v>0</v>
      </c>
      <c r="EY1006">
        <v>0</v>
      </c>
      <c r="FQ1006">
        <v>0</v>
      </c>
      <c r="FR1006">
        <f t="shared" si="709"/>
        <v>0</v>
      </c>
      <c r="FS1006">
        <v>0</v>
      </c>
      <c r="FX1006">
        <v>70</v>
      </c>
      <c r="FY1006">
        <v>10</v>
      </c>
      <c r="GA1006" t="s">
        <v>3</v>
      </c>
      <c r="GD1006">
        <v>0</v>
      </c>
      <c r="GF1006">
        <v>-1296564437</v>
      </c>
      <c r="GG1006">
        <v>2</v>
      </c>
      <c r="GH1006">
        <v>1</v>
      </c>
      <c r="GI1006">
        <v>-2</v>
      </c>
      <c r="GJ1006">
        <v>0</v>
      </c>
      <c r="GK1006">
        <f>ROUND(R1006*(R12)/100,2)</f>
        <v>7.8</v>
      </c>
      <c r="GL1006">
        <f t="shared" si="710"/>
        <v>0</v>
      </c>
      <c r="GM1006">
        <f t="shared" si="711"/>
        <v>180.81</v>
      </c>
      <c r="GN1006">
        <f t="shared" si="712"/>
        <v>0</v>
      </c>
      <c r="GO1006">
        <f t="shared" si="713"/>
        <v>0</v>
      </c>
      <c r="GP1006">
        <f t="shared" si="714"/>
        <v>180.81</v>
      </c>
      <c r="GR1006">
        <v>0</v>
      </c>
      <c r="GS1006">
        <v>3</v>
      </c>
      <c r="GT1006">
        <v>0</v>
      </c>
      <c r="GU1006" t="s">
        <v>3</v>
      </c>
      <c r="GV1006">
        <f>ROUND((GT1006),6)</f>
        <v>0</v>
      </c>
      <c r="GW1006">
        <v>1</v>
      </c>
      <c r="GX1006">
        <f t="shared" si="715"/>
        <v>0</v>
      </c>
      <c r="HA1006">
        <v>0</v>
      </c>
      <c r="HB1006">
        <v>0</v>
      </c>
      <c r="HC1006">
        <f t="shared" si="716"/>
        <v>0</v>
      </c>
      <c r="HE1006" t="s">
        <v>3</v>
      </c>
      <c r="HF1006" t="s">
        <v>3</v>
      </c>
      <c r="HM1006" t="s">
        <v>3</v>
      </c>
      <c r="HN1006" t="s">
        <v>3</v>
      </c>
      <c r="HO1006" t="s">
        <v>3</v>
      </c>
      <c r="HP1006" t="s">
        <v>3</v>
      </c>
      <c r="HQ1006" t="s">
        <v>3</v>
      </c>
      <c r="IK1006">
        <v>0</v>
      </c>
    </row>
    <row r="1007" spans="1:245" x14ac:dyDescent="0.2">
      <c r="A1007">
        <v>17</v>
      </c>
      <c r="B1007">
        <v>1</v>
      </c>
      <c r="C1007">
        <f>ROW(SmtRes!A870)</f>
        <v>870</v>
      </c>
      <c r="D1007">
        <f>ROW(EtalonRes!A870)</f>
        <v>870</v>
      </c>
      <c r="E1007" t="s">
        <v>619</v>
      </c>
      <c r="F1007" t="s">
        <v>371</v>
      </c>
      <c r="G1007" t="s">
        <v>620</v>
      </c>
      <c r="H1007" t="s">
        <v>19</v>
      </c>
      <c r="I1007">
        <v>1</v>
      </c>
      <c r="J1007">
        <v>0</v>
      </c>
      <c r="K1007">
        <v>1</v>
      </c>
      <c r="O1007">
        <f t="shared" si="685"/>
        <v>211.78</v>
      </c>
      <c r="P1007">
        <f t="shared" si="686"/>
        <v>0</v>
      </c>
      <c r="Q1007">
        <f t="shared" si="687"/>
        <v>19.55</v>
      </c>
      <c r="R1007">
        <f t="shared" si="688"/>
        <v>12.79</v>
      </c>
      <c r="S1007">
        <f t="shared" si="689"/>
        <v>192.23</v>
      </c>
      <c r="T1007">
        <f t="shared" si="690"/>
        <v>0</v>
      </c>
      <c r="U1007">
        <f t="shared" si="691"/>
        <v>0.495</v>
      </c>
      <c r="V1007">
        <f t="shared" si="692"/>
        <v>0</v>
      </c>
      <c r="W1007">
        <f t="shared" si="693"/>
        <v>0</v>
      </c>
      <c r="X1007">
        <f t="shared" si="694"/>
        <v>134.56</v>
      </c>
      <c r="Y1007">
        <f t="shared" si="695"/>
        <v>19.22</v>
      </c>
      <c r="AA1007">
        <v>150194011</v>
      </c>
      <c r="AB1007">
        <f t="shared" si="696"/>
        <v>211.7775</v>
      </c>
      <c r="AC1007">
        <f>ROUND((((ES1007*1)*11)),6)</f>
        <v>0</v>
      </c>
      <c r="AD1007">
        <f>ROUND((((((ET1007*0.75)*11))-(((EU1007*0.75)*11)))+AE1007),6)</f>
        <v>19.552499999999998</v>
      </c>
      <c r="AE1007">
        <f>ROUND((((EU1007*0.75)*11)),6)</f>
        <v>12.7875</v>
      </c>
      <c r="AF1007">
        <f>ROUND((((EV1007*0.75)*11)),6)</f>
        <v>192.22499999999999</v>
      </c>
      <c r="AG1007">
        <f t="shared" si="697"/>
        <v>0</v>
      </c>
      <c r="AH1007">
        <f>(((EW1007*0.75)*11))</f>
        <v>0.495</v>
      </c>
      <c r="AI1007">
        <f>(((EX1007*0.75)*11))</f>
        <v>0</v>
      </c>
      <c r="AJ1007">
        <f t="shared" si="698"/>
        <v>0</v>
      </c>
      <c r="AK1007">
        <v>25.67</v>
      </c>
      <c r="AL1007">
        <v>0</v>
      </c>
      <c r="AM1007">
        <v>2.37</v>
      </c>
      <c r="AN1007">
        <v>1.55</v>
      </c>
      <c r="AO1007">
        <v>23.3</v>
      </c>
      <c r="AP1007">
        <v>0</v>
      </c>
      <c r="AQ1007">
        <v>0.06</v>
      </c>
      <c r="AR1007">
        <v>0</v>
      </c>
      <c r="AS1007">
        <v>0</v>
      </c>
      <c r="AT1007">
        <v>70</v>
      </c>
      <c r="AU1007">
        <v>10</v>
      </c>
      <c r="AV1007">
        <v>1</v>
      </c>
      <c r="AW1007">
        <v>1</v>
      </c>
      <c r="AZ1007">
        <v>1</v>
      </c>
      <c r="BA1007">
        <v>1</v>
      </c>
      <c r="BB1007">
        <v>1</v>
      </c>
      <c r="BC1007">
        <v>1</v>
      </c>
      <c r="BD1007" t="s">
        <v>3</v>
      </c>
      <c r="BE1007" t="s">
        <v>3</v>
      </c>
      <c r="BF1007" t="s">
        <v>3</v>
      </c>
      <c r="BG1007" t="s">
        <v>3</v>
      </c>
      <c r="BH1007">
        <v>0</v>
      </c>
      <c r="BI1007">
        <v>4</v>
      </c>
      <c r="BJ1007" t="s">
        <v>621</v>
      </c>
      <c r="BM1007">
        <v>0</v>
      </c>
      <c r="BN1007">
        <v>0</v>
      </c>
      <c r="BO1007" t="s">
        <v>3</v>
      </c>
      <c r="BP1007">
        <v>0</v>
      </c>
      <c r="BQ1007">
        <v>1</v>
      </c>
      <c r="BR1007">
        <v>0</v>
      </c>
      <c r="BS1007">
        <v>1</v>
      </c>
      <c r="BT1007">
        <v>1</v>
      </c>
      <c r="BU1007">
        <v>1</v>
      </c>
      <c r="BV1007">
        <v>1</v>
      </c>
      <c r="BW1007">
        <v>1</v>
      </c>
      <c r="BX1007">
        <v>1</v>
      </c>
      <c r="BY1007" t="s">
        <v>3</v>
      </c>
      <c r="BZ1007">
        <v>70</v>
      </c>
      <c r="CA1007">
        <v>10</v>
      </c>
      <c r="CB1007" t="s">
        <v>3</v>
      </c>
      <c r="CE1007">
        <v>0</v>
      </c>
      <c r="CF1007">
        <v>0</v>
      </c>
      <c r="CG1007">
        <v>0</v>
      </c>
      <c r="CM1007">
        <v>0</v>
      </c>
      <c r="CN1007" t="s">
        <v>851</v>
      </c>
      <c r="CO1007">
        <v>0</v>
      </c>
      <c r="CP1007">
        <f t="shared" si="699"/>
        <v>211.78</v>
      </c>
      <c r="CQ1007">
        <f t="shared" si="700"/>
        <v>0</v>
      </c>
      <c r="CR1007">
        <f>((((((ET1007*0.75)*11))*BB1007-(((EU1007*0.75)*11))*BS1007)+AE1007*BS1007)*AV1007)</f>
        <v>19.552500000000002</v>
      </c>
      <c r="CS1007">
        <f t="shared" si="701"/>
        <v>12.7875</v>
      </c>
      <c r="CT1007">
        <f t="shared" si="702"/>
        <v>192.22499999999999</v>
      </c>
      <c r="CU1007">
        <f t="shared" si="703"/>
        <v>0</v>
      </c>
      <c r="CV1007">
        <f t="shared" si="704"/>
        <v>0.495</v>
      </c>
      <c r="CW1007">
        <f t="shared" si="705"/>
        <v>0</v>
      </c>
      <c r="CX1007">
        <f t="shared" si="706"/>
        <v>0</v>
      </c>
      <c r="CY1007">
        <f t="shared" si="707"/>
        <v>134.56099999999998</v>
      </c>
      <c r="CZ1007">
        <f t="shared" si="708"/>
        <v>19.222999999999999</v>
      </c>
      <c r="DC1007" t="s">
        <v>3</v>
      </c>
      <c r="DD1007" t="s">
        <v>31</v>
      </c>
      <c r="DE1007" t="s">
        <v>32</v>
      </c>
      <c r="DF1007" t="s">
        <v>32</v>
      </c>
      <c r="DG1007" t="s">
        <v>32</v>
      </c>
      <c r="DH1007" t="s">
        <v>3</v>
      </c>
      <c r="DI1007" t="s">
        <v>32</v>
      </c>
      <c r="DJ1007" t="s">
        <v>32</v>
      </c>
      <c r="DK1007" t="s">
        <v>3</v>
      </c>
      <c r="DL1007" t="s">
        <v>33</v>
      </c>
      <c r="DM1007" t="s">
        <v>33</v>
      </c>
      <c r="DN1007">
        <v>0</v>
      </c>
      <c r="DO1007">
        <v>0</v>
      </c>
      <c r="DP1007">
        <v>1</v>
      </c>
      <c r="DQ1007">
        <v>1</v>
      </c>
      <c r="DU1007">
        <v>1010</v>
      </c>
      <c r="DV1007" t="s">
        <v>19</v>
      </c>
      <c r="DW1007" t="s">
        <v>19</v>
      </c>
      <c r="DX1007">
        <v>1</v>
      </c>
      <c r="DZ1007" t="s">
        <v>3</v>
      </c>
      <c r="EA1007" t="s">
        <v>3</v>
      </c>
      <c r="EB1007" t="s">
        <v>3</v>
      </c>
      <c r="EC1007" t="s">
        <v>3</v>
      </c>
      <c r="EE1007">
        <v>113434998</v>
      </c>
      <c r="EF1007">
        <v>1</v>
      </c>
      <c r="EG1007" t="s">
        <v>23</v>
      </c>
      <c r="EH1007">
        <v>0</v>
      </c>
      <c r="EI1007" t="s">
        <v>3</v>
      </c>
      <c r="EJ1007">
        <v>4</v>
      </c>
      <c r="EK1007">
        <v>0</v>
      </c>
      <c r="EL1007" t="s">
        <v>24</v>
      </c>
      <c r="EM1007" t="s">
        <v>25</v>
      </c>
      <c r="EO1007" t="s">
        <v>34</v>
      </c>
      <c r="EQ1007">
        <v>131072</v>
      </c>
      <c r="ER1007">
        <v>25.67</v>
      </c>
      <c r="ES1007">
        <v>0</v>
      </c>
      <c r="ET1007">
        <v>2.37</v>
      </c>
      <c r="EU1007">
        <v>1.55</v>
      </c>
      <c r="EV1007">
        <v>23.3</v>
      </c>
      <c r="EW1007">
        <v>0.06</v>
      </c>
      <c r="EX1007">
        <v>0</v>
      </c>
      <c r="EY1007">
        <v>0</v>
      </c>
      <c r="FQ1007">
        <v>0</v>
      </c>
      <c r="FR1007">
        <f t="shared" si="709"/>
        <v>0</v>
      </c>
      <c r="FS1007">
        <v>0</v>
      </c>
      <c r="FX1007">
        <v>770</v>
      </c>
      <c r="FY1007">
        <v>110</v>
      </c>
      <c r="GA1007" t="s">
        <v>3</v>
      </c>
      <c r="GD1007">
        <v>0</v>
      </c>
      <c r="GF1007">
        <v>1861494078</v>
      </c>
      <c r="GG1007">
        <v>2</v>
      </c>
      <c r="GH1007">
        <v>1</v>
      </c>
      <c r="GI1007">
        <v>-2</v>
      </c>
      <c r="GJ1007">
        <v>0</v>
      </c>
      <c r="GK1007">
        <f>ROUND(R1007*(R12)/100,2)</f>
        <v>13.81</v>
      </c>
      <c r="GL1007">
        <f t="shared" si="710"/>
        <v>0</v>
      </c>
      <c r="GM1007">
        <f t="shared" si="711"/>
        <v>379.37</v>
      </c>
      <c r="GN1007">
        <f t="shared" si="712"/>
        <v>0</v>
      </c>
      <c r="GO1007">
        <f t="shared" si="713"/>
        <v>0</v>
      </c>
      <c r="GP1007">
        <f t="shared" si="714"/>
        <v>379.37</v>
      </c>
      <c r="GR1007">
        <v>0</v>
      </c>
      <c r="GS1007">
        <v>3</v>
      </c>
      <c r="GT1007">
        <v>0</v>
      </c>
      <c r="GU1007" t="s">
        <v>33</v>
      </c>
      <c r="GV1007">
        <f>ROUND(((GT1007*11)),6)</f>
        <v>0</v>
      </c>
      <c r="GW1007">
        <v>1</v>
      </c>
      <c r="GX1007">
        <f t="shared" si="715"/>
        <v>0</v>
      </c>
      <c r="HA1007">
        <v>0</v>
      </c>
      <c r="HB1007">
        <v>0</v>
      </c>
      <c r="HC1007">
        <f t="shared" si="716"/>
        <v>0</v>
      </c>
      <c r="HE1007" t="s">
        <v>3</v>
      </c>
      <c r="HF1007" t="s">
        <v>3</v>
      </c>
      <c r="HM1007" t="s">
        <v>3</v>
      </c>
      <c r="HN1007" t="s">
        <v>3</v>
      </c>
      <c r="HO1007" t="s">
        <v>3</v>
      </c>
      <c r="HP1007" t="s">
        <v>3</v>
      </c>
      <c r="HQ1007" t="s">
        <v>3</v>
      </c>
      <c r="IK1007">
        <v>0</v>
      </c>
    </row>
    <row r="1008" spans="1:245" x14ac:dyDescent="0.2">
      <c r="A1008">
        <v>17</v>
      </c>
      <c r="B1008">
        <v>1</v>
      </c>
      <c r="C1008">
        <f>ROW(SmtRes!A877)</f>
        <v>877</v>
      </c>
      <c r="D1008">
        <f>ROW(EtalonRes!A877)</f>
        <v>877</v>
      </c>
      <c r="E1008" t="s">
        <v>622</v>
      </c>
      <c r="F1008" t="s">
        <v>48</v>
      </c>
      <c r="G1008" t="s">
        <v>623</v>
      </c>
      <c r="H1008" t="s">
        <v>19</v>
      </c>
      <c r="I1008">
        <v>71</v>
      </c>
      <c r="J1008">
        <v>0</v>
      </c>
      <c r="K1008">
        <v>71</v>
      </c>
      <c r="O1008">
        <f t="shared" si="685"/>
        <v>57328.74</v>
      </c>
      <c r="P1008">
        <f t="shared" si="686"/>
        <v>600.66</v>
      </c>
      <c r="Q1008">
        <f t="shared" si="687"/>
        <v>10991.65</v>
      </c>
      <c r="R1008">
        <f t="shared" si="688"/>
        <v>7173.7</v>
      </c>
      <c r="S1008">
        <f t="shared" si="689"/>
        <v>45736.43</v>
      </c>
      <c r="T1008">
        <f t="shared" si="690"/>
        <v>0</v>
      </c>
      <c r="U1008">
        <f t="shared" si="691"/>
        <v>117.789</v>
      </c>
      <c r="V1008">
        <f t="shared" si="692"/>
        <v>0</v>
      </c>
      <c r="W1008">
        <f t="shared" si="693"/>
        <v>0</v>
      </c>
      <c r="X1008">
        <f t="shared" si="694"/>
        <v>32015.5</v>
      </c>
      <c r="Y1008">
        <f t="shared" si="695"/>
        <v>4573.6400000000003</v>
      </c>
      <c r="AA1008">
        <v>150194011</v>
      </c>
      <c r="AB1008">
        <f t="shared" si="696"/>
        <v>807.447</v>
      </c>
      <c r="AC1008">
        <f>ROUND(((ES1008*1)),6)</f>
        <v>8.4600000000000009</v>
      </c>
      <c r="AD1008">
        <f>ROUND(((((ET1008*0.7))-((EU1008*0.7)))+AE1008),6)</f>
        <v>154.81200000000001</v>
      </c>
      <c r="AE1008">
        <f>ROUND(((EU1008*0.7)),6)</f>
        <v>101.038</v>
      </c>
      <c r="AF1008">
        <f>ROUND(((EV1008*0.7)),6)</f>
        <v>644.17499999999995</v>
      </c>
      <c r="AG1008">
        <f t="shared" si="697"/>
        <v>0</v>
      </c>
      <c r="AH1008">
        <f>((EW1008*0.7))</f>
        <v>1.659</v>
      </c>
      <c r="AI1008">
        <f>((EX1008*0.7))</f>
        <v>0</v>
      </c>
      <c r="AJ1008">
        <f t="shared" si="698"/>
        <v>0</v>
      </c>
      <c r="AK1008">
        <v>1149.8699999999999</v>
      </c>
      <c r="AL1008">
        <v>8.4600000000000009</v>
      </c>
      <c r="AM1008">
        <v>221.16</v>
      </c>
      <c r="AN1008">
        <v>144.34</v>
      </c>
      <c r="AO1008">
        <v>920.25</v>
      </c>
      <c r="AP1008">
        <v>0</v>
      </c>
      <c r="AQ1008">
        <v>2.37</v>
      </c>
      <c r="AR1008">
        <v>0</v>
      </c>
      <c r="AS1008">
        <v>0</v>
      </c>
      <c r="AT1008">
        <v>70</v>
      </c>
      <c r="AU1008">
        <v>10</v>
      </c>
      <c r="AV1008">
        <v>1</v>
      </c>
      <c r="AW1008">
        <v>1</v>
      </c>
      <c r="AZ1008">
        <v>1</v>
      </c>
      <c r="BA1008">
        <v>1</v>
      </c>
      <c r="BB1008">
        <v>1</v>
      </c>
      <c r="BC1008">
        <v>1</v>
      </c>
      <c r="BD1008" t="s">
        <v>3</v>
      </c>
      <c r="BE1008" t="s">
        <v>3</v>
      </c>
      <c r="BF1008" t="s">
        <v>3</v>
      </c>
      <c r="BG1008" t="s">
        <v>3</v>
      </c>
      <c r="BH1008">
        <v>0</v>
      </c>
      <c r="BI1008">
        <v>4</v>
      </c>
      <c r="BJ1008" t="s">
        <v>624</v>
      </c>
      <c r="BM1008">
        <v>0</v>
      </c>
      <c r="BN1008">
        <v>0</v>
      </c>
      <c r="BO1008" t="s">
        <v>3</v>
      </c>
      <c r="BP1008">
        <v>0</v>
      </c>
      <c r="BQ1008">
        <v>1</v>
      </c>
      <c r="BR1008">
        <v>0</v>
      </c>
      <c r="BS1008">
        <v>1</v>
      </c>
      <c r="BT1008">
        <v>1</v>
      </c>
      <c r="BU1008">
        <v>1</v>
      </c>
      <c r="BV1008">
        <v>1</v>
      </c>
      <c r="BW1008">
        <v>1</v>
      </c>
      <c r="BX1008">
        <v>1</v>
      </c>
      <c r="BY1008" t="s">
        <v>3</v>
      </c>
      <c r="BZ1008">
        <v>70</v>
      </c>
      <c r="CA1008">
        <v>10</v>
      </c>
      <c r="CB1008" t="s">
        <v>3</v>
      </c>
      <c r="CE1008">
        <v>0</v>
      </c>
      <c r="CF1008">
        <v>0</v>
      </c>
      <c r="CG1008">
        <v>0</v>
      </c>
      <c r="CM1008">
        <v>0</v>
      </c>
      <c r="CN1008" t="s">
        <v>850</v>
      </c>
      <c r="CO1008">
        <v>0</v>
      </c>
      <c r="CP1008">
        <f t="shared" si="699"/>
        <v>57328.74</v>
      </c>
      <c r="CQ1008">
        <f t="shared" si="700"/>
        <v>8.4600000000000009</v>
      </c>
      <c r="CR1008">
        <f>(((((ET1008*0.7))*BB1008-((EU1008*0.7))*BS1008)+AE1008*BS1008)*AV1008)</f>
        <v>154.81199999999998</v>
      </c>
      <c r="CS1008">
        <f t="shared" si="701"/>
        <v>101.038</v>
      </c>
      <c r="CT1008">
        <f t="shared" si="702"/>
        <v>644.17499999999995</v>
      </c>
      <c r="CU1008">
        <f t="shared" si="703"/>
        <v>0</v>
      </c>
      <c r="CV1008">
        <f t="shared" si="704"/>
        <v>1.659</v>
      </c>
      <c r="CW1008">
        <f t="shared" si="705"/>
        <v>0</v>
      </c>
      <c r="CX1008">
        <f t="shared" si="706"/>
        <v>0</v>
      </c>
      <c r="CY1008">
        <f t="shared" si="707"/>
        <v>32015.501</v>
      </c>
      <c r="CZ1008">
        <f t="shared" si="708"/>
        <v>4573.643</v>
      </c>
      <c r="DC1008" t="s">
        <v>3</v>
      </c>
      <c r="DD1008" t="s">
        <v>21</v>
      </c>
      <c r="DE1008" t="s">
        <v>22</v>
      </c>
      <c r="DF1008" t="s">
        <v>22</v>
      </c>
      <c r="DG1008" t="s">
        <v>22</v>
      </c>
      <c r="DH1008" t="s">
        <v>3</v>
      </c>
      <c r="DI1008" t="s">
        <v>22</v>
      </c>
      <c r="DJ1008" t="s">
        <v>22</v>
      </c>
      <c r="DK1008" t="s">
        <v>3</v>
      </c>
      <c r="DL1008" t="s">
        <v>3</v>
      </c>
      <c r="DM1008" t="s">
        <v>3</v>
      </c>
      <c r="DN1008">
        <v>0</v>
      </c>
      <c r="DO1008">
        <v>0</v>
      </c>
      <c r="DP1008">
        <v>1</v>
      </c>
      <c r="DQ1008">
        <v>1</v>
      </c>
      <c r="DU1008">
        <v>1010</v>
      </c>
      <c r="DV1008" t="s">
        <v>19</v>
      </c>
      <c r="DW1008" t="s">
        <v>19</v>
      </c>
      <c r="DX1008">
        <v>1</v>
      </c>
      <c r="DZ1008" t="s">
        <v>3</v>
      </c>
      <c r="EA1008" t="s">
        <v>3</v>
      </c>
      <c r="EB1008" t="s">
        <v>3</v>
      </c>
      <c r="EC1008" t="s">
        <v>3</v>
      </c>
      <c r="EE1008">
        <v>113434998</v>
      </c>
      <c r="EF1008">
        <v>1</v>
      </c>
      <c r="EG1008" t="s">
        <v>23</v>
      </c>
      <c r="EH1008">
        <v>0</v>
      </c>
      <c r="EI1008" t="s">
        <v>3</v>
      </c>
      <c r="EJ1008">
        <v>4</v>
      </c>
      <c r="EK1008">
        <v>0</v>
      </c>
      <c r="EL1008" t="s">
        <v>24</v>
      </c>
      <c r="EM1008" t="s">
        <v>25</v>
      </c>
      <c r="EO1008" t="s">
        <v>26</v>
      </c>
      <c r="EQ1008">
        <v>131072</v>
      </c>
      <c r="ER1008">
        <v>1149.8699999999999</v>
      </c>
      <c r="ES1008">
        <v>8.4600000000000009</v>
      </c>
      <c r="ET1008">
        <v>221.16</v>
      </c>
      <c r="EU1008">
        <v>144.34</v>
      </c>
      <c r="EV1008">
        <v>920.25</v>
      </c>
      <c r="EW1008">
        <v>2.37</v>
      </c>
      <c r="EX1008">
        <v>0</v>
      </c>
      <c r="EY1008">
        <v>0</v>
      </c>
      <c r="FQ1008">
        <v>0</v>
      </c>
      <c r="FR1008">
        <f t="shared" si="709"/>
        <v>0</v>
      </c>
      <c r="FS1008">
        <v>0</v>
      </c>
      <c r="FX1008">
        <v>70</v>
      </c>
      <c r="FY1008">
        <v>10</v>
      </c>
      <c r="GA1008" t="s">
        <v>3</v>
      </c>
      <c r="GD1008">
        <v>0</v>
      </c>
      <c r="GF1008">
        <v>-1702572286</v>
      </c>
      <c r="GG1008">
        <v>2</v>
      </c>
      <c r="GH1008">
        <v>1</v>
      </c>
      <c r="GI1008">
        <v>-2</v>
      </c>
      <c r="GJ1008">
        <v>0</v>
      </c>
      <c r="GK1008">
        <f>ROUND(R1008*(R12)/100,2)</f>
        <v>7747.6</v>
      </c>
      <c r="GL1008">
        <f t="shared" si="710"/>
        <v>0</v>
      </c>
      <c r="GM1008">
        <f t="shared" si="711"/>
        <v>101665.48</v>
      </c>
      <c r="GN1008">
        <f t="shared" si="712"/>
        <v>0</v>
      </c>
      <c r="GO1008">
        <f t="shared" si="713"/>
        <v>0</v>
      </c>
      <c r="GP1008">
        <f t="shared" si="714"/>
        <v>101665.48</v>
      </c>
      <c r="GR1008">
        <v>0</v>
      </c>
      <c r="GS1008">
        <v>3</v>
      </c>
      <c r="GT1008">
        <v>0</v>
      </c>
      <c r="GU1008" t="s">
        <v>3</v>
      </c>
      <c r="GV1008">
        <f>ROUND((GT1008),6)</f>
        <v>0</v>
      </c>
      <c r="GW1008">
        <v>1</v>
      </c>
      <c r="GX1008">
        <f t="shared" si="715"/>
        <v>0</v>
      </c>
      <c r="HA1008">
        <v>0</v>
      </c>
      <c r="HB1008">
        <v>0</v>
      </c>
      <c r="HC1008">
        <f t="shared" si="716"/>
        <v>0</v>
      </c>
      <c r="HE1008" t="s">
        <v>3</v>
      </c>
      <c r="HF1008" t="s">
        <v>3</v>
      </c>
      <c r="HM1008" t="s">
        <v>3</v>
      </c>
      <c r="HN1008" t="s">
        <v>3</v>
      </c>
      <c r="HO1008" t="s">
        <v>3</v>
      </c>
      <c r="HP1008" t="s">
        <v>3</v>
      </c>
      <c r="HQ1008" t="s">
        <v>3</v>
      </c>
      <c r="IK1008">
        <v>0</v>
      </c>
    </row>
    <row r="1009" spans="1:245" x14ac:dyDescent="0.2">
      <c r="A1009">
        <v>17</v>
      </c>
      <c r="B1009">
        <v>1</v>
      </c>
      <c r="C1009">
        <f>ROW(SmtRes!A881)</f>
        <v>881</v>
      </c>
      <c r="D1009">
        <f>ROW(EtalonRes!A881)</f>
        <v>881</v>
      </c>
      <c r="E1009" t="s">
        <v>625</v>
      </c>
      <c r="F1009" t="s">
        <v>52</v>
      </c>
      <c r="G1009" t="s">
        <v>626</v>
      </c>
      <c r="H1009" t="s">
        <v>19</v>
      </c>
      <c r="I1009">
        <v>71</v>
      </c>
      <c r="J1009">
        <v>0</v>
      </c>
      <c r="K1009">
        <v>71</v>
      </c>
      <c r="O1009">
        <f t="shared" si="685"/>
        <v>24218.82</v>
      </c>
      <c r="P1009">
        <f t="shared" si="686"/>
        <v>1397.99</v>
      </c>
      <c r="Q1009">
        <f t="shared" si="687"/>
        <v>4627.43</v>
      </c>
      <c r="R1009">
        <f t="shared" si="688"/>
        <v>3022.47</v>
      </c>
      <c r="S1009">
        <f t="shared" si="689"/>
        <v>18193.400000000001</v>
      </c>
      <c r="T1009">
        <f t="shared" si="690"/>
        <v>0</v>
      </c>
      <c r="U1009">
        <f t="shared" si="691"/>
        <v>46.859999999999992</v>
      </c>
      <c r="V1009">
        <f t="shared" si="692"/>
        <v>0</v>
      </c>
      <c r="W1009">
        <f t="shared" si="693"/>
        <v>0</v>
      </c>
      <c r="X1009">
        <f t="shared" si="694"/>
        <v>12735.38</v>
      </c>
      <c r="Y1009">
        <f t="shared" si="695"/>
        <v>1819.34</v>
      </c>
      <c r="AA1009">
        <v>150194011</v>
      </c>
      <c r="AB1009">
        <f t="shared" si="696"/>
        <v>341.11</v>
      </c>
      <c r="AC1009">
        <f>ROUND((((ES1009*1)*11)),6)</f>
        <v>19.690000000000001</v>
      </c>
      <c r="AD1009">
        <f>ROUND((((((ET1009*0.75)*11))-(((EU1009*0.75)*11)))+AE1009),6)</f>
        <v>65.174999999999997</v>
      </c>
      <c r="AE1009">
        <f>ROUND((((EU1009*0.75)*11)),6)</f>
        <v>42.57</v>
      </c>
      <c r="AF1009">
        <f>ROUND((((EV1009*0.75)*11)),6)</f>
        <v>256.245</v>
      </c>
      <c r="AG1009">
        <f t="shared" si="697"/>
        <v>0</v>
      </c>
      <c r="AH1009">
        <f>(((EW1009*0.75)*11))</f>
        <v>0.65999999999999992</v>
      </c>
      <c r="AI1009">
        <f>(((EX1009*0.75)*11))</f>
        <v>0</v>
      </c>
      <c r="AJ1009">
        <f t="shared" si="698"/>
        <v>0</v>
      </c>
      <c r="AK1009">
        <v>40.75</v>
      </c>
      <c r="AL1009">
        <v>1.79</v>
      </c>
      <c r="AM1009">
        <v>7.9</v>
      </c>
      <c r="AN1009">
        <v>5.16</v>
      </c>
      <c r="AO1009">
        <v>31.06</v>
      </c>
      <c r="AP1009">
        <v>0</v>
      </c>
      <c r="AQ1009">
        <v>0.08</v>
      </c>
      <c r="AR1009">
        <v>0</v>
      </c>
      <c r="AS1009">
        <v>0</v>
      </c>
      <c r="AT1009">
        <v>70</v>
      </c>
      <c r="AU1009">
        <v>10</v>
      </c>
      <c r="AV1009">
        <v>1</v>
      </c>
      <c r="AW1009">
        <v>1</v>
      </c>
      <c r="AZ1009">
        <v>1</v>
      </c>
      <c r="BA1009">
        <v>1</v>
      </c>
      <c r="BB1009">
        <v>1</v>
      </c>
      <c r="BC1009">
        <v>1</v>
      </c>
      <c r="BD1009" t="s">
        <v>3</v>
      </c>
      <c r="BE1009" t="s">
        <v>3</v>
      </c>
      <c r="BF1009" t="s">
        <v>3</v>
      </c>
      <c r="BG1009" t="s">
        <v>3</v>
      </c>
      <c r="BH1009">
        <v>0</v>
      </c>
      <c r="BI1009">
        <v>4</v>
      </c>
      <c r="BJ1009" t="s">
        <v>452</v>
      </c>
      <c r="BM1009">
        <v>0</v>
      </c>
      <c r="BN1009">
        <v>0</v>
      </c>
      <c r="BO1009" t="s">
        <v>3</v>
      </c>
      <c r="BP1009">
        <v>0</v>
      </c>
      <c r="BQ1009">
        <v>1</v>
      </c>
      <c r="BR1009">
        <v>0</v>
      </c>
      <c r="BS1009">
        <v>1</v>
      </c>
      <c r="BT1009">
        <v>1</v>
      </c>
      <c r="BU1009">
        <v>1</v>
      </c>
      <c r="BV1009">
        <v>1</v>
      </c>
      <c r="BW1009">
        <v>1</v>
      </c>
      <c r="BX1009">
        <v>1</v>
      </c>
      <c r="BY1009" t="s">
        <v>3</v>
      </c>
      <c r="BZ1009">
        <v>70</v>
      </c>
      <c r="CA1009">
        <v>10</v>
      </c>
      <c r="CB1009" t="s">
        <v>3</v>
      </c>
      <c r="CE1009">
        <v>0</v>
      </c>
      <c r="CF1009">
        <v>0</v>
      </c>
      <c r="CG1009">
        <v>0</v>
      </c>
      <c r="CM1009">
        <v>0</v>
      </c>
      <c r="CN1009" t="s">
        <v>851</v>
      </c>
      <c r="CO1009">
        <v>0</v>
      </c>
      <c r="CP1009">
        <f t="shared" si="699"/>
        <v>24218.82</v>
      </c>
      <c r="CQ1009">
        <f t="shared" si="700"/>
        <v>19.690000000000001</v>
      </c>
      <c r="CR1009">
        <f>((((((ET1009*0.75)*11))*BB1009-(((EU1009*0.75)*11))*BS1009)+AE1009*BS1009)*AV1009)</f>
        <v>65.175000000000011</v>
      </c>
      <c r="CS1009">
        <f t="shared" si="701"/>
        <v>42.57</v>
      </c>
      <c r="CT1009">
        <f t="shared" si="702"/>
        <v>256.245</v>
      </c>
      <c r="CU1009">
        <f t="shared" si="703"/>
        <v>0</v>
      </c>
      <c r="CV1009">
        <f t="shared" si="704"/>
        <v>0.65999999999999992</v>
      </c>
      <c r="CW1009">
        <f t="shared" si="705"/>
        <v>0</v>
      </c>
      <c r="CX1009">
        <f t="shared" si="706"/>
        <v>0</v>
      </c>
      <c r="CY1009">
        <f t="shared" si="707"/>
        <v>12735.38</v>
      </c>
      <c r="CZ1009">
        <f t="shared" si="708"/>
        <v>1819.34</v>
      </c>
      <c r="DC1009" t="s">
        <v>3</v>
      </c>
      <c r="DD1009" t="s">
        <v>31</v>
      </c>
      <c r="DE1009" t="s">
        <v>32</v>
      </c>
      <c r="DF1009" t="s">
        <v>32</v>
      </c>
      <c r="DG1009" t="s">
        <v>32</v>
      </c>
      <c r="DH1009" t="s">
        <v>3</v>
      </c>
      <c r="DI1009" t="s">
        <v>32</v>
      </c>
      <c r="DJ1009" t="s">
        <v>32</v>
      </c>
      <c r="DK1009" t="s">
        <v>3</v>
      </c>
      <c r="DL1009" t="s">
        <v>33</v>
      </c>
      <c r="DM1009" t="s">
        <v>33</v>
      </c>
      <c r="DN1009">
        <v>0</v>
      </c>
      <c r="DO1009">
        <v>0</v>
      </c>
      <c r="DP1009">
        <v>1</v>
      </c>
      <c r="DQ1009">
        <v>1</v>
      </c>
      <c r="DU1009">
        <v>1010</v>
      </c>
      <c r="DV1009" t="s">
        <v>19</v>
      </c>
      <c r="DW1009" t="s">
        <v>19</v>
      </c>
      <c r="DX1009">
        <v>1</v>
      </c>
      <c r="DZ1009" t="s">
        <v>3</v>
      </c>
      <c r="EA1009" t="s">
        <v>3</v>
      </c>
      <c r="EB1009" t="s">
        <v>3</v>
      </c>
      <c r="EC1009" t="s">
        <v>3</v>
      </c>
      <c r="EE1009">
        <v>113434998</v>
      </c>
      <c r="EF1009">
        <v>1</v>
      </c>
      <c r="EG1009" t="s">
        <v>23</v>
      </c>
      <c r="EH1009">
        <v>0</v>
      </c>
      <c r="EI1009" t="s">
        <v>3</v>
      </c>
      <c r="EJ1009">
        <v>4</v>
      </c>
      <c r="EK1009">
        <v>0</v>
      </c>
      <c r="EL1009" t="s">
        <v>24</v>
      </c>
      <c r="EM1009" t="s">
        <v>25</v>
      </c>
      <c r="EO1009" t="s">
        <v>34</v>
      </c>
      <c r="EQ1009">
        <v>131072</v>
      </c>
      <c r="ER1009">
        <v>40.75</v>
      </c>
      <c r="ES1009">
        <v>1.79</v>
      </c>
      <c r="ET1009">
        <v>7.9</v>
      </c>
      <c r="EU1009">
        <v>5.16</v>
      </c>
      <c r="EV1009">
        <v>31.06</v>
      </c>
      <c r="EW1009">
        <v>0.08</v>
      </c>
      <c r="EX1009">
        <v>0</v>
      </c>
      <c r="EY1009">
        <v>0</v>
      </c>
      <c r="FQ1009">
        <v>0</v>
      </c>
      <c r="FR1009">
        <f t="shared" si="709"/>
        <v>0</v>
      </c>
      <c r="FS1009">
        <v>0</v>
      </c>
      <c r="FX1009">
        <v>770</v>
      </c>
      <c r="FY1009">
        <v>110</v>
      </c>
      <c r="GA1009" t="s">
        <v>3</v>
      </c>
      <c r="GD1009">
        <v>0</v>
      </c>
      <c r="GF1009">
        <v>-1393500814</v>
      </c>
      <c r="GG1009">
        <v>2</v>
      </c>
      <c r="GH1009">
        <v>1</v>
      </c>
      <c r="GI1009">
        <v>-2</v>
      </c>
      <c r="GJ1009">
        <v>0</v>
      </c>
      <c r="GK1009">
        <f>ROUND(R1009*(R12)/100,2)</f>
        <v>3264.27</v>
      </c>
      <c r="GL1009">
        <f t="shared" si="710"/>
        <v>0</v>
      </c>
      <c r="GM1009">
        <f t="shared" si="711"/>
        <v>42037.81</v>
      </c>
      <c r="GN1009">
        <f t="shared" si="712"/>
        <v>0</v>
      </c>
      <c r="GO1009">
        <f t="shared" si="713"/>
        <v>0</v>
      </c>
      <c r="GP1009">
        <f t="shared" si="714"/>
        <v>42037.81</v>
      </c>
      <c r="GR1009">
        <v>0</v>
      </c>
      <c r="GS1009">
        <v>3</v>
      </c>
      <c r="GT1009">
        <v>0</v>
      </c>
      <c r="GU1009" t="s">
        <v>33</v>
      </c>
      <c r="GV1009">
        <f>ROUND(((GT1009*11)),6)</f>
        <v>0</v>
      </c>
      <c r="GW1009">
        <v>1</v>
      </c>
      <c r="GX1009">
        <f t="shared" si="715"/>
        <v>0</v>
      </c>
      <c r="HA1009">
        <v>0</v>
      </c>
      <c r="HB1009">
        <v>0</v>
      </c>
      <c r="HC1009">
        <f t="shared" si="716"/>
        <v>0</v>
      </c>
      <c r="HE1009" t="s">
        <v>3</v>
      </c>
      <c r="HF1009" t="s">
        <v>3</v>
      </c>
      <c r="HM1009" t="s">
        <v>3</v>
      </c>
      <c r="HN1009" t="s">
        <v>3</v>
      </c>
      <c r="HO1009" t="s">
        <v>3</v>
      </c>
      <c r="HP1009" t="s">
        <v>3</v>
      </c>
      <c r="HQ1009" t="s">
        <v>3</v>
      </c>
      <c r="IK1009">
        <v>0</v>
      </c>
    </row>
    <row r="1010" spans="1:245" x14ac:dyDescent="0.2">
      <c r="A1010">
        <v>17</v>
      </c>
      <c r="B1010">
        <v>1</v>
      </c>
      <c r="C1010">
        <f>ROW(SmtRes!A885)</f>
        <v>885</v>
      </c>
      <c r="D1010">
        <f>ROW(EtalonRes!A885)</f>
        <v>885</v>
      </c>
      <c r="E1010" t="s">
        <v>627</v>
      </c>
      <c r="F1010" t="s">
        <v>85</v>
      </c>
      <c r="G1010" t="s">
        <v>628</v>
      </c>
      <c r="H1010" t="s">
        <v>19</v>
      </c>
      <c r="I1010">
        <v>1</v>
      </c>
      <c r="J1010">
        <v>0</v>
      </c>
      <c r="K1010">
        <v>1</v>
      </c>
      <c r="O1010">
        <f t="shared" si="685"/>
        <v>55.04</v>
      </c>
      <c r="P1010">
        <f t="shared" si="686"/>
        <v>0.49</v>
      </c>
      <c r="Q1010">
        <f t="shared" si="687"/>
        <v>11.06</v>
      </c>
      <c r="R1010">
        <f t="shared" si="688"/>
        <v>7.22</v>
      </c>
      <c r="S1010">
        <f t="shared" si="689"/>
        <v>43.49</v>
      </c>
      <c r="T1010">
        <f t="shared" si="690"/>
        <v>0</v>
      </c>
      <c r="U1010">
        <f t="shared" si="691"/>
        <v>0.11199999999999999</v>
      </c>
      <c r="V1010">
        <f t="shared" si="692"/>
        <v>0</v>
      </c>
      <c r="W1010">
        <f t="shared" si="693"/>
        <v>0</v>
      </c>
      <c r="X1010">
        <f t="shared" si="694"/>
        <v>30.44</v>
      </c>
      <c r="Y1010">
        <f t="shared" si="695"/>
        <v>4.3499999999999996</v>
      </c>
      <c r="AA1010">
        <v>150194011</v>
      </c>
      <c r="AB1010">
        <f t="shared" si="696"/>
        <v>55.040999999999997</v>
      </c>
      <c r="AC1010">
        <f>ROUND(((ES1010*1)),6)</f>
        <v>0.49</v>
      </c>
      <c r="AD1010">
        <f>ROUND(((((ET1010*0.7))-((EU1010*0.7)))+AE1010),6)</f>
        <v>11.06</v>
      </c>
      <c r="AE1010">
        <f>ROUND(((EU1010*0.7)),6)</f>
        <v>7.2169999999999996</v>
      </c>
      <c r="AF1010">
        <f>ROUND(((EV1010*0.7)),6)</f>
        <v>43.491</v>
      </c>
      <c r="AG1010">
        <f t="shared" si="697"/>
        <v>0</v>
      </c>
      <c r="AH1010">
        <f>((EW1010*0.7))</f>
        <v>0.11199999999999999</v>
      </c>
      <c r="AI1010">
        <f>((EX1010*0.7))</f>
        <v>0</v>
      </c>
      <c r="AJ1010">
        <f t="shared" si="698"/>
        <v>0</v>
      </c>
      <c r="AK1010">
        <v>78.42</v>
      </c>
      <c r="AL1010">
        <v>0.49</v>
      </c>
      <c r="AM1010">
        <v>15.8</v>
      </c>
      <c r="AN1010">
        <v>10.31</v>
      </c>
      <c r="AO1010">
        <v>62.13</v>
      </c>
      <c r="AP1010">
        <v>0</v>
      </c>
      <c r="AQ1010">
        <v>0.16</v>
      </c>
      <c r="AR1010">
        <v>0</v>
      </c>
      <c r="AS1010">
        <v>0</v>
      </c>
      <c r="AT1010">
        <v>70</v>
      </c>
      <c r="AU1010">
        <v>10</v>
      </c>
      <c r="AV1010">
        <v>1</v>
      </c>
      <c r="AW1010">
        <v>1</v>
      </c>
      <c r="AZ1010">
        <v>1</v>
      </c>
      <c r="BA1010">
        <v>1</v>
      </c>
      <c r="BB1010">
        <v>1</v>
      </c>
      <c r="BC1010">
        <v>1</v>
      </c>
      <c r="BD1010" t="s">
        <v>3</v>
      </c>
      <c r="BE1010" t="s">
        <v>3</v>
      </c>
      <c r="BF1010" t="s">
        <v>3</v>
      </c>
      <c r="BG1010" t="s">
        <v>3</v>
      </c>
      <c r="BH1010">
        <v>0</v>
      </c>
      <c r="BI1010">
        <v>4</v>
      </c>
      <c r="BJ1010" t="s">
        <v>629</v>
      </c>
      <c r="BM1010">
        <v>0</v>
      </c>
      <c r="BN1010">
        <v>0</v>
      </c>
      <c r="BO1010" t="s">
        <v>3</v>
      </c>
      <c r="BP1010">
        <v>0</v>
      </c>
      <c r="BQ1010">
        <v>1</v>
      </c>
      <c r="BR1010">
        <v>0</v>
      </c>
      <c r="BS1010">
        <v>1</v>
      </c>
      <c r="BT1010">
        <v>1</v>
      </c>
      <c r="BU1010">
        <v>1</v>
      </c>
      <c r="BV1010">
        <v>1</v>
      </c>
      <c r="BW1010">
        <v>1</v>
      </c>
      <c r="BX1010">
        <v>1</v>
      </c>
      <c r="BY1010" t="s">
        <v>3</v>
      </c>
      <c r="BZ1010">
        <v>70</v>
      </c>
      <c r="CA1010">
        <v>10</v>
      </c>
      <c r="CB1010" t="s">
        <v>3</v>
      </c>
      <c r="CE1010">
        <v>0</v>
      </c>
      <c r="CF1010">
        <v>0</v>
      </c>
      <c r="CG1010">
        <v>0</v>
      </c>
      <c r="CM1010">
        <v>0</v>
      </c>
      <c r="CN1010" t="s">
        <v>850</v>
      </c>
      <c r="CO1010">
        <v>0</v>
      </c>
      <c r="CP1010">
        <f t="shared" si="699"/>
        <v>55.040000000000006</v>
      </c>
      <c r="CQ1010">
        <f t="shared" si="700"/>
        <v>0.49</v>
      </c>
      <c r="CR1010">
        <f>(((((ET1010*0.7))*BB1010-((EU1010*0.7))*BS1010)+AE1010*BS1010)*AV1010)</f>
        <v>11.06</v>
      </c>
      <c r="CS1010">
        <f t="shared" si="701"/>
        <v>7.2169999999999996</v>
      </c>
      <c r="CT1010">
        <f t="shared" si="702"/>
        <v>43.491</v>
      </c>
      <c r="CU1010">
        <f t="shared" si="703"/>
        <v>0</v>
      </c>
      <c r="CV1010">
        <f t="shared" si="704"/>
        <v>0.11199999999999999</v>
      </c>
      <c r="CW1010">
        <f t="shared" si="705"/>
        <v>0</v>
      </c>
      <c r="CX1010">
        <f t="shared" si="706"/>
        <v>0</v>
      </c>
      <c r="CY1010">
        <f t="shared" si="707"/>
        <v>30.443000000000001</v>
      </c>
      <c r="CZ1010">
        <f t="shared" si="708"/>
        <v>4.3490000000000002</v>
      </c>
      <c r="DC1010" t="s">
        <v>3</v>
      </c>
      <c r="DD1010" t="s">
        <v>21</v>
      </c>
      <c r="DE1010" t="s">
        <v>22</v>
      </c>
      <c r="DF1010" t="s">
        <v>22</v>
      </c>
      <c r="DG1010" t="s">
        <v>22</v>
      </c>
      <c r="DH1010" t="s">
        <v>3</v>
      </c>
      <c r="DI1010" t="s">
        <v>22</v>
      </c>
      <c r="DJ1010" t="s">
        <v>22</v>
      </c>
      <c r="DK1010" t="s">
        <v>3</v>
      </c>
      <c r="DL1010" t="s">
        <v>3</v>
      </c>
      <c r="DM1010" t="s">
        <v>3</v>
      </c>
      <c r="DN1010">
        <v>0</v>
      </c>
      <c r="DO1010">
        <v>0</v>
      </c>
      <c r="DP1010">
        <v>1</v>
      </c>
      <c r="DQ1010">
        <v>1</v>
      </c>
      <c r="DU1010">
        <v>1010</v>
      </c>
      <c r="DV1010" t="s">
        <v>19</v>
      </c>
      <c r="DW1010" t="s">
        <v>19</v>
      </c>
      <c r="DX1010">
        <v>1</v>
      </c>
      <c r="DZ1010" t="s">
        <v>3</v>
      </c>
      <c r="EA1010" t="s">
        <v>3</v>
      </c>
      <c r="EB1010" t="s">
        <v>3</v>
      </c>
      <c r="EC1010" t="s">
        <v>3</v>
      </c>
      <c r="EE1010">
        <v>113434998</v>
      </c>
      <c r="EF1010">
        <v>1</v>
      </c>
      <c r="EG1010" t="s">
        <v>23</v>
      </c>
      <c r="EH1010">
        <v>0</v>
      </c>
      <c r="EI1010" t="s">
        <v>3</v>
      </c>
      <c r="EJ1010">
        <v>4</v>
      </c>
      <c r="EK1010">
        <v>0</v>
      </c>
      <c r="EL1010" t="s">
        <v>24</v>
      </c>
      <c r="EM1010" t="s">
        <v>25</v>
      </c>
      <c r="EO1010" t="s">
        <v>26</v>
      </c>
      <c r="EQ1010">
        <v>131072</v>
      </c>
      <c r="ER1010">
        <v>78.42</v>
      </c>
      <c r="ES1010">
        <v>0.49</v>
      </c>
      <c r="ET1010">
        <v>15.8</v>
      </c>
      <c r="EU1010">
        <v>10.31</v>
      </c>
      <c r="EV1010">
        <v>62.13</v>
      </c>
      <c r="EW1010">
        <v>0.16</v>
      </c>
      <c r="EX1010">
        <v>0</v>
      </c>
      <c r="EY1010">
        <v>0</v>
      </c>
      <c r="FQ1010">
        <v>0</v>
      </c>
      <c r="FR1010">
        <f t="shared" si="709"/>
        <v>0</v>
      </c>
      <c r="FS1010">
        <v>0</v>
      </c>
      <c r="FX1010">
        <v>70</v>
      </c>
      <c r="FY1010">
        <v>10</v>
      </c>
      <c r="GA1010" t="s">
        <v>3</v>
      </c>
      <c r="GD1010">
        <v>0</v>
      </c>
      <c r="GF1010">
        <v>1973365954</v>
      </c>
      <c r="GG1010">
        <v>2</v>
      </c>
      <c r="GH1010">
        <v>1</v>
      </c>
      <c r="GI1010">
        <v>-2</v>
      </c>
      <c r="GJ1010">
        <v>0</v>
      </c>
      <c r="GK1010">
        <f>ROUND(R1010*(R12)/100,2)</f>
        <v>7.8</v>
      </c>
      <c r="GL1010">
        <f t="shared" si="710"/>
        <v>0</v>
      </c>
      <c r="GM1010">
        <f t="shared" si="711"/>
        <v>97.63</v>
      </c>
      <c r="GN1010">
        <f t="shared" si="712"/>
        <v>0</v>
      </c>
      <c r="GO1010">
        <f t="shared" si="713"/>
        <v>0</v>
      </c>
      <c r="GP1010">
        <f t="shared" si="714"/>
        <v>97.63</v>
      </c>
      <c r="GR1010">
        <v>0</v>
      </c>
      <c r="GS1010">
        <v>3</v>
      </c>
      <c r="GT1010">
        <v>0</v>
      </c>
      <c r="GU1010" t="s">
        <v>3</v>
      </c>
      <c r="GV1010">
        <f>ROUND((GT1010),6)</f>
        <v>0</v>
      </c>
      <c r="GW1010">
        <v>1</v>
      </c>
      <c r="GX1010">
        <f t="shared" si="715"/>
        <v>0</v>
      </c>
      <c r="HA1010">
        <v>0</v>
      </c>
      <c r="HB1010">
        <v>0</v>
      </c>
      <c r="HC1010">
        <f t="shared" si="716"/>
        <v>0</v>
      </c>
      <c r="HE1010" t="s">
        <v>3</v>
      </c>
      <c r="HF1010" t="s">
        <v>3</v>
      </c>
      <c r="HM1010" t="s">
        <v>3</v>
      </c>
      <c r="HN1010" t="s">
        <v>3</v>
      </c>
      <c r="HO1010" t="s">
        <v>3</v>
      </c>
      <c r="HP1010" t="s">
        <v>3</v>
      </c>
      <c r="HQ1010" t="s">
        <v>3</v>
      </c>
      <c r="IK1010">
        <v>0</v>
      </c>
    </row>
    <row r="1011" spans="1:245" x14ac:dyDescent="0.2">
      <c r="A1011">
        <v>17</v>
      </c>
      <c r="B1011">
        <v>1</v>
      </c>
      <c r="C1011">
        <f>ROW(SmtRes!A889)</f>
        <v>889</v>
      </c>
      <c r="D1011">
        <f>ROW(EtalonRes!A889)</f>
        <v>889</v>
      </c>
      <c r="E1011" t="s">
        <v>630</v>
      </c>
      <c r="F1011" t="s">
        <v>89</v>
      </c>
      <c r="G1011" t="s">
        <v>631</v>
      </c>
      <c r="H1011" t="s">
        <v>19</v>
      </c>
      <c r="I1011">
        <v>1</v>
      </c>
      <c r="J1011">
        <v>0</v>
      </c>
      <c r="K1011">
        <v>1</v>
      </c>
      <c r="O1011">
        <f t="shared" si="685"/>
        <v>166.1</v>
      </c>
      <c r="P1011">
        <f t="shared" si="686"/>
        <v>5.39</v>
      </c>
      <c r="Q1011">
        <f t="shared" si="687"/>
        <v>32.590000000000003</v>
      </c>
      <c r="R1011">
        <f t="shared" si="688"/>
        <v>21.29</v>
      </c>
      <c r="S1011">
        <f t="shared" si="689"/>
        <v>128.12</v>
      </c>
      <c r="T1011">
        <f t="shared" si="690"/>
        <v>0</v>
      </c>
      <c r="U1011">
        <f t="shared" si="691"/>
        <v>0.32999999999999996</v>
      </c>
      <c r="V1011">
        <f t="shared" si="692"/>
        <v>0</v>
      </c>
      <c r="W1011">
        <f t="shared" si="693"/>
        <v>0</v>
      </c>
      <c r="X1011">
        <f t="shared" si="694"/>
        <v>89.68</v>
      </c>
      <c r="Y1011">
        <f t="shared" si="695"/>
        <v>12.81</v>
      </c>
      <c r="AA1011">
        <v>150194011</v>
      </c>
      <c r="AB1011">
        <f t="shared" si="696"/>
        <v>166.1</v>
      </c>
      <c r="AC1011">
        <f>ROUND((((ES1011*1)*11)),6)</f>
        <v>5.39</v>
      </c>
      <c r="AD1011">
        <f>ROUND((((((ET1011*0.75)*11))-(((EU1011*0.75)*11)))+AE1011),6)</f>
        <v>32.587499999999999</v>
      </c>
      <c r="AE1011">
        <f>ROUND((((EU1011*0.75)*11)),6)</f>
        <v>21.285</v>
      </c>
      <c r="AF1011">
        <f>ROUND((((EV1011*0.75)*11)),6)</f>
        <v>128.1225</v>
      </c>
      <c r="AG1011">
        <f t="shared" si="697"/>
        <v>0</v>
      </c>
      <c r="AH1011">
        <f>(((EW1011*0.75)*11))</f>
        <v>0.32999999999999996</v>
      </c>
      <c r="AI1011">
        <f>(((EX1011*0.75)*11))</f>
        <v>0</v>
      </c>
      <c r="AJ1011">
        <f t="shared" si="698"/>
        <v>0</v>
      </c>
      <c r="AK1011">
        <v>19.97</v>
      </c>
      <c r="AL1011">
        <v>0.49</v>
      </c>
      <c r="AM1011">
        <v>3.95</v>
      </c>
      <c r="AN1011">
        <v>2.58</v>
      </c>
      <c r="AO1011">
        <v>15.53</v>
      </c>
      <c r="AP1011">
        <v>0</v>
      </c>
      <c r="AQ1011">
        <v>0.04</v>
      </c>
      <c r="AR1011">
        <v>0</v>
      </c>
      <c r="AS1011">
        <v>0</v>
      </c>
      <c r="AT1011">
        <v>70</v>
      </c>
      <c r="AU1011">
        <v>10</v>
      </c>
      <c r="AV1011">
        <v>1</v>
      </c>
      <c r="AW1011">
        <v>1</v>
      </c>
      <c r="AZ1011">
        <v>1</v>
      </c>
      <c r="BA1011">
        <v>1</v>
      </c>
      <c r="BB1011">
        <v>1</v>
      </c>
      <c r="BC1011">
        <v>1</v>
      </c>
      <c r="BD1011" t="s">
        <v>3</v>
      </c>
      <c r="BE1011" t="s">
        <v>3</v>
      </c>
      <c r="BF1011" t="s">
        <v>3</v>
      </c>
      <c r="BG1011" t="s">
        <v>3</v>
      </c>
      <c r="BH1011">
        <v>0</v>
      </c>
      <c r="BI1011">
        <v>4</v>
      </c>
      <c r="BJ1011" t="s">
        <v>632</v>
      </c>
      <c r="BM1011">
        <v>0</v>
      </c>
      <c r="BN1011">
        <v>0</v>
      </c>
      <c r="BO1011" t="s">
        <v>3</v>
      </c>
      <c r="BP1011">
        <v>0</v>
      </c>
      <c r="BQ1011">
        <v>1</v>
      </c>
      <c r="BR1011">
        <v>0</v>
      </c>
      <c r="BS1011">
        <v>1</v>
      </c>
      <c r="BT1011">
        <v>1</v>
      </c>
      <c r="BU1011">
        <v>1</v>
      </c>
      <c r="BV1011">
        <v>1</v>
      </c>
      <c r="BW1011">
        <v>1</v>
      </c>
      <c r="BX1011">
        <v>1</v>
      </c>
      <c r="BY1011" t="s">
        <v>3</v>
      </c>
      <c r="BZ1011">
        <v>70</v>
      </c>
      <c r="CA1011">
        <v>10</v>
      </c>
      <c r="CB1011" t="s">
        <v>3</v>
      </c>
      <c r="CE1011">
        <v>0</v>
      </c>
      <c r="CF1011">
        <v>0</v>
      </c>
      <c r="CG1011">
        <v>0</v>
      </c>
      <c r="CM1011">
        <v>0</v>
      </c>
      <c r="CN1011" t="s">
        <v>851</v>
      </c>
      <c r="CO1011">
        <v>0</v>
      </c>
      <c r="CP1011">
        <f t="shared" si="699"/>
        <v>166.10000000000002</v>
      </c>
      <c r="CQ1011">
        <f t="shared" si="700"/>
        <v>5.39</v>
      </c>
      <c r="CR1011">
        <f>((((((ET1011*0.75)*11))*BB1011-(((EU1011*0.75)*11))*BS1011)+AE1011*BS1011)*AV1011)</f>
        <v>32.587500000000006</v>
      </c>
      <c r="CS1011">
        <f t="shared" si="701"/>
        <v>21.285</v>
      </c>
      <c r="CT1011">
        <f t="shared" si="702"/>
        <v>128.1225</v>
      </c>
      <c r="CU1011">
        <f t="shared" si="703"/>
        <v>0</v>
      </c>
      <c r="CV1011">
        <f t="shared" si="704"/>
        <v>0.32999999999999996</v>
      </c>
      <c r="CW1011">
        <f t="shared" si="705"/>
        <v>0</v>
      </c>
      <c r="CX1011">
        <f t="shared" si="706"/>
        <v>0</v>
      </c>
      <c r="CY1011">
        <f t="shared" si="707"/>
        <v>89.683999999999997</v>
      </c>
      <c r="CZ1011">
        <f t="shared" si="708"/>
        <v>12.812000000000001</v>
      </c>
      <c r="DC1011" t="s">
        <v>3</v>
      </c>
      <c r="DD1011" t="s">
        <v>31</v>
      </c>
      <c r="DE1011" t="s">
        <v>32</v>
      </c>
      <c r="DF1011" t="s">
        <v>32</v>
      </c>
      <c r="DG1011" t="s">
        <v>32</v>
      </c>
      <c r="DH1011" t="s">
        <v>3</v>
      </c>
      <c r="DI1011" t="s">
        <v>32</v>
      </c>
      <c r="DJ1011" t="s">
        <v>32</v>
      </c>
      <c r="DK1011" t="s">
        <v>3</v>
      </c>
      <c r="DL1011" t="s">
        <v>33</v>
      </c>
      <c r="DM1011" t="s">
        <v>33</v>
      </c>
      <c r="DN1011">
        <v>0</v>
      </c>
      <c r="DO1011">
        <v>0</v>
      </c>
      <c r="DP1011">
        <v>1</v>
      </c>
      <c r="DQ1011">
        <v>1</v>
      </c>
      <c r="DU1011">
        <v>1010</v>
      </c>
      <c r="DV1011" t="s">
        <v>19</v>
      </c>
      <c r="DW1011" t="s">
        <v>19</v>
      </c>
      <c r="DX1011">
        <v>1</v>
      </c>
      <c r="DZ1011" t="s">
        <v>3</v>
      </c>
      <c r="EA1011" t="s">
        <v>3</v>
      </c>
      <c r="EB1011" t="s">
        <v>3</v>
      </c>
      <c r="EC1011" t="s">
        <v>3</v>
      </c>
      <c r="EE1011">
        <v>113434998</v>
      </c>
      <c r="EF1011">
        <v>1</v>
      </c>
      <c r="EG1011" t="s">
        <v>23</v>
      </c>
      <c r="EH1011">
        <v>0</v>
      </c>
      <c r="EI1011" t="s">
        <v>3</v>
      </c>
      <c r="EJ1011">
        <v>4</v>
      </c>
      <c r="EK1011">
        <v>0</v>
      </c>
      <c r="EL1011" t="s">
        <v>24</v>
      </c>
      <c r="EM1011" t="s">
        <v>25</v>
      </c>
      <c r="EO1011" t="s">
        <v>34</v>
      </c>
      <c r="EQ1011">
        <v>131072</v>
      </c>
      <c r="ER1011">
        <v>19.97</v>
      </c>
      <c r="ES1011">
        <v>0.49</v>
      </c>
      <c r="ET1011">
        <v>3.95</v>
      </c>
      <c r="EU1011">
        <v>2.58</v>
      </c>
      <c r="EV1011">
        <v>15.53</v>
      </c>
      <c r="EW1011">
        <v>0.04</v>
      </c>
      <c r="EX1011">
        <v>0</v>
      </c>
      <c r="EY1011">
        <v>0</v>
      </c>
      <c r="FQ1011">
        <v>0</v>
      </c>
      <c r="FR1011">
        <f t="shared" si="709"/>
        <v>0</v>
      </c>
      <c r="FS1011">
        <v>0</v>
      </c>
      <c r="FX1011">
        <v>770</v>
      </c>
      <c r="FY1011">
        <v>110</v>
      </c>
      <c r="GA1011" t="s">
        <v>3</v>
      </c>
      <c r="GD1011">
        <v>0</v>
      </c>
      <c r="GF1011">
        <v>1716735520</v>
      </c>
      <c r="GG1011">
        <v>2</v>
      </c>
      <c r="GH1011">
        <v>1</v>
      </c>
      <c r="GI1011">
        <v>-2</v>
      </c>
      <c r="GJ1011">
        <v>0</v>
      </c>
      <c r="GK1011">
        <f>ROUND(R1011*(R12)/100,2)</f>
        <v>22.99</v>
      </c>
      <c r="GL1011">
        <f t="shared" si="710"/>
        <v>0</v>
      </c>
      <c r="GM1011">
        <f t="shared" si="711"/>
        <v>291.58</v>
      </c>
      <c r="GN1011">
        <f t="shared" si="712"/>
        <v>0</v>
      </c>
      <c r="GO1011">
        <f t="shared" si="713"/>
        <v>0</v>
      </c>
      <c r="GP1011">
        <f t="shared" si="714"/>
        <v>291.58</v>
      </c>
      <c r="GR1011">
        <v>0</v>
      </c>
      <c r="GS1011">
        <v>3</v>
      </c>
      <c r="GT1011">
        <v>0</v>
      </c>
      <c r="GU1011" t="s">
        <v>33</v>
      </c>
      <c r="GV1011">
        <f>ROUND(((GT1011*11)),6)</f>
        <v>0</v>
      </c>
      <c r="GW1011">
        <v>1</v>
      </c>
      <c r="GX1011">
        <f t="shared" si="715"/>
        <v>0</v>
      </c>
      <c r="HA1011">
        <v>0</v>
      </c>
      <c r="HB1011">
        <v>0</v>
      </c>
      <c r="HC1011">
        <f t="shared" si="716"/>
        <v>0</v>
      </c>
      <c r="HE1011" t="s">
        <v>3</v>
      </c>
      <c r="HF1011" t="s">
        <v>3</v>
      </c>
      <c r="HM1011" t="s">
        <v>3</v>
      </c>
      <c r="HN1011" t="s">
        <v>3</v>
      </c>
      <c r="HO1011" t="s">
        <v>3</v>
      </c>
      <c r="HP1011" t="s">
        <v>3</v>
      </c>
      <c r="HQ1011" t="s">
        <v>3</v>
      </c>
      <c r="IK1011">
        <v>0</v>
      </c>
    </row>
    <row r="1012" spans="1:245" x14ac:dyDescent="0.2">
      <c r="A1012">
        <v>17</v>
      </c>
      <c r="B1012">
        <v>1</v>
      </c>
      <c r="C1012">
        <f>ROW(SmtRes!A891)</f>
        <v>891</v>
      </c>
      <c r="D1012">
        <f>ROW(EtalonRes!A891)</f>
        <v>891</v>
      </c>
      <c r="E1012" t="s">
        <v>3</v>
      </c>
      <c r="F1012" t="s">
        <v>473</v>
      </c>
      <c r="G1012" t="s">
        <v>474</v>
      </c>
      <c r="H1012" t="s">
        <v>19</v>
      </c>
      <c r="I1012">
        <v>637</v>
      </c>
      <c r="J1012">
        <v>0</v>
      </c>
      <c r="K1012">
        <v>637</v>
      </c>
      <c r="O1012">
        <f t="shared" si="685"/>
        <v>74567.86</v>
      </c>
      <c r="P1012">
        <f t="shared" si="686"/>
        <v>0</v>
      </c>
      <c r="Q1012">
        <f t="shared" si="687"/>
        <v>7045.22</v>
      </c>
      <c r="R1012">
        <f t="shared" si="688"/>
        <v>4597.2299999999996</v>
      </c>
      <c r="S1012">
        <f t="shared" si="689"/>
        <v>67522.64</v>
      </c>
      <c r="T1012">
        <f t="shared" si="690"/>
        <v>0</v>
      </c>
      <c r="U1012">
        <f t="shared" si="691"/>
        <v>173.90099999999998</v>
      </c>
      <c r="V1012">
        <f t="shared" si="692"/>
        <v>0</v>
      </c>
      <c r="W1012">
        <f t="shared" si="693"/>
        <v>0</v>
      </c>
      <c r="X1012">
        <f t="shared" si="694"/>
        <v>47265.85</v>
      </c>
      <c r="Y1012">
        <f t="shared" si="695"/>
        <v>6752.26</v>
      </c>
      <c r="AA1012">
        <v>-1</v>
      </c>
      <c r="AB1012">
        <f t="shared" si="696"/>
        <v>117.06100000000001</v>
      </c>
      <c r="AC1012">
        <f>ROUND(((ES1012*1)),6)</f>
        <v>0</v>
      </c>
      <c r="AD1012">
        <f>ROUND(((((ET1012*0.7))-((EU1012*0.7)))+AE1012),6)</f>
        <v>11.06</v>
      </c>
      <c r="AE1012">
        <f>ROUND(((EU1012*0.7)),6)</f>
        <v>7.2169999999999996</v>
      </c>
      <c r="AF1012">
        <f>ROUND(((EV1012*0.7)),6)</f>
        <v>106.001</v>
      </c>
      <c r="AG1012">
        <f t="shared" si="697"/>
        <v>0</v>
      </c>
      <c r="AH1012">
        <f>((EW1012*0.7))</f>
        <v>0.27299999999999996</v>
      </c>
      <c r="AI1012">
        <f>((EX1012*0.7))</f>
        <v>0</v>
      </c>
      <c r="AJ1012">
        <f t="shared" si="698"/>
        <v>0</v>
      </c>
      <c r="AK1012">
        <v>167.23</v>
      </c>
      <c r="AL1012">
        <v>0</v>
      </c>
      <c r="AM1012">
        <v>15.8</v>
      </c>
      <c r="AN1012">
        <v>10.31</v>
      </c>
      <c r="AO1012">
        <v>151.43</v>
      </c>
      <c r="AP1012">
        <v>0</v>
      </c>
      <c r="AQ1012">
        <v>0.39</v>
      </c>
      <c r="AR1012">
        <v>0</v>
      </c>
      <c r="AS1012">
        <v>0</v>
      </c>
      <c r="AT1012">
        <v>70</v>
      </c>
      <c r="AU1012">
        <v>10</v>
      </c>
      <c r="AV1012">
        <v>1</v>
      </c>
      <c r="AW1012">
        <v>1</v>
      </c>
      <c r="AZ1012">
        <v>1</v>
      </c>
      <c r="BA1012">
        <v>1</v>
      </c>
      <c r="BB1012">
        <v>1</v>
      </c>
      <c r="BC1012">
        <v>1</v>
      </c>
      <c r="BD1012" t="s">
        <v>3</v>
      </c>
      <c r="BE1012" t="s">
        <v>3</v>
      </c>
      <c r="BF1012" t="s">
        <v>3</v>
      </c>
      <c r="BG1012" t="s">
        <v>3</v>
      </c>
      <c r="BH1012">
        <v>0</v>
      </c>
      <c r="BI1012">
        <v>4</v>
      </c>
      <c r="BJ1012" t="s">
        <v>633</v>
      </c>
      <c r="BM1012">
        <v>0</v>
      </c>
      <c r="BN1012">
        <v>0</v>
      </c>
      <c r="BO1012" t="s">
        <v>3</v>
      </c>
      <c r="BP1012">
        <v>0</v>
      </c>
      <c r="BQ1012">
        <v>1</v>
      </c>
      <c r="BR1012">
        <v>0</v>
      </c>
      <c r="BS1012">
        <v>1</v>
      </c>
      <c r="BT1012">
        <v>1</v>
      </c>
      <c r="BU1012">
        <v>1</v>
      </c>
      <c r="BV1012">
        <v>1</v>
      </c>
      <c r="BW1012">
        <v>1</v>
      </c>
      <c r="BX1012">
        <v>1</v>
      </c>
      <c r="BY1012" t="s">
        <v>3</v>
      </c>
      <c r="BZ1012">
        <v>70</v>
      </c>
      <c r="CA1012">
        <v>10</v>
      </c>
      <c r="CB1012" t="s">
        <v>3</v>
      </c>
      <c r="CE1012">
        <v>0</v>
      </c>
      <c r="CF1012">
        <v>0</v>
      </c>
      <c r="CG1012">
        <v>0</v>
      </c>
      <c r="CM1012">
        <v>0</v>
      </c>
      <c r="CN1012" t="s">
        <v>850</v>
      </c>
      <c r="CO1012">
        <v>0</v>
      </c>
      <c r="CP1012">
        <f t="shared" si="699"/>
        <v>74567.86</v>
      </c>
      <c r="CQ1012">
        <f t="shared" si="700"/>
        <v>0</v>
      </c>
      <c r="CR1012">
        <f>(((((ET1012*0.7))*BB1012-((EU1012*0.7))*BS1012)+AE1012*BS1012)*AV1012)</f>
        <v>11.06</v>
      </c>
      <c r="CS1012">
        <f t="shared" si="701"/>
        <v>7.2169999999999996</v>
      </c>
      <c r="CT1012">
        <f t="shared" si="702"/>
        <v>106.001</v>
      </c>
      <c r="CU1012">
        <f t="shared" si="703"/>
        <v>0</v>
      </c>
      <c r="CV1012">
        <f t="shared" si="704"/>
        <v>0.27299999999999996</v>
      </c>
      <c r="CW1012">
        <f t="shared" si="705"/>
        <v>0</v>
      </c>
      <c r="CX1012">
        <f t="shared" si="706"/>
        <v>0</v>
      </c>
      <c r="CY1012">
        <f t="shared" si="707"/>
        <v>47265.847999999998</v>
      </c>
      <c r="CZ1012">
        <f t="shared" si="708"/>
        <v>6752.2640000000001</v>
      </c>
      <c r="DC1012" t="s">
        <v>3</v>
      </c>
      <c r="DD1012" t="s">
        <v>21</v>
      </c>
      <c r="DE1012" t="s">
        <v>22</v>
      </c>
      <c r="DF1012" t="s">
        <v>22</v>
      </c>
      <c r="DG1012" t="s">
        <v>22</v>
      </c>
      <c r="DH1012" t="s">
        <v>3</v>
      </c>
      <c r="DI1012" t="s">
        <v>22</v>
      </c>
      <c r="DJ1012" t="s">
        <v>22</v>
      </c>
      <c r="DK1012" t="s">
        <v>3</v>
      </c>
      <c r="DL1012" t="s">
        <v>3</v>
      </c>
      <c r="DM1012" t="s">
        <v>3</v>
      </c>
      <c r="DN1012">
        <v>0</v>
      </c>
      <c r="DO1012">
        <v>0</v>
      </c>
      <c r="DP1012">
        <v>1</v>
      </c>
      <c r="DQ1012">
        <v>1</v>
      </c>
      <c r="DU1012">
        <v>1010</v>
      </c>
      <c r="DV1012" t="s">
        <v>19</v>
      </c>
      <c r="DW1012" t="s">
        <v>19</v>
      </c>
      <c r="DX1012">
        <v>1</v>
      </c>
      <c r="DZ1012" t="s">
        <v>3</v>
      </c>
      <c r="EA1012" t="s">
        <v>3</v>
      </c>
      <c r="EB1012" t="s">
        <v>3</v>
      </c>
      <c r="EC1012" t="s">
        <v>3</v>
      </c>
      <c r="EE1012">
        <v>113434998</v>
      </c>
      <c r="EF1012">
        <v>1</v>
      </c>
      <c r="EG1012" t="s">
        <v>23</v>
      </c>
      <c r="EH1012">
        <v>0</v>
      </c>
      <c r="EI1012" t="s">
        <v>3</v>
      </c>
      <c r="EJ1012">
        <v>4</v>
      </c>
      <c r="EK1012">
        <v>0</v>
      </c>
      <c r="EL1012" t="s">
        <v>24</v>
      </c>
      <c r="EM1012" t="s">
        <v>25</v>
      </c>
      <c r="EO1012" t="s">
        <v>26</v>
      </c>
      <c r="EQ1012">
        <v>132096</v>
      </c>
      <c r="ER1012">
        <v>167.23</v>
      </c>
      <c r="ES1012">
        <v>0</v>
      </c>
      <c r="ET1012">
        <v>15.8</v>
      </c>
      <c r="EU1012">
        <v>10.31</v>
      </c>
      <c r="EV1012">
        <v>151.43</v>
      </c>
      <c r="EW1012">
        <v>0.39</v>
      </c>
      <c r="EX1012">
        <v>0</v>
      </c>
      <c r="EY1012">
        <v>0</v>
      </c>
      <c r="FQ1012">
        <v>0</v>
      </c>
      <c r="FR1012">
        <f t="shared" si="709"/>
        <v>0</v>
      </c>
      <c r="FS1012">
        <v>0</v>
      </c>
      <c r="FX1012">
        <v>70</v>
      </c>
      <c r="FY1012">
        <v>10</v>
      </c>
      <c r="GA1012" t="s">
        <v>3</v>
      </c>
      <c r="GD1012">
        <v>0</v>
      </c>
      <c r="GF1012">
        <v>-847700229</v>
      </c>
      <c r="GG1012">
        <v>2</v>
      </c>
      <c r="GH1012">
        <v>1</v>
      </c>
      <c r="GI1012">
        <v>-2</v>
      </c>
      <c r="GJ1012">
        <v>0</v>
      </c>
      <c r="GK1012">
        <f>ROUND(R1012*(R12)/100,2)</f>
        <v>4965.01</v>
      </c>
      <c r="GL1012">
        <f t="shared" si="710"/>
        <v>0</v>
      </c>
      <c r="GM1012">
        <f t="shared" si="711"/>
        <v>133550.98000000001</v>
      </c>
      <c r="GN1012">
        <f t="shared" si="712"/>
        <v>0</v>
      </c>
      <c r="GO1012">
        <f t="shared" si="713"/>
        <v>0</v>
      </c>
      <c r="GP1012">
        <f t="shared" si="714"/>
        <v>133550.98000000001</v>
      </c>
      <c r="GR1012">
        <v>0</v>
      </c>
      <c r="GS1012">
        <v>3</v>
      </c>
      <c r="GT1012">
        <v>0</v>
      </c>
      <c r="GU1012" t="s">
        <v>3</v>
      </c>
      <c r="GV1012">
        <f t="shared" ref="GV1012:GV1019" si="717">ROUND((GT1012),6)</f>
        <v>0</v>
      </c>
      <c r="GW1012">
        <v>1</v>
      </c>
      <c r="GX1012">
        <f t="shared" si="715"/>
        <v>0</v>
      </c>
      <c r="HA1012">
        <v>0</v>
      </c>
      <c r="HB1012">
        <v>0</v>
      </c>
      <c r="HC1012">
        <f t="shared" si="716"/>
        <v>0</v>
      </c>
      <c r="HE1012" t="s">
        <v>3</v>
      </c>
      <c r="HF1012" t="s">
        <v>3</v>
      </c>
      <c r="HM1012" t="s">
        <v>3</v>
      </c>
      <c r="HN1012" t="s">
        <v>3</v>
      </c>
      <c r="HO1012" t="s">
        <v>3</v>
      </c>
      <c r="HP1012" t="s">
        <v>3</v>
      </c>
      <c r="HQ1012" t="s">
        <v>3</v>
      </c>
      <c r="IK1012">
        <v>0</v>
      </c>
    </row>
    <row r="1013" spans="1:245" x14ac:dyDescent="0.2">
      <c r="A1013">
        <v>17</v>
      </c>
      <c r="B1013">
        <v>1</v>
      </c>
      <c r="C1013">
        <f>ROW(SmtRes!A893)</f>
        <v>893</v>
      </c>
      <c r="D1013">
        <f>ROW(EtalonRes!A893)</f>
        <v>893</v>
      </c>
      <c r="E1013" t="s">
        <v>3</v>
      </c>
      <c r="F1013" t="s">
        <v>477</v>
      </c>
      <c r="G1013" t="s">
        <v>478</v>
      </c>
      <c r="H1013" t="s">
        <v>19</v>
      </c>
      <c r="I1013">
        <v>637</v>
      </c>
      <c r="J1013">
        <v>0</v>
      </c>
      <c r="K1013">
        <v>637</v>
      </c>
      <c r="O1013">
        <f t="shared" si="685"/>
        <v>12263.85</v>
      </c>
      <c r="P1013">
        <f t="shared" si="686"/>
        <v>0</v>
      </c>
      <c r="Q1013">
        <f t="shared" si="687"/>
        <v>1132.27</v>
      </c>
      <c r="R1013">
        <f t="shared" si="688"/>
        <v>740.51</v>
      </c>
      <c r="S1013">
        <f t="shared" si="689"/>
        <v>11131.58</v>
      </c>
      <c r="T1013">
        <f t="shared" si="690"/>
        <v>0</v>
      </c>
      <c r="U1013">
        <f t="shared" si="691"/>
        <v>28.664999999999999</v>
      </c>
      <c r="V1013">
        <f t="shared" si="692"/>
        <v>0</v>
      </c>
      <c r="W1013">
        <f t="shared" si="693"/>
        <v>0</v>
      </c>
      <c r="X1013">
        <f t="shared" si="694"/>
        <v>7792.11</v>
      </c>
      <c r="Y1013">
        <f t="shared" si="695"/>
        <v>1113.1600000000001</v>
      </c>
      <c r="AA1013">
        <v>-1</v>
      </c>
      <c r="AB1013">
        <f t="shared" si="696"/>
        <v>19.252500000000001</v>
      </c>
      <c r="AC1013">
        <f>ROUND(((ES1013*1)),6)</f>
        <v>0</v>
      </c>
      <c r="AD1013">
        <f>ROUND(((((ET1013*0.75))-((EU1013*0.75)))+AE1013),6)</f>
        <v>1.7775000000000001</v>
      </c>
      <c r="AE1013">
        <f>ROUND(((EU1013*0.75)),6)</f>
        <v>1.1625000000000001</v>
      </c>
      <c r="AF1013">
        <f>ROUND(((EV1013*0.75)),6)</f>
        <v>17.475000000000001</v>
      </c>
      <c r="AG1013">
        <f t="shared" si="697"/>
        <v>0</v>
      </c>
      <c r="AH1013">
        <f>((EW1013*0.75))</f>
        <v>4.4999999999999998E-2</v>
      </c>
      <c r="AI1013">
        <f>((EX1013*0.75))</f>
        <v>0</v>
      </c>
      <c r="AJ1013">
        <f t="shared" si="698"/>
        <v>0</v>
      </c>
      <c r="AK1013">
        <v>25.67</v>
      </c>
      <c r="AL1013">
        <v>0</v>
      </c>
      <c r="AM1013">
        <v>2.37</v>
      </c>
      <c r="AN1013">
        <v>1.55</v>
      </c>
      <c r="AO1013">
        <v>23.3</v>
      </c>
      <c r="AP1013">
        <v>0</v>
      </c>
      <c r="AQ1013">
        <v>0.06</v>
      </c>
      <c r="AR1013">
        <v>0</v>
      </c>
      <c r="AS1013">
        <v>0</v>
      </c>
      <c r="AT1013">
        <v>70</v>
      </c>
      <c r="AU1013">
        <v>10</v>
      </c>
      <c r="AV1013">
        <v>1</v>
      </c>
      <c r="AW1013">
        <v>1</v>
      </c>
      <c r="AZ1013">
        <v>1</v>
      </c>
      <c r="BA1013">
        <v>1</v>
      </c>
      <c r="BB1013">
        <v>1</v>
      </c>
      <c r="BC1013">
        <v>1</v>
      </c>
      <c r="BD1013" t="s">
        <v>3</v>
      </c>
      <c r="BE1013" t="s">
        <v>3</v>
      </c>
      <c r="BF1013" t="s">
        <v>3</v>
      </c>
      <c r="BG1013" t="s">
        <v>3</v>
      </c>
      <c r="BH1013">
        <v>0</v>
      </c>
      <c r="BI1013">
        <v>4</v>
      </c>
      <c r="BJ1013" t="s">
        <v>634</v>
      </c>
      <c r="BM1013">
        <v>0</v>
      </c>
      <c r="BN1013">
        <v>0</v>
      </c>
      <c r="BO1013" t="s">
        <v>3</v>
      </c>
      <c r="BP1013">
        <v>0</v>
      </c>
      <c r="BQ1013">
        <v>1</v>
      </c>
      <c r="BR1013">
        <v>0</v>
      </c>
      <c r="BS1013">
        <v>1</v>
      </c>
      <c r="BT1013">
        <v>1</v>
      </c>
      <c r="BU1013">
        <v>1</v>
      </c>
      <c r="BV1013">
        <v>1</v>
      </c>
      <c r="BW1013">
        <v>1</v>
      </c>
      <c r="BX1013">
        <v>1</v>
      </c>
      <c r="BY1013" t="s">
        <v>3</v>
      </c>
      <c r="BZ1013">
        <v>70</v>
      </c>
      <c r="CA1013">
        <v>10</v>
      </c>
      <c r="CB1013" t="s">
        <v>3</v>
      </c>
      <c r="CE1013">
        <v>0</v>
      </c>
      <c r="CF1013">
        <v>0</v>
      </c>
      <c r="CG1013">
        <v>0</v>
      </c>
      <c r="CM1013">
        <v>0</v>
      </c>
      <c r="CN1013" t="s">
        <v>851</v>
      </c>
      <c r="CO1013">
        <v>0</v>
      </c>
      <c r="CP1013">
        <f t="shared" si="699"/>
        <v>12263.85</v>
      </c>
      <c r="CQ1013">
        <f t="shared" si="700"/>
        <v>0</v>
      </c>
      <c r="CR1013">
        <f>(((((ET1013*0.75))*BB1013-((EU1013*0.75))*BS1013)+AE1013*BS1013)*AV1013)</f>
        <v>1.7775000000000001</v>
      </c>
      <c r="CS1013">
        <f t="shared" si="701"/>
        <v>1.1625000000000001</v>
      </c>
      <c r="CT1013">
        <f t="shared" si="702"/>
        <v>17.475000000000001</v>
      </c>
      <c r="CU1013">
        <f t="shared" si="703"/>
        <v>0</v>
      </c>
      <c r="CV1013">
        <f t="shared" si="704"/>
        <v>4.4999999999999998E-2</v>
      </c>
      <c r="CW1013">
        <f t="shared" si="705"/>
        <v>0</v>
      </c>
      <c r="CX1013">
        <f t="shared" si="706"/>
        <v>0</v>
      </c>
      <c r="CY1013">
        <f t="shared" si="707"/>
        <v>7792.1059999999998</v>
      </c>
      <c r="CZ1013">
        <f t="shared" si="708"/>
        <v>1113.1580000000001</v>
      </c>
      <c r="DC1013" t="s">
        <v>3</v>
      </c>
      <c r="DD1013" t="s">
        <v>21</v>
      </c>
      <c r="DE1013" t="s">
        <v>67</v>
      </c>
      <c r="DF1013" t="s">
        <v>67</v>
      </c>
      <c r="DG1013" t="s">
        <v>67</v>
      </c>
      <c r="DH1013" t="s">
        <v>3</v>
      </c>
      <c r="DI1013" t="s">
        <v>67</v>
      </c>
      <c r="DJ1013" t="s">
        <v>67</v>
      </c>
      <c r="DK1013" t="s">
        <v>3</v>
      </c>
      <c r="DL1013" t="s">
        <v>3</v>
      </c>
      <c r="DM1013" t="s">
        <v>3</v>
      </c>
      <c r="DN1013">
        <v>0</v>
      </c>
      <c r="DO1013">
        <v>0</v>
      </c>
      <c r="DP1013">
        <v>1</v>
      </c>
      <c r="DQ1013">
        <v>1</v>
      </c>
      <c r="DU1013">
        <v>1010</v>
      </c>
      <c r="DV1013" t="s">
        <v>19</v>
      </c>
      <c r="DW1013" t="s">
        <v>19</v>
      </c>
      <c r="DX1013">
        <v>1</v>
      </c>
      <c r="DZ1013" t="s">
        <v>3</v>
      </c>
      <c r="EA1013" t="s">
        <v>3</v>
      </c>
      <c r="EB1013" t="s">
        <v>3</v>
      </c>
      <c r="EC1013" t="s">
        <v>3</v>
      </c>
      <c r="EE1013">
        <v>113434998</v>
      </c>
      <c r="EF1013">
        <v>1</v>
      </c>
      <c r="EG1013" t="s">
        <v>23</v>
      </c>
      <c r="EH1013">
        <v>0</v>
      </c>
      <c r="EI1013" t="s">
        <v>3</v>
      </c>
      <c r="EJ1013">
        <v>4</v>
      </c>
      <c r="EK1013">
        <v>0</v>
      </c>
      <c r="EL1013" t="s">
        <v>24</v>
      </c>
      <c r="EM1013" t="s">
        <v>25</v>
      </c>
      <c r="EO1013" t="s">
        <v>34</v>
      </c>
      <c r="EQ1013">
        <v>132096</v>
      </c>
      <c r="ER1013">
        <v>25.67</v>
      </c>
      <c r="ES1013">
        <v>0</v>
      </c>
      <c r="ET1013">
        <v>2.37</v>
      </c>
      <c r="EU1013">
        <v>1.55</v>
      </c>
      <c r="EV1013">
        <v>23.3</v>
      </c>
      <c r="EW1013">
        <v>0.06</v>
      </c>
      <c r="EX1013">
        <v>0</v>
      </c>
      <c r="EY1013">
        <v>0</v>
      </c>
      <c r="FQ1013">
        <v>0</v>
      </c>
      <c r="FR1013">
        <f t="shared" si="709"/>
        <v>0</v>
      </c>
      <c r="FS1013">
        <v>0</v>
      </c>
      <c r="FX1013">
        <v>70</v>
      </c>
      <c r="FY1013">
        <v>10</v>
      </c>
      <c r="GA1013" t="s">
        <v>3</v>
      </c>
      <c r="GD1013">
        <v>0</v>
      </c>
      <c r="GF1013">
        <v>1481679690</v>
      </c>
      <c r="GG1013">
        <v>2</v>
      </c>
      <c r="GH1013">
        <v>1</v>
      </c>
      <c r="GI1013">
        <v>-2</v>
      </c>
      <c r="GJ1013">
        <v>0</v>
      </c>
      <c r="GK1013">
        <f>ROUND(R1013*(R12)/100,2)</f>
        <v>799.75</v>
      </c>
      <c r="GL1013">
        <f t="shared" si="710"/>
        <v>0</v>
      </c>
      <c r="GM1013">
        <f t="shared" si="711"/>
        <v>21968.87</v>
      </c>
      <c r="GN1013">
        <f t="shared" si="712"/>
        <v>0</v>
      </c>
      <c r="GO1013">
        <f t="shared" si="713"/>
        <v>0</v>
      </c>
      <c r="GP1013">
        <f t="shared" si="714"/>
        <v>21968.87</v>
      </c>
      <c r="GR1013">
        <v>0</v>
      </c>
      <c r="GS1013">
        <v>3</v>
      </c>
      <c r="GT1013">
        <v>0</v>
      </c>
      <c r="GU1013" t="s">
        <v>3</v>
      </c>
      <c r="GV1013">
        <f t="shared" si="717"/>
        <v>0</v>
      </c>
      <c r="GW1013">
        <v>1</v>
      </c>
      <c r="GX1013">
        <f t="shared" si="715"/>
        <v>0</v>
      </c>
      <c r="HA1013">
        <v>0</v>
      </c>
      <c r="HB1013">
        <v>0</v>
      </c>
      <c r="HC1013">
        <f t="shared" si="716"/>
        <v>0</v>
      </c>
      <c r="HE1013" t="s">
        <v>3</v>
      </c>
      <c r="HF1013" t="s">
        <v>3</v>
      </c>
      <c r="HM1013" t="s">
        <v>3</v>
      </c>
      <c r="HN1013" t="s">
        <v>3</v>
      </c>
      <c r="HO1013" t="s">
        <v>3</v>
      </c>
      <c r="HP1013" t="s">
        <v>3</v>
      </c>
      <c r="HQ1013" t="s">
        <v>3</v>
      </c>
      <c r="IK1013">
        <v>0</v>
      </c>
    </row>
    <row r="1014" spans="1:245" x14ac:dyDescent="0.2">
      <c r="A1014">
        <v>17</v>
      </c>
      <c r="B1014">
        <v>1</v>
      </c>
      <c r="C1014">
        <f>ROW(SmtRes!A895)</f>
        <v>895</v>
      </c>
      <c r="D1014">
        <f>ROW(EtalonRes!A895)</f>
        <v>895</v>
      </c>
      <c r="E1014" t="s">
        <v>635</v>
      </c>
      <c r="F1014" t="s">
        <v>56</v>
      </c>
      <c r="G1014" t="s">
        <v>57</v>
      </c>
      <c r="H1014" t="s">
        <v>19</v>
      </c>
      <c r="I1014">
        <v>637</v>
      </c>
      <c r="J1014">
        <v>0</v>
      </c>
      <c r="K1014">
        <v>637</v>
      </c>
      <c r="O1014">
        <f t="shared" si="685"/>
        <v>37041.550000000003</v>
      </c>
      <c r="P1014">
        <f t="shared" si="686"/>
        <v>38.22</v>
      </c>
      <c r="Q1014">
        <f t="shared" si="687"/>
        <v>0</v>
      </c>
      <c r="R1014">
        <f t="shared" si="688"/>
        <v>0</v>
      </c>
      <c r="S1014">
        <f t="shared" si="689"/>
        <v>37003.33</v>
      </c>
      <c r="T1014">
        <f t="shared" si="690"/>
        <v>0</v>
      </c>
      <c r="U1014">
        <f t="shared" si="691"/>
        <v>101.92</v>
      </c>
      <c r="V1014">
        <f t="shared" si="692"/>
        <v>0</v>
      </c>
      <c r="W1014">
        <f t="shared" si="693"/>
        <v>0</v>
      </c>
      <c r="X1014">
        <f t="shared" si="694"/>
        <v>25902.33</v>
      </c>
      <c r="Y1014">
        <f t="shared" si="695"/>
        <v>3700.33</v>
      </c>
      <c r="AA1014">
        <v>150194011</v>
      </c>
      <c r="AB1014">
        <f t="shared" si="696"/>
        <v>58.15</v>
      </c>
      <c r="AC1014">
        <f>ROUND((ES1014),6)</f>
        <v>0.06</v>
      </c>
      <c r="AD1014">
        <f>ROUND((((ET1014)-(EU1014))+AE1014),6)</f>
        <v>0</v>
      </c>
      <c r="AE1014">
        <f t="shared" ref="AE1014:AF1016" si="718">ROUND((EU1014),6)</f>
        <v>0</v>
      </c>
      <c r="AF1014">
        <f t="shared" si="718"/>
        <v>58.09</v>
      </c>
      <c r="AG1014">
        <f t="shared" si="697"/>
        <v>0</v>
      </c>
      <c r="AH1014">
        <f t="shared" ref="AH1014:AI1016" si="719">(EW1014)</f>
        <v>0.16</v>
      </c>
      <c r="AI1014">
        <f t="shared" si="719"/>
        <v>0</v>
      </c>
      <c r="AJ1014">
        <f t="shared" si="698"/>
        <v>0</v>
      </c>
      <c r="AK1014">
        <v>58.15</v>
      </c>
      <c r="AL1014">
        <v>0.06</v>
      </c>
      <c r="AM1014">
        <v>0</v>
      </c>
      <c r="AN1014">
        <v>0</v>
      </c>
      <c r="AO1014">
        <v>58.09</v>
      </c>
      <c r="AP1014">
        <v>0</v>
      </c>
      <c r="AQ1014">
        <v>0.16</v>
      </c>
      <c r="AR1014">
        <v>0</v>
      </c>
      <c r="AS1014">
        <v>0</v>
      </c>
      <c r="AT1014">
        <v>70</v>
      </c>
      <c r="AU1014">
        <v>10</v>
      </c>
      <c r="AV1014">
        <v>1</v>
      </c>
      <c r="AW1014">
        <v>1</v>
      </c>
      <c r="AZ1014">
        <v>1</v>
      </c>
      <c r="BA1014">
        <v>1</v>
      </c>
      <c r="BB1014">
        <v>1</v>
      </c>
      <c r="BC1014">
        <v>1</v>
      </c>
      <c r="BD1014" t="s">
        <v>3</v>
      </c>
      <c r="BE1014" t="s">
        <v>3</v>
      </c>
      <c r="BF1014" t="s">
        <v>3</v>
      </c>
      <c r="BG1014" t="s">
        <v>3</v>
      </c>
      <c r="BH1014">
        <v>0</v>
      </c>
      <c r="BI1014">
        <v>4</v>
      </c>
      <c r="BJ1014" t="s">
        <v>58</v>
      </c>
      <c r="BM1014">
        <v>0</v>
      </c>
      <c r="BN1014">
        <v>0</v>
      </c>
      <c r="BO1014" t="s">
        <v>3</v>
      </c>
      <c r="BP1014">
        <v>0</v>
      </c>
      <c r="BQ1014">
        <v>1</v>
      </c>
      <c r="BR1014">
        <v>0</v>
      </c>
      <c r="BS1014">
        <v>1</v>
      </c>
      <c r="BT1014">
        <v>1</v>
      </c>
      <c r="BU1014">
        <v>1</v>
      </c>
      <c r="BV1014">
        <v>1</v>
      </c>
      <c r="BW1014">
        <v>1</v>
      </c>
      <c r="BX1014">
        <v>1</v>
      </c>
      <c r="BY1014" t="s">
        <v>3</v>
      </c>
      <c r="BZ1014">
        <v>70</v>
      </c>
      <c r="CA1014">
        <v>10</v>
      </c>
      <c r="CB1014" t="s">
        <v>3</v>
      </c>
      <c r="CE1014">
        <v>0</v>
      </c>
      <c r="CF1014">
        <v>0</v>
      </c>
      <c r="CG1014">
        <v>0</v>
      </c>
      <c r="CM1014">
        <v>0</v>
      </c>
      <c r="CN1014" t="s">
        <v>3</v>
      </c>
      <c r="CO1014">
        <v>0</v>
      </c>
      <c r="CP1014">
        <f t="shared" si="699"/>
        <v>37041.550000000003</v>
      </c>
      <c r="CQ1014">
        <f t="shared" si="700"/>
        <v>0.06</v>
      </c>
      <c r="CR1014">
        <f>((((ET1014)*BB1014-(EU1014)*BS1014)+AE1014*BS1014)*AV1014)</f>
        <v>0</v>
      </c>
      <c r="CS1014">
        <f t="shared" si="701"/>
        <v>0</v>
      </c>
      <c r="CT1014">
        <f t="shared" si="702"/>
        <v>58.09</v>
      </c>
      <c r="CU1014">
        <f t="shared" si="703"/>
        <v>0</v>
      </c>
      <c r="CV1014">
        <f t="shared" si="704"/>
        <v>0.16</v>
      </c>
      <c r="CW1014">
        <f t="shared" si="705"/>
        <v>0</v>
      </c>
      <c r="CX1014">
        <f t="shared" si="706"/>
        <v>0</v>
      </c>
      <c r="CY1014">
        <f t="shared" si="707"/>
        <v>25902.331000000002</v>
      </c>
      <c r="CZ1014">
        <f t="shared" si="708"/>
        <v>3700.3330000000005</v>
      </c>
      <c r="DC1014" t="s">
        <v>3</v>
      </c>
      <c r="DD1014" t="s">
        <v>3</v>
      </c>
      <c r="DE1014" t="s">
        <v>3</v>
      </c>
      <c r="DF1014" t="s">
        <v>3</v>
      </c>
      <c r="DG1014" t="s">
        <v>3</v>
      </c>
      <c r="DH1014" t="s">
        <v>3</v>
      </c>
      <c r="DI1014" t="s">
        <v>3</v>
      </c>
      <c r="DJ1014" t="s">
        <v>3</v>
      </c>
      <c r="DK1014" t="s">
        <v>3</v>
      </c>
      <c r="DL1014" t="s">
        <v>3</v>
      </c>
      <c r="DM1014" t="s">
        <v>3</v>
      </c>
      <c r="DN1014">
        <v>0</v>
      </c>
      <c r="DO1014">
        <v>0</v>
      </c>
      <c r="DP1014">
        <v>1</v>
      </c>
      <c r="DQ1014">
        <v>1</v>
      </c>
      <c r="DU1014">
        <v>1010</v>
      </c>
      <c r="DV1014" t="s">
        <v>19</v>
      </c>
      <c r="DW1014" t="s">
        <v>19</v>
      </c>
      <c r="DX1014">
        <v>1</v>
      </c>
      <c r="DZ1014" t="s">
        <v>3</v>
      </c>
      <c r="EA1014" t="s">
        <v>3</v>
      </c>
      <c r="EB1014" t="s">
        <v>3</v>
      </c>
      <c r="EC1014" t="s">
        <v>3</v>
      </c>
      <c r="EE1014">
        <v>113434998</v>
      </c>
      <c r="EF1014">
        <v>1</v>
      </c>
      <c r="EG1014" t="s">
        <v>23</v>
      </c>
      <c r="EH1014">
        <v>0</v>
      </c>
      <c r="EI1014" t="s">
        <v>3</v>
      </c>
      <c r="EJ1014">
        <v>4</v>
      </c>
      <c r="EK1014">
        <v>0</v>
      </c>
      <c r="EL1014" t="s">
        <v>24</v>
      </c>
      <c r="EM1014" t="s">
        <v>25</v>
      </c>
      <c r="EO1014" t="s">
        <v>3</v>
      </c>
      <c r="EQ1014">
        <v>0</v>
      </c>
      <c r="ER1014">
        <v>58.15</v>
      </c>
      <c r="ES1014">
        <v>0.06</v>
      </c>
      <c r="ET1014">
        <v>0</v>
      </c>
      <c r="EU1014">
        <v>0</v>
      </c>
      <c r="EV1014">
        <v>58.09</v>
      </c>
      <c r="EW1014">
        <v>0.16</v>
      </c>
      <c r="EX1014">
        <v>0</v>
      </c>
      <c r="EY1014">
        <v>0</v>
      </c>
      <c r="FQ1014">
        <v>0</v>
      </c>
      <c r="FR1014">
        <f t="shared" si="709"/>
        <v>0</v>
      </c>
      <c r="FS1014">
        <v>0</v>
      </c>
      <c r="FX1014">
        <v>70</v>
      </c>
      <c r="FY1014">
        <v>10</v>
      </c>
      <c r="GA1014" t="s">
        <v>3</v>
      </c>
      <c r="GD1014">
        <v>0</v>
      </c>
      <c r="GF1014">
        <v>-1393869291</v>
      </c>
      <c r="GG1014">
        <v>2</v>
      </c>
      <c r="GH1014">
        <v>1</v>
      </c>
      <c r="GI1014">
        <v>-2</v>
      </c>
      <c r="GJ1014">
        <v>0</v>
      </c>
      <c r="GK1014">
        <f>ROUND(R1014*(R12)/100,2)</f>
        <v>0</v>
      </c>
      <c r="GL1014">
        <f t="shared" si="710"/>
        <v>0</v>
      </c>
      <c r="GM1014">
        <f t="shared" si="711"/>
        <v>66644.210000000006</v>
      </c>
      <c r="GN1014">
        <f t="shared" si="712"/>
        <v>0</v>
      </c>
      <c r="GO1014">
        <f t="shared" si="713"/>
        <v>0</v>
      </c>
      <c r="GP1014">
        <f t="shared" si="714"/>
        <v>66644.210000000006</v>
      </c>
      <c r="GR1014">
        <v>0</v>
      </c>
      <c r="GS1014">
        <v>0</v>
      </c>
      <c r="GT1014">
        <v>0</v>
      </c>
      <c r="GU1014" t="s">
        <v>3</v>
      </c>
      <c r="GV1014">
        <f t="shared" si="717"/>
        <v>0</v>
      </c>
      <c r="GW1014">
        <v>1</v>
      </c>
      <c r="GX1014">
        <f t="shared" si="715"/>
        <v>0</v>
      </c>
      <c r="HA1014">
        <v>0</v>
      </c>
      <c r="HB1014">
        <v>0</v>
      </c>
      <c r="HC1014">
        <f t="shared" si="716"/>
        <v>0</v>
      </c>
      <c r="HE1014" t="s">
        <v>3</v>
      </c>
      <c r="HF1014" t="s">
        <v>3</v>
      </c>
      <c r="HM1014" t="s">
        <v>3</v>
      </c>
      <c r="HN1014" t="s">
        <v>3</v>
      </c>
      <c r="HO1014" t="s">
        <v>3</v>
      </c>
      <c r="HP1014" t="s">
        <v>3</v>
      </c>
      <c r="HQ1014" t="s">
        <v>3</v>
      </c>
      <c r="IK1014">
        <v>0</v>
      </c>
    </row>
    <row r="1015" spans="1:245" x14ac:dyDescent="0.2">
      <c r="A1015">
        <v>17</v>
      </c>
      <c r="B1015">
        <v>1</v>
      </c>
      <c r="C1015">
        <f>ROW(SmtRes!A896)</f>
        <v>896</v>
      </c>
      <c r="D1015">
        <f>ROW(EtalonRes!A896)</f>
        <v>896</v>
      </c>
      <c r="E1015" t="s">
        <v>636</v>
      </c>
      <c r="F1015" t="s">
        <v>250</v>
      </c>
      <c r="G1015" t="s">
        <v>251</v>
      </c>
      <c r="H1015" t="s">
        <v>19</v>
      </c>
      <c r="I1015">
        <v>637</v>
      </c>
      <c r="J1015">
        <v>0</v>
      </c>
      <c r="K1015">
        <v>637</v>
      </c>
      <c r="O1015">
        <f t="shared" si="685"/>
        <v>50877.19</v>
      </c>
      <c r="P1015">
        <f t="shared" si="686"/>
        <v>0</v>
      </c>
      <c r="Q1015">
        <f t="shared" si="687"/>
        <v>0</v>
      </c>
      <c r="R1015">
        <f t="shared" si="688"/>
        <v>0</v>
      </c>
      <c r="S1015">
        <f t="shared" si="689"/>
        <v>50877.19</v>
      </c>
      <c r="T1015">
        <f t="shared" si="690"/>
        <v>0</v>
      </c>
      <c r="U1015">
        <f t="shared" si="691"/>
        <v>140.14000000000001</v>
      </c>
      <c r="V1015">
        <f t="shared" si="692"/>
        <v>0</v>
      </c>
      <c r="W1015">
        <f t="shared" si="693"/>
        <v>0</v>
      </c>
      <c r="X1015">
        <f t="shared" si="694"/>
        <v>35614.03</v>
      </c>
      <c r="Y1015">
        <f t="shared" si="695"/>
        <v>5087.72</v>
      </c>
      <c r="AA1015">
        <v>150194011</v>
      </c>
      <c r="AB1015">
        <f t="shared" si="696"/>
        <v>79.87</v>
      </c>
      <c r="AC1015">
        <f>ROUND((ES1015),6)</f>
        <v>0</v>
      </c>
      <c r="AD1015">
        <f>ROUND((((ET1015)-(EU1015))+AE1015),6)</f>
        <v>0</v>
      </c>
      <c r="AE1015">
        <f t="shared" si="718"/>
        <v>0</v>
      </c>
      <c r="AF1015">
        <f t="shared" si="718"/>
        <v>79.87</v>
      </c>
      <c r="AG1015">
        <f t="shared" si="697"/>
        <v>0</v>
      </c>
      <c r="AH1015">
        <f t="shared" si="719"/>
        <v>0.22</v>
      </c>
      <c r="AI1015">
        <f t="shared" si="719"/>
        <v>0</v>
      </c>
      <c r="AJ1015">
        <f t="shared" si="698"/>
        <v>0</v>
      </c>
      <c r="AK1015">
        <v>79.87</v>
      </c>
      <c r="AL1015">
        <v>0</v>
      </c>
      <c r="AM1015">
        <v>0</v>
      </c>
      <c r="AN1015">
        <v>0</v>
      </c>
      <c r="AO1015">
        <v>79.87</v>
      </c>
      <c r="AP1015">
        <v>0</v>
      </c>
      <c r="AQ1015">
        <v>0.22</v>
      </c>
      <c r="AR1015">
        <v>0</v>
      </c>
      <c r="AS1015">
        <v>0</v>
      </c>
      <c r="AT1015">
        <v>70</v>
      </c>
      <c r="AU1015">
        <v>10</v>
      </c>
      <c r="AV1015">
        <v>1</v>
      </c>
      <c r="AW1015">
        <v>1</v>
      </c>
      <c r="AZ1015">
        <v>1</v>
      </c>
      <c r="BA1015">
        <v>1</v>
      </c>
      <c r="BB1015">
        <v>1</v>
      </c>
      <c r="BC1015">
        <v>1</v>
      </c>
      <c r="BD1015" t="s">
        <v>3</v>
      </c>
      <c r="BE1015" t="s">
        <v>3</v>
      </c>
      <c r="BF1015" t="s">
        <v>3</v>
      </c>
      <c r="BG1015" t="s">
        <v>3</v>
      </c>
      <c r="BH1015">
        <v>0</v>
      </c>
      <c r="BI1015">
        <v>4</v>
      </c>
      <c r="BJ1015" t="s">
        <v>252</v>
      </c>
      <c r="BM1015">
        <v>0</v>
      </c>
      <c r="BN1015">
        <v>0</v>
      </c>
      <c r="BO1015" t="s">
        <v>3</v>
      </c>
      <c r="BP1015">
        <v>0</v>
      </c>
      <c r="BQ1015">
        <v>1</v>
      </c>
      <c r="BR1015">
        <v>0</v>
      </c>
      <c r="BS1015">
        <v>1</v>
      </c>
      <c r="BT1015">
        <v>1</v>
      </c>
      <c r="BU1015">
        <v>1</v>
      </c>
      <c r="BV1015">
        <v>1</v>
      </c>
      <c r="BW1015">
        <v>1</v>
      </c>
      <c r="BX1015">
        <v>1</v>
      </c>
      <c r="BY1015" t="s">
        <v>3</v>
      </c>
      <c r="BZ1015">
        <v>70</v>
      </c>
      <c r="CA1015">
        <v>10</v>
      </c>
      <c r="CB1015" t="s">
        <v>3</v>
      </c>
      <c r="CE1015">
        <v>0</v>
      </c>
      <c r="CF1015">
        <v>0</v>
      </c>
      <c r="CG1015">
        <v>0</v>
      </c>
      <c r="CM1015">
        <v>0</v>
      </c>
      <c r="CN1015" t="s">
        <v>3</v>
      </c>
      <c r="CO1015">
        <v>0</v>
      </c>
      <c r="CP1015">
        <f t="shared" si="699"/>
        <v>50877.19</v>
      </c>
      <c r="CQ1015">
        <f t="shared" si="700"/>
        <v>0</v>
      </c>
      <c r="CR1015">
        <f>((((ET1015)*BB1015-(EU1015)*BS1015)+AE1015*BS1015)*AV1015)</f>
        <v>0</v>
      </c>
      <c r="CS1015">
        <f t="shared" si="701"/>
        <v>0</v>
      </c>
      <c r="CT1015">
        <f t="shared" si="702"/>
        <v>79.87</v>
      </c>
      <c r="CU1015">
        <f t="shared" si="703"/>
        <v>0</v>
      </c>
      <c r="CV1015">
        <f t="shared" si="704"/>
        <v>0.22</v>
      </c>
      <c r="CW1015">
        <f t="shared" si="705"/>
        <v>0</v>
      </c>
      <c r="CX1015">
        <f t="shared" si="706"/>
        <v>0</v>
      </c>
      <c r="CY1015">
        <f t="shared" si="707"/>
        <v>35614.033000000003</v>
      </c>
      <c r="CZ1015">
        <f t="shared" si="708"/>
        <v>5087.7190000000001</v>
      </c>
      <c r="DC1015" t="s">
        <v>3</v>
      </c>
      <c r="DD1015" t="s">
        <v>3</v>
      </c>
      <c r="DE1015" t="s">
        <v>3</v>
      </c>
      <c r="DF1015" t="s">
        <v>3</v>
      </c>
      <c r="DG1015" t="s">
        <v>3</v>
      </c>
      <c r="DH1015" t="s">
        <v>3</v>
      </c>
      <c r="DI1015" t="s">
        <v>3</v>
      </c>
      <c r="DJ1015" t="s">
        <v>3</v>
      </c>
      <c r="DK1015" t="s">
        <v>3</v>
      </c>
      <c r="DL1015" t="s">
        <v>3</v>
      </c>
      <c r="DM1015" t="s">
        <v>3</v>
      </c>
      <c r="DN1015">
        <v>0</v>
      </c>
      <c r="DO1015">
        <v>0</v>
      </c>
      <c r="DP1015">
        <v>1</v>
      </c>
      <c r="DQ1015">
        <v>1</v>
      </c>
      <c r="DU1015">
        <v>1010</v>
      </c>
      <c r="DV1015" t="s">
        <v>19</v>
      </c>
      <c r="DW1015" t="s">
        <v>19</v>
      </c>
      <c r="DX1015">
        <v>1</v>
      </c>
      <c r="DZ1015" t="s">
        <v>3</v>
      </c>
      <c r="EA1015" t="s">
        <v>3</v>
      </c>
      <c r="EB1015" t="s">
        <v>3</v>
      </c>
      <c r="EC1015" t="s">
        <v>3</v>
      </c>
      <c r="EE1015">
        <v>113434998</v>
      </c>
      <c r="EF1015">
        <v>1</v>
      </c>
      <c r="EG1015" t="s">
        <v>23</v>
      </c>
      <c r="EH1015">
        <v>0</v>
      </c>
      <c r="EI1015" t="s">
        <v>3</v>
      </c>
      <c r="EJ1015">
        <v>4</v>
      </c>
      <c r="EK1015">
        <v>0</v>
      </c>
      <c r="EL1015" t="s">
        <v>24</v>
      </c>
      <c r="EM1015" t="s">
        <v>25</v>
      </c>
      <c r="EO1015" t="s">
        <v>3</v>
      </c>
      <c r="EQ1015">
        <v>0</v>
      </c>
      <c r="ER1015">
        <v>79.87</v>
      </c>
      <c r="ES1015">
        <v>0</v>
      </c>
      <c r="ET1015">
        <v>0</v>
      </c>
      <c r="EU1015">
        <v>0</v>
      </c>
      <c r="EV1015">
        <v>79.87</v>
      </c>
      <c r="EW1015">
        <v>0.22</v>
      </c>
      <c r="EX1015">
        <v>0</v>
      </c>
      <c r="EY1015">
        <v>0</v>
      </c>
      <c r="FQ1015">
        <v>0</v>
      </c>
      <c r="FR1015">
        <f t="shared" si="709"/>
        <v>0</v>
      </c>
      <c r="FS1015">
        <v>0</v>
      </c>
      <c r="FX1015">
        <v>70</v>
      </c>
      <c r="FY1015">
        <v>10</v>
      </c>
      <c r="GA1015" t="s">
        <v>3</v>
      </c>
      <c r="GD1015">
        <v>0</v>
      </c>
      <c r="GF1015">
        <v>-1241436916</v>
      </c>
      <c r="GG1015">
        <v>2</v>
      </c>
      <c r="GH1015">
        <v>1</v>
      </c>
      <c r="GI1015">
        <v>-2</v>
      </c>
      <c r="GJ1015">
        <v>0</v>
      </c>
      <c r="GK1015">
        <f>ROUND(R1015*(R12)/100,2)</f>
        <v>0</v>
      </c>
      <c r="GL1015">
        <f t="shared" si="710"/>
        <v>0</v>
      </c>
      <c r="GM1015">
        <f t="shared" si="711"/>
        <v>91578.94</v>
      </c>
      <c r="GN1015">
        <f t="shared" si="712"/>
        <v>0</v>
      </c>
      <c r="GO1015">
        <f t="shared" si="713"/>
        <v>0</v>
      </c>
      <c r="GP1015">
        <f t="shared" si="714"/>
        <v>91578.94</v>
      </c>
      <c r="GR1015">
        <v>0</v>
      </c>
      <c r="GS1015">
        <v>0</v>
      </c>
      <c r="GT1015">
        <v>0</v>
      </c>
      <c r="GU1015" t="s">
        <v>3</v>
      </c>
      <c r="GV1015">
        <f t="shared" si="717"/>
        <v>0</v>
      </c>
      <c r="GW1015">
        <v>1</v>
      </c>
      <c r="GX1015">
        <f t="shared" si="715"/>
        <v>0</v>
      </c>
      <c r="HA1015">
        <v>0</v>
      </c>
      <c r="HB1015">
        <v>0</v>
      </c>
      <c r="HC1015">
        <f t="shared" si="716"/>
        <v>0</v>
      </c>
      <c r="HE1015" t="s">
        <v>3</v>
      </c>
      <c r="HF1015" t="s">
        <v>3</v>
      </c>
      <c r="HM1015" t="s">
        <v>3</v>
      </c>
      <c r="HN1015" t="s">
        <v>3</v>
      </c>
      <c r="HO1015" t="s">
        <v>3</v>
      </c>
      <c r="HP1015" t="s">
        <v>3</v>
      </c>
      <c r="HQ1015" t="s">
        <v>3</v>
      </c>
      <c r="IK1015">
        <v>0</v>
      </c>
    </row>
    <row r="1016" spans="1:245" x14ac:dyDescent="0.2">
      <c r="A1016">
        <v>17</v>
      </c>
      <c r="B1016">
        <v>1</v>
      </c>
      <c r="C1016">
        <f>ROW(SmtRes!A901)</f>
        <v>901</v>
      </c>
      <c r="D1016">
        <f>ROW(EtalonRes!A901)</f>
        <v>901</v>
      </c>
      <c r="E1016" t="s">
        <v>637</v>
      </c>
      <c r="F1016" t="s">
        <v>254</v>
      </c>
      <c r="G1016" t="s">
        <v>255</v>
      </c>
      <c r="H1016" t="s">
        <v>19</v>
      </c>
      <c r="I1016">
        <v>637</v>
      </c>
      <c r="J1016">
        <v>0</v>
      </c>
      <c r="K1016">
        <v>637</v>
      </c>
      <c r="O1016">
        <f t="shared" si="685"/>
        <v>103697.23</v>
      </c>
      <c r="P1016">
        <f t="shared" si="686"/>
        <v>1936.48</v>
      </c>
      <c r="Q1016">
        <f t="shared" si="687"/>
        <v>0</v>
      </c>
      <c r="R1016">
        <f t="shared" si="688"/>
        <v>0</v>
      </c>
      <c r="S1016">
        <f t="shared" si="689"/>
        <v>101760.75</v>
      </c>
      <c r="T1016">
        <f t="shared" si="690"/>
        <v>0</v>
      </c>
      <c r="U1016">
        <f t="shared" si="691"/>
        <v>280.28000000000003</v>
      </c>
      <c r="V1016">
        <f t="shared" si="692"/>
        <v>0</v>
      </c>
      <c r="W1016">
        <f t="shared" si="693"/>
        <v>0</v>
      </c>
      <c r="X1016">
        <f t="shared" si="694"/>
        <v>71232.53</v>
      </c>
      <c r="Y1016">
        <f t="shared" si="695"/>
        <v>10176.08</v>
      </c>
      <c r="AA1016">
        <v>150194011</v>
      </c>
      <c r="AB1016">
        <f t="shared" si="696"/>
        <v>162.79</v>
      </c>
      <c r="AC1016">
        <f>ROUND((ES1016),6)</f>
        <v>3.04</v>
      </c>
      <c r="AD1016">
        <f>ROUND((((ET1016)-(EU1016))+AE1016),6)</f>
        <v>0</v>
      </c>
      <c r="AE1016">
        <f t="shared" si="718"/>
        <v>0</v>
      </c>
      <c r="AF1016">
        <f t="shared" si="718"/>
        <v>159.75</v>
      </c>
      <c r="AG1016">
        <f t="shared" si="697"/>
        <v>0</v>
      </c>
      <c r="AH1016">
        <f t="shared" si="719"/>
        <v>0.44</v>
      </c>
      <c r="AI1016">
        <f t="shared" si="719"/>
        <v>0</v>
      </c>
      <c r="AJ1016">
        <f t="shared" si="698"/>
        <v>0</v>
      </c>
      <c r="AK1016">
        <v>162.79</v>
      </c>
      <c r="AL1016">
        <v>3.04</v>
      </c>
      <c r="AM1016">
        <v>0</v>
      </c>
      <c r="AN1016">
        <v>0</v>
      </c>
      <c r="AO1016">
        <v>159.75</v>
      </c>
      <c r="AP1016">
        <v>0</v>
      </c>
      <c r="AQ1016">
        <v>0.44</v>
      </c>
      <c r="AR1016">
        <v>0</v>
      </c>
      <c r="AS1016">
        <v>0</v>
      </c>
      <c r="AT1016">
        <v>70</v>
      </c>
      <c r="AU1016">
        <v>10</v>
      </c>
      <c r="AV1016">
        <v>1</v>
      </c>
      <c r="AW1016">
        <v>1</v>
      </c>
      <c r="AZ1016">
        <v>1</v>
      </c>
      <c r="BA1016">
        <v>1</v>
      </c>
      <c r="BB1016">
        <v>1</v>
      </c>
      <c r="BC1016">
        <v>1</v>
      </c>
      <c r="BD1016" t="s">
        <v>3</v>
      </c>
      <c r="BE1016" t="s">
        <v>3</v>
      </c>
      <c r="BF1016" t="s">
        <v>3</v>
      </c>
      <c r="BG1016" t="s">
        <v>3</v>
      </c>
      <c r="BH1016">
        <v>0</v>
      </c>
      <c r="BI1016">
        <v>4</v>
      </c>
      <c r="BJ1016" t="s">
        <v>256</v>
      </c>
      <c r="BM1016">
        <v>0</v>
      </c>
      <c r="BN1016">
        <v>0</v>
      </c>
      <c r="BO1016" t="s">
        <v>3</v>
      </c>
      <c r="BP1016">
        <v>0</v>
      </c>
      <c r="BQ1016">
        <v>1</v>
      </c>
      <c r="BR1016">
        <v>0</v>
      </c>
      <c r="BS1016">
        <v>1</v>
      </c>
      <c r="BT1016">
        <v>1</v>
      </c>
      <c r="BU1016">
        <v>1</v>
      </c>
      <c r="BV1016">
        <v>1</v>
      </c>
      <c r="BW1016">
        <v>1</v>
      </c>
      <c r="BX1016">
        <v>1</v>
      </c>
      <c r="BY1016" t="s">
        <v>3</v>
      </c>
      <c r="BZ1016">
        <v>70</v>
      </c>
      <c r="CA1016">
        <v>10</v>
      </c>
      <c r="CB1016" t="s">
        <v>3</v>
      </c>
      <c r="CE1016">
        <v>0</v>
      </c>
      <c r="CF1016">
        <v>0</v>
      </c>
      <c r="CG1016">
        <v>0</v>
      </c>
      <c r="CM1016">
        <v>0</v>
      </c>
      <c r="CN1016" t="s">
        <v>3</v>
      </c>
      <c r="CO1016">
        <v>0</v>
      </c>
      <c r="CP1016">
        <f t="shared" si="699"/>
        <v>103697.23</v>
      </c>
      <c r="CQ1016">
        <f t="shared" si="700"/>
        <v>3.04</v>
      </c>
      <c r="CR1016">
        <f>((((ET1016)*BB1016-(EU1016)*BS1016)+AE1016*BS1016)*AV1016)</f>
        <v>0</v>
      </c>
      <c r="CS1016">
        <f t="shared" si="701"/>
        <v>0</v>
      </c>
      <c r="CT1016">
        <f t="shared" si="702"/>
        <v>159.75</v>
      </c>
      <c r="CU1016">
        <f t="shared" si="703"/>
        <v>0</v>
      </c>
      <c r="CV1016">
        <f t="shared" si="704"/>
        <v>0.44</v>
      </c>
      <c r="CW1016">
        <f t="shared" si="705"/>
        <v>0</v>
      </c>
      <c r="CX1016">
        <f t="shared" si="706"/>
        <v>0</v>
      </c>
      <c r="CY1016">
        <f t="shared" si="707"/>
        <v>71232.524999999994</v>
      </c>
      <c r="CZ1016">
        <f t="shared" si="708"/>
        <v>10176.075000000001</v>
      </c>
      <c r="DC1016" t="s">
        <v>3</v>
      </c>
      <c r="DD1016" t="s">
        <v>3</v>
      </c>
      <c r="DE1016" t="s">
        <v>3</v>
      </c>
      <c r="DF1016" t="s">
        <v>3</v>
      </c>
      <c r="DG1016" t="s">
        <v>3</v>
      </c>
      <c r="DH1016" t="s">
        <v>3</v>
      </c>
      <c r="DI1016" t="s">
        <v>3</v>
      </c>
      <c r="DJ1016" t="s">
        <v>3</v>
      </c>
      <c r="DK1016" t="s">
        <v>3</v>
      </c>
      <c r="DL1016" t="s">
        <v>3</v>
      </c>
      <c r="DM1016" t="s">
        <v>3</v>
      </c>
      <c r="DN1016">
        <v>0</v>
      </c>
      <c r="DO1016">
        <v>0</v>
      </c>
      <c r="DP1016">
        <v>1</v>
      </c>
      <c r="DQ1016">
        <v>1</v>
      </c>
      <c r="DU1016">
        <v>1010</v>
      </c>
      <c r="DV1016" t="s">
        <v>19</v>
      </c>
      <c r="DW1016" t="s">
        <v>19</v>
      </c>
      <c r="DX1016">
        <v>1</v>
      </c>
      <c r="DZ1016" t="s">
        <v>3</v>
      </c>
      <c r="EA1016" t="s">
        <v>3</v>
      </c>
      <c r="EB1016" t="s">
        <v>3</v>
      </c>
      <c r="EC1016" t="s">
        <v>3</v>
      </c>
      <c r="EE1016">
        <v>113434998</v>
      </c>
      <c r="EF1016">
        <v>1</v>
      </c>
      <c r="EG1016" t="s">
        <v>23</v>
      </c>
      <c r="EH1016">
        <v>0</v>
      </c>
      <c r="EI1016" t="s">
        <v>3</v>
      </c>
      <c r="EJ1016">
        <v>4</v>
      </c>
      <c r="EK1016">
        <v>0</v>
      </c>
      <c r="EL1016" t="s">
        <v>24</v>
      </c>
      <c r="EM1016" t="s">
        <v>25</v>
      </c>
      <c r="EO1016" t="s">
        <v>3</v>
      </c>
      <c r="EQ1016">
        <v>0</v>
      </c>
      <c r="ER1016">
        <v>162.79</v>
      </c>
      <c r="ES1016">
        <v>3.04</v>
      </c>
      <c r="ET1016">
        <v>0</v>
      </c>
      <c r="EU1016">
        <v>0</v>
      </c>
      <c r="EV1016">
        <v>159.75</v>
      </c>
      <c r="EW1016">
        <v>0.44</v>
      </c>
      <c r="EX1016">
        <v>0</v>
      </c>
      <c r="EY1016">
        <v>0</v>
      </c>
      <c r="FQ1016">
        <v>0</v>
      </c>
      <c r="FR1016">
        <f t="shared" si="709"/>
        <v>0</v>
      </c>
      <c r="FS1016">
        <v>0</v>
      </c>
      <c r="FX1016">
        <v>70</v>
      </c>
      <c r="FY1016">
        <v>10</v>
      </c>
      <c r="GA1016" t="s">
        <v>3</v>
      </c>
      <c r="GD1016">
        <v>0</v>
      </c>
      <c r="GF1016">
        <v>589556195</v>
      </c>
      <c r="GG1016">
        <v>2</v>
      </c>
      <c r="GH1016">
        <v>1</v>
      </c>
      <c r="GI1016">
        <v>-2</v>
      </c>
      <c r="GJ1016">
        <v>0</v>
      </c>
      <c r="GK1016">
        <f>ROUND(R1016*(R12)/100,2)</f>
        <v>0</v>
      </c>
      <c r="GL1016">
        <f t="shared" si="710"/>
        <v>0</v>
      </c>
      <c r="GM1016">
        <f t="shared" si="711"/>
        <v>185105.84</v>
      </c>
      <c r="GN1016">
        <f t="shared" si="712"/>
        <v>0</v>
      </c>
      <c r="GO1016">
        <f t="shared" si="713"/>
        <v>0</v>
      </c>
      <c r="GP1016">
        <f t="shared" si="714"/>
        <v>185105.84</v>
      </c>
      <c r="GR1016">
        <v>0</v>
      </c>
      <c r="GS1016">
        <v>0</v>
      </c>
      <c r="GT1016">
        <v>0</v>
      </c>
      <c r="GU1016" t="s">
        <v>3</v>
      </c>
      <c r="GV1016">
        <f t="shared" si="717"/>
        <v>0</v>
      </c>
      <c r="GW1016">
        <v>1</v>
      </c>
      <c r="GX1016">
        <f t="shared" si="715"/>
        <v>0</v>
      </c>
      <c r="HA1016">
        <v>0</v>
      </c>
      <c r="HB1016">
        <v>0</v>
      </c>
      <c r="HC1016">
        <f t="shared" si="716"/>
        <v>0</v>
      </c>
      <c r="HE1016" t="s">
        <v>3</v>
      </c>
      <c r="HF1016" t="s">
        <v>3</v>
      </c>
      <c r="HM1016" t="s">
        <v>3</v>
      </c>
      <c r="HN1016" t="s">
        <v>3</v>
      </c>
      <c r="HO1016" t="s">
        <v>3</v>
      </c>
      <c r="HP1016" t="s">
        <v>3</v>
      </c>
      <c r="HQ1016" t="s">
        <v>3</v>
      </c>
      <c r="IK1016">
        <v>0</v>
      </c>
    </row>
    <row r="1017" spans="1:245" x14ac:dyDescent="0.2">
      <c r="A1017">
        <v>17</v>
      </c>
      <c r="B1017">
        <v>1</v>
      </c>
      <c r="C1017">
        <f>ROW(SmtRes!A905)</f>
        <v>905</v>
      </c>
      <c r="D1017">
        <f>ROW(EtalonRes!A905)</f>
        <v>905</v>
      </c>
      <c r="E1017" t="s">
        <v>638</v>
      </c>
      <c r="F1017" t="s">
        <v>60</v>
      </c>
      <c r="G1017" t="s">
        <v>61</v>
      </c>
      <c r="H1017" t="s">
        <v>19</v>
      </c>
      <c r="I1017">
        <v>16</v>
      </c>
      <c r="J1017">
        <v>0</v>
      </c>
      <c r="K1017">
        <v>16</v>
      </c>
      <c r="O1017">
        <f t="shared" si="685"/>
        <v>2185.23</v>
      </c>
      <c r="P1017">
        <f t="shared" si="686"/>
        <v>7.84</v>
      </c>
      <c r="Q1017">
        <f t="shared" si="687"/>
        <v>176.96</v>
      </c>
      <c r="R1017">
        <f t="shared" si="688"/>
        <v>115.47</v>
      </c>
      <c r="S1017">
        <f t="shared" si="689"/>
        <v>2000.43</v>
      </c>
      <c r="T1017">
        <f t="shared" si="690"/>
        <v>0</v>
      </c>
      <c r="U1017">
        <f t="shared" si="691"/>
        <v>5.1520000000000001</v>
      </c>
      <c r="V1017">
        <f t="shared" si="692"/>
        <v>0</v>
      </c>
      <c r="W1017">
        <f t="shared" si="693"/>
        <v>0</v>
      </c>
      <c r="X1017">
        <f t="shared" si="694"/>
        <v>1400.3</v>
      </c>
      <c r="Y1017">
        <f t="shared" si="695"/>
        <v>200.04</v>
      </c>
      <c r="AA1017">
        <v>150194011</v>
      </c>
      <c r="AB1017">
        <f t="shared" si="696"/>
        <v>136.577</v>
      </c>
      <c r="AC1017">
        <f>ROUND(((ES1017*1)),6)</f>
        <v>0.49</v>
      </c>
      <c r="AD1017">
        <f>ROUND(((((ET1017*0.7))-((EU1017*0.7)))+AE1017),6)</f>
        <v>11.06</v>
      </c>
      <c r="AE1017">
        <f>ROUND(((EU1017*0.7)),6)</f>
        <v>7.2169999999999996</v>
      </c>
      <c r="AF1017">
        <f>ROUND(((EV1017*0.7)),6)</f>
        <v>125.027</v>
      </c>
      <c r="AG1017">
        <f t="shared" si="697"/>
        <v>0</v>
      </c>
      <c r="AH1017">
        <f>((EW1017*0.7))</f>
        <v>0.32200000000000001</v>
      </c>
      <c r="AI1017">
        <f>((EX1017*0.7))</f>
        <v>0</v>
      </c>
      <c r="AJ1017">
        <f t="shared" si="698"/>
        <v>0</v>
      </c>
      <c r="AK1017">
        <v>194.9</v>
      </c>
      <c r="AL1017">
        <v>0.49</v>
      </c>
      <c r="AM1017">
        <v>15.8</v>
      </c>
      <c r="AN1017">
        <v>10.31</v>
      </c>
      <c r="AO1017">
        <v>178.61</v>
      </c>
      <c r="AP1017">
        <v>0</v>
      </c>
      <c r="AQ1017">
        <v>0.46</v>
      </c>
      <c r="AR1017">
        <v>0</v>
      </c>
      <c r="AS1017">
        <v>0</v>
      </c>
      <c r="AT1017">
        <v>70</v>
      </c>
      <c r="AU1017">
        <v>10</v>
      </c>
      <c r="AV1017">
        <v>1</v>
      </c>
      <c r="AW1017">
        <v>1</v>
      </c>
      <c r="AZ1017">
        <v>1</v>
      </c>
      <c r="BA1017">
        <v>1</v>
      </c>
      <c r="BB1017">
        <v>1</v>
      </c>
      <c r="BC1017">
        <v>1</v>
      </c>
      <c r="BD1017" t="s">
        <v>3</v>
      </c>
      <c r="BE1017" t="s">
        <v>3</v>
      </c>
      <c r="BF1017" t="s">
        <v>3</v>
      </c>
      <c r="BG1017" t="s">
        <v>3</v>
      </c>
      <c r="BH1017">
        <v>0</v>
      </c>
      <c r="BI1017">
        <v>4</v>
      </c>
      <c r="BJ1017" t="s">
        <v>639</v>
      </c>
      <c r="BM1017">
        <v>0</v>
      </c>
      <c r="BN1017">
        <v>0</v>
      </c>
      <c r="BO1017" t="s">
        <v>3</v>
      </c>
      <c r="BP1017">
        <v>0</v>
      </c>
      <c r="BQ1017">
        <v>1</v>
      </c>
      <c r="BR1017">
        <v>0</v>
      </c>
      <c r="BS1017">
        <v>1</v>
      </c>
      <c r="BT1017">
        <v>1</v>
      </c>
      <c r="BU1017">
        <v>1</v>
      </c>
      <c r="BV1017">
        <v>1</v>
      </c>
      <c r="BW1017">
        <v>1</v>
      </c>
      <c r="BX1017">
        <v>1</v>
      </c>
      <c r="BY1017" t="s">
        <v>3</v>
      </c>
      <c r="BZ1017">
        <v>70</v>
      </c>
      <c r="CA1017">
        <v>10</v>
      </c>
      <c r="CB1017" t="s">
        <v>3</v>
      </c>
      <c r="CE1017">
        <v>0</v>
      </c>
      <c r="CF1017">
        <v>0</v>
      </c>
      <c r="CG1017">
        <v>0</v>
      </c>
      <c r="CM1017">
        <v>0</v>
      </c>
      <c r="CN1017" t="s">
        <v>850</v>
      </c>
      <c r="CO1017">
        <v>0</v>
      </c>
      <c r="CP1017">
        <f t="shared" si="699"/>
        <v>2185.23</v>
      </c>
      <c r="CQ1017">
        <f t="shared" si="700"/>
        <v>0.49</v>
      </c>
      <c r="CR1017">
        <f>(((((ET1017*0.7))*BB1017-((EU1017*0.7))*BS1017)+AE1017*BS1017)*AV1017)</f>
        <v>11.06</v>
      </c>
      <c r="CS1017">
        <f t="shared" si="701"/>
        <v>7.2169999999999996</v>
      </c>
      <c r="CT1017">
        <f t="shared" si="702"/>
        <v>125.027</v>
      </c>
      <c r="CU1017">
        <f t="shared" si="703"/>
        <v>0</v>
      </c>
      <c r="CV1017">
        <f t="shared" si="704"/>
        <v>0.32200000000000001</v>
      </c>
      <c r="CW1017">
        <f t="shared" si="705"/>
        <v>0</v>
      </c>
      <c r="CX1017">
        <f t="shared" si="706"/>
        <v>0</v>
      </c>
      <c r="CY1017">
        <f t="shared" si="707"/>
        <v>1400.3010000000002</v>
      </c>
      <c r="CZ1017">
        <f t="shared" si="708"/>
        <v>200.04300000000001</v>
      </c>
      <c r="DC1017" t="s">
        <v>3</v>
      </c>
      <c r="DD1017" t="s">
        <v>21</v>
      </c>
      <c r="DE1017" t="s">
        <v>22</v>
      </c>
      <c r="DF1017" t="s">
        <v>22</v>
      </c>
      <c r="DG1017" t="s">
        <v>22</v>
      </c>
      <c r="DH1017" t="s">
        <v>3</v>
      </c>
      <c r="DI1017" t="s">
        <v>22</v>
      </c>
      <c r="DJ1017" t="s">
        <v>22</v>
      </c>
      <c r="DK1017" t="s">
        <v>3</v>
      </c>
      <c r="DL1017" t="s">
        <v>3</v>
      </c>
      <c r="DM1017" t="s">
        <v>3</v>
      </c>
      <c r="DN1017">
        <v>0</v>
      </c>
      <c r="DO1017">
        <v>0</v>
      </c>
      <c r="DP1017">
        <v>1</v>
      </c>
      <c r="DQ1017">
        <v>1</v>
      </c>
      <c r="DU1017">
        <v>1010</v>
      </c>
      <c r="DV1017" t="s">
        <v>19</v>
      </c>
      <c r="DW1017" t="s">
        <v>19</v>
      </c>
      <c r="DX1017">
        <v>1</v>
      </c>
      <c r="DZ1017" t="s">
        <v>3</v>
      </c>
      <c r="EA1017" t="s">
        <v>3</v>
      </c>
      <c r="EB1017" t="s">
        <v>3</v>
      </c>
      <c r="EC1017" t="s">
        <v>3</v>
      </c>
      <c r="EE1017">
        <v>113434998</v>
      </c>
      <c r="EF1017">
        <v>1</v>
      </c>
      <c r="EG1017" t="s">
        <v>23</v>
      </c>
      <c r="EH1017">
        <v>0</v>
      </c>
      <c r="EI1017" t="s">
        <v>3</v>
      </c>
      <c r="EJ1017">
        <v>4</v>
      </c>
      <c r="EK1017">
        <v>0</v>
      </c>
      <c r="EL1017" t="s">
        <v>24</v>
      </c>
      <c r="EM1017" t="s">
        <v>25</v>
      </c>
      <c r="EO1017" t="s">
        <v>26</v>
      </c>
      <c r="EQ1017">
        <v>131072</v>
      </c>
      <c r="ER1017">
        <v>194.9</v>
      </c>
      <c r="ES1017">
        <v>0.49</v>
      </c>
      <c r="ET1017">
        <v>15.8</v>
      </c>
      <c r="EU1017">
        <v>10.31</v>
      </c>
      <c r="EV1017">
        <v>178.61</v>
      </c>
      <c r="EW1017">
        <v>0.46</v>
      </c>
      <c r="EX1017">
        <v>0</v>
      </c>
      <c r="EY1017">
        <v>0</v>
      </c>
      <c r="FQ1017">
        <v>0</v>
      </c>
      <c r="FR1017">
        <f t="shared" si="709"/>
        <v>0</v>
      </c>
      <c r="FS1017">
        <v>0</v>
      </c>
      <c r="FX1017">
        <v>70</v>
      </c>
      <c r="FY1017">
        <v>10</v>
      </c>
      <c r="GA1017" t="s">
        <v>3</v>
      </c>
      <c r="GD1017">
        <v>0</v>
      </c>
      <c r="GF1017">
        <v>439067090</v>
      </c>
      <c r="GG1017">
        <v>2</v>
      </c>
      <c r="GH1017">
        <v>1</v>
      </c>
      <c r="GI1017">
        <v>-2</v>
      </c>
      <c r="GJ1017">
        <v>0</v>
      </c>
      <c r="GK1017">
        <f>ROUND(R1017*(R12)/100,2)</f>
        <v>124.71</v>
      </c>
      <c r="GL1017">
        <f t="shared" si="710"/>
        <v>0</v>
      </c>
      <c r="GM1017">
        <f t="shared" si="711"/>
        <v>3910.28</v>
      </c>
      <c r="GN1017">
        <f t="shared" si="712"/>
        <v>0</v>
      </c>
      <c r="GO1017">
        <f t="shared" si="713"/>
        <v>0</v>
      </c>
      <c r="GP1017">
        <f t="shared" si="714"/>
        <v>3910.28</v>
      </c>
      <c r="GR1017">
        <v>0</v>
      </c>
      <c r="GS1017">
        <v>3</v>
      </c>
      <c r="GT1017">
        <v>0</v>
      </c>
      <c r="GU1017" t="s">
        <v>3</v>
      </c>
      <c r="GV1017">
        <f t="shared" si="717"/>
        <v>0</v>
      </c>
      <c r="GW1017">
        <v>1</v>
      </c>
      <c r="GX1017">
        <f t="shared" si="715"/>
        <v>0</v>
      </c>
      <c r="HA1017">
        <v>0</v>
      </c>
      <c r="HB1017">
        <v>0</v>
      </c>
      <c r="HC1017">
        <f t="shared" si="716"/>
        <v>0</v>
      </c>
      <c r="HE1017" t="s">
        <v>3</v>
      </c>
      <c r="HF1017" t="s">
        <v>3</v>
      </c>
      <c r="HM1017" t="s">
        <v>3</v>
      </c>
      <c r="HN1017" t="s">
        <v>3</v>
      </c>
      <c r="HO1017" t="s">
        <v>3</v>
      </c>
      <c r="HP1017" t="s">
        <v>3</v>
      </c>
      <c r="HQ1017" t="s">
        <v>3</v>
      </c>
      <c r="IK1017">
        <v>0</v>
      </c>
    </row>
    <row r="1018" spans="1:245" x14ac:dyDescent="0.2">
      <c r="A1018">
        <v>17</v>
      </c>
      <c r="B1018">
        <v>1</v>
      </c>
      <c r="C1018">
        <f>ROW(SmtRes!A907)</f>
        <v>907</v>
      </c>
      <c r="D1018">
        <f>ROW(EtalonRes!A907)</f>
        <v>907</v>
      </c>
      <c r="E1018" t="s">
        <v>640</v>
      </c>
      <c r="F1018" t="s">
        <v>64</v>
      </c>
      <c r="G1018" t="s">
        <v>65</v>
      </c>
      <c r="H1018" t="s">
        <v>19</v>
      </c>
      <c r="I1018">
        <v>16</v>
      </c>
      <c r="J1018">
        <v>0</v>
      </c>
      <c r="K1018">
        <v>16</v>
      </c>
      <c r="O1018">
        <f t="shared" si="685"/>
        <v>308.04000000000002</v>
      </c>
      <c r="P1018">
        <f t="shared" si="686"/>
        <v>0</v>
      </c>
      <c r="Q1018">
        <f t="shared" si="687"/>
        <v>28.44</v>
      </c>
      <c r="R1018">
        <f t="shared" si="688"/>
        <v>18.600000000000001</v>
      </c>
      <c r="S1018">
        <f t="shared" si="689"/>
        <v>279.60000000000002</v>
      </c>
      <c r="T1018">
        <f t="shared" si="690"/>
        <v>0</v>
      </c>
      <c r="U1018">
        <f t="shared" si="691"/>
        <v>0.72</v>
      </c>
      <c r="V1018">
        <f t="shared" si="692"/>
        <v>0</v>
      </c>
      <c r="W1018">
        <f t="shared" si="693"/>
        <v>0</v>
      </c>
      <c r="X1018">
        <f t="shared" si="694"/>
        <v>195.72</v>
      </c>
      <c r="Y1018">
        <f t="shared" si="695"/>
        <v>27.96</v>
      </c>
      <c r="AA1018">
        <v>150194011</v>
      </c>
      <c r="AB1018">
        <f t="shared" si="696"/>
        <v>19.252500000000001</v>
      </c>
      <c r="AC1018">
        <f>ROUND(((ES1018*1)),6)</f>
        <v>0</v>
      </c>
      <c r="AD1018">
        <f>ROUND(((((ET1018*0.75))-((EU1018*0.75)))+AE1018),6)</f>
        <v>1.7775000000000001</v>
      </c>
      <c r="AE1018">
        <f>ROUND(((EU1018*0.75)),6)</f>
        <v>1.1625000000000001</v>
      </c>
      <c r="AF1018">
        <f>ROUND(((EV1018*0.75)),6)</f>
        <v>17.475000000000001</v>
      </c>
      <c r="AG1018">
        <f t="shared" si="697"/>
        <v>0</v>
      </c>
      <c r="AH1018">
        <f>((EW1018*0.75))</f>
        <v>4.4999999999999998E-2</v>
      </c>
      <c r="AI1018">
        <f>((EX1018*0.75))</f>
        <v>0</v>
      </c>
      <c r="AJ1018">
        <f t="shared" si="698"/>
        <v>0</v>
      </c>
      <c r="AK1018">
        <v>25.67</v>
      </c>
      <c r="AL1018">
        <v>0</v>
      </c>
      <c r="AM1018">
        <v>2.37</v>
      </c>
      <c r="AN1018">
        <v>1.55</v>
      </c>
      <c r="AO1018">
        <v>23.3</v>
      </c>
      <c r="AP1018">
        <v>0</v>
      </c>
      <c r="AQ1018">
        <v>0.06</v>
      </c>
      <c r="AR1018">
        <v>0</v>
      </c>
      <c r="AS1018">
        <v>0</v>
      </c>
      <c r="AT1018">
        <v>70</v>
      </c>
      <c r="AU1018">
        <v>10</v>
      </c>
      <c r="AV1018">
        <v>1</v>
      </c>
      <c r="AW1018">
        <v>1</v>
      </c>
      <c r="AZ1018">
        <v>1</v>
      </c>
      <c r="BA1018">
        <v>1</v>
      </c>
      <c r="BB1018">
        <v>1</v>
      </c>
      <c r="BC1018">
        <v>1</v>
      </c>
      <c r="BD1018" t="s">
        <v>3</v>
      </c>
      <c r="BE1018" t="s">
        <v>3</v>
      </c>
      <c r="BF1018" t="s">
        <v>3</v>
      </c>
      <c r="BG1018" t="s">
        <v>3</v>
      </c>
      <c r="BH1018">
        <v>0</v>
      </c>
      <c r="BI1018">
        <v>4</v>
      </c>
      <c r="BJ1018" t="s">
        <v>641</v>
      </c>
      <c r="BM1018">
        <v>0</v>
      </c>
      <c r="BN1018">
        <v>0</v>
      </c>
      <c r="BO1018" t="s">
        <v>3</v>
      </c>
      <c r="BP1018">
        <v>0</v>
      </c>
      <c r="BQ1018">
        <v>1</v>
      </c>
      <c r="BR1018">
        <v>0</v>
      </c>
      <c r="BS1018">
        <v>1</v>
      </c>
      <c r="BT1018">
        <v>1</v>
      </c>
      <c r="BU1018">
        <v>1</v>
      </c>
      <c r="BV1018">
        <v>1</v>
      </c>
      <c r="BW1018">
        <v>1</v>
      </c>
      <c r="BX1018">
        <v>1</v>
      </c>
      <c r="BY1018" t="s">
        <v>3</v>
      </c>
      <c r="BZ1018">
        <v>70</v>
      </c>
      <c r="CA1018">
        <v>10</v>
      </c>
      <c r="CB1018" t="s">
        <v>3</v>
      </c>
      <c r="CE1018">
        <v>0</v>
      </c>
      <c r="CF1018">
        <v>0</v>
      </c>
      <c r="CG1018">
        <v>0</v>
      </c>
      <c r="CM1018">
        <v>0</v>
      </c>
      <c r="CN1018" t="s">
        <v>851</v>
      </c>
      <c r="CO1018">
        <v>0</v>
      </c>
      <c r="CP1018">
        <f t="shared" si="699"/>
        <v>308.04000000000002</v>
      </c>
      <c r="CQ1018">
        <f t="shared" si="700"/>
        <v>0</v>
      </c>
      <c r="CR1018">
        <f>(((((ET1018*0.75))*BB1018-((EU1018*0.75))*BS1018)+AE1018*BS1018)*AV1018)</f>
        <v>1.7775000000000001</v>
      </c>
      <c r="CS1018">
        <f t="shared" si="701"/>
        <v>1.1625000000000001</v>
      </c>
      <c r="CT1018">
        <f t="shared" si="702"/>
        <v>17.475000000000001</v>
      </c>
      <c r="CU1018">
        <f t="shared" si="703"/>
        <v>0</v>
      </c>
      <c r="CV1018">
        <f t="shared" si="704"/>
        <v>4.4999999999999998E-2</v>
      </c>
      <c r="CW1018">
        <f t="shared" si="705"/>
        <v>0</v>
      </c>
      <c r="CX1018">
        <f t="shared" si="706"/>
        <v>0</v>
      </c>
      <c r="CY1018">
        <f t="shared" si="707"/>
        <v>195.72</v>
      </c>
      <c r="CZ1018">
        <f t="shared" si="708"/>
        <v>27.96</v>
      </c>
      <c r="DC1018" t="s">
        <v>3</v>
      </c>
      <c r="DD1018" t="s">
        <v>21</v>
      </c>
      <c r="DE1018" t="s">
        <v>67</v>
      </c>
      <c r="DF1018" t="s">
        <v>67</v>
      </c>
      <c r="DG1018" t="s">
        <v>67</v>
      </c>
      <c r="DH1018" t="s">
        <v>3</v>
      </c>
      <c r="DI1018" t="s">
        <v>67</v>
      </c>
      <c r="DJ1018" t="s">
        <v>67</v>
      </c>
      <c r="DK1018" t="s">
        <v>3</v>
      </c>
      <c r="DL1018" t="s">
        <v>3</v>
      </c>
      <c r="DM1018" t="s">
        <v>3</v>
      </c>
      <c r="DN1018">
        <v>0</v>
      </c>
      <c r="DO1018">
        <v>0</v>
      </c>
      <c r="DP1018">
        <v>1</v>
      </c>
      <c r="DQ1018">
        <v>1</v>
      </c>
      <c r="DU1018">
        <v>1010</v>
      </c>
      <c r="DV1018" t="s">
        <v>19</v>
      </c>
      <c r="DW1018" t="s">
        <v>19</v>
      </c>
      <c r="DX1018">
        <v>1</v>
      </c>
      <c r="DZ1018" t="s">
        <v>3</v>
      </c>
      <c r="EA1018" t="s">
        <v>3</v>
      </c>
      <c r="EB1018" t="s">
        <v>3</v>
      </c>
      <c r="EC1018" t="s">
        <v>3</v>
      </c>
      <c r="EE1018">
        <v>113434998</v>
      </c>
      <c r="EF1018">
        <v>1</v>
      </c>
      <c r="EG1018" t="s">
        <v>23</v>
      </c>
      <c r="EH1018">
        <v>0</v>
      </c>
      <c r="EI1018" t="s">
        <v>3</v>
      </c>
      <c r="EJ1018">
        <v>4</v>
      </c>
      <c r="EK1018">
        <v>0</v>
      </c>
      <c r="EL1018" t="s">
        <v>24</v>
      </c>
      <c r="EM1018" t="s">
        <v>25</v>
      </c>
      <c r="EO1018" t="s">
        <v>34</v>
      </c>
      <c r="EQ1018">
        <v>131072</v>
      </c>
      <c r="ER1018">
        <v>25.67</v>
      </c>
      <c r="ES1018">
        <v>0</v>
      </c>
      <c r="ET1018">
        <v>2.37</v>
      </c>
      <c r="EU1018">
        <v>1.55</v>
      </c>
      <c r="EV1018">
        <v>23.3</v>
      </c>
      <c r="EW1018">
        <v>0.06</v>
      </c>
      <c r="EX1018">
        <v>0</v>
      </c>
      <c r="EY1018">
        <v>0</v>
      </c>
      <c r="FQ1018">
        <v>0</v>
      </c>
      <c r="FR1018">
        <f t="shared" si="709"/>
        <v>0</v>
      </c>
      <c r="FS1018">
        <v>0</v>
      </c>
      <c r="FX1018">
        <v>70</v>
      </c>
      <c r="FY1018">
        <v>10</v>
      </c>
      <c r="GA1018" t="s">
        <v>3</v>
      </c>
      <c r="GD1018">
        <v>0</v>
      </c>
      <c r="GF1018">
        <v>1637836853</v>
      </c>
      <c r="GG1018">
        <v>2</v>
      </c>
      <c r="GH1018">
        <v>1</v>
      </c>
      <c r="GI1018">
        <v>-2</v>
      </c>
      <c r="GJ1018">
        <v>0</v>
      </c>
      <c r="GK1018">
        <f>ROUND(R1018*(R12)/100,2)</f>
        <v>20.09</v>
      </c>
      <c r="GL1018">
        <f t="shared" si="710"/>
        <v>0</v>
      </c>
      <c r="GM1018">
        <f t="shared" si="711"/>
        <v>551.80999999999995</v>
      </c>
      <c r="GN1018">
        <f t="shared" si="712"/>
        <v>0</v>
      </c>
      <c r="GO1018">
        <f t="shared" si="713"/>
        <v>0</v>
      </c>
      <c r="GP1018">
        <f t="shared" si="714"/>
        <v>551.80999999999995</v>
      </c>
      <c r="GR1018">
        <v>0</v>
      </c>
      <c r="GS1018">
        <v>3</v>
      </c>
      <c r="GT1018">
        <v>0</v>
      </c>
      <c r="GU1018" t="s">
        <v>3</v>
      </c>
      <c r="GV1018">
        <f t="shared" si="717"/>
        <v>0</v>
      </c>
      <c r="GW1018">
        <v>1</v>
      </c>
      <c r="GX1018">
        <f t="shared" si="715"/>
        <v>0</v>
      </c>
      <c r="HA1018">
        <v>0</v>
      </c>
      <c r="HB1018">
        <v>0</v>
      </c>
      <c r="HC1018">
        <f t="shared" si="716"/>
        <v>0</v>
      </c>
      <c r="HE1018" t="s">
        <v>3</v>
      </c>
      <c r="HF1018" t="s">
        <v>3</v>
      </c>
      <c r="HM1018" t="s">
        <v>3</v>
      </c>
      <c r="HN1018" t="s">
        <v>3</v>
      </c>
      <c r="HO1018" t="s">
        <v>3</v>
      </c>
      <c r="HP1018" t="s">
        <v>3</v>
      </c>
      <c r="HQ1018" t="s">
        <v>3</v>
      </c>
      <c r="IK1018">
        <v>0</v>
      </c>
    </row>
    <row r="1019" spans="1:245" x14ac:dyDescent="0.2">
      <c r="A1019">
        <v>17</v>
      </c>
      <c r="B1019">
        <v>1</v>
      </c>
      <c r="C1019">
        <f>ROW(SmtRes!A911)</f>
        <v>911</v>
      </c>
      <c r="D1019">
        <f>ROW(EtalonRes!A911)</f>
        <v>911</v>
      </c>
      <c r="E1019" t="s">
        <v>642</v>
      </c>
      <c r="F1019" t="s">
        <v>423</v>
      </c>
      <c r="G1019" t="s">
        <v>643</v>
      </c>
      <c r="H1019" t="s">
        <v>19</v>
      </c>
      <c r="I1019">
        <v>1</v>
      </c>
      <c r="J1019">
        <v>0</v>
      </c>
      <c r="K1019">
        <v>1</v>
      </c>
      <c r="O1019">
        <f t="shared" si="685"/>
        <v>265.48</v>
      </c>
      <c r="P1019">
        <f t="shared" si="686"/>
        <v>4.07</v>
      </c>
      <c r="Q1019">
        <f t="shared" si="687"/>
        <v>0</v>
      </c>
      <c r="R1019">
        <f t="shared" si="688"/>
        <v>0</v>
      </c>
      <c r="S1019">
        <f t="shared" si="689"/>
        <v>261.41000000000003</v>
      </c>
      <c r="T1019">
        <f t="shared" si="690"/>
        <v>0</v>
      </c>
      <c r="U1019">
        <f t="shared" si="691"/>
        <v>0.72</v>
      </c>
      <c r="V1019">
        <f t="shared" si="692"/>
        <v>0</v>
      </c>
      <c r="W1019">
        <f t="shared" si="693"/>
        <v>0</v>
      </c>
      <c r="X1019">
        <f t="shared" si="694"/>
        <v>182.99</v>
      </c>
      <c r="Y1019">
        <f t="shared" si="695"/>
        <v>26.14</v>
      </c>
      <c r="AA1019">
        <v>150194011</v>
      </c>
      <c r="AB1019">
        <f t="shared" si="696"/>
        <v>265.48</v>
      </c>
      <c r="AC1019">
        <f>ROUND((ES1019),6)</f>
        <v>4.07</v>
      </c>
      <c r="AD1019">
        <f>ROUND((((ET1019)-(EU1019))+AE1019),6)</f>
        <v>0</v>
      </c>
      <c r="AE1019">
        <f>ROUND((EU1019),6)</f>
        <v>0</v>
      </c>
      <c r="AF1019">
        <f>ROUND((EV1019),6)</f>
        <v>261.41000000000003</v>
      </c>
      <c r="AG1019">
        <f t="shared" si="697"/>
        <v>0</v>
      </c>
      <c r="AH1019">
        <f>(EW1019)</f>
        <v>0.72</v>
      </c>
      <c r="AI1019">
        <f>(EX1019)</f>
        <v>0</v>
      </c>
      <c r="AJ1019">
        <f t="shared" si="698"/>
        <v>0</v>
      </c>
      <c r="AK1019">
        <v>265.48</v>
      </c>
      <c r="AL1019">
        <v>4.07</v>
      </c>
      <c r="AM1019">
        <v>0</v>
      </c>
      <c r="AN1019">
        <v>0</v>
      </c>
      <c r="AO1019">
        <v>261.41000000000003</v>
      </c>
      <c r="AP1019">
        <v>0</v>
      </c>
      <c r="AQ1019">
        <v>0.72</v>
      </c>
      <c r="AR1019">
        <v>0</v>
      </c>
      <c r="AS1019">
        <v>0</v>
      </c>
      <c r="AT1019">
        <v>70</v>
      </c>
      <c r="AU1019">
        <v>10</v>
      </c>
      <c r="AV1019">
        <v>1</v>
      </c>
      <c r="AW1019">
        <v>1</v>
      </c>
      <c r="AZ1019">
        <v>1</v>
      </c>
      <c r="BA1019">
        <v>1</v>
      </c>
      <c r="BB1019">
        <v>1</v>
      </c>
      <c r="BC1019">
        <v>1</v>
      </c>
      <c r="BD1019" t="s">
        <v>3</v>
      </c>
      <c r="BE1019" t="s">
        <v>3</v>
      </c>
      <c r="BF1019" t="s">
        <v>3</v>
      </c>
      <c r="BG1019" t="s">
        <v>3</v>
      </c>
      <c r="BH1019">
        <v>0</v>
      </c>
      <c r="BI1019">
        <v>4</v>
      </c>
      <c r="BJ1019" t="s">
        <v>425</v>
      </c>
      <c r="BM1019">
        <v>0</v>
      </c>
      <c r="BN1019">
        <v>0</v>
      </c>
      <c r="BO1019" t="s">
        <v>3</v>
      </c>
      <c r="BP1019">
        <v>0</v>
      </c>
      <c r="BQ1019">
        <v>1</v>
      </c>
      <c r="BR1019">
        <v>0</v>
      </c>
      <c r="BS1019">
        <v>1</v>
      </c>
      <c r="BT1019">
        <v>1</v>
      </c>
      <c r="BU1019">
        <v>1</v>
      </c>
      <c r="BV1019">
        <v>1</v>
      </c>
      <c r="BW1019">
        <v>1</v>
      </c>
      <c r="BX1019">
        <v>1</v>
      </c>
      <c r="BY1019" t="s">
        <v>3</v>
      </c>
      <c r="BZ1019">
        <v>70</v>
      </c>
      <c r="CA1019">
        <v>10</v>
      </c>
      <c r="CB1019" t="s">
        <v>3</v>
      </c>
      <c r="CE1019">
        <v>0</v>
      </c>
      <c r="CF1019">
        <v>0</v>
      </c>
      <c r="CG1019">
        <v>0</v>
      </c>
      <c r="CM1019">
        <v>0</v>
      </c>
      <c r="CN1019" t="s">
        <v>3</v>
      </c>
      <c r="CO1019">
        <v>0</v>
      </c>
      <c r="CP1019">
        <f t="shared" si="699"/>
        <v>265.48</v>
      </c>
      <c r="CQ1019">
        <f t="shared" si="700"/>
        <v>4.07</v>
      </c>
      <c r="CR1019">
        <f>((((ET1019)*BB1019-(EU1019)*BS1019)+AE1019*BS1019)*AV1019)</f>
        <v>0</v>
      </c>
      <c r="CS1019">
        <f t="shared" si="701"/>
        <v>0</v>
      </c>
      <c r="CT1019">
        <f t="shared" si="702"/>
        <v>261.41000000000003</v>
      </c>
      <c r="CU1019">
        <f t="shared" si="703"/>
        <v>0</v>
      </c>
      <c r="CV1019">
        <f t="shared" si="704"/>
        <v>0.72</v>
      </c>
      <c r="CW1019">
        <f t="shared" si="705"/>
        <v>0</v>
      </c>
      <c r="CX1019">
        <f t="shared" si="706"/>
        <v>0</v>
      </c>
      <c r="CY1019">
        <f t="shared" si="707"/>
        <v>182.98699999999999</v>
      </c>
      <c r="CZ1019">
        <f t="shared" si="708"/>
        <v>26.141000000000005</v>
      </c>
      <c r="DC1019" t="s">
        <v>3</v>
      </c>
      <c r="DD1019" t="s">
        <v>3</v>
      </c>
      <c r="DE1019" t="s">
        <v>3</v>
      </c>
      <c r="DF1019" t="s">
        <v>3</v>
      </c>
      <c r="DG1019" t="s">
        <v>3</v>
      </c>
      <c r="DH1019" t="s">
        <v>3</v>
      </c>
      <c r="DI1019" t="s">
        <v>3</v>
      </c>
      <c r="DJ1019" t="s">
        <v>3</v>
      </c>
      <c r="DK1019" t="s">
        <v>3</v>
      </c>
      <c r="DL1019" t="s">
        <v>3</v>
      </c>
      <c r="DM1019" t="s">
        <v>3</v>
      </c>
      <c r="DN1019">
        <v>0</v>
      </c>
      <c r="DO1019">
        <v>0</v>
      </c>
      <c r="DP1019">
        <v>1</v>
      </c>
      <c r="DQ1019">
        <v>1</v>
      </c>
      <c r="DU1019">
        <v>1010</v>
      </c>
      <c r="DV1019" t="s">
        <v>19</v>
      </c>
      <c r="DW1019" t="s">
        <v>19</v>
      </c>
      <c r="DX1019">
        <v>1</v>
      </c>
      <c r="DZ1019" t="s">
        <v>3</v>
      </c>
      <c r="EA1019" t="s">
        <v>3</v>
      </c>
      <c r="EB1019" t="s">
        <v>3</v>
      </c>
      <c r="EC1019" t="s">
        <v>3</v>
      </c>
      <c r="EE1019">
        <v>113434998</v>
      </c>
      <c r="EF1019">
        <v>1</v>
      </c>
      <c r="EG1019" t="s">
        <v>23</v>
      </c>
      <c r="EH1019">
        <v>0</v>
      </c>
      <c r="EI1019" t="s">
        <v>3</v>
      </c>
      <c r="EJ1019">
        <v>4</v>
      </c>
      <c r="EK1019">
        <v>0</v>
      </c>
      <c r="EL1019" t="s">
        <v>24</v>
      </c>
      <c r="EM1019" t="s">
        <v>25</v>
      </c>
      <c r="EO1019" t="s">
        <v>3</v>
      </c>
      <c r="EQ1019">
        <v>131072</v>
      </c>
      <c r="ER1019">
        <v>265.48</v>
      </c>
      <c r="ES1019">
        <v>4.07</v>
      </c>
      <c r="ET1019">
        <v>0</v>
      </c>
      <c r="EU1019">
        <v>0</v>
      </c>
      <c r="EV1019">
        <v>261.41000000000003</v>
      </c>
      <c r="EW1019">
        <v>0.72</v>
      </c>
      <c r="EX1019">
        <v>0</v>
      </c>
      <c r="EY1019">
        <v>0</v>
      </c>
      <c r="FQ1019">
        <v>0</v>
      </c>
      <c r="FR1019">
        <f t="shared" si="709"/>
        <v>0</v>
      </c>
      <c r="FS1019">
        <v>0</v>
      </c>
      <c r="FX1019">
        <v>70</v>
      </c>
      <c r="FY1019">
        <v>10</v>
      </c>
      <c r="GA1019" t="s">
        <v>3</v>
      </c>
      <c r="GD1019">
        <v>0</v>
      </c>
      <c r="GF1019">
        <v>-65511992</v>
      </c>
      <c r="GG1019">
        <v>2</v>
      </c>
      <c r="GH1019">
        <v>1</v>
      </c>
      <c r="GI1019">
        <v>-2</v>
      </c>
      <c r="GJ1019">
        <v>0</v>
      </c>
      <c r="GK1019">
        <f>ROUND(R1019*(R12)/100,2)</f>
        <v>0</v>
      </c>
      <c r="GL1019">
        <f t="shared" si="710"/>
        <v>0</v>
      </c>
      <c r="GM1019">
        <f t="shared" si="711"/>
        <v>474.61</v>
      </c>
      <c r="GN1019">
        <f t="shared" si="712"/>
        <v>0</v>
      </c>
      <c r="GO1019">
        <f t="shared" si="713"/>
        <v>0</v>
      </c>
      <c r="GP1019">
        <f t="shared" si="714"/>
        <v>474.61</v>
      </c>
      <c r="GR1019">
        <v>0</v>
      </c>
      <c r="GS1019">
        <v>0</v>
      </c>
      <c r="GT1019">
        <v>0</v>
      </c>
      <c r="GU1019" t="s">
        <v>3</v>
      </c>
      <c r="GV1019">
        <f t="shared" si="717"/>
        <v>0</v>
      </c>
      <c r="GW1019">
        <v>1</v>
      </c>
      <c r="GX1019">
        <f t="shared" si="715"/>
        <v>0</v>
      </c>
      <c r="HA1019">
        <v>0</v>
      </c>
      <c r="HB1019">
        <v>0</v>
      </c>
      <c r="HC1019">
        <f t="shared" si="716"/>
        <v>0</v>
      </c>
      <c r="HE1019" t="s">
        <v>3</v>
      </c>
      <c r="HF1019" t="s">
        <v>3</v>
      </c>
      <c r="HM1019" t="s">
        <v>3</v>
      </c>
      <c r="HN1019" t="s">
        <v>3</v>
      </c>
      <c r="HO1019" t="s">
        <v>3</v>
      </c>
      <c r="HP1019" t="s">
        <v>3</v>
      </c>
      <c r="HQ1019" t="s">
        <v>3</v>
      </c>
      <c r="IK1019">
        <v>0</v>
      </c>
    </row>
    <row r="1020" spans="1:245" x14ac:dyDescent="0.2">
      <c r="A1020">
        <v>17</v>
      </c>
      <c r="B1020">
        <v>1</v>
      </c>
      <c r="C1020">
        <f>ROW(SmtRes!A914)</f>
        <v>914</v>
      </c>
      <c r="D1020">
        <f>ROW(EtalonRes!A914)</f>
        <v>914</v>
      </c>
      <c r="E1020" t="s">
        <v>644</v>
      </c>
      <c r="F1020" t="s">
        <v>427</v>
      </c>
      <c r="G1020" t="s">
        <v>645</v>
      </c>
      <c r="H1020" t="s">
        <v>19</v>
      </c>
      <c r="I1020">
        <v>1</v>
      </c>
      <c r="J1020">
        <v>0</v>
      </c>
      <c r="K1020">
        <v>1</v>
      </c>
      <c r="O1020">
        <f t="shared" si="685"/>
        <v>883.96</v>
      </c>
      <c r="P1020">
        <f t="shared" si="686"/>
        <v>85.14</v>
      </c>
      <c r="Q1020">
        <f t="shared" si="687"/>
        <v>0</v>
      </c>
      <c r="R1020">
        <f t="shared" si="688"/>
        <v>0</v>
      </c>
      <c r="S1020">
        <f t="shared" si="689"/>
        <v>798.82</v>
      </c>
      <c r="T1020">
        <f t="shared" si="690"/>
        <v>0</v>
      </c>
      <c r="U1020">
        <f t="shared" si="691"/>
        <v>2.2000000000000002</v>
      </c>
      <c r="V1020">
        <f t="shared" si="692"/>
        <v>0</v>
      </c>
      <c r="W1020">
        <f t="shared" si="693"/>
        <v>0</v>
      </c>
      <c r="X1020">
        <f t="shared" si="694"/>
        <v>559.16999999999996</v>
      </c>
      <c r="Y1020">
        <f t="shared" si="695"/>
        <v>79.88</v>
      </c>
      <c r="AA1020">
        <v>150194011</v>
      </c>
      <c r="AB1020">
        <f t="shared" si="696"/>
        <v>883.96</v>
      </c>
      <c r="AC1020">
        <f>ROUND(((ES1020*11)),6)</f>
        <v>85.14</v>
      </c>
      <c r="AD1020">
        <f>ROUND(((((ET1020*11))-((EU1020*11)))+AE1020),6)</f>
        <v>0</v>
      </c>
      <c r="AE1020">
        <f>ROUND(((EU1020*11)),6)</f>
        <v>0</v>
      </c>
      <c r="AF1020">
        <f>ROUND(((EV1020*11)),6)</f>
        <v>798.82</v>
      </c>
      <c r="AG1020">
        <f t="shared" si="697"/>
        <v>0</v>
      </c>
      <c r="AH1020">
        <f>((EW1020*11))</f>
        <v>2.2000000000000002</v>
      </c>
      <c r="AI1020">
        <f>((EX1020*11))</f>
        <v>0</v>
      </c>
      <c r="AJ1020">
        <f t="shared" si="698"/>
        <v>0</v>
      </c>
      <c r="AK1020">
        <v>80.36</v>
      </c>
      <c r="AL1020">
        <v>7.74</v>
      </c>
      <c r="AM1020">
        <v>0</v>
      </c>
      <c r="AN1020">
        <v>0</v>
      </c>
      <c r="AO1020">
        <v>72.62</v>
      </c>
      <c r="AP1020">
        <v>0</v>
      </c>
      <c r="AQ1020">
        <v>0.2</v>
      </c>
      <c r="AR1020">
        <v>0</v>
      </c>
      <c r="AS1020">
        <v>0</v>
      </c>
      <c r="AT1020">
        <v>70</v>
      </c>
      <c r="AU1020">
        <v>10</v>
      </c>
      <c r="AV1020">
        <v>1</v>
      </c>
      <c r="AW1020">
        <v>1</v>
      </c>
      <c r="AZ1020">
        <v>1</v>
      </c>
      <c r="BA1020">
        <v>1</v>
      </c>
      <c r="BB1020">
        <v>1</v>
      </c>
      <c r="BC1020">
        <v>1</v>
      </c>
      <c r="BD1020" t="s">
        <v>3</v>
      </c>
      <c r="BE1020" t="s">
        <v>3</v>
      </c>
      <c r="BF1020" t="s">
        <v>3</v>
      </c>
      <c r="BG1020" t="s">
        <v>3</v>
      </c>
      <c r="BH1020">
        <v>0</v>
      </c>
      <c r="BI1020">
        <v>4</v>
      </c>
      <c r="BJ1020" t="s">
        <v>429</v>
      </c>
      <c r="BM1020">
        <v>0</v>
      </c>
      <c r="BN1020">
        <v>0</v>
      </c>
      <c r="BO1020" t="s">
        <v>3</v>
      </c>
      <c r="BP1020">
        <v>0</v>
      </c>
      <c r="BQ1020">
        <v>1</v>
      </c>
      <c r="BR1020">
        <v>0</v>
      </c>
      <c r="BS1020">
        <v>1</v>
      </c>
      <c r="BT1020">
        <v>1</v>
      </c>
      <c r="BU1020">
        <v>1</v>
      </c>
      <c r="BV1020">
        <v>1</v>
      </c>
      <c r="BW1020">
        <v>1</v>
      </c>
      <c r="BX1020">
        <v>1</v>
      </c>
      <c r="BY1020" t="s">
        <v>3</v>
      </c>
      <c r="BZ1020">
        <v>70</v>
      </c>
      <c r="CA1020">
        <v>10</v>
      </c>
      <c r="CB1020" t="s">
        <v>3</v>
      </c>
      <c r="CE1020">
        <v>0</v>
      </c>
      <c r="CF1020">
        <v>0</v>
      </c>
      <c r="CG1020">
        <v>0</v>
      </c>
      <c r="CM1020">
        <v>0</v>
      </c>
      <c r="CN1020" t="s">
        <v>3</v>
      </c>
      <c r="CO1020">
        <v>0</v>
      </c>
      <c r="CP1020">
        <f t="shared" si="699"/>
        <v>883.96</v>
      </c>
      <c r="CQ1020">
        <f t="shared" si="700"/>
        <v>85.14</v>
      </c>
      <c r="CR1020">
        <f>(((((ET1020*11))*BB1020-((EU1020*11))*BS1020)+AE1020*BS1020)*AV1020)</f>
        <v>0</v>
      </c>
      <c r="CS1020">
        <f t="shared" si="701"/>
        <v>0</v>
      </c>
      <c r="CT1020">
        <f t="shared" si="702"/>
        <v>798.82</v>
      </c>
      <c r="CU1020">
        <f t="shared" si="703"/>
        <v>0</v>
      </c>
      <c r="CV1020">
        <f t="shared" si="704"/>
        <v>2.2000000000000002</v>
      </c>
      <c r="CW1020">
        <f t="shared" si="705"/>
        <v>0</v>
      </c>
      <c r="CX1020">
        <f t="shared" si="706"/>
        <v>0</v>
      </c>
      <c r="CY1020">
        <f t="shared" si="707"/>
        <v>559.17399999999998</v>
      </c>
      <c r="CZ1020">
        <f t="shared" si="708"/>
        <v>79.882000000000005</v>
      </c>
      <c r="DC1020" t="s">
        <v>3</v>
      </c>
      <c r="DD1020" t="s">
        <v>33</v>
      </c>
      <c r="DE1020" t="s">
        <v>33</v>
      </c>
      <c r="DF1020" t="s">
        <v>33</v>
      </c>
      <c r="DG1020" t="s">
        <v>33</v>
      </c>
      <c r="DH1020" t="s">
        <v>3</v>
      </c>
      <c r="DI1020" t="s">
        <v>33</v>
      </c>
      <c r="DJ1020" t="s">
        <v>33</v>
      </c>
      <c r="DK1020" t="s">
        <v>3</v>
      </c>
      <c r="DL1020" t="s">
        <v>33</v>
      </c>
      <c r="DM1020" t="s">
        <v>33</v>
      </c>
      <c r="DN1020">
        <v>0</v>
      </c>
      <c r="DO1020">
        <v>0</v>
      </c>
      <c r="DP1020">
        <v>1</v>
      </c>
      <c r="DQ1020">
        <v>1</v>
      </c>
      <c r="DU1020">
        <v>1010</v>
      </c>
      <c r="DV1020" t="s">
        <v>19</v>
      </c>
      <c r="DW1020" t="s">
        <v>19</v>
      </c>
      <c r="DX1020">
        <v>1</v>
      </c>
      <c r="DZ1020" t="s">
        <v>3</v>
      </c>
      <c r="EA1020" t="s">
        <v>3</v>
      </c>
      <c r="EB1020" t="s">
        <v>3</v>
      </c>
      <c r="EC1020" t="s">
        <v>3</v>
      </c>
      <c r="EE1020">
        <v>113434998</v>
      </c>
      <c r="EF1020">
        <v>1</v>
      </c>
      <c r="EG1020" t="s">
        <v>23</v>
      </c>
      <c r="EH1020">
        <v>0</v>
      </c>
      <c r="EI1020" t="s">
        <v>3</v>
      </c>
      <c r="EJ1020">
        <v>4</v>
      </c>
      <c r="EK1020">
        <v>0</v>
      </c>
      <c r="EL1020" t="s">
        <v>24</v>
      </c>
      <c r="EM1020" t="s">
        <v>25</v>
      </c>
      <c r="EO1020" t="s">
        <v>3</v>
      </c>
      <c r="EQ1020">
        <v>131072</v>
      </c>
      <c r="ER1020">
        <v>80.36</v>
      </c>
      <c r="ES1020">
        <v>7.74</v>
      </c>
      <c r="ET1020">
        <v>0</v>
      </c>
      <c r="EU1020">
        <v>0</v>
      </c>
      <c r="EV1020">
        <v>72.62</v>
      </c>
      <c r="EW1020">
        <v>0.2</v>
      </c>
      <c r="EX1020">
        <v>0</v>
      </c>
      <c r="EY1020">
        <v>0</v>
      </c>
      <c r="FQ1020">
        <v>0</v>
      </c>
      <c r="FR1020">
        <f t="shared" si="709"/>
        <v>0</v>
      </c>
      <c r="FS1020">
        <v>0</v>
      </c>
      <c r="FX1020">
        <v>770</v>
      </c>
      <c r="FY1020">
        <v>110</v>
      </c>
      <c r="GA1020" t="s">
        <v>3</v>
      </c>
      <c r="GD1020">
        <v>0</v>
      </c>
      <c r="GF1020">
        <v>1916348543</v>
      </c>
      <c r="GG1020">
        <v>2</v>
      </c>
      <c r="GH1020">
        <v>1</v>
      </c>
      <c r="GI1020">
        <v>-2</v>
      </c>
      <c r="GJ1020">
        <v>0</v>
      </c>
      <c r="GK1020">
        <f>ROUND(R1020*(R12)/100,2)</f>
        <v>0</v>
      </c>
      <c r="GL1020">
        <f t="shared" si="710"/>
        <v>0</v>
      </c>
      <c r="GM1020">
        <f t="shared" si="711"/>
        <v>1523.01</v>
      </c>
      <c r="GN1020">
        <f t="shared" si="712"/>
        <v>0</v>
      </c>
      <c r="GO1020">
        <f t="shared" si="713"/>
        <v>0</v>
      </c>
      <c r="GP1020">
        <f t="shared" si="714"/>
        <v>1523.01</v>
      </c>
      <c r="GR1020">
        <v>0</v>
      </c>
      <c r="GS1020">
        <v>3</v>
      </c>
      <c r="GT1020">
        <v>0</v>
      </c>
      <c r="GU1020" t="s">
        <v>33</v>
      </c>
      <c r="GV1020">
        <f>ROUND(((GT1020*11)),6)</f>
        <v>0</v>
      </c>
      <c r="GW1020">
        <v>1</v>
      </c>
      <c r="GX1020">
        <f t="shared" si="715"/>
        <v>0</v>
      </c>
      <c r="HA1020">
        <v>0</v>
      </c>
      <c r="HB1020">
        <v>0</v>
      </c>
      <c r="HC1020">
        <f t="shared" si="716"/>
        <v>0</v>
      </c>
      <c r="HE1020" t="s">
        <v>3</v>
      </c>
      <c r="HF1020" t="s">
        <v>3</v>
      </c>
      <c r="HM1020" t="s">
        <v>3</v>
      </c>
      <c r="HN1020" t="s">
        <v>3</v>
      </c>
      <c r="HO1020" t="s">
        <v>3</v>
      </c>
      <c r="HP1020" t="s">
        <v>3</v>
      </c>
      <c r="HQ1020" t="s">
        <v>3</v>
      </c>
      <c r="IK1020">
        <v>0</v>
      </c>
    </row>
    <row r="1022" spans="1:245" x14ac:dyDescent="0.2">
      <c r="A1022" s="2">
        <v>51</v>
      </c>
      <c r="B1022" s="2">
        <f>B997</f>
        <v>1</v>
      </c>
      <c r="C1022" s="2">
        <f>A997</f>
        <v>5</v>
      </c>
      <c r="D1022" s="2">
        <f>ROW(A997)</f>
        <v>997</v>
      </c>
      <c r="E1022" s="2"/>
      <c r="F1022" s="2" t="str">
        <f>IF(F997&lt;&gt;"",F997,"")</f>
        <v>Новый подраздел</v>
      </c>
      <c r="G1022" s="2" t="str">
        <f>IF(G997&lt;&gt;"",G997,"")</f>
        <v>Автоматическая пожарная сигнализация</v>
      </c>
      <c r="H1022" s="2">
        <v>0</v>
      </c>
      <c r="I1022" s="2"/>
      <c r="J1022" s="2"/>
      <c r="K1022" s="2"/>
      <c r="L1022" s="2"/>
      <c r="M1022" s="2"/>
      <c r="N1022" s="2"/>
      <c r="O1022" s="2">
        <f t="shared" ref="O1022:T1022" si="720">ROUND(AB1022,2)</f>
        <v>279902.44</v>
      </c>
      <c r="P1022" s="2">
        <f t="shared" si="720"/>
        <v>4469.12</v>
      </c>
      <c r="Q1022" s="2">
        <f t="shared" si="720"/>
        <v>15974.98</v>
      </c>
      <c r="R1022" s="2">
        <f t="shared" si="720"/>
        <v>10428.549999999999</v>
      </c>
      <c r="S1022" s="2">
        <f t="shared" si="720"/>
        <v>259458.34</v>
      </c>
      <c r="T1022" s="2">
        <f t="shared" si="720"/>
        <v>0</v>
      </c>
      <c r="U1022" s="2">
        <f>AH1022</f>
        <v>702.67750000000024</v>
      </c>
      <c r="V1022" s="2">
        <f>AI1022</f>
        <v>0</v>
      </c>
      <c r="W1022" s="2">
        <f>ROUND(AJ1022,2)</f>
        <v>0</v>
      </c>
      <c r="X1022" s="2">
        <f>ROUND(AK1022,2)</f>
        <v>181620.82</v>
      </c>
      <c r="Y1022" s="2">
        <f>ROUND(AL1022,2)</f>
        <v>25945.82</v>
      </c>
      <c r="Z1022" s="2"/>
      <c r="AA1022" s="2"/>
      <c r="AB1022" s="2">
        <f>ROUND(SUMIF(AA1001:AA1020,"=150194011",O1001:O1020),2)</f>
        <v>279902.44</v>
      </c>
      <c r="AC1022" s="2">
        <f>ROUND(SUMIF(AA1001:AA1020,"=150194011",P1001:P1020),2)</f>
        <v>4469.12</v>
      </c>
      <c r="AD1022" s="2">
        <f>ROUND(SUMIF(AA1001:AA1020,"=150194011",Q1001:Q1020),2)</f>
        <v>15974.98</v>
      </c>
      <c r="AE1022" s="2">
        <f>ROUND(SUMIF(AA1001:AA1020,"=150194011",R1001:R1020),2)</f>
        <v>10428.549999999999</v>
      </c>
      <c r="AF1022" s="2">
        <f>ROUND(SUMIF(AA1001:AA1020,"=150194011",S1001:S1020),2)</f>
        <v>259458.34</v>
      </c>
      <c r="AG1022" s="2">
        <f>ROUND(SUMIF(AA1001:AA1020,"=150194011",T1001:T1020),2)</f>
        <v>0</v>
      </c>
      <c r="AH1022" s="2">
        <f>SUMIF(AA1001:AA1020,"=150194011",U1001:U1020)</f>
        <v>702.67750000000024</v>
      </c>
      <c r="AI1022" s="2">
        <f>SUMIF(AA1001:AA1020,"=150194011",V1001:V1020)</f>
        <v>0</v>
      </c>
      <c r="AJ1022" s="2">
        <f>ROUND(SUMIF(AA1001:AA1020,"=150194011",W1001:W1020),2)</f>
        <v>0</v>
      </c>
      <c r="AK1022" s="2">
        <f>ROUND(SUMIF(AA1001:AA1020,"=150194011",X1001:X1020),2)</f>
        <v>181620.82</v>
      </c>
      <c r="AL1022" s="2">
        <f>ROUND(SUMIF(AA1001:AA1020,"=150194011",Y1001:Y1020),2)</f>
        <v>25945.82</v>
      </c>
      <c r="AM1022" s="2"/>
      <c r="AN1022" s="2"/>
      <c r="AO1022" s="2">
        <f t="shared" ref="AO1022:BD1022" si="721">ROUND(BX1022,2)</f>
        <v>0</v>
      </c>
      <c r="AP1022" s="2">
        <f t="shared" si="721"/>
        <v>0</v>
      </c>
      <c r="AQ1022" s="2">
        <f t="shared" si="721"/>
        <v>0</v>
      </c>
      <c r="AR1022" s="2">
        <f t="shared" si="721"/>
        <v>498731.93</v>
      </c>
      <c r="AS1022" s="2">
        <f t="shared" si="721"/>
        <v>0</v>
      </c>
      <c r="AT1022" s="2">
        <f t="shared" si="721"/>
        <v>0</v>
      </c>
      <c r="AU1022" s="2">
        <f t="shared" si="721"/>
        <v>498731.93</v>
      </c>
      <c r="AV1022" s="2">
        <f t="shared" si="721"/>
        <v>4469.12</v>
      </c>
      <c r="AW1022" s="2">
        <f t="shared" si="721"/>
        <v>4469.12</v>
      </c>
      <c r="AX1022" s="2">
        <f t="shared" si="721"/>
        <v>0</v>
      </c>
      <c r="AY1022" s="2">
        <f t="shared" si="721"/>
        <v>4469.12</v>
      </c>
      <c r="AZ1022" s="2">
        <f t="shared" si="721"/>
        <v>0</v>
      </c>
      <c r="BA1022" s="2">
        <f t="shared" si="721"/>
        <v>0</v>
      </c>
      <c r="BB1022" s="2">
        <f t="shared" si="721"/>
        <v>0</v>
      </c>
      <c r="BC1022" s="2">
        <f t="shared" si="721"/>
        <v>0</v>
      </c>
      <c r="BD1022" s="2">
        <f t="shared" si="721"/>
        <v>0</v>
      </c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>
        <f>ROUND(SUMIF(AA1001:AA1020,"=150194011",FQ1001:FQ1020),2)</f>
        <v>0</v>
      </c>
      <c r="BY1022" s="2">
        <f>ROUND(SUMIF(AA1001:AA1020,"=150194011",FR1001:FR1020),2)</f>
        <v>0</v>
      </c>
      <c r="BZ1022" s="2">
        <f>ROUND(SUMIF(AA1001:AA1020,"=150194011",GL1001:GL1020),2)</f>
        <v>0</v>
      </c>
      <c r="CA1022" s="2">
        <f>ROUND(SUMIF(AA1001:AA1020,"=150194011",GM1001:GM1020),2)</f>
        <v>498731.93</v>
      </c>
      <c r="CB1022" s="2">
        <f>ROUND(SUMIF(AA1001:AA1020,"=150194011",GN1001:GN1020),2)</f>
        <v>0</v>
      </c>
      <c r="CC1022" s="2">
        <f>ROUND(SUMIF(AA1001:AA1020,"=150194011",GO1001:GO1020),2)</f>
        <v>0</v>
      </c>
      <c r="CD1022" s="2">
        <f>ROUND(SUMIF(AA1001:AA1020,"=150194011",GP1001:GP1020),2)</f>
        <v>498731.93</v>
      </c>
      <c r="CE1022" s="2">
        <f>AC1022-BX1022</f>
        <v>4469.12</v>
      </c>
      <c r="CF1022" s="2">
        <f>AC1022-BY1022</f>
        <v>4469.12</v>
      </c>
      <c r="CG1022" s="2">
        <f>BX1022-BZ1022</f>
        <v>0</v>
      </c>
      <c r="CH1022" s="2">
        <f>AC1022-BX1022-BY1022+BZ1022</f>
        <v>4469.12</v>
      </c>
      <c r="CI1022" s="2">
        <f>BY1022-BZ1022</f>
        <v>0</v>
      </c>
      <c r="CJ1022" s="2">
        <f>ROUND(SUMIF(AA1001:AA1020,"=150194011",GX1001:GX1020),2)</f>
        <v>0</v>
      </c>
      <c r="CK1022" s="2">
        <f>ROUND(SUMIF(AA1001:AA1020,"=150194011",GY1001:GY1020),2)</f>
        <v>0</v>
      </c>
      <c r="CL1022" s="2">
        <f>ROUND(SUMIF(AA1001:AA1020,"=150194011",GZ1001:GZ1020),2)</f>
        <v>0</v>
      </c>
      <c r="CM1022" s="2">
        <f>ROUND(SUMIF(AA1001:AA1020,"=150194011",HD1001:HD1020),2)</f>
        <v>0</v>
      </c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>
        <v>0</v>
      </c>
    </row>
    <row r="1024" spans="1:245" x14ac:dyDescent="0.2">
      <c r="A1024" s="4">
        <v>50</v>
      </c>
      <c r="B1024" s="4">
        <v>0</v>
      </c>
      <c r="C1024" s="4">
        <v>0</v>
      </c>
      <c r="D1024" s="4">
        <v>1</v>
      </c>
      <c r="E1024" s="4">
        <v>201</v>
      </c>
      <c r="F1024" s="4">
        <f>ROUND(Source!O1022,O1024)</f>
        <v>279902.44</v>
      </c>
      <c r="G1024" s="4" t="s">
        <v>96</v>
      </c>
      <c r="H1024" s="4" t="s">
        <v>97</v>
      </c>
      <c r="I1024" s="4"/>
      <c r="J1024" s="4"/>
      <c r="K1024" s="4">
        <v>201</v>
      </c>
      <c r="L1024" s="4">
        <v>1</v>
      </c>
      <c r="M1024" s="4">
        <v>3</v>
      </c>
      <c r="N1024" s="4" t="s">
        <v>3</v>
      </c>
      <c r="O1024" s="4">
        <v>2</v>
      </c>
      <c r="P1024" s="4"/>
      <c r="Q1024" s="4"/>
      <c r="R1024" s="4"/>
      <c r="S1024" s="4"/>
      <c r="T1024" s="4"/>
      <c r="U1024" s="4"/>
      <c r="V1024" s="4"/>
      <c r="W1024" s="4">
        <v>279902.44</v>
      </c>
      <c r="X1024" s="4">
        <v>1</v>
      </c>
      <c r="Y1024" s="4">
        <v>279902.44</v>
      </c>
      <c r="Z1024" s="4"/>
      <c r="AA1024" s="4"/>
      <c r="AB1024" s="4"/>
    </row>
    <row r="1025" spans="1:28" x14ac:dyDescent="0.2">
      <c r="A1025" s="4">
        <v>50</v>
      </c>
      <c r="B1025" s="4">
        <v>0</v>
      </c>
      <c r="C1025" s="4">
        <v>0</v>
      </c>
      <c r="D1025" s="4">
        <v>1</v>
      </c>
      <c r="E1025" s="4">
        <v>202</v>
      </c>
      <c r="F1025" s="4">
        <f>ROUND(Source!P1022,O1025)</f>
        <v>4469.12</v>
      </c>
      <c r="G1025" s="4" t="s">
        <v>98</v>
      </c>
      <c r="H1025" s="4" t="s">
        <v>99</v>
      </c>
      <c r="I1025" s="4"/>
      <c r="J1025" s="4"/>
      <c r="K1025" s="4">
        <v>202</v>
      </c>
      <c r="L1025" s="4">
        <v>2</v>
      </c>
      <c r="M1025" s="4">
        <v>3</v>
      </c>
      <c r="N1025" s="4" t="s">
        <v>3</v>
      </c>
      <c r="O1025" s="4">
        <v>2</v>
      </c>
      <c r="P1025" s="4"/>
      <c r="Q1025" s="4"/>
      <c r="R1025" s="4"/>
      <c r="S1025" s="4"/>
      <c r="T1025" s="4"/>
      <c r="U1025" s="4"/>
      <c r="V1025" s="4"/>
      <c r="W1025" s="4">
        <v>4469.12</v>
      </c>
      <c r="X1025" s="4">
        <v>1</v>
      </c>
      <c r="Y1025" s="4">
        <v>4469.12</v>
      </c>
      <c r="Z1025" s="4"/>
      <c r="AA1025" s="4"/>
      <c r="AB1025" s="4"/>
    </row>
    <row r="1026" spans="1:28" x14ac:dyDescent="0.2">
      <c r="A1026" s="4">
        <v>50</v>
      </c>
      <c r="B1026" s="4">
        <v>0</v>
      </c>
      <c r="C1026" s="4">
        <v>0</v>
      </c>
      <c r="D1026" s="4">
        <v>1</v>
      </c>
      <c r="E1026" s="4">
        <v>222</v>
      </c>
      <c r="F1026" s="4">
        <f>ROUND(Source!AO1022,O1026)</f>
        <v>0</v>
      </c>
      <c r="G1026" s="4" t="s">
        <v>100</v>
      </c>
      <c r="H1026" s="4" t="s">
        <v>101</v>
      </c>
      <c r="I1026" s="4"/>
      <c r="J1026" s="4"/>
      <c r="K1026" s="4">
        <v>222</v>
      </c>
      <c r="L1026" s="4">
        <v>3</v>
      </c>
      <c r="M1026" s="4">
        <v>3</v>
      </c>
      <c r="N1026" s="4" t="s">
        <v>3</v>
      </c>
      <c r="O1026" s="4">
        <v>2</v>
      </c>
      <c r="P1026" s="4"/>
      <c r="Q1026" s="4"/>
      <c r="R1026" s="4"/>
      <c r="S1026" s="4"/>
      <c r="T1026" s="4"/>
      <c r="U1026" s="4"/>
      <c r="V1026" s="4"/>
      <c r="W1026" s="4">
        <v>0</v>
      </c>
      <c r="X1026" s="4">
        <v>1</v>
      </c>
      <c r="Y1026" s="4">
        <v>0</v>
      </c>
      <c r="Z1026" s="4"/>
      <c r="AA1026" s="4"/>
      <c r="AB1026" s="4"/>
    </row>
    <row r="1027" spans="1:28" x14ac:dyDescent="0.2">
      <c r="A1027" s="4">
        <v>50</v>
      </c>
      <c r="B1027" s="4">
        <v>0</v>
      </c>
      <c r="C1027" s="4">
        <v>0</v>
      </c>
      <c r="D1027" s="4">
        <v>1</v>
      </c>
      <c r="E1027" s="4">
        <v>225</v>
      </c>
      <c r="F1027" s="4">
        <f>ROUND(Source!AV1022,O1027)</f>
        <v>4469.12</v>
      </c>
      <c r="G1027" s="4" t="s">
        <v>102</v>
      </c>
      <c r="H1027" s="4" t="s">
        <v>103</v>
      </c>
      <c r="I1027" s="4"/>
      <c r="J1027" s="4"/>
      <c r="K1027" s="4">
        <v>225</v>
      </c>
      <c r="L1027" s="4">
        <v>4</v>
      </c>
      <c r="M1027" s="4">
        <v>3</v>
      </c>
      <c r="N1027" s="4" t="s">
        <v>3</v>
      </c>
      <c r="O1027" s="4">
        <v>2</v>
      </c>
      <c r="P1027" s="4"/>
      <c r="Q1027" s="4"/>
      <c r="R1027" s="4"/>
      <c r="S1027" s="4"/>
      <c r="T1027" s="4"/>
      <c r="U1027" s="4"/>
      <c r="V1027" s="4"/>
      <c r="W1027" s="4">
        <v>4469.12</v>
      </c>
      <c r="X1027" s="4">
        <v>1</v>
      </c>
      <c r="Y1027" s="4">
        <v>4469.12</v>
      </c>
      <c r="Z1027" s="4"/>
      <c r="AA1027" s="4"/>
      <c r="AB1027" s="4"/>
    </row>
    <row r="1028" spans="1:28" x14ac:dyDescent="0.2">
      <c r="A1028" s="4">
        <v>50</v>
      </c>
      <c r="B1028" s="4">
        <v>0</v>
      </c>
      <c r="C1028" s="4">
        <v>0</v>
      </c>
      <c r="D1028" s="4">
        <v>1</v>
      </c>
      <c r="E1028" s="4">
        <v>226</v>
      </c>
      <c r="F1028" s="4">
        <f>ROUND(Source!AW1022,O1028)</f>
        <v>4469.12</v>
      </c>
      <c r="G1028" s="4" t="s">
        <v>104</v>
      </c>
      <c r="H1028" s="4" t="s">
        <v>105</v>
      </c>
      <c r="I1028" s="4"/>
      <c r="J1028" s="4"/>
      <c r="K1028" s="4">
        <v>226</v>
      </c>
      <c r="L1028" s="4">
        <v>5</v>
      </c>
      <c r="M1028" s="4">
        <v>3</v>
      </c>
      <c r="N1028" s="4" t="s">
        <v>3</v>
      </c>
      <c r="O1028" s="4">
        <v>2</v>
      </c>
      <c r="P1028" s="4"/>
      <c r="Q1028" s="4"/>
      <c r="R1028" s="4"/>
      <c r="S1028" s="4"/>
      <c r="T1028" s="4"/>
      <c r="U1028" s="4"/>
      <c r="V1028" s="4"/>
      <c r="W1028" s="4">
        <v>4469.12</v>
      </c>
      <c r="X1028" s="4">
        <v>1</v>
      </c>
      <c r="Y1028" s="4">
        <v>4469.12</v>
      </c>
      <c r="Z1028" s="4"/>
      <c r="AA1028" s="4"/>
      <c r="AB1028" s="4"/>
    </row>
    <row r="1029" spans="1:28" x14ac:dyDescent="0.2">
      <c r="A1029" s="4">
        <v>50</v>
      </c>
      <c r="B1029" s="4">
        <v>0</v>
      </c>
      <c r="C1029" s="4">
        <v>0</v>
      </c>
      <c r="D1029" s="4">
        <v>1</v>
      </c>
      <c r="E1029" s="4">
        <v>227</v>
      </c>
      <c r="F1029" s="4">
        <f>ROUND(Source!AX1022,O1029)</f>
        <v>0</v>
      </c>
      <c r="G1029" s="4" t="s">
        <v>106</v>
      </c>
      <c r="H1029" s="4" t="s">
        <v>107</v>
      </c>
      <c r="I1029" s="4"/>
      <c r="J1029" s="4"/>
      <c r="K1029" s="4">
        <v>227</v>
      </c>
      <c r="L1029" s="4">
        <v>6</v>
      </c>
      <c r="M1029" s="4">
        <v>3</v>
      </c>
      <c r="N1029" s="4" t="s">
        <v>3</v>
      </c>
      <c r="O1029" s="4">
        <v>2</v>
      </c>
      <c r="P1029" s="4"/>
      <c r="Q1029" s="4"/>
      <c r="R1029" s="4"/>
      <c r="S1029" s="4"/>
      <c r="T1029" s="4"/>
      <c r="U1029" s="4"/>
      <c r="V1029" s="4"/>
      <c r="W1029" s="4">
        <v>0</v>
      </c>
      <c r="X1029" s="4">
        <v>1</v>
      </c>
      <c r="Y1029" s="4">
        <v>0</v>
      </c>
      <c r="Z1029" s="4"/>
      <c r="AA1029" s="4"/>
      <c r="AB1029" s="4"/>
    </row>
    <row r="1030" spans="1:28" x14ac:dyDescent="0.2">
      <c r="A1030" s="4">
        <v>50</v>
      </c>
      <c r="B1030" s="4">
        <v>0</v>
      </c>
      <c r="C1030" s="4">
        <v>0</v>
      </c>
      <c r="D1030" s="4">
        <v>1</v>
      </c>
      <c r="E1030" s="4">
        <v>228</v>
      </c>
      <c r="F1030" s="4">
        <f>ROUND(Source!AY1022,O1030)</f>
        <v>4469.12</v>
      </c>
      <c r="G1030" s="4" t="s">
        <v>108</v>
      </c>
      <c r="H1030" s="4" t="s">
        <v>109</v>
      </c>
      <c r="I1030" s="4"/>
      <c r="J1030" s="4"/>
      <c r="K1030" s="4">
        <v>228</v>
      </c>
      <c r="L1030" s="4">
        <v>7</v>
      </c>
      <c r="M1030" s="4">
        <v>3</v>
      </c>
      <c r="N1030" s="4" t="s">
        <v>3</v>
      </c>
      <c r="O1030" s="4">
        <v>2</v>
      </c>
      <c r="P1030" s="4"/>
      <c r="Q1030" s="4"/>
      <c r="R1030" s="4"/>
      <c r="S1030" s="4"/>
      <c r="T1030" s="4"/>
      <c r="U1030" s="4"/>
      <c r="V1030" s="4"/>
      <c r="W1030" s="4">
        <v>4469.12</v>
      </c>
      <c r="X1030" s="4">
        <v>1</v>
      </c>
      <c r="Y1030" s="4">
        <v>4469.12</v>
      </c>
      <c r="Z1030" s="4"/>
      <c r="AA1030" s="4"/>
      <c r="AB1030" s="4"/>
    </row>
    <row r="1031" spans="1:28" x14ac:dyDescent="0.2">
      <c r="A1031" s="4">
        <v>50</v>
      </c>
      <c r="B1031" s="4">
        <v>0</v>
      </c>
      <c r="C1031" s="4">
        <v>0</v>
      </c>
      <c r="D1031" s="4">
        <v>1</v>
      </c>
      <c r="E1031" s="4">
        <v>216</v>
      </c>
      <c r="F1031" s="4">
        <f>ROUND(Source!AP1022,O1031)</f>
        <v>0</v>
      </c>
      <c r="G1031" s="4" t="s">
        <v>110</v>
      </c>
      <c r="H1031" s="4" t="s">
        <v>111</v>
      </c>
      <c r="I1031" s="4"/>
      <c r="J1031" s="4"/>
      <c r="K1031" s="4">
        <v>216</v>
      </c>
      <c r="L1031" s="4">
        <v>8</v>
      </c>
      <c r="M1031" s="4">
        <v>3</v>
      </c>
      <c r="N1031" s="4" t="s">
        <v>3</v>
      </c>
      <c r="O1031" s="4">
        <v>2</v>
      </c>
      <c r="P1031" s="4"/>
      <c r="Q1031" s="4"/>
      <c r="R1031" s="4"/>
      <c r="S1031" s="4"/>
      <c r="T1031" s="4"/>
      <c r="U1031" s="4"/>
      <c r="V1031" s="4"/>
      <c r="W1031" s="4">
        <v>0</v>
      </c>
      <c r="X1031" s="4">
        <v>1</v>
      </c>
      <c r="Y1031" s="4">
        <v>0</v>
      </c>
      <c r="Z1031" s="4"/>
      <c r="AA1031" s="4"/>
      <c r="AB1031" s="4"/>
    </row>
    <row r="1032" spans="1:28" x14ac:dyDescent="0.2">
      <c r="A1032" s="4">
        <v>50</v>
      </c>
      <c r="B1032" s="4">
        <v>0</v>
      </c>
      <c r="C1032" s="4">
        <v>0</v>
      </c>
      <c r="D1032" s="4">
        <v>1</v>
      </c>
      <c r="E1032" s="4">
        <v>223</v>
      </c>
      <c r="F1032" s="4">
        <f>ROUND(Source!AQ1022,O1032)</f>
        <v>0</v>
      </c>
      <c r="G1032" s="4" t="s">
        <v>112</v>
      </c>
      <c r="H1032" s="4" t="s">
        <v>113</v>
      </c>
      <c r="I1032" s="4"/>
      <c r="J1032" s="4"/>
      <c r="K1032" s="4">
        <v>223</v>
      </c>
      <c r="L1032" s="4">
        <v>9</v>
      </c>
      <c r="M1032" s="4">
        <v>3</v>
      </c>
      <c r="N1032" s="4" t="s">
        <v>3</v>
      </c>
      <c r="O1032" s="4">
        <v>2</v>
      </c>
      <c r="P1032" s="4"/>
      <c r="Q1032" s="4"/>
      <c r="R1032" s="4"/>
      <c r="S1032" s="4"/>
      <c r="T1032" s="4"/>
      <c r="U1032" s="4"/>
      <c r="V1032" s="4"/>
      <c r="W1032" s="4">
        <v>0</v>
      </c>
      <c r="X1032" s="4">
        <v>1</v>
      </c>
      <c r="Y1032" s="4">
        <v>0</v>
      </c>
      <c r="Z1032" s="4"/>
      <c r="AA1032" s="4"/>
      <c r="AB1032" s="4"/>
    </row>
    <row r="1033" spans="1:28" x14ac:dyDescent="0.2">
      <c r="A1033" s="4">
        <v>50</v>
      </c>
      <c r="B1033" s="4">
        <v>0</v>
      </c>
      <c r="C1033" s="4">
        <v>0</v>
      </c>
      <c r="D1033" s="4">
        <v>1</v>
      </c>
      <c r="E1033" s="4">
        <v>229</v>
      </c>
      <c r="F1033" s="4">
        <f>ROUND(Source!AZ1022,O1033)</f>
        <v>0</v>
      </c>
      <c r="G1033" s="4" t="s">
        <v>114</v>
      </c>
      <c r="H1033" s="4" t="s">
        <v>115</v>
      </c>
      <c r="I1033" s="4"/>
      <c r="J1033" s="4"/>
      <c r="K1033" s="4">
        <v>229</v>
      </c>
      <c r="L1033" s="4">
        <v>10</v>
      </c>
      <c r="M1033" s="4">
        <v>3</v>
      </c>
      <c r="N1033" s="4" t="s">
        <v>3</v>
      </c>
      <c r="O1033" s="4">
        <v>2</v>
      </c>
      <c r="P1033" s="4"/>
      <c r="Q1033" s="4"/>
      <c r="R1033" s="4"/>
      <c r="S1033" s="4"/>
      <c r="T1033" s="4"/>
      <c r="U1033" s="4"/>
      <c r="V1033" s="4"/>
      <c r="W1033" s="4">
        <v>0</v>
      </c>
      <c r="X1033" s="4">
        <v>1</v>
      </c>
      <c r="Y1033" s="4">
        <v>0</v>
      </c>
      <c r="Z1033" s="4"/>
      <c r="AA1033" s="4"/>
      <c r="AB1033" s="4"/>
    </row>
    <row r="1034" spans="1:28" x14ac:dyDescent="0.2">
      <c r="A1034" s="4">
        <v>50</v>
      </c>
      <c r="B1034" s="4">
        <v>0</v>
      </c>
      <c r="C1034" s="4">
        <v>0</v>
      </c>
      <c r="D1034" s="4">
        <v>1</v>
      </c>
      <c r="E1034" s="4">
        <v>203</v>
      </c>
      <c r="F1034" s="4">
        <f>ROUND(Source!Q1022,O1034)</f>
        <v>15974.98</v>
      </c>
      <c r="G1034" s="4" t="s">
        <v>116</v>
      </c>
      <c r="H1034" s="4" t="s">
        <v>117</v>
      </c>
      <c r="I1034" s="4"/>
      <c r="J1034" s="4"/>
      <c r="K1034" s="4">
        <v>203</v>
      </c>
      <c r="L1034" s="4">
        <v>11</v>
      </c>
      <c r="M1034" s="4">
        <v>3</v>
      </c>
      <c r="N1034" s="4" t="s">
        <v>3</v>
      </c>
      <c r="O1034" s="4">
        <v>2</v>
      </c>
      <c r="P1034" s="4"/>
      <c r="Q1034" s="4"/>
      <c r="R1034" s="4"/>
      <c r="S1034" s="4"/>
      <c r="T1034" s="4"/>
      <c r="U1034" s="4"/>
      <c r="V1034" s="4"/>
      <c r="W1034" s="4">
        <v>15974.98</v>
      </c>
      <c r="X1034" s="4">
        <v>1</v>
      </c>
      <c r="Y1034" s="4">
        <v>15974.98</v>
      </c>
      <c r="Z1034" s="4"/>
      <c r="AA1034" s="4"/>
      <c r="AB1034" s="4"/>
    </row>
    <row r="1035" spans="1:28" x14ac:dyDescent="0.2">
      <c r="A1035" s="4">
        <v>50</v>
      </c>
      <c r="B1035" s="4">
        <v>0</v>
      </c>
      <c r="C1035" s="4">
        <v>0</v>
      </c>
      <c r="D1035" s="4">
        <v>1</v>
      </c>
      <c r="E1035" s="4">
        <v>231</v>
      </c>
      <c r="F1035" s="4">
        <f>ROUND(Source!BB1022,O1035)</f>
        <v>0</v>
      </c>
      <c r="G1035" s="4" t="s">
        <v>118</v>
      </c>
      <c r="H1035" s="4" t="s">
        <v>119</v>
      </c>
      <c r="I1035" s="4"/>
      <c r="J1035" s="4"/>
      <c r="K1035" s="4">
        <v>231</v>
      </c>
      <c r="L1035" s="4">
        <v>12</v>
      </c>
      <c r="M1035" s="4">
        <v>3</v>
      </c>
      <c r="N1035" s="4" t="s">
        <v>3</v>
      </c>
      <c r="O1035" s="4">
        <v>2</v>
      </c>
      <c r="P1035" s="4"/>
      <c r="Q1035" s="4"/>
      <c r="R1035" s="4"/>
      <c r="S1035" s="4"/>
      <c r="T1035" s="4"/>
      <c r="U1035" s="4"/>
      <c r="V1035" s="4"/>
      <c r="W1035" s="4">
        <v>0</v>
      </c>
      <c r="X1035" s="4">
        <v>1</v>
      </c>
      <c r="Y1035" s="4">
        <v>0</v>
      </c>
      <c r="Z1035" s="4"/>
      <c r="AA1035" s="4"/>
      <c r="AB1035" s="4"/>
    </row>
    <row r="1036" spans="1:28" x14ac:dyDescent="0.2">
      <c r="A1036" s="4">
        <v>50</v>
      </c>
      <c r="B1036" s="4">
        <v>0</v>
      </c>
      <c r="C1036" s="4">
        <v>0</v>
      </c>
      <c r="D1036" s="4">
        <v>1</v>
      </c>
      <c r="E1036" s="4">
        <v>204</v>
      </c>
      <c r="F1036" s="4">
        <f>ROUND(Source!R1022,O1036)</f>
        <v>10428.549999999999</v>
      </c>
      <c r="G1036" s="4" t="s">
        <v>120</v>
      </c>
      <c r="H1036" s="4" t="s">
        <v>121</v>
      </c>
      <c r="I1036" s="4"/>
      <c r="J1036" s="4"/>
      <c r="K1036" s="4">
        <v>204</v>
      </c>
      <c r="L1036" s="4">
        <v>13</v>
      </c>
      <c r="M1036" s="4">
        <v>3</v>
      </c>
      <c r="N1036" s="4" t="s">
        <v>3</v>
      </c>
      <c r="O1036" s="4">
        <v>2</v>
      </c>
      <c r="P1036" s="4"/>
      <c r="Q1036" s="4"/>
      <c r="R1036" s="4"/>
      <c r="S1036" s="4"/>
      <c r="T1036" s="4"/>
      <c r="U1036" s="4"/>
      <c r="V1036" s="4"/>
      <c r="W1036" s="4">
        <v>10428.549999999999</v>
      </c>
      <c r="X1036" s="4">
        <v>1</v>
      </c>
      <c r="Y1036" s="4">
        <v>10428.549999999999</v>
      </c>
      <c r="Z1036" s="4"/>
      <c r="AA1036" s="4"/>
      <c r="AB1036" s="4"/>
    </row>
    <row r="1037" spans="1:28" x14ac:dyDescent="0.2">
      <c r="A1037" s="4">
        <v>50</v>
      </c>
      <c r="B1037" s="4">
        <v>0</v>
      </c>
      <c r="C1037" s="4">
        <v>0</v>
      </c>
      <c r="D1037" s="4">
        <v>1</v>
      </c>
      <c r="E1037" s="4">
        <v>205</v>
      </c>
      <c r="F1037" s="4">
        <f>ROUND(Source!S1022,O1037)</f>
        <v>259458.34</v>
      </c>
      <c r="G1037" s="4" t="s">
        <v>122</v>
      </c>
      <c r="H1037" s="4" t="s">
        <v>123</v>
      </c>
      <c r="I1037" s="4"/>
      <c r="J1037" s="4"/>
      <c r="K1037" s="4">
        <v>205</v>
      </c>
      <c r="L1037" s="4">
        <v>14</v>
      </c>
      <c r="M1037" s="4">
        <v>3</v>
      </c>
      <c r="N1037" s="4" t="s">
        <v>3</v>
      </c>
      <c r="O1037" s="4">
        <v>2</v>
      </c>
      <c r="P1037" s="4"/>
      <c r="Q1037" s="4"/>
      <c r="R1037" s="4"/>
      <c r="S1037" s="4"/>
      <c r="T1037" s="4"/>
      <c r="U1037" s="4"/>
      <c r="V1037" s="4"/>
      <c r="W1037" s="4">
        <v>259458.34</v>
      </c>
      <c r="X1037" s="4">
        <v>1</v>
      </c>
      <c r="Y1037" s="4">
        <v>259458.34</v>
      </c>
      <c r="Z1037" s="4"/>
      <c r="AA1037" s="4"/>
      <c r="AB1037" s="4"/>
    </row>
    <row r="1038" spans="1:28" x14ac:dyDescent="0.2">
      <c r="A1038" s="4">
        <v>50</v>
      </c>
      <c r="B1038" s="4">
        <v>0</v>
      </c>
      <c r="C1038" s="4">
        <v>0</v>
      </c>
      <c r="D1038" s="4">
        <v>1</v>
      </c>
      <c r="E1038" s="4">
        <v>232</v>
      </c>
      <c r="F1038" s="4">
        <f>ROUND(Source!BC1022,O1038)</f>
        <v>0</v>
      </c>
      <c r="G1038" s="4" t="s">
        <v>124</v>
      </c>
      <c r="H1038" s="4" t="s">
        <v>125</v>
      </c>
      <c r="I1038" s="4"/>
      <c r="J1038" s="4"/>
      <c r="K1038" s="4">
        <v>232</v>
      </c>
      <c r="L1038" s="4">
        <v>15</v>
      </c>
      <c r="M1038" s="4">
        <v>3</v>
      </c>
      <c r="N1038" s="4" t="s">
        <v>3</v>
      </c>
      <c r="O1038" s="4">
        <v>2</v>
      </c>
      <c r="P1038" s="4"/>
      <c r="Q1038" s="4"/>
      <c r="R1038" s="4"/>
      <c r="S1038" s="4"/>
      <c r="T1038" s="4"/>
      <c r="U1038" s="4"/>
      <c r="V1038" s="4"/>
      <c r="W1038" s="4">
        <v>0</v>
      </c>
      <c r="X1038" s="4">
        <v>1</v>
      </c>
      <c r="Y1038" s="4">
        <v>0</v>
      </c>
      <c r="Z1038" s="4"/>
      <c r="AA1038" s="4"/>
      <c r="AB1038" s="4"/>
    </row>
    <row r="1039" spans="1:28" x14ac:dyDescent="0.2">
      <c r="A1039" s="4">
        <v>50</v>
      </c>
      <c r="B1039" s="4">
        <v>0</v>
      </c>
      <c r="C1039" s="4">
        <v>0</v>
      </c>
      <c r="D1039" s="4">
        <v>1</v>
      </c>
      <c r="E1039" s="4">
        <v>214</v>
      </c>
      <c r="F1039" s="4">
        <f>ROUND(Source!AS1022,O1039)</f>
        <v>0</v>
      </c>
      <c r="G1039" s="4" t="s">
        <v>126</v>
      </c>
      <c r="H1039" s="4" t="s">
        <v>127</v>
      </c>
      <c r="I1039" s="4"/>
      <c r="J1039" s="4"/>
      <c r="K1039" s="4">
        <v>214</v>
      </c>
      <c r="L1039" s="4">
        <v>16</v>
      </c>
      <c r="M1039" s="4">
        <v>3</v>
      </c>
      <c r="N1039" s="4" t="s">
        <v>3</v>
      </c>
      <c r="O1039" s="4">
        <v>2</v>
      </c>
      <c r="P1039" s="4"/>
      <c r="Q1039" s="4"/>
      <c r="R1039" s="4"/>
      <c r="S1039" s="4"/>
      <c r="T1039" s="4"/>
      <c r="U1039" s="4"/>
      <c r="V1039" s="4"/>
      <c r="W1039" s="4">
        <v>0</v>
      </c>
      <c r="X1039" s="4">
        <v>1</v>
      </c>
      <c r="Y1039" s="4">
        <v>0</v>
      </c>
      <c r="Z1039" s="4"/>
      <c r="AA1039" s="4"/>
      <c r="AB1039" s="4"/>
    </row>
    <row r="1040" spans="1:28" x14ac:dyDescent="0.2">
      <c r="A1040" s="4">
        <v>50</v>
      </c>
      <c r="B1040" s="4">
        <v>0</v>
      </c>
      <c r="C1040" s="4">
        <v>0</v>
      </c>
      <c r="D1040" s="4">
        <v>1</v>
      </c>
      <c r="E1040" s="4">
        <v>215</v>
      </c>
      <c r="F1040" s="4">
        <f>ROUND(Source!AT1022,O1040)</f>
        <v>0</v>
      </c>
      <c r="G1040" s="4" t="s">
        <v>128</v>
      </c>
      <c r="H1040" s="4" t="s">
        <v>129</v>
      </c>
      <c r="I1040" s="4"/>
      <c r="J1040" s="4"/>
      <c r="K1040" s="4">
        <v>215</v>
      </c>
      <c r="L1040" s="4">
        <v>17</v>
      </c>
      <c r="M1040" s="4">
        <v>3</v>
      </c>
      <c r="N1040" s="4" t="s">
        <v>3</v>
      </c>
      <c r="O1040" s="4">
        <v>2</v>
      </c>
      <c r="P1040" s="4"/>
      <c r="Q1040" s="4"/>
      <c r="R1040" s="4"/>
      <c r="S1040" s="4"/>
      <c r="T1040" s="4"/>
      <c r="U1040" s="4"/>
      <c r="V1040" s="4"/>
      <c r="W1040" s="4">
        <v>0</v>
      </c>
      <c r="X1040" s="4">
        <v>1</v>
      </c>
      <c r="Y1040" s="4">
        <v>0</v>
      </c>
      <c r="Z1040" s="4"/>
      <c r="AA1040" s="4"/>
      <c r="AB1040" s="4"/>
    </row>
    <row r="1041" spans="1:245" x14ac:dyDescent="0.2">
      <c r="A1041" s="4">
        <v>50</v>
      </c>
      <c r="B1041" s="4">
        <v>0</v>
      </c>
      <c r="C1041" s="4">
        <v>0</v>
      </c>
      <c r="D1041" s="4">
        <v>1</v>
      </c>
      <c r="E1041" s="4">
        <v>217</v>
      </c>
      <c r="F1041" s="4">
        <f>ROUND(Source!AU1022,O1041)</f>
        <v>498731.93</v>
      </c>
      <c r="G1041" s="4" t="s">
        <v>130</v>
      </c>
      <c r="H1041" s="4" t="s">
        <v>131</v>
      </c>
      <c r="I1041" s="4"/>
      <c r="J1041" s="4"/>
      <c r="K1041" s="4">
        <v>217</v>
      </c>
      <c r="L1041" s="4">
        <v>18</v>
      </c>
      <c r="M1041" s="4">
        <v>3</v>
      </c>
      <c r="N1041" s="4" t="s">
        <v>3</v>
      </c>
      <c r="O1041" s="4">
        <v>2</v>
      </c>
      <c r="P1041" s="4"/>
      <c r="Q1041" s="4"/>
      <c r="R1041" s="4"/>
      <c r="S1041" s="4"/>
      <c r="T1041" s="4"/>
      <c r="U1041" s="4"/>
      <c r="V1041" s="4"/>
      <c r="W1041" s="4">
        <v>498731.93</v>
      </c>
      <c r="X1041" s="4">
        <v>1</v>
      </c>
      <c r="Y1041" s="4">
        <v>498731.93</v>
      </c>
      <c r="Z1041" s="4"/>
      <c r="AA1041" s="4"/>
      <c r="AB1041" s="4"/>
    </row>
    <row r="1042" spans="1:245" x14ac:dyDescent="0.2">
      <c r="A1042" s="4">
        <v>50</v>
      </c>
      <c r="B1042" s="4">
        <v>0</v>
      </c>
      <c r="C1042" s="4">
        <v>0</v>
      </c>
      <c r="D1042" s="4">
        <v>1</v>
      </c>
      <c r="E1042" s="4">
        <v>230</v>
      </c>
      <c r="F1042" s="4">
        <f>ROUND(Source!BA1022,O1042)</f>
        <v>0</v>
      </c>
      <c r="G1042" s="4" t="s">
        <v>132</v>
      </c>
      <c r="H1042" s="4" t="s">
        <v>133</v>
      </c>
      <c r="I1042" s="4"/>
      <c r="J1042" s="4"/>
      <c r="K1042" s="4">
        <v>230</v>
      </c>
      <c r="L1042" s="4">
        <v>19</v>
      </c>
      <c r="M1042" s="4">
        <v>3</v>
      </c>
      <c r="N1042" s="4" t="s">
        <v>3</v>
      </c>
      <c r="O1042" s="4">
        <v>2</v>
      </c>
      <c r="P1042" s="4"/>
      <c r="Q1042" s="4"/>
      <c r="R1042" s="4"/>
      <c r="S1042" s="4"/>
      <c r="T1042" s="4"/>
      <c r="U1042" s="4"/>
      <c r="V1042" s="4"/>
      <c r="W1042" s="4">
        <v>0</v>
      </c>
      <c r="X1042" s="4">
        <v>1</v>
      </c>
      <c r="Y1042" s="4">
        <v>0</v>
      </c>
      <c r="Z1042" s="4"/>
      <c r="AA1042" s="4"/>
      <c r="AB1042" s="4"/>
    </row>
    <row r="1043" spans="1:245" x14ac:dyDescent="0.2">
      <c r="A1043" s="4">
        <v>50</v>
      </c>
      <c r="B1043" s="4">
        <v>0</v>
      </c>
      <c r="C1043" s="4">
        <v>0</v>
      </c>
      <c r="D1043" s="4">
        <v>1</v>
      </c>
      <c r="E1043" s="4">
        <v>206</v>
      </c>
      <c r="F1043" s="4">
        <f>ROUND(Source!T1022,O1043)</f>
        <v>0</v>
      </c>
      <c r="G1043" s="4" t="s">
        <v>134</v>
      </c>
      <c r="H1043" s="4" t="s">
        <v>135</v>
      </c>
      <c r="I1043" s="4"/>
      <c r="J1043" s="4"/>
      <c r="K1043" s="4">
        <v>206</v>
      </c>
      <c r="L1043" s="4">
        <v>20</v>
      </c>
      <c r="M1043" s="4">
        <v>3</v>
      </c>
      <c r="N1043" s="4" t="s">
        <v>3</v>
      </c>
      <c r="O1043" s="4">
        <v>2</v>
      </c>
      <c r="P1043" s="4"/>
      <c r="Q1043" s="4"/>
      <c r="R1043" s="4"/>
      <c r="S1043" s="4"/>
      <c r="T1043" s="4"/>
      <c r="U1043" s="4"/>
      <c r="V1043" s="4"/>
      <c r="W1043" s="4">
        <v>0</v>
      </c>
      <c r="X1043" s="4">
        <v>1</v>
      </c>
      <c r="Y1043" s="4">
        <v>0</v>
      </c>
      <c r="Z1043" s="4"/>
      <c r="AA1043" s="4"/>
      <c r="AB1043" s="4"/>
    </row>
    <row r="1044" spans="1:245" x14ac:dyDescent="0.2">
      <c r="A1044" s="4">
        <v>50</v>
      </c>
      <c r="B1044" s="4">
        <v>0</v>
      </c>
      <c r="C1044" s="4">
        <v>0</v>
      </c>
      <c r="D1044" s="4">
        <v>1</v>
      </c>
      <c r="E1044" s="4">
        <v>207</v>
      </c>
      <c r="F1044" s="4">
        <f>Source!U1022</f>
        <v>702.67750000000024</v>
      </c>
      <c r="G1044" s="4" t="s">
        <v>136</v>
      </c>
      <c r="H1044" s="4" t="s">
        <v>137</v>
      </c>
      <c r="I1044" s="4"/>
      <c r="J1044" s="4"/>
      <c r="K1044" s="4">
        <v>207</v>
      </c>
      <c r="L1044" s="4">
        <v>21</v>
      </c>
      <c r="M1044" s="4">
        <v>3</v>
      </c>
      <c r="N1044" s="4" t="s">
        <v>3</v>
      </c>
      <c r="O1044" s="4">
        <v>-1</v>
      </c>
      <c r="P1044" s="4"/>
      <c r="Q1044" s="4"/>
      <c r="R1044" s="4"/>
      <c r="S1044" s="4"/>
      <c r="T1044" s="4"/>
      <c r="U1044" s="4"/>
      <c r="V1044" s="4"/>
      <c r="W1044" s="4">
        <v>702.67750000000024</v>
      </c>
      <c r="X1044" s="4">
        <v>1</v>
      </c>
      <c r="Y1044" s="4">
        <v>702.67750000000024</v>
      </c>
      <c r="Z1044" s="4"/>
      <c r="AA1044" s="4"/>
      <c r="AB1044" s="4"/>
    </row>
    <row r="1045" spans="1:245" x14ac:dyDescent="0.2">
      <c r="A1045" s="4">
        <v>50</v>
      </c>
      <c r="B1045" s="4">
        <v>0</v>
      </c>
      <c r="C1045" s="4">
        <v>0</v>
      </c>
      <c r="D1045" s="4">
        <v>1</v>
      </c>
      <c r="E1045" s="4">
        <v>208</v>
      </c>
      <c r="F1045" s="4">
        <f>Source!V1022</f>
        <v>0</v>
      </c>
      <c r="G1045" s="4" t="s">
        <v>138</v>
      </c>
      <c r="H1045" s="4" t="s">
        <v>139</v>
      </c>
      <c r="I1045" s="4"/>
      <c r="J1045" s="4"/>
      <c r="K1045" s="4">
        <v>208</v>
      </c>
      <c r="L1045" s="4">
        <v>22</v>
      </c>
      <c r="M1045" s="4">
        <v>3</v>
      </c>
      <c r="N1045" s="4" t="s">
        <v>3</v>
      </c>
      <c r="O1045" s="4">
        <v>-1</v>
      </c>
      <c r="P1045" s="4"/>
      <c r="Q1045" s="4"/>
      <c r="R1045" s="4"/>
      <c r="S1045" s="4"/>
      <c r="T1045" s="4"/>
      <c r="U1045" s="4"/>
      <c r="V1045" s="4"/>
      <c r="W1045" s="4">
        <v>0</v>
      </c>
      <c r="X1045" s="4">
        <v>1</v>
      </c>
      <c r="Y1045" s="4">
        <v>0</v>
      </c>
      <c r="Z1045" s="4"/>
      <c r="AA1045" s="4"/>
      <c r="AB1045" s="4"/>
    </row>
    <row r="1046" spans="1:245" x14ac:dyDescent="0.2">
      <c r="A1046" s="4">
        <v>50</v>
      </c>
      <c r="B1046" s="4">
        <v>0</v>
      </c>
      <c r="C1046" s="4">
        <v>0</v>
      </c>
      <c r="D1046" s="4">
        <v>1</v>
      </c>
      <c r="E1046" s="4">
        <v>209</v>
      </c>
      <c r="F1046" s="4">
        <f>ROUND(Source!W1022,O1046)</f>
        <v>0</v>
      </c>
      <c r="G1046" s="4" t="s">
        <v>140</v>
      </c>
      <c r="H1046" s="4" t="s">
        <v>141</v>
      </c>
      <c r="I1046" s="4"/>
      <c r="J1046" s="4"/>
      <c r="K1046" s="4">
        <v>209</v>
      </c>
      <c r="L1046" s="4">
        <v>23</v>
      </c>
      <c r="M1046" s="4">
        <v>3</v>
      </c>
      <c r="N1046" s="4" t="s">
        <v>3</v>
      </c>
      <c r="O1046" s="4">
        <v>2</v>
      </c>
      <c r="P1046" s="4"/>
      <c r="Q1046" s="4"/>
      <c r="R1046" s="4"/>
      <c r="S1046" s="4"/>
      <c r="T1046" s="4"/>
      <c r="U1046" s="4"/>
      <c r="V1046" s="4"/>
      <c r="W1046" s="4">
        <v>0</v>
      </c>
      <c r="X1046" s="4">
        <v>1</v>
      </c>
      <c r="Y1046" s="4">
        <v>0</v>
      </c>
      <c r="Z1046" s="4"/>
      <c r="AA1046" s="4"/>
      <c r="AB1046" s="4"/>
    </row>
    <row r="1047" spans="1:245" x14ac:dyDescent="0.2">
      <c r="A1047" s="4">
        <v>50</v>
      </c>
      <c r="B1047" s="4">
        <v>0</v>
      </c>
      <c r="C1047" s="4">
        <v>0</v>
      </c>
      <c r="D1047" s="4">
        <v>1</v>
      </c>
      <c r="E1047" s="4">
        <v>233</v>
      </c>
      <c r="F1047" s="4">
        <f>ROUND(Source!BD1022,O1047)</f>
        <v>0</v>
      </c>
      <c r="G1047" s="4" t="s">
        <v>142</v>
      </c>
      <c r="H1047" s="4" t="s">
        <v>143</v>
      </c>
      <c r="I1047" s="4"/>
      <c r="J1047" s="4"/>
      <c r="K1047" s="4">
        <v>233</v>
      </c>
      <c r="L1047" s="4">
        <v>24</v>
      </c>
      <c r="M1047" s="4">
        <v>3</v>
      </c>
      <c r="N1047" s="4" t="s">
        <v>3</v>
      </c>
      <c r="O1047" s="4">
        <v>2</v>
      </c>
      <c r="P1047" s="4"/>
      <c r="Q1047" s="4"/>
      <c r="R1047" s="4"/>
      <c r="S1047" s="4"/>
      <c r="T1047" s="4"/>
      <c r="U1047" s="4"/>
      <c r="V1047" s="4"/>
      <c r="W1047" s="4">
        <v>0</v>
      </c>
      <c r="X1047" s="4">
        <v>1</v>
      </c>
      <c r="Y1047" s="4">
        <v>0</v>
      </c>
      <c r="Z1047" s="4"/>
      <c r="AA1047" s="4"/>
      <c r="AB1047" s="4"/>
    </row>
    <row r="1048" spans="1:245" x14ac:dyDescent="0.2">
      <c r="A1048" s="4">
        <v>50</v>
      </c>
      <c r="B1048" s="4">
        <v>0</v>
      </c>
      <c r="C1048" s="4">
        <v>0</v>
      </c>
      <c r="D1048" s="4">
        <v>1</v>
      </c>
      <c r="E1048" s="4">
        <v>210</v>
      </c>
      <c r="F1048" s="4">
        <f>ROUND(Source!X1022,O1048)</f>
        <v>181620.82</v>
      </c>
      <c r="G1048" s="4" t="s">
        <v>144</v>
      </c>
      <c r="H1048" s="4" t="s">
        <v>145</v>
      </c>
      <c r="I1048" s="4"/>
      <c r="J1048" s="4"/>
      <c r="K1048" s="4">
        <v>210</v>
      </c>
      <c r="L1048" s="4">
        <v>25</v>
      </c>
      <c r="M1048" s="4">
        <v>3</v>
      </c>
      <c r="N1048" s="4" t="s">
        <v>3</v>
      </c>
      <c r="O1048" s="4">
        <v>2</v>
      </c>
      <c r="P1048" s="4"/>
      <c r="Q1048" s="4"/>
      <c r="R1048" s="4"/>
      <c r="S1048" s="4"/>
      <c r="T1048" s="4"/>
      <c r="U1048" s="4"/>
      <c r="V1048" s="4"/>
      <c r="W1048" s="4">
        <v>181620.82</v>
      </c>
      <c r="X1048" s="4">
        <v>1</v>
      </c>
      <c r="Y1048" s="4">
        <v>181620.82</v>
      </c>
      <c r="Z1048" s="4"/>
      <c r="AA1048" s="4"/>
      <c r="AB1048" s="4"/>
    </row>
    <row r="1049" spans="1:245" x14ac:dyDescent="0.2">
      <c r="A1049" s="4">
        <v>50</v>
      </c>
      <c r="B1049" s="4">
        <v>0</v>
      </c>
      <c r="C1049" s="4">
        <v>0</v>
      </c>
      <c r="D1049" s="4">
        <v>1</v>
      </c>
      <c r="E1049" s="4">
        <v>211</v>
      </c>
      <c r="F1049" s="4">
        <f>ROUND(Source!Y1022,O1049)</f>
        <v>25945.82</v>
      </c>
      <c r="G1049" s="4" t="s">
        <v>146</v>
      </c>
      <c r="H1049" s="4" t="s">
        <v>147</v>
      </c>
      <c r="I1049" s="4"/>
      <c r="J1049" s="4"/>
      <c r="K1049" s="4">
        <v>211</v>
      </c>
      <c r="L1049" s="4">
        <v>26</v>
      </c>
      <c r="M1049" s="4">
        <v>3</v>
      </c>
      <c r="N1049" s="4" t="s">
        <v>3</v>
      </c>
      <c r="O1049" s="4">
        <v>2</v>
      </c>
      <c r="P1049" s="4"/>
      <c r="Q1049" s="4"/>
      <c r="R1049" s="4"/>
      <c r="S1049" s="4"/>
      <c r="T1049" s="4"/>
      <c r="U1049" s="4"/>
      <c r="V1049" s="4"/>
      <c r="W1049" s="4">
        <v>25945.82</v>
      </c>
      <c r="X1049" s="4">
        <v>1</v>
      </c>
      <c r="Y1049" s="4">
        <v>25945.82</v>
      </c>
      <c r="Z1049" s="4"/>
      <c r="AA1049" s="4"/>
      <c r="AB1049" s="4"/>
    </row>
    <row r="1050" spans="1:245" x14ac:dyDescent="0.2">
      <c r="A1050" s="4">
        <v>50</v>
      </c>
      <c r="B1050" s="4">
        <v>0</v>
      </c>
      <c r="C1050" s="4">
        <v>0</v>
      </c>
      <c r="D1050" s="4">
        <v>1</v>
      </c>
      <c r="E1050" s="4">
        <v>224</v>
      </c>
      <c r="F1050" s="4">
        <f>ROUND(Source!AR1022,O1050)</f>
        <v>498731.93</v>
      </c>
      <c r="G1050" s="4" t="s">
        <v>148</v>
      </c>
      <c r="H1050" s="4" t="s">
        <v>149</v>
      </c>
      <c r="I1050" s="4"/>
      <c r="J1050" s="4"/>
      <c r="K1050" s="4">
        <v>224</v>
      </c>
      <c r="L1050" s="4">
        <v>27</v>
      </c>
      <c r="M1050" s="4">
        <v>3</v>
      </c>
      <c r="N1050" s="4" t="s">
        <v>3</v>
      </c>
      <c r="O1050" s="4">
        <v>2</v>
      </c>
      <c r="P1050" s="4"/>
      <c r="Q1050" s="4"/>
      <c r="R1050" s="4"/>
      <c r="S1050" s="4"/>
      <c r="T1050" s="4"/>
      <c r="U1050" s="4"/>
      <c r="V1050" s="4"/>
      <c r="W1050" s="4">
        <v>498731.93</v>
      </c>
      <c r="X1050" s="4">
        <v>1</v>
      </c>
      <c r="Y1050" s="4">
        <v>498731.93</v>
      </c>
      <c r="Z1050" s="4"/>
      <c r="AA1050" s="4"/>
      <c r="AB1050" s="4"/>
    </row>
    <row r="1052" spans="1:245" x14ac:dyDescent="0.2">
      <c r="A1052" s="1">
        <v>5</v>
      </c>
      <c r="B1052" s="1">
        <v>1</v>
      </c>
      <c r="C1052" s="1"/>
      <c r="D1052" s="1">
        <f>ROW(A1072)</f>
        <v>1072</v>
      </c>
      <c r="E1052" s="1"/>
      <c r="F1052" s="1" t="s">
        <v>14</v>
      </c>
      <c r="G1052" s="1" t="s">
        <v>150</v>
      </c>
      <c r="H1052" s="1" t="s">
        <v>3</v>
      </c>
      <c r="I1052" s="1">
        <v>0</v>
      </c>
      <c r="J1052" s="1"/>
      <c r="K1052" s="1">
        <v>0</v>
      </c>
      <c r="L1052" s="1"/>
      <c r="M1052" s="1" t="s">
        <v>3</v>
      </c>
      <c r="N1052" s="1"/>
      <c r="O1052" s="1"/>
      <c r="P1052" s="1"/>
      <c r="Q1052" s="1"/>
      <c r="R1052" s="1"/>
      <c r="S1052" s="1">
        <v>0</v>
      </c>
      <c r="T1052" s="1"/>
      <c r="U1052" s="1" t="s">
        <v>3</v>
      </c>
      <c r="V1052" s="1">
        <v>0</v>
      </c>
      <c r="W1052" s="1"/>
      <c r="X1052" s="1"/>
      <c r="Y1052" s="1"/>
      <c r="Z1052" s="1"/>
      <c r="AA1052" s="1"/>
      <c r="AB1052" s="1" t="s">
        <v>3</v>
      </c>
      <c r="AC1052" s="1" t="s">
        <v>3</v>
      </c>
      <c r="AD1052" s="1" t="s">
        <v>3</v>
      </c>
      <c r="AE1052" s="1" t="s">
        <v>3</v>
      </c>
      <c r="AF1052" s="1" t="s">
        <v>3</v>
      </c>
      <c r="AG1052" s="1" t="s">
        <v>3</v>
      </c>
      <c r="AH1052" s="1"/>
      <c r="AI1052" s="1"/>
      <c r="AJ1052" s="1"/>
      <c r="AK1052" s="1"/>
      <c r="AL1052" s="1"/>
      <c r="AM1052" s="1"/>
      <c r="AN1052" s="1"/>
      <c r="AO1052" s="1"/>
      <c r="AP1052" s="1" t="s">
        <v>3</v>
      </c>
      <c r="AQ1052" s="1" t="s">
        <v>3</v>
      </c>
      <c r="AR1052" s="1" t="s">
        <v>3</v>
      </c>
      <c r="AS1052" s="1"/>
      <c r="AT1052" s="1"/>
      <c r="AU1052" s="1"/>
      <c r="AV1052" s="1"/>
      <c r="AW1052" s="1"/>
      <c r="AX1052" s="1"/>
      <c r="AY1052" s="1"/>
      <c r="AZ1052" s="1" t="s">
        <v>3</v>
      </c>
      <c r="BA1052" s="1"/>
      <c r="BB1052" s="1" t="s">
        <v>3</v>
      </c>
      <c r="BC1052" s="1" t="s">
        <v>3</v>
      </c>
      <c r="BD1052" s="1" t="s">
        <v>3</v>
      </c>
      <c r="BE1052" s="1" t="s">
        <v>3</v>
      </c>
      <c r="BF1052" s="1" t="s">
        <v>3</v>
      </c>
      <c r="BG1052" s="1" t="s">
        <v>3</v>
      </c>
      <c r="BH1052" s="1" t="s">
        <v>3</v>
      </c>
      <c r="BI1052" s="1" t="s">
        <v>3</v>
      </c>
      <c r="BJ1052" s="1" t="s">
        <v>3</v>
      </c>
      <c r="BK1052" s="1" t="s">
        <v>3</v>
      </c>
      <c r="BL1052" s="1" t="s">
        <v>3</v>
      </c>
      <c r="BM1052" s="1" t="s">
        <v>3</v>
      </c>
      <c r="BN1052" s="1" t="s">
        <v>3</v>
      </c>
      <c r="BO1052" s="1" t="s">
        <v>3</v>
      </c>
      <c r="BP1052" s="1" t="s">
        <v>3</v>
      </c>
      <c r="BQ1052" s="1"/>
      <c r="BR1052" s="1"/>
      <c r="BS1052" s="1"/>
      <c r="BT1052" s="1"/>
      <c r="BU1052" s="1"/>
      <c r="BV1052" s="1"/>
      <c r="BW1052" s="1"/>
      <c r="BX1052" s="1">
        <v>0</v>
      </c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>
        <v>0</v>
      </c>
    </row>
    <row r="1054" spans="1:245" x14ac:dyDescent="0.2">
      <c r="A1054" s="2">
        <v>52</v>
      </c>
      <c r="B1054" s="2">
        <f t="shared" ref="B1054:G1054" si="722">B1072</f>
        <v>1</v>
      </c>
      <c r="C1054" s="2">
        <f t="shared" si="722"/>
        <v>5</v>
      </c>
      <c r="D1054" s="2">
        <f t="shared" si="722"/>
        <v>1052</v>
      </c>
      <c r="E1054" s="2">
        <f t="shared" si="722"/>
        <v>0</v>
      </c>
      <c r="F1054" s="2" t="str">
        <f t="shared" si="722"/>
        <v>Новый подраздел</v>
      </c>
      <c r="G1054" s="2" t="str">
        <f t="shared" si="722"/>
        <v>Система оповещения</v>
      </c>
      <c r="H1054" s="2"/>
      <c r="I1054" s="2"/>
      <c r="J1054" s="2"/>
      <c r="K1054" s="2"/>
      <c r="L1054" s="2"/>
      <c r="M1054" s="2"/>
      <c r="N1054" s="2"/>
      <c r="O1054" s="2">
        <f t="shared" ref="O1054:AT1054" si="723">O1072</f>
        <v>332673.58</v>
      </c>
      <c r="P1054" s="2">
        <f t="shared" si="723"/>
        <v>5942.83</v>
      </c>
      <c r="Q1054" s="2">
        <f t="shared" si="723"/>
        <v>120292.91</v>
      </c>
      <c r="R1054" s="2">
        <f t="shared" si="723"/>
        <v>78516.37</v>
      </c>
      <c r="S1054" s="2">
        <f t="shared" si="723"/>
        <v>206437.84</v>
      </c>
      <c r="T1054" s="2">
        <f t="shared" si="723"/>
        <v>0</v>
      </c>
      <c r="U1054" s="2">
        <f t="shared" si="723"/>
        <v>559.43549999999993</v>
      </c>
      <c r="V1054" s="2">
        <f t="shared" si="723"/>
        <v>0</v>
      </c>
      <c r="W1054" s="2">
        <f t="shared" si="723"/>
        <v>0</v>
      </c>
      <c r="X1054" s="2">
        <f t="shared" si="723"/>
        <v>144506.48000000001</v>
      </c>
      <c r="Y1054" s="2">
        <f t="shared" si="723"/>
        <v>20643.78</v>
      </c>
      <c r="Z1054" s="2">
        <f t="shared" si="723"/>
        <v>0</v>
      </c>
      <c r="AA1054" s="2">
        <f t="shared" si="723"/>
        <v>0</v>
      </c>
      <c r="AB1054" s="2">
        <f t="shared" si="723"/>
        <v>332673.58</v>
      </c>
      <c r="AC1054" s="2">
        <f t="shared" si="723"/>
        <v>5942.83</v>
      </c>
      <c r="AD1054" s="2">
        <f t="shared" si="723"/>
        <v>120292.91</v>
      </c>
      <c r="AE1054" s="2">
        <f t="shared" si="723"/>
        <v>78516.37</v>
      </c>
      <c r="AF1054" s="2">
        <f t="shared" si="723"/>
        <v>206437.84</v>
      </c>
      <c r="AG1054" s="2">
        <f t="shared" si="723"/>
        <v>0</v>
      </c>
      <c r="AH1054" s="2">
        <f t="shared" si="723"/>
        <v>559.43549999999993</v>
      </c>
      <c r="AI1054" s="2">
        <f t="shared" si="723"/>
        <v>0</v>
      </c>
      <c r="AJ1054" s="2">
        <f t="shared" si="723"/>
        <v>0</v>
      </c>
      <c r="AK1054" s="2">
        <f t="shared" si="723"/>
        <v>144506.48000000001</v>
      </c>
      <c r="AL1054" s="2">
        <f t="shared" si="723"/>
        <v>20643.78</v>
      </c>
      <c r="AM1054" s="2">
        <f t="shared" si="723"/>
        <v>0</v>
      </c>
      <c r="AN1054" s="2">
        <f t="shared" si="723"/>
        <v>0</v>
      </c>
      <c r="AO1054" s="2">
        <f t="shared" si="723"/>
        <v>0</v>
      </c>
      <c r="AP1054" s="2">
        <f t="shared" si="723"/>
        <v>0</v>
      </c>
      <c r="AQ1054" s="2">
        <f t="shared" si="723"/>
        <v>0</v>
      </c>
      <c r="AR1054" s="2">
        <f t="shared" si="723"/>
        <v>582621.51</v>
      </c>
      <c r="AS1054" s="2">
        <f t="shared" si="723"/>
        <v>0</v>
      </c>
      <c r="AT1054" s="2">
        <f t="shared" si="723"/>
        <v>0</v>
      </c>
      <c r="AU1054" s="2">
        <f t="shared" ref="AU1054:BZ1054" si="724">AU1072</f>
        <v>582621.51</v>
      </c>
      <c r="AV1054" s="2">
        <f t="shared" si="724"/>
        <v>5942.83</v>
      </c>
      <c r="AW1054" s="2">
        <f t="shared" si="724"/>
        <v>5942.83</v>
      </c>
      <c r="AX1054" s="2">
        <f t="shared" si="724"/>
        <v>0</v>
      </c>
      <c r="AY1054" s="2">
        <f t="shared" si="724"/>
        <v>5942.83</v>
      </c>
      <c r="AZ1054" s="2">
        <f t="shared" si="724"/>
        <v>0</v>
      </c>
      <c r="BA1054" s="2">
        <f t="shared" si="724"/>
        <v>0</v>
      </c>
      <c r="BB1054" s="2">
        <f t="shared" si="724"/>
        <v>0</v>
      </c>
      <c r="BC1054" s="2">
        <f t="shared" si="724"/>
        <v>0</v>
      </c>
      <c r="BD1054" s="2">
        <f t="shared" si="724"/>
        <v>0</v>
      </c>
      <c r="BE1054" s="2">
        <f t="shared" si="724"/>
        <v>0</v>
      </c>
      <c r="BF1054" s="2">
        <f t="shared" si="724"/>
        <v>0</v>
      </c>
      <c r="BG1054" s="2">
        <f t="shared" si="724"/>
        <v>0</v>
      </c>
      <c r="BH1054" s="2">
        <f t="shared" si="724"/>
        <v>0</v>
      </c>
      <c r="BI1054" s="2">
        <f t="shared" si="724"/>
        <v>0</v>
      </c>
      <c r="BJ1054" s="2">
        <f t="shared" si="724"/>
        <v>0</v>
      </c>
      <c r="BK1054" s="2">
        <f t="shared" si="724"/>
        <v>0</v>
      </c>
      <c r="BL1054" s="2">
        <f t="shared" si="724"/>
        <v>0</v>
      </c>
      <c r="BM1054" s="2">
        <f t="shared" si="724"/>
        <v>0</v>
      </c>
      <c r="BN1054" s="2">
        <f t="shared" si="724"/>
        <v>0</v>
      </c>
      <c r="BO1054" s="2">
        <f t="shared" si="724"/>
        <v>0</v>
      </c>
      <c r="BP1054" s="2">
        <f t="shared" si="724"/>
        <v>0</v>
      </c>
      <c r="BQ1054" s="2">
        <f t="shared" si="724"/>
        <v>0</v>
      </c>
      <c r="BR1054" s="2">
        <f t="shared" si="724"/>
        <v>0</v>
      </c>
      <c r="BS1054" s="2">
        <f t="shared" si="724"/>
        <v>0</v>
      </c>
      <c r="BT1054" s="2">
        <f t="shared" si="724"/>
        <v>0</v>
      </c>
      <c r="BU1054" s="2">
        <f t="shared" si="724"/>
        <v>0</v>
      </c>
      <c r="BV1054" s="2">
        <f t="shared" si="724"/>
        <v>0</v>
      </c>
      <c r="BW1054" s="2">
        <f t="shared" si="724"/>
        <v>0</v>
      </c>
      <c r="BX1054" s="2">
        <f t="shared" si="724"/>
        <v>0</v>
      </c>
      <c r="BY1054" s="2">
        <f t="shared" si="724"/>
        <v>0</v>
      </c>
      <c r="BZ1054" s="2">
        <f t="shared" si="724"/>
        <v>0</v>
      </c>
      <c r="CA1054" s="2">
        <f t="shared" ref="CA1054:DF1054" si="725">CA1072</f>
        <v>582621.51</v>
      </c>
      <c r="CB1054" s="2">
        <f t="shared" si="725"/>
        <v>0</v>
      </c>
      <c r="CC1054" s="2">
        <f t="shared" si="725"/>
        <v>0</v>
      </c>
      <c r="CD1054" s="2">
        <f t="shared" si="725"/>
        <v>582621.51</v>
      </c>
      <c r="CE1054" s="2">
        <f t="shared" si="725"/>
        <v>5942.83</v>
      </c>
      <c r="CF1054" s="2">
        <f t="shared" si="725"/>
        <v>5942.83</v>
      </c>
      <c r="CG1054" s="2">
        <f t="shared" si="725"/>
        <v>0</v>
      </c>
      <c r="CH1054" s="2">
        <f t="shared" si="725"/>
        <v>5942.83</v>
      </c>
      <c r="CI1054" s="2">
        <f t="shared" si="725"/>
        <v>0</v>
      </c>
      <c r="CJ1054" s="2">
        <f t="shared" si="725"/>
        <v>0</v>
      </c>
      <c r="CK1054" s="2">
        <f t="shared" si="725"/>
        <v>0</v>
      </c>
      <c r="CL1054" s="2">
        <f t="shared" si="725"/>
        <v>0</v>
      </c>
      <c r="CM1054" s="2">
        <f t="shared" si="725"/>
        <v>0</v>
      </c>
      <c r="CN1054" s="2">
        <f t="shared" si="725"/>
        <v>0</v>
      </c>
      <c r="CO1054" s="2">
        <f t="shared" si="725"/>
        <v>0</v>
      </c>
      <c r="CP1054" s="2">
        <f t="shared" si="725"/>
        <v>0</v>
      </c>
      <c r="CQ1054" s="2">
        <f t="shared" si="725"/>
        <v>0</v>
      </c>
      <c r="CR1054" s="2">
        <f t="shared" si="725"/>
        <v>0</v>
      </c>
      <c r="CS1054" s="2">
        <f t="shared" si="725"/>
        <v>0</v>
      </c>
      <c r="CT1054" s="2">
        <f t="shared" si="725"/>
        <v>0</v>
      </c>
      <c r="CU1054" s="2">
        <f t="shared" si="725"/>
        <v>0</v>
      </c>
      <c r="CV1054" s="2">
        <f t="shared" si="725"/>
        <v>0</v>
      </c>
      <c r="CW1054" s="2">
        <f t="shared" si="725"/>
        <v>0</v>
      </c>
      <c r="CX1054" s="2">
        <f t="shared" si="725"/>
        <v>0</v>
      </c>
      <c r="CY1054" s="2">
        <f t="shared" si="725"/>
        <v>0</v>
      </c>
      <c r="CZ1054" s="2">
        <f t="shared" si="725"/>
        <v>0</v>
      </c>
      <c r="DA1054" s="2">
        <f t="shared" si="725"/>
        <v>0</v>
      </c>
      <c r="DB1054" s="2">
        <f t="shared" si="725"/>
        <v>0</v>
      </c>
      <c r="DC1054" s="2">
        <f t="shared" si="725"/>
        <v>0</v>
      </c>
      <c r="DD1054" s="2">
        <f t="shared" si="725"/>
        <v>0</v>
      </c>
      <c r="DE1054" s="2">
        <f t="shared" si="725"/>
        <v>0</v>
      </c>
      <c r="DF1054" s="2">
        <f t="shared" si="725"/>
        <v>0</v>
      </c>
      <c r="DG1054" s="3">
        <f t="shared" ref="DG1054:EL1054" si="726">DG1072</f>
        <v>0</v>
      </c>
      <c r="DH1054" s="3">
        <f t="shared" si="726"/>
        <v>0</v>
      </c>
      <c r="DI1054" s="3">
        <f t="shared" si="726"/>
        <v>0</v>
      </c>
      <c r="DJ1054" s="3">
        <f t="shared" si="726"/>
        <v>0</v>
      </c>
      <c r="DK1054" s="3">
        <f t="shared" si="726"/>
        <v>0</v>
      </c>
      <c r="DL1054" s="3">
        <f t="shared" si="726"/>
        <v>0</v>
      </c>
      <c r="DM1054" s="3">
        <f t="shared" si="726"/>
        <v>0</v>
      </c>
      <c r="DN1054" s="3">
        <f t="shared" si="726"/>
        <v>0</v>
      </c>
      <c r="DO1054" s="3">
        <f t="shared" si="726"/>
        <v>0</v>
      </c>
      <c r="DP1054" s="3">
        <f t="shared" si="726"/>
        <v>0</v>
      </c>
      <c r="DQ1054" s="3">
        <f t="shared" si="726"/>
        <v>0</v>
      </c>
      <c r="DR1054" s="3">
        <f t="shared" si="726"/>
        <v>0</v>
      </c>
      <c r="DS1054" s="3">
        <f t="shared" si="726"/>
        <v>0</v>
      </c>
      <c r="DT1054" s="3">
        <f t="shared" si="726"/>
        <v>0</v>
      </c>
      <c r="DU1054" s="3">
        <f t="shared" si="726"/>
        <v>0</v>
      </c>
      <c r="DV1054" s="3">
        <f t="shared" si="726"/>
        <v>0</v>
      </c>
      <c r="DW1054" s="3">
        <f t="shared" si="726"/>
        <v>0</v>
      </c>
      <c r="DX1054" s="3">
        <f t="shared" si="726"/>
        <v>0</v>
      </c>
      <c r="DY1054" s="3">
        <f t="shared" si="726"/>
        <v>0</v>
      </c>
      <c r="DZ1054" s="3">
        <f t="shared" si="726"/>
        <v>0</v>
      </c>
      <c r="EA1054" s="3">
        <f t="shared" si="726"/>
        <v>0</v>
      </c>
      <c r="EB1054" s="3">
        <f t="shared" si="726"/>
        <v>0</v>
      </c>
      <c r="EC1054" s="3">
        <f t="shared" si="726"/>
        <v>0</v>
      </c>
      <c r="ED1054" s="3">
        <f t="shared" si="726"/>
        <v>0</v>
      </c>
      <c r="EE1054" s="3">
        <f t="shared" si="726"/>
        <v>0</v>
      </c>
      <c r="EF1054" s="3">
        <f t="shared" si="726"/>
        <v>0</v>
      </c>
      <c r="EG1054" s="3">
        <f t="shared" si="726"/>
        <v>0</v>
      </c>
      <c r="EH1054" s="3">
        <f t="shared" si="726"/>
        <v>0</v>
      </c>
      <c r="EI1054" s="3">
        <f t="shared" si="726"/>
        <v>0</v>
      </c>
      <c r="EJ1054" s="3">
        <f t="shared" si="726"/>
        <v>0</v>
      </c>
      <c r="EK1054" s="3">
        <f t="shared" si="726"/>
        <v>0</v>
      </c>
      <c r="EL1054" s="3">
        <f t="shared" si="726"/>
        <v>0</v>
      </c>
      <c r="EM1054" s="3">
        <f t="shared" ref="EM1054:FR1054" si="727">EM1072</f>
        <v>0</v>
      </c>
      <c r="EN1054" s="3">
        <f t="shared" si="727"/>
        <v>0</v>
      </c>
      <c r="EO1054" s="3">
        <f t="shared" si="727"/>
        <v>0</v>
      </c>
      <c r="EP1054" s="3">
        <f t="shared" si="727"/>
        <v>0</v>
      </c>
      <c r="EQ1054" s="3">
        <f t="shared" si="727"/>
        <v>0</v>
      </c>
      <c r="ER1054" s="3">
        <f t="shared" si="727"/>
        <v>0</v>
      </c>
      <c r="ES1054" s="3">
        <f t="shared" si="727"/>
        <v>0</v>
      </c>
      <c r="ET1054" s="3">
        <f t="shared" si="727"/>
        <v>0</v>
      </c>
      <c r="EU1054" s="3">
        <f t="shared" si="727"/>
        <v>0</v>
      </c>
      <c r="EV1054" s="3">
        <f t="shared" si="727"/>
        <v>0</v>
      </c>
      <c r="EW1054" s="3">
        <f t="shared" si="727"/>
        <v>0</v>
      </c>
      <c r="EX1054" s="3">
        <f t="shared" si="727"/>
        <v>0</v>
      </c>
      <c r="EY1054" s="3">
        <f t="shared" si="727"/>
        <v>0</v>
      </c>
      <c r="EZ1054" s="3">
        <f t="shared" si="727"/>
        <v>0</v>
      </c>
      <c r="FA1054" s="3">
        <f t="shared" si="727"/>
        <v>0</v>
      </c>
      <c r="FB1054" s="3">
        <f t="shared" si="727"/>
        <v>0</v>
      </c>
      <c r="FC1054" s="3">
        <f t="shared" si="727"/>
        <v>0</v>
      </c>
      <c r="FD1054" s="3">
        <f t="shared" si="727"/>
        <v>0</v>
      </c>
      <c r="FE1054" s="3">
        <f t="shared" si="727"/>
        <v>0</v>
      </c>
      <c r="FF1054" s="3">
        <f t="shared" si="727"/>
        <v>0</v>
      </c>
      <c r="FG1054" s="3">
        <f t="shared" si="727"/>
        <v>0</v>
      </c>
      <c r="FH1054" s="3">
        <f t="shared" si="727"/>
        <v>0</v>
      </c>
      <c r="FI1054" s="3">
        <f t="shared" si="727"/>
        <v>0</v>
      </c>
      <c r="FJ1054" s="3">
        <f t="shared" si="727"/>
        <v>0</v>
      </c>
      <c r="FK1054" s="3">
        <f t="shared" si="727"/>
        <v>0</v>
      </c>
      <c r="FL1054" s="3">
        <f t="shared" si="727"/>
        <v>0</v>
      </c>
      <c r="FM1054" s="3">
        <f t="shared" si="727"/>
        <v>0</v>
      </c>
      <c r="FN1054" s="3">
        <f t="shared" si="727"/>
        <v>0</v>
      </c>
      <c r="FO1054" s="3">
        <f t="shared" si="727"/>
        <v>0</v>
      </c>
      <c r="FP1054" s="3">
        <f t="shared" si="727"/>
        <v>0</v>
      </c>
      <c r="FQ1054" s="3">
        <f t="shared" si="727"/>
        <v>0</v>
      </c>
      <c r="FR1054" s="3">
        <f t="shared" si="727"/>
        <v>0</v>
      </c>
      <c r="FS1054" s="3">
        <f t="shared" ref="FS1054:GX1054" si="728">FS1072</f>
        <v>0</v>
      </c>
      <c r="FT1054" s="3">
        <f t="shared" si="728"/>
        <v>0</v>
      </c>
      <c r="FU1054" s="3">
        <f t="shared" si="728"/>
        <v>0</v>
      </c>
      <c r="FV1054" s="3">
        <f t="shared" si="728"/>
        <v>0</v>
      </c>
      <c r="FW1054" s="3">
        <f t="shared" si="728"/>
        <v>0</v>
      </c>
      <c r="FX1054" s="3">
        <f t="shared" si="728"/>
        <v>0</v>
      </c>
      <c r="FY1054" s="3">
        <f t="shared" si="728"/>
        <v>0</v>
      </c>
      <c r="FZ1054" s="3">
        <f t="shared" si="728"/>
        <v>0</v>
      </c>
      <c r="GA1054" s="3">
        <f t="shared" si="728"/>
        <v>0</v>
      </c>
      <c r="GB1054" s="3">
        <f t="shared" si="728"/>
        <v>0</v>
      </c>
      <c r="GC1054" s="3">
        <f t="shared" si="728"/>
        <v>0</v>
      </c>
      <c r="GD1054" s="3">
        <f t="shared" si="728"/>
        <v>0</v>
      </c>
      <c r="GE1054" s="3">
        <f t="shared" si="728"/>
        <v>0</v>
      </c>
      <c r="GF1054" s="3">
        <f t="shared" si="728"/>
        <v>0</v>
      </c>
      <c r="GG1054" s="3">
        <f t="shared" si="728"/>
        <v>0</v>
      </c>
      <c r="GH1054" s="3">
        <f t="shared" si="728"/>
        <v>0</v>
      </c>
      <c r="GI1054" s="3">
        <f t="shared" si="728"/>
        <v>0</v>
      </c>
      <c r="GJ1054" s="3">
        <f t="shared" si="728"/>
        <v>0</v>
      </c>
      <c r="GK1054" s="3">
        <f t="shared" si="728"/>
        <v>0</v>
      </c>
      <c r="GL1054" s="3">
        <f t="shared" si="728"/>
        <v>0</v>
      </c>
      <c r="GM1054" s="3">
        <f t="shared" si="728"/>
        <v>0</v>
      </c>
      <c r="GN1054" s="3">
        <f t="shared" si="728"/>
        <v>0</v>
      </c>
      <c r="GO1054" s="3">
        <f t="shared" si="728"/>
        <v>0</v>
      </c>
      <c r="GP1054" s="3">
        <f t="shared" si="728"/>
        <v>0</v>
      </c>
      <c r="GQ1054" s="3">
        <f t="shared" si="728"/>
        <v>0</v>
      </c>
      <c r="GR1054" s="3">
        <f t="shared" si="728"/>
        <v>0</v>
      </c>
      <c r="GS1054" s="3">
        <f t="shared" si="728"/>
        <v>0</v>
      </c>
      <c r="GT1054" s="3">
        <f t="shared" si="728"/>
        <v>0</v>
      </c>
      <c r="GU1054" s="3">
        <f t="shared" si="728"/>
        <v>0</v>
      </c>
      <c r="GV1054" s="3">
        <f t="shared" si="728"/>
        <v>0</v>
      </c>
      <c r="GW1054" s="3">
        <f t="shared" si="728"/>
        <v>0</v>
      </c>
      <c r="GX1054" s="3">
        <f t="shared" si="728"/>
        <v>0</v>
      </c>
    </row>
    <row r="1056" spans="1:245" x14ac:dyDescent="0.2">
      <c r="A1056">
        <v>17</v>
      </c>
      <c r="B1056">
        <v>1</v>
      </c>
      <c r="C1056">
        <f>ROW(SmtRes!A917)</f>
        <v>917</v>
      </c>
      <c r="D1056">
        <f>ROW(EtalonRes!A917)</f>
        <v>917</v>
      </c>
      <c r="E1056" t="s">
        <v>646</v>
      </c>
      <c r="F1056" t="s">
        <v>243</v>
      </c>
      <c r="G1056" t="s">
        <v>647</v>
      </c>
      <c r="H1056" t="s">
        <v>19</v>
      </c>
      <c r="I1056">
        <v>3</v>
      </c>
      <c r="J1056">
        <v>0</v>
      </c>
      <c r="K1056">
        <v>3</v>
      </c>
      <c r="O1056">
        <f t="shared" ref="O1056:O1070" si="729">ROUND(CP1056,2)</f>
        <v>1524.93</v>
      </c>
      <c r="P1056">
        <f t="shared" ref="P1056:P1070" si="730">ROUND(CQ1056*I1056,2)</f>
        <v>206.91</v>
      </c>
      <c r="Q1056">
        <f t="shared" ref="Q1056:Q1070" si="731">ROUND(CR1056*I1056,2)</f>
        <v>0</v>
      </c>
      <c r="R1056">
        <f t="shared" ref="R1056:R1070" si="732">ROUND(CS1056*I1056,2)</f>
        <v>0</v>
      </c>
      <c r="S1056">
        <f t="shared" ref="S1056:S1070" si="733">ROUND(CT1056*I1056,2)</f>
        <v>1318.02</v>
      </c>
      <c r="T1056">
        <f t="shared" ref="T1056:T1070" si="734">ROUND(CU1056*I1056,2)</f>
        <v>0</v>
      </c>
      <c r="U1056">
        <f t="shared" ref="U1056:U1070" si="735">CV1056*I1056</f>
        <v>3.63</v>
      </c>
      <c r="V1056">
        <f t="shared" ref="V1056:V1070" si="736">CW1056*I1056</f>
        <v>0</v>
      </c>
      <c r="W1056">
        <f t="shared" ref="W1056:W1070" si="737">ROUND(CX1056*I1056,2)</f>
        <v>0</v>
      </c>
      <c r="X1056">
        <f t="shared" ref="X1056:X1070" si="738">ROUND(CY1056,2)</f>
        <v>922.61</v>
      </c>
      <c r="Y1056">
        <f t="shared" ref="Y1056:Y1070" si="739">ROUND(CZ1056,2)</f>
        <v>131.80000000000001</v>
      </c>
      <c r="AA1056">
        <v>150194011</v>
      </c>
      <c r="AB1056">
        <f t="shared" ref="AB1056:AB1070" si="740">ROUND((AC1056+AD1056+AF1056),6)</f>
        <v>508.31</v>
      </c>
      <c r="AC1056">
        <f>ROUND(((ES1056*11)),6)</f>
        <v>68.97</v>
      </c>
      <c r="AD1056">
        <f>ROUND(((((ET1056*11))-((EU1056*11)))+AE1056),6)</f>
        <v>0</v>
      </c>
      <c r="AE1056">
        <f>ROUND(((EU1056*11)),6)</f>
        <v>0</v>
      </c>
      <c r="AF1056">
        <f>ROUND(((EV1056*11)),6)</f>
        <v>439.34</v>
      </c>
      <c r="AG1056">
        <f t="shared" ref="AG1056:AG1070" si="741">ROUND((AP1056),6)</f>
        <v>0</v>
      </c>
      <c r="AH1056">
        <f>((EW1056*11))</f>
        <v>1.21</v>
      </c>
      <c r="AI1056">
        <f>((EX1056*11))</f>
        <v>0</v>
      </c>
      <c r="AJ1056">
        <f t="shared" ref="AJ1056:AJ1070" si="742">(AS1056)</f>
        <v>0</v>
      </c>
      <c r="AK1056">
        <v>46.21</v>
      </c>
      <c r="AL1056">
        <v>6.27</v>
      </c>
      <c r="AM1056">
        <v>0</v>
      </c>
      <c r="AN1056">
        <v>0</v>
      </c>
      <c r="AO1056">
        <v>39.94</v>
      </c>
      <c r="AP1056">
        <v>0</v>
      </c>
      <c r="AQ1056">
        <v>0.11</v>
      </c>
      <c r="AR1056">
        <v>0</v>
      </c>
      <c r="AS1056">
        <v>0</v>
      </c>
      <c r="AT1056">
        <v>70</v>
      </c>
      <c r="AU1056">
        <v>10</v>
      </c>
      <c r="AV1056">
        <v>1</v>
      </c>
      <c r="AW1056">
        <v>1</v>
      </c>
      <c r="AZ1056">
        <v>1</v>
      </c>
      <c r="BA1056">
        <v>1</v>
      </c>
      <c r="BB1056">
        <v>1</v>
      </c>
      <c r="BC1056">
        <v>1</v>
      </c>
      <c r="BD1056" t="s">
        <v>3</v>
      </c>
      <c r="BE1056" t="s">
        <v>3</v>
      </c>
      <c r="BF1056" t="s">
        <v>3</v>
      </c>
      <c r="BG1056" t="s">
        <v>3</v>
      </c>
      <c r="BH1056">
        <v>0</v>
      </c>
      <c r="BI1056">
        <v>4</v>
      </c>
      <c r="BJ1056" t="s">
        <v>245</v>
      </c>
      <c r="BM1056">
        <v>0</v>
      </c>
      <c r="BN1056">
        <v>0</v>
      </c>
      <c r="BO1056" t="s">
        <v>3</v>
      </c>
      <c r="BP1056">
        <v>0</v>
      </c>
      <c r="BQ1056">
        <v>1</v>
      </c>
      <c r="BR1056">
        <v>0</v>
      </c>
      <c r="BS1056">
        <v>1</v>
      </c>
      <c r="BT1056">
        <v>1</v>
      </c>
      <c r="BU1056">
        <v>1</v>
      </c>
      <c r="BV1056">
        <v>1</v>
      </c>
      <c r="BW1056">
        <v>1</v>
      </c>
      <c r="BX1056">
        <v>1</v>
      </c>
      <c r="BY1056" t="s">
        <v>3</v>
      </c>
      <c r="BZ1056">
        <v>70</v>
      </c>
      <c r="CA1056">
        <v>10</v>
      </c>
      <c r="CB1056" t="s">
        <v>3</v>
      </c>
      <c r="CE1056">
        <v>0</v>
      </c>
      <c r="CF1056">
        <v>0</v>
      </c>
      <c r="CG1056">
        <v>0</v>
      </c>
      <c r="CM1056">
        <v>0</v>
      </c>
      <c r="CN1056" t="s">
        <v>3</v>
      </c>
      <c r="CO1056">
        <v>0</v>
      </c>
      <c r="CP1056">
        <f t="shared" ref="CP1056:CP1070" si="743">(P1056+Q1056+S1056)</f>
        <v>1524.93</v>
      </c>
      <c r="CQ1056">
        <f t="shared" ref="CQ1056:CQ1070" si="744">(AC1056*BC1056*AW1056)</f>
        <v>68.97</v>
      </c>
      <c r="CR1056">
        <f>(((((ET1056*11))*BB1056-((EU1056*11))*BS1056)+AE1056*BS1056)*AV1056)</f>
        <v>0</v>
      </c>
      <c r="CS1056">
        <f t="shared" ref="CS1056:CS1070" si="745">(AE1056*BS1056*AV1056)</f>
        <v>0</v>
      </c>
      <c r="CT1056">
        <f t="shared" ref="CT1056:CT1070" si="746">(AF1056*BA1056*AV1056)</f>
        <v>439.34</v>
      </c>
      <c r="CU1056">
        <f t="shared" ref="CU1056:CU1070" si="747">AG1056</f>
        <v>0</v>
      </c>
      <c r="CV1056">
        <f t="shared" ref="CV1056:CV1070" si="748">(AH1056*AV1056)</f>
        <v>1.21</v>
      </c>
      <c r="CW1056">
        <f t="shared" ref="CW1056:CW1070" si="749">AI1056</f>
        <v>0</v>
      </c>
      <c r="CX1056">
        <f t="shared" ref="CX1056:CX1070" si="750">AJ1056</f>
        <v>0</v>
      </c>
      <c r="CY1056">
        <f t="shared" ref="CY1056:CY1070" si="751">((S1056*BZ1056)/100)</f>
        <v>922.61399999999992</v>
      </c>
      <c r="CZ1056">
        <f t="shared" ref="CZ1056:CZ1070" si="752">((S1056*CA1056)/100)</f>
        <v>131.80200000000002</v>
      </c>
      <c r="DC1056" t="s">
        <v>3</v>
      </c>
      <c r="DD1056" t="s">
        <v>33</v>
      </c>
      <c r="DE1056" t="s">
        <v>33</v>
      </c>
      <c r="DF1056" t="s">
        <v>33</v>
      </c>
      <c r="DG1056" t="s">
        <v>33</v>
      </c>
      <c r="DH1056" t="s">
        <v>3</v>
      </c>
      <c r="DI1056" t="s">
        <v>33</v>
      </c>
      <c r="DJ1056" t="s">
        <v>33</v>
      </c>
      <c r="DK1056" t="s">
        <v>3</v>
      </c>
      <c r="DL1056" t="s">
        <v>33</v>
      </c>
      <c r="DM1056" t="s">
        <v>33</v>
      </c>
      <c r="DN1056">
        <v>0</v>
      </c>
      <c r="DO1056">
        <v>0</v>
      </c>
      <c r="DP1056">
        <v>1</v>
      </c>
      <c r="DQ1056">
        <v>1</v>
      </c>
      <c r="DU1056">
        <v>1010</v>
      </c>
      <c r="DV1056" t="s">
        <v>19</v>
      </c>
      <c r="DW1056" t="s">
        <v>19</v>
      </c>
      <c r="DX1056">
        <v>1</v>
      </c>
      <c r="DZ1056" t="s">
        <v>3</v>
      </c>
      <c r="EA1056" t="s">
        <v>3</v>
      </c>
      <c r="EB1056" t="s">
        <v>3</v>
      </c>
      <c r="EC1056" t="s">
        <v>3</v>
      </c>
      <c r="EE1056">
        <v>113434998</v>
      </c>
      <c r="EF1056">
        <v>1</v>
      </c>
      <c r="EG1056" t="s">
        <v>23</v>
      </c>
      <c r="EH1056">
        <v>0</v>
      </c>
      <c r="EI1056" t="s">
        <v>3</v>
      </c>
      <c r="EJ1056">
        <v>4</v>
      </c>
      <c r="EK1056">
        <v>0</v>
      </c>
      <c r="EL1056" t="s">
        <v>24</v>
      </c>
      <c r="EM1056" t="s">
        <v>25</v>
      </c>
      <c r="EO1056" t="s">
        <v>3</v>
      </c>
      <c r="EQ1056">
        <v>131072</v>
      </c>
      <c r="ER1056">
        <v>46.21</v>
      </c>
      <c r="ES1056">
        <v>6.27</v>
      </c>
      <c r="ET1056">
        <v>0</v>
      </c>
      <c r="EU1056">
        <v>0</v>
      </c>
      <c r="EV1056">
        <v>39.94</v>
      </c>
      <c r="EW1056">
        <v>0.11</v>
      </c>
      <c r="EX1056">
        <v>0</v>
      </c>
      <c r="EY1056">
        <v>0</v>
      </c>
      <c r="FQ1056">
        <v>0</v>
      </c>
      <c r="FR1056">
        <f t="shared" ref="FR1056:FR1070" si="753">ROUND(IF(BI1056=3,GM1056,0),2)</f>
        <v>0</v>
      </c>
      <c r="FS1056">
        <v>0</v>
      </c>
      <c r="FX1056">
        <v>770</v>
      </c>
      <c r="FY1056">
        <v>110</v>
      </c>
      <c r="GA1056" t="s">
        <v>3</v>
      </c>
      <c r="GD1056">
        <v>0</v>
      </c>
      <c r="GF1056">
        <v>-1437884241</v>
      </c>
      <c r="GG1056">
        <v>2</v>
      </c>
      <c r="GH1056">
        <v>1</v>
      </c>
      <c r="GI1056">
        <v>-2</v>
      </c>
      <c r="GJ1056">
        <v>0</v>
      </c>
      <c r="GK1056">
        <f>ROUND(R1056*(R12)/100,2)</f>
        <v>0</v>
      </c>
      <c r="GL1056">
        <f t="shared" ref="GL1056:GL1070" si="754">ROUND(IF(AND(BH1056=3,BI1056=3,FS1056&lt;&gt;0),P1056,0),2)</f>
        <v>0</v>
      </c>
      <c r="GM1056">
        <f t="shared" ref="GM1056:GM1070" si="755">ROUND(O1056+X1056+Y1056+GK1056,2)+GX1056</f>
        <v>2579.34</v>
      </c>
      <c r="GN1056">
        <f t="shared" ref="GN1056:GN1070" si="756">IF(OR(BI1056=0,BI1056=1),GM1056,0)</f>
        <v>0</v>
      </c>
      <c r="GO1056">
        <f t="shared" ref="GO1056:GO1070" si="757">IF(BI1056=2,GM1056,0)</f>
        <v>0</v>
      </c>
      <c r="GP1056">
        <f t="shared" ref="GP1056:GP1070" si="758">IF(BI1056=4,GM1056+GX1056,0)</f>
        <v>2579.34</v>
      </c>
      <c r="GR1056">
        <v>0</v>
      </c>
      <c r="GS1056">
        <v>0</v>
      </c>
      <c r="GT1056">
        <v>0</v>
      </c>
      <c r="GU1056" t="s">
        <v>33</v>
      </c>
      <c r="GV1056">
        <f>ROUND(((GT1056*11)),6)</f>
        <v>0</v>
      </c>
      <c r="GW1056">
        <v>1</v>
      </c>
      <c r="GX1056">
        <f t="shared" ref="GX1056:GX1070" si="759">ROUND(HC1056*I1056,2)</f>
        <v>0</v>
      </c>
      <c r="HA1056">
        <v>0</v>
      </c>
      <c r="HB1056">
        <v>0</v>
      </c>
      <c r="HC1056">
        <f t="shared" ref="HC1056:HC1070" si="760">GV1056*GW1056</f>
        <v>0</v>
      </c>
      <c r="HE1056" t="s">
        <v>3</v>
      </c>
      <c r="HF1056" t="s">
        <v>3</v>
      </c>
      <c r="HM1056" t="s">
        <v>3</v>
      </c>
      <c r="HN1056" t="s">
        <v>3</v>
      </c>
      <c r="HO1056" t="s">
        <v>3</v>
      </c>
      <c r="HP1056" t="s">
        <v>3</v>
      </c>
      <c r="HQ1056" t="s">
        <v>3</v>
      </c>
      <c r="IK1056">
        <v>0</v>
      </c>
    </row>
    <row r="1057" spans="1:245" x14ac:dyDescent="0.2">
      <c r="A1057">
        <v>17</v>
      </c>
      <c r="B1057">
        <v>1</v>
      </c>
      <c r="C1057">
        <f>ROW(SmtRes!A922)</f>
        <v>922</v>
      </c>
      <c r="D1057">
        <f>ROW(EtalonRes!A922)</f>
        <v>922</v>
      </c>
      <c r="E1057" t="s">
        <v>648</v>
      </c>
      <c r="F1057" t="s">
        <v>239</v>
      </c>
      <c r="G1057" t="s">
        <v>649</v>
      </c>
      <c r="H1057" t="s">
        <v>19</v>
      </c>
      <c r="I1057">
        <v>3</v>
      </c>
      <c r="J1057">
        <v>0</v>
      </c>
      <c r="K1057">
        <v>3</v>
      </c>
      <c r="O1057">
        <f t="shared" si="729"/>
        <v>271.92</v>
      </c>
      <c r="P1057">
        <f t="shared" si="730"/>
        <v>32.31</v>
      </c>
      <c r="Q1057">
        <f t="shared" si="731"/>
        <v>0</v>
      </c>
      <c r="R1057">
        <f t="shared" si="732"/>
        <v>0</v>
      </c>
      <c r="S1057">
        <f t="shared" si="733"/>
        <v>239.61</v>
      </c>
      <c r="T1057">
        <f t="shared" si="734"/>
        <v>0</v>
      </c>
      <c r="U1057">
        <f t="shared" si="735"/>
        <v>0.66</v>
      </c>
      <c r="V1057">
        <f t="shared" si="736"/>
        <v>0</v>
      </c>
      <c r="W1057">
        <f t="shared" si="737"/>
        <v>0</v>
      </c>
      <c r="X1057">
        <f t="shared" si="738"/>
        <v>167.73</v>
      </c>
      <c r="Y1057">
        <f t="shared" si="739"/>
        <v>23.96</v>
      </c>
      <c r="AA1057">
        <v>150194011</v>
      </c>
      <c r="AB1057">
        <f t="shared" si="740"/>
        <v>90.64</v>
      </c>
      <c r="AC1057">
        <f>ROUND((ES1057),6)</f>
        <v>10.77</v>
      </c>
      <c r="AD1057">
        <f>ROUND((((ET1057)-(EU1057))+AE1057),6)</f>
        <v>0</v>
      </c>
      <c r="AE1057">
        <f>ROUND((EU1057),6)</f>
        <v>0</v>
      </c>
      <c r="AF1057">
        <f>ROUND((EV1057),6)</f>
        <v>79.87</v>
      </c>
      <c r="AG1057">
        <f t="shared" si="741"/>
        <v>0</v>
      </c>
      <c r="AH1057">
        <f>(EW1057)</f>
        <v>0.22</v>
      </c>
      <c r="AI1057">
        <f>(EX1057)</f>
        <v>0</v>
      </c>
      <c r="AJ1057">
        <f t="shared" si="742"/>
        <v>0</v>
      </c>
      <c r="AK1057">
        <v>90.64</v>
      </c>
      <c r="AL1057">
        <v>10.77</v>
      </c>
      <c r="AM1057">
        <v>0</v>
      </c>
      <c r="AN1057">
        <v>0</v>
      </c>
      <c r="AO1057">
        <v>79.87</v>
      </c>
      <c r="AP1057">
        <v>0</v>
      </c>
      <c r="AQ1057">
        <v>0.22</v>
      </c>
      <c r="AR1057">
        <v>0</v>
      </c>
      <c r="AS1057">
        <v>0</v>
      </c>
      <c r="AT1057">
        <v>70</v>
      </c>
      <c r="AU1057">
        <v>10</v>
      </c>
      <c r="AV1057">
        <v>1</v>
      </c>
      <c r="AW1057">
        <v>1</v>
      </c>
      <c r="AZ1057">
        <v>1</v>
      </c>
      <c r="BA1057">
        <v>1</v>
      </c>
      <c r="BB1057">
        <v>1</v>
      </c>
      <c r="BC1057">
        <v>1</v>
      </c>
      <c r="BD1057" t="s">
        <v>3</v>
      </c>
      <c r="BE1057" t="s">
        <v>3</v>
      </c>
      <c r="BF1057" t="s">
        <v>3</v>
      </c>
      <c r="BG1057" t="s">
        <v>3</v>
      </c>
      <c r="BH1057">
        <v>0</v>
      </c>
      <c r="BI1057">
        <v>4</v>
      </c>
      <c r="BJ1057" t="s">
        <v>241</v>
      </c>
      <c r="BM1057">
        <v>0</v>
      </c>
      <c r="BN1057">
        <v>0</v>
      </c>
      <c r="BO1057" t="s">
        <v>3</v>
      </c>
      <c r="BP1057">
        <v>0</v>
      </c>
      <c r="BQ1057">
        <v>1</v>
      </c>
      <c r="BR1057">
        <v>0</v>
      </c>
      <c r="BS1057">
        <v>1</v>
      </c>
      <c r="BT1057">
        <v>1</v>
      </c>
      <c r="BU1057">
        <v>1</v>
      </c>
      <c r="BV1057">
        <v>1</v>
      </c>
      <c r="BW1057">
        <v>1</v>
      </c>
      <c r="BX1057">
        <v>1</v>
      </c>
      <c r="BY1057" t="s">
        <v>3</v>
      </c>
      <c r="BZ1057">
        <v>70</v>
      </c>
      <c r="CA1057">
        <v>10</v>
      </c>
      <c r="CB1057" t="s">
        <v>3</v>
      </c>
      <c r="CE1057">
        <v>0</v>
      </c>
      <c r="CF1057">
        <v>0</v>
      </c>
      <c r="CG1057">
        <v>0</v>
      </c>
      <c r="CM1057">
        <v>0</v>
      </c>
      <c r="CN1057" t="s">
        <v>3</v>
      </c>
      <c r="CO1057">
        <v>0</v>
      </c>
      <c r="CP1057">
        <f t="shared" si="743"/>
        <v>271.92</v>
      </c>
      <c r="CQ1057">
        <f t="shared" si="744"/>
        <v>10.77</v>
      </c>
      <c r="CR1057">
        <f>((((ET1057)*BB1057-(EU1057)*BS1057)+AE1057*BS1057)*AV1057)</f>
        <v>0</v>
      </c>
      <c r="CS1057">
        <f t="shared" si="745"/>
        <v>0</v>
      </c>
      <c r="CT1057">
        <f t="shared" si="746"/>
        <v>79.87</v>
      </c>
      <c r="CU1057">
        <f t="shared" si="747"/>
        <v>0</v>
      </c>
      <c r="CV1057">
        <f t="shared" si="748"/>
        <v>0.22</v>
      </c>
      <c r="CW1057">
        <f t="shared" si="749"/>
        <v>0</v>
      </c>
      <c r="CX1057">
        <f t="shared" si="750"/>
        <v>0</v>
      </c>
      <c r="CY1057">
        <f t="shared" si="751"/>
        <v>167.727</v>
      </c>
      <c r="CZ1057">
        <f t="shared" si="752"/>
        <v>23.961000000000002</v>
      </c>
      <c r="DC1057" t="s">
        <v>3</v>
      </c>
      <c r="DD1057" t="s">
        <v>3</v>
      </c>
      <c r="DE1057" t="s">
        <v>3</v>
      </c>
      <c r="DF1057" t="s">
        <v>3</v>
      </c>
      <c r="DG1057" t="s">
        <v>3</v>
      </c>
      <c r="DH1057" t="s">
        <v>3</v>
      </c>
      <c r="DI1057" t="s">
        <v>3</v>
      </c>
      <c r="DJ1057" t="s">
        <v>3</v>
      </c>
      <c r="DK1057" t="s">
        <v>3</v>
      </c>
      <c r="DL1057" t="s">
        <v>3</v>
      </c>
      <c r="DM1057" t="s">
        <v>3</v>
      </c>
      <c r="DN1057">
        <v>0</v>
      </c>
      <c r="DO1057">
        <v>0</v>
      </c>
      <c r="DP1057">
        <v>1</v>
      </c>
      <c r="DQ1057">
        <v>1</v>
      </c>
      <c r="DU1057">
        <v>1010</v>
      </c>
      <c r="DV1057" t="s">
        <v>19</v>
      </c>
      <c r="DW1057" t="s">
        <v>19</v>
      </c>
      <c r="DX1057">
        <v>1</v>
      </c>
      <c r="DZ1057" t="s">
        <v>3</v>
      </c>
      <c r="EA1057" t="s">
        <v>3</v>
      </c>
      <c r="EB1057" t="s">
        <v>3</v>
      </c>
      <c r="EC1057" t="s">
        <v>3</v>
      </c>
      <c r="EE1057">
        <v>113434998</v>
      </c>
      <c r="EF1057">
        <v>1</v>
      </c>
      <c r="EG1057" t="s">
        <v>23</v>
      </c>
      <c r="EH1057">
        <v>0</v>
      </c>
      <c r="EI1057" t="s">
        <v>3</v>
      </c>
      <c r="EJ1057">
        <v>4</v>
      </c>
      <c r="EK1057">
        <v>0</v>
      </c>
      <c r="EL1057" t="s">
        <v>24</v>
      </c>
      <c r="EM1057" t="s">
        <v>25</v>
      </c>
      <c r="EO1057" t="s">
        <v>3</v>
      </c>
      <c r="EQ1057">
        <v>131072</v>
      </c>
      <c r="ER1057">
        <v>90.64</v>
      </c>
      <c r="ES1057">
        <v>10.77</v>
      </c>
      <c r="ET1057">
        <v>0</v>
      </c>
      <c r="EU1057">
        <v>0</v>
      </c>
      <c r="EV1057">
        <v>79.87</v>
      </c>
      <c r="EW1057">
        <v>0.22</v>
      </c>
      <c r="EX1057">
        <v>0</v>
      </c>
      <c r="EY1057">
        <v>0</v>
      </c>
      <c r="FQ1057">
        <v>0</v>
      </c>
      <c r="FR1057">
        <f t="shared" si="753"/>
        <v>0</v>
      </c>
      <c r="FS1057">
        <v>0</v>
      </c>
      <c r="FX1057">
        <v>70</v>
      </c>
      <c r="FY1057">
        <v>10</v>
      </c>
      <c r="GA1057" t="s">
        <v>3</v>
      </c>
      <c r="GD1057">
        <v>0</v>
      </c>
      <c r="GF1057">
        <v>-1064069810</v>
      </c>
      <c r="GG1057">
        <v>2</v>
      </c>
      <c r="GH1057">
        <v>1</v>
      </c>
      <c r="GI1057">
        <v>-2</v>
      </c>
      <c r="GJ1057">
        <v>0</v>
      </c>
      <c r="GK1057">
        <f>ROUND(R1057*(R12)/100,2)</f>
        <v>0</v>
      </c>
      <c r="GL1057">
        <f t="shared" si="754"/>
        <v>0</v>
      </c>
      <c r="GM1057">
        <f t="shared" si="755"/>
        <v>463.61</v>
      </c>
      <c r="GN1057">
        <f t="shared" si="756"/>
        <v>0</v>
      </c>
      <c r="GO1057">
        <f t="shared" si="757"/>
        <v>0</v>
      </c>
      <c r="GP1057">
        <f t="shared" si="758"/>
        <v>463.61</v>
      </c>
      <c r="GR1057">
        <v>0</v>
      </c>
      <c r="GS1057">
        <v>0</v>
      </c>
      <c r="GT1057">
        <v>0</v>
      </c>
      <c r="GU1057" t="s">
        <v>3</v>
      </c>
      <c r="GV1057">
        <f>ROUND((GT1057),6)</f>
        <v>0</v>
      </c>
      <c r="GW1057">
        <v>1</v>
      </c>
      <c r="GX1057">
        <f t="shared" si="759"/>
        <v>0</v>
      </c>
      <c r="HA1057">
        <v>0</v>
      </c>
      <c r="HB1057">
        <v>0</v>
      </c>
      <c r="HC1057">
        <f t="shared" si="760"/>
        <v>0</v>
      </c>
      <c r="HE1057" t="s">
        <v>3</v>
      </c>
      <c r="HF1057" t="s">
        <v>3</v>
      </c>
      <c r="HM1057" t="s">
        <v>3</v>
      </c>
      <c r="HN1057" t="s">
        <v>3</v>
      </c>
      <c r="HO1057" t="s">
        <v>3</v>
      </c>
      <c r="HP1057" t="s">
        <v>3</v>
      </c>
      <c r="HQ1057" t="s">
        <v>3</v>
      </c>
      <c r="IK1057">
        <v>0</v>
      </c>
    </row>
    <row r="1058" spans="1:245" x14ac:dyDescent="0.2">
      <c r="A1058">
        <v>17</v>
      </c>
      <c r="B1058">
        <v>1</v>
      </c>
      <c r="C1058">
        <f>ROW(SmtRes!A927)</f>
        <v>927</v>
      </c>
      <c r="D1058">
        <f>ROW(EtalonRes!A927)</f>
        <v>927</v>
      </c>
      <c r="E1058" t="s">
        <v>650</v>
      </c>
      <c r="F1058" t="s">
        <v>651</v>
      </c>
      <c r="G1058" t="s">
        <v>652</v>
      </c>
      <c r="H1058" t="s">
        <v>19</v>
      </c>
      <c r="I1058">
        <v>1</v>
      </c>
      <c r="J1058">
        <v>0</v>
      </c>
      <c r="K1058">
        <v>1</v>
      </c>
      <c r="O1058">
        <f t="shared" si="729"/>
        <v>180.93</v>
      </c>
      <c r="P1058">
        <f t="shared" si="730"/>
        <v>0.98</v>
      </c>
      <c r="Q1058">
        <f t="shared" si="731"/>
        <v>33.17</v>
      </c>
      <c r="R1058">
        <f t="shared" si="732"/>
        <v>21.65</v>
      </c>
      <c r="S1058">
        <f t="shared" si="733"/>
        <v>146.78</v>
      </c>
      <c r="T1058">
        <f t="shared" si="734"/>
        <v>0</v>
      </c>
      <c r="U1058">
        <f t="shared" si="735"/>
        <v>0.378</v>
      </c>
      <c r="V1058">
        <f t="shared" si="736"/>
        <v>0</v>
      </c>
      <c r="W1058">
        <f t="shared" si="737"/>
        <v>0</v>
      </c>
      <c r="X1058">
        <f t="shared" si="738"/>
        <v>102.75</v>
      </c>
      <c r="Y1058">
        <f t="shared" si="739"/>
        <v>14.68</v>
      </c>
      <c r="AA1058">
        <v>150194011</v>
      </c>
      <c r="AB1058">
        <f t="shared" si="740"/>
        <v>180.929</v>
      </c>
      <c r="AC1058">
        <f>ROUND(((ES1058*1)),6)</f>
        <v>0.98</v>
      </c>
      <c r="AD1058">
        <f>ROUND(((((ET1058*0.7))-((EU1058*0.7)))+AE1058),6)</f>
        <v>33.173000000000002</v>
      </c>
      <c r="AE1058">
        <f>ROUND(((EU1058*0.7)),6)</f>
        <v>21.651</v>
      </c>
      <c r="AF1058">
        <f>ROUND(((EV1058*0.7)),6)</f>
        <v>146.77600000000001</v>
      </c>
      <c r="AG1058">
        <f t="shared" si="741"/>
        <v>0</v>
      </c>
      <c r="AH1058">
        <f>((EW1058*0.7))</f>
        <v>0.378</v>
      </c>
      <c r="AI1058">
        <f>((EX1058*0.7))</f>
        <v>0</v>
      </c>
      <c r="AJ1058">
        <f t="shared" si="742"/>
        <v>0</v>
      </c>
      <c r="AK1058">
        <v>258.05</v>
      </c>
      <c r="AL1058">
        <v>0.98</v>
      </c>
      <c r="AM1058">
        <v>47.39</v>
      </c>
      <c r="AN1058">
        <v>30.93</v>
      </c>
      <c r="AO1058">
        <v>209.68</v>
      </c>
      <c r="AP1058">
        <v>0</v>
      </c>
      <c r="AQ1058">
        <v>0.54</v>
      </c>
      <c r="AR1058">
        <v>0</v>
      </c>
      <c r="AS1058">
        <v>0</v>
      </c>
      <c r="AT1058">
        <v>70</v>
      </c>
      <c r="AU1058">
        <v>10</v>
      </c>
      <c r="AV1058">
        <v>1</v>
      </c>
      <c r="AW1058">
        <v>1</v>
      </c>
      <c r="AZ1058">
        <v>1</v>
      </c>
      <c r="BA1058">
        <v>1</v>
      </c>
      <c r="BB1058">
        <v>1</v>
      </c>
      <c r="BC1058">
        <v>1</v>
      </c>
      <c r="BD1058" t="s">
        <v>3</v>
      </c>
      <c r="BE1058" t="s">
        <v>3</v>
      </c>
      <c r="BF1058" t="s">
        <v>3</v>
      </c>
      <c r="BG1058" t="s">
        <v>3</v>
      </c>
      <c r="BH1058">
        <v>0</v>
      </c>
      <c r="BI1058">
        <v>4</v>
      </c>
      <c r="BJ1058" t="s">
        <v>653</v>
      </c>
      <c r="BM1058">
        <v>0</v>
      </c>
      <c r="BN1058">
        <v>0</v>
      </c>
      <c r="BO1058" t="s">
        <v>3</v>
      </c>
      <c r="BP1058">
        <v>0</v>
      </c>
      <c r="BQ1058">
        <v>1</v>
      </c>
      <c r="BR1058">
        <v>0</v>
      </c>
      <c r="BS1058">
        <v>1</v>
      </c>
      <c r="BT1058">
        <v>1</v>
      </c>
      <c r="BU1058">
        <v>1</v>
      </c>
      <c r="BV1058">
        <v>1</v>
      </c>
      <c r="BW1058">
        <v>1</v>
      </c>
      <c r="BX1058">
        <v>1</v>
      </c>
      <c r="BY1058" t="s">
        <v>3</v>
      </c>
      <c r="BZ1058">
        <v>70</v>
      </c>
      <c r="CA1058">
        <v>10</v>
      </c>
      <c r="CB1058" t="s">
        <v>3</v>
      </c>
      <c r="CE1058">
        <v>0</v>
      </c>
      <c r="CF1058">
        <v>0</v>
      </c>
      <c r="CG1058">
        <v>0</v>
      </c>
      <c r="CM1058">
        <v>0</v>
      </c>
      <c r="CN1058" t="s">
        <v>850</v>
      </c>
      <c r="CO1058">
        <v>0</v>
      </c>
      <c r="CP1058">
        <f t="shared" si="743"/>
        <v>180.93</v>
      </c>
      <c r="CQ1058">
        <f t="shared" si="744"/>
        <v>0.98</v>
      </c>
      <c r="CR1058">
        <f>(((((ET1058*0.7))*BB1058-((EU1058*0.7))*BS1058)+AE1058*BS1058)*AV1058)</f>
        <v>33.173000000000002</v>
      </c>
      <c r="CS1058">
        <f t="shared" si="745"/>
        <v>21.651</v>
      </c>
      <c r="CT1058">
        <f t="shared" si="746"/>
        <v>146.77600000000001</v>
      </c>
      <c r="CU1058">
        <f t="shared" si="747"/>
        <v>0</v>
      </c>
      <c r="CV1058">
        <f t="shared" si="748"/>
        <v>0.378</v>
      </c>
      <c r="CW1058">
        <f t="shared" si="749"/>
        <v>0</v>
      </c>
      <c r="CX1058">
        <f t="shared" si="750"/>
        <v>0</v>
      </c>
      <c r="CY1058">
        <f t="shared" si="751"/>
        <v>102.74600000000001</v>
      </c>
      <c r="CZ1058">
        <f t="shared" si="752"/>
        <v>14.677999999999999</v>
      </c>
      <c r="DC1058" t="s">
        <v>3</v>
      </c>
      <c r="DD1058" t="s">
        <v>21</v>
      </c>
      <c r="DE1058" t="s">
        <v>22</v>
      </c>
      <c r="DF1058" t="s">
        <v>22</v>
      </c>
      <c r="DG1058" t="s">
        <v>22</v>
      </c>
      <c r="DH1058" t="s">
        <v>3</v>
      </c>
      <c r="DI1058" t="s">
        <v>22</v>
      </c>
      <c r="DJ1058" t="s">
        <v>22</v>
      </c>
      <c r="DK1058" t="s">
        <v>3</v>
      </c>
      <c r="DL1058" t="s">
        <v>3</v>
      </c>
      <c r="DM1058" t="s">
        <v>3</v>
      </c>
      <c r="DN1058">
        <v>0</v>
      </c>
      <c r="DO1058">
        <v>0</v>
      </c>
      <c r="DP1058">
        <v>1</v>
      </c>
      <c r="DQ1058">
        <v>1</v>
      </c>
      <c r="DU1058">
        <v>1010</v>
      </c>
      <c r="DV1058" t="s">
        <v>19</v>
      </c>
      <c r="DW1058" t="s">
        <v>19</v>
      </c>
      <c r="DX1058">
        <v>1</v>
      </c>
      <c r="DZ1058" t="s">
        <v>3</v>
      </c>
      <c r="EA1058" t="s">
        <v>3</v>
      </c>
      <c r="EB1058" t="s">
        <v>3</v>
      </c>
      <c r="EC1058" t="s">
        <v>3</v>
      </c>
      <c r="EE1058">
        <v>113434998</v>
      </c>
      <c r="EF1058">
        <v>1</v>
      </c>
      <c r="EG1058" t="s">
        <v>23</v>
      </c>
      <c r="EH1058">
        <v>0</v>
      </c>
      <c r="EI1058" t="s">
        <v>3</v>
      </c>
      <c r="EJ1058">
        <v>4</v>
      </c>
      <c r="EK1058">
        <v>0</v>
      </c>
      <c r="EL1058" t="s">
        <v>24</v>
      </c>
      <c r="EM1058" t="s">
        <v>25</v>
      </c>
      <c r="EO1058" t="s">
        <v>26</v>
      </c>
      <c r="EQ1058">
        <v>131072</v>
      </c>
      <c r="ER1058">
        <v>258.05</v>
      </c>
      <c r="ES1058">
        <v>0.98</v>
      </c>
      <c r="ET1058">
        <v>47.39</v>
      </c>
      <c r="EU1058">
        <v>30.93</v>
      </c>
      <c r="EV1058">
        <v>209.68</v>
      </c>
      <c r="EW1058">
        <v>0.54</v>
      </c>
      <c r="EX1058">
        <v>0</v>
      </c>
      <c r="EY1058">
        <v>0</v>
      </c>
      <c r="FQ1058">
        <v>0</v>
      </c>
      <c r="FR1058">
        <f t="shared" si="753"/>
        <v>0</v>
      </c>
      <c r="FS1058">
        <v>0</v>
      </c>
      <c r="FX1058">
        <v>70</v>
      </c>
      <c r="FY1058">
        <v>10</v>
      </c>
      <c r="GA1058" t="s">
        <v>3</v>
      </c>
      <c r="GD1058">
        <v>0</v>
      </c>
      <c r="GF1058">
        <v>2050791071</v>
      </c>
      <c r="GG1058">
        <v>2</v>
      </c>
      <c r="GH1058">
        <v>1</v>
      </c>
      <c r="GI1058">
        <v>-2</v>
      </c>
      <c r="GJ1058">
        <v>0</v>
      </c>
      <c r="GK1058">
        <f>ROUND(R1058*(R12)/100,2)</f>
        <v>23.38</v>
      </c>
      <c r="GL1058">
        <f t="shared" si="754"/>
        <v>0</v>
      </c>
      <c r="GM1058">
        <f t="shared" si="755"/>
        <v>321.74</v>
      </c>
      <c r="GN1058">
        <f t="shared" si="756"/>
        <v>0</v>
      </c>
      <c r="GO1058">
        <f t="shared" si="757"/>
        <v>0</v>
      </c>
      <c r="GP1058">
        <f t="shared" si="758"/>
        <v>321.74</v>
      </c>
      <c r="GR1058">
        <v>0</v>
      </c>
      <c r="GS1058">
        <v>3</v>
      </c>
      <c r="GT1058">
        <v>0</v>
      </c>
      <c r="GU1058" t="s">
        <v>3</v>
      </c>
      <c r="GV1058">
        <f>ROUND((GT1058),6)</f>
        <v>0</v>
      </c>
      <c r="GW1058">
        <v>1</v>
      </c>
      <c r="GX1058">
        <f t="shared" si="759"/>
        <v>0</v>
      </c>
      <c r="HA1058">
        <v>0</v>
      </c>
      <c r="HB1058">
        <v>0</v>
      </c>
      <c r="HC1058">
        <f t="shared" si="760"/>
        <v>0</v>
      </c>
      <c r="HE1058" t="s">
        <v>3</v>
      </c>
      <c r="HF1058" t="s">
        <v>3</v>
      </c>
      <c r="HM1058" t="s">
        <v>3</v>
      </c>
      <c r="HN1058" t="s">
        <v>3</v>
      </c>
      <c r="HO1058" t="s">
        <v>3</v>
      </c>
      <c r="HP1058" t="s">
        <v>3</v>
      </c>
      <c r="HQ1058" t="s">
        <v>3</v>
      </c>
      <c r="IK1058">
        <v>0</v>
      </c>
    </row>
    <row r="1059" spans="1:245" x14ac:dyDescent="0.2">
      <c r="A1059">
        <v>17</v>
      </c>
      <c r="B1059">
        <v>1</v>
      </c>
      <c r="C1059">
        <f>ROW(SmtRes!A932)</f>
        <v>932</v>
      </c>
      <c r="D1059">
        <f>ROW(EtalonRes!A932)</f>
        <v>932</v>
      </c>
      <c r="E1059" t="s">
        <v>654</v>
      </c>
      <c r="F1059" t="s">
        <v>655</v>
      </c>
      <c r="G1059" t="s">
        <v>656</v>
      </c>
      <c r="H1059" t="s">
        <v>19</v>
      </c>
      <c r="I1059">
        <v>1</v>
      </c>
      <c r="J1059">
        <v>0</v>
      </c>
      <c r="K1059">
        <v>1</v>
      </c>
      <c r="O1059">
        <f t="shared" si="729"/>
        <v>749.82</v>
      </c>
      <c r="P1059">
        <f t="shared" si="730"/>
        <v>10.78</v>
      </c>
      <c r="Q1059">
        <f t="shared" si="731"/>
        <v>130.35</v>
      </c>
      <c r="R1059">
        <f t="shared" si="732"/>
        <v>85.06</v>
      </c>
      <c r="S1059">
        <f t="shared" si="733"/>
        <v>608.69000000000005</v>
      </c>
      <c r="T1059">
        <f t="shared" si="734"/>
        <v>0</v>
      </c>
      <c r="U1059">
        <f t="shared" si="735"/>
        <v>1.5675000000000001</v>
      </c>
      <c r="V1059">
        <f t="shared" si="736"/>
        <v>0</v>
      </c>
      <c r="W1059">
        <f t="shared" si="737"/>
        <v>0</v>
      </c>
      <c r="X1059">
        <f t="shared" si="738"/>
        <v>426.08</v>
      </c>
      <c r="Y1059">
        <f t="shared" si="739"/>
        <v>60.87</v>
      </c>
      <c r="AA1059">
        <v>150194011</v>
      </c>
      <c r="AB1059">
        <f t="shared" si="740"/>
        <v>749.81500000000005</v>
      </c>
      <c r="AC1059">
        <f>ROUND((((ES1059*1)*11)),6)</f>
        <v>10.78</v>
      </c>
      <c r="AD1059">
        <f>ROUND((((((ET1059*0.75)*11))-(((EU1059*0.75)*11)))+AE1059),6)</f>
        <v>130.35</v>
      </c>
      <c r="AE1059">
        <f>ROUND((((EU1059*0.75)*11)),6)</f>
        <v>85.057500000000005</v>
      </c>
      <c r="AF1059">
        <f>ROUND((((EV1059*0.75)*11)),6)</f>
        <v>608.68499999999995</v>
      </c>
      <c r="AG1059">
        <f t="shared" si="741"/>
        <v>0</v>
      </c>
      <c r="AH1059">
        <f>(((EW1059*0.75)*11))</f>
        <v>1.5675000000000001</v>
      </c>
      <c r="AI1059">
        <f>(((EX1059*0.75)*11))</f>
        <v>0</v>
      </c>
      <c r="AJ1059">
        <f t="shared" si="742"/>
        <v>0</v>
      </c>
      <c r="AK1059">
        <v>90.56</v>
      </c>
      <c r="AL1059">
        <v>0.98</v>
      </c>
      <c r="AM1059">
        <v>15.8</v>
      </c>
      <c r="AN1059">
        <v>10.31</v>
      </c>
      <c r="AO1059">
        <v>73.78</v>
      </c>
      <c r="AP1059">
        <v>0</v>
      </c>
      <c r="AQ1059">
        <v>0.19</v>
      </c>
      <c r="AR1059">
        <v>0</v>
      </c>
      <c r="AS1059">
        <v>0</v>
      </c>
      <c r="AT1059">
        <v>70</v>
      </c>
      <c r="AU1059">
        <v>10</v>
      </c>
      <c r="AV1059">
        <v>1</v>
      </c>
      <c r="AW1059">
        <v>1</v>
      </c>
      <c r="AZ1059">
        <v>1</v>
      </c>
      <c r="BA1059">
        <v>1</v>
      </c>
      <c r="BB1059">
        <v>1</v>
      </c>
      <c r="BC1059">
        <v>1</v>
      </c>
      <c r="BD1059" t="s">
        <v>3</v>
      </c>
      <c r="BE1059" t="s">
        <v>3</v>
      </c>
      <c r="BF1059" t="s">
        <v>3</v>
      </c>
      <c r="BG1059" t="s">
        <v>3</v>
      </c>
      <c r="BH1059">
        <v>0</v>
      </c>
      <c r="BI1059">
        <v>4</v>
      </c>
      <c r="BJ1059" t="s">
        <v>657</v>
      </c>
      <c r="BM1059">
        <v>0</v>
      </c>
      <c r="BN1059">
        <v>0</v>
      </c>
      <c r="BO1059" t="s">
        <v>3</v>
      </c>
      <c r="BP1059">
        <v>0</v>
      </c>
      <c r="BQ1059">
        <v>1</v>
      </c>
      <c r="BR1059">
        <v>0</v>
      </c>
      <c r="BS1059">
        <v>1</v>
      </c>
      <c r="BT1059">
        <v>1</v>
      </c>
      <c r="BU1059">
        <v>1</v>
      </c>
      <c r="BV1059">
        <v>1</v>
      </c>
      <c r="BW1059">
        <v>1</v>
      </c>
      <c r="BX1059">
        <v>1</v>
      </c>
      <c r="BY1059" t="s">
        <v>3</v>
      </c>
      <c r="BZ1059">
        <v>70</v>
      </c>
      <c r="CA1059">
        <v>10</v>
      </c>
      <c r="CB1059" t="s">
        <v>3</v>
      </c>
      <c r="CE1059">
        <v>0</v>
      </c>
      <c r="CF1059">
        <v>0</v>
      </c>
      <c r="CG1059">
        <v>0</v>
      </c>
      <c r="CM1059">
        <v>0</v>
      </c>
      <c r="CN1059" t="s">
        <v>851</v>
      </c>
      <c r="CO1059">
        <v>0</v>
      </c>
      <c r="CP1059">
        <f t="shared" si="743"/>
        <v>749.82</v>
      </c>
      <c r="CQ1059">
        <f t="shared" si="744"/>
        <v>10.78</v>
      </c>
      <c r="CR1059">
        <f>((((((ET1059*0.75)*11))*BB1059-(((EU1059*0.75)*11))*BS1059)+AE1059*BS1059)*AV1059)</f>
        <v>130.35000000000002</v>
      </c>
      <c r="CS1059">
        <f t="shared" si="745"/>
        <v>85.057500000000005</v>
      </c>
      <c r="CT1059">
        <f t="shared" si="746"/>
        <v>608.68499999999995</v>
      </c>
      <c r="CU1059">
        <f t="shared" si="747"/>
        <v>0</v>
      </c>
      <c r="CV1059">
        <f t="shared" si="748"/>
        <v>1.5675000000000001</v>
      </c>
      <c r="CW1059">
        <f t="shared" si="749"/>
        <v>0</v>
      </c>
      <c r="CX1059">
        <f t="shared" si="750"/>
        <v>0</v>
      </c>
      <c r="CY1059">
        <f t="shared" si="751"/>
        <v>426.08300000000003</v>
      </c>
      <c r="CZ1059">
        <f t="shared" si="752"/>
        <v>60.869000000000007</v>
      </c>
      <c r="DC1059" t="s">
        <v>3</v>
      </c>
      <c r="DD1059" t="s">
        <v>31</v>
      </c>
      <c r="DE1059" t="s">
        <v>32</v>
      </c>
      <c r="DF1059" t="s">
        <v>32</v>
      </c>
      <c r="DG1059" t="s">
        <v>32</v>
      </c>
      <c r="DH1059" t="s">
        <v>3</v>
      </c>
      <c r="DI1059" t="s">
        <v>32</v>
      </c>
      <c r="DJ1059" t="s">
        <v>32</v>
      </c>
      <c r="DK1059" t="s">
        <v>3</v>
      </c>
      <c r="DL1059" t="s">
        <v>33</v>
      </c>
      <c r="DM1059" t="s">
        <v>33</v>
      </c>
      <c r="DN1059">
        <v>0</v>
      </c>
      <c r="DO1059">
        <v>0</v>
      </c>
      <c r="DP1059">
        <v>1</v>
      </c>
      <c r="DQ1059">
        <v>1</v>
      </c>
      <c r="DU1059">
        <v>1010</v>
      </c>
      <c r="DV1059" t="s">
        <v>19</v>
      </c>
      <c r="DW1059" t="s">
        <v>19</v>
      </c>
      <c r="DX1059">
        <v>1</v>
      </c>
      <c r="DZ1059" t="s">
        <v>3</v>
      </c>
      <c r="EA1059" t="s">
        <v>3</v>
      </c>
      <c r="EB1059" t="s">
        <v>3</v>
      </c>
      <c r="EC1059" t="s">
        <v>3</v>
      </c>
      <c r="EE1059">
        <v>113434998</v>
      </c>
      <c r="EF1059">
        <v>1</v>
      </c>
      <c r="EG1059" t="s">
        <v>23</v>
      </c>
      <c r="EH1059">
        <v>0</v>
      </c>
      <c r="EI1059" t="s">
        <v>3</v>
      </c>
      <c r="EJ1059">
        <v>4</v>
      </c>
      <c r="EK1059">
        <v>0</v>
      </c>
      <c r="EL1059" t="s">
        <v>24</v>
      </c>
      <c r="EM1059" t="s">
        <v>25</v>
      </c>
      <c r="EO1059" t="s">
        <v>34</v>
      </c>
      <c r="EQ1059">
        <v>131072</v>
      </c>
      <c r="ER1059">
        <v>90.56</v>
      </c>
      <c r="ES1059">
        <v>0.98</v>
      </c>
      <c r="ET1059">
        <v>15.8</v>
      </c>
      <c r="EU1059">
        <v>10.31</v>
      </c>
      <c r="EV1059">
        <v>73.78</v>
      </c>
      <c r="EW1059">
        <v>0.19</v>
      </c>
      <c r="EX1059">
        <v>0</v>
      </c>
      <c r="EY1059">
        <v>0</v>
      </c>
      <c r="FQ1059">
        <v>0</v>
      </c>
      <c r="FR1059">
        <f t="shared" si="753"/>
        <v>0</v>
      </c>
      <c r="FS1059">
        <v>0</v>
      </c>
      <c r="FX1059">
        <v>770</v>
      </c>
      <c r="FY1059">
        <v>110</v>
      </c>
      <c r="GA1059" t="s">
        <v>3</v>
      </c>
      <c r="GD1059">
        <v>0</v>
      </c>
      <c r="GF1059">
        <v>993974319</v>
      </c>
      <c r="GG1059">
        <v>2</v>
      </c>
      <c r="GH1059">
        <v>1</v>
      </c>
      <c r="GI1059">
        <v>-2</v>
      </c>
      <c r="GJ1059">
        <v>0</v>
      </c>
      <c r="GK1059">
        <f>ROUND(R1059*(R12)/100,2)</f>
        <v>91.86</v>
      </c>
      <c r="GL1059">
        <f t="shared" si="754"/>
        <v>0</v>
      </c>
      <c r="GM1059">
        <f t="shared" si="755"/>
        <v>1328.63</v>
      </c>
      <c r="GN1059">
        <f t="shared" si="756"/>
        <v>0</v>
      </c>
      <c r="GO1059">
        <f t="shared" si="757"/>
        <v>0</v>
      </c>
      <c r="GP1059">
        <f t="shared" si="758"/>
        <v>1328.63</v>
      </c>
      <c r="GR1059">
        <v>0</v>
      </c>
      <c r="GS1059">
        <v>3</v>
      </c>
      <c r="GT1059">
        <v>0</v>
      </c>
      <c r="GU1059" t="s">
        <v>33</v>
      </c>
      <c r="GV1059">
        <f>ROUND(((GT1059*11)),6)</f>
        <v>0</v>
      </c>
      <c r="GW1059">
        <v>1</v>
      </c>
      <c r="GX1059">
        <f t="shared" si="759"/>
        <v>0</v>
      </c>
      <c r="HA1059">
        <v>0</v>
      </c>
      <c r="HB1059">
        <v>0</v>
      </c>
      <c r="HC1059">
        <f t="shared" si="760"/>
        <v>0</v>
      </c>
      <c r="HE1059" t="s">
        <v>3</v>
      </c>
      <c r="HF1059" t="s">
        <v>3</v>
      </c>
      <c r="HM1059" t="s">
        <v>3</v>
      </c>
      <c r="HN1059" t="s">
        <v>3</v>
      </c>
      <c r="HO1059" t="s">
        <v>3</v>
      </c>
      <c r="HP1059" t="s">
        <v>3</v>
      </c>
      <c r="HQ1059" t="s">
        <v>3</v>
      </c>
      <c r="IK1059">
        <v>0</v>
      </c>
    </row>
    <row r="1060" spans="1:245" x14ac:dyDescent="0.2">
      <c r="A1060">
        <v>17</v>
      </c>
      <c r="B1060">
        <v>1</v>
      </c>
      <c r="C1060">
        <f>ROW(SmtRes!A939)</f>
        <v>939</v>
      </c>
      <c r="D1060">
        <f>ROW(EtalonRes!A939)</f>
        <v>939</v>
      </c>
      <c r="E1060" t="s">
        <v>658</v>
      </c>
      <c r="F1060" t="s">
        <v>77</v>
      </c>
      <c r="G1060" t="s">
        <v>659</v>
      </c>
      <c r="H1060" t="s">
        <v>19</v>
      </c>
      <c r="I1060">
        <v>1</v>
      </c>
      <c r="J1060">
        <v>0</v>
      </c>
      <c r="K1060">
        <v>1</v>
      </c>
      <c r="O1060">
        <f t="shared" si="729"/>
        <v>125.7</v>
      </c>
      <c r="P1060">
        <f t="shared" si="730"/>
        <v>8.4600000000000009</v>
      </c>
      <c r="Q1060">
        <f t="shared" si="731"/>
        <v>22.11</v>
      </c>
      <c r="R1060">
        <f t="shared" si="732"/>
        <v>14.43</v>
      </c>
      <c r="S1060">
        <f t="shared" si="733"/>
        <v>95.13</v>
      </c>
      <c r="T1060">
        <f t="shared" si="734"/>
        <v>0</v>
      </c>
      <c r="U1060">
        <f t="shared" si="735"/>
        <v>0.24499999999999997</v>
      </c>
      <c r="V1060">
        <f t="shared" si="736"/>
        <v>0</v>
      </c>
      <c r="W1060">
        <f t="shared" si="737"/>
        <v>0</v>
      </c>
      <c r="X1060">
        <f t="shared" si="738"/>
        <v>66.59</v>
      </c>
      <c r="Y1060">
        <f t="shared" si="739"/>
        <v>9.51</v>
      </c>
      <c r="AA1060">
        <v>150194011</v>
      </c>
      <c r="AB1060">
        <f t="shared" si="740"/>
        <v>125.703</v>
      </c>
      <c r="AC1060">
        <f>ROUND(((ES1060*1)),6)</f>
        <v>8.4600000000000009</v>
      </c>
      <c r="AD1060">
        <f>ROUND(((((ET1060*0.7))-((EU1060*0.7)))+AE1060),6)</f>
        <v>22.113</v>
      </c>
      <c r="AE1060">
        <f>ROUND(((EU1060*0.7)),6)</f>
        <v>14.433999999999999</v>
      </c>
      <c r="AF1060">
        <f>ROUND(((EV1060*0.7)),6)</f>
        <v>95.13</v>
      </c>
      <c r="AG1060">
        <f t="shared" si="741"/>
        <v>0</v>
      </c>
      <c r="AH1060">
        <f>((EW1060*0.7))</f>
        <v>0.24499999999999997</v>
      </c>
      <c r="AI1060">
        <f>((EX1060*0.7))</f>
        <v>0</v>
      </c>
      <c r="AJ1060">
        <f t="shared" si="742"/>
        <v>0</v>
      </c>
      <c r="AK1060">
        <v>175.95</v>
      </c>
      <c r="AL1060">
        <v>8.4600000000000009</v>
      </c>
      <c r="AM1060">
        <v>31.59</v>
      </c>
      <c r="AN1060">
        <v>20.62</v>
      </c>
      <c r="AO1060">
        <v>135.9</v>
      </c>
      <c r="AP1060">
        <v>0</v>
      </c>
      <c r="AQ1060">
        <v>0.35</v>
      </c>
      <c r="AR1060">
        <v>0</v>
      </c>
      <c r="AS1060">
        <v>0</v>
      </c>
      <c r="AT1060">
        <v>70</v>
      </c>
      <c r="AU1060">
        <v>10</v>
      </c>
      <c r="AV1060">
        <v>1</v>
      </c>
      <c r="AW1060">
        <v>1</v>
      </c>
      <c r="AZ1060">
        <v>1</v>
      </c>
      <c r="BA1060">
        <v>1</v>
      </c>
      <c r="BB1060">
        <v>1</v>
      </c>
      <c r="BC1060">
        <v>1</v>
      </c>
      <c r="BD1060" t="s">
        <v>3</v>
      </c>
      <c r="BE1060" t="s">
        <v>3</v>
      </c>
      <c r="BF1060" t="s">
        <v>3</v>
      </c>
      <c r="BG1060" t="s">
        <v>3</v>
      </c>
      <c r="BH1060">
        <v>0</v>
      </c>
      <c r="BI1060">
        <v>4</v>
      </c>
      <c r="BJ1060" t="s">
        <v>660</v>
      </c>
      <c r="BM1060">
        <v>0</v>
      </c>
      <c r="BN1060">
        <v>0</v>
      </c>
      <c r="BO1060" t="s">
        <v>3</v>
      </c>
      <c r="BP1060">
        <v>0</v>
      </c>
      <c r="BQ1060">
        <v>1</v>
      </c>
      <c r="BR1060">
        <v>0</v>
      </c>
      <c r="BS1060">
        <v>1</v>
      </c>
      <c r="BT1060">
        <v>1</v>
      </c>
      <c r="BU1060">
        <v>1</v>
      </c>
      <c r="BV1060">
        <v>1</v>
      </c>
      <c r="BW1060">
        <v>1</v>
      </c>
      <c r="BX1060">
        <v>1</v>
      </c>
      <c r="BY1060" t="s">
        <v>3</v>
      </c>
      <c r="BZ1060">
        <v>70</v>
      </c>
      <c r="CA1060">
        <v>10</v>
      </c>
      <c r="CB1060" t="s">
        <v>3</v>
      </c>
      <c r="CE1060">
        <v>0</v>
      </c>
      <c r="CF1060">
        <v>0</v>
      </c>
      <c r="CG1060">
        <v>0</v>
      </c>
      <c r="CM1060">
        <v>0</v>
      </c>
      <c r="CN1060" t="s">
        <v>850</v>
      </c>
      <c r="CO1060">
        <v>0</v>
      </c>
      <c r="CP1060">
        <f t="shared" si="743"/>
        <v>125.69999999999999</v>
      </c>
      <c r="CQ1060">
        <f t="shared" si="744"/>
        <v>8.4600000000000009</v>
      </c>
      <c r="CR1060">
        <f>(((((ET1060*0.7))*BB1060-((EU1060*0.7))*BS1060)+AE1060*BS1060)*AV1060)</f>
        <v>22.113</v>
      </c>
      <c r="CS1060">
        <f t="shared" si="745"/>
        <v>14.433999999999999</v>
      </c>
      <c r="CT1060">
        <f t="shared" si="746"/>
        <v>95.13</v>
      </c>
      <c r="CU1060">
        <f t="shared" si="747"/>
        <v>0</v>
      </c>
      <c r="CV1060">
        <f t="shared" si="748"/>
        <v>0.24499999999999997</v>
      </c>
      <c r="CW1060">
        <f t="shared" si="749"/>
        <v>0</v>
      </c>
      <c r="CX1060">
        <f t="shared" si="750"/>
        <v>0</v>
      </c>
      <c r="CY1060">
        <f t="shared" si="751"/>
        <v>66.590999999999994</v>
      </c>
      <c r="CZ1060">
        <f t="shared" si="752"/>
        <v>9.5129999999999999</v>
      </c>
      <c r="DC1060" t="s">
        <v>3</v>
      </c>
      <c r="DD1060" t="s">
        <v>21</v>
      </c>
      <c r="DE1060" t="s">
        <v>22</v>
      </c>
      <c r="DF1060" t="s">
        <v>22</v>
      </c>
      <c r="DG1060" t="s">
        <v>22</v>
      </c>
      <c r="DH1060" t="s">
        <v>3</v>
      </c>
      <c r="DI1060" t="s">
        <v>22</v>
      </c>
      <c r="DJ1060" t="s">
        <v>22</v>
      </c>
      <c r="DK1060" t="s">
        <v>3</v>
      </c>
      <c r="DL1060" t="s">
        <v>3</v>
      </c>
      <c r="DM1060" t="s">
        <v>3</v>
      </c>
      <c r="DN1060">
        <v>0</v>
      </c>
      <c r="DO1060">
        <v>0</v>
      </c>
      <c r="DP1060">
        <v>1</v>
      </c>
      <c r="DQ1060">
        <v>1</v>
      </c>
      <c r="DU1060">
        <v>1010</v>
      </c>
      <c r="DV1060" t="s">
        <v>19</v>
      </c>
      <c r="DW1060" t="s">
        <v>19</v>
      </c>
      <c r="DX1060">
        <v>1</v>
      </c>
      <c r="DZ1060" t="s">
        <v>3</v>
      </c>
      <c r="EA1060" t="s">
        <v>3</v>
      </c>
      <c r="EB1060" t="s">
        <v>3</v>
      </c>
      <c r="EC1060" t="s">
        <v>3</v>
      </c>
      <c r="EE1060">
        <v>113434998</v>
      </c>
      <c r="EF1060">
        <v>1</v>
      </c>
      <c r="EG1060" t="s">
        <v>23</v>
      </c>
      <c r="EH1060">
        <v>0</v>
      </c>
      <c r="EI1060" t="s">
        <v>3</v>
      </c>
      <c r="EJ1060">
        <v>4</v>
      </c>
      <c r="EK1060">
        <v>0</v>
      </c>
      <c r="EL1060" t="s">
        <v>24</v>
      </c>
      <c r="EM1060" t="s">
        <v>25</v>
      </c>
      <c r="EO1060" t="s">
        <v>26</v>
      </c>
      <c r="EQ1060">
        <v>131072</v>
      </c>
      <c r="ER1060">
        <v>175.95</v>
      </c>
      <c r="ES1060">
        <v>8.4600000000000009</v>
      </c>
      <c r="ET1060">
        <v>31.59</v>
      </c>
      <c r="EU1060">
        <v>20.62</v>
      </c>
      <c r="EV1060">
        <v>135.9</v>
      </c>
      <c r="EW1060">
        <v>0.35</v>
      </c>
      <c r="EX1060">
        <v>0</v>
      </c>
      <c r="EY1060">
        <v>0</v>
      </c>
      <c r="FQ1060">
        <v>0</v>
      </c>
      <c r="FR1060">
        <f t="shared" si="753"/>
        <v>0</v>
      </c>
      <c r="FS1060">
        <v>0</v>
      </c>
      <c r="FX1060">
        <v>70</v>
      </c>
      <c r="FY1060">
        <v>10</v>
      </c>
      <c r="GA1060" t="s">
        <v>3</v>
      </c>
      <c r="GD1060">
        <v>0</v>
      </c>
      <c r="GF1060">
        <v>-310198420</v>
      </c>
      <c r="GG1060">
        <v>2</v>
      </c>
      <c r="GH1060">
        <v>1</v>
      </c>
      <c r="GI1060">
        <v>-2</v>
      </c>
      <c r="GJ1060">
        <v>0</v>
      </c>
      <c r="GK1060">
        <f>ROUND(R1060*(R12)/100,2)</f>
        <v>15.58</v>
      </c>
      <c r="GL1060">
        <f t="shared" si="754"/>
        <v>0</v>
      </c>
      <c r="GM1060">
        <f t="shared" si="755"/>
        <v>217.38</v>
      </c>
      <c r="GN1060">
        <f t="shared" si="756"/>
        <v>0</v>
      </c>
      <c r="GO1060">
        <f t="shared" si="757"/>
        <v>0</v>
      </c>
      <c r="GP1060">
        <f t="shared" si="758"/>
        <v>217.38</v>
      </c>
      <c r="GR1060">
        <v>0</v>
      </c>
      <c r="GS1060">
        <v>3</v>
      </c>
      <c r="GT1060">
        <v>0</v>
      </c>
      <c r="GU1060" t="s">
        <v>3</v>
      </c>
      <c r="GV1060">
        <f>ROUND((GT1060),6)</f>
        <v>0</v>
      </c>
      <c r="GW1060">
        <v>1</v>
      </c>
      <c r="GX1060">
        <f t="shared" si="759"/>
        <v>0</v>
      </c>
      <c r="HA1060">
        <v>0</v>
      </c>
      <c r="HB1060">
        <v>0</v>
      </c>
      <c r="HC1060">
        <f t="shared" si="760"/>
        <v>0</v>
      </c>
      <c r="HE1060" t="s">
        <v>3</v>
      </c>
      <c r="HF1060" t="s">
        <v>3</v>
      </c>
      <c r="HM1060" t="s">
        <v>3</v>
      </c>
      <c r="HN1060" t="s">
        <v>3</v>
      </c>
      <c r="HO1060" t="s">
        <v>3</v>
      </c>
      <c r="HP1060" t="s">
        <v>3</v>
      </c>
      <c r="HQ1060" t="s">
        <v>3</v>
      </c>
      <c r="IK1060">
        <v>0</v>
      </c>
    </row>
    <row r="1061" spans="1:245" x14ac:dyDescent="0.2">
      <c r="A1061">
        <v>17</v>
      </c>
      <c r="B1061">
        <v>1</v>
      </c>
      <c r="C1061">
        <f>ROW(SmtRes!A944)</f>
        <v>944</v>
      </c>
      <c r="D1061">
        <f>ROW(EtalonRes!A944)</f>
        <v>944</v>
      </c>
      <c r="E1061" t="s">
        <v>661</v>
      </c>
      <c r="F1061" t="s">
        <v>81</v>
      </c>
      <c r="G1061" t="s">
        <v>662</v>
      </c>
      <c r="H1061" t="s">
        <v>19</v>
      </c>
      <c r="I1061">
        <v>1</v>
      </c>
      <c r="J1061">
        <v>0</v>
      </c>
      <c r="K1061">
        <v>1</v>
      </c>
      <c r="O1061">
        <f t="shared" si="729"/>
        <v>280.07</v>
      </c>
      <c r="P1061">
        <f t="shared" si="730"/>
        <v>22.66</v>
      </c>
      <c r="Q1061">
        <f t="shared" si="731"/>
        <v>65.180000000000007</v>
      </c>
      <c r="R1061">
        <f t="shared" si="732"/>
        <v>42.57</v>
      </c>
      <c r="S1061">
        <f t="shared" si="733"/>
        <v>192.23</v>
      </c>
      <c r="T1061">
        <f t="shared" si="734"/>
        <v>0</v>
      </c>
      <c r="U1061">
        <f t="shared" si="735"/>
        <v>0.495</v>
      </c>
      <c r="V1061">
        <f t="shared" si="736"/>
        <v>0</v>
      </c>
      <c r="W1061">
        <f t="shared" si="737"/>
        <v>0</v>
      </c>
      <c r="X1061">
        <f t="shared" si="738"/>
        <v>134.56</v>
      </c>
      <c r="Y1061">
        <f t="shared" si="739"/>
        <v>19.22</v>
      </c>
      <c r="AA1061">
        <v>150194011</v>
      </c>
      <c r="AB1061">
        <f t="shared" si="740"/>
        <v>280.06</v>
      </c>
      <c r="AC1061">
        <f>ROUND((((ES1061*1)*11)),6)</f>
        <v>22.66</v>
      </c>
      <c r="AD1061">
        <f>ROUND((((((ET1061*0.75)*11))-(((EU1061*0.75)*11)))+AE1061),6)</f>
        <v>65.174999999999997</v>
      </c>
      <c r="AE1061">
        <f>ROUND((((EU1061*0.75)*11)),6)</f>
        <v>42.57</v>
      </c>
      <c r="AF1061">
        <f>ROUND((((EV1061*0.75)*11)),6)</f>
        <v>192.22499999999999</v>
      </c>
      <c r="AG1061">
        <f t="shared" si="741"/>
        <v>0</v>
      </c>
      <c r="AH1061">
        <f>(((EW1061*0.75)*11))</f>
        <v>0.495</v>
      </c>
      <c r="AI1061">
        <f>(((EX1061*0.75)*11))</f>
        <v>0</v>
      </c>
      <c r="AJ1061">
        <f t="shared" si="742"/>
        <v>0</v>
      </c>
      <c r="AK1061">
        <v>33.26</v>
      </c>
      <c r="AL1061">
        <v>2.06</v>
      </c>
      <c r="AM1061">
        <v>7.9</v>
      </c>
      <c r="AN1061">
        <v>5.16</v>
      </c>
      <c r="AO1061">
        <v>23.3</v>
      </c>
      <c r="AP1061">
        <v>0</v>
      </c>
      <c r="AQ1061">
        <v>0.06</v>
      </c>
      <c r="AR1061">
        <v>0</v>
      </c>
      <c r="AS1061">
        <v>0</v>
      </c>
      <c r="AT1061">
        <v>70</v>
      </c>
      <c r="AU1061">
        <v>10</v>
      </c>
      <c r="AV1061">
        <v>1</v>
      </c>
      <c r="AW1061">
        <v>1</v>
      </c>
      <c r="AZ1061">
        <v>1</v>
      </c>
      <c r="BA1061">
        <v>1</v>
      </c>
      <c r="BB1061">
        <v>1</v>
      </c>
      <c r="BC1061">
        <v>1</v>
      </c>
      <c r="BD1061" t="s">
        <v>3</v>
      </c>
      <c r="BE1061" t="s">
        <v>3</v>
      </c>
      <c r="BF1061" t="s">
        <v>3</v>
      </c>
      <c r="BG1061" t="s">
        <v>3</v>
      </c>
      <c r="BH1061">
        <v>0</v>
      </c>
      <c r="BI1061">
        <v>4</v>
      </c>
      <c r="BJ1061" t="s">
        <v>663</v>
      </c>
      <c r="BM1061">
        <v>0</v>
      </c>
      <c r="BN1061">
        <v>0</v>
      </c>
      <c r="BO1061" t="s">
        <v>3</v>
      </c>
      <c r="BP1061">
        <v>0</v>
      </c>
      <c r="BQ1061">
        <v>1</v>
      </c>
      <c r="BR1061">
        <v>0</v>
      </c>
      <c r="BS1061">
        <v>1</v>
      </c>
      <c r="BT1061">
        <v>1</v>
      </c>
      <c r="BU1061">
        <v>1</v>
      </c>
      <c r="BV1061">
        <v>1</v>
      </c>
      <c r="BW1061">
        <v>1</v>
      </c>
      <c r="BX1061">
        <v>1</v>
      </c>
      <c r="BY1061" t="s">
        <v>3</v>
      </c>
      <c r="BZ1061">
        <v>70</v>
      </c>
      <c r="CA1061">
        <v>10</v>
      </c>
      <c r="CB1061" t="s">
        <v>3</v>
      </c>
      <c r="CE1061">
        <v>0</v>
      </c>
      <c r="CF1061">
        <v>0</v>
      </c>
      <c r="CG1061">
        <v>0</v>
      </c>
      <c r="CM1061">
        <v>0</v>
      </c>
      <c r="CN1061" t="s">
        <v>851</v>
      </c>
      <c r="CO1061">
        <v>0</v>
      </c>
      <c r="CP1061">
        <f t="shared" si="743"/>
        <v>280.07</v>
      </c>
      <c r="CQ1061">
        <f t="shared" si="744"/>
        <v>22.66</v>
      </c>
      <c r="CR1061">
        <f>((((((ET1061*0.75)*11))*BB1061-(((EU1061*0.75)*11))*BS1061)+AE1061*BS1061)*AV1061)</f>
        <v>65.175000000000011</v>
      </c>
      <c r="CS1061">
        <f t="shared" si="745"/>
        <v>42.57</v>
      </c>
      <c r="CT1061">
        <f t="shared" si="746"/>
        <v>192.22499999999999</v>
      </c>
      <c r="CU1061">
        <f t="shared" si="747"/>
        <v>0</v>
      </c>
      <c r="CV1061">
        <f t="shared" si="748"/>
        <v>0.495</v>
      </c>
      <c r="CW1061">
        <f t="shared" si="749"/>
        <v>0</v>
      </c>
      <c r="CX1061">
        <f t="shared" si="750"/>
        <v>0</v>
      </c>
      <c r="CY1061">
        <f t="shared" si="751"/>
        <v>134.56099999999998</v>
      </c>
      <c r="CZ1061">
        <f t="shared" si="752"/>
        <v>19.222999999999999</v>
      </c>
      <c r="DC1061" t="s">
        <v>3</v>
      </c>
      <c r="DD1061" t="s">
        <v>31</v>
      </c>
      <c r="DE1061" t="s">
        <v>32</v>
      </c>
      <c r="DF1061" t="s">
        <v>32</v>
      </c>
      <c r="DG1061" t="s">
        <v>32</v>
      </c>
      <c r="DH1061" t="s">
        <v>3</v>
      </c>
      <c r="DI1061" t="s">
        <v>32</v>
      </c>
      <c r="DJ1061" t="s">
        <v>32</v>
      </c>
      <c r="DK1061" t="s">
        <v>3</v>
      </c>
      <c r="DL1061" t="s">
        <v>33</v>
      </c>
      <c r="DM1061" t="s">
        <v>33</v>
      </c>
      <c r="DN1061">
        <v>0</v>
      </c>
      <c r="DO1061">
        <v>0</v>
      </c>
      <c r="DP1061">
        <v>1</v>
      </c>
      <c r="DQ1061">
        <v>1</v>
      </c>
      <c r="DU1061">
        <v>1010</v>
      </c>
      <c r="DV1061" t="s">
        <v>19</v>
      </c>
      <c r="DW1061" t="s">
        <v>19</v>
      </c>
      <c r="DX1061">
        <v>1</v>
      </c>
      <c r="DZ1061" t="s">
        <v>3</v>
      </c>
      <c r="EA1061" t="s">
        <v>3</v>
      </c>
      <c r="EB1061" t="s">
        <v>3</v>
      </c>
      <c r="EC1061" t="s">
        <v>3</v>
      </c>
      <c r="EE1061">
        <v>113434998</v>
      </c>
      <c r="EF1061">
        <v>1</v>
      </c>
      <c r="EG1061" t="s">
        <v>23</v>
      </c>
      <c r="EH1061">
        <v>0</v>
      </c>
      <c r="EI1061" t="s">
        <v>3</v>
      </c>
      <c r="EJ1061">
        <v>4</v>
      </c>
      <c r="EK1061">
        <v>0</v>
      </c>
      <c r="EL1061" t="s">
        <v>24</v>
      </c>
      <c r="EM1061" t="s">
        <v>25</v>
      </c>
      <c r="EO1061" t="s">
        <v>34</v>
      </c>
      <c r="EQ1061">
        <v>131072</v>
      </c>
      <c r="ER1061">
        <v>33.26</v>
      </c>
      <c r="ES1061">
        <v>2.06</v>
      </c>
      <c r="ET1061">
        <v>7.9</v>
      </c>
      <c r="EU1061">
        <v>5.16</v>
      </c>
      <c r="EV1061">
        <v>23.3</v>
      </c>
      <c r="EW1061">
        <v>0.06</v>
      </c>
      <c r="EX1061">
        <v>0</v>
      </c>
      <c r="EY1061">
        <v>0</v>
      </c>
      <c r="FQ1061">
        <v>0</v>
      </c>
      <c r="FR1061">
        <f t="shared" si="753"/>
        <v>0</v>
      </c>
      <c r="FS1061">
        <v>0</v>
      </c>
      <c r="FX1061">
        <v>770</v>
      </c>
      <c r="FY1061">
        <v>110</v>
      </c>
      <c r="GA1061" t="s">
        <v>3</v>
      </c>
      <c r="GD1061">
        <v>0</v>
      </c>
      <c r="GF1061">
        <v>-1052252873</v>
      </c>
      <c r="GG1061">
        <v>2</v>
      </c>
      <c r="GH1061">
        <v>1</v>
      </c>
      <c r="GI1061">
        <v>-2</v>
      </c>
      <c r="GJ1061">
        <v>0</v>
      </c>
      <c r="GK1061">
        <f>ROUND(R1061*(R12)/100,2)</f>
        <v>45.98</v>
      </c>
      <c r="GL1061">
        <f t="shared" si="754"/>
        <v>0</v>
      </c>
      <c r="GM1061">
        <f t="shared" si="755"/>
        <v>479.83</v>
      </c>
      <c r="GN1061">
        <f t="shared" si="756"/>
        <v>0</v>
      </c>
      <c r="GO1061">
        <f t="shared" si="757"/>
        <v>0</v>
      </c>
      <c r="GP1061">
        <f t="shared" si="758"/>
        <v>479.83</v>
      </c>
      <c r="GR1061">
        <v>0</v>
      </c>
      <c r="GS1061">
        <v>3</v>
      </c>
      <c r="GT1061">
        <v>0</v>
      </c>
      <c r="GU1061" t="s">
        <v>33</v>
      </c>
      <c r="GV1061">
        <f>ROUND(((GT1061*11)),6)</f>
        <v>0</v>
      </c>
      <c r="GW1061">
        <v>1</v>
      </c>
      <c r="GX1061">
        <f t="shared" si="759"/>
        <v>0</v>
      </c>
      <c r="HA1061">
        <v>0</v>
      </c>
      <c r="HB1061">
        <v>0</v>
      </c>
      <c r="HC1061">
        <f t="shared" si="760"/>
        <v>0</v>
      </c>
      <c r="HE1061" t="s">
        <v>3</v>
      </c>
      <c r="HF1061" t="s">
        <v>3</v>
      </c>
      <c r="HM1061" t="s">
        <v>3</v>
      </c>
      <c r="HN1061" t="s">
        <v>3</v>
      </c>
      <c r="HO1061" t="s">
        <v>3</v>
      </c>
      <c r="HP1061" t="s">
        <v>3</v>
      </c>
      <c r="HQ1061" t="s">
        <v>3</v>
      </c>
      <c r="IK1061">
        <v>0</v>
      </c>
    </row>
    <row r="1062" spans="1:245" x14ac:dyDescent="0.2">
      <c r="A1062">
        <v>17</v>
      </c>
      <c r="B1062">
        <v>1</v>
      </c>
      <c r="C1062">
        <f>ROW(SmtRes!A946)</f>
        <v>946</v>
      </c>
      <c r="D1062">
        <f>ROW(EtalonRes!A946)</f>
        <v>946</v>
      </c>
      <c r="E1062" t="s">
        <v>664</v>
      </c>
      <c r="F1062" t="s">
        <v>160</v>
      </c>
      <c r="G1062" t="s">
        <v>665</v>
      </c>
      <c r="H1062" t="s">
        <v>19</v>
      </c>
      <c r="I1062">
        <v>1</v>
      </c>
      <c r="J1062">
        <v>0</v>
      </c>
      <c r="K1062">
        <v>1</v>
      </c>
      <c r="O1062">
        <f t="shared" si="729"/>
        <v>874.92</v>
      </c>
      <c r="P1062">
        <f t="shared" si="730"/>
        <v>3.48</v>
      </c>
      <c r="Q1062">
        <f t="shared" si="731"/>
        <v>0</v>
      </c>
      <c r="R1062">
        <f t="shared" si="732"/>
        <v>0</v>
      </c>
      <c r="S1062">
        <f t="shared" si="733"/>
        <v>871.44</v>
      </c>
      <c r="T1062">
        <f t="shared" si="734"/>
        <v>0</v>
      </c>
      <c r="U1062">
        <f t="shared" si="735"/>
        <v>2.4000000000000004</v>
      </c>
      <c r="V1062">
        <f t="shared" si="736"/>
        <v>0</v>
      </c>
      <c r="W1062">
        <f t="shared" si="737"/>
        <v>0</v>
      </c>
      <c r="X1062">
        <f t="shared" si="738"/>
        <v>610.01</v>
      </c>
      <c r="Y1062">
        <f t="shared" si="739"/>
        <v>87.14</v>
      </c>
      <c r="AA1062">
        <v>150194011</v>
      </c>
      <c r="AB1062">
        <f t="shared" si="740"/>
        <v>874.92</v>
      </c>
      <c r="AC1062">
        <f>ROUND(((ES1062*12)),6)</f>
        <v>3.48</v>
      </c>
      <c r="AD1062">
        <f>ROUND(((((ET1062*12))-((EU1062*12)))+AE1062),6)</f>
        <v>0</v>
      </c>
      <c r="AE1062">
        <f>ROUND(((EU1062*12)),6)</f>
        <v>0</v>
      </c>
      <c r="AF1062">
        <f>ROUND(((EV1062*12)),6)</f>
        <v>871.44</v>
      </c>
      <c r="AG1062">
        <f t="shared" si="741"/>
        <v>0</v>
      </c>
      <c r="AH1062">
        <f>((EW1062*12))</f>
        <v>2.4000000000000004</v>
      </c>
      <c r="AI1062">
        <f>((EX1062*12))</f>
        <v>0</v>
      </c>
      <c r="AJ1062">
        <f t="shared" si="742"/>
        <v>0</v>
      </c>
      <c r="AK1062">
        <v>72.91</v>
      </c>
      <c r="AL1062">
        <v>0.28999999999999998</v>
      </c>
      <c r="AM1062">
        <v>0</v>
      </c>
      <c r="AN1062">
        <v>0</v>
      </c>
      <c r="AO1062">
        <v>72.62</v>
      </c>
      <c r="AP1062">
        <v>0</v>
      </c>
      <c r="AQ1062">
        <v>0.2</v>
      </c>
      <c r="AR1062">
        <v>0</v>
      </c>
      <c r="AS1062">
        <v>0</v>
      </c>
      <c r="AT1062">
        <v>70</v>
      </c>
      <c r="AU1062">
        <v>10</v>
      </c>
      <c r="AV1062">
        <v>1</v>
      </c>
      <c r="AW1062">
        <v>1</v>
      </c>
      <c r="AZ1062">
        <v>1</v>
      </c>
      <c r="BA1062">
        <v>1</v>
      </c>
      <c r="BB1062">
        <v>1</v>
      </c>
      <c r="BC1062">
        <v>1</v>
      </c>
      <c r="BD1062" t="s">
        <v>3</v>
      </c>
      <c r="BE1062" t="s">
        <v>3</v>
      </c>
      <c r="BF1062" t="s">
        <v>3</v>
      </c>
      <c r="BG1062" t="s">
        <v>3</v>
      </c>
      <c r="BH1062">
        <v>0</v>
      </c>
      <c r="BI1062">
        <v>4</v>
      </c>
      <c r="BJ1062" t="s">
        <v>666</v>
      </c>
      <c r="BM1062">
        <v>0</v>
      </c>
      <c r="BN1062">
        <v>0</v>
      </c>
      <c r="BO1062" t="s">
        <v>3</v>
      </c>
      <c r="BP1062">
        <v>0</v>
      </c>
      <c r="BQ1062">
        <v>1</v>
      </c>
      <c r="BR1062">
        <v>0</v>
      </c>
      <c r="BS1062">
        <v>1</v>
      </c>
      <c r="BT1062">
        <v>1</v>
      </c>
      <c r="BU1062">
        <v>1</v>
      </c>
      <c r="BV1062">
        <v>1</v>
      </c>
      <c r="BW1062">
        <v>1</v>
      </c>
      <c r="BX1062">
        <v>1</v>
      </c>
      <c r="BY1062" t="s">
        <v>3</v>
      </c>
      <c r="BZ1062">
        <v>70</v>
      </c>
      <c r="CA1062">
        <v>10</v>
      </c>
      <c r="CB1062" t="s">
        <v>3</v>
      </c>
      <c r="CE1062">
        <v>0</v>
      </c>
      <c r="CF1062">
        <v>0</v>
      </c>
      <c r="CG1062">
        <v>0</v>
      </c>
      <c r="CM1062">
        <v>0</v>
      </c>
      <c r="CN1062" t="s">
        <v>3</v>
      </c>
      <c r="CO1062">
        <v>0</v>
      </c>
      <c r="CP1062">
        <f t="shared" si="743"/>
        <v>874.92000000000007</v>
      </c>
      <c r="CQ1062">
        <f t="shared" si="744"/>
        <v>3.48</v>
      </c>
      <c r="CR1062">
        <f>(((((ET1062*12))*BB1062-((EU1062*12))*BS1062)+AE1062*BS1062)*AV1062)</f>
        <v>0</v>
      </c>
      <c r="CS1062">
        <f t="shared" si="745"/>
        <v>0</v>
      </c>
      <c r="CT1062">
        <f t="shared" si="746"/>
        <v>871.44</v>
      </c>
      <c r="CU1062">
        <f t="shared" si="747"/>
        <v>0</v>
      </c>
      <c r="CV1062">
        <f t="shared" si="748"/>
        <v>2.4000000000000004</v>
      </c>
      <c r="CW1062">
        <f t="shared" si="749"/>
        <v>0</v>
      </c>
      <c r="CX1062">
        <f t="shared" si="750"/>
        <v>0</v>
      </c>
      <c r="CY1062">
        <f t="shared" si="751"/>
        <v>610.00800000000004</v>
      </c>
      <c r="CZ1062">
        <f t="shared" si="752"/>
        <v>87.14400000000002</v>
      </c>
      <c r="DC1062" t="s">
        <v>3</v>
      </c>
      <c r="DD1062" t="s">
        <v>163</v>
      </c>
      <c r="DE1062" t="s">
        <v>163</v>
      </c>
      <c r="DF1062" t="s">
        <v>163</v>
      </c>
      <c r="DG1062" t="s">
        <v>163</v>
      </c>
      <c r="DH1062" t="s">
        <v>3</v>
      </c>
      <c r="DI1062" t="s">
        <v>163</v>
      </c>
      <c r="DJ1062" t="s">
        <v>163</v>
      </c>
      <c r="DK1062" t="s">
        <v>3</v>
      </c>
      <c r="DL1062" t="s">
        <v>163</v>
      </c>
      <c r="DM1062" t="s">
        <v>163</v>
      </c>
      <c r="DN1062">
        <v>0</v>
      </c>
      <c r="DO1062">
        <v>0</v>
      </c>
      <c r="DP1062">
        <v>1</v>
      </c>
      <c r="DQ1062">
        <v>1</v>
      </c>
      <c r="DU1062">
        <v>1010</v>
      </c>
      <c r="DV1062" t="s">
        <v>19</v>
      </c>
      <c r="DW1062" t="s">
        <v>19</v>
      </c>
      <c r="DX1062">
        <v>1</v>
      </c>
      <c r="DZ1062" t="s">
        <v>3</v>
      </c>
      <c r="EA1062" t="s">
        <v>3</v>
      </c>
      <c r="EB1062" t="s">
        <v>3</v>
      </c>
      <c r="EC1062" t="s">
        <v>3</v>
      </c>
      <c r="EE1062">
        <v>113434998</v>
      </c>
      <c r="EF1062">
        <v>1</v>
      </c>
      <c r="EG1062" t="s">
        <v>23</v>
      </c>
      <c r="EH1062">
        <v>0</v>
      </c>
      <c r="EI1062" t="s">
        <v>3</v>
      </c>
      <c r="EJ1062">
        <v>4</v>
      </c>
      <c r="EK1062">
        <v>0</v>
      </c>
      <c r="EL1062" t="s">
        <v>24</v>
      </c>
      <c r="EM1062" t="s">
        <v>25</v>
      </c>
      <c r="EO1062" t="s">
        <v>3</v>
      </c>
      <c r="EQ1062">
        <v>131072</v>
      </c>
      <c r="ER1062">
        <v>72.91</v>
      </c>
      <c r="ES1062">
        <v>0.28999999999999998</v>
      </c>
      <c r="ET1062">
        <v>0</v>
      </c>
      <c r="EU1062">
        <v>0</v>
      </c>
      <c r="EV1062">
        <v>72.62</v>
      </c>
      <c r="EW1062">
        <v>0.2</v>
      </c>
      <c r="EX1062">
        <v>0</v>
      </c>
      <c r="EY1062">
        <v>0</v>
      </c>
      <c r="FQ1062">
        <v>0</v>
      </c>
      <c r="FR1062">
        <f t="shared" si="753"/>
        <v>0</v>
      </c>
      <c r="FS1062">
        <v>0</v>
      </c>
      <c r="FX1062">
        <v>840</v>
      </c>
      <c r="FY1062">
        <v>120</v>
      </c>
      <c r="GA1062" t="s">
        <v>3</v>
      </c>
      <c r="GD1062">
        <v>0</v>
      </c>
      <c r="GF1062">
        <v>612996525</v>
      </c>
      <c r="GG1062">
        <v>2</v>
      </c>
      <c r="GH1062">
        <v>1</v>
      </c>
      <c r="GI1062">
        <v>-2</v>
      </c>
      <c r="GJ1062">
        <v>0</v>
      </c>
      <c r="GK1062">
        <f>ROUND(R1062*(R12)/100,2)</f>
        <v>0</v>
      </c>
      <c r="GL1062">
        <f t="shared" si="754"/>
        <v>0</v>
      </c>
      <c r="GM1062">
        <f t="shared" si="755"/>
        <v>1572.07</v>
      </c>
      <c r="GN1062">
        <f t="shared" si="756"/>
        <v>0</v>
      </c>
      <c r="GO1062">
        <f t="shared" si="757"/>
        <v>0</v>
      </c>
      <c r="GP1062">
        <f t="shared" si="758"/>
        <v>1572.07</v>
      </c>
      <c r="GR1062">
        <v>0</v>
      </c>
      <c r="GS1062">
        <v>3</v>
      </c>
      <c r="GT1062">
        <v>0</v>
      </c>
      <c r="GU1062" t="s">
        <v>163</v>
      </c>
      <c r="GV1062">
        <f>ROUND(((GT1062*12)),6)</f>
        <v>0</v>
      </c>
      <c r="GW1062">
        <v>1</v>
      </c>
      <c r="GX1062">
        <f t="shared" si="759"/>
        <v>0</v>
      </c>
      <c r="HA1062">
        <v>0</v>
      </c>
      <c r="HB1062">
        <v>0</v>
      </c>
      <c r="HC1062">
        <f t="shared" si="760"/>
        <v>0</v>
      </c>
      <c r="HE1062" t="s">
        <v>3</v>
      </c>
      <c r="HF1062" t="s">
        <v>3</v>
      </c>
      <c r="HM1062" t="s">
        <v>3</v>
      </c>
      <c r="HN1062" t="s">
        <v>3</v>
      </c>
      <c r="HO1062" t="s">
        <v>3</v>
      </c>
      <c r="HP1062" t="s">
        <v>3</v>
      </c>
      <c r="HQ1062" t="s">
        <v>3</v>
      </c>
      <c r="IK1062">
        <v>0</v>
      </c>
    </row>
    <row r="1063" spans="1:245" x14ac:dyDescent="0.2">
      <c r="A1063">
        <v>17</v>
      </c>
      <c r="B1063">
        <v>1</v>
      </c>
      <c r="C1063">
        <f>ROW(SmtRes!A949)</f>
        <v>949</v>
      </c>
      <c r="D1063">
        <f>ROW(EtalonRes!A949)</f>
        <v>949</v>
      </c>
      <c r="E1063" t="s">
        <v>3</v>
      </c>
      <c r="F1063" t="s">
        <v>193</v>
      </c>
      <c r="G1063" t="s">
        <v>667</v>
      </c>
      <c r="H1063" t="s">
        <v>19</v>
      </c>
      <c r="I1063">
        <f>ROUND(121+15,9)</f>
        <v>136</v>
      </c>
      <c r="J1063">
        <v>0</v>
      </c>
      <c r="K1063">
        <f>ROUND(121+15,9)</f>
        <v>136</v>
      </c>
      <c r="O1063">
        <f t="shared" si="729"/>
        <v>75052.960000000006</v>
      </c>
      <c r="P1063">
        <f t="shared" si="730"/>
        <v>1052.6400000000001</v>
      </c>
      <c r="Q1063">
        <f t="shared" si="731"/>
        <v>0</v>
      </c>
      <c r="R1063">
        <f t="shared" si="732"/>
        <v>0</v>
      </c>
      <c r="S1063">
        <f t="shared" si="733"/>
        <v>74000.320000000007</v>
      </c>
      <c r="T1063">
        <f t="shared" si="734"/>
        <v>0</v>
      </c>
      <c r="U1063">
        <f t="shared" si="735"/>
        <v>204</v>
      </c>
      <c r="V1063">
        <f t="shared" si="736"/>
        <v>0</v>
      </c>
      <c r="W1063">
        <f t="shared" si="737"/>
        <v>0</v>
      </c>
      <c r="X1063">
        <f t="shared" si="738"/>
        <v>51800.22</v>
      </c>
      <c r="Y1063">
        <f t="shared" si="739"/>
        <v>7400.03</v>
      </c>
      <c r="AA1063">
        <v>-1</v>
      </c>
      <c r="AB1063">
        <f t="shared" si="740"/>
        <v>551.86</v>
      </c>
      <c r="AC1063">
        <f>ROUND(((ES1063*2)),6)</f>
        <v>7.74</v>
      </c>
      <c r="AD1063">
        <f>ROUND(((((ET1063*2))-((EU1063*2)))+AE1063),6)</f>
        <v>0</v>
      </c>
      <c r="AE1063">
        <f>ROUND(((EU1063*2)),6)</f>
        <v>0</v>
      </c>
      <c r="AF1063">
        <f>ROUND(((EV1063*2)),6)</f>
        <v>544.12</v>
      </c>
      <c r="AG1063">
        <f t="shared" si="741"/>
        <v>0</v>
      </c>
      <c r="AH1063">
        <f>((EW1063*2))</f>
        <v>1.5</v>
      </c>
      <c r="AI1063">
        <f>((EX1063*2))</f>
        <v>0</v>
      </c>
      <c r="AJ1063">
        <f t="shared" si="742"/>
        <v>0</v>
      </c>
      <c r="AK1063">
        <v>275.93</v>
      </c>
      <c r="AL1063">
        <v>3.87</v>
      </c>
      <c r="AM1063">
        <v>0</v>
      </c>
      <c r="AN1063">
        <v>0</v>
      </c>
      <c r="AO1063">
        <v>272.06</v>
      </c>
      <c r="AP1063">
        <v>0</v>
      </c>
      <c r="AQ1063">
        <v>0.75</v>
      </c>
      <c r="AR1063">
        <v>0</v>
      </c>
      <c r="AS1063">
        <v>0</v>
      </c>
      <c r="AT1063">
        <v>70</v>
      </c>
      <c r="AU1063">
        <v>10</v>
      </c>
      <c r="AV1063">
        <v>1</v>
      </c>
      <c r="AW1063">
        <v>1</v>
      </c>
      <c r="AZ1063">
        <v>1</v>
      </c>
      <c r="BA1063">
        <v>1</v>
      </c>
      <c r="BB1063">
        <v>1</v>
      </c>
      <c r="BC1063">
        <v>1</v>
      </c>
      <c r="BD1063" t="s">
        <v>3</v>
      </c>
      <c r="BE1063" t="s">
        <v>3</v>
      </c>
      <c r="BF1063" t="s">
        <v>3</v>
      </c>
      <c r="BG1063" t="s">
        <v>3</v>
      </c>
      <c r="BH1063">
        <v>0</v>
      </c>
      <c r="BI1063">
        <v>4</v>
      </c>
      <c r="BJ1063" t="s">
        <v>668</v>
      </c>
      <c r="BM1063">
        <v>0</v>
      </c>
      <c r="BN1063">
        <v>0</v>
      </c>
      <c r="BO1063" t="s">
        <v>3</v>
      </c>
      <c r="BP1063">
        <v>0</v>
      </c>
      <c r="BQ1063">
        <v>1</v>
      </c>
      <c r="BR1063">
        <v>0</v>
      </c>
      <c r="BS1063">
        <v>1</v>
      </c>
      <c r="BT1063">
        <v>1</v>
      </c>
      <c r="BU1063">
        <v>1</v>
      </c>
      <c r="BV1063">
        <v>1</v>
      </c>
      <c r="BW1063">
        <v>1</v>
      </c>
      <c r="BX1063">
        <v>1</v>
      </c>
      <c r="BY1063" t="s">
        <v>3</v>
      </c>
      <c r="BZ1063">
        <v>70</v>
      </c>
      <c r="CA1063">
        <v>10</v>
      </c>
      <c r="CB1063" t="s">
        <v>3</v>
      </c>
      <c r="CE1063">
        <v>0</v>
      </c>
      <c r="CF1063">
        <v>0</v>
      </c>
      <c r="CG1063">
        <v>0</v>
      </c>
      <c r="CM1063">
        <v>0</v>
      </c>
      <c r="CN1063" t="s">
        <v>3</v>
      </c>
      <c r="CO1063">
        <v>0</v>
      </c>
      <c r="CP1063">
        <f t="shared" si="743"/>
        <v>75052.960000000006</v>
      </c>
      <c r="CQ1063">
        <f t="shared" si="744"/>
        <v>7.74</v>
      </c>
      <c r="CR1063">
        <f>(((((ET1063*2))*BB1063-((EU1063*2))*BS1063)+AE1063*BS1063)*AV1063)</f>
        <v>0</v>
      </c>
      <c r="CS1063">
        <f t="shared" si="745"/>
        <v>0</v>
      </c>
      <c r="CT1063">
        <f t="shared" si="746"/>
        <v>544.12</v>
      </c>
      <c r="CU1063">
        <f t="shared" si="747"/>
        <v>0</v>
      </c>
      <c r="CV1063">
        <f t="shared" si="748"/>
        <v>1.5</v>
      </c>
      <c r="CW1063">
        <f t="shared" si="749"/>
        <v>0</v>
      </c>
      <c r="CX1063">
        <f t="shared" si="750"/>
        <v>0</v>
      </c>
      <c r="CY1063">
        <f t="shared" si="751"/>
        <v>51800.224000000002</v>
      </c>
      <c r="CZ1063">
        <f t="shared" si="752"/>
        <v>7400.0320000000011</v>
      </c>
      <c r="DC1063" t="s">
        <v>3</v>
      </c>
      <c r="DD1063" t="s">
        <v>205</v>
      </c>
      <c r="DE1063" t="s">
        <v>205</v>
      </c>
      <c r="DF1063" t="s">
        <v>205</v>
      </c>
      <c r="DG1063" t="s">
        <v>205</v>
      </c>
      <c r="DH1063" t="s">
        <v>3</v>
      </c>
      <c r="DI1063" t="s">
        <v>205</v>
      </c>
      <c r="DJ1063" t="s">
        <v>205</v>
      </c>
      <c r="DK1063" t="s">
        <v>3</v>
      </c>
      <c r="DL1063" t="s">
        <v>205</v>
      </c>
      <c r="DM1063" t="s">
        <v>205</v>
      </c>
      <c r="DN1063">
        <v>0</v>
      </c>
      <c r="DO1063">
        <v>0</v>
      </c>
      <c r="DP1063">
        <v>1</v>
      </c>
      <c r="DQ1063">
        <v>1</v>
      </c>
      <c r="DU1063">
        <v>1010</v>
      </c>
      <c r="DV1063" t="s">
        <v>19</v>
      </c>
      <c r="DW1063" t="s">
        <v>19</v>
      </c>
      <c r="DX1063">
        <v>1</v>
      </c>
      <c r="DZ1063" t="s">
        <v>3</v>
      </c>
      <c r="EA1063" t="s">
        <v>3</v>
      </c>
      <c r="EB1063" t="s">
        <v>3</v>
      </c>
      <c r="EC1063" t="s">
        <v>3</v>
      </c>
      <c r="EE1063">
        <v>113434998</v>
      </c>
      <c r="EF1063">
        <v>1</v>
      </c>
      <c r="EG1063" t="s">
        <v>23</v>
      </c>
      <c r="EH1063">
        <v>0</v>
      </c>
      <c r="EI1063" t="s">
        <v>3</v>
      </c>
      <c r="EJ1063">
        <v>4</v>
      </c>
      <c r="EK1063">
        <v>0</v>
      </c>
      <c r="EL1063" t="s">
        <v>24</v>
      </c>
      <c r="EM1063" t="s">
        <v>25</v>
      </c>
      <c r="EO1063" t="s">
        <v>3</v>
      </c>
      <c r="EQ1063">
        <v>132096</v>
      </c>
      <c r="ER1063">
        <v>275.93</v>
      </c>
      <c r="ES1063">
        <v>3.87</v>
      </c>
      <c r="ET1063">
        <v>0</v>
      </c>
      <c r="EU1063">
        <v>0</v>
      </c>
      <c r="EV1063">
        <v>272.06</v>
      </c>
      <c r="EW1063">
        <v>0.75</v>
      </c>
      <c r="EX1063">
        <v>0</v>
      </c>
      <c r="EY1063">
        <v>0</v>
      </c>
      <c r="FQ1063">
        <v>0</v>
      </c>
      <c r="FR1063">
        <f t="shared" si="753"/>
        <v>0</v>
      </c>
      <c r="FS1063">
        <v>0</v>
      </c>
      <c r="FX1063">
        <v>140</v>
      </c>
      <c r="FY1063">
        <v>20</v>
      </c>
      <c r="GA1063" t="s">
        <v>3</v>
      </c>
      <c r="GD1063">
        <v>0</v>
      </c>
      <c r="GF1063">
        <v>-1802507390</v>
      </c>
      <c r="GG1063">
        <v>2</v>
      </c>
      <c r="GH1063">
        <v>1</v>
      </c>
      <c r="GI1063">
        <v>-2</v>
      </c>
      <c r="GJ1063">
        <v>0</v>
      </c>
      <c r="GK1063">
        <f>ROUND(R1063*(R12)/100,2)</f>
        <v>0</v>
      </c>
      <c r="GL1063">
        <f t="shared" si="754"/>
        <v>0</v>
      </c>
      <c r="GM1063">
        <f t="shared" si="755"/>
        <v>134253.21</v>
      </c>
      <c r="GN1063">
        <f t="shared" si="756"/>
        <v>0</v>
      </c>
      <c r="GO1063">
        <f t="shared" si="757"/>
        <v>0</v>
      </c>
      <c r="GP1063">
        <f t="shared" si="758"/>
        <v>134253.21</v>
      </c>
      <c r="GR1063">
        <v>0</v>
      </c>
      <c r="GS1063">
        <v>3</v>
      </c>
      <c r="GT1063">
        <v>0</v>
      </c>
      <c r="GU1063" t="s">
        <v>205</v>
      </c>
      <c r="GV1063">
        <f>ROUND(((GT1063*2)),6)</f>
        <v>0</v>
      </c>
      <c r="GW1063">
        <v>1</v>
      </c>
      <c r="GX1063">
        <f t="shared" si="759"/>
        <v>0</v>
      </c>
      <c r="HA1063">
        <v>0</v>
      </c>
      <c r="HB1063">
        <v>0</v>
      </c>
      <c r="HC1063">
        <f t="shared" si="760"/>
        <v>0</v>
      </c>
      <c r="HE1063" t="s">
        <v>3</v>
      </c>
      <c r="HF1063" t="s">
        <v>3</v>
      </c>
      <c r="HM1063" t="s">
        <v>3</v>
      </c>
      <c r="HN1063" t="s">
        <v>3</v>
      </c>
      <c r="HO1063" t="s">
        <v>3</v>
      </c>
      <c r="HP1063" t="s">
        <v>3</v>
      </c>
      <c r="HQ1063" t="s">
        <v>3</v>
      </c>
      <c r="IK1063">
        <v>0</v>
      </c>
    </row>
    <row r="1064" spans="1:245" x14ac:dyDescent="0.2">
      <c r="A1064">
        <v>17</v>
      </c>
      <c r="B1064">
        <v>1</v>
      </c>
      <c r="C1064">
        <f>ROW(SmtRes!A953)</f>
        <v>953</v>
      </c>
      <c r="D1064">
        <f>ROW(EtalonRes!A953)</f>
        <v>953</v>
      </c>
      <c r="E1064" t="s">
        <v>669</v>
      </c>
      <c r="F1064" t="s">
        <v>506</v>
      </c>
      <c r="G1064" t="s">
        <v>670</v>
      </c>
      <c r="H1064" t="s">
        <v>19</v>
      </c>
      <c r="I1064">
        <f>ROUND(121+15,9)</f>
        <v>136</v>
      </c>
      <c r="J1064">
        <v>0</v>
      </c>
      <c r="K1064">
        <f>ROUND(121+15,9)</f>
        <v>136</v>
      </c>
      <c r="O1064">
        <f t="shared" si="729"/>
        <v>126898.2</v>
      </c>
      <c r="P1064">
        <f t="shared" si="730"/>
        <v>4039.2</v>
      </c>
      <c r="Q1064">
        <f t="shared" si="731"/>
        <v>62035.38</v>
      </c>
      <c r="R1064">
        <f t="shared" si="732"/>
        <v>40492.980000000003</v>
      </c>
      <c r="S1064">
        <f t="shared" si="733"/>
        <v>60823.62</v>
      </c>
      <c r="T1064">
        <f t="shared" si="734"/>
        <v>0</v>
      </c>
      <c r="U1064">
        <f t="shared" si="735"/>
        <v>168.29999999999998</v>
      </c>
      <c r="V1064">
        <f t="shared" si="736"/>
        <v>0</v>
      </c>
      <c r="W1064">
        <f t="shared" si="737"/>
        <v>0</v>
      </c>
      <c r="X1064">
        <f t="shared" si="738"/>
        <v>42576.53</v>
      </c>
      <c r="Y1064">
        <f t="shared" si="739"/>
        <v>6082.36</v>
      </c>
      <c r="AA1064">
        <v>150194011</v>
      </c>
      <c r="AB1064">
        <f t="shared" si="740"/>
        <v>933.07500000000005</v>
      </c>
      <c r="AC1064">
        <f>ROUND((((ES1064*1)*11)),6)</f>
        <v>29.7</v>
      </c>
      <c r="AD1064">
        <f>ROUND((((((ET1064*0.75)*11))-(((EU1064*0.75)*11)))+AE1064),6)</f>
        <v>456.14249999999998</v>
      </c>
      <c r="AE1064">
        <f>ROUND((((EU1064*0.75)*11)),6)</f>
        <v>297.74250000000001</v>
      </c>
      <c r="AF1064">
        <f>ROUND((((EV1064*0.75)*11)),6)</f>
        <v>447.23250000000002</v>
      </c>
      <c r="AG1064">
        <f t="shared" si="741"/>
        <v>0</v>
      </c>
      <c r="AH1064">
        <f>(((EW1064*0.75)*11))</f>
        <v>1.2374999999999998</v>
      </c>
      <c r="AI1064">
        <f>(((EX1064*0.75)*11))</f>
        <v>0</v>
      </c>
      <c r="AJ1064">
        <f t="shared" si="742"/>
        <v>0</v>
      </c>
      <c r="AK1064">
        <v>112.2</v>
      </c>
      <c r="AL1064">
        <v>2.7</v>
      </c>
      <c r="AM1064">
        <v>55.29</v>
      </c>
      <c r="AN1064">
        <v>36.090000000000003</v>
      </c>
      <c r="AO1064">
        <v>54.21</v>
      </c>
      <c r="AP1064">
        <v>0</v>
      </c>
      <c r="AQ1064">
        <v>0.15</v>
      </c>
      <c r="AR1064">
        <v>0</v>
      </c>
      <c r="AS1064">
        <v>0</v>
      </c>
      <c r="AT1064">
        <v>70</v>
      </c>
      <c r="AU1064">
        <v>10</v>
      </c>
      <c r="AV1064">
        <v>1</v>
      </c>
      <c r="AW1064">
        <v>1</v>
      </c>
      <c r="AZ1064">
        <v>1</v>
      </c>
      <c r="BA1064">
        <v>1</v>
      </c>
      <c r="BB1064">
        <v>1</v>
      </c>
      <c r="BC1064">
        <v>1</v>
      </c>
      <c r="BD1064" t="s">
        <v>3</v>
      </c>
      <c r="BE1064" t="s">
        <v>3</v>
      </c>
      <c r="BF1064" t="s">
        <v>3</v>
      </c>
      <c r="BG1064" t="s">
        <v>3</v>
      </c>
      <c r="BH1064">
        <v>0</v>
      </c>
      <c r="BI1064">
        <v>4</v>
      </c>
      <c r="BJ1064" t="s">
        <v>508</v>
      </c>
      <c r="BM1064">
        <v>0</v>
      </c>
      <c r="BN1064">
        <v>0</v>
      </c>
      <c r="BO1064" t="s">
        <v>3</v>
      </c>
      <c r="BP1064">
        <v>0</v>
      </c>
      <c r="BQ1064">
        <v>1</v>
      </c>
      <c r="BR1064">
        <v>0</v>
      </c>
      <c r="BS1064">
        <v>1</v>
      </c>
      <c r="BT1064">
        <v>1</v>
      </c>
      <c r="BU1064">
        <v>1</v>
      </c>
      <c r="BV1064">
        <v>1</v>
      </c>
      <c r="BW1064">
        <v>1</v>
      </c>
      <c r="BX1064">
        <v>1</v>
      </c>
      <c r="BY1064" t="s">
        <v>3</v>
      </c>
      <c r="BZ1064">
        <v>70</v>
      </c>
      <c r="CA1064">
        <v>10</v>
      </c>
      <c r="CB1064" t="s">
        <v>3</v>
      </c>
      <c r="CE1064">
        <v>0</v>
      </c>
      <c r="CF1064">
        <v>0</v>
      </c>
      <c r="CG1064">
        <v>0</v>
      </c>
      <c r="CM1064">
        <v>0</v>
      </c>
      <c r="CN1064" t="s">
        <v>851</v>
      </c>
      <c r="CO1064">
        <v>0</v>
      </c>
      <c r="CP1064">
        <f t="shared" si="743"/>
        <v>126898.20000000001</v>
      </c>
      <c r="CQ1064">
        <f t="shared" si="744"/>
        <v>29.7</v>
      </c>
      <c r="CR1064">
        <f>((((((ET1064*0.75)*11))*BB1064-(((EU1064*0.75)*11))*BS1064)+AE1064*BS1064)*AV1064)</f>
        <v>456.14250000000004</v>
      </c>
      <c r="CS1064">
        <f t="shared" si="745"/>
        <v>297.74250000000001</v>
      </c>
      <c r="CT1064">
        <f t="shared" si="746"/>
        <v>447.23250000000002</v>
      </c>
      <c r="CU1064">
        <f t="shared" si="747"/>
        <v>0</v>
      </c>
      <c r="CV1064">
        <f t="shared" si="748"/>
        <v>1.2374999999999998</v>
      </c>
      <c r="CW1064">
        <f t="shared" si="749"/>
        <v>0</v>
      </c>
      <c r="CX1064">
        <f t="shared" si="750"/>
        <v>0</v>
      </c>
      <c r="CY1064">
        <f t="shared" si="751"/>
        <v>42576.534000000007</v>
      </c>
      <c r="CZ1064">
        <f t="shared" si="752"/>
        <v>6082.362000000001</v>
      </c>
      <c r="DC1064" t="s">
        <v>3</v>
      </c>
      <c r="DD1064" t="s">
        <v>31</v>
      </c>
      <c r="DE1064" t="s">
        <v>32</v>
      </c>
      <c r="DF1064" t="s">
        <v>32</v>
      </c>
      <c r="DG1064" t="s">
        <v>32</v>
      </c>
      <c r="DH1064" t="s">
        <v>3</v>
      </c>
      <c r="DI1064" t="s">
        <v>32</v>
      </c>
      <c r="DJ1064" t="s">
        <v>32</v>
      </c>
      <c r="DK1064" t="s">
        <v>3</v>
      </c>
      <c r="DL1064" t="s">
        <v>33</v>
      </c>
      <c r="DM1064" t="s">
        <v>33</v>
      </c>
      <c r="DN1064">
        <v>0</v>
      </c>
      <c r="DO1064">
        <v>0</v>
      </c>
      <c r="DP1064">
        <v>1</v>
      </c>
      <c r="DQ1064">
        <v>1</v>
      </c>
      <c r="DU1064">
        <v>1010</v>
      </c>
      <c r="DV1064" t="s">
        <v>19</v>
      </c>
      <c r="DW1064" t="s">
        <v>19</v>
      </c>
      <c r="DX1064">
        <v>1</v>
      </c>
      <c r="DZ1064" t="s">
        <v>3</v>
      </c>
      <c r="EA1064" t="s">
        <v>3</v>
      </c>
      <c r="EB1064" t="s">
        <v>3</v>
      </c>
      <c r="EC1064" t="s">
        <v>3</v>
      </c>
      <c r="EE1064">
        <v>113434998</v>
      </c>
      <c r="EF1064">
        <v>1</v>
      </c>
      <c r="EG1064" t="s">
        <v>23</v>
      </c>
      <c r="EH1064">
        <v>0</v>
      </c>
      <c r="EI1064" t="s">
        <v>3</v>
      </c>
      <c r="EJ1064">
        <v>4</v>
      </c>
      <c r="EK1064">
        <v>0</v>
      </c>
      <c r="EL1064" t="s">
        <v>24</v>
      </c>
      <c r="EM1064" t="s">
        <v>25</v>
      </c>
      <c r="EO1064" t="s">
        <v>34</v>
      </c>
      <c r="EQ1064">
        <v>0</v>
      </c>
      <c r="ER1064">
        <v>112.2</v>
      </c>
      <c r="ES1064">
        <v>2.7</v>
      </c>
      <c r="ET1064">
        <v>55.29</v>
      </c>
      <c r="EU1064">
        <v>36.090000000000003</v>
      </c>
      <c r="EV1064">
        <v>54.21</v>
      </c>
      <c r="EW1064">
        <v>0.15</v>
      </c>
      <c r="EX1064">
        <v>0</v>
      </c>
      <c r="EY1064">
        <v>0</v>
      </c>
      <c r="FQ1064">
        <v>0</v>
      </c>
      <c r="FR1064">
        <f t="shared" si="753"/>
        <v>0</v>
      </c>
      <c r="FS1064">
        <v>0</v>
      </c>
      <c r="FX1064">
        <v>770</v>
      </c>
      <c r="FY1064">
        <v>110</v>
      </c>
      <c r="GA1064" t="s">
        <v>3</v>
      </c>
      <c r="GD1064">
        <v>0</v>
      </c>
      <c r="GF1064">
        <v>-613980486</v>
      </c>
      <c r="GG1064">
        <v>2</v>
      </c>
      <c r="GH1064">
        <v>1</v>
      </c>
      <c r="GI1064">
        <v>-2</v>
      </c>
      <c r="GJ1064">
        <v>0</v>
      </c>
      <c r="GK1064">
        <f>ROUND(R1064*(R12)/100,2)</f>
        <v>43732.42</v>
      </c>
      <c r="GL1064">
        <f t="shared" si="754"/>
        <v>0</v>
      </c>
      <c r="GM1064">
        <f t="shared" si="755"/>
        <v>219289.51</v>
      </c>
      <c r="GN1064">
        <f t="shared" si="756"/>
        <v>0</v>
      </c>
      <c r="GO1064">
        <f t="shared" si="757"/>
        <v>0</v>
      </c>
      <c r="GP1064">
        <f t="shared" si="758"/>
        <v>219289.51</v>
      </c>
      <c r="GR1064">
        <v>0</v>
      </c>
      <c r="GS1064">
        <v>0</v>
      </c>
      <c r="GT1064">
        <v>0</v>
      </c>
      <c r="GU1064" t="s">
        <v>33</v>
      </c>
      <c r="GV1064">
        <f>ROUND(((GT1064*11)),6)</f>
        <v>0</v>
      </c>
      <c r="GW1064">
        <v>1</v>
      </c>
      <c r="GX1064">
        <f t="shared" si="759"/>
        <v>0</v>
      </c>
      <c r="HA1064">
        <v>0</v>
      </c>
      <c r="HB1064">
        <v>0</v>
      </c>
      <c r="HC1064">
        <f t="shared" si="760"/>
        <v>0</v>
      </c>
      <c r="HE1064" t="s">
        <v>3</v>
      </c>
      <c r="HF1064" t="s">
        <v>3</v>
      </c>
      <c r="HM1064" t="s">
        <v>3</v>
      </c>
      <c r="HN1064" t="s">
        <v>3</v>
      </c>
      <c r="HO1064" t="s">
        <v>3</v>
      </c>
      <c r="HP1064" t="s">
        <v>3</v>
      </c>
      <c r="HQ1064" t="s">
        <v>3</v>
      </c>
      <c r="IK1064">
        <v>0</v>
      </c>
    </row>
    <row r="1065" spans="1:245" x14ac:dyDescent="0.2">
      <c r="A1065">
        <v>17</v>
      </c>
      <c r="B1065">
        <v>1</v>
      </c>
      <c r="C1065">
        <f>ROW(SmtRes!A957)</f>
        <v>957</v>
      </c>
      <c r="D1065">
        <f>ROW(EtalonRes!A957)</f>
        <v>957</v>
      </c>
      <c r="E1065" t="s">
        <v>671</v>
      </c>
      <c r="F1065" t="s">
        <v>591</v>
      </c>
      <c r="G1065" t="s">
        <v>672</v>
      </c>
      <c r="H1065" t="s">
        <v>19</v>
      </c>
      <c r="I1065">
        <f>ROUND(121+15,9)</f>
        <v>136</v>
      </c>
      <c r="J1065">
        <v>0</v>
      </c>
      <c r="K1065">
        <f>ROUND(121+15,9)</f>
        <v>136</v>
      </c>
      <c r="O1065">
        <f t="shared" si="729"/>
        <v>120287.92</v>
      </c>
      <c r="P1065">
        <f t="shared" si="730"/>
        <v>1052.6400000000001</v>
      </c>
      <c r="Q1065">
        <f t="shared" si="731"/>
        <v>58006.720000000001</v>
      </c>
      <c r="R1065">
        <f t="shared" si="732"/>
        <v>37859.68</v>
      </c>
      <c r="S1065">
        <f t="shared" si="733"/>
        <v>61228.56</v>
      </c>
      <c r="T1065">
        <f t="shared" si="734"/>
        <v>0</v>
      </c>
      <c r="U1065">
        <f t="shared" si="735"/>
        <v>168.64</v>
      </c>
      <c r="V1065">
        <f t="shared" si="736"/>
        <v>0</v>
      </c>
      <c r="W1065">
        <f t="shared" si="737"/>
        <v>0</v>
      </c>
      <c r="X1065">
        <f t="shared" si="738"/>
        <v>42859.99</v>
      </c>
      <c r="Y1065">
        <f t="shared" si="739"/>
        <v>6122.86</v>
      </c>
      <c r="AA1065">
        <v>150194011</v>
      </c>
      <c r="AB1065">
        <f t="shared" si="740"/>
        <v>884.47</v>
      </c>
      <c r="AC1065">
        <f>ROUND((ES1065),6)</f>
        <v>7.74</v>
      </c>
      <c r="AD1065">
        <f>ROUND((((ET1065)-(EU1065))+AE1065),6)</f>
        <v>426.52</v>
      </c>
      <c r="AE1065">
        <f>ROUND((EU1065),6)</f>
        <v>278.38</v>
      </c>
      <c r="AF1065">
        <f>ROUND((EV1065),6)</f>
        <v>450.21</v>
      </c>
      <c r="AG1065">
        <f t="shared" si="741"/>
        <v>0</v>
      </c>
      <c r="AH1065">
        <f>(EW1065)</f>
        <v>1.24</v>
      </c>
      <c r="AI1065">
        <f>(EX1065)</f>
        <v>0</v>
      </c>
      <c r="AJ1065">
        <f t="shared" si="742"/>
        <v>0</v>
      </c>
      <c r="AK1065">
        <v>884.47</v>
      </c>
      <c r="AL1065">
        <v>7.74</v>
      </c>
      <c r="AM1065">
        <v>426.52</v>
      </c>
      <c r="AN1065">
        <v>278.38</v>
      </c>
      <c r="AO1065">
        <v>450.21</v>
      </c>
      <c r="AP1065">
        <v>0</v>
      </c>
      <c r="AQ1065">
        <v>1.24</v>
      </c>
      <c r="AR1065">
        <v>0</v>
      </c>
      <c r="AS1065">
        <v>0</v>
      </c>
      <c r="AT1065">
        <v>70</v>
      </c>
      <c r="AU1065">
        <v>10</v>
      </c>
      <c r="AV1065">
        <v>1</v>
      </c>
      <c r="AW1065">
        <v>1</v>
      </c>
      <c r="AZ1065">
        <v>1</v>
      </c>
      <c r="BA1065">
        <v>1</v>
      </c>
      <c r="BB1065">
        <v>1</v>
      </c>
      <c r="BC1065">
        <v>1</v>
      </c>
      <c r="BD1065" t="s">
        <v>3</v>
      </c>
      <c r="BE1065" t="s">
        <v>3</v>
      </c>
      <c r="BF1065" t="s">
        <v>3</v>
      </c>
      <c r="BG1065" t="s">
        <v>3</v>
      </c>
      <c r="BH1065">
        <v>0</v>
      </c>
      <c r="BI1065">
        <v>4</v>
      </c>
      <c r="BJ1065" t="s">
        <v>593</v>
      </c>
      <c r="BM1065">
        <v>0</v>
      </c>
      <c r="BN1065">
        <v>0</v>
      </c>
      <c r="BO1065" t="s">
        <v>3</v>
      </c>
      <c r="BP1065">
        <v>0</v>
      </c>
      <c r="BQ1065">
        <v>1</v>
      </c>
      <c r="BR1065">
        <v>0</v>
      </c>
      <c r="BS1065">
        <v>1</v>
      </c>
      <c r="BT1065">
        <v>1</v>
      </c>
      <c r="BU1065">
        <v>1</v>
      </c>
      <c r="BV1065">
        <v>1</v>
      </c>
      <c r="BW1065">
        <v>1</v>
      </c>
      <c r="BX1065">
        <v>1</v>
      </c>
      <c r="BY1065" t="s">
        <v>3</v>
      </c>
      <c r="BZ1065">
        <v>70</v>
      </c>
      <c r="CA1065">
        <v>10</v>
      </c>
      <c r="CB1065" t="s">
        <v>3</v>
      </c>
      <c r="CE1065">
        <v>0</v>
      </c>
      <c r="CF1065">
        <v>0</v>
      </c>
      <c r="CG1065">
        <v>0</v>
      </c>
      <c r="CM1065">
        <v>0</v>
      </c>
      <c r="CN1065" t="s">
        <v>3</v>
      </c>
      <c r="CO1065">
        <v>0</v>
      </c>
      <c r="CP1065">
        <f t="shared" si="743"/>
        <v>120287.92</v>
      </c>
      <c r="CQ1065">
        <f t="shared" si="744"/>
        <v>7.74</v>
      </c>
      <c r="CR1065">
        <f>((((ET1065)*BB1065-(EU1065)*BS1065)+AE1065*BS1065)*AV1065)</f>
        <v>426.52</v>
      </c>
      <c r="CS1065">
        <f t="shared" si="745"/>
        <v>278.38</v>
      </c>
      <c r="CT1065">
        <f t="shared" si="746"/>
        <v>450.21</v>
      </c>
      <c r="CU1065">
        <f t="shared" si="747"/>
        <v>0</v>
      </c>
      <c r="CV1065">
        <f t="shared" si="748"/>
        <v>1.24</v>
      </c>
      <c r="CW1065">
        <f t="shared" si="749"/>
        <v>0</v>
      </c>
      <c r="CX1065">
        <f t="shared" si="750"/>
        <v>0</v>
      </c>
      <c r="CY1065">
        <f t="shared" si="751"/>
        <v>42859.991999999998</v>
      </c>
      <c r="CZ1065">
        <f t="shared" si="752"/>
        <v>6122.8559999999998</v>
      </c>
      <c r="DC1065" t="s">
        <v>3</v>
      </c>
      <c r="DD1065" t="s">
        <v>3</v>
      </c>
      <c r="DE1065" t="s">
        <v>3</v>
      </c>
      <c r="DF1065" t="s">
        <v>3</v>
      </c>
      <c r="DG1065" t="s">
        <v>3</v>
      </c>
      <c r="DH1065" t="s">
        <v>3</v>
      </c>
      <c r="DI1065" t="s">
        <v>3</v>
      </c>
      <c r="DJ1065" t="s">
        <v>3</v>
      </c>
      <c r="DK1065" t="s">
        <v>3</v>
      </c>
      <c r="DL1065" t="s">
        <v>3</v>
      </c>
      <c r="DM1065" t="s">
        <v>3</v>
      </c>
      <c r="DN1065">
        <v>0</v>
      </c>
      <c r="DO1065">
        <v>0</v>
      </c>
      <c r="DP1065">
        <v>1</v>
      </c>
      <c r="DQ1065">
        <v>1</v>
      </c>
      <c r="DU1065">
        <v>1010</v>
      </c>
      <c r="DV1065" t="s">
        <v>19</v>
      </c>
      <c r="DW1065" t="s">
        <v>19</v>
      </c>
      <c r="DX1065">
        <v>1</v>
      </c>
      <c r="DZ1065" t="s">
        <v>3</v>
      </c>
      <c r="EA1065" t="s">
        <v>3</v>
      </c>
      <c r="EB1065" t="s">
        <v>3</v>
      </c>
      <c r="EC1065" t="s">
        <v>3</v>
      </c>
      <c r="EE1065">
        <v>113434998</v>
      </c>
      <c r="EF1065">
        <v>1</v>
      </c>
      <c r="EG1065" t="s">
        <v>23</v>
      </c>
      <c r="EH1065">
        <v>0</v>
      </c>
      <c r="EI1065" t="s">
        <v>3</v>
      </c>
      <c r="EJ1065">
        <v>4</v>
      </c>
      <c r="EK1065">
        <v>0</v>
      </c>
      <c r="EL1065" t="s">
        <v>24</v>
      </c>
      <c r="EM1065" t="s">
        <v>25</v>
      </c>
      <c r="EO1065" t="s">
        <v>3</v>
      </c>
      <c r="EQ1065">
        <v>0</v>
      </c>
      <c r="ER1065">
        <v>884.47</v>
      </c>
      <c r="ES1065">
        <v>7.74</v>
      </c>
      <c r="ET1065">
        <v>426.52</v>
      </c>
      <c r="EU1065">
        <v>278.38</v>
      </c>
      <c r="EV1065">
        <v>450.21</v>
      </c>
      <c r="EW1065">
        <v>1.24</v>
      </c>
      <c r="EX1065">
        <v>0</v>
      </c>
      <c r="EY1065">
        <v>0</v>
      </c>
      <c r="FQ1065">
        <v>0</v>
      </c>
      <c r="FR1065">
        <f t="shared" si="753"/>
        <v>0</v>
      </c>
      <c r="FS1065">
        <v>0</v>
      </c>
      <c r="FX1065">
        <v>70</v>
      </c>
      <c r="FY1065">
        <v>10</v>
      </c>
      <c r="GA1065" t="s">
        <v>3</v>
      </c>
      <c r="GD1065">
        <v>0</v>
      </c>
      <c r="GF1065">
        <v>-1316430255</v>
      </c>
      <c r="GG1065">
        <v>2</v>
      </c>
      <c r="GH1065">
        <v>1</v>
      </c>
      <c r="GI1065">
        <v>-2</v>
      </c>
      <c r="GJ1065">
        <v>0</v>
      </c>
      <c r="GK1065">
        <f>ROUND(R1065*(R12)/100,2)</f>
        <v>40888.449999999997</v>
      </c>
      <c r="GL1065">
        <f t="shared" si="754"/>
        <v>0</v>
      </c>
      <c r="GM1065">
        <f t="shared" si="755"/>
        <v>210159.22</v>
      </c>
      <c r="GN1065">
        <f t="shared" si="756"/>
        <v>0</v>
      </c>
      <c r="GO1065">
        <f t="shared" si="757"/>
        <v>0</v>
      </c>
      <c r="GP1065">
        <f t="shared" si="758"/>
        <v>210159.22</v>
      </c>
      <c r="GR1065">
        <v>0</v>
      </c>
      <c r="GS1065">
        <v>0</v>
      </c>
      <c r="GT1065">
        <v>0</v>
      </c>
      <c r="GU1065" t="s">
        <v>3</v>
      </c>
      <c r="GV1065">
        <f>ROUND((GT1065),6)</f>
        <v>0</v>
      </c>
      <c r="GW1065">
        <v>1</v>
      </c>
      <c r="GX1065">
        <f t="shared" si="759"/>
        <v>0</v>
      </c>
      <c r="HA1065">
        <v>0</v>
      </c>
      <c r="HB1065">
        <v>0</v>
      </c>
      <c r="HC1065">
        <f t="shared" si="760"/>
        <v>0</v>
      </c>
      <c r="HE1065" t="s">
        <v>3</v>
      </c>
      <c r="HF1065" t="s">
        <v>3</v>
      </c>
      <c r="HM1065" t="s">
        <v>3</v>
      </c>
      <c r="HN1065" t="s">
        <v>3</v>
      </c>
      <c r="HO1065" t="s">
        <v>3</v>
      </c>
      <c r="HP1065" t="s">
        <v>3</v>
      </c>
      <c r="HQ1065" t="s">
        <v>3</v>
      </c>
      <c r="IK1065">
        <v>0</v>
      </c>
    </row>
    <row r="1066" spans="1:245" x14ac:dyDescent="0.2">
      <c r="A1066">
        <v>17</v>
      </c>
      <c r="B1066">
        <v>1</v>
      </c>
      <c r="C1066">
        <f>ROW(SmtRes!A961)</f>
        <v>961</v>
      </c>
      <c r="D1066">
        <f>ROW(EtalonRes!A961)</f>
        <v>961</v>
      </c>
      <c r="E1066" t="s">
        <v>3</v>
      </c>
      <c r="F1066" t="s">
        <v>673</v>
      </c>
      <c r="G1066" t="s">
        <v>674</v>
      </c>
      <c r="H1066" t="s">
        <v>19</v>
      </c>
      <c r="I1066">
        <f>ROUND(8+5+3,9)</f>
        <v>16</v>
      </c>
      <c r="J1066">
        <v>0</v>
      </c>
      <c r="K1066">
        <f>ROUND(8+5+3,9)</f>
        <v>16</v>
      </c>
      <c r="O1066">
        <f t="shared" si="729"/>
        <v>6324.08</v>
      </c>
      <c r="P1066">
        <f t="shared" si="730"/>
        <v>7.84</v>
      </c>
      <c r="Q1066">
        <f t="shared" si="731"/>
        <v>619.25</v>
      </c>
      <c r="R1066">
        <f t="shared" si="732"/>
        <v>404.21</v>
      </c>
      <c r="S1066">
        <f t="shared" si="733"/>
        <v>5696.99</v>
      </c>
      <c r="T1066">
        <f t="shared" si="734"/>
        <v>0</v>
      </c>
      <c r="U1066">
        <f t="shared" si="735"/>
        <v>14.671999999999999</v>
      </c>
      <c r="V1066">
        <f t="shared" si="736"/>
        <v>0</v>
      </c>
      <c r="W1066">
        <f t="shared" si="737"/>
        <v>0</v>
      </c>
      <c r="X1066">
        <f t="shared" si="738"/>
        <v>3987.89</v>
      </c>
      <c r="Y1066">
        <f t="shared" si="739"/>
        <v>569.70000000000005</v>
      </c>
      <c r="AA1066">
        <v>-1</v>
      </c>
      <c r="AB1066">
        <f t="shared" si="740"/>
        <v>395.255</v>
      </c>
      <c r="AC1066">
        <f>ROUND(((ES1066*1)),6)</f>
        <v>0.49</v>
      </c>
      <c r="AD1066">
        <f>ROUND(((((ET1066*0.7))-((EU1066*0.7)))+AE1066),6)</f>
        <v>38.703000000000003</v>
      </c>
      <c r="AE1066">
        <f>ROUND(((EU1066*0.7)),6)</f>
        <v>25.263000000000002</v>
      </c>
      <c r="AF1066">
        <f>ROUND(((EV1066*0.7)),6)</f>
        <v>356.06200000000001</v>
      </c>
      <c r="AG1066">
        <f t="shared" si="741"/>
        <v>0</v>
      </c>
      <c r="AH1066">
        <f>((EW1066*0.7))</f>
        <v>0.91699999999999993</v>
      </c>
      <c r="AI1066">
        <f>((EX1066*0.7))</f>
        <v>0</v>
      </c>
      <c r="AJ1066">
        <f t="shared" si="742"/>
        <v>0</v>
      </c>
      <c r="AK1066">
        <v>564.44000000000005</v>
      </c>
      <c r="AL1066">
        <v>0.49</v>
      </c>
      <c r="AM1066">
        <v>55.29</v>
      </c>
      <c r="AN1066">
        <v>36.090000000000003</v>
      </c>
      <c r="AO1066">
        <v>508.66</v>
      </c>
      <c r="AP1066">
        <v>0</v>
      </c>
      <c r="AQ1066">
        <v>1.31</v>
      </c>
      <c r="AR1066">
        <v>0</v>
      </c>
      <c r="AS1066">
        <v>0</v>
      </c>
      <c r="AT1066">
        <v>70</v>
      </c>
      <c r="AU1066">
        <v>10</v>
      </c>
      <c r="AV1066">
        <v>1</v>
      </c>
      <c r="AW1066">
        <v>1</v>
      </c>
      <c r="AZ1066">
        <v>1</v>
      </c>
      <c r="BA1066">
        <v>1</v>
      </c>
      <c r="BB1066">
        <v>1</v>
      </c>
      <c r="BC1066">
        <v>1</v>
      </c>
      <c r="BD1066" t="s">
        <v>3</v>
      </c>
      <c r="BE1066" t="s">
        <v>3</v>
      </c>
      <c r="BF1066" t="s">
        <v>3</v>
      </c>
      <c r="BG1066" t="s">
        <v>3</v>
      </c>
      <c r="BH1066">
        <v>0</v>
      </c>
      <c r="BI1066">
        <v>4</v>
      </c>
      <c r="BJ1066" t="s">
        <v>675</v>
      </c>
      <c r="BM1066">
        <v>0</v>
      </c>
      <c r="BN1066">
        <v>0</v>
      </c>
      <c r="BO1066" t="s">
        <v>3</v>
      </c>
      <c r="BP1066">
        <v>0</v>
      </c>
      <c r="BQ1066">
        <v>1</v>
      </c>
      <c r="BR1066">
        <v>0</v>
      </c>
      <c r="BS1066">
        <v>1</v>
      </c>
      <c r="BT1066">
        <v>1</v>
      </c>
      <c r="BU1066">
        <v>1</v>
      </c>
      <c r="BV1066">
        <v>1</v>
      </c>
      <c r="BW1066">
        <v>1</v>
      </c>
      <c r="BX1066">
        <v>1</v>
      </c>
      <c r="BY1066" t="s">
        <v>3</v>
      </c>
      <c r="BZ1066">
        <v>70</v>
      </c>
      <c r="CA1066">
        <v>10</v>
      </c>
      <c r="CB1066" t="s">
        <v>3</v>
      </c>
      <c r="CE1066">
        <v>0</v>
      </c>
      <c r="CF1066">
        <v>0</v>
      </c>
      <c r="CG1066">
        <v>0</v>
      </c>
      <c r="CM1066">
        <v>0</v>
      </c>
      <c r="CN1066" t="s">
        <v>850</v>
      </c>
      <c r="CO1066">
        <v>0</v>
      </c>
      <c r="CP1066">
        <f t="shared" si="743"/>
        <v>6324.08</v>
      </c>
      <c r="CQ1066">
        <f t="shared" si="744"/>
        <v>0.49</v>
      </c>
      <c r="CR1066">
        <f>(((((ET1066*0.7))*BB1066-((EU1066*0.7))*BS1066)+AE1066*BS1066)*AV1066)</f>
        <v>38.702999999999996</v>
      </c>
      <c r="CS1066">
        <f t="shared" si="745"/>
        <v>25.263000000000002</v>
      </c>
      <c r="CT1066">
        <f t="shared" si="746"/>
        <v>356.06200000000001</v>
      </c>
      <c r="CU1066">
        <f t="shared" si="747"/>
        <v>0</v>
      </c>
      <c r="CV1066">
        <f t="shared" si="748"/>
        <v>0.91699999999999993</v>
      </c>
      <c r="CW1066">
        <f t="shared" si="749"/>
        <v>0</v>
      </c>
      <c r="CX1066">
        <f t="shared" si="750"/>
        <v>0</v>
      </c>
      <c r="CY1066">
        <f t="shared" si="751"/>
        <v>3987.893</v>
      </c>
      <c r="CZ1066">
        <f t="shared" si="752"/>
        <v>569.69899999999996</v>
      </c>
      <c r="DC1066" t="s">
        <v>3</v>
      </c>
      <c r="DD1066" t="s">
        <v>21</v>
      </c>
      <c r="DE1066" t="s">
        <v>22</v>
      </c>
      <c r="DF1066" t="s">
        <v>22</v>
      </c>
      <c r="DG1066" t="s">
        <v>22</v>
      </c>
      <c r="DH1066" t="s">
        <v>3</v>
      </c>
      <c r="DI1066" t="s">
        <v>22</v>
      </c>
      <c r="DJ1066" t="s">
        <v>22</v>
      </c>
      <c r="DK1066" t="s">
        <v>3</v>
      </c>
      <c r="DL1066" t="s">
        <v>3</v>
      </c>
      <c r="DM1066" t="s">
        <v>3</v>
      </c>
      <c r="DN1066">
        <v>0</v>
      </c>
      <c r="DO1066">
        <v>0</v>
      </c>
      <c r="DP1066">
        <v>1</v>
      </c>
      <c r="DQ1066">
        <v>1</v>
      </c>
      <c r="DU1066">
        <v>1010</v>
      </c>
      <c r="DV1066" t="s">
        <v>19</v>
      </c>
      <c r="DW1066" t="s">
        <v>19</v>
      </c>
      <c r="DX1066">
        <v>1</v>
      </c>
      <c r="DZ1066" t="s">
        <v>3</v>
      </c>
      <c r="EA1066" t="s">
        <v>3</v>
      </c>
      <c r="EB1066" t="s">
        <v>3</v>
      </c>
      <c r="EC1066" t="s">
        <v>3</v>
      </c>
      <c r="EE1066">
        <v>113434998</v>
      </c>
      <c r="EF1066">
        <v>1</v>
      </c>
      <c r="EG1066" t="s">
        <v>23</v>
      </c>
      <c r="EH1066">
        <v>0</v>
      </c>
      <c r="EI1066" t="s">
        <v>3</v>
      </c>
      <c r="EJ1066">
        <v>4</v>
      </c>
      <c r="EK1066">
        <v>0</v>
      </c>
      <c r="EL1066" t="s">
        <v>24</v>
      </c>
      <c r="EM1066" t="s">
        <v>25</v>
      </c>
      <c r="EO1066" t="s">
        <v>26</v>
      </c>
      <c r="EQ1066">
        <v>132096</v>
      </c>
      <c r="ER1066">
        <v>564.44000000000005</v>
      </c>
      <c r="ES1066">
        <v>0.49</v>
      </c>
      <c r="ET1066">
        <v>55.29</v>
      </c>
      <c r="EU1066">
        <v>36.090000000000003</v>
      </c>
      <c r="EV1066">
        <v>508.66</v>
      </c>
      <c r="EW1066">
        <v>1.31</v>
      </c>
      <c r="EX1066">
        <v>0</v>
      </c>
      <c r="EY1066">
        <v>0</v>
      </c>
      <c r="FQ1066">
        <v>0</v>
      </c>
      <c r="FR1066">
        <f t="shared" si="753"/>
        <v>0</v>
      </c>
      <c r="FS1066">
        <v>0</v>
      </c>
      <c r="FX1066">
        <v>70</v>
      </c>
      <c r="FY1066">
        <v>10</v>
      </c>
      <c r="GA1066" t="s">
        <v>3</v>
      </c>
      <c r="GD1066">
        <v>0</v>
      </c>
      <c r="GF1066">
        <v>-51372259</v>
      </c>
      <c r="GG1066">
        <v>2</v>
      </c>
      <c r="GH1066">
        <v>1</v>
      </c>
      <c r="GI1066">
        <v>-2</v>
      </c>
      <c r="GJ1066">
        <v>0</v>
      </c>
      <c r="GK1066">
        <f>ROUND(R1066*(R12)/100,2)</f>
        <v>436.55</v>
      </c>
      <c r="GL1066">
        <f t="shared" si="754"/>
        <v>0</v>
      </c>
      <c r="GM1066">
        <f t="shared" si="755"/>
        <v>11318.22</v>
      </c>
      <c r="GN1066">
        <f t="shared" si="756"/>
        <v>0</v>
      </c>
      <c r="GO1066">
        <f t="shared" si="757"/>
        <v>0</v>
      </c>
      <c r="GP1066">
        <f t="shared" si="758"/>
        <v>11318.22</v>
      </c>
      <c r="GR1066">
        <v>0</v>
      </c>
      <c r="GS1066">
        <v>3</v>
      </c>
      <c r="GT1066">
        <v>0</v>
      </c>
      <c r="GU1066" t="s">
        <v>3</v>
      </c>
      <c r="GV1066">
        <f>ROUND((GT1066),6)</f>
        <v>0</v>
      </c>
      <c r="GW1066">
        <v>1</v>
      </c>
      <c r="GX1066">
        <f t="shared" si="759"/>
        <v>0</v>
      </c>
      <c r="HA1066">
        <v>0</v>
      </c>
      <c r="HB1066">
        <v>0</v>
      </c>
      <c r="HC1066">
        <f t="shared" si="760"/>
        <v>0</v>
      </c>
      <c r="HE1066" t="s">
        <v>3</v>
      </c>
      <c r="HF1066" t="s">
        <v>3</v>
      </c>
      <c r="HM1066" t="s">
        <v>3</v>
      </c>
      <c r="HN1066" t="s">
        <v>3</v>
      </c>
      <c r="HO1066" t="s">
        <v>3</v>
      </c>
      <c r="HP1066" t="s">
        <v>3</v>
      </c>
      <c r="HQ1066" t="s">
        <v>3</v>
      </c>
      <c r="IK1066">
        <v>0</v>
      </c>
    </row>
    <row r="1067" spans="1:245" x14ac:dyDescent="0.2">
      <c r="A1067">
        <v>17</v>
      </c>
      <c r="B1067">
        <v>1</v>
      </c>
      <c r="C1067">
        <f>ROW(SmtRes!A965)</f>
        <v>965</v>
      </c>
      <c r="D1067">
        <f>ROW(EtalonRes!A965)</f>
        <v>965</v>
      </c>
      <c r="E1067" t="s">
        <v>3</v>
      </c>
      <c r="F1067" t="s">
        <v>497</v>
      </c>
      <c r="G1067" t="s">
        <v>676</v>
      </c>
      <c r="H1067" t="s">
        <v>19</v>
      </c>
      <c r="I1067">
        <f>ROUND(8+5+3,9)</f>
        <v>16</v>
      </c>
      <c r="J1067">
        <v>0</v>
      </c>
      <c r="K1067">
        <f>ROUND(8+5+3,9)</f>
        <v>16</v>
      </c>
      <c r="O1067">
        <f t="shared" si="729"/>
        <v>12568.16</v>
      </c>
      <c r="P1067">
        <f t="shared" si="730"/>
        <v>249.92</v>
      </c>
      <c r="Q1067">
        <f t="shared" si="731"/>
        <v>1042.8</v>
      </c>
      <c r="R1067">
        <f t="shared" si="732"/>
        <v>681.12</v>
      </c>
      <c r="S1067">
        <f t="shared" si="733"/>
        <v>11275.44</v>
      </c>
      <c r="T1067">
        <f t="shared" si="734"/>
        <v>0</v>
      </c>
      <c r="U1067">
        <f t="shared" si="735"/>
        <v>29.040000000000003</v>
      </c>
      <c r="V1067">
        <f t="shared" si="736"/>
        <v>0</v>
      </c>
      <c r="W1067">
        <f t="shared" si="737"/>
        <v>0</v>
      </c>
      <c r="X1067">
        <f t="shared" si="738"/>
        <v>7892.81</v>
      </c>
      <c r="Y1067">
        <f t="shared" si="739"/>
        <v>1127.54</v>
      </c>
      <c r="AA1067">
        <v>-1</v>
      </c>
      <c r="AB1067">
        <f t="shared" si="740"/>
        <v>785.51</v>
      </c>
      <c r="AC1067">
        <f>ROUND((((ES1067*1)*11)),6)</f>
        <v>15.62</v>
      </c>
      <c r="AD1067">
        <f>ROUND((((((ET1067*0.75)*11))-(((EU1067*0.75)*11)))+AE1067),6)</f>
        <v>65.174999999999997</v>
      </c>
      <c r="AE1067">
        <f>ROUND((((EU1067*0.75)*11)),6)</f>
        <v>42.57</v>
      </c>
      <c r="AF1067">
        <f>ROUND((((EV1067*0.75)*11)),6)</f>
        <v>704.71500000000003</v>
      </c>
      <c r="AG1067">
        <f t="shared" si="741"/>
        <v>0</v>
      </c>
      <c r="AH1067">
        <f>(((EW1067*0.75)*11))</f>
        <v>1.8150000000000002</v>
      </c>
      <c r="AI1067">
        <f>(((EX1067*0.75)*11))</f>
        <v>0</v>
      </c>
      <c r="AJ1067">
        <f t="shared" si="742"/>
        <v>0</v>
      </c>
      <c r="AK1067">
        <v>94.74</v>
      </c>
      <c r="AL1067">
        <v>1.42</v>
      </c>
      <c r="AM1067">
        <v>7.9</v>
      </c>
      <c r="AN1067">
        <v>5.16</v>
      </c>
      <c r="AO1067">
        <v>85.42</v>
      </c>
      <c r="AP1067">
        <v>0</v>
      </c>
      <c r="AQ1067">
        <v>0.22</v>
      </c>
      <c r="AR1067">
        <v>0</v>
      </c>
      <c r="AS1067">
        <v>0</v>
      </c>
      <c r="AT1067">
        <v>70</v>
      </c>
      <c r="AU1067">
        <v>10</v>
      </c>
      <c r="AV1067">
        <v>1</v>
      </c>
      <c r="AW1067">
        <v>1</v>
      </c>
      <c r="AZ1067">
        <v>1</v>
      </c>
      <c r="BA1067">
        <v>1</v>
      </c>
      <c r="BB1067">
        <v>1</v>
      </c>
      <c r="BC1067">
        <v>1</v>
      </c>
      <c r="BD1067" t="s">
        <v>3</v>
      </c>
      <c r="BE1067" t="s">
        <v>3</v>
      </c>
      <c r="BF1067" t="s">
        <v>3</v>
      </c>
      <c r="BG1067" t="s">
        <v>3</v>
      </c>
      <c r="BH1067">
        <v>0</v>
      </c>
      <c r="BI1067">
        <v>4</v>
      </c>
      <c r="BJ1067" t="s">
        <v>677</v>
      </c>
      <c r="BM1067">
        <v>0</v>
      </c>
      <c r="BN1067">
        <v>0</v>
      </c>
      <c r="BO1067" t="s">
        <v>3</v>
      </c>
      <c r="BP1067">
        <v>0</v>
      </c>
      <c r="BQ1067">
        <v>1</v>
      </c>
      <c r="BR1067">
        <v>0</v>
      </c>
      <c r="BS1067">
        <v>1</v>
      </c>
      <c r="BT1067">
        <v>1</v>
      </c>
      <c r="BU1067">
        <v>1</v>
      </c>
      <c r="BV1067">
        <v>1</v>
      </c>
      <c r="BW1067">
        <v>1</v>
      </c>
      <c r="BX1067">
        <v>1</v>
      </c>
      <c r="BY1067" t="s">
        <v>3</v>
      </c>
      <c r="BZ1067">
        <v>70</v>
      </c>
      <c r="CA1067">
        <v>10</v>
      </c>
      <c r="CB1067" t="s">
        <v>3</v>
      </c>
      <c r="CE1067">
        <v>0</v>
      </c>
      <c r="CF1067">
        <v>0</v>
      </c>
      <c r="CG1067">
        <v>0</v>
      </c>
      <c r="CM1067">
        <v>0</v>
      </c>
      <c r="CN1067" t="s">
        <v>851</v>
      </c>
      <c r="CO1067">
        <v>0</v>
      </c>
      <c r="CP1067">
        <f t="shared" si="743"/>
        <v>12568.16</v>
      </c>
      <c r="CQ1067">
        <f t="shared" si="744"/>
        <v>15.62</v>
      </c>
      <c r="CR1067">
        <f>((((((ET1067*0.75)*11))*BB1067-(((EU1067*0.75)*11))*BS1067)+AE1067*BS1067)*AV1067)</f>
        <v>65.175000000000011</v>
      </c>
      <c r="CS1067">
        <f t="shared" si="745"/>
        <v>42.57</v>
      </c>
      <c r="CT1067">
        <f t="shared" si="746"/>
        <v>704.71500000000003</v>
      </c>
      <c r="CU1067">
        <f t="shared" si="747"/>
        <v>0</v>
      </c>
      <c r="CV1067">
        <f t="shared" si="748"/>
        <v>1.8150000000000002</v>
      </c>
      <c r="CW1067">
        <f t="shared" si="749"/>
        <v>0</v>
      </c>
      <c r="CX1067">
        <f t="shared" si="750"/>
        <v>0</v>
      </c>
      <c r="CY1067">
        <f t="shared" si="751"/>
        <v>7892.8080000000009</v>
      </c>
      <c r="CZ1067">
        <f t="shared" si="752"/>
        <v>1127.5440000000001</v>
      </c>
      <c r="DC1067" t="s">
        <v>3</v>
      </c>
      <c r="DD1067" t="s">
        <v>31</v>
      </c>
      <c r="DE1067" t="s">
        <v>32</v>
      </c>
      <c r="DF1067" t="s">
        <v>32</v>
      </c>
      <c r="DG1067" t="s">
        <v>32</v>
      </c>
      <c r="DH1067" t="s">
        <v>3</v>
      </c>
      <c r="DI1067" t="s">
        <v>32</v>
      </c>
      <c r="DJ1067" t="s">
        <v>32</v>
      </c>
      <c r="DK1067" t="s">
        <v>3</v>
      </c>
      <c r="DL1067" t="s">
        <v>33</v>
      </c>
      <c r="DM1067" t="s">
        <v>33</v>
      </c>
      <c r="DN1067">
        <v>0</v>
      </c>
      <c r="DO1067">
        <v>0</v>
      </c>
      <c r="DP1067">
        <v>1</v>
      </c>
      <c r="DQ1067">
        <v>1</v>
      </c>
      <c r="DU1067">
        <v>1010</v>
      </c>
      <c r="DV1067" t="s">
        <v>19</v>
      </c>
      <c r="DW1067" t="s">
        <v>19</v>
      </c>
      <c r="DX1067">
        <v>1</v>
      </c>
      <c r="DZ1067" t="s">
        <v>3</v>
      </c>
      <c r="EA1067" t="s">
        <v>3</v>
      </c>
      <c r="EB1067" t="s">
        <v>3</v>
      </c>
      <c r="EC1067" t="s">
        <v>3</v>
      </c>
      <c r="EE1067">
        <v>113434998</v>
      </c>
      <c r="EF1067">
        <v>1</v>
      </c>
      <c r="EG1067" t="s">
        <v>23</v>
      </c>
      <c r="EH1067">
        <v>0</v>
      </c>
      <c r="EI1067" t="s">
        <v>3</v>
      </c>
      <c r="EJ1067">
        <v>4</v>
      </c>
      <c r="EK1067">
        <v>0</v>
      </c>
      <c r="EL1067" t="s">
        <v>24</v>
      </c>
      <c r="EM1067" t="s">
        <v>25</v>
      </c>
      <c r="EO1067" t="s">
        <v>34</v>
      </c>
      <c r="EQ1067">
        <v>132096</v>
      </c>
      <c r="ER1067">
        <v>94.74</v>
      </c>
      <c r="ES1067">
        <v>1.42</v>
      </c>
      <c r="ET1067">
        <v>7.9</v>
      </c>
      <c r="EU1067">
        <v>5.16</v>
      </c>
      <c r="EV1067">
        <v>85.42</v>
      </c>
      <c r="EW1067">
        <v>0.22</v>
      </c>
      <c r="EX1067">
        <v>0</v>
      </c>
      <c r="EY1067">
        <v>0</v>
      </c>
      <c r="FQ1067">
        <v>0</v>
      </c>
      <c r="FR1067">
        <f t="shared" si="753"/>
        <v>0</v>
      </c>
      <c r="FS1067">
        <v>0</v>
      </c>
      <c r="FX1067">
        <v>770</v>
      </c>
      <c r="FY1067">
        <v>110</v>
      </c>
      <c r="GA1067" t="s">
        <v>3</v>
      </c>
      <c r="GD1067">
        <v>0</v>
      </c>
      <c r="GF1067">
        <v>345622407</v>
      </c>
      <c r="GG1067">
        <v>2</v>
      </c>
      <c r="GH1067">
        <v>1</v>
      </c>
      <c r="GI1067">
        <v>-2</v>
      </c>
      <c r="GJ1067">
        <v>0</v>
      </c>
      <c r="GK1067">
        <f>ROUND(R1067*(R12)/100,2)</f>
        <v>735.61</v>
      </c>
      <c r="GL1067">
        <f t="shared" si="754"/>
        <v>0</v>
      </c>
      <c r="GM1067">
        <f t="shared" si="755"/>
        <v>22324.12</v>
      </c>
      <c r="GN1067">
        <f t="shared" si="756"/>
        <v>0</v>
      </c>
      <c r="GO1067">
        <f t="shared" si="757"/>
        <v>0</v>
      </c>
      <c r="GP1067">
        <f t="shared" si="758"/>
        <v>22324.12</v>
      </c>
      <c r="GR1067">
        <v>0</v>
      </c>
      <c r="GS1067">
        <v>3</v>
      </c>
      <c r="GT1067">
        <v>0</v>
      </c>
      <c r="GU1067" t="s">
        <v>33</v>
      </c>
      <c r="GV1067">
        <f>ROUND(((GT1067*11)),6)</f>
        <v>0</v>
      </c>
      <c r="GW1067">
        <v>1</v>
      </c>
      <c r="GX1067">
        <f t="shared" si="759"/>
        <v>0</v>
      </c>
      <c r="HA1067">
        <v>0</v>
      </c>
      <c r="HB1067">
        <v>0</v>
      </c>
      <c r="HC1067">
        <f t="shared" si="760"/>
        <v>0</v>
      </c>
      <c r="HE1067" t="s">
        <v>3</v>
      </c>
      <c r="HF1067" t="s">
        <v>3</v>
      </c>
      <c r="HM1067" t="s">
        <v>3</v>
      </c>
      <c r="HN1067" t="s">
        <v>3</v>
      </c>
      <c r="HO1067" t="s">
        <v>3</v>
      </c>
      <c r="HP1067" t="s">
        <v>3</v>
      </c>
      <c r="HQ1067" t="s">
        <v>3</v>
      </c>
      <c r="IK1067">
        <v>0</v>
      </c>
    </row>
    <row r="1068" spans="1:245" x14ac:dyDescent="0.2">
      <c r="A1068">
        <v>17</v>
      </c>
      <c r="B1068">
        <v>1</v>
      </c>
      <c r="C1068">
        <f>ROW(SmtRes!A967)</f>
        <v>967</v>
      </c>
      <c r="D1068">
        <f>ROW(EtalonRes!A967)</f>
        <v>967</v>
      </c>
      <c r="E1068" t="s">
        <v>678</v>
      </c>
      <c r="F1068" t="s">
        <v>169</v>
      </c>
      <c r="G1068" t="s">
        <v>170</v>
      </c>
      <c r="H1068" t="s">
        <v>166</v>
      </c>
      <c r="I1068">
        <f>ROUND((35+8+5+3)/10,9)</f>
        <v>5.0999999999999996</v>
      </c>
      <c r="J1068">
        <v>0</v>
      </c>
      <c r="K1068">
        <f>ROUND((35+8+5+3)/10,9)</f>
        <v>5.0999999999999996</v>
      </c>
      <c r="O1068">
        <f t="shared" si="729"/>
        <v>20288.41</v>
      </c>
      <c r="P1068">
        <f t="shared" si="730"/>
        <v>89.35</v>
      </c>
      <c r="Q1068">
        <f t="shared" si="731"/>
        <v>0</v>
      </c>
      <c r="R1068">
        <f t="shared" si="732"/>
        <v>0</v>
      </c>
      <c r="S1068">
        <f t="shared" si="733"/>
        <v>20199.060000000001</v>
      </c>
      <c r="T1068">
        <f t="shared" si="734"/>
        <v>0</v>
      </c>
      <c r="U1068">
        <f t="shared" si="735"/>
        <v>52.019999999999996</v>
      </c>
      <c r="V1068">
        <f t="shared" si="736"/>
        <v>0</v>
      </c>
      <c r="W1068">
        <f t="shared" si="737"/>
        <v>0</v>
      </c>
      <c r="X1068">
        <f t="shared" si="738"/>
        <v>14139.34</v>
      </c>
      <c r="Y1068">
        <f t="shared" si="739"/>
        <v>2019.91</v>
      </c>
      <c r="AA1068">
        <v>150194011</v>
      </c>
      <c r="AB1068">
        <f t="shared" si="740"/>
        <v>3978.12</v>
      </c>
      <c r="AC1068">
        <f>ROUND(((ES1068*12)),6)</f>
        <v>17.52</v>
      </c>
      <c r="AD1068">
        <f>ROUND(((((ET1068*12))-((EU1068*12)))+AE1068),6)</f>
        <v>0</v>
      </c>
      <c r="AE1068">
        <f t="shared" ref="AE1068:AF1070" si="761">ROUND(((EU1068*12)),6)</f>
        <v>0</v>
      </c>
      <c r="AF1068">
        <f t="shared" si="761"/>
        <v>3960.6</v>
      </c>
      <c r="AG1068">
        <f t="shared" si="741"/>
        <v>0</v>
      </c>
      <c r="AH1068">
        <f t="shared" ref="AH1068:AI1070" si="762">((EW1068*12))</f>
        <v>10.199999999999999</v>
      </c>
      <c r="AI1068">
        <f t="shared" si="762"/>
        <v>0</v>
      </c>
      <c r="AJ1068">
        <f t="shared" si="742"/>
        <v>0</v>
      </c>
      <c r="AK1068">
        <v>331.51</v>
      </c>
      <c r="AL1068">
        <v>1.46</v>
      </c>
      <c r="AM1068">
        <v>0</v>
      </c>
      <c r="AN1068">
        <v>0</v>
      </c>
      <c r="AO1068">
        <v>330.05</v>
      </c>
      <c r="AP1068">
        <v>0</v>
      </c>
      <c r="AQ1068">
        <v>0.85</v>
      </c>
      <c r="AR1068">
        <v>0</v>
      </c>
      <c r="AS1068">
        <v>0</v>
      </c>
      <c r="AT1068">
        <v>70</v>
      </c>
      <c r="AU1068">
        <v>10</v>
      </c>
      <c r="AV1068">
        <v>1</v>
      </c>
      <c r="AW1068">
        <v>1</v>
      </c>
      <c r="AZ1068">
        <v>1</v>
      </c>
      <c r="BA1068">
        <v>1</v>
      </c>
      <c r="BB1068">
        <v>1</v>
      </c>
      <c r="BC1068">
        <v>1</v>
      </c>
      <c r="BD1068" t="s">
        <v>3</v>
      </c>
      <c r="BE1068" t="s">
        <v>3</v>
      </c>
      <c r="BF1068" t="s">
        <v>3</v>
      </c>
      <c r="BG1068" t="s">
        <v>3</v>
      </c>
      <c r="BH1068">
        <v>0</v>
      </c>
      <c r="BI1068">
        <v>4</v>
      </c>
      <c r="BJ1068" t="s">
        <v>171</v>
      </c>
      <c r="BM1068">
        <v>0</v>
      </c>
      <c r="BN1068">
        <v>0</v>
      </c>
      <c r="BO1068" t="s">
        <v>3</v>
      </c>
      <c r="BP1068">
        <v>0</v>
      </c>
      <c r="BQ1068">
        <v>1</v>
      </c>
      <c r="BR1068">
        <v>0</v>
      </c>
      <c r="BS1068">
        <v>1</v>
      </c>
      <c r="BT1068">
        <v>1</v>
      </c>
      <c r="BU1068">
        <v>1</v>
      </c>
      <c r="BV1068">
        <v>1</v>
      </c>
      <c r="BW1068">
        <v>1</v>
      </c>
      <c r="BX1068">
        <v>1</v>
      </c>
      <c r="BY1068" t="s">
        <v>3</v>
      </c>
      <c r="BZ1068">
        <v>70</v>
      </c>
      <c r="CA1068">
        <v>10</v>
      </c>
      <c r="CB1068" t="s">
        <v>3</v>
      </c>
      <c r="CE1068">
        <v>0</v>
      </c>
      <c r="CF1068">
        <v>0</v>
      </c>
      <c r="CG1068">
        <v>0</v>
      </c>
      <c r="CM1068">
        <v>0</v>
      </c>
      <c r="CN1068" t="s">
        <v>3</v>
      </c>
      <c r="CO1068">
        <v>0</v>
      </c>
      <c r="CP1068">
        <f t="shared" si="743"/>
        <v>20288.41</v>
      </c>
      <c r="CQ1068">
        <f t="shared" si="744"/>
        <v>17.52</v>
      </c>
      <c r="CR1068">
        <f>(((((ET1068*12))*BB1068-((EU1068*12))*BS1068)+AE1068*BS1068)*AV1068)</f>
        <v>0</v>
      </c>
      <c r="CS1068">
        <f t="shared" si="745"/>
        <v>0</v>
      </c>
      <c r="CT1068">
        <f t="shared" si="746"/>
        <v>3960.6</v>
      </c>
      <c r="CU1068">
        <f t="shared" si="747"/>
        <v>0</v>
      </c>
      <c r="CV1068">
        <f t="shared" si="748"/>
        <v>10.199999999999999</v>
      </c>
      <c r="CW1068">
        <f t="shared" si="749"/>
        <v>0</v>
      </c>
      <c r="CX1068">
        <f t="shared" si="750"/>
        <v>0</v>
      </c>
      <c r="CY1068">
        <f t="shared" si="751"/>
        <v>14139.342000000002</v>
      </c>
      <c r="CZ1068">
        <f t="shared" si="752"/>
        <v>2019.9059999999999</v>
      </c>
      <c r="DC1068" t="s">
        <v>3</v>
      </c>
      <c r="DD1068" t="s">
        <v>163</v>
      </c>
      <c r="DE1068" t="s">
        <v>163</v>
      </c>
      <c r="DF1068" t="s">
        <v>163</v>
      </c>
      <c r="DG1068" t="s">
        <v>163</v>
      </c>
      <c r="DH1068" t="s">
        <v>3</v>
      </c>
      <c r="DI1068" t="s">
        <v>163</v>
      </c>
      <c r="DJ1068" t="s">
        <v>163</v>
      </c>
      <c r="DK1068" t="s">
        <v>3</v>
      </c>
      <c r="DL1068" t="s">
        <v>163</v>
      </c>
      <c r="DM1068" t="s">
        <v>163</v>
      </c>
      <c r="DN1068">
        <v>0</v>
      </c>
      <c r="DO1068">
        <v>0</v>
      </c>
      <c r="DP1068">
        <v>1</v>
      </c>
      <c r="DQ1068">
        <v>1</v>
      </c>
      <c r="DU1068">
        <v>1010</v>
      </c>
      <c r="DV1068" t="s">
        <v>166</v>
      </c>
      <c r="DW1068" t="s">
        <v>166</v>
      </c>
      <c r="DX1068">
        <v>10</v>
      </c>
      <c r="DZ1068" t="s">
        <v>3</v>
      </c>
      <c r="EA1068" t="s">
        <v>3</v>
      </c>
      <c r="EB1068" t="s">
        <v>3</v>
      </c>
      <c r="EC1068" t="s">
        <v>3</v>
      </c>
      <c r="EE1068">
        <v>113434998</v>
      </c>
      <c r="EF1068">
        <v>1</v>
      </c>
      <c r="EG1068" t="s">
        <v>23</v>
      </c>
      <c r="EH1068">
        <v>0</v>
      </c>
      <c r="EI1068" t="s">
        <v>3</v>
      </c>
      <c r="EJ1068">
        <v>4</v>
      </c>
      <c r="EK1068">
        <v>0</v>
      </c>
      <c r="EL1068" t="s">
        <v>24</v>
      </c>
      <c r="EM1068" t="s">
        <v>25</v>
      </c>
      <c r="EO1068" t="s">
        <v>3</v>
      </c>
      <c r="EQ1068">
        <v>0</v>
      </c>
      <c r="ER1068">
        <v>331.51</v>
      </c>
      <c r="ES1068">
        <v>1.46</v>
      </c>
      <c r="ET1068">
        <v>0</v>
      </c>
      <c r="EU1068">
        <v>0</v>
      </c>
      <c r="EV1068">
        <v>330.05</v>
      </c>
      <c r="EW1068">
        <v>0.85</v>
      </c>
      <c r="EX1068">
        <v>0</v>
      </c>
      <c r="EY1068">
        <v>0</v>
      </c>
      <c r="FQ1068">
        <v>0</v>
      </c>
      <c r="FR1068">
        <f t="shared" si="753"/>
        <v>0</v>
      </c>
      <c r="FS1068">
        <v>0</v>
      </c>
      <c r="FX1068">
        <v>840</v>
      </c>
      <c r="FY1068">
        <v>120</v>
      </c>
      <c r="GA1068" t="s">
        <v>3</v>
      </c>
      <c r="GD1068">
        <v>0</v>
      </c>
      <c r="GF1068">
        <v>-1361857297</v>
      </c>
      <c r="GG1068">
        <v>2</v>
      </c>
      <c r="GH1068">
        <v>1</v>
      </c>
      <c r="GI1068">
        <v>-2</v>
      </c>
      <c r="GJ1068">
        <v>0</v>
      </c>
      <c r="GK1068">
        <f>ROUND(R1068*(R12)/100,2)</f>
        <v>0</v>
      </c>
      <c r="GL1068">
        <f t="shared" si="754"/>
        <v>0</v>
      </c>
      <c r="GM1068">
        <f t="shared" si="755"/>
        <v>36447.660000000003</v>
      </c>
      <c r="GN1068">
        <f t="shared" si="756"/>
        <v>0</v>
      </c>
      <c r="GO1068">
        <f t="shared" si="757"/>
        <v>0</v>
      </c>
      <c r="GP1068">
        <f t="shared" si="758"/>
        <v>36447.660000000003</v>
      </c>
      <c r="GR1068">
        <v>0</v>
      </c>
      <c r="GS1068">
        <v>0</v>
      </c>
      <c r="GT1068">
        <v>0</v>
      </c>
      <c r="GU1068" t="s">
        <v>163</v>
      </c>
      <c r="GV1068">
        <f>ROUND(((GT1068*12)),6)</f>
        <v>0</v>
      </c>
      <c r="GW1068">
        <v>1</v>
      </c>
      <c r="GX1068">
        <f t="shared" si="759"/>
        <v>0</v>
      </c>
      <c r="HA1068">
        <v>0</v>
      </c>
      <c r="HB1068">
        <v>0</v>
      </c>
      <c r="HC1068">
        <f t="shared" si="760"/>
        <v>0</v>
      </c>
      <c r="HE1068" t="s">
        <v>3</v>
      </c>
      <c r="HF1068" t="s">
        <v>3</v>
      </c>
      <c r="HM1068" t="s">
        <v>3</v>
      </c>
      <c r="HN1068" t="s">
        <v>3</v>
      </c>
      <c r="HO1068" t="s">
        <v>3</v>
      </c>
      <c r="HP1068" t="s">
        <v>3</v>
      </c>
      <c r="HQ1068" t="s">
        <v>3</v>
      </c>
      <c r="IK1068">
        <v>0</v>
      </c>
    </row>
    <row r="1069" spans="1:245" x14ac:dyDescent="0.2">
      <c r="A1069">
        <v>17</v>
      </c>
      <c r="B1069">
        <v>1</v>
      </c>
      <c r="C1069">
        <f>ROW(SmtRes!A969)</f>
        <v>969</v>
      </c>
      <c r="D1069">
        <f>ROW(EtalonRes!A969)</f>
        <v>969</v>
      </c>
      <c r="E1069" t="s">
        <v>679</v>
      </c>
      <c r="F1069" t="s">
        <v>173</v>
      </c>
      <c r="G1069" t="s">
        <v>174</v>
      </c>
      <c r="H1069" t="s">
        <v>166</v>
      </c>
      <c r="I1069">
        <f>ROUND(99/10,9)</f>
        <v>9.9</v>
      </c>
      <c r="J1069">
        <v>0</v>
      </c>
      <c r="K1069">
        <f>ROUND(99/10,9)</f>
        <v>9.9</v>
      </c>
      <c r="O1069">
        <f t="shared" si="729"/>
        <v>34701.480000000003</v>
      </c>
      <c r="P1069">
        <f t="shared" si="730"/>
        <v>104.54</v>
      </c>
      <c r="Q1069">
        <f t="shared" si="731"/>
        <v>0</v>
      </c>
      <c r="R1069">
        <f t="shared" si="732"/>
        <v>0</v>
      </c>
      <c r="S1069">
        <f t="shared" si="733"/>
        <v>34596.94</v>
      </c>
      <c r="T1069">
        <f t="shared" si="734"/>
        <v>0</v>
      </c>
      <c r="U1069">
        <f t="shared" si="735"/>
        <v>89.100000000000009</v>
      </c>
      <c r="V1069">
        <f t="shared" si="736"/>
        <v>0</v>
      </c>
      <c r="W1069">
        <f t="shared" si="737"/>
        <v>0</v>
      </c>
      <c r="X1069">
        <f t="shared" si="738"/>
        <v>24217.86</v>
      </c>
      <c r="Y1069">
        <f t="shared" si="739"/>
        <v>3459.69</v>
      </c>
      <c r="AA1069">
        <v>150194011</v>
      </c>
      <c r="AB1069">
        <f t="shared" si="740"/>
        <v>3505.2</v>
      </c>
      <c r="AC1069">
        <f>ROUND(((ES1069*12)),6)</f>
        <v>10.56</v>
      </c>
      <c r="AD1069">
        <f>ROUND(((((ET1069*12))-((EU1069*12)))+AE1069),6)</f>
        <v>0</v>
      </c>
      <c r="AE1069">
        <f t="shared" si="761"/>
        <v>0</v>
      </c>
      <c r="AF1069">
        <f t="shared" si="761"/>
        <v>3494.64</v>
      </c>
      <c r="AG1069">
        <f t="shared" si="741"/>
        <v>0</v>
      </c>
      <c r="AH1069">
        <f t="shared" si="762"/>
        <v>9</v>
      </c>
      <c r="AI1069">
        <f t="shared" si="762"/>
        <v>0</v>
      </c>
      <c r="AJ1069">
        <f t="shared" si="742"/>
        <v>0</v>
      </c>
      <c r="AK1069">
        <v>292.10000000000002</v>
      </c>
      <c r="AL1069">
        <v>0.88</v>
      </c>
      <c r="AM1069">
        <v>0</v>
      </c>
      <c r="AN1069">
        <v>0</v>
      </c>
      <c r="AO1069">
        <v>291.22000000000003</v>
      </c>
      <c r="AP1069">
        <v>0</v>
      </c>
      <c r="AQ1069">
        <v>0.75</v>
      </c>
      <c r="AR1069">
        <v>0</v>
      </c>
      <c r="AS1069">
        <v>0</v>
      </c>
      <c r="AT1069">
        <v>70</v>
      </c>
      <c r="AU1069">
        <v>10</v>
      </c>
      <c r="AV1069">
        <v>1</v>
      </c>
      <c r="AW1069">
        <v>1</v>
      </c>
      <c r="AZ1069">
        <v>1</v>
      </c>
      <c r="BA1069">
        <v>1</v>
      </c>
      <c r="BB1069">
        <v>1</v>
      </c>
      <c r="BC1069">
        <v>1</v>
      </c>
      <c r="BD1069" t="s">
        <v>3</v>
      </c>
      <c r="BE1069" t="s">
        <v>3</v>
      </c>
      <c r="BF1069" t="s">
        <v>3</v>
      </c>
      <c r="BG1069" t="s">
        <v>3</v>
      </c>
      <c r="BH1069">
        <v>0</v>
      </c>
      <c r="BI1069">
        <v>4</v>
      </c>
      <c r="BJ1069" t="s">
        <v>175</v>
      </c>
      <c r="BM1069">
        <v>0</v>
      </c>
      <c r="BN1069">
        <v>0</v>
      </c>
      <c r="BO1069" t="s">
        <v>3</v>
      </c>
      <c r="BP1069">
        <v>0</v>
      </c>
      <c r="BQ1069">
        <v>1</v>
      </c>
      <c r="BR1069">
        <v>0</v>
      </c>
      <c r="BS1069">
        <v>1</v>
      </c>
      <c r="BT1069">
        <v>1</v>
      </c>
      <c r="BU1069">
        <v>1</v>
      </c>
      <c r="BV1069">
        <v>1</v>
      </c>
      <c r="BW1069">
        <v>1</v>
      </c>
      <c r="BX1069">
        <v>1</v>
      </c>
      <c r="BY1069" t="s">
        <v>3</v>
      </c>
      <c r="BZ1069">
        <v>70</v>
      </c>
      <c r="CA1069">
        <v>10</v>
      </c>
      <c r="CB1069" t="s">
        <v>3</v>
      </c>
      <c r="CE1069">
        <v>0</v>
      </c>
      <c r="CF1069">
        <v>0</v>
      </c>
      <c r="CG1069">
        <v>0</v>
      </c>
      <c r="CM1069">
        <v>0</v>
      </c>
      <c r="CN1069" t="s">
        <v>3</v>
      </c>
      <c r="CO1069">
        <v>0</v>
      </c>
      <c r="CP1069">
        <f t="shared" si="743"/>
        <v>34701.480000000003</v>
      </c>
      <c r="CQ1069">
        <f t="shared" si="744"/>
        <v>10.56</v>
      </c>
      <c r="CR1069">
        <f>(((((ET1069*12))*BB1069-((EU1069*12))*BS1069)+AE1069*BS1069)*AV1069)</f>
        <v>0</v>
      </c>
      <c r="CS1069">
        <f t="shared" si="745"/>
        <v>0</v>
      </c>
      <c r="CT1069">
        <f t="shared" si="746"/>
        <v>3494.64</v>
      </c>
      <c r="CU1069">
        <f t="shared" si="747"/>
        <v>0</v>
      </c>
      <c r="CV1069">
        <f t="shared" si="748"/>
        <v>9</v>
      </c>
      <c r="CW1069">
        <f t="shared" si="749"/>
        <v>0</v>
      </c>
      <c r="CX1069">
        <f t="shared" si="750"/>
        <v>0</v>
      </c>
      <c r="CY1069">
        <f t="shared" si="751"/>
        <v>24217.858000000004</v>
      </c>
      <c r="CZ1069">
        <f t="shared" si="752"/>
        <v>3459.6940000000004</v>
      </c>
      <c r="DC1069" t="s">
        <v>3</v>
      </c>
      <c r="DD1069" t="s">
        <v>163</v>
      </c>
      <c r="DE1069" t="s">
        <v>163</v>
      </c>
      <c r="DF1069" t="s">
        <v>163</v>
      </c>
      <c r="DG1069" t="s">
        <v>163</v>
      </c>
      <c r="DH1069" t="s">
        <v>3</v>
      </c>
      <c r="DI1069" t="s">
        <v>163</v>
      </c>
      <c r="DJ1069" t="s">
        <v>163</v>
      </c>
      <c r="DK1069" t="s">
        <v>3</v>
      </c>
      <c r="DL1069" t="s">
        <v>163</v>
      </c>
      <c r="DM1069" t="s">
        <v>163</v>
      </c>
      <c r="DN1069">
        <v>0</v>
      </c>
      <c r="DO1069">
        <v>0</v>
      </c>
      <c r="DP1069">
        <v>1</v>
      </c>
      <c r="DQ1069">
        <v>1</v>
      </c>
      <c r="DU1069">
        <v>1010</v>
      </c>
      <c r="DV1069" t="s">
        <v>166</v>
      </c>
      <c r="DW1069" t="s">
        <v>166</v>
      </c>
      <c r="DX1069">
        <v>10</v>
      </c>
      <c r="DZ1069" t="s">
        <v>3</v>
      </c>
      <c r="EA1069" t="s">
        <v>3</v>
      </c>
      <c r="EB1069" t="s">
        <v>3</v>
      </c>
      <c r="EC1069" t="s">
        <v>3</v>
      </c>
      <c r="EE1069">
        <v>113434998</v>
      </c>
      <c r="EF1069">
        <v>1</v>
      </c>
      <c r="EG1069" t="s">
        <v>23</v>
      </c>
      <c r="EH1069">
        <v>0</v>
      </c>
      <c r="EI1069" t="s">
        <v>3</v>
      </c>
      <c r="EJ1069">
        <v>4</v>
      </c>
      <c r="EK1069">
        <v>0</v>
      </c>
      <c r="EL1069" t="s">
        <v>24</v>
      </c>
      <c r="EM1069" t="s">
        <v>25</v>
      </c>
      <c r="EO1069" t="s">
        <v>3</v>
      </c>
      <c r="EQ1069">
        <v>0</v>
      </c>
      <c r="ER1069">
        <v>292.10000000000002</v>
      </c>
      <c r="ES1069">
        <v>0.88</v>
      </c>
      <c r="ET1069">
        <v>0</v>
      </c>
      <c r="EU1069">
        <v>0</v>
      </c>
      <c r="EV1069">
        <v>291.22000000000003</v>
      </c>
      <c r="EW1069">
        <v>0.75</v>
      </c>
      <c r="EX1069">
        <v>0</v>
      </c>
      <c r="EY1069">
        <v>0</v>
      </c>
      <c r="FQ1069">
        <v>0</v>
      </c>
      <c r="FR1069">
        <f t="shared" si="753"/>
        <v>0</v>
      </c>
      <c r="FS1069">
        <v>0</v>
      </c>
      <c r="FX1069">
        <v>840</v>
      </c>
      <c r="FY1069">
        <v>120</v>
      </c>
      <c r="GA1069" t="s">
        <v>3</v>
      </c>
      <c r="GD1069">
        <v>0</v>
      </c>
      <c r="GF1069">
        <v>-1398076216</v>
      </c>
      <c r="GG1069">
        <v>2</v>
      </c>
      <c r="GH1069">
        <v>1</v>
      </c>
      <c r="GI1069">
        <v>-2</v>
      </c>
      <c r="GJ1069">
        <v>0</v>
      </c>
      <c r="GK1069">
        <f>ROUND(R1069*(R12)/100,2)</f>
        <v>0</v>
      </c>
      <c r="GL1069">
        <f t="shared" si="754"/>
        <v>0</v>
      </c>
      <c r="GM1069">
        <f t="shared" si="755"/>
        <v>62379.03</v>
      </c>
      <c r="GN1069">
        <f t="shared" si="756"/>
        <v>0</v>
      </c>
      <c r="GO1069">
        <f t="shared" si="757"/>
        <v>0</v>
      </c>
      <c r="GP1069">
        <f t="shared" si="758"/>
        <v>62379.03</v>
      </c>
      <c r="GR1069">
        <v>0</v>
      </c>
      <c r="GS1069">
        <v>0</v>
      </c>
      <c r="GT1069">
        <v>0</v>
      </c>
      <c r="GU1069" t="s">
        <v>163</v>
      </c>
      <c r="GV1069">
        <f>ROUND(((GT1069*12)),6)</f>
        <v>0</v>
      </c>
      <c r="GW1069">
        <v>1</v>
      </c>
      <c r="GX1069">
        <f t="shared" si="759"/>
        <v>0</v>
      </c>
      <c r="HA1069">
        <v>0</v>
      </c>
      <c r="HB1069">
        <v>0</v>
      </c>
      <c r="HC1069">
        <f t="shared" si="760"/>
        <v>0</v>
      </c>
      <c r="HE1069" t="s">
        <v>3</v>
      </c>
      <c r="HF1069" t="s">
        <v>3</v>
      </c>
      <c r="HM1069" t="s">
        <v>3</v>
      </c>
      <c r="HN1069" t="s">
        <v>3</v>
      </c>
      <c r="HO1069" t="s">
        <v>3</v>
      </c>
      <c r="HP1069" t="s">
        <v>3</v>
      </c>
      <c r="HQ1069" t="s">
        <v>3</v>
      </c>
      <c r="IK1069">
        <v>0</v>
      </c>
    </row>
    <row r="1070" spans="1:245" x14ac:dyDescent="0.2">
      <c r="A1070">
        <v>17</v>
      </c>
      <c r="B1070">
        <v>1</v>
      </c>
      <c r="C1070">
        <f>ROW(SmtRes!A972)</f>
        <v>972</v>
      </c>
      <c r="D1070">
        <f>ROW(EtalonRes!A972)</f>
        <v>972</v>
      </c>
      <c r="E1070" t="s">
        <v>680</v>
      </c>
      <c r="F1070" t="s">
        <v>193</v>
      </c>
      <c r="G1070" t="s">
        <v>681</v>
      </c>
      <c r="H1070" t="s">
        <v>19</v>
      </c>
      <c r="I1070">
        <v>8</v>
      </c>
      <c r="J1070">
        <v>0</v>
      </c>
      <c r="K1070">
        <v>8</v>
      </c>
      <c r="O1070">
        <f t="shared" si="729"/>
        <v>26489.279999999999</v>
      </c>
      <c r="P1070">
        <f t="shared" si="730"/>
        <v>371.52</v>
      </c>
      <c r="Q1070">
        <f t="shared" si="731"/>
        <v>0</v>
      </c>
      <c r="R1070">
        <f t="shared" si="732"/>
        <v>0</v>
      </c>
      <c r="S1070">
        <f t="shared" si="733"/>
        <v>26117.759999999998</v>
      </c>
      <c r="T1070">
        <f t="shared" si="734"/>
        <v>0</v>
      </c>
      <c r="U1070">
        <f t="shared" si="735"/>
        <v>72</v>
      </c>
      <c r="V1070">
        <f t="shared" si="736"/>
        <v>0</v>
      </c>
      <c r="W1070">
        <f t="shared" si="737"/>
        <v>0</v>
      </c>
      <c r="X1070">
        <f t="shared" si="738"/>
        <v>18282.43</v>
      </c>
      <c r="Y1070">
        <f t="shared" si="739"/>
        <v>2611.7800000000002</v>
      </c>
      <c r="AA1070">
        <v>150194011</v>
      </c>
      <c r="AB1070">
        <f t="shared" si="740"/>
        <v>3311.16</v>
      </c>
      <c r="AC1070">
        <f>ROUND(((ES1070*12)),6)</f>
        <v>46.44</v>
      </c>
      <c r="AD1070">
        <f>ROUND(((((ET1070*12))-((EU1070*12)))+AE1070),6)</f>
        <v>0</v>
      </c>
      <c r="AE1070">
        <f t="shared" si="761"/>
        <v>0</v>
      </c>
      <c r="AF1070">
        <f t="shared" si="761"/>
        <v>3264.72</v>
      </c>
      <c r="AG1070">
        <f t="shared" si="741"/>
        <v>0</v>
      </c>
      <c r="AH1070">
        <f t="shared" si="762"/>
        <v>9</v>
      </c>
      <c r="AI1070">
        <f t="shared" si="762"/>
        <v>0</v>
      </c>
      <c r="AJ1070">
        <f t="shared" si="742"/>
        <v>0</v>
      </c>
      <c r="AK1070">
        <v>275.93</v>
      </c>
      <c r="AL1070">
        <v>3.87</v>
      </c>
      <c r="AM1070">
        <v>0</v>
      </c>
      <c r="AN1070">
        <v>0</v>
      </c>
      <c r="AO1070">
        <v>272.06</v>
      </c>
      <c r="AP1070">
        <v>0</v>
      </c>
      <c r="AQ1070">
        <v>0.75</v>
      </c>
      <c r="AR1070">
        <v>0</v>
      </c>
      <c r="AS1070">
        <v>0</v>
      </c>
      <c r="AT1070">
        <v>70</v>
      </c>
      <c r="AU1070">
        <v>10</v>
      </c>
      <c r="AV1070">
        <v>1</v>
      </c>
      <c r="AW1070">
        <v>1</v>
      </c>
      <c r="AZ1070">
        <v>1</v>
      </c>
      <c r="BA1070">
        <v>1</v>
      </c>
      <c r="BB1070">
        <v>1</v>
      </c>
      <c r="BC1070">
        <v>1</v>
      </c>
      <c r="BD1070" t="s">
        <v>3</v>
      </c>
      <c r="BE1070" t="s">
        <v>3</v>
      </c>
      <c r="BF1070" t="s">
        <v>3</v>
      </c>
      <c r="BG1070" t="s">
        <v>3</v>
      </c>
      <c r="BH1070">
        <v>0</v>
      </c>
      <c r="BI1070">
        <v>4</v>
      </c>
      <c r="BJ1070" t="s">
        <v>668</v>
      </c>
      <c r="BM1070">
        <v>0</v>
      </c>
      <c r="BN1070">
        <v>0</v>
      </c>
      <c r="BO1070" t="s">
        <v>3</v>
      </c>
      <c r="BP1070">
        <v>0</v>
      </c>
      <c r="BQ1070">
        <v>1</v>
      </c>
      <c r="BR1070">
        <v>0</v>
      </c>
      <c r="BS1070">
        <v>1</v>
      </c>
      <c r="BT1070">
        <v>1</v>
      </c>
      <c r="BU1070">
        <v>1</v>
      </c>
      <c r="BV1070">
        <v>1</v>
      </c>
      <c r="BW1070">
        <v>1</v>
      </c>
      <c r="BX1070">
        <v>1</v>
      </c>
      <c r="BY1070" t="s">
        <v>3</v>
      </c>
      <c r="BZ1070">
        <v>70</v>
      </c>
      <c r="CA1070">
        <v>10</v>
      </c>
      <c r="CB1070" t="s">
        <v>3</v>
      </c>
      <c r="CE1070">
        <v>0</v>
      </c>
      <c r="CF1070">
        <v>0</v>
      </c>
      <c r="CG1070">
        <v>0</v>
      </c>
      <c r="CM1070">
        <v>0</v>
      </c>
      <c r="CN1070" t="s">
        <v>3</v>
      </c>
      <c r="CO1070">
        <v>0</v>
      </c>
      <c r="CP1070">
        <f t="shared" si="743"/>
        <v>26489.279999999999</v>
      </c>
      <c r="CQ1070">
        <f t="shared" si="744"/>
        <v>46.44</v>
      </c>
      <c r="CR1070">
        <f>(((((ET1070*12))*BB1070-((EU1070*12))*BS1070)+AE1070*BS1070)*AV1070)</f>
        <v>0</v>
      </c>
      <c r="CS1070">
        <f t="shared" si="745"/>
        <v>0</v>
      </c>
      <c r="CT1070">
        <f t="shared" si="746"/>
        <v>3264.72</v>
      </c>
      <c r="CU1070">
        <f t="shared" si="747"/>
        <v>0</v>
      </c>
      <c r="CV1070">
        <f t="shared" si="748"/>
        <v>9</v>
      </c>
      <c r="CW1070">
        <f t="shared" si="749"/>
        <v>0</v>
      </c>
      <c r="CX1070">
        <f t="shared" si="750"/>
        <v>0</v>
      </c>
      <c r="CY1070">
        <f t="shared" si="751"/>
        <v>18282.432000000001</v>
      </c>
      <c r="CZ1070">
        <f t="shared" si="752"/>
        <v>2611.7759999999998</v>
      </c>
      <c r="DC1070" t="s">
        <v>3</v>
      </c>
      <c r="DD1070" t="s">
        <v>163</v>
      </c>
      <c r="DE1070" t="s">
        <v>163</v>
      </c>
      <c r="DF1070" t="s">
        <v>163</v>
      </c>
      <c r="DG1070" t="s">
        <v>163</v>
      </c>
      <c r="DH1070" t="s">
        <v>3</v>
      </c>
      <c r="DI1070" t="s">
        <v>163</v>
      </c>
      <c r="DJ1070" t="s">
        <v>163</v>
      </c>
      <c r="DK1070" t="s">
        <v>3</v>
      </c>
      <c r="DL1070" t="s">
        <v>163</v>
      </c>
      <c r="DM1070" t="s">
        <v>163</v>
      </c>
      <c r="DN1070">
        <v>0</v>
      </c>
      <c r="DO1070">
        <v>0</v>
      </c>
      <c r="DP1070">
        <v>1</v>
      </c>
      <c r="DQ1070">
        <v>1</v>
      </c>
      <c r="DU1070">
        <v>1010</v>
      </c>
      <c r="DV1070" t="s">
        <v>19</v>
      </c>
      <c r="DW1070" t="s">
        <v>19</v>
      </c>
      <c r="DX1070">
        <v>1</v>
      </c>
      <c r="DZ1070" t="s">
        <v>3</v>
      </c>
      <c r="EA1070" t="s">
        <v>3</v>
      </c>
      <c r="EB1070" t="s">
        <v>3</v>
      </c>
      <c r="EC1070" t="s">
        <v>3</v>
      </c>
      <c r="EE1070">
        <v>113434998</v>
      </c>
      <c r="EF1070">
        <v>1</v>
      </c>
      <c r="EG1070" t="s">
        <v>23</v>
      </c>
      <c r="EH1070">
        <v>0</v>
      </c>
      <c r="EI1070" t="s">
        <v>3</v>
      </c>
      <c r="EJ1070">
        <v>4</v>
      </c>
      <c r="EK1070">
        <v>0</v>
      </c>
      <c r="EL1070" t="s">
        <v>24</v>
      </c>
      <c r="EM1070" t="s">
        <v>25</v>
      </c>
      <c r="EO1070" t="s">
        <v>3</v>
      </c>
      <c r="EQ1070">
        <v>131072</v>
      </c>
      <c r="ER1070">
        <v>275.93</v>
      </c>
      <c r="ES1070">
        <v>3.87</v>
      </c>
      <c r="ET1070">
        <v>0</v>
      </c>
      <c r="EU1070">
        <v>0</v>
      </c>
      <c r="EV1070">
        <v>272.06</v>
      </c>
      <c r="EW1070">
        <v>0.75</v>
      </c>
      <c r="EX1070">
        <v>0</v>
      </c>
      <c r="EY1070">
        <v>0</v>
      </c>
      <c r="FQ1070">
        <v>0</v>
      </c>
      <c r="FR1070">
        <f t="shared" si="753"/>
        <v>0</v>
      </c>
      <c r="FS1070">
        <v>0</v>
      </c>
      <c r="FX1070">
        <v>840</v>
      </c>
      <c r="FY1070">
        <v>120</v>
      </c>
      <c r="GA1070" t="s">
        <v>3</v>
      </c>
      <c r="GD1070">
        <v>0</v>
      </c>
      <c r="GF1070">
        <v>1478142645</v>
      </c>
      <c r="GG1070">
        <v>2</v>
      </c>
      <c r="GH1070">
        <v>1</v>
      </c>
      <c r="GI1070">
        <v>-2</v>
      </c>
      <c r="GJ1070">
        <v>0</v>
      </c>
      <c r="GK1070">
        <f>ROUND(R1070*(R12)/100,2)</f>
        <v>0</v>
      </c>
      <c r="GL1070">
        <f t="shared" si="754"/>
        <v>0</v>
      </c>
      <c r="GM1070">
        <f t="shared" si="755"/>
        <v>47383.49</v>
      </c>
      <c r="GN1070">
        <f t="shared" si="756"/>
        <v>0</v>
      </c>
      <c r="GO1070">
        <f t="shared" si="757"/>
        <v>0</v>
      </c>
      <c r="GP1070">
        <f t="shared" si="758"/>
        <v>47383.49</v>
      </c>
      <c r="GR1070">
        <v>0</v>
      </c>
      <c r="GS1070">
        <v>3</v>
      </c>
      <c r="GT1070">
        <v>0</v>
      </c>
      <c r="GU1070" t="s">
        <v>163</v>
      </c>
      <c r="GV1070">
        <f>ROUND(((GT1070*12)),6)</f>
        <v>0</v>
      </c>
      <c r="GW1070">
        <v>1</v>
      </c>
      <c r="GX1070">
        <f t="shared" si="759"/>
        <v>0</v>
      </c>
      <c r="HA1070">
        <v>0</v>
      </c>
      <c r="HB1070">
        <v>0</v>
      </c>
      <c r="HC1070">
        <f t="shared" si="760"/>
        <v>0</v>
      </c>
      <c r="HE1070" t="s">
        <v>3</v>
      </c>
      <c r="HF1070" t="s">
        <v>3</v>
      </c>
      <c r="HM1070" t="s">
        <v>3</v>
      </c>
      <c r="HN1070" t="s">
        <v>3</v>
      </c>
      <c r="HO1070" t="s">
        <v>3</v>
      </c>
      <c r="HP1070" t="s">
        <v>3</v>
      </c>
      <c r="HQ1070" t="s">
        <v>3</v>
      </c>
      <c r="IK1070">
        <v>0</v>
      </c>
    </row>
    <row r="1072" spans="1:245" x14ac:dyDescent="0.2">
      <c r="A1072" s="2">
        <v>51</v>
      </c>
      <c r="B1072" s="2">
        <f>B1052</f>
        <v>1</v>
      </c>
      <c r="C1072" s="2">
        <f>A1052</f>
        <v>5</v>
      </c>
      <c r="D1072" s="2">
        <f>ROW(A1052)</f>
        <v>1052</v>
      </c>
      <c r="E1072" s="2"/>
      <c r="F1072" s="2" t="str">
        <f>IF(F1052&lt;&gt;"",F1052,"")</f>
        <v>Новый подраздел</v>
      </c>
      <c r="G1072" s="2" t="str">
        <f>IF(G1052&lt;&gt;"",G1052,"")</f>
        <v>Система оповещения</v>
      </c>
      <c r="H1072" s="2">
        <v>0</v>
      </c>
      <c r="I1072" s="2"/>
      <c r="J1072" s="2"/>
      <c r="K1072" s="2"/>
      <c r="L1072" s="2"/>
      <c r="M1072" s="2"/>
      <c r="N1072" s="2"/>
      <c r="O1072" s="2">
        <f t="shared" ref="O1072:T1072" si="763">ROUND(AB1072,2)</f>
        <v>332673.58</v>
      </c>
      <c r="P1072" s="2">
        <f t="shared" si="763"/>
        <v>5942.83</v>
      </c>
      <c r="Q1072" s="2">
        <f t="shared" si="763"/>
        <v>120292.91</v>
      </c>
      <c r="R1072" s="2">
        <f t="shared" si="763"/>
        <v>78516.37</v>
      </c>
      <c r="S1072" s="2">
        <f t="shared" si="763"/>
        <v>206437.84</v>
      </c>
      <c r="T1072" s="2">
        <f t="shared" si="763"/>
        <v>0</v>
      </c>
      <c r="U1072" s="2">
        <f>AH1072</f>
        <v>559.43549999999993</v>
      </c>
      <c r="V1072" s="2">
        <f>AI1072</f>
        <v>0</v>
      </c>
      <c r="W1072" s="2">
        <f>ROUND(AJ1072,2)</f>
        <v>0</v>
      </c>
      <c r="X1072" s="2">
        <f>ROUND(AK1072,2)</f>
        <v>144506.48000000001</v>
      </c>
      <c r="Y1072" s="2">
        <f>ROUND(AL1072,2)</f>
        <v>20643.78</v>
      </c>
      <c r="Z1072" s="2"/>
      <c r="AA1072" s="2"/>
      <c r="AB1072" s="2">
        <f>ROUND(SUMIF(AA1056:AA1070,"=150194011",O1056:O1070),2)</f>
        <v>332673.58</v>
      </c>
      <c r="AC1072" s="2">
        <f>ROUND(SUMIF(AA1056:AA1070,"=150194011",P1056:P1070),2)</f>
        <v>5942.83</v>
      </c>
      <c r="AD1072" s="2">
        <f>ROUND(SUMIF(AA1056:AA1070,"=150194011",Q1056:Q1070),2)</f>
        <v>120292.91</v>
      </c>
      <c r="AE1072" s="2">
        <f>ROUND(SUMIF(AA1056:AA1070,"=150194011",R1056:R1070),2)</f>
        <v>78516.37</v>
      </c>
      <c r="AF1072" s="2">
        <f>ROUND(SUMIF(AA1056:AA1070,"=150194011",S1056:S1070),2)</f>
        <v>206437.84</v>
      </c>
      <c r="AG1072" s="2">
        <f>ROUND(SUMIF(AA1056:AA1070,"=150194011",T1056:T1070),2)</f>
        <v>0</v>
      </c>
      <c r="AH1072" s="2">
        <f>SUMIF(AA1056:AA1070,"=150194011",U1056:U1070)</f>
        <v>559.43549999999993</v>
      </c>
      <c r="AI1072" s="2">
        <f>SUMIF(AA1056:AA1070,"=150194011",V1056:V1070)</f>
        <v>0</v>
      </c>
      <c r="AJ1072" s="2">
        <f>ROUND(SUMIF(AA1056:AA1070,"=150194011",W1056:W1070),2)</f>
        <v>0</v>
      </c>
      <c r="AK1072" s="2">
        <f>ROUND(SUMIF(AA1056:AA1070,"=150194011",X1056:X1070),2)</f>
        <v>144506.48000000001</v>
      </c>
      <c r="AL1072" s="2">
        <f>ROUND(SUMIF(AA1056:AA1070,"=150194011",Y1056:Y1070),2)</f>
        <v>20643.78</v>
      </c>
      <c r="AM1072" s="2"/>
      <c r="AN1072" s="2"/>
      <c r="AO1072" s="2">
        <f t="shared" ref="AO1072:BD1072" si="764">ROUND(BX1072,2)</f>
        <v>0</v>
      </c>
      <c r="AP1072" s="2">
        <f t="shared" si="764"/>
        <v>0</v>
      </c>
      <c r="AQ1072" s="2">
        <f t="shared" si="764"/>
        <v>0</v>
      </c>
      <c r="AR1072" s="2">
        <f t="shared" si="764"/>
        <v>582621.51</v>
      </c>
      <c r="AS1072" s="2">
        <f t="shared" si="764"/>
        <v>0</v>
      </c>
      <c r="AT1072" s="2">
        <f t="shared" si="764"/>
        <v>0</v>
      </c>
      <c r="AU1072" s="2">
        <f t="shared" si="764"/>
        <v>582621.51</v>
      </c>
      <c r="AV1072" s="2">
        <f t="shared" si="764"/>
        <v>5942.83</v>
      </c>
      <c r="AW1072" s="2">
        <f t="shared" si="764"/>
        <v>5942.83</v>
      </c>
      <c r="AX1072" s="2">
        <f t="shared" si="764"/>
        <v>0</v>
      </c>
      <c r="AY1072" s="2">
        <f t="shared" si="764"/>
        <v>5942.83</v>
      </c>
      <c r="AZ1072" s="2">
        <f t="shared" si="764"/>
        <v>0</v>
      </c>
      <c r="BA1072" s="2">
        <f t="shared" si="764"/>
        <v>0</v>
      </c>
      <c r="BB1072" s="2">
        <f t="shared" si="764"/>
        <v>0</v>
      </c>
      <c r="BC1072" s="2">
        <f t="shared" si="764"/>
        <v>0</v>
      </c>
      <c r="BD1072" s="2">
        <f t="shared" si="764"/>
        <v>0</v>
      </c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  <c r="BQ1072" s="2"/>
      <c r="BR1072" s="2"/>
      <c r="BS1072" s="2"/>
      <c r="BT1072" s="2"/>
      <c r="BU1072" s="2"/>
      <c r="BV1072" s="2"/>
      <c r="BW1072" s="2"/>
      <c r="BX1072" s="2">
        <f>ROUND(SUMIF(AA1056:AA1070,"=150194011",FQ1056:FQ1070),2)</f>
        <v>0</v>
      </c>
      <c r="BY1072" s="2">
        <f>ROUND(SUMIF(AA1056:AA1070,"=150194011",FR1056:FR1070),2)</f>
        <v>0</v>
      </c>
      <c r="BZ1072" s="2">
        <f>ROUND(SUMIF(AA1056:AA1070,"=150194011",GL1056:GL1070),2)</f>
        <v>0</v>
      </c>
      <c r="CA1072" s="2">
        <f>ROUND(SUMIF(AA1056:AA1070,"=150194011",GM1056:GM1070),2)</f>
        <v>582621.51</v>
      </c>
      <c r="CB1072" s="2">
        <f>ROUND(SUMIF(AA1056:AA1070,"=150194011",GN1056:GN1070),2)</f>
        <v>0</v>
      </c>
      <c r="CC1072" s="2">
        <f>ROUND(SUMIF(AA1056:AA1070,"=150194011",GO1056:GO1070),2)</f>
        <v>0</v>
      </c>
      <c r="CD1072" s="2">
        <f>ROUND(SUMIF(AA1056:AA1070,"=150194011",GP1056:GP1070),2)</f>
        <v>582621.51</v>
      </c>
      <c r="CE1072" s="2">
        <f>AC1072-BX1072</f>
        <v>5942.83</v>
      </c>
      <c r="CF1072" s="2">
        <f>AC1072-BY1072</f>
        <v>5942.83</v>
      </c>
      <c r="CG1072" s="2">
        <f>BX1072-BZ1072</f>
        <v>0</v>
      </c>
      <c r="CH1072" s="2">
        <f>AC1072-BX1072-BY1072+BZ1072</f>
        <v>5942.83</v>
      </c>
      <c r="CI1072" s="2">
        <f>BY1072-BZ1072</f>
        <v>0</v>
      </c>
      <c r="CJ1072" s="2">
        <f>ROUND(SUMIF(AA1056:AA1070,"=150194011",GX1056:GX1070),2)</f>
        <v>0</v>
      </c>
      <c r="CK1072" s="2">
        <f>ROUND(SUMIF(AA1056:AA1070,"=150194011",GY1056:GY1070),2)</f>
        <v>0</v>
      </c>
      <c r="CL1072" s="2">
        <f>ROUND(SUMIF(AA1056:AA1070,"=150194011",GZ1056:GZ1070),2)</f>
        <v>0</v>
      </c>
      <c r="CM1072" s="2">
        <f>ROUND(SUMIF(AA1056:AA1070,"=150194011",HD1056:HD1070),2)</f>
        <v>0</v>
      </c>
      <c r="CN1072" s="2"/>
      <c r="CO1072" s="2"/>
      <c r="CP1072" s="2"/>
      <c r="CQ1072" s="2"/>
      <c r="CR1072" s="2"/>
      <c r="CS1072" s="2"/>
      <c r="CT1072" s="2"/>
      <c r="CU1072" s="2"/>
      <c r="CV1072" s="2"/>
      <c r="CW1072" s="2"/>
      <c r="CX1072" s="2"/>
      <c r="CY1072" s="2"/>
      <c r="CZ1072" s="2"/>
      <c r="DA1072" s="2"/>
      <c r="DB1072" s="2"/>
      <c r="DC1072" s="2"/>
      <c r="DD1072" s="2"/>
      <c r="DE1072" s="2"/>
      <c r="DF1072" s="2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>
        <v>0</v>
      </c>
    </row>
    <row r="1074" spans="1:28" x14ac:dyDescent="0.2">
      <c r="A1074" s="4">
        <v>50</v>
      </c>
      <c r="B1074" s="4">
        <v>0</v>
      </c>
      <c r="C1074" s="4">
        <v>0</v>
      </c>
      <c r="D1074" s="4">
        <v>1</v>
      </c>
      <c r="E1074" s="4">
        <v>201</v>
      </c>
      <c r="F1074" s="4">
        <f>ROUND(Source!O1072,O1074)</f>
        <v>332673.58</v>
      </c>
      <c r="G1074" s="4" t="s">
        <v>96</v>
      </c>
      <c r="H1074" s="4" t="s">
        <v>97</v>
      </c>
      <c r="I1074" s="4"/>
      <c r="J1074" s="4"/>
      <c r="K1074" s="4">
        <v>201</v>
      </c>
      <c r="L1074" s="4">
        <v>1</v>
      </c>
      <c r="M1074" s="4">
        <v>3</v>
      </c>
      <c r="N1074" s="4" t="s">
        <v>3</v>
      </c>
      <c r="O1074" s="4">
        <v>2</v>
      </c>
      <c r="P1074" s="4"/>
      <c r="Q1074" s="4"/>
      <c r="R1074" s="4"/>
      <c r="S1074" s="4"/>
      <c r="T1074" s="4"/>
      <c r="U1074" s="4"/>
      <c r="V1074" s="4"/>
      <c r="W1074" s="4">
        <v>332673.58</v>
      </c>
      <c r="X1074" s="4">
        <v>1</v>
      </c>
      <c r="Y1074" s="4">
        <v>332673.58</v>
      </c>
      <c r="Z1074" s="4"/>
      <c r="AA1074" s="4"/>
      <c r="AB1074" s="4"/>
    </row>
    <row r="1075" spans="1:28" x14ac:dyDescent="0.2">
      <c r="A1075" s="4">
        <v>50</v>
      </c>
      <c r="B1075" s="4">
        <v>0</v>
      </c>
      <c r="C1075" s="4">
        <v>0</v>
      </c>
      <c r="D1075" s="4">
        <v>1</v>
      </c>
      <c r="E1075" s="4">
        <v>202</v>
      </c>
      <c r="F1075" s="4">
        <f>ROUND(Source!P1072,O1075)</f>
        <v>5942.83</v>
      </c>
      <c r="G1075" s="4" t="s">
        <v>98</v>
      </c>
      <c r="H1075" s="4" t="s">
        <v>99</v>
      </c>
      <c r="I1075" s="4"/>
      <c r="J1075" s="4"/>
      <c r="K1075" s="4">
        <v>202</v>
      </c>
      <c r="L1075" s="4">
        <v>2</v>
      </c>
      <c r="M1075" s="4">
        <v>3</v>
      </c>
      <c r="N1075" s="4" t="s">
        <v>3</v>
      </c>
      <c r="O1075" s="4">
        <v>2</v>
      </c>
      <c r="P1075" s="4"/>
      <c r="Q1075" s="4"/>
      <c r="R1075" s="4"/>
      <c r="S1075" s="4"/>
      <c r="T1075" s="4"/>
      <c r="U1075" s="4"/>
      <c r="V1075" s="4"/>
      <c r="W1075" s="4">
        <v>5942.83</v>
      </c>
      <c r="X1075" s="4">
        <v>1</v>
      </c>
      <c r="Y1075" s="4">
        <v>5942.83</v>
      </c>
      <c r="Z1075" s="4"/>
      <c r="AA1075" s="4"/>
      <c r="AB1075" s="4"/>
    </row>
    <row r="1076" spans="1:28" x14ac:dyDescent="0.2">
      <c r="A1076" s="4">
        <v>50</v>
      </c>
      <c r="B1076" s="4">
        <v>0</v>
      </c>
      <c r="C1076" s="4">
        <v>0</v>
      </c>
      <c r="D1076" s="4">
        <v>1</v>
      </c>
      <c r="E1076" s="4">
        <v>222</v>
      </c>
      <c r="F1076" s="4">
        <f>ROUND(Source!AO1072,O1076)</f>
        <v>0</v>
      </c>
      <c r="G1076" s="4" t="s">
        <v>100</v>
      </c>
      <c r="H1076" s="4" t="s">
        <v>101</v>
      </c>
      <c r="I1076" s="4"/>
      <c r="J1076" s="4"/>
      <c r="K1076" s="4">
        <v>222</v>
      </c>
      <c r="L1076" s="4">
        <v>3</v>
      </c>
      <c r="M1076" s="4">
        <v>3</v>
      </c>
      <c r="N1076" s="4" t="s">
        <v>3</v>
      </c>
      <c r="O1076" s="4">
        <v>2</v>
      </c>
      <c r="P1076" s="4"/>
      <c r="Q1076" s="4"/>
      <c r="R1076" s="4"/>
      <c r="S1076" s="4"/>
      <c r="T1076" s="4"/>
      <c r="U1076" s="4"/>
      <c r="V1076" s="4"/>
      <c r="W1076" s="4">
        <v>0</v>
      </c>
      <c r="X1076" s="4">
        <v>1</v>
      </c>
      <c r="Y1076" s="4">
        <v>0</v>
      </c>
      <c r="Z1076" s="4"/>
      <c r="AA1076" s="4"/>
      <c r="AB1076" s="4"/>
    </row>
    <row r="1077" spans="1:28" x14ac:dyDescent="0.2">
      <c r="A1077" s="4">
        <v>50</v>
      </c>
      <c r="B1077" s="4">
        <v>0</v>
      </c>
      <c r="C1077" s="4">
        <v>0</v>
      </c>
      <c r="D1077" s="4">
        <v>1</v>
      </c>
      <c r="E1077" s="4">
        <v>225</v>
      </c>
      <c r="F1077" s="4">
        <f>ROUND(Source!AV1072,O1077)</f>
        <v>5942.83</v>
      </c>
      <c r="G1077" s="4" t="s">
        <v>102</v>
      </c>
      <c r="H1077" s="4" t="s">
        <v>103</v>
      </c>
      <c r="I1077" s="4"/>
      <c r="J1077" s="4"/>
      <c r="K1077" s="4">
        <v>225</v>
      </c>
      <c r="L1077" s="4">
        <v>4</v>
      </c>
      <c r="M1077" s="4">
        <v>3</v>
      </c>
      <c r="N1077" s="4" t="s">
        <v>3</v>
      </c>
      <c r="O1077" s="4">
        <v>2</v>
      </c>
      <c r="P1077" s="4"/>
      <c r="Q1077" s="4"/>
      <c r="R1077" s="4"/>
      <c r="S1077" s="4"/>
      <c r="T1077" s="4"/>
      <c r="U1077" s="4"/>
      <c r="V1077" s="4"/>
      <c r="W1077" s="4">
        <v>5942.83</v>
      </c>
      <c r="X1077" s="4">
        <v>1</v>
      </c>
      <c r="Y1077" s="4">
        <v>5942.83</v>
      </c>
      <c r="Z1077" s="4"/>
      <c r="AA1077" s="4"/>
      <c r="AB1077" s="4"/>
    </row>
    <row r="1078" spans="1:28" x14ac:dyDescent="0.2">
      <c r="A1078" s="4">
        <v>50</v>
      </c>
      <c r="B1078" s="4">
        <v>0</v>
      </c>
      <c r="C1078" s="4">
        <v>0</v>
      </c>
      <c r="D1078" s="4">
        <v>1</v>
      </c>
      <c r="E1078" s="4">
        <v>226</v>
      </c>
      <c r="F1078" s="4">
        <f>ROUND(Source!AW1072,O1078)</f>
        <v>5942.83</v>
      </c>
      <c r="G1078" s="4" t="s">
        <v>104</v>
      </c>
      <c r="H1078" s="4" t="s">
        <v>105</v>
      </c>
      <c r="I1078" s="4"/>
      <c r="J1078" s="4"/>
      <c r="K1078" s="4">
        <v>226</v>
      </c>
      <c r="L1078" s="4">
        <v>5</v>
      </c>
      <c r="M1078" s="4">
        <v>3</v>
      </c>
      <c r="N1078" s="4" t="s">
        <v>3</v>
      </c>
      <c r="O1078" s="4">
        <v>2</v>
      </c>
      <c r="P1078" s="4"/>
      <c r="Q1078" s="4"/>
      <c r="R1078" s="4"/>
      <c r="S1078" s="4"/>
      <c r="T1078" s="4"/>
      <c r="U1078" s="4"/>
      <c r="V1078" s="4"/>
      <c r="W1078" s="4">
        <v>5942.83</v>
      </c>
      <c r="X1078" s="4">
        <v>1</v>
      </c>
      <c r="Y1078" s="4">
        <v>5942.83</v>
      </c>
      <c r="Z1078" s="4"/>
      <c r="AA1078" s="4"/>
      <c r="AB1078" s="4"/>
    </row>
    <row r="1079" spans="1:28" x14ac:dyDescent="0.2">
      <c r="A1079" s="4">
        <v>50</v>
      </c>
      <c r="B1079" s="4">
        <v>0</v>
      </c>
      <c r="C1079" s="4">
        <v>0</v>
      </c>
      <c r="D1079" s="4">
        <v>1</v>
      </c>
      <c r="E1079" s="4">
        <v>227</v>
      </c>
      <c r="F1079" s="4">
        <f>ROUND(Source!AX1072,O1079)</f>
        <v>0</v>
      </c>
      <c r="G1079" s="4" t="s">
        <v>106</v>
      </c>
      <c r="H1079" s="4" t="s">
        <v>107</v>
      </c>
      <c r="I1079" s="4"/>
      <c r="J1079" s="4"/>
      <c r="K1079" s="4">
        <v>227</v>
      </c>
      <c r="L1079" s="4">
        <v>6</v>
      </c>
      <c r="M1079" s="4">
        <v>3</v>
      </c>
      <c r="N1079" s="4" t="s">
        <v>3</v>
      </c>
      <c r="O1079" s="4">
        <v>2</v>
      </c>
      <c r="P1079" s="4"/>
      <c r="Q1079" s="4"/>
      <c r="R1079" s="4"/>
      <c r="S1079" s="4"/>
      <c r="T1079" s="4"/>
      <c r="U1079" s="4"/>
      <c r="V1079" s="4"/>
      <c r="W1079" s="4">
        <v>0</v>
      </c>
      <c r="X1079" s="4">
        <v>1</v>
      </c>
      <c r="Y1079" s="4">
        <v>0</v>
      </c>
      <c r="Z1079" s="4"/>
      <c r="AA1079" s="4"/>
      <c r="AB1079" s="4"/>
    </row>
    <row r="1080" spans="1:28" x14ac:dyDescent="0.2">
      <c r="A1080" s="4">
        <v>50</v>
      </c>
      <c r="B1080" s="4">
        <v>0</v>
      </c>
      <c r="C1080" s="4">
        <v>0</v>
      </c>
      <c r="D1080" s="4">
        <v>1</v>
      </c>
      <c r="E1080" s="4">
        <v>228</v>
      </c>
      <c r="F1080" s="4">
        <f>ROUND(Source!AY1072,O1080)</f>
        <v>5942.83</v>
      </c>
      <c r="G1080" s="4" t="s">
        <v>108</v>
      </c>
      <c r="H1080" s="4" t="s">
        <v>109</v>
      </c>
      <c r="I1080" s="4"/>
      <c r="J1080" s="4"/>
      <c r="K1080" s="4">
        <v>228</v>
      </c>
      <c r="L1080" s="4">
        <v>7</v>
      </c>
      <c r="M1080" s="4">
        <v>3</v>
      </c>
      <c r="N1080" s="4" t="s">
        <v>3</v>
      </c>
      <c r="O1080" s="4">
        <v>2</v>
      </c>
      <c r="P1080" s="4"/>
      <c r="Q1080" s="4"/>
      <c r="R1080" s="4"/>
      <c r="S1080" s="4"/>
      <c r="T1080" s="4"/>
      <c r="U1080" s="4"/>
      <c r="V1080" s="4"/>
      <c r="W1080" s="4">
        <v>5942.83</v>
      </c>
      <c r="X1080" s="4">
        <v>1</v>
      </c>
      <c r="Y1080" s="4">
        <v>5942.83</v>
      </c>
      <c r="Z1080" s="4"/>
      <c r="AA1080" s="4"/>
      <c r="AB1080" s="4"/>
    </row>
    <row r="1081" spans="1:28" x14ac:dyDescent="0.2">
      <c r="A1081" s="4">
        <v>50</v>
      </c>
      <c r="B1081" s="4">
        <v>0</v>
      </c>
      <c r="C1081" s="4">
        <v>0</v>
      </c>
      <c r="D1081" s="4">
        <v>1</v>
      </c>
      <c r="E1081" s="4">
        <v>216</v>
      </c>
      <c r="F1081" s="4">
        <f>ROUND(Source!AP1072,O1081)</f>
        <v>0</v>
      </c>
      <c r="G1081" s="4" t="s">
        <v>110</v>
      </c>
      <c r="H1081" s="4" t="s">
        <v>111</v>
      </c>
      <c r="I1081" s="4"/>
      <c r="J1081" s="4"/>
      <c r="K1081" s="4">
        <v>216</v>
      </c>
      <c r="L1081" s="4">
        <v>8</v>
      </c>
      <c r="M1081" s="4">
        <v>3</v>
      </c>
      <c r="N1081" s="4" t="s">
        <v>3</v>
      </c>
      <c r="O1081" s="4">
        <v>2</v>
      </c>
      <c r="P1081" s="4"/>
      <c r="Q1081" s="4"/>
      <c r="R1081" s="4"/>
      <c r="S1081" s="4"/>
      <c r="T1081" s="4"/>
      <c r="U1081" s="4"/>
      <c r="V1081" s="4"/>
      <c r="W1081" s="4">
        <v>0</v>
      </c>
      <c r="X1081" s="4">
        <v>1</v>
      </c>
      <c r="Y1081" s="4">
        <v>0</v>
      </c>
      <c r="Z1081" s="4"/>
      <c r="AA1081" s="4"/>
      <c r="AB1081" s="4"/>
    </row>
    <row r="1082" spans="1:28" x14ac:dyDescent="0.2">
      <c r="A1082" s="4">
        <v>50</v>
      </c>
      <c r="B1082" s="4">
        <v>0</v>
      </c>
      <c r="C1082" s="4">
        <v>0</v>
      </c>
      <c r="D1082" s="4">
        <v>1</v>
      </c>
      <c r="E1082" s="4">
        <v>223</v>
      </c>
      <c r="F1082" s="4">
        <f>ROUND(Source!AQ1072,O1082)</f>
        <v>0</v>
      </c>
      <c r="G1082" s="4" t="s">
        <v>112</v>
      </c>
      <c r="H1082" s="4" t="s">
        <v>113</v>
      </c>
      <c r="I1082" s="4"/>
      <c r="J1082" s="4"/>
      <c r="K1082" s="4">
        <v>223</v>
      </c>
      <c r="L1082" s="4">
        <v>9</v>
      </c>
      <c r="M1082" s="4">
        <v>3</v>
      </c>
      <c r="N1082" s="4" t="s">
        <v>3</v>
      </c>
      <c r="O1082" s="4">
        <v>2</v>
      </c>
      <c r="P1082" s="4"/>
      <c r="Q1082" s="4"/>
      <c r="R1082" s="4"/>
      <c r="S1082" s="4"/>
      <c r="T1082" s="4"/>
      <c r="U1082" s="4"/>
      <c r="V1082" s="4"/>
      <c r="W1082" s="4">
        <v>0</v>
      </c>
      <c r="X1082" s="4">
        <v>1</v>
      </c>
      <c r="Y1082" s="4">
        <v>0</v>
      </c>
      <c r="Z1082" s="4"/>
      <c r="AA1082" s="4"/>
      <c r="AB1082" s="4"/>
    </row>
    <row r="1083" spans="1:28" x14ac:dyDescent="0.2">
      <c r="A1083" s="4">
        <v>50</v>
      </c>
      <c r="B1083" s="4">
        <v>0</v>
      </c>
      <c r="C1083" s="4">
        <v>0</v>
      </c>
      <c r="D1083" s="4">
        <v>1</v>
      </c>
      <c r="E1083" s="4">
        <v>229</v>
      </c>
      <c r="F1083" s="4">
        <f>ROUND(Source!AZ1072,O1083)</f>
        <v>0</v>
      </c>
      <c r="G1083" s="4" t="s">
        <v>114</v>
      </c>
      <c r="H1083" s="4" t="s">
        <v>115</v>
      </c>
      <c r="I1083" s="4"/>
      <c r="J1083" s="4"/>
      <c r="K1083" s="4">
        <v>229</v>
      </c>
      <c r="L1083" s="4">
        <v>10</v>
      </c>
      <c r="M1083" s="4">
        <v>3</v>
      </c>
      <c r="N1083" s="4" t="s">
        <v>3</v>
      </c>
      <c r="O1083" s="4">
        <v>2</v>
      </c>
      <c r="P1083" s="4"/>
      <c r="Q1083" s="4"/>
      <c r="R1083" s="4"/>
      <c r="S1083" s="4"/>
      <c r="T1083" s="4"/>
      <c r="U1083" s="4"/>
      <c r="V1083" s="4"/>
      <c r="W1083" s="4">
        <v>0</v>
      </c>
      <c r="X1083" s="4">
        <v>1</v>
      </c>
      <c r="Y1083" s="4">
        <v>0</v>
      </c>
      <c r="Z1083" s="4"/>
      <c r="AA1083" s="4"/>
      <c r="AB1083" s="4"/>
    </row>
    <row r="1084" spans="1:28" x14ac:dyDescent="0.2">
      <c r="A1084" s="4">
        <v>50</v>
      </c>
      <c r="B1084" s="4">
        <v>0</v>
      </c>
      <c r="C1084" s="4">
        <v>0</v>
      </c>
      <c r="D1084" s="4">
        <v>1</v>
      </c>
      <c r="E1084" s="4">
        <v>203</v>
      </c>
      <c r="F1084" s="4">
        <f>ROUND(Source!Q1072,O1084)</f>
        <v>120292.91</v>
      </c>
      <c r="G1084" s="4" t="s">
        <v>116</v>
      </c>
      <c r="H1084" s="4" t="s">
        <v>117</v>
      </c>
      <c r="I1084" s="4"/>
      <c r="J1084" s="4"/>
      <c r="K1084" s="4">
        <v>203</v>
      </c>
      <c r="L1084" s="4">
        <v>11</v>
      </c>
      <c r="M1084" s="4">
        <v>3</v>
      </c>
      <c r="N1084" s="4" t="s">
        <v>3</v>
      </c>
      <c r="O1084" s="4">
        <v>2</v>
      </c>
      <c r="P1084" s="4"/>
      <c r="Q1084" s="4"/>
      <c r="R1084" s="4"/>
      <c r="S1084" s="4"/>
      <c r="T1084" s="4"/>
      <c r="U1084" s="4"/>
      <c r="V1084" s="4"/>
      <c r="W1084" s="4">
        <v>120292.91</v>
      </c>
      <c r="X1084" s="4">
        <v>1</v>
      </c>
      <c r="Y1084" s="4">
        <v>120292.91</v>
      </c>
      <c r="Z1084" s="4"/>
      <c r="AA1084" s="4"/>
      <c r="AB1084" s="4"/>
    </row>
    <row r="1085" spans="1:28" x14ac:dyDescent="0.2">
      <c r="A1085" s="4">
        <v>50</v>
      </c>
      <c r="B1085" s="4">
        <v>0</v>
      </c>
      <c r="C1085" s="4">
        <v>0</v>
      </c>
      <c r="D1085" s="4">
        <v>1</v>
      </c>
      <c r="E1085" s="4">
        <v>231</v>
      </c>
      <c r="F1085" s="4">
        <f>ROUND(Source!BB1072,O1085)</f>
        <v>0</v>
      </c>
      <c r="G1085" s="4" t="s">
        <v>118</v>
      </c>
      <c r="H1085" s="4" t="s">
        <v>119</v>
      </c>
      <c r="I1085" s="4"/>
      <c r="J1085" s="4"/>
      <c r="K1085" s="4">
        <v>231</v>
      </c>
      <c r="L1085" s="4">
        <v>12</v>
      </c>
      <c r="M1085" s="4">
        <v>3</v>
      </c>
      <c r="N1085" s="4" t="s">
        <v>3</v>
      </c>
      <c r="O1085" s="4">
        <v>2</v>
      </c>
      <c r="P1085" s="4"/>
      <c r="Q1085" s="4"/>
      <c r="R1085" s="4"/>
      <c r="S1085" s="4"/>
      <c r="T1085" s="4"/>
      <c r="U1085" s="4"/>
      <c r="V1085" s="4"/>
      <c r="W1085" s="4">
        <v>0</v>
      </c>
      <c r="X1085" s="4">
        <v>1</v>
      </c>
      <c r="Y1085" s="4">
        <v>0</v>
      </c>
      <c r="Z1085" s="4"/>
      <c r="AA1085" s="4"/>
      <c r="AB1085" s="4"/>
    </row>
    <row r="1086" spans="1:28" x14ac:dyDescent="0.2">
      <c r="A1086" s="4">
        <v>50</v>
      </c>
      <c r="B1086" s="4">
        <v>0</v>
      </c>
      <c r="C1086" s="4">
        <v>0</v>
      </c>
      <c r="D1086" s="4">
        <v>1</v>
      </c>
      <c r="E1086" s="4">
        <v>204</v>
      </c>
      <c r="F1086" s="4">
        <f>ROUND(Source!R1072,O1086)</f>
        <v>78516.37</v>
      </c>
      <c r="G1086" s="4" t="s">
        <v>120</v>
      </c>
      <c r="H1086" s="4" t="s">
        <v>121</v>
      </c>
      <c r="I1086" s="4"/>
      <c r="J1086" s="4"/>
      <c r="K1086" s="4">
        <v>204</v>
      </c>
      <c r="L1086" s="4">
        <v>13</v>
      </c>
      <c r="M1086" s="4">
        <v>3</v>
      </c>
      <c r="N1086" s="4" t="s">
        <v>3</v>
      </c>
      <c r="O1086" s="4">
        <v>2</v>
      </c>
      <c r="P1086" s="4"/>
      <c r="Q1086" s="4"/>
      <c r="R1086" s="4"/>
      <c r="S1086" s="4"/>
      <c r="T1086" s="4"/>
      <c r="U1086" s="4"/>
      <c r="V1086" s="4"/>
      <c r="W1086" s="4">
        <v>78516.37</v>
      </c>
      <c r="X1086" s="4">
        <v>1</v>
      </c>
      <c r="Y1086" s="4">
        <v>78516.37</v>
      </c>
      <c r="Z1086" s="4"/>
      <c r="AA1086" s="4"/>
      <c r="AB1086" s="4"/>
    </row>
    <row r="1087" spans="1:28" x14ac:dyDescent="0.2">
      <c r="A1087" s="4">
        <v>50</v>
      </c>
      <c r="B1087" s="4">
        <v>0</v>
      </c>
      <c r="C1087" s="4">
        <v>0</v>
      </c>
      <c r="D1087" s="4">
        <v>1</v>
      </c>
      <c r="E1087" s="4">
        <v>205</v>
      </c>
      <c r="F1087" s="4">
        <f>ROUND(Source!S1072,O1087)</f>
        <v>206437.84</v>
      </c>
      <c r="G1087" s="4" t="s">
        <v>122</v>
      </c>
      <c r="H1087" s="4" t="s">
        <v>123</v>
      </c>
      <c r="I1087" s="4"/>
      <c r="J1087" s="4"/>
      <c r="K1087" s="4">
        <v>205</v>
      </c>
      <c r="L1087" s="4">
        <v>14</v>
      </c>
      <c r="M1087" s="4">
        <v>3</v>
      </c>
      <c r="N1087" s="4" t="s">
        <v>3</v>
      </c>
      <c r="O1087" s="4">
        <v>2</v>
      </c>
      <c r="P1087" s="4"/>
      <c r="Q1087" s="4"/>
      <c r="R1087" s="4"/>
      <c r="S1087" s="4"/>
      <c r="T1087" s="4"/>
      <c r="U1087" s="4"/>
      <c r="V1087" s="4"/>
      <c r="W1087" s="4">
        <v>206437.84</v>
      </c>
      <c r="X1087" s="4">
        <v>1</v>
      </c>
      <c r="Y1087" s="4">
        <v>206437.84</v>
      </c>
      <c r="Z1087" s="4"/>
      <c r="AA1087" s="4"/>
      <c r="AB1087" s="4"/>
    </row>
    <row r="1088" spans="1:28" x14ac:dyDescent="0.2">
      <c r="A1088" s="4">
        <v>50</v>
      </c>
      <c r="B1088" s="4">
        <v>0</v>
      </c>
      <c r="C1088" s="4">
        <v>0</v>
      </c>
      <c r="D1088" s="4">
        <v>1</v>
      </c>
      <c r="E1088" s="4">
        <v>232</v>
      </c>
      <c r="F1088" s="4">
        <f>ROUND(Source!BC1072,O1088)</f>
        <v>0</v>
      </c>
      <c r="G1088" s="4" t="s">
        <v>124</v>
      </c>
      <c r="H1088" s="4" t="s">
        <v>125</v>
      </c>
      <c r="I1088" s="4"/>
      <c r="J1088" s="4"/>
      <c r="K1088" s="4">
        <v>232</v>
      </c>
      <c r="L1088" s="4">
        <v>15</v>
      </c>
      <c r="M1088" s="4">
        <v>3</v>
      </c>
      <c r="N1088" s="4" t="s">
        <v>3</v>
      </c>
      <c r="O1088" s="4">
        <v>2</v>
      </c>
      <c r="P1088" s="4"/>
      <c r="Q1088" s="4"/>
      <c r="R1088" s="4"/>
      <c r="S1088" s="4"/>
      <c r="T1088" s="4"/>
      <c r="U1088" s="4"/>
      <c r="V1088" s="4"/>
      <c r="W1088" s="4">
        <v>0</v>
      </c>
      <c r="X1088" s="4">
        <v>1</v>
      </c>
      <c r="Y1088" s="4">
        <v>0</v>
      </c>
      <c r="Z1088" s="4"/>
      <c r="AA1088" s="4"/>
      <c r="AB1088" s="4"/>
    </row>
    <row r="1089" spans="1:206" x14ac:dyDescent="0.2">
      <c r="A1089" s="4">
        <v>50</v>
      </c>
      <c r="B1089" s="4">
        <v>0</v>
      </c>
      <c r="C1089" s="4">
        <v>0</v>
      </c>
      <c r="D1089" s="4">
        <v>1</v>
      </c>
      <c r="E1089" s="4">
        <v>214</v>
      </c>
      <c r="F1089" s="4">
        <f>ROUND(Source!AS1072,O1089)</f>
        <v>0</v>
      </c>
      <c r="G1089" s="4" t="s">
        <v>126</v>
      </c>
      <c r="H1089" s="4" t="s">
        <v>127</v>
      </c>
      <c r="I1089" s="4"/>
      <c r="J1089" s="4"/>
      <c r="K1089" s="4">
        <v>214</v>
      </c>
      <c r="L1089" s="4">
        <v>16</v>
      </c>
      <c r="M1089" s="4">
        <v>3</v>
      </c>
      <c r="N1089" s="4" t="s">
        <v>3</v>
      </c>
      <c r="O1089" s="4">
        <v>2</v>
      </c>
      <c r="P1089" s="4"/>
      <c r="Q1089" s="4"/>
      <c r="R1089" s="4"/>
      <c r="S1089" s="4"/>
      <c r="T1089" s="4"/>
      <c r="U1089" s="4"/>
      <c r="V1089" s="4"/>
      <c r="W1089" s="4">
        <v>0</v>
      </c>
      <c r="X1089" s="4">
        <v>1</v>
      </c>
      <c r="Y1089" s="4">
        <v>0</v>
      </c>
      <c r="Z1089" s="4"/>
      <c r="AA1089" s="4"/>
      <c r="AB1089" s="4"/>
    </row>
    <row r="1090" spans="1:206" x14ac:dyDescent="0.2">
      <c r="A1090" s="4">
        <v>50</v>
      </c>
      <c r="B1090" s="4">
        <v>0</v>
      </c>
      <c r="C1090" s="4">
        <v>0</v>
      </c>
      <c r="D1090" s="4">
        <v>1</v>
      </c>
      <c r="E1090" s="4">
        <v>215</v>
      </c>
      <c r="F1090" s="4">
        <f>ROUND(Source!AT1072,O1090)</f>
        <v>0</v>
      </c>
      <c r="G1090" s="4" t="s">
        <v>128</v>
      </c>
      <c r="H1090" s="4" t="s">
        <v>129</v>
      </c>
      <c r="I1090" s="4"/>
      <c r="J1090" s="4"/>
      <c r="K1090" s="4">
        <v>215</v>
      </c>
      <c r="L1090" s="4">
        <v>17</v>
      </c>
      <c r="M1090" s="4">
        <v>3</v>
      </c>
      <c r="N1090" s="4" t="s">
        <v>3</v>
      </c>
      <c r="O1090" s="4">
        <v>2</v>
      </c>
      <c r="P1090" s="4"/>
      <c r="Q1090" s="4"/>
      <c r="R1090" s="4"/>
      <c r="S1090" s="4"/>
      <c r="T1090" s="4"/>
      <c r="U1090" s="4"/>
      <c r="V1090" s="4"/>
      <c r="W1090" s="4">
        <v>0</v>
      </c>
      <c r="X1090" s="4">
        <v>1</v>
      </c>
      <c r="Y1090" s="4">
        <v>0</v>
      </c>
      <c r="Z1090" s="4"/>
      <c r="AA1090" s="4"/>
      <c r="AB1090" s="4"/>
    </row>
    <row r="1091" spans="1:206" x14ac:dyDescent="0.2">
      <c r="A1091" s="4">
        <v>50</v>
      </c>
      <c r="B1091" s="4">
        <v>0</v>
      </c>
      <c r="C1091" s="4">
        <v>0</v>
      </c>
      <c r="D1091" s="4">
        <v>1</v>
      </c>
      <c r="E1091" s="4">
        <v>217</v>
      </c>
      <c r="F1091" s="4">
        <f>ROUND(Source!AU1072,O1091)</f>
        <v>582621.51</v>
      </c>
      <c r="G1091" s="4" t="s">
        <v>130</v>
      </c>
      <c r="H1091" s="4" t="s">
        <v>131</v>
      </c>
      <c r="I1091" s="4"/>
      <c r="J1091" s="4"/>
      <c r="K1091" s="4">
        <v>217</v>
      </c>
      <c r="L1091" s="4">
        <v>18</v>
      </c>
      <c r="M1091" s="4">
        <v>3</v>
      </c>
      <c r="N1091" s="4" t="s">
        <v>3</v>
      </c>
      <c r="O1091" s="4">
        <v>2</v>
      </c>
      <c r="P1091" s="4"/>
      <c r="Q1091" s="4"/>
      <c r="R1091" s="4"/>
      <c r="S1091" s="4"/>
      <c r="T1091" s="4"/>
      <c r="U1091" s="4"/>
      <c r="V1091" s="4"/>
      <c r="W1091" s="4">
        <v>582621.51</v>
      </c>
      <c r="X1091" s="4">
        <v>1</v>
      </c>
      <c r="Y1091" s="4">
        <v>582621.51</v>
      </c>
      <c r="Z1091" s="4"/>
      <c r="AA1091" s="4"/>
      <c r="AB1091" s="4"/>
    </row>
    <row r="1092" spans="1:206" x14ac:dyDescent="0.2">
      <c r="A1092" s="4">
        <v>50</v>
      </c>
      <c r="B1092" s="4">
        <v>0</v>
      </c>
      <c r="C1092" s="4">
        <v>0</v>
      </c>
      <c r="D1092" s="4">
        <v>1</v>
      </c>
      <c r="E1092" s="4">
        <v>230</v>
      </c>
      <c r="F1092" s="4">
        <f>ROUND(Source!BA1072,O1092)</f>
        <v>0</v>
      </c>
      <c r="G1092" s="4" t="s">
        <v>132</v>
      </c>
      <c r="H1092" s="4" t="s">
        <v>133</v>
      </c>
      <c r="I1092" s="4"/>
      <c r="J1092" s="4"/>
      <c r="K1092" s="4">
        <v>230</v>
      </c>
      <c r="L1092" s="4">
        <v>19</v>
      </c>
      <c r="M1092" s="4">
        <v>3</v>
      </c>
      <c r="N1092" s="4" t="s">
        <v>3</v>
      </c>
      <c r="O1092" s="4">
        <v>2</v>
      </c>
      <c r="P1092" s="4"/>
      <c r="Q1092" s="4"/>
      <c r="R1092" s="4"/>
      <c r="S1092" s="4"/>
      <c r="T1092" s="4"/>
      <c r="U1092" s="4"/>
      <c r="V1092" s="4"/>
      <c r="W1092" s="4">
        <v>0</v>
      </c>
      <c r="X1092" s="4">
        <v>1</v>
      </c>
      <c r="Y1092" s="4">
        <v>0</v>
      </c>
      <c r="Z1092" s="4"/>
      <c r="AA1092" s="4"/>
      <c r="AB1092" s="4"/>
    </row>
    <row r="1093" spans="1:206" x14ac:dyDescent="0.2">
      <c r="A1093" s="4">
        <v>50</v>
      </c>
      <c r="B1093" s="4">
        <v>0</v>
      </c>
      <c r="C1093" s="4">
        <v>0</v>
      </c>
      <c r="D1093" s="4">
        <v>1</v>
      </c>
      <c r="E1093" s="4">
        <v>206</v>
      </c>
      <c r="F1093" s="4">
        <f>ROUND(Source!T1072,O1093)</f>
        <v>0</v>
      </c>
      <c r="G1093" s="4" t="s">
        <v>134</v>
      </c>
      <c r="H1093" s="4" t="s">
        <v>135</v>
      </c>
      <c r="I1093" s="4"/>
      <c r="J1093" s="4"/>
      <c r="K1093" s="4">
        <v>206</v>
      </c>
      <c r="L1093" s="4">
        <v>20</v>
      </c>
      <c r="M1093" s="4">
        <v>3</v>
      </c>
      <c r="N1093" s="4" t="s">
        <v>3</v>
      </c>
      <c r="O1093" s="4">
        <v>2</v>
      </c>
      <c r="P1093" s="4"/>
      <c r="Q1093" s="4"/>
      <c r="R1093" s="4"/>
      <c r="S1093" s="4"/>
      <c r="T1093" s="4"/>
      <c r="U1093" s="4"/>
      <c r="V1093" s="4"/>
      <c r="W1093" s="4">
        <v>0</v>
      </c>
      <c r="X1093" s="4">
        <v>1</v>
      </c>
      <c r="Y1093" s="4">
        <v>0</v>
      </c>
      <c r="Z1093" s="4"/>
      <c r="AA1093" s="4"/>
      <c r="AB1093" s="4"/>
    </row>
    <row r="1094" spans="1:206" x14ac:dyDescent="0.2">
      <c r="A1094" s="4">
        <v>50</v>
      </c>
      <c r="B1094" s="4">
        <v>0</v>
      </c>
      <c r="C1094" s="4">
        <v>0</v>
      </c>
      <c r="D1094" s="4">
        <v>1</v>
      </c>
      <c r="E1094" s="4">
        <v>207</v>
      </c>
      <c r="F1094" s="4">
        <f>Source!U1072</f>
        <v>559.43549999999993</v>
      </c>
      <c r="G1094" s="4" t="s">
        <v>136</v>
      </c>
      <c r="H1094" s="4" t="s">
        <v>137</v>
      </c>
      <c r="I1094" s="4"/>
      <c r="J1094" s="4"/>
      <c r="K1094" s="4">
        <v>207</v>
      </c>
      <c r="L1094" s="4">
        <v>21</v>
      </c>
      <c r="M1094" s="4">
        <v>3</v>
      </c>
      <c r="N1094" s="4" t="s">
        <v>3</v>
      </c>
      <c r="O1094" s="4">
        <v>-1</v>
      </c>
      <c r="P1094" s="4"/>
      <c r="Q1094" s="4"/>
      <c r="R1094" s="4"/>
      <c r="S1094" s="4"/>
      <c r="T1094" s="4"/>
      <c r="U1094" s="4"/>
      <c r="V1094" s="4"/>
      <c r="W1094" s="4">
        <v>559.43550000000005</v>
      </c>
      <c r="X1094" s="4">
        <v>1</v>
      </c>
      <c r="Y1094" s="4">
        <v>559.43550000000005</v>
      </c>
      <c r="Z1094" s="4"/>
      <c r="AA1094" s="4"/>
      <c r="AB1094" s="4"/>
    </row>
    <row r="1095" spans="1:206" x14ac:dyDescent="0.2">
      <c r="A1095" s="4">
        <v>50</v>
      </c>
      <c r="B1095" s="4">
        <v>0</v>
      </c>
      <c r="C1095" s="4">
        <v>0</v>
      </c>
      <c r="D1095" s="4">
        <v>1</v>
      </c>
      <c r="E1095" s="4">
        <v>208</v>
      </c>
      <c r="F1095" s="4">
        <f>Source!V1072</f>
        <v>0</v>
      </c>
      <c r="G1095" s="4" t="s">
        <v>138</v>
      </c>
      <c r="H1095" s="4" t="s">
        <v>139</v>
      </c>
      <c r="I1095" s="4"/>
      <c r="J1095" s="4"/>
      <c r="K1095" s="4">
        <v>208</v>
      </c>
      <c r="L1095" s="4">
        <v>22</v>
      </c>
      <c r="M1095" s="4">
        <v>3</v>
      </c>
      <c r="N1095" s="4" t="s">
        <v>3</v>
      </c>
      <c r="O1095" s="4">
        <v>-1</v>
      </c>
      <c r="P1095" s="4"/>
      <c r="Q1095" s="4"/>
      <c r="R1095" s="4"/>
      <c r="S1095" s="4"/>
      <c r="T1095" s="4"/>
      <c r="U1095" s="4"/>
      <c r="V1095" s="4"/>
      <c r="W1095" s="4">
        <v>0</v>
      </c>
      <c r="X1095" s="4">
        <v>1</v>
      </c>
      <c r="Y1095" s="4">
        <v>0</v>
      </c>
      <c r="Z1095" s="4"/>
      <c r="AA1095" s="4"/>
      <c r="AB1095" s="4"/>
    </row>
    <row r="1096" spans="1:206" x14ac:dyDescent="0.2">
      <c r="A1096" s="4">
        <v>50</v>
      </c>
      <c r="B1096" s="4">
        <v>0</v>
      </c>
      <c r="C1096" s="4">
        <v>0</v>
      </c>
      <c r="D1096" s="4">
        <v>1</v>
      </c>
      <c r="E1096" s="4">
        <v>209</v>
      </c>
      <c r="F1096" s="4">
        <f>ROUND(Source!W1072,O1096)</f>
        <v>0</v>
      </c>
      <c r="G1096" s="4" t="s">
        <v>140</v>
      </c>
      <c r="H1096" s="4" t="s">
        <v>141</v>
      </c>
      <c r="I1096" s="4"/>
      <c r="J1096" s="4"/>
      <c r="K1096" s="4">
        <v>209</v>
      </c>
      <c r="L1096" s="4">
        <v>23</v>
      </c>
      <c r="M1096" s="4">
        <v>3</v>
      </c>
      <c r="N1096" s="4" t="s">
        <v>3</v>
      </c>
      <c r="O1096" s="4">
        <v>2</v>
      </c>
      <c r="P1096" s="4"/>
      <c r="Q1096" s="4"/>
      <c r="R1096" s="4"/>
      <c r="S1096" s="4"/>
      <c r="T1096" s="4"/>
      <c r="U1096" s="4"/>
      <c r="V1096" s="4"/>
      <c r="W1096" s="4">
        <v>0</v>
      </c>
      <c r="X1096" s="4">
        <v>1</v>
      </c>
      <c r="Y1096" s="4">
        <v>0</v>
      </c>
      <c r="Z1096" s="4"/>
      <c r="AA1096" s="4"/>
      <c r="AB1096" s="4"/>
    </row>
    <row r="1097" spans="1:206" x14ac:dyDescent="0.2">
      <c r="A1097" s="4">
        <v>50</v>
      </c>
      <c r="B1097" s="4">
        <v>0</v>
      </c>
      <c r="C1097" s="4">
        <v>0</v>
      </c>
      <c r="D1097" s="4">
        <v>1</v>
      </c>
      <c r="E1097" s="4">
        <v>233</v>
      </c>
      <c r="F1097" s="4">
        <f>ROUND(Source!BD1072,O1097)</f>
        <v>0</v>
      </c>
      <c r="G1097" s="4" t="s">
        <v>142</v>
      </c>
      <c r="H1097" s="4" t="s">
        <v>143</v>
      </c>
      <c r="I1097" s="4"/>
      <c r="J1097" s="4"/>
      <c r="K1097" s="4">
        <v>233</v>
      </c>
      <c r="L1097" s="4">
        <v>24</v>
      </c>
      <c r="M1097" s="4">
        <v>3</v>
      </c>
      <c r="N1097" s="4" t="s">
        <v>3</v>
      </c>
      <c r="O1097" s="4">
        <v>2</v>
      </c>
      <c r="P1097" s="4"/>
      <c r="Q1097" s="4"/>
      <c r="R1097" s="4"/>
      <c r="S1097" s="4"/>
      <c r="T1097" s="4"/>
      <c r="U1097" s="4"/>
      <c r="V1097" s="4"/>
      <c r="W1097" s="4">
        <v>0</v>
      </c>
      <c r="X1097" s="4">
        <v>1</v>
      </c>
      <c r="Y1097" s="4">
        <v>0</v>
      </c>
      <c r="Z1097" s="4"/>
      <c r="AA1097" s="4"/>
      <c r="AB1097" s="4"/>
    </row>
    <row r="1098" spans="1:206" x14ac:dyDescent="0.2">
      <c r="A1098" s="4">
        <v>50</v>
      </c>
      <c r="B1098" s="4">
        <v>0</v>
      </c>
      <c r="C1098" s="4">
        <v>0</v>
      </c>
      <c r="D1098" s="4">
        <v>1</v>
      </c>
      <c r="E1098" s="4">
        <v>210</v>
      </c>
      <c r="F1098" s="4">
        <f>ROUND(Source!X1072,O1098)</f>
        <v>144506.48000000001</v>
      </c>
      <c r="G1098" s="4" t="s">
        <v>144</v>
      </c>
      <c r="H1098" s="4" t="s">
        <v>145</v>
      </c>
      <c r="I1098" s="4"/>
      <c r="J1098" s="4"/>
      <c r="K1098" s="4">
        <v>210</v>
      </c>
      <c r="L1098" s="4">
        <v>25</v>
      </c>
      <c r="M1098" s="4">
        <v>3</v>
      </c>
      <c r="N1098" s="4" t="s">
        <v>3</v>
      </c>
      <c r="O1098" s="4">
        <v>2</v>
      </c>
      <c r="P1098" s="4"/>
      <c r="Q1098" s="4"/>
      <c r="R1098" s="4"/>
      <c r="S1098" s="4"/>
      <c r="T1098" s="4"/>
      <c r="U1098" s="4"/>
      <c r="V1098" s="4"/>
      <c r="W1098" s="4">
        <v>144506.48000000001</v>
      </c>
      <c r="X1098" s="4">
        <v>1</v>
      </c>
      <c r="Y1098" s="4">
        <v>144506.48000000001</v>
      </c>
      <c r="Z1098" s="4"/>
      <c r="AA1098" s="4"/>
      <c r="AB1098" s="4"/>
    </row>
    <row r="1099" spans="1:206" x14ac:dyDescent="0.2">
      <c r="A1099" s="4">
        <v>50</v>
      </c>
      <c r="B1099" s="4">
        <v>0</v>
      </c>
      <c r="C1099" s="4">
        <v>0</v>
      </c>
      <c r="D1099" s="4">
        <v>1</v>
      </c>
      <c r="E1099" s="4">
        <v>211</v>
      </c>
      <c r="F1099" s="4">
        <f>ROUND(Source!Y1072,O1099)</f>
        <v>20643.78</v>
      </c>
      <c r="G1099" s="4" t="s">
        <v>146</v>
      </c>
      <c r="H1099" s="4" t="s">
        <v>147</v>
      </c>
      <c r="I1099" s="4"/>
      <c r="J1099" s="4"/>
      <c r="K1099" s="4">
        <v>211</v>
      </c>
      <c r="L1099" s="4">
        <v>26</v>
      </c>
      <c r="M1099" s="4">
        <v>3</v>
      </c>
      <c r="N1099" s="4" t="s">
        <v>3</v>
      </c>
      <c r="O1099" s="4">
        <v>2</v>
      </c>
      <c r="P1099" s="4"/>
      <c r="Q1099" s="4"/>
      <c r="R1099" s="4"/>
      <c r="S1099" s="4"/>
      <c r="T1099" s="4"/>
      <c r="U1099" s="4"/>
      <c r="V1099" s="4"/>
      <c r="W1099" s="4">
        <v>20643.78</v>
      </c>
      <c r="X1099" s="4">
        <v>1</v>
      </c>
      <c r="Y1099" s="4">
        <v>20643.78</v>
      </c>
      <c r="Z1099" s="4"/>
      <c r="AA1099" s="4"/>
      <c r="AB1099" s="4"/>
    </row>
    <row r="1100" spans="1:206" x14ac:dyDescent="0.2">
      <c r="A1100" s="4">
        <v>50</v>
      </c>
      <c r="B1100" s="4">
        <v>0</v>
      </c>
      <c r="C1100" s="4">
        <v>0</v>
      </c>
      <c r="D1100" s="4">
        <v>1</v>
      </c>
      <c r="E1100" s="4">
        <v>224</v>
      </c>
      <c r="F1100" s="4">
        <f>ROUND(Source!AR1072,O1100)</f>
        <v>582621.51</v>
      </c>
      <c r="G1100" s="4" t="s">
        <v>148</v>
      </c>
      <c r="H1100" s="4" t="s">
        <v>149</v>
      </c>
      <c r="I1100" s="4"/>
      <c r="J1100" s="4"/>
      <c r="K1100" s="4">
        <v>224</v>
      </c>
      <c r="L1100" s="4">
        <v>27</v>
      </c>
      <c r="M1100" s="4">
        <v>3</v>
      </c>
      <c r="N1100" s="4" t="s">
        <v>3</v>
      </c>
      <c r="O1100" s="4">
        <v>2</v>
      </c>
      <c r="P1100" s="4"/>
      <c r="Q1100" s="4"/>
      <c r="R1100" s="4"/>
      <c r="S1100" s="4"/>
      <c r="T1100" s="4"/>
      <c r="U1100" s="4"/>
      <c r="V1100" s="4"/>
      <c r="W1100" s="4">
        <v>582621.51</v>
      </c>
      <c r="X1100" s="4">
        <v>1</v>
      </c>
      <c r="Y1100" s="4">
        <v>582621.51</v>
      </c>
      <c r="Z1100" s="4"/>
      <c r="AA1100" s="4"/>
      <c r="AB1100" s="4"/>
    </row>
    <row r="1102" spans="1:206" x14ac:dyDescent="0.2">
      <c r="A1102" s="1">
        <v>5</v>
      </c>
      <c r="B1102" s="1">
        <v>1</v>
      </c>
      <c r="C1102" s="1"/>
      <c r="D1102" s="1">
        <f>ROW(A1121)</f>
        <v>1121</v>
      </c>
      <c r="E1102" s="1"/>
      <c r="F1102" s="1" t="s">
        <v>14</v>
      </c>
      <c r="G1102" s="1" t="s">
        <v>183</v>
      </c>
      <c r="H1102" s="1" t="s">
        <v>3</v>
      </c>
      <c r="I1102" s="1">
        <v>0</v>
      </c>
      <c r="J1102" s="1"/>
      <c r="K1102" s="1">
        <v>0</v>
      </c>
      <c r="L1102" s="1"/>
      <c r="M1102" s="1" t="s">
        <v>3</v>
      </c>
      <c r="N1102" s="1"/>
      <c r="O1102" s="1"/>
      <c r="P1102" s="1"/>
      <c r="Q1102" s="1"/>
      <c r="R1102" s="1"/>
      <c r="S1102" s="1">
        <v>0</v>
      </c>
      <c r="T1102" s="1"/>
      <c r="U1102" s="1" t="s">
        <v>3</v>
      </c>
      <c r="V1102" s="1">
        <v>0</v>
      </c>
      <c r="W1102" s="1"/>
      <c r="X1102" s="1"/>
      <c r="Y1102" s="1"/>
      <c r="Z1102" s="1"/>
      <c r="AA1102" s="1"/>
      <c r="AB1102" s="1" t="s">
        <v>3</v>
      </c>
      <c r="AC1102" s="1" t="s">
        <v>3</v>
      </c>
      <c r="AD1102" s="1" t="s">
        <v>3</v>
      </c>
      <c r="AE1102" s="1" t="s">
        <v>3</v>
      </c>
      <c r="AF1102" s="1" t="s">
        <v>3</v>
      </c>
      <c r="AG1102" s="1" t="s">
        <v>3</v>
      </c>
      <c r="AH1102" s="1"/>
      <c r="AI1102" s="1"/>
      <c r="AJ1102" s="1"/>
      <c r="AK1102" s="1"/>
      <c r="AL1102" s="1"/>
      <c r="AM1102" s="1"/>
      <c r="AN1102" s="1"/>
      <c r="AO1102" s="1"/>
      <c r="AP1102" s="1" t="s">
        <v>3</v>
      </c>
      <c r="AQ1102" s="1" t="s">
        <v>3</v>
      </c>
      <c r="AR1102" s="1" t="s">
        <v>3</v>
      </c>
      <c r="AS1102" s="1"/>
      <c r="AT1102" s="1"/>
      <c r="AU1102" s="1"/>
      <c r="AV1102" s="1"/>
      <c r="AW1102" s="1"/>
      <c r="AX1102" s="1"/>
      <c r="AY1102" s="1"/>
      <c r="AZ1102" s="1" t="s">
        <v>3</v>
      </c>
      <c r="BA1102" s="1"/>
      <c r="BB1102" s="1" t="s">
        <v>3</v>
      </c>
      <c r="BC1102" s="1" t="s">
        <v>3</v>
      </c>
      <c r="BD1102" s="1" t="s">
        <v>3</v>
      </c>
      <c r="BE1102" s="1" t="s">
        <v>3</v>
      </c>
      <c r="BF1102" s="1" t="s">
        <v>3</v>
      </c>
      <c r="BG1102" s="1" t="s">
        <v>3</v>
      </c>
      <c r="BH1102" s="1" t="s">
        <v>3</v>
      </c>
      <c r="BI1102" s="1" t="s">
        <v>3</v>
      </c>
      <c r="BJ1102" s="1" t="s">
        <v>3</v>
      </c>
      <c r="BK1102" s="1" t="s">
        <v>3</v>
      </c>
      <c r="BL1102" s="1" t="s">
        <v>3</v>
      </c>
      <c r="BM1102" s="1" t="s">
        <v>3</v>
      </c>
      <c r="BN1102" s="1" t="s">
        <v>3</v>
      </c>
      <c r="BO1102" s="1" t="s">
        <v>3</v>
      </c>
      <c r="BP1102" s="1" t="s">
        <v>3</v>
      </c>
      <c r="BQ1102" s="1"/>
      <c r="BR1102" s="1"/>
      <c r="BS1102" s="1"/>
      <c r="BT1102" s="1"/>
      <c r="BU1102" s="1"/>
      <c r="BV1102" s="1"/>
      <c r="BW1102" s="1"/>
      <c r="BX1102" s="1">
        <v>0</v>
      </c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>
        <v>0</v>
      </c>
    </row>
    <row r="1104" spans="1:206" x14ac:dyDescent="0.2">
      <c r="A1104" s="2">
        <v>52</v>
      </c>
      <c r="B1104" s="2">
        <f t="shared" ref="B1104:G1104" si="765">B1121</f>
        <v>1</v>
      </c>
      <c r="C1104" s="2">
        <f t="shared" si="765"/>
        <v>5</v>
      </c>
      <c r="D1104" s="2">
        <f t="shared" si="765"/>
        <v>1102</v>
      </c>
      <c r="E1104" s="2">
        <f t="shared" si="765"/>
        <v>0</v>
      </c>
      <c r="F1104" s="2" t="str">
        <f t="shared" si="765"/>
        <v>Новый подраздел</v>
      </c>
      <c r="G1104" s="2" t="str">
        <f t="shared" si="765"/>
        <v>Система пожаротушения</v>
      </c>
      <c r="H1104" s="2"/>
      <c r="I1104" s="2"/>
      <c r="J1104" s="2"/>
      <c r="K1104" s="2"/>
      <c r="L1104" s="2"/>
      <c r="M1104" s="2"/>
      <c r="N1104" s="2"/>
      <c r="O1104" s="2">
        <f t="shared" ref="O1104:AT1104" si="766">O1121</f>
        <v>40189.79</v>
      </c>
      <c r="P1104" s="2">
        <f t="shared" si="766"/>
        <v>1911.88</v>
      </c>
      <c r="Q1104" s="2">
        <f t="shared" si="766"/>
        <v>7425</v>
      </c>
      <c r="R1104" s="2">
        <f t="shared" si="766"/>
        <v>4846.43</v>
      </c>
      <c r="S1104" s="2">
        <f t="shared" si="766"/>
        <v>30852.91</v>
      </c>
      <c r="T1104" s="2">
        <f t="shared" si="766"/>
        <v>0</v>
      </c>
      <c r="U1104" s="2">
        <f t="shared" si="766"/>
        <v>84.381999999999991</v>
      </c>
      <c r="V1104" s="2">
        <f t="shared" si="766"/>
        <v>0</v>
      </c>
      <c r="W1104" s="2">
        <f t="shared" si="766"/>
        <v>0</v>
      </c>
      <c r="X1104" s="2">
        <f t="shared" si="766"/>
        <v>21597.040000000001</v>
      </c>
      <c r="Y1104" s="2">
        <f t="shared" si="766"/>
        <v>3085.3</v>
      </c>
      <c r="Z1104" s="2">
        <f t="shared" si="766"/>
        <v>0</v>
      </c>
      <c r="AA1104" s="2">
        <f t="shared" si="766"/>
        <v>0</v>
      </c>
      <c r="AB1104" s="2">
        <f t="shared" si="766"/>
        <v>40189.79</v>
      </c>
      <c r="AC1104" s="2">
        <f t="shared" si="766"/>
        <v>1911.88</v>
      </c>
      <c r="AD1104" s="2">
        <f t="shared" si="766"/>
        <v>7425</v>
      </c>
      <c r="AE1104" s="2">
        <f t="shared" si="766"/>
        <v>4846.43</v>
      </c>
      <c r="AF1104" s="2">
        <f t="shared" si="766"/>
        <v>30852.91</v>
      </c>
      <c r="AG1104" s="2">
        <f t="shared" si="766"/>
        <v>0</v>
      </c>
      <c r="AH1104" s="2">
        <f t="shared" si="766"/>
        <v>84.381999999999991</v>
      </c>
      <c r="AI1104" s="2">
        <f t="shared" si="766"/>
        <v>0</v>
      </c>
      <c r="AJ1104" s="2">
        <f t="shared" si="766"/>
        <v>0</v>
      </c>
      <c r="AK1104" s="2">
        <f t="shared" si="766"/>
        <v>21597.040000000001</v>
      </c>
      <c r="AL1104" s="2">
        <f t="shared" si="766"/>
        <v>3085.3</v>
      </c>
      <c r="AM1104" s="2">
        <f t="shared" si="766"/>
        <v>0</v>
      </c>
      <c r="AN1104" s="2">
        <f t="shared" si="766"/>
        <v>0</v>
      </c>
      <c r="AO1104" s="2">
        <f t="shared" si="766"/>
        <v>0</v>
      </c>
      <c r="AP1104" s="2">
        <f t="shared" si="766"/>
        <v>0</v>
      </c>
      <c r="AQ1104" s="2">
        <f t="shared" si="766"/>
        <v>0</v>
      </c>
      <c r="AR1104" s="2">
        <f t="shared" si="766"/>
        <v>70106.28</v>
      </c>
      <c r="AS1104" s="2">
        <f t="shared" si="766"/>
        <v>0</v>
      </c>
      <c r="AT1104" s="2">
        <f t="shared" si="766"/>
        <v>0</v>
      </c>
      <c r="AU1104" s="2">
        <f t="shared" ref="AU1104:BZ1104" si="767">AU1121</f>
        <v>70106.28</v>
      </c>
      <c r="AV1104" s="2">
        <f t="shared" si="767"/>
        <v>1911.88</v>
      </c>
      <c r="AW1104" s="2">
        <f t="shared" si="767"/>
        <v>1911.88</v>
      </c>
      <c r="AX1104" s="2">
        <f t="shared" si="767"/>
        <v>0</v>
      </c>
      <c r="AY1104" s="2">
        <f t="shared" si="767"/>
        <v>1911.88</v>
      </c>
      <c r="AZ1104" s="2">
        <f t="shared" si="767"/>
        <v>0</v>
      </c>
      <c r="BA1104" s="2">
        <f t="shared" si="767"/>
        <v>0</v>
      </c>
      <c r="BB1104" s="2">
        <f t="shared" si="767"/>
        <v>0</v>
      </c>
      <c r="BC1104" s="2">
        <f t="shared" si="767"/>
        <v>0</v>
      </c>
      <c r="BD1104" s="2">
        <f t="shared" si="767"/>
        <v>0</v>
      </c>
      <c r="BE1104" s="2">
        <f t="shared" si="767"/>
        <v>0</v>
      </c>
      <c r="BF1104" s="2">
        <f t="shared" si="767"/>
        <v>0</v>
      </c>
      <c r="BG1104" s="2">
        <f t="shared" si="767"/>
        <v>0</v>
      </c>
      <c r="BH1104" s="2">
        <f t="shared" si="767"/>
        <v>0</v>
      </c>
      <c r="BI1104" s="2">
        <f t="shared" si="767"/>
        <v>0</v>
      </c>
      <c r="BJ1104" s="2">
        <f t="shared" si="767"/>
        <v>0</v>
      </c>
      <c r="BK1104" s="2">
        <f t="shared" si="767"/>
        <v>0</v>
      </c>
      <c r="BL1104" s="2">
        <f t="shared" si="767"/>
        <v>0</v>
      </c>
      <c r="BM1104" s="2">
        <f t="shared" si="767"/>
        <v>0</v>
      </c>
      <c r="BN1104" s="2">
        <f t="shared" si="767"/>
        <v>0</v>
      </c>
      <c r="BO1104" s="2">
        <f t="shared" si="767"/>
        <v>0</v>
      </c>
      <c r="BP1104" s="2">
        <f t="shared" si="767"/>
        <v>0</v>
      </c>
      <c r="BQ1104" s="2">
        <f t="shared" si="767"/>
        <v>0</v>
      </c>
      <c r="BR1104" s="2">
        <f t="shared" si="767"/>
        <v>0</v>
      </c>
      <c r="BS1104" s="2">
        <f t="shared" si="767"/>
        <v>0</v>
      </c>
      <c r="BT1104" s="2">
        <f t="shared" si="767"/>
        <v>0</v>
      </c>
      <c r="BU1104" s="2">
        <f t="shared" si="767"/>
        <v>0</v>
      </c>
      <c r="BV1104" s="2">
        <f t="shared" si="767"/>
        <v>0</v>
      </c>
      <c r="BW1104" s="2">
        <f t="shared" si="767"/>
        <v>0</v>
      </c>
      <c r="BX1104" s="2">
        <f t="shared" si="767"/>
        <v>0</v>
      </c>
      <c r="BY1104" s="2">
        <f t="shared" si="767"/>
        <v>0</v>
      </c>
      <c r="BZ1104" s="2">
        <f t="shared" si="767"/>
        <v>0</v>
      </c>
      <c r="CA1104" s="2">
        <f t="shared" ref="CA1104:DF1104" si="768">CA1121</f>
        <v>70106.28</v>
      </c>
      <c r="CB1104" s="2">
        <f t="shared" si="768"/>
        <v>0</v>
      </c>
      <c r="CC1104" s="2">
        <f t="shared" si="768"/>
        <v>0</v>
      </c>
      <c r="CD1104" s="2">
        <f t="shared" si="768"/>
        <v>70106.28</v>
      </c>
      <c r="CE1104" s="2">
        <f t="shared" si="768"/>
        <v>1911.88</v>
      </c>
      <c r="CF1104" s="2">
        <f t="shared" si="768"/>
        <v>1911.88</v>
      </c>
      <c r="CG1104" s="2">
        <f t="shared" si="768"/>
        <v>0</v>
      </c>
      <c r="CH1104" s="2">
        <f t="shared" si="768"/>
        <v>1911.88</v>
      </c>
      <c r="CI1104" s="2">
        <f t="shared" si="768"/>
        <v>0</v>
      </c>
      <c r="CJ1104" s="2">
        <f t="shared" si="768"/>
        <v>0</v>
      </c>
      <c r="CK1104" s="2">
        <f t="shared" si="768"/>
        <v>0</v>
      </c>
      <c r="CL1104" s="2">
        <f t="shared" si="768"/>
        <v>0</v>
      </c>
      <c r="CM1104" s="2">
        <f t="shared" si="768"/>
        <v>0</v>
      </c>
      <c r="CN1104" s="2">
        <f t="shared" si="768"/>
        <v>0</v>
      </c>
      <c r="CO1104" s="2">
        <f t="shared" si="768"/>
        <v>0</v>
      </c>
      <c r="CP1104" s="2">
        <f t="shared" si="768"/>
        <v>0</v>
      </c>
      <c r="CQ1104" s="2">
        <f t="shared" si="768"/>
        <v>0</v>
      </c>
      <c r="CR1104" s="2">
        <f t="shared" si="768"/>
        <v>0</v>
      </c>
      <c r="CS1104" s="2">
        <f t="shared" si="768"/>
        <v>0</v>
      </c>
      <c r="CT1104" s="2">
        <f t="shared" si="768"/>
        <v>0</v>
      </c>
      <c r="CU1104" s="2">
        <f t="shared" si="768"/>
        <v>0</v>
      </c>
      <c r="CV1104" s="2">
        <f t="shared" si="768"/>
        <v>0</v>
      </c>
      <c r="CW1104" s="2">
        <f t="shared" si="768"/>
        <v>0</v>
      </c>
      <c r="CX1104" s="2">
        <f t="shared" si="768"/>
        <v>0</v>
      </c>
      <c r="CY1104" s="2">
        <f t="shared" si="768"/>
        <v>0</v>
      </c>
      <c r="CZ1104" s="2">
        <f t="shared" si="768"/>
        <v>0</v>
      </c>
      <c r="DA1104" s="2">
        <f t="shared" si="768"/>
        <v>0</v>
      </c>
      <c r="DB1104" s="2">
        <f t="shared" si="768"/>
        <v>0</v>
      </c>
      <c r="DC1104" s="2">
        <f t="shared" si="768"/>
        <v>0</v>
      </c>
      <c r="DD1104" s="2">
        <f t="shared" si="768"/>
        <v>0</v>
      </c>
      <c r="DE1104" s="2">
        <f t="shared" si="768"/>
        <v>0</v>
      </c>
      <c r="DF1104" s="2">
        <f t="shared" si="768"/>
        <v>0</v>
      </c>
      <c r="DG1104" s="3">
        <f t="shared" ref="DG1104:EL1104" si="769">DG1121</f>
        <v>0</v>
      </c>
      <c r="DH1104" s="3">
        <f t="shared" si="769"/>
        <v>0</v>
      </c>
      <c r="DI1104" s="3">
        <f t="shared" si="769"/>
        <v>0</v>
      </c>
      <c r="DJ1104" s="3">
        <f t="shared" si="769"/>
        <v>0</v>
      </c>
      <c r="DK1104" s="3">
        <f t="shared" si="769"/>
        <v>0</v>
      </c>
      <c r="DL1104" s="3">
        <f t="shared" si="769"/>
        <v>0</v>
      </c>
      <c r="DM1104" s="3">
        <f t="shared" si="769"/>
        <v>0</v>
      </c>
      <c r="DN1104" s="3">
        <f t="shared" si="769"/>
        <v>0</v>
      </c>
      <c r="DO1104" s="3">
        <f t="shared" si="769"/>
        <v>0</v>
      </c>
      <c r="DP1104" s="3">
        <f t="shared" si="769"/>
        <v>0</v>
      </c>
      <c r="DQ1104" s="3">
        <f t="shared" si="769"/>
        <v>0</v>
      </c>
      <c r="DR1104" s="3">
        <f t="shared" si="769"/>
        <v>0</v>
      </c>
      <c r="DS1104" s="3">
        <f t="shared" si="769"/>
        <v>0</v>
      </c>
      <c r="DT1104" s="3">
        <f t="shared" si="769"/>
        <v>0</v>
      </c>
      <c r="DU1104" s="3">
        <f t="shared" si="769"/>
        <v>0</v>
      </c>
      <c r="DV1104" s="3">
        <f t="shared" si="769"/>
        <v>0</v>
      </c>
      <c r="DW1104" s="3">
        <f t="shared" si="769"/>
        <v>0</v>
      </c>
      <c r="DX1104" s="3">
        <f t="shared" si="769"/>
        <v>0</v>
      </c>
      <c r="DY1104" s="3">
        <f t="shared" si="769"/>
        <v>0</v>
      </c>
      <c r="DZ1104" s="3">
        <f t="shared" si="769"/>
        <v>0</v>
      </c>
      <c r="EA1104" s="3">
        <f t="shared" si="769"/>
        <v>0</v>
      </c>
      <c r="EB1104" s="3">
        <f t="shared" si="769"/>
        <v>0</v>
      </c>
      <c r="EC1104" s="3">
        <f t="shared" si="769"/>
        <v>0</v>
      </c>
      <c r="ED1104" s="3">
        <f t="shared" si="769"/>
        <v>0</v>
      </c>
      <c r="EE1104" s="3">
        <f t="shared" si="769"/>
        <v>0</v>
      </c>
      <c r="EF1104" s="3">
        <f t="shared" si="769"/>
        <v>0</v>
      </c>
      <c r="EG1104" s="3">
        <f t="shared" si="769"/>
        <v>0</v>
      </c>
      <c r="EH1104" s="3">
        <f t="shared" si="769"/>
        <v>0</v>
      </c>
      <c r="EI1104" s="3">
        <f t="shared" si="769"/>
        <v>0</v>
      </c>
      <c r="EJ1104" s="3">
        <f t="shared" si="769"/>
        <v>0</v>
      </c>
      <c r="EK1104" s="3">
        <f t="shared" si="769"/>
        <v>0</v>
      </c>
      <c r="EL1104" s="3">
        <f t="shared" si="769"/>
        <v>0</v>
      </c>
      <c r="EM1104" s="3">
        <f t="shared" ref="EM1104:FR1104" si="770">EM1121</f>
        <v>0</v>
      </c>
      <c r="EN1104" s="3">
        <f t="shared" si="770"/>
        <v>0</v>
      </c>
      <c r="EO1104" s="3">
        <f t="shared" si="770"/>
        <v>0</v>
      </c>
      <c r="EP1104" s="3">
        <f t="shared" si="770"/>
        <v>0</v>
      </c>
      <c r="EQ1104" s="3">
        <f t="shared" si="770"/>
        <v>0</v>
      </c>
      <c r="ER1104" s="3">
        <f t="shared" si="770"/>
        <v>0</v>
      </c>
      <c r="ES1104" s="3">
        <f t="shared" si="770"/>
        <v>0</v>
      </c>
      <c r="ET1104" s="3">
        <f t="shared" si="770"/>
        <v>0</v>
      </c>
      <c r="EU1104" s="3">
        <f t="shared" si="770"/>
        <v>0</v>
      </c>
      <c r="EV1104" s="3">
        <f t="shared" si="770"/>
        <v>0</v>
      </c>
      <c r="EW1104" s="3">
        <f t="shared" si="770"/>
        <v>0</v>
      </c>
      <c r="EX1104" s="3">
        <f t="shared" si="770"/>
        <v>0</v>
      </c>
      <c r="EY1104" s="3">
        <f t="shared" si="770"/>
        <v>0</v>
      </c>
      <c r="EZ1104" s="3">
        <f t="shared" si="770"/>
        <v>0</v>
      </c>
      <c r="FA1104" s="3">
        <f t="shared" si="770"/>
        <v>0</v>
      </c>
      <c r="FB1104" s="3">
        <f t="shared" si="770"/>
        <v>0</v>
      </c>
      <c r="FC1104" s="3">
        <f t="shared" si="770"/>
        <v>0</v>
      </c>
      <c r="FD1104" s="3">
        <f t="shared" si="770"/>
        <v>0</v>
      </c>
      <c r="FE1104" s="3">
        <f t="shared" si="770"/>
        <v>0</v>
      </c>
      <c r="FF1104" s="3">
        <f t="shared" si="770"/>
        <v>0</v>
      </c>
      <c r="FG1104" s="3">
        <f t="shared" si="770"/>
        <v>0</v>
      </c>
      <c r="FH1104" s="3">
        <f t="shared" si="770"/>
        <v>0</v>
      </c>
      <c r="FI1104" s="3">
        <f t="shared" si="770"/>
        <v>0</v>
      </c>
      <c r="FJ1104" s="3">
        <f t="shared" si="770"/>
        <v>0</v>
      </c>
      <c r="FK1104" s="3">
        <f t="shared" si="770"/>
        <v>0</v>
      </c>
      <c r="FL1104" s="3">
        <f t="shared" si="770"/>
        <v>0</v>
      </c>
      <c r="FM1104" s="3">
        <f t="shared" si="770"/>
        <v>0</v>
      </c>
      <c r="FN1104" s="3">
        <f t="shared" si="770"/>
        <v>0</v>
      </c>
      <c r="FO1104" s="3">
        <f t="shared" si="770"/>
        <v>0</v>
      </c>
      <c r="FP1104" s="3">
        <f t="shared" si="770"/>
        <v>0</v>
      </c>
      <c r="FQ1104" s="3">
        <f t="shared" si="770"/>
        <v>0</v>
      </c>
      <c r="FR1104" s="3">
        <f t="shared" si="770"/>
        <v>0</v>
      </c>
      <c r="FS1104" s="3">
        <f t="shared" ref="FS1104:GX1104" si="771">FS1121</f>
        <v>0</v>
      </c>
      <c r="FT1104" s="3">
        <f t="shared" si="771"/>
        <v>0</v>
      </c>
      <c r="FU1104" s="3">
        <f t="shared" si="771"/>
        <v>0</v>
      </c>
      <c r="FV1104" s="3">
        <f t="shared" si="771"/>
        <v>0</v>
      </c>
      <c r="FW1104" s="3">
        <f t="shared" si="771"/>
        <v>0</v>
      </c>
      <c r="FX1104" s="3">
        <f t="shared" si="771"/>
        <v>0</v>
      </c>
      <c r="FY1104" s="3">
        <f t="shared" si="771"/>
        <v>0</v>
      </c>
      <c r="FZ1104" s="3">
        <f t="shared" si="771"/>
        <v>0</v>
      </c>
      <c r="GA1104" s="3">
        <f t="shared" si="771"/>
        <v>0</v>
      </c>
      <c r="GB1104" s="3">
        <f t="shared" si="771"/>
        <v>0</v>
      </c>
      <c r="GC1104" s="3">
        <f t="shared" si="771"/>
        <v>0</v>
      </c>
      <c r="GD1104" s="3">
        <f t="shared" si="771"/>
        <v>0</v>
      </c>
      <c r="GE1104" s="3">
        <f t="shared" si="771"/>
        <v>0</v>
      </c>
      <c r="GF1104" s="3">
        <f t="shared" si="771"/>
        <v>0</v>
      </c>
      <c r="GG1104" s="3">
        <f t="shared" si="771"/>
        <v>0</v>
      </c>
      <c r="GH1104" s="3">
        <f t="shared" si="771"/>
        <v>0</v>
      </c>
      <c r="GI1104" s="3">
        <f t="shared" si="771"/>
        <v>0</v>
      </c>
      <c r="GJ1104" s="3">
        <f t="shared" si="771"/>
        <v>0</v>
      </c>
      <c r="GK1104" s="3">
        <f t="shared" si="771"/>
        <v>0</v>
      </c>
      <c r="GL1104" s="3">
        <f t="shared" si="771"/>
        <v>0</v>
      </c>
      <c r="GM1104" s="3">
        <f t="shared" si="771"/>
        <v>0</v>
      </c>
      <c r="GN1104" s="3">
        <f t="shared" si="771"/>
        <v>0</v>
      </c>
      <c r="GO1104" s="3">
        <f t="shared" si="771"/>
        <v>0</v>
      </c>
      <c r="GP1104" s="3">
        <f t="shared" si="771"/>
        <v>0</v>
      </c>
      <c r="GQ1104" s="3">
        <f t="shared" si="771"/>
        <v>0</v>
      </c>
      <c r="GR1104" s="3">
        <f t="shared" si="771"/>
        <v>0</v>
      </c>
      <c r="GS1104" s="3">
        <f t="shared" si="771"/>
        <v>0</v>
      </c>
      <c r="GT1104" s="3">
        <f t="shared" si="771"/>
        <v>0</v>
      </c>
      <c r="GU1104" s="3">
        <f t="shared" si="771"/>
        <v>0</v>
      </c>
      <c r="GV1104" s="3">
        <f t="shared" si="771"/>
        <v>0</v>
      </c>
      <c r="GW1104" s="3">
        <f t="shared" si="771"/>
        <v>0</v>
      </c>
      <c r="GX1104" s="3">
        <f t="shared" si="771"/>
        <v>0</v>
      </c>
    </row>
    <row r="1106" spans="1:245" x14ac:dyDescent="0.2">
      <c r="A1106">
        <v>17</v>
      </c>
      <c r="B1106">
        <v>1</v>
      </c>
      <c r="C1106">
        <f>ROW(SmtRes!A975)</f>
        <v>975</v>
      </c>
      <c r="D1106">
        <f>ROW(EtalonRes!A975)</f>
        <v>975</v>
      </c>
      <c r="E1106" t="s">
        <v>682</v>
      </c>
      <c r="F1106" t="s">
        <v>243</v>
      </c>
      <c r="G1106" t="s">
        <v>604</v>
      </c>
      <c r="H1106" t="s">
        <v>19</v>
      </c>
      <c r="I1106">
        <v>7</v>
      </c>
      <c r="J1106">
        <v>0</v>
      </c>
      <c r="K1106">
        <v>7</v>
      </c>
      <c r="O1106">
        <f t="shared" ref="O1106:O1119" si="772">ROUND(CP1106,2)</f>
        <v>3558.17</v>
      </c>
      <c r="P1106">
        <f t="shared" ref="P1106:P1119" si="773">ROUND(CQ1106*I1106,2)</f>
        <v>482.79</v>
      </c>
      <c r="Q1106">
        <f t="shared" ref="Q1106:Q1119" si="774">ROUND(CR1106*I1106,2)</f>
        <v>0</v>
      </c>
      <c r="R1106">
        <f t="shared" ref="R1106:R1119" si="775">ROUND(CS1106*I1106,2)</f>
        <v>0</v>
      </c>
      <c r="S1106">
        <f t="shared" ref="S1106:S1119" si="776">ROUND(CT1106*I1106,2)</f>
        <v>3075.38</v>
      </c>
      <c r="T1106">
        <f t="shared" ref="T1106:T1119" si="777">ROUND(CU1106*I1106,2)</f>
        <v>0</v>
      </c>
      <c r="U1106">
        <f t="shared" ref="U1106:U1119" si="778">CV1106*I1106</f>
        <v>8.4699999999999989</v>
      </c>
      <c r="V1106">
        <f t="shared" ref="V1106:V1119" si="779">CW1106*I1106</f>
        <v>0</v>
      </c>
      <c r="W1106">
        <f t="shared" ref="W1106:W1119" si="780">ROUND(CX1106*I1106,2)</f>
        <v>0</v>
      </c>
      <c r="X1106">
        <f t="shared" ref="X1106:X1119" si="781">ROUND(CY1106,2)</f>
        <v>2152.77</v>
      </c>
      <c r="Y1106">
        <f t="shared" ref="Y1106:Y1119" si="782">ROUND(CZ1106,2)</f>
        <v>307.54000000000002</v>
      </c>
      <c r="AA1106">
        <v>150194011</v>
      </c>
      <c r="AB1106">
        <f t="shared" ref="AB1106:AB1119" si="783">ROUND((AC1106+AD1106+AF1106),6)</f>
        <v>508.31</v>
      </c>
      <c r="AC1106">
        <f>ROUND(((ES1106*11)),6)</f>
        <v>68.97</v>
      </c>
      <c r="AD1106">
        <f>ROUND(((((ET1106*11))-((EU1106*11)))+AE1106),6)</f>
        <v>0</v>
      </c>
      <c r="AE1106">
        <f>ROUND(((EU1106*11)),6)</f>
        <v>0</v>
      </c>
      <c r="AF1106">
        <f>ROUND(((EV1106*11)),6)</f>
        <v>439.34</v>
      </c>
      <c r="AG1106">
        <f t="shared" ref="AG1106:AG1119" si="784">ROUND((AP1106),6)</f>
        <v>0</v>
      </c>
      <c r="AH1106">
        <f>((EW1106*11))</f>
        <v>1.21</v>
      </c>
      <c r="AI1106">
        <f>((EX1106*11))</f>
        <v>0</v>
      </c>
      <c r="AJ1106">
        <f t="shared" ref="AJ1106:AJ1119" si="785">(AS1106)</f>
        <v>0</v>
      </c>
      <c r="AK1106">
        <v>46.21</v>
      </c>
      <c r="AL1106">
        <v>6.27</v>
      </c>
      <c r="AM1106">
        <v>0</v>
      </c>
      <c r="AN1106">
        <v>0</v>
      </c>
      <c r="AO1106">
        <v>39.94</v>
      </c>
      <c r="AP1106">
        <v>0</v>
      </c>
      <c r="AQ1106">
        <v>0.11</v>
      </c>
      <c r="AR1106">
        <v>0</v>
      </c>
      <c r="AS1106">
        <v>0</v>
      </c>
      <c r="AT1106">
        <v>70</v>
      </c>
      <c r="AU1106">
        <v>10</v>
      </c>
      <c r="AV1106">
        <v>1</v>
      </c>
      <c r="AW1106">
        <v>1</v>
      </c>
      <c r="AZ1106">
        <v>1</v>
      </c>
      <c r="BA1106">
        <v>1</v>
      </c>
      <c r="BB1106">
        <v>1</v>
      </c>
      <c r="BC1106">
        <v>1</v>
      </c>
      <c r="BD1106" t="s">
        <v>3</v>
      </c>
      <c r="BE1106" t="s">
        <v>3</v>
      </c>
      <c r="BF1106" t="s">
        <v>3</v>
      </c>
      <c r="BG1106" t="s">
        <v>3</v>
      </c>
      <c r="BH1106">
        <v>0</v>
      </c>
      <c r="BI1106">
        <v>4</v>
      </c>
      <c r="BJ1106" t="s">
        <v>245</v>
      </c>
      <c r="BM1106">
        <v>0</v>
      </c>
      <c r="BN1106">
        <v>0</v>
      </c>
      <c r="BO1106" t="s">
        <v>3</v>
      </c>
      <c r="BP1106">
        <v>0</v>
      </c>
      <c r="BQ1106">
        <v>1</v>
      </c>
      <c r="BR1106">
        <v>0</v>
      </c>
      <c r="BS1106">
        <v>1</v>
      </c>
      <c r="BT1106">
        <v>1</v>
      </c>
      <c r="BU1106">
        <v>1</v>
      </c>
      <c r="BV1106">
        <v>1</v>
      </c>
      <c r="BW1106">
        <v>1</v>
      </c>
      <c r="BX1106">
        <v>1</v>
      </c>
      <c r="BY1106" t="s">
        <v>3</v>
      </c>
      <c r="BZ1106">
        <v>70</v>
      </c>
      <c r="CA1106">
        <v>10</v>
      </c>
      <c r="CB1106" t="s">
        <v>3</v>
      </c>
      <c r="CE1106">
        <v>0</v>
      </c>
      <c r="CF1106">
        <v>0</v>
      </c>
      <c r="CG1106">
        <v>0</v>
      </c>
      <c r="CM1106">
        <v>0</v>
      </c>
      <c r="CN1106" t="s">
        <v>3</v>
      </c>
      <c r="CO1106">
        <v>0</v>
      </c>
      <c r="CP1106">
        <f t="shared" ref="CP1106:CP1119" si="786">(P1106+Q1106+S1106)</f>
        <v>3558.17</v>
      </c>
      <c r="CQ1106">
        <f t="shared" ref="CQ1106:CQ1119" si="787">(AC1106*BC1106*AW1106)</f>
        <v>68.97</v>
      </c>
      <c r="CR1106">
        <f>(((((ET1106*11))*BB1106-((EU1106*11))*BS1106)+AE1106*BS1106)*AV1106)</f>
        <v>0</v>
      </c>
      <c r="CS1106">
        <f t="shared" ref="CS1106:CS1119" si="788">(AE1106*BS1106*AV1106)</f>
        <v>0</v>
      </c>
      <c r="CT1106">
        <f t="shared" ref="CT1106:CT1119" si="789">(AF1106*BA1106*AV1106)</f>
        <v>439.34</v>
      </c>
      <c r="CU1106">
        <f t="shared" ref="CU1106:CU1119" si="790">AG1106</f>
        <v>0</v>
      </c>
      <c r="CV1106">
        <f t="shared" ref="CV1106:CV1119" si="791">(AH1106*AV1106)</f>
        <v>1.21</v>
      </c>
      <c r="CW1106">
        <f t="shared" ref="CW1106:CW1119" si="792">AI1106</f>
        <v>0</v>
      </c>
      <c r="CX1106">
        <f t="shared" ref="CX1106:CX1119" si="793">AJ1106</f>
        <v>0</v>
      </c>
      <c r="CY1106">
        <f t="shared" ref="CY1106:CY1119" si="794">((S1106*BZ1106)/100)</f>
        <v>2152.7660000000001</v>
      </c>
      <c r="CZ1106">
        <f t="shared" ref="CZ1106:CZ1119" si="795">((S1106*CA1106)/100)</f>
        <v>307.53800000000001</v>
      </c>
      <c r="DC1106" t="s">
        <v>3</v>
      </c>
      <c r="DD1106" t="s">
        <v>33</v>
      </c>
      <c r="DE1106" t="s">
        <v>33</v>
      </c>
      <c r="DF1106" t="s">
        <v>33</v>
      </c>
      <c r="DG1106" t="s">
        <v>33</v>
      </c>
      <c r="DH1106" t="s">
        <v>3</v>
      </c>
      <c r="DI1106" t="s">
        <v>33</v>
      </c>
      <c r="DJ1106" t="s">
        <v>33</v>
      </c>
      <c r="DK1106" t="s">
        <v>3</v>
      </c>
      <c r="DL1106" t="s">
        <v>33</v>
      </c>
      <c r="DM1106" t="s">
        <v>33</v>
      </c>
      <c r="DN1106">
        <v>0</v>
      </c>
      <c r="DO1106">
        <v>0</v>
      </c>
      <c r="DP1106">
        <v>1</v>
      </c>
      <c r="DQ1106">
        <v>1</v>
      </c>
      <c r="DU1106">
        <v>1010</v>
      </c>
      <c r="DV1106" t="s">
        <v>19</v>
      </c>
      <c r="DW1106" t="s">
        <v>19</v>
      </c>
      <c r="DX1106">
        <v>1</v>
      </c>
      <c r="DZ1106" t="s">
        <v>3</v>
      </c>
      <c r="EA1106" t="s">
        <v>3</v>
      </c>
      <c r="EB1106" t="s">
        <v>3</v>
      </c>
      <c r="EC1106" t="s">
        <v>3</v>
      </c>
      <c r="EE1106">
        <v>113434998</v>
      </c>
      <c r="EF1106">
        <v>1</v>
      </c>
      <c r="EG1106" t="s">
        <v>23</v>
      </c>
      <c r="EH1106">
        <v>0</v>
      </c>
      <c r="EI1106" t="s">
        <v>3</v>
      </c>
      <c r="EJ1106">
        <v>4</v>
      </c>
      <c r="EK1106">
        <v>0</v>
      </c>
      <c r="EL1106" t="s">
        <v>24</v>
      </c>
      <c r="EM1106" t="s">
        <v>25</v>
      </c>
      <c r="EO1106" t="s">
        <v>3</v>
      </c>
      <c r="EQ1106">
        <v>131072</v>
      </c>
      <c r="ER1106">
        <v>46.21</v>
      </c>
      <c r="ES1106">
        <v>6.27</v>
      </c>
      <c r="ET1106">
        <v>0</v>
      </c>
      <c r="EU1106">
        <v>0</v>
      </c>
      <c r="EV1106">
        <v>39.94</v>
      </c>
      <c r="EW1106">
        <v>0.11</v>
      </c>
      <c r="EX1106">
        <v>0</v>
      </c>
      <c r="EY1106">
        <v>0</v>
      </c>
      <c r="FQ1106">
        <v>0</v>
      </c>
      <c r="FR1106">
        <f t="shared" ref="FR1106:FR1119" si="796">ROUND(IF(BI1106=3,GM1106,0),2)</f>
        <v>0</v>
      </c>
      <c r="FS1106">
        <v>0</v>
      </c>
      <c r="FX1106">
        <v>770</v>
      </c>
      <c r="FY1106">
        <v>110</v>
      </c>
      <c r="GA1106" t="s">
        <v>3</v>
      </c>
      <c r="GD1106">
        <v>0</v>
      </c>
      <c r="GF1106">
        <v>1644429570</v>
      </c>
      <c r="GG1106">
        <v>2</v>
      </c>
      <c r="GH1106">
        <v>1</v>
      </c>
      <c r="GI1106">
        <v>-2</v>
      </c>
      <c r="GJ1106">
        <v>0</v>
      </c>
      <c r="GK1106">
        <f>ROUND(R1106*(R12)/100,2)</f>
        <v>0</v>
      </c>
      <c r="GL1106">
        <f t="shared" ref="GL1106:GL1119" si="797">ROUND(IF(AND(BH1106=3,BI1106=3,FS1106&lt;&gt;0),P1106,0),2)</f>
        <v>0</v>
      </c>
      <c r="GM1106">
        <f t="shared" ref="GM1106:GM1119" si="798">ROUND(O1106+X1106+Y1106+GK1106,2)+GX1106</f>
        <v>6018.48</v>
      </c>
      <c r="GN1106">
        <f t="shared" ref="GN1106:GN1119" si="799">IF(OR(BI1106=0,BI1106=1),GM1106,0)</f>
        <v>0</v>
      </c>
      <c r="GO1106">
        <f t="shared" ref="GO1106:GO1119" si="800">IF(BI1106=2,GM1106,0)</f>
        <v>0</v>
      </c>
      <c r="GP1106">
        <f t="shared" ref="GP1106:GP1119" si="801">IF(BI1106=4,GM1106+GX1106,0)</f>
        <v>6018.48</v>
      </c>
      <c r="GR1106">
        <v>0</v>
      </c>
      <c r="GS1106">
        <v>0</v>
      </c>
      <c r="GT1106">
        <v>0</v>
      </c>
      <c r="GU1106" t="s">
        <v>33</v>
      </c>
      <c r="GV1106">
        <f>ROUND(((GT1106*11)),6)</f>
        <v>0</v>
      </c>
      <c r="GW1106">
        <v>1</v>
      </c>
      <c r="GX1106">
        <f t="shared" ref="GX1106:GX1119" si="802">ROUND(HC1106*I1106,2)</f>
        <v>0</v>
      </c>
      <c r="HA1106">
        <v>0</v>
      </c>
      <c r="HB1106">
        <v>0</v>
      </c>
      <c r="HC1106">
        <f t="shared" ref="HC1106:HC1119" si="803">GV1106*GW1106</f>
        <v>0</v>
      </c>
      <c r="HE1106" t="s">
        <v>3</v>
      </c>
      <c r="HF1106" t="s">
        <v>3</v>
      </c>
      <c r="HM1106" t="s">
        <v>3</v>
      </c>
      <c r="HN1106" t="s">
        <v>3</v>
      </c>
      <c r="HO1106" t="s">
        <v>3</v>
      </c>
      <c r="HP1106" t="s">
        <v>3</v>
      </c>
      <c r="HQ1106" t="s">
        <v>3</v>
      </c>
      <c r="IK1106">
        <v>0</v>
      </c>
    </row>
    <row r="1107" spans="1:245" x14ac:dyDescent="0.2">
      <c r="A1107">
        <v>17</v>
      </c>
      <c r="B1107">
        <v>1</v>
      </c>
      <c r="C1107">
        <f>ROW(SmtRes!A980)</f>
        <v>980</v>
      </c>
      <c r="D1107">
        <f>ROW(EtalonRes!A980)</f>
        <v>980</v>
      </c>
      <c r="E1107" t="s">
        <v>683</v>
      </c>
      <c r="F1107" t="s">
        <v>239</v>
      </c>
      <c r="G1107" t="s">
        <v>606</v>
      </c>
      <c r="H1107" t="s">
        <v>19</v>
      </c>
      <c r="I1107">
        <v>7</v>
      </c>
      <c r="J1107">
        <v>0</v>
      </c>
      <c r="K1107">
        <v>7</v>
      </c>
      <c r="O1107">
        <f t="shared" si="772"/>
        <v>634.48</v>
      </c>
      <c r="P1107">
        <f t="shared" si="773"/>
        <v>75.39</v>
      </c>
      <c r="Q1107">
        <f t="shared" si="774"/>
        <v>0</v>
      </c>
      <c r="R1107">
        <f t="shared" si="775"/>
        <v>0</v>
      </c>
      <c r="S1107">
        <f t="shared" si="776"/>
        <v>559.09</v>
      </c>
      <c r="T1107">
        <f t="shared" si="777"/>
        <v>0</v>
      </c>
      <c r="U1107">
        <f t="shared" si="778"/>
        <v>1.54</v>
      </c>
      <c r="V1107">
        <f t="shared" si="779"/>
        <v>0</v>
      </c>
      <c r="W1107">
        <f t="shared" si="780"/>
        <v>0</v>
      </c>
      <c r="X1107">
        <f t="shared" si="781"/>
        <v>391.36</v>
      </c>
      <c r="Y1107">
        <f t="shared" si="782"/>
        <v>55.91</v>
      </c>
      <c r="AA1107">
        <v>150194011</v>
      </c>
      <c r="AB1107">
        <f t="shared" si="783"/>
        <v>90.64</v>
      </c>
      <c r="AC1107">
        <f>ROUND((ES1107),6)</f>
        <v>10.77</v>
      </c>
      <c r="AD1107">
        <f>ROUND((((ET1107)-(EU1107))+AE1107),6)</f>
        <v>0</v>
      </c>
      <c r="AE1107">
        <f>ROUND((EU1107),6)</f>
        <v>0</v>
      </c>
      <c r="AF1107">
        <f>ROUND((EV1107),6)</f>
        <v>79.87</v>
      </c>
      <c r="AG1107">
        <f t="shared" si="784"/>
        <v>0</v>
      </c>
      <c r="AH1107">
        <f>(EW1107)</f>
        <v>0.22</v>
      </c>
      <c r="AI1107">
        <f>(EX1107)</f>
        <v>0</v>
      </c>
      <c r="AJ1107">
        <f t="shared" si="785"/>
        <v>0</v>
      </c>
      <c r="AK1107">
        <v>90.64</v>
      </c>
      <c r="AL1107">
        <v>10.77</v>
      </c>
      <c r="AM1107">
        <v>0</v>
      </c>
      <c r="AN1107">
        <v>0</v>
      </c>
      <c r="AO1107">
        <v>79.87</v>
      </c>
      <c r="AP1107">
        <v>0</v>
      </c>
      <c r="AQ1107">
        <v>0.22</v>
      </c>
      <c r="AR1107">
        <v>0</v>
      </c>
      <c r="AS1107">
        <v>0</v>
      </c>
      <c r="AT1107">
        <v>70</v>
      </c>
      <c r="AU1107">
        <v>10</v>
      </c>
      <c r="AV1107">
        <v>1</v>
      </c>
      <c r="AW1107">
        <v>1</v>
      </c>
      <c r="AZ1107">
        <v>1</v>
      </c>
      <c r="BA1107">
        <v>1</v>
      </c>
      <c r="BB1107">
        <v>1</v>
      </c>
      <c r="BC1107">
        <v>1</v>
      </c>
      <c r="BD1107" t="s">
        <v>3</v>
      </c>
      <c r="BE1107" t="s">
        <v>3</v>
      </c>
      <c r="BF1107" t="s">
        <v>3</v>
      </c>
      <c r="BG1107" t="s">
        <v>3</v>
      </c>
      <c r="BH1107">
        <v>0</v>
      </c>
      <c r="BI1107">
        <v>4</v>
      </c>
      <c r="BJ1107" t="s">
        <v>241</v>
      </c>
      <c r="BM1107">
        <v>0</v>
      </c>
      <c r="BN1107">
        <v>0</v>
      </c>
      <c r="BO1107" t="s">
        <v>3</v>
      </c>
      <c r="BP1107">
        <v>0</v>
      </c>
      <c r="BQ1107">
        <v>1</v>
      </c>
      <c r="BR1107">
        <v>0</v>
      </c>
      <c r="BS1107">
        <v>1</v>
      </c>
      <c r="BT1107">
        <v>1</v>
      </c>
      <c r="BU1107">
        <v>1</v>
      </c>
      <c r="BV1107">
        <v>1</v>
      </c>
      <c r="BW1107">
        <v>1</v>
      </c>
      <c r="BX1107">
        <v>1</v>
      </c>
      <c r="BY1107" t="s">
        <v>3</v>
      </c>
      <c r="BZ1107">
        <v>70</v>
      </c>
      <c r="CA1107">
        <v>10</v>
      </c>
      <c r="CB1107" t="s">
        <v>3</v>
      </c>
      <c r="CE1107">
        <v>0</v>
      </c>
      <c r="CF1107">
        <v>0</v>
      </c>
      <c r="CG1107">
        <v>0</v>
      </c>
      <c r="CM1107">
        <v>0</v>
      </c>
      <c r="CN1107" t="s">
        <v>3</v>
      </c>
      <c r="CO1107">
        <v>0</v>
      </c>
      <c r="CP1107">
        <f t="shared" si="786"/>
        <v>634.48</v>
      </c>
      <c r="CQ1107">
        <f t="shared" si="787"/>
        <v>10.77</v>
      </c>
      <c r="CR1107">
        <f>((((ET1107)*BB1107-(EU1107)*BS1107)+AE1107*BS1107)*AV1107)</f>
        <v>0</v>
      </c>
      <c r="CS1107">
        <f t="shared" si="788"/>
        <v>0</v>
      </c>
      <c r="CT1107">
        <f t="shared" si="789"/>
        <v>79.87</v>
      </c>
      <c r="CU1107">
        <f t="shared" si="790"/>
        <v>0</v>
      </c>
      <c r="CV1107">
        <f t="shared" si="791"/>
        <v>0.22</v>
      </c>
      <c r="CW1107">
        <f t="shared" si="792"/>
        <v>0</v>
      </c>
      <c r="CX1107">
        <f t="shared" si="793"/>
        <v>0</v>
      </c>
      <c r="CY1107">
        <f t="shared" si="794"/>
        <v>391.36300000000006</v>
      </c>
      <c r="CZ1107">
        <f t="shared" si="795"/>
        <v>55.909000000000006</v>
      </c>
      <c r="DC1107" t="s">
        <v>3</v>
      </c>
      <c r="DD1107" t="s">
        <v>3</v>
      </c>
      <c r="DE1107" t="s">
        <v>3</v>
      </c>
      <c r="DF1107" t="s">
        <v>3</v>
      </c>
      <c r="DG1107" t="s">
        <v>3</v>
      </c>
      <c r="DH1107" t="s">
        <v>3</v>
      </c>
      <c r="DI1107" t="s">
        <v>3</v>
      </c>
      <c r="DJ1107" t="s">
        <v>3</v>
      </c>
      <c r="DK1107" t="s">
        <v>3</v>
      </c>
      <c r="DL1107" t="s">
        <v>3</v>
      </c>
      <c r="DM1107" t="s">
        <v>3</v>
      </c>
      <c r="DN1107">
        <v>0</v>
      </c>
      <c r="DO1107">
        <v>0</v>
      </c>
      <c r="DP1107">
        <v>1</v>
      </c>
      <c r="DQ1107">
        <v>1</v>
      </c>
      <c r="DU1107">
        <v>1010</v>
      </c>
      <c r="DV1107" t="s">
        <v>19</v>
      </c>
      <c r="DW1107" t="s">
        <v>19</v>
      </c>
      <c r="DX1107">
        <v>1</v>
      </c>
      <c r="DZ1107" t="s">
        <v>3</v>
      </c>
      <c r="EA1107" t="s">
        <v>3</v>
      </c>
      <c r="EB1107" t="s">
        <v>3</v>
      </c>
      <c r="EC1107" t="s">
        <v>3</v>
      </c>
      <c r="EE1107">
        <v>113434998</v>
      </c>
      <c r="EF1107">
        <v>1</v>
      </c>
      <c r="EG1107" t="s">
        <v>23</v>
      </c>
      <c r="EH1107">
        <v>0</v>
      </c>
      <c r="EI1107" t="s">
        <v>3</v>
      </c>
      <c r="EJ1107">
        <v>4</v>
      </c>
      <c r="EK1107">
        <v>0</v>
      </c>
      <c r="EL1107" t="s">
        <v>24</v>
      </c>
      <c r="EM1107" t="s">
        <v>25</v>
      </c>
      <c r="EO1107" t="s">
        <v>3</v>
      </c>
      <c r="EQ1107">
        <v>131072</v>
      </c>
      <c r="ER1107">
        <v>90.64</v>
      </c>
      <c r="ES1107">
        <v>10.77</v>
      </c>
      <c r="ET1107">
        <v>0</v>
      </c>
      <c r="EU1107">
        <v>0</v>
      </c>
      <c r="EV1107">
        <v>79.87</v>
      </c>
      <c r="EW1107">
        <v>0.22</v>
      </c>
      <c r="EX1107">
        <v>0</v>
      </c>
      <c r="EY1107">
        <v>0</v>
      </c>
      <c r="FQ1107">
        <v>0</v>
      </c>
      <c r="FR1107">
        <f t="shared" si="796"/>
        <v>0</v>
      </c>
      <c r="FS1107">
        <v>0</v>
      </c>
      <c r="FX1107">
        <v>70</v>
      </c>
      <c r="FY1107">
        <v>10</v>
      </c>
      <c r="GA1107" t="s">
        <v>3</v>
      </c>
      <c r="GD1107">
        <v>0</v>
      </c>
      <c r="GF1107">
        <v>-43418792</v>
      </c>
      <c r="GG1107">
        <v>2</v>
      </c>
      <c r="GH1107">
        <v>1</v>
      </c>
      <c r="GI1107">
        <v>-2</v>
      </c>
      <c r="GJ1107">
        <v>0</v>
      </c>
      <c r="GK1107">
        <f>ROUND(R1107*(R12)/100,2)</f>
        <v>0</v>
      </c>
      <c r="GL1107">
        <f t="shared" si="797"/>
        <v>0</v>
      </c>
      <c r="GM1107">
        <f t="shared" si="798"/>
        <v>1081.75</v>
      </c>
      <c r="GN1107">
        <f t="shared" si="799"/>
        <v>0</v>
      </c>
      <c r="GO1107">
        <f t="shared" si="800"/>
        <v>0</v>
      </c>
      <c r="GP1107">
        <f t="shared" si="801"/>
        <v>1081.75</v>
      </c>
      <c r="GR1107">
        <v>0</v>
      </c>
      <c r="GS1107">
        <v>0</v>
      </c>
      <c r="GT1107">
        <v>0</v>
      </c>
      <c r="GU1107" t="s">
        <v>3</v>
      </c>
      <c r="GV1107">
        <f>ROUND((GT1107),6)</f>
        <v>0</v>
      </c>
      <c r="GW1107">
        <v>1</v>
      </c>
      <c r="GX1107">
        <f t="shared" si="802"/>
        <v>0</v>
      </c>
      <c r="HA1107">
        <v>0</v>
      </c>
      <c r="HB1107">
        <v>0</v>
      </c>
      <c r="HC1107">
        <f t="shared" si="803"/>
        <v>0</v>
      </c>
      <c r="HE1107" t="s">
        <v>3</v>
      </c>
      <c r="HF1107" t="s">
        <v>3</v>
      </c>
      <c r="HM1107" t="s">
        <v>3</v>
      </c>
      <c r="HN1107" t="s">
        <v>3</v>
      </c>
      <c r="HO1107" t="s">
        <v>3</v>
      </c>
      <c r="HP1107" t="s">
        <v>3</v>
      </c>
      <c r="HQ1107" t="s">
        <v>3</v>
      </c>
      <c r="IK1107">
        <v>0</v>
      </c>
    </row>
    <row r="1108" spans="1:245" x14ac:dyDescent="0.2">
      <c r="A1108">
        <v>17</v>
      </c>
      <c r="B1108">
        <v>1</v>
      </c>
      <c r="C1108">
        <f>ROW(SmtRes!A984)</f>
        <v>984</v>
      </c>
      <c r="D1108">
        <f>ROW(EtalonRes!A984)</f>
        <v>984</v>
      </c>
      <c r="E1108" t="s">
        <v>684</v>
      </c>
      <c r="F1108" t="s">
        <v>367</v>
      </c>
      <c r="G1108" t="s">
        <v>685</v>
      </c>
      <c r="H1108" t="s">
        <v>19</v>
      </c>
      <c r="I1108">
        <f>ROUND(1+5,9)</f>
        <v>6</v>
      </c>
      <c r="J1108">
        <v>0</v>
      </c>
      <c r="K1108">
        <f>ROUND(1+5,9)</f>
        <v>6</v>
      </c>
      <c r="O1108">
        <f t="shared" si="772"/>
        <v>607.49</v>
      </c>
      <c r="P1108">
        <f t="shared" si="773"/>
        <v>2.94</v>
      </c>
      <c r="Q1108">
        <f t="shared" si="774"/>
        <v>66.36</v>
      </c>
      <c r="R1108">
        <f t="shared" si="775"/>
        <v>43.3</v>
      </c>
      <c r="S1108">
        <f t="shared" si="776"/>
        <v>538.19000000000005</v>
      </c>
      <c r="T1108">
        <f t="shared" si="777"/>
        <v>0</v>
      </c>
      <c r="U1108">
        <f t="shared" si="778"/>
        <v>1.3859999999999999</v>
      </c>
      <c r="V1108">
        <f t="shared" si="779"/>
        <v>0</v>
      </c>
      <c r="W1108">
        <f t="shared" si="780"/>
        <v>0</v>
      </c>
      <c r="X1108">
        <f t="shared" si="781"/>
        <v>376.73</v>
      </c>
      <c r="Y1108">
        <f t="shared" si="782"/>
        <v>53.82</v>
      </c>
      <c r="AA1108">
        <v>150194011</v>
      </c>
      <c r="AB1108">
        <f t="shared" si="783"/>
        <v>101.248</v>
      </c>
      <c r="AC1108">
        <f>ROUND(((ES1108*1)),6)</f>
        <v>0.49</v>
      </c>
      <c r="AD1108">
        <f>ROUND(((((ET1108*0.7))-((EU1108*0.7)))+AE1108),6)</f>
        <v>11.06</v>
      </c>
      <c r="AE1108">
        <f>ROUND(((EU1108*0.7)),6)</f>
        <v>7.2169999999999996</v>
      </c>
      <c r="AF1108">
        <f>ROUND(((EV1108*0.7)),6)</f>
        <v>89.697999999999993</v>
      </c>
      <c r="AG1108">
        <f t="shared" si="784"/>
        <v>0</v>
      </c>
      <c r="AH1108">
        <f>((EW1108*0.7))</f>
        <v>0.23099999999999998</v>
      </c>
      <c r="AI1108">
        <f>((EX1108*0.7))</f>
        <v>0</v>
      </c>
      <c r="AJ1108">
        <f t="shared" si="785"/>
        <v>0</v>
      </c>
      <c r="AK1108">
        <v>144.43</v>
      </c>
      <c r="AL1108">
        <v>0.49</v>
      </c>
      <c r="AM1108">
        <v>15.8</v>
      </c>
      <c r="AN1108">
        <v>10.31</v>
      </c>
      <c r="AO1108">
        <v>128.13999999999999</v>
      </c>
      <c r="AP1108">
        <v>0</v>
      </c>
      <c r="AQ1108">
        <v>0.33</v>
      </c>
      <c r="AR1108">
        <v>0</v>
      </c>
      <c r="AS1108">
        <v>0</v>
      </c>
      <c r="AT1108">
        <v>70</v>
      </c>
      <c r="AU1108">
        <v>10</v>
      </c>
      <c r="AV1108">
        <v>1</v>
      </c>
      <c r="AW1108">
        <v>1</v>
      </c>
      <c r="AZ1108">
        <v>1</v>
      </c>
      <c r="BA1108">
        <v>1</v>
      </c>
      <c r="BB1108">
        <v>1</v>
      </c>
      <c r="BC1108">
        <v>1</v>
      </c>
      <c r="BD1108" t="s">
        <v>3</v>
      </c>
      <c r="BE1108" t="s">
        <v>3</v>
      </c>
      <c r="BF1108" t="s">
        <v>3</v>
      </c>
      <c r="BG1108" t="s">
        <v>3</v>
      </c>
      <c r="BH1108">
        <v>0</v>
      </c>
      <c r="BI1108">
        <v>4</v>
      </c>
      <c r="BJ1108" t="s">
        <v>618</v>
      </c>
      <c r="BM1108">
        <v>0</v>
      </c>
      <c r="BN1108">
        <v>0</v>
      </c>
      <c r="BO1108" t="s">
        <v>3</v>
      </c>
      <c r="BP1108">
        <v>0</v>
      </c>
      <c r="BQ1108">
        <v>1</v>
      </c>
      <c r="BR1108">
        <v>0</v>
      </c>
      <c r="BS1108">
        <v>1</v>
      </c>
      <c r="BT1108">
        <v>1</v>
      </c>
      <c r="BU1108">
        <v>1</v>
      </c>
      <c r="BV1108">
        <v>1</v>
      </c>
      <c r="BW1108">
        <v>1</v>
      </c>
      <c r="BX1108">
        <v>1</v>
      </c>
      <c r="BY1108" t="s">
        <v>3</v>
      </c>
      <c r="BZ1108">
        <v>70</v>
      </c>
      <c r="CA1108">
        <v>10</v>
      </c>
      <c r="CB1108" t="s">
        <v>3</v>
      </c>
      <c r="CE1108">
        <v>0</v>
      </c>
      <c r="CF1108">
        <v>0</v>
      </c>
      <c r="CG1108">
        <v>0</v>
      </c>
      <c r="CM1108">
        <v>0</v>
      </c>
      <c r="CN1108" t="s">
        <v>850</v>
      </c>
      <c r="CO1108">
        <v>0</v>
      </c>
      <c r="CP1108">
        <f t="shared" si="786"/>
        <v>607.49</v>
      </c>
      <c r="CQ1108">
        <f t="shared" si="787"/>
        <v>0.49</v>
      </c>
      <c r="CR1108">
        <f>(((((ET1108*0.7))*BB1108-((EU1108*0.7))*BS1108)+AE1108*BS1108)*AV1108)</f>
        <v>11.06</v>
      </c>
      <c r="CS1108">
        <f t="shared" si="788"/>
        <v>7.2169999999999996</v>
      </c>
      <c r="CT1108">
        <f t="shared" si="789"/>
        <v>89.697999999999993</v>
      </c>
      <c r="CU1108">
        <f t="shared" si="790"/>
        <v>0</v>
      </c>
      <c r="CV1108">
        <f t="shared" si="791"/>
        <v>0.23099999999999998</v>
      </c>
      <c r="CW1108">
        <f t="shared" si="792"/>
        <v>0</v>
      </c>
      <c r="CX1108">
        <f t="shared" si="793"/>
        <v>0</v>
      </c>
      <c r="CY1108">
        <f t="shared" si="794"/>
        <v>376.733</v>
      </c>
      <c r="CZ1108">
        <f t="shared" si="795"/>
        <v>53.819000000000003</v>
      </c>
      <c r="DC1108" t="s">
        <v>3</v>
      </c>
      <c r="DD1108" t="s">
        <v>21</v>
      </c>
      <c r="DE1108" t="s">
        <v>22</v>
      </c>
      <c r="DF1108" t="s">
        <v>22</v>
      </c>
      <c r="DG1108" t="s">
        <v>22</v>
      </c>
      <c r="DH1108" t="s">
        <v>3</v>
      </c>
      <c r="DI1108" t="s">
        <v>22</v>
      </c>
      <c r="DJ1108" t="s">
        <v>22</v>
      </c>
      <c r="DK1108" t="s">
        <v>3</v>
      </c>
      <c r="DL1108" t="s">
        <v>3</v>
      </c>
      <c r="DM1108" t="s">
        <v>3</v>
      </c>
      <c r="DN1108">
        <v>0</v>
      </c>
      <c r="DO1108">
        <v>0</v>
      </c>
      <c r="DP1108">
        <v>1</v>
      </c>
      <c r="DQ1108">
        <v>1</v>
      </c>
      <c r="DU1108">
        <v>1010</v>
      </c>
      <c r="DV1108" t="s">
        <v>19</v>
      </c>
      <c r="DW1108" t="s">
        <v>19</v>
      </c>
      <c r="DX1108">
        <v>1</v>
      </c>
      <c r="DZ1108" t="s">
        <v>3</v>
      </c>
      <c r="EA1108" t="s">
        <v>3</v>
      </c>
      <c r="EB1108" t="s">
        <v>3</v>
      </c>
      <c r="EC1108" t="s">
        <v>3</v>
      </c>
      <c r="EE1108">
        <v>113434998</v>
      </c>
      <c r="EF1108">
        <v>1</v>
      </c>
      <c r="EG1108" t="s">
        <v>23</v>
      </c>
      <c r="EH1108">
        <v>0</v>
      </c>
      <c r="EI1108" t="s">
        <v>3</v>
      </c>
      <c r="EJ1108">
        <v>4</v>
      </c>
      <c r="EK1108">
        <v>0</v>
      </c>
      <c r="EL1108" t="s">
        <v>24</v>
      </c>
      <c r="EM1108" t="s">
        <v>25</v>
      </c>
      <c r="EO1108" t="s">
        <v>26</v>
      </c>
      <c r="EQ1108">
        <v>131072</v>
      </c>
      <c r="ER1108">
        <v>144.43</v>
      </c>
      <c r="ES1108">
        <v>0.49</v>
      </c>
      <c r="ET1108">
        <v>15.8</v>
      </c>
      <c r="EU1108">
        <v>10.31</v>
      </c>
      <c r="EV1108">
        <v>128.13999999999999</v>
      </c>
      <c r="EW1108">
        <v>0.33</v>
      </c>
      <c r="EX1108">
        <v>0</v>
      </c>
      <c r="EY1108">
        <v>0</v>
      </c>
      <c r="FQ1108">
        <v>0</v>
      </c>
      <c r="FR1108">
        <f t="shared" si="796"/>
        <v>0</v>
      </c>
      <c r="FS1108">
        <v>0</v>
      </c>
      <c r="FX1108">
        <v>70</v>
      </c>
      <c r="FY1108">
        <v>10</v>
      </c>
      <c r="GA1108" t="s">
        <v>3</v>
      </c>
      <c r="GD1108">
        <v>0</v>
      </c>
      <c r="GF1108">
        <v>-319243880</v>
      </c>
      <c r="GG1108">
        <v>2</v>
      </c>
      <c r="GH1108">
        <v>1</v>
      </c>
      <c r="GI1108">
        <v>-2</v>
      </c>
      <c r="GJ1108">
        <v>0</v>
      </c>
      <c r="GK1108">
        <f>ROUND(R1108*(R12)/100,2)</f>
        <v>46.76</v>
      </c>
      <c r="GL1108">
        <f t="shared" si="797"/>
        <v>0</v>
      </c>
      <c r="GM1108">
        <f t="shared" si="798"/>
        <v>1084.8</v>
      </c>
      <c r="GN1108">
        <f t="shared" si="799"/>
        <v>0</v>
      </c>
      <c r="GO1108">
        <f t="shared" si="800"/>
        <v>0</v>
      </c>
      <c r="GP1108">
        <f t="shared" si="801"/>
        <v>1084.8</v>
      </c>
      <c r="GR1108">
        <v>0</v>
      </c>
      <c r="GS1108">
        <v>3</v>
      </c>
      <c r="GT1108">
        <v>0</v>
      </c>
      <c r="GU1108" t="s">
        <v>3</v>
      </c>
      <c r="GV1108">
        <f>ROUND((GT1108),6)</f>
        <v>0</v>
      </c>
      <c r="GW1108">
        <v>1</v>
      </c>
      <c r="GX1108">
        <f t="shared" si="802"/>
        <v>0</v>
      </c>
      <c r="HA1108">
        <v>0</v>
      </c>
      <c r="HB1108">
        <v>0</v>
      </c>
      <c r="HC1108">
        <f t="shared" si="803"/>
        <v>0</v>
      </c>
      <c r="HE1108" t="s">
        <v>3</v>
      </c>
      <c r="HF1108" t="s">
        <v>3</v>
      </c>
      <c r="HM1108" t="s">
        <v>3</v>
      </c>
      <c r="HN1108" t="s">
        <v>3</v>
      </c>
      <c r="HO1108" t="s">
        <v>3</v>
      </c>
      <c r="HP1108" t="s">
        <v>3</v>
      </c>
      <c r="HQ1108" t="s">
        <v>3</v>
      </c>
      <c r="IK1108">
        <v>0</v>
      </c>
    </row>
    <row r="1109" spans="1:245" x14ac:dyDescent="0.2">
      <c r="A1109">
        <v>17</v>
      </c>
      <c r="B1109">
        <v>1</v>
      </c>
      <c r="C1109">
        <f>ROW(SmtRes!A986)</f>
        <v>986</v>
      </c>
      <c r="D1109">
        <f>ROW(EtalonRes!A986)</f>
        <v>986</v>
      </c>
      <c r="E1109" t="s">
        <v>686</v>
      </c>
      <c r="F1109" t="s">
        <v>371</v>
      </c>
      <c r="G1109" t="s">
        <v>687</v>
      </c>
      <c r="H1109" t="s">
        <v>19</v>
      </c>
      <c r="I1109">
        <f>ROUND(1+5,9)</f>
        <v>6</v>
      </c>
      <c r="J1109">
        <v>0</v>
      </c>
      <c r="K1109">
        <f>ROUND(1+5,9)</f>
        <v>6</v>
      </c>
      <c r="O1109">
        <f t="shared" si="772"/>
        <v>1270.67</v>
      </c>
      <c r="P1109">
        <f t="shared" si="773"/>
        <v>0</v>
      </c>
      <c r="Q1109">
        <f t="shared" si="774"/>
        <v>117.32</v>
      </c>
      <c r="R1109">
        <f t="shared" si="775"/>
        <v>76.73</v>
      </c>
      <c r="S1109">
        <f t="shared" si="776"/>
        <v>1153.3499999999999</v>
      </c>
      <c r="T1109">
        <f t="shared" si="777"/>
        <v>0</v>
      </c>
      <c r="U1109">
        <f t="shared" si="778"/>
        <v>2.9699999999999998</v>
      </c>
      <c r="V1109">
        <f t="shared" si="779"/>
        <v>0</v>
      </c>
      <c r="W1109">
        <f t="shared" si="780"/>
        <v>0</v>
      </c>
      <c r="X1109">
        <f t="shared" si="781"/>
        <v>807.35</v>
      </c>
      <c r="Y1109">
        <f t="shared" si="782"/>
        <v>115.34</v>
      </c>
      <c r="AA1109">
        <v>150194011</v>
      </c>
      <c r="AB1109">
        <f t="shared" si="783"/>
        <v>211.7775</v>
      </c>
      <c r="AC1109">
        <f>ROUND((((ES1109*1)*11)),6)</f>
        <v>0</v>
      </c>
      <c r="AD1109">
        <f>ROUND((((((ET1109*0.75)*11))-(((EU1109*0.75)*11)))+AE1109),6)</f>
        <v>19.552499999999998</v>
      </c>
      <c r="AE1109">
        <f>ROUND((((EU1109*0.75)*11)),6)</f>
        <v>12.7875</v>
      </c>
      <c r="AF1109">
        <f>ROUND((((EV1109*0.75)*11)),6)</f>
        <v>192.22499999999999</v>
      </c>
      <c r="AG1109">
        <f t="shared" si="784"/>
        <v>0</v>
      </c>
      <c r="AH1109">
        <f>(((EW1109*0.75)*11))</f>
        <v>0.495</v>
      </c>
      <c r="AI1109">
        <f>(((EX1109*0.75)*11))</f>
        <v>0</v>
      </c>
      <c r="AJ1109">
        <f t="shared" si="785"/>
        <v>0</v>
      </c>
      <c r="AK1109">
        <v>25.67</v>
      </c>
      <c r="AL1109">
        <v>0</v>
      </c>
      <c r="AM1109">
        <v>2.37</v>
      </c>
      <c r="AN1109">
        <v>1.55</v>
      </c>
      <c r="AO1109">
        <v>23.3</v>
      </c>
      <c r="AP1109">
        <v>0</v>
      </c>
      <c r="AQ1109">
        <v>0.06</v>
      </c>
      <c r="AR1109">
        <v>0</v>
      </c>
      <c r="AS1109">
        <v>0</v>
      </c>
      <c r="AT1109">
        <v>70</v>
      </c>
      <c r="AU1109">
        <v>10</v>
      </c>
      <c r="AV1109">
        <v>1</v>
      </c>
      <c r="AW1109">
        <v>1</v>
      </c>
      <c r="AZ1109">
        <v>1</v>
      </c>
      <c r="BA1109">
        <v>1</v>
      </c>
      <c r="BB1109">
        <v>1</v>
      </c>
      <c r="BC1109">
        <v>1</v>
      </c>
      <c r="BD1109" t="s">
        <v>3</v>
      </c>
      <c r="BE1109" t="s">
        <v>3</v>
      </c>
      <c r="BF1109" t="s">
        <v>3</v>
      </c>
      <c r="BG1109" t="s">
        <v>3</v>
      </c>
      <c r="BH1109">
        <v>0</v>
      </c>
      <c r="BI1109">
        <v>4</v>
      </c>
      <c r="BJ1109" t="s">
        <v>621</v>
      </c>
      <c r="BM1109">
        <v>0</v>
      </c>
      <c r="BN1109">
        <v>0</v>
      </c>
      <c r="BO1109" t="s">
        <v>3</v>
      </c>
      <c r="BP1109">
        <v>0</v>
      </c>
      <c r="BQ1109">
        <v>1</v>
      </c>
      <c r="BR1109">
        <v>0</v>
      </c>
      <c r="BS1109">
        <v>1</v>
      </c>
      <c r="BT1109">
        <v>1</v>
      </c>
      <c r="BU1109">
        <v>1</v>
      </c>
      <c r="BV1109">
        <v>1</v>
      </c>
      <c r="BW1109">
        <v>1</v>
      </c>
      <c r="BX1109">
        <v>1</v>
      </c>
      <c r="BY1109" t="s">
        <v>3</v>
      </c>
      <c r="BZ1109">
        <v>70</v>
      </c>
      <c r="CA1109">
        <v>10</v>
      </c>
      <c r="CB1109" t="s">
        <v>3</v>
      </c>
      <c r="CE1109">
        <v>0</v>
      </c>
      <c r="CF1109">
        <v>0</v>
      </c>
      <c r="CG1109">
        <v>0</v>
      </c>
      <c r="CM1109">
        <v>0</v>
      </c>
      <c r="CN1109" t="s">
        <v>851</v>
      </c>
      <c r="CO1109">
        <v>0</v>
      </c>
      <c r="CP1109">
        <f t="shared" si="786"/>
        <v>1270.6699999999998</v>
      </c>
      <c r="CQ1109">
        <f t="shared" si="787"/>
        <v>0</v>
      </c>
      <c r="CR1109">
        <f>((((((ET1109*0.75)*11))*BB1109-(((EU1109*0.75)*11))*BS1109)+AE1109*BS1109)*AV1109)</f>
        <v>19.552500000000002</v>
      </c>
      <c r="CS1109">
        <f t="shared" si="788"/>
        <v>12.7875</v>
      </c>
      <c r="CT1109">
        <f t="shared" si="789"/>
        <v>192.22499999999999</v>
      </c>
      <c r="CU1109">
        <f t="shared" si="790"/>
        <v>0</v>
      </c>
      <c r="CV1109">
        <f t="shared" si="791"/>
        <v>0.495</v>
      </c>
      <c r="CW1109">
        <f t="shared" si="792"/>
        <v>0</v>
      </c>
      <c r="CX1109">
        <f t="shared" si="793"/>
        <v>0</v>
      </c>
      <c r="CY1109">
        <f t="shared" si="794"/>
        <v>807.34500000000003</v>
      </c>
      <c r="CZ1109">
        <f t="shared" si="795"/>
        <v>115.33499999999999</v>
      </c>
      <c r="DC1109" t="s">
        <v>3</v>
      </c>
      <c r="DD1109" t="s">
        <v>31</v>
      </c>
      <c r="DE1109" t="s">
        <v>32</v>
      </c>
      <c r="DF1109" t="s">
        <v>32</v>
      </c>
      <c r="DG1109" t="s">
        <v>32</v>
      </c>
      <c r="DH1109" t="s">
        <v>3</v>
      </c>
      <c r="DI1109" t="s">
        <v>32</v>
      </c>
      <c r="DJ1109" t="s">
        <v>32</v>
      </c>
      <c r="DK1109" t="s">
        <v>3</v>
      </c>
      <c r="DL1109" t="s">
        <v>33</v>
      </c>
      <c r="DM1109" t="s">
        <v>33</v>
      </c>
      <c r="DN1109">
        <v>0</v>
      </c>
      <c r="DO1109">
        <v>0</v>
      </c>
      <c r="DP1109">
        <v>1</v>
      </c>
      <c r="DQ1109">
        <v>1</v>
      </c>
      <c r="DU1109">
        <v>1010</v>
      </c>
      <c r="DV1109" t="s">
        <v>19</v>
      </c>
      <c r="DW1109" t="s">
        <v>19</v>
      </c>
      <c r="DX1109">
        <v>1</v>
      </c>
      <c r="DZ1109" t="s">
        <v>3</v>
      </c>
      <c r="EA1109" t="s">
        <v>3</v>
      </c>
      <c r="EB1109" t="s">
        <v>3</v>
      </c>
      <c r="EC1109" t="s">
        <v>3</v>
      </c>
      <c r="EE1109">
        <v>113434998</v>
      </c>
      <c r="EF1109">
        <v>1</v>
      </c>
      <c r="EG1109" t="s">
        <v>23</v>
      </c>
      <c r="EH1109">
        <v>0</v>
      </c>
      <c r="EI1109" t="s">
        <v>3</v>
      </c>
      <c r="EJ1109">
        <v>4</v>
      </c>
      <c r="EK1109">
        <v>0</v>
      </c>
      <c r="EL1109" t="s">
        <v>24</v>
      </c>
      <c r="EM1109" t="s">
        <v>25</v>
      </c>
      <c r="EO1109" t="s">
        <v>34</v>
      </c>
      <c r="EQ1109">
        <v>131072</v>
      </c>
      <c r="ER1109">
        <v>25.67</v>
      </c>
      <c r="ES1109">
        <v>0</v>
      </c>
      <c r="ET1109">
        <v>2.37</v>
      </c>
      <c r="EU1109">
        <v>1.55</v>
      </c>
      <c r="EV1109">
        <v>23.3</v>
      </c>
      <c r="EW1109">
        <v>0.06</v>
      </c>
      <c r="EX1109">
        <v>0</v>
      </c>
      <c r="EY1109">
        <v>0</v>
      </c>
      <c r="FQ1109">
        <v>0</v>
      </c>
      <c r="FR1109">
        <f t="shared" si="796"/>
        <v>0</v>
      </c>
      <c r="FS1109">
        <v>0</v>
      </c>
      <c r="FX1109">
        <v>770</v>
      </c>
      <c r="FY1109">
        <v>110</v>
      </c>
      <c r="GA1109" t="s">
        <v>3</v>
      </c>
      <c r="GD1109">
        <v>0</v>
      </c>
      <c r="GF1109">
        <v>261629588</v>
      </c>
      <c r="GG1109">
        <v>2</v>
      </c>
      <c r="GH1109">
        <v>1</v>
      </c>
      <c r="GI1109">
        <v>-2</v>
      </c>
      <c r="GJ1109">
        <v>0</v>
      </c>
      <c r="GK1109">
        <f>ROUND(R1109*(R12)/100,2)</f>
        <v>82.87</v>
      </c>
      <c r="GL1109">
        <f t="shared" si="797"/>
        <v>0</v>
      </c>
      <c r="GM1109">
        <f t="shared" si="798"/>
        <v>2276.23</v>
      </c>
      <c r="GN1109">
        <f t="shared" si="799"/>
        <v>0</v>
      </c>
      <c r="GO1109">
        <f t="shared" si="800"/>
        <v>0</v>
      </c>
      <c r="GP1109">
        <f t="shared" si="801"/>
        <v>2276.23</v>
      </c>
      <c r="GR1109">
        <v>0</v>
      </c>
      <c r="GS1109">
        <v>3</v>
      </c>
      <c r="GT1109">
        <v>0</v>
      </c>
      <c r="GU1109" t="s">
        <v>33</v>
      </c>
      <c r="GV1109">
        <f>ROUND(((GT1109*11)),6)</f>
        <v>0</v>
      </c>
      <c r="GW1109">
        <v>1</v>
      </c>
      <c r="GX1109">
        <f t="shared" si="802"/>
        <v>0</v>
      </c>
      <c r="HA1109">
        <v>0</v>
      </c>
      <c r="HB1109">
        <v>0</v>
      </c>
      <c r="HC1109">
        <f t="shared" si="803"/>
        <v>0</v>
      </c>
      <c r="HE1109" t="s">
        <v>3</v>
      </c>
      <c r="HF1109" t="s">
        <v>3</v>
      </c>
      <c r="HM1109" t="s">
        <v>3</v>
      </c>
      <c r="HN1109" t="s">
        <v>3</v>
      </c>
      <c r="HO1109" t="s">
        <v>3</v>
      </c>
      <c r="HP1109" t="s">
        <v>3</v>
      </c>
      <c r="HQ1109" t="s">
        <v>3</v>
      </c>
      <c r="IK1109">
        <v>0</v>
      </c>
    </row>
    <row r="1110" spans="1:245" x14ac:dyDescent="0.2">
      <c r="A1110">
        <v>17</v>
      </c>
      <c r="B1110">
        <v>1</v>
      </c>
      <c r="C1110">
        <f>ROW(SmtRes!A990)</f>
        <v>990</v>
      </c>
      <c r="D1110">
        <f>ROW(EtalonRes!A990)</f>
        <v>990</v>
      </c>
      <c r="E1110" t="s">
        <v>688</v>
      </c>
      <c r="F1110" t="s">
        <v>423</v>
      </c>
      <c r="G1110" t="s">
        <v>689</v>
      </c>
      <c r="H1110" t="s">
        <v>19</v>
      </c>
      <c r="I1110">
        <f>ROUND(1+5,9)</f>
        <v>6</v>
      </c>
      <c r="J1110">
        <v>0</v>
      </c>
      <c r="K1110">
        <f>ROUND(1+5,9)</f>
        <v>6</v>
      </c>
      <c r="O1110">
        <f t="shared" si="772"/>
        <v>1592.88</v>
      </c>
      <c r="P1110">
        <f t="shared" si="773"/>
        <v>24.42</v>
      </c>
      <c r="Q1110">
        <f t="shared" si="774"/>
        <v>0</v>
      </c>
      <c r="R1110">
        <f t="shared" si="775"/>
        <v>0</v>
      </c>
      <c r="S1110">
        <f t="shared" si="776"/>
        <v>1568.46</v>
      </c>
      <c r="T1110">
        <f t="shared" si="777"/>
        <v>0</v>
      </c>
      <c r="U1110">
        <f t="shared" si="778"/>
        <v>4.32</v>
      </c>
      <c r="V1110">
        <f t="shared" si="779"/>
        <v>0</v>
      </c>
      <c r="W1110">
        <f t="shared" si="780"/>
        <v>0</v>
      </c>
      <c r="X1110">
        <f t="shared" si="781"/>
        <v>1097.92</v>
      </c>
      <c r="Y1110">
        <f t="shared" si="782"/>
        <v>156.85</v>
      </c>
      <c r="AA1110">
        <v>150194011</v>
      </c>
      <c r="AB1110">
        <f t="shared" si="783"/>
        <v>265.48</v>
      </c>
      <c r="AC1110">
        <f>ROUND((ES1110),6)</f>
        <v>4.07</v>
      </c>
      <c r="AD1110">
        <f>ROUND((((ET1110)-(EU1110))+AE1110),6)</f>
        <v>0</v>
      </c>
      <c r="AE1110">
        <f>ROUND((EU1110),6)</f>
        <v>0</v>
      </c>
      <c r="AF1110">
        <f>ROUND((EV1110),6)</f>
        <v>261.41000000000003</v>
      </c>
      <c r="AG1110">
        <f t="shared" si="784"/>
        <v>0</v>
      </c>
      <c r="AH1110">
        <f>(EW1110)</f>
        <v>0.72</v>
      </c>
      <c r="AI1110">
        <f>(EX1110)</f>
        <v>0</v>
      </c>
      <c r="AJ1110">
        <f t="shared" si="785"/>
        <v>0</v>
      </c>
      <c r="AK1110">
        <v>265.48</v>
      </c>
      <c r="AL1110">
        <v>4.07</v>
      </c>
      <c r="AM1110">
        <v>0</v>
      </c>
      <c r="AN1110">
        <v>0</v>
      </c>
      <c r="AO1110">
        <v>261.41000000000003</v>
      </c>
      <c r="AP1110">
        <v>0</v>
      </c>
      <c r="AQ1110">
        <v>0.72</v>
      </c>
      <c r="AR1110">
        <v>0</v>
      </c>
      <c r="AS1110">
        <v>0</v>
      </c>
      <c r="AT1110">
        <v>70</v>
      </c>
      <c r="AU1110">
        <v>10</v>
      </c>
      <c r="AV1110">
        <v>1</v>
      </c>
      <c r="AW1110">
        <v>1</v>
      </c>
      <c r="AZ1110">
        <v>1</v>
      </c>
      <c r="BA1110">
        <v>1</v>
      </c>
      <c r="BB1110">
        <v>1</v>
      </c>
      <c r="BC1110">
        <v>1</v>
      </c>
      <c r="BD1110" t="s">
        <v>3</v>
      </c>
      <c r="BE1110" t="s">
        <v>3</v>
      </c>
      <c r="BF1110" t="s">
        <v>3</v>
      </c>
      <c r="BG1110" t="s">
        <v>3</v>
      </c>
      <c r="BH1110">
        <v>0</v>
      </c>
      <c r="BI1110">
        <v>4</v>
      </c>
      <c r="BJ1110" t="s">
        <v>425</v>
      </c>
      <c r="BM1110">
        <v>0</v>
      </c>
      <c r="BN1110">
        <v>0</v>
      </c>
      <c r="BO1110" t="s">
        <v>3</v>
      </c>
      <c r="BP1110">
        <v>0</v>
      </c>
      <c r="BQ1110">
        <v>1</v>
      </c>
      <c r="BR1110">
        <v>0</v>
      </c>
      <c r="BS1110">
        <v>1</v>
      </c>
      <c r="BT1110">
        <v>1</v>
      </c>
      <c r="BU1110">
        <v>1</v>
      </c>
      <c r="BV1110">
        <v>1</v>
      </c>
      <c r="BW1110">
        <v>1</v>
      </c>
      <c r="BX1110">
        <v>1</v>
      </c>
      <c r="BY1110" t="s">
        <v>3</v>
      </c>
      <c r="BZ1110">
        <v>70</v>
      </c>
      <c r="CA1110">
        <v>10</v>
      </c>
      <c r="CB1110" t="s">
        <v>3</v>
      </c>
      <c r="CE1110">
        <v>0</v>
      </c>
      <c r="CF1110">
        <v>0</v>
      </c>
      <c r="CG1110">
        <v>0</v>
      </c>
      <c r="CM1110">
        <v>0</v>
      </c>
      <c r="CN1110" t="s">
        <v>3</v>
      </c>
      <c r="CO1110">
        <v>0</v>
      </c>
      <c r="CP1110">
        <f t="shared" si="786"/>
        <v>1592.88</v>
      </c>
      <c r="CQ1110">
        <f t="shared" si="787"/>
        <v>4.07</v>
      </c>
      <c r="CR1110">
        <f>((((ET1110)*BB1110-(EU1110)*BS1110)+AE1110*BS1110)*AV1110)</f>
        <v>0</v>
      </c>
      <c r="CS1110">
        <f t="shared" si="788"/>
        <v>0</v>
      </c>
      <c r="CT1110">
        <f t="shared" si="789"/>
        <v>261.41000000000003</v>
      </c>
      <c r="CU1110">
        <f t="shared" si="790"/>
        <v>0</v>
      </c>
      <c r="CV1110">
        <f t="shared" si="791"/>
        <v>0.72</v>
      </c>
      <c r="CW1110">
        <f t="shared" si="792"/>
        <v>0</v>
      </c>
      <c r="CX1110">
        <f t="shared" si="793"/>
        <v>0</v>
      </c>
      <c r="CY1110">
        <f t="shared" si="794"/>
        <v>1097.922</v>
      </c>
      <c r="CZ1110">
        <f t="shared" si="795"/>
        <v>156.846</v>
      </c>
      <c r="DC1110" t="s">
        <v>3</v>
      </c>
      <c r="DD1110" t="s">
        <v>3</v>
      </c>
      <c r="DE1110" t="s">
        <v>3</v>
      </c>
      <c r="DF1110" t="s">
        <v>3</v>
      </c>
      <c r="DG1110" t="s">
        <v>3</v>
      </c>
      <c r="DH1110" t="s">
        <v>3</v>
      </c>
      <c r="DI1110" t="s">
        <v>3</v>
      </c>
      <c r="DJ1110" t="s">
        <v>3</v>
      </c>
      <c r="DK1110" t="s">
        <v>3</v>
      </c>
      <c r="DL1110" t="s">
        <v>3</v>
      </c>
      <c r="DM1110" t="s">
        <v>3</v>
      </c>
      <c r="DN1110">
        <v>0</v>
      </c>
      <c r="DO1110">
        <v>0</v>
      </c>
      <c r="DP1110">
        <v>1</v>
      </c>
      <c r="DQ1110">
        <v>1</v>
      </c>
      <c r="DU1110">
        <v>1010</v>
      </c>
      <c r="DV1110" t="s">
        <v>19</v>
      </c>
      <c r="DW1110" t="s">
        <v>19</v>
      </c>
      <c r="DX1110">
        <v>1</v>
      </c>
      <c r="DZ1110" t="s">
        <v>3</v>
      </c>
      <c r="EA1110" t="s">
        <v>3</v>
      </c>
      <c r="EB1110" t="s">
        <v>3</v>
      </c>
      <c r="EC1110" t="s">
        <v>3</v>
      </c>
      <c r="EE1110">
        <v>113434998</v>
      </c>
      <c r="EF1110">
        <v>1</v>
      </c>
      <c r="EG1110" t="s">
        <v>23</v>
      </c>
      <c r="EH1110">
        <v>0</v>
      </c>
      <c r="EI1110" t="s">
        <v>3</v>
      </c>
      <c r="EJ1110">
        <v>4</v>
      </c>
      <c r="EK1110">
        <v>0</v>
      </c>
      <c r="EL1110" t="s">
        <v>24</v>
      </c>
      <c r="EM1110" t="s">
        <v>25</v>
      </c>
      <c r="EO1110" t="s">
        <v>3</v>
      </c>
      <c r="EQ1110">
        <v>131072</v>
      </c>
      <c r="ER1110">
        <v>265.48</v>
      </c>
      <c r="ES1110">
        <v>4.07</v>
      </c>
      <c r="ET1110">
        <v>0</v>
      </c>
      <c r="EU1110">
        <v>0</v>
      </c>
      <c r="EV1110">
        <v>261.41000000000003</v>
      </c>
      <c r="EW1110">
        <v>0.72</v>
      </c>
      <c r="EX1110">
        <v>0</v>
      </c>
      <c r="EY1110">
        <v>0</v>
      </c>
      <c r="FQ1110">
        <v>0</v>
      </c>
      <c r="FR1110">
        <f t="shared" si="796"/>
        <v>0</v>
      </c>
      <c r="FS1110">
        <v>0</v>
      </c>
      <c r="FX1110">
        <v>70</v>
      </c>
      <c r="FY1110">
        <v>10</v>
      </c>
      <c r="GA1110" t="s">
        <v>3</v>
      </c>
      <c r="GD1110">
        <v>0</v>
      </c>
      <c r="GF1110">
        <v>852266954</v>
      </c>
      <c r="GG1110">
        <v>2</v>
      </c>
      <c r="GH1110">
        <v>1</v>
      </c>
      <c r="GI1110">
        <v>-2</v>
      </c>
      <c r="GJ1110">
        <v>0</v>
      </c>
      <c r="GK1110">
        <f>ROUND(R1110*(R12)/100,2)</f>
        <v>0</v>
      </c>
      <c r="GL1110">
        <f t="shared" si="797"/>
        <v>0</v>
      </c>
      <c r="GM1110">
        <f t="shared" si="798"/>
        <v>2847.65</v>
      </c>
      <c r="GN1110">
        <f t="shared" si="799"/>
        <v>0</v>
      </c>
      <c r="GO1110">
        <f t="shared" si="800"/>
        <v>0</v>
      </c>
      <c r="GP1110">
        <f t="shared" si="801"/>
        <v>2847.65</v>
      </c>
      <c r="GR1110">
        <v>0</v>
      </c>
      <c r="GS1110">
        <v>0</v>
      </c>
      <c r="GT1110">
        <v>0</v>
      </c>
      <c r="GU1110" t="s">
        <v>3</v>
      </c>
      <c r="GV1110">
        <f>ROUND((GT1110),6)</f>
        <v>0</v>
      </c>
      <c r="GW1110">
        <v>1</v>
      </c>
      <c r="GX1110">
        <f t="shared" si="802"/>
        <v>0</v>
      </c>
      <c r="HA1110">
        <v>0</v>
      </c>
      <c r="HB1110">
        <v>0</v>
      </c>
      <c r="HC1110">
        <f t="shared" si="803"/>
        <v>0</v>
      </c>
      <c r="HE1110" t="s">
        <v>3</v>
      </c>
      <c r="HF1110" t="s">
        <v>3</v>
      </c>
      <c r="HM1110" t="s">
        <v>3</v>
      </c>
      <c r="HN1110" t="s">
        <v>3</v>
      </c>
      <c r="HO1110" t="s">
        <v>3</v>
      </c>
      <c r="HP1110" t="s">
        <v>3</v>
      </c>
      <c r="HQ1110" t="s">
        <v>3</v>
      </c>
      <c r="IK1110">
        <v>0</v>
      </c>
    </row>
    <row r="1111" spans="1:245" x14ac:dyDescent="0.2">
      <c r="A1111">
        <v>17</v>
      </c>
      <c r="B1111">
        <v>1</v>
      </c>
      <c r="C1111">
        <f>ROW(SmtRes!A993)</f>
        <v>993</v>
      </c>
      <c r="D1111">
        <f>ROW(EtalonRes!A993)</f>
        <v>993</v>
      </c>
      <c r="E1111" t="s">
        <v>690</v>
      </c>
      <c r="F1111" t="s">
        <v>427</v>
      </c>
      <c r="G1111" t="s">
        <v>691</v>
      </c>
      <c r="H1111" t="s">
        <v>19</v>
      </c>
      <c r="I1111">
        <f>ROUND(1+5,9)</f>
        <v>6</v>
      </c>
      <c r="J1111">
        <v>0</v>
      </c>
      <c r="K1111">
        <f>ROUND(1+5,9)</f>
        <v>6</v>
      </c>
      <c r="O1111">
        <f t="shared" si="772"/>
        <v>5303.76</v>
      </c>
      <c r="P1111">
        <f t="shared" si="773"/>
        <v>510.84</v>
      </c>
      <c r="Q1111">
        <f t="shared" si="774"/>
        <v>0</v>
      </c>
      <c r="R1111">
        <f t="shared" si="775"/>
        <v>0</v>
      </c>
      <c r="S1111">
        <f t="shared" si="776"/>
        <v>4792.92</v>
      </c>
      <c r="T1111">
        <f t="shared" si="777"/>
        <v>0</v>
      </c>
      <c r="U1111">
        <f t="shared" si="778"/>
        <v>13.200000000000001</v>
      </c>
      <c r="V1111">
        <f t="shared" si="779"/>
        <v>0</v>
      </c>
      <c r="W1111">
        <f t="shared" si="780"/>
        <v>0</v>
      </c>
      <c r="X1111">
        <f t="shared" si="781"/>
        <v>3355.04</v>
      </c>
      <c r="Y1111">
        <f t="shared" si="782"/>
        <v>479.29</v>
      </c>
      <c r="AA1111">
        <v>150194011</v>
      </c>
      <c r="AB1111">
        <f t="shared" si="783"/>
        <v>883.96</v>
      </c>
      <c r="AC1111">
        <f>ROUND(((ES1111*11)),6)</f>
        <v>85.14</v>
      </c>
      <c r="AD1111">
        <f>ROUND(((((ET1111*11))-((EU1111*11)))+AE1111),6)</f>
        <v>0</v>
      </c>
      <c r="AE1111">
        <f>ROUND(((EU1111*11)),6)</f>
        <v>0</v>
      </c>
      <c r="AF1111">
        <f>ROUND(((EV1111*11)),6)</f>
        <v>798.82</v>
      </c>
      <c r="AG1111">
        <f t="shared" si="784"/>
        <v>0</v>
      </c>
      <c r="AH1111">
        <f>((EW1111*11))</f>
        <v>2.2000000000000002</v>
      </c>
      <c r="AI1111">
        <f>((EX1111*11))</f>
        <v>0</v>
      </c>
      <c r="AJ1111">
        <f t="shared" si="785"/>
        <v>0</v>
      </c>
      <c r="AK1111">
        <v>80.36</v>
      </c>
      <c r="AL1111">
        <v>7.74</v>
      </c>
      <c r="AM1111">
        <v>0</v>
      </c>
      <c r="AN1111">
        <v>0</v>
      </c>
      <c r="AO1111">
        <v>72.62</v>
      </c>
      <c r="AP1111">
        <v>0</v>
      </c>
      <c r="AQ1111">
        <v>0.2</v>
      </c>
      <c r="AR1111">
        <v>0</v>
      </c>
      <c r="AS1111">
        <v>0</v>
      </c>
      <c r="AT1111">
        <v>70</v>
      </c>
      <c r="AU1111">
        <v>10</v>
      </c>
      <c r="AV1111">
        <v>1</v>
      </c>
      <c r="AW1111">
        <v>1</v>
      </c>
      <c r="AZ1111">
        <v>1</v>
      </c>
      <c r="BA1111">
        <v>1</v>
      </c>
      <c r="BB1111">
        <v>1</v>
      </c>
      <c r="BC1111">
        <v>1</v>
      </c>
      <c r="BD1111" t="s">
        <v>3</v>
      </c>
      <c r="BE1111" t="s">
        <v>3</v>
      </c>
      <c r="BF1111" t="s">
        <v>3</v>
      </c>
      <c r="BG1111" t="s">
        <v>3</v>
      </c>
      <c r="BH1111">
        <v>0</v>
      </c>
      <c r="BI1111">
        <v>4</v>
      </c>
      <c r="BJ1111" t="s">
        <v>429</v>
      </c>
      <c r="BM1111">
        <v>0</v>
      </c>
      <c r="BN1111">
        <v>0</v>
      </c>
      <c r="BO1111" t="s">
        <v>3</v>
      </c>
      <c r="BP1111">
        <v>0</v>
      </c>
      <c r="BQ1111">
        <v>1</v>
      </c>
      <c r="BR1111">
        <v>0</v>
      </c>
      <c r="BS1111">
        <v>1</v>
      </c>
      <c r="BT1111">
        <v>1</v>
      </c>
      <c r="BU1111">
        <v>1</v>
      </c>
      <c r="BV1111">
        <v>1</v>
      </c>
      <c r="BW1111">
        <v>1</v>
      </c>
      <c r="BX1111">
        <v>1</v>
      </c>
      <c r="BY1111" t="s">
        <v>3</v>
      </c>
      <c r="BZ1111">
        <v>70</v>
      </c>
      <c r="CA1111">
        <v>10</v>
      </c>
      <c r="CB1111" t="s">
        <v>3</v>
      </c>
      <c r="CE1111">
        <v>0</v>
      </c>
      <c r="CF1111">
        <v>0</v>
      </c>
      <c r="CG1111">
        <v>0</v>
      </c>
      <c r="CM1111">
        <v>0</v>
      </c>
      <c r="CN1111" t="s">
        <v>3</v>
      </c>
      <c r="CO1111">
        <v>0</v>
      </c>
      <c r="CP1111">
        <f t="shared" si="786"/>
        <v>5303.76</v>
      </c>
      <c r="CQ1111">
        <f t="shared" si="787"/>
        <v>85.14</v>
      </c>
      <c r="CR1111">
        <f>(((((ET1111*11))*BB1111-((EU1111*11))*BS1111)+AE1111*BS1111)*AV1111)</f>
        <v>0</v>
      </c>
      <c r="CS1111">
        <f t="shared" si="788"/>
        <v>0</v>
      </c>
      <c r="CT1111">
        <f t="shared" si="789"/>
        <v>798.82</v>
      </c>
      <c r="CU1111">
        <f t="shared" si="790"/>
        <v>0</v>
      </c>
      <c r="CV1111">
        <f t="shared" si="791"/>
        <v>2.2000000000000002</v>
      </c>
      <c r="CW1111">
        <f t="shared" si="792"/>
        <v>0</v>
      </c>
      <c r="CX1111">
        <f t="shared" si="793"/>
        <v>0</v>
      </c>
      <c r="CY1111">
        <f t="shared" si="794"/>
        <v>3355.0440000000003</v>
      </c>
      <c r="CZ1111">
        <f t="shared" si="795"/>
        <v>479.29199999999997</v>
      </c>
      <c r="DC1111" t="s">
        <v>3</v>
      </c>
      <c r="DD1111" t="s">
        <v>33</v>
      </c>
      <c r="DE1111" t="s">
        <v>33</v>
      </c>
      <c r="DF1111" t="s">
        <v>33</v>
      </c>
      <c r="DG1111" t="s">
        <v>33</v>
      </c>
      <c r="DH1111" t="s">
        <v>3</v>
      </c>
      <c r="DI1111" t="s">
        <v>33</v>
      </c>
      <c r="DJ1111" t="s">
        <v>33</v>
      </c>
      <c r="DK1111" t="s">
        <v>3</v>
      </c>
      <c r="DL1111" t="s">
        <v>33</v>
      </c>
      <c r="DM1111" t="s">
        <v>33</v>
      </c>
      <c r="DN1111">
        <v>0</v>
      </c>
      <c r="DO1111">
        <v>0</v>
      </c>
      <c r="DP1111">
        <v>1</v>
      </c>
      <c r="DQ1111">
        <v>1</v>
      </c>
      <c r="DU1111">
        <v>1010</v>
      </c>
      <c r="DV1111" t="s">
        <v>19</v>
      </c>
      <c r="DW1111" t="s">
        <v>19</v>
      </c>
      <c r="DX1111">
        <v>1</v>
      </c>
      <c r="DZ1111" t="s">
        <v>3</v>
      </c>
      <c r="EA1111" t="s">
        <v>3</v>
      </c>
      <c r="EB1111" t="s">
        <v>3</v>
      </c>
      <c r="EC1111" t="s">
        <v>3</v>
      </c>
      <c r="EE1111">
        <v>113434998</v>
      </c>
      <c r="EF1111">
        <v>1</v>
      </c>
      <c r="EG1111" t="s">
        <v>23</v>
      </c>
      <c r="EH1111">
        <v>0</v>
      </c>
      <c r="EI1111" t="s">
        <v>3</v>
      </c>
      <c r="EJ1111">
        <v>4</v>
      </c>
      <c r="EK1111">
        <v>0</v>
      </c>
      <c r="EL1111" t="s">
        <v>24</v>
      </c>
      <c r="EM1111" t="s">
        <v>25</v>
      </c>
      <c r="EO1111" t="s">
        <v>3</v>
      </c>
      <c r="EQ1111">
        <v>131072</v>
      </c>
      <c r="ER1111">
        <v>80.36</v>
      </c>
      <c r="ES1111">
        <v>7.74</v>
      </c>
      <c r="ET1111">
        <v>0</v>
      </c>
      <c r="EU1111">
        <v>0</v>
      </c>
      <c r="EV1111">
        <v>72.62</v>
      </c>
      <c r="EW1111">
        <v>0.2</v>
      </c>
      <c r="EX1111">
        <v>0</v>
      </c>
      <c r="EY1111">
        <v>0</v>
      </c>
      <c r="FQ1111">
        <v>0</v>
      </c>
      <c r="FR1111">
        <f t="shared" si="796"/>
        <v>0</v>
      </c>
      <c r="FS1111">
        <v>0</v>
      </c>
      <c r="FX1111">
        <v>770</v>
      </c>
      <c r="FY1111">
        <v>110</v>
      </c>
      <c r="GA1111" t="s">
        <v>3</v>
      </c>
      <c r="GD1111">
        <v>0</v>
      </c>
      <c r="GF1111">
        <v>578493436</v>
      </c>
      <c r="GG1111">
        <v>2</v>
      </c>
      <c r="GH1111">
        <v>1</v>
      </c>
      <c r="GI1111">
        <v>-2</v>
      </c>
      <c r="GJ1111">
        <v>0</v>
      </c>
      <c r="GK1111">
        <f>ROUND(R1111*(R12)/100,2)</f>
        <v>0</v>
      </c>
      <c r="GL1111">
        <f t="shared" si="797"/>
        <v>0</v>
      </c>
      <c r="GM1111">
        <f t="shared" si="798"/>
        <v>9138.09</v>
      </c>
      <c r="GN1111">
        <f t="shared" si="799"/>
        <v>0</v>
      </c>
      <c r="GO1111">
        <f t="shared" si="800"/>
        <v>0</v>
      </c>
      <c r="GP1111">
        <f t="shared" si="801"/>
        <v>9138.09</v>
      </c>
      <c r="GR1111">
        <v>0</v>
      </c>
      <c r="GS1111">
        <v>3</v>
      </c>
      <c r="GT1111">
        <v>0</v>
      </c>
      <c r="GU1111" t="s">
        <v>33</v>
      </c>
      <c r="GV1111">
        <f>ROUND(((GT1111*11)),6)</f>
        <v>0</v>
      </c>
      <c r="GW1111">
        <v>1</v>
      </c>
      <c r="GX1111">
        <f t="shared" si="802"/>
        <v>0</v>
      </c>
      <c r="HA1111">
        <v>0</v>
      </c>
      <c r="HB1111">
        <v>0</v>
      </c>
      <c r="HC1111">
        <f t="shared" si="803"/>
        <v>0</v>
      </c>
      <c r="HE1111" t="s">
        <v>3</v>
      </c>
      <c r="HF1111" t="s">
        <v>3</v>
      </c>
      <c r="HM1111" t="s">
        <v>3</v>
      </c>
      <c r="HN1111" t="s">
        <v>3</v>
      </c>
      <c r="HO1111" t="s">
        <v>3</v>
      </c>
      <c r="HP1111" t="s">
        <v>3</v>
      </c>
      <c r="HQ1111" t="s">
        <v>3</v>
      </c>
      <c r="IK1111">
        <v>0</v>
      </c>
    </row>
    <row r="1112" spans="1:245" x14ac:dyDescent="0.2">
      <c r="A1112">
        <v>17</v>
      </c>
      <c r="B1112">
        <v>1</v>
      </c>
      <c r="C1112">
        <f>ROW(SmtRes!A995)</f>
        <v>995</v>
      </c>
      <c r="D1112">
        <f>ROW(EtalonRes!A995)</f>
        <v>995</v>
      </c>
      <c r="E1112" t="s">
        <v>692</v>
      </c>
      <c r="F1112" t="s">
        <v>473</v>
      </c>
      <c r="G1112" t="s">
        <v>693</v>
      </c>
      <c r="H1112" t="s">
        <v>19</v>
      </c>
      <c r="I1112">
        <v>12</v>
      </c>
      <c r="J1112">
        <v>0</v>
      </c>
      <c r="K1112">
        <v>12</v>
      </c>
      <c r="O1112">
        <f t="shared" si="772"/>
        <v>1404.73</v>
      </c>
      <c r="P1112">
        <f t="shared" si="773"/>
        <v>0</v>
      </c>
      <c r="Q1112">
        <f t="shared" si="774"/>
        <v>132.72</v>
      </c>
      <c r="R1112">
        <f t="shared" si="775"/>
        <v>86.6</v>
      </c>
      <c r="S1112">
        <f t="shared" si="776"/>
        <v>1272.01</v>
      </c>
      <c r="T1112">
        <f t="shared" si="777"/>
        <v>0</v>
      </c>
      <c r="U1112">
        <f t="shared" si="778"/>
        <v>3.2759999999999998</v>
      </c>
      <c r="V1112">
        <f t="shared" si="779"/>
        <v>0</v>
      </c>
      <c r="W1112">
        <f t="shared" si="780"/>
        <v>0</v>
      </c>
      <c r="X1112">
        <f t="shared" si="781"/>
        <v>890.41</v>
      </c>
      <c r="Y1112">
        <f t="shared" si="782"/>
        <v>127.2</v>
      </c>
      <c r="AA1112">
        <v>150194011</v>
      </c>
      <c r="AB1112">
        <f t="shared" si="783"/>
        <v>117.06100000000001</v>
      </c>
      <c r="AC1112">
        <f>ROUND(((ES1112*1)),6)</f>
        <v>0</v>
      </c>
      <c r="AD1112">
        <f>ROUND(((((ET1112*0.7))-((EU1112*0.7)))+AE1112),6)</f>
        <v>11.06</v>
      </c>
      <c r="AE1112">
        <f>ROUND(((EU1112*0.7)),6)</f>
        <v>7.2169999999999996</v>
      </c>
      <c r="AF1112">
        <f>ROUND((((EV1112*1)*0.7)),6)</f>
        <v>106.001</v>
      </c>
      <c r="AG1112">
        <f t="shared" si="784"/>
        <v>0</v>
      </c>
      <c r="AH1112">
        <f>(((EW1112*1)*0.7))</f>
        <v>0.27299999999999996</v>
      </c>
      <c r="AI1112">
        <f>((EX1112*0.7))</f>
        <v>0</v>
      </c>
      <c r="AJ1112">
        <f t="shared" si="785"/>
        <v>0</v>
      </c>
      <c r="AK1112">
        <v>167.23</v>
      </c>
      <c r="AL1112">
        <v>0</v>
      </c>
      <c r="AM1112">
        <v>15.8</v>
      </c>
      <c r="AN1112">
        <v>10.31</v>
      </c>
      <c r="AO1112">
        <v>151.43</v>
      </c>
      <c r="AP1112">
        <v>0</v>
      </c>
      <c r="AQ1112">
        <v>0.39</v>
      </c>
      <c r="AR1112">
        <v>0</v>
      </c>
      <c r="AS1112">
        <v>0</v>
      </c>
      <c r="AT1112">
        <v>70</v>
      </c>
      <c r="AU1112">
        <v>10</v>
      </c>
      <c r="AV1112">
        <v>1</v>
      </c>
      <c r="AW1112">
        <v>1</v>
      </c>
      <c r="AZ1112">
        <v>1</v>
      </c>
      <c r="BA1112">
        <v>1</v>
      </c>
      <c r="BB1112">
        <v>1</v>
      </c>
      <c r="BC1112">
        <v>1</v>
      </c>
      <c r="BD1112" t="s">
        <v>3</v>
      </c>
      <c r="BE1112" t="s">
        <v>3</v>
      </c>
      <c r="BF1112" t="s">
        <v>3</v>
      </c>
      <c r="BG1112" t="s">
        <v>3</v>
      </c>
      <c r="BH1112">
        <v>0</v>
      </c>
      <c r="BI1112">
        <v>4</v>
      </c>
      <c r="BJ1112" t="s">
        <v>633</v>
      </c>
      <c r="BM1112">
        <v>0</v>
      </c>
      <c r="BN1112">
        <v>0</v>
      </c>
      <c r="BO1112" t="s">
        <v>3</v>
      </c>
      <c r="BP1112">
        <v>0</v>
      </c>
      <c r="BQ1112">
        <v>1</v>
      </c>
      <c r="BR1112">
        <v>0</v>
      </c>
      <c r="BS1112">
        <v>1</v>
      </c>
      <c r="BT1112">
        <v>1</v>
      </c>
      <c r="BU1112">
        <v>1</v>
      </c>
      <c r="BV1112">
        <v>1</v>
      </c>
      <c r="BW1112">
        <v>1</v>
      </c>
      <c r="BX1112">
        <v>1</v>
      </c>
      <c r="BY1112" t="s">
        <v>3</v>
      </c>
      <c r="BZ1112">
        <v>70</v>
      </c>
      <c r="CA1112">
        <v>10</v>
      </c>
      <c r="CB1112" t="s">
        <v>3</v>
      </c>
      <c r="CE1112">
        <v>0</v>
      </c>
      <c r="CF1112">
        <v>0</v>
      </c>
      <c r="CG1112">
        <v>0</v>
      </c>
      <c r="CM1112">
        <v>0</v>
      </c>
      <c r="CN1112" t="s">
        <v>852</v>
      </c>
      <c r="CO1112">
        <v>0</v>
      </c>
      <c r="CP1112">
        <f t="shared" si="786"/>
        <v>1404.73</v>
      </c>
      <c r="CQ1112">
        <f t="shared" si="787"/>
        <v>0</v>
      </c>
      <c r="CR1112">
        <f>(((((ET1112*0.7))*BB1112-((EU1112*0.7))*BS1112)+AE1112*BS1112)*AV1112)</f>
        <v>11.06</v>
      </c>
      <c r="CS1112">
        <f t="shared" si="788"/>
        <v>7.2169999999999996</v>
      </c>
      <c r="CT1112">
        <f t="shared" si="789"/>
        <v>106.001</v>
      </c>
      <c r="CU1112">
        <f t="shared" si="790"/>
        <v>0</v>
      </c>
      <c r="CV1112">
        <f t="shared" si="791"/>
        <v>0.27299999999999996</v>
      </c>
      <c r="CW1112">
        <f t="shared" si="792"/>
        <v>0</v>
      </c>
      <c r="CX1112">
        <f t="shared" si="793"/>
        <v>0</v>
      </c>
      <c r="CY1112">
        <f t="shared" si="794"/>
        <v>890.40699999999993</v>
      </c>
      <c r="CZ1112">
        <f t="shared" si="795"/>
        <v>127.20100000000001</v>
      </c>
      <c r="DC1112" t="s">
        <v>3</v>
      </c>
      <c r="DD1112" t="s">
        <v>21</v>
      </c>
      <c r="DE1112" t="s">
        <v>22</v>
      </c>
      <c r="DF1112" t="s">
        <v>22</v>
      </c>
      <c r="DG1112" t="s">
        <v>694</v>
      </c>
      <c r="DH1112" t="s">
        <v>3</v>
      </c>
      <c r="DI1112" t="s">
        <v>694</v>
      </c>
      <c r="DJ1112" t="s">
        <v>22</v>
      </c>
      <c r="DK1112" t="s">
        <v>3</v>
      </c>
      <c r="DL1112" t="s">
        <v>3</v>
      </c>
      <c r="DM1112" t="s">
        <v>3</v>
      </c>
      <c r="DN1112">
        <v>0</v>
      </c>
      <c r="DO1112">
        <v>0</v>
      </c>
      <c r="DP1112">
        <v>1</v>
      </c>
      <c r="DQ1112">
        <v>1</v>
      </c>
      <c r="DU1112">
        <v>1010</v>
      </c>
      <c r="DV1112" t="s">
        <v>19</v>
      </c>
      <c r="DW1112" t="s">
        <v>19</v>
      </c>
      <c r="DX1112">
        <v>1</v>
      </c>
      <c r="DZ1112" t="s">
        <v>3</v>
      </c>
      <c r="EA1112" t="s">
        <v>3</v>
      </c>
      <c r="EB1112" t="s">
        <v>3</v>
      </c>
      <c r="EC1112" t="s">
        <v>3</v>
      </c>
      <c r="EE1112">
        <v>113434998</v>
      </c>
      <c r="EF1112">
        <v>1</v>
      </c>
      <c r="EG1112" t="s">
        <v>23</v>
      </c>
      <c r="EH1112">
        <v>0</v>
      </c>
      <c r="EI1112" t="s">
        <v>3</v>
      </c>
      <c r="EJ1112">
        <v>4</v>
      </c>
      <c r="EK1112">
        <v>0</v>
      </c>
      <c r="EL1112" t="s">
        <v>24</v>
      </c>
      <c r="EM1112" t="s">
        <v>25</v>
      </c>
      <c r="EO1112" t="s">
        <v>695</v>
      </c>
      <c r="EQ1112">
        <v>131072</v>
      </c>
      <c r="ER1112">
        <v>167.23</v>
      </c>
      <c r="ES1112">
        <v>0</v>
      </c>
      <c r="ET1112">
        <v>15.8</v>
      </c>
      <c r="EU1112">
        <v>10.31</v>
      </c>
      <c r="EV1112">
        <v>151.43</v>
      </c>
      <c r="EW1112">
        <v>0.39</v>
      </c>
      <c r="EX1112">
        <v>0</v>
      </c>
      <c r="EY1112">
        <v>0</v>
      </c>
      <c r="FQ1112">
        <v>0</v>
      </c>
      <c r="FR1112">
        <f t="shared" si="796"/>
        <v>0</v>
      </c>
      <c r="FS1112">
        <v>0</v>
      </c>
      <c r="FX1112">
        <v>70</v>
      </c>
      <c r="FY1112">
        <v>10</v>
      </c>
      <c r="GA1112" t="s">
        <v>3</v>
      </c>
      <c r="GD1112">
        <v>0</v>
      </c>
      <c r="GF1112">
        <v>-234736962</v>
      </c>
      <c r="GG1112">
        <v>2</v>
      </c>
      <c r="GH1112">
        <v>1</v>
      </c>
      <c r="GI1112">
        <v>-2</v>
      </c>
      <c r="GJ1112">
        <v>0</v>
      </c>
      <c r="GK1112">
        <f>ROUND(R1112*(R12)/100,2)</f>
        <v>93.53</v>
      </c>
      <c r="GL1112">
        <f t="shared" si="797"/>
        <v>0</v>
      </c>
      <c r="GM1112">
        <f t="shared" si="798"/>
        <v>2515.87</v>
      </c>
      <c r="GN1112">
        <f t="shared" si="799"/>
        <v>0</v>
      </c>
      <c r="GO1112">
        <f t="shared" si="800"/>
        <v>0</v>
      </c>
      <c r="GP1112">
        <f t="shared" si="801"/>
        <v>2515.87</v>
      </c>
      <c r="GR1112">
        <v>0</v>
      </c>
      <c r="GS1112">
        <v>3</v>
      </c>
      <c r="GT1112">
        <v>0</v>
      </c>
      <c r="GU1112" t="s">
        <v>3</v>
      </c>
      <c r="GV1112">
        <f>ROUND((GT1112),6)</f>
        <v>0</v>
      </c>
      <c r="GW1112">
        <v>1</v>
      </c>
      <c r="GX1112">
        <f t="shared" si="802"/>
        <v>0</v>
      </c>
      <c r="HA1112">
        <v>0</v>
      </c>
      <c r="HB1112">
        <v>0</v>
      </c>
      <c r="HC1112">
        <f t="shared" si="803"/>
        <v>0</v>
      </c>
      <c r="HE1112" t="s">
        <v>3</v>
      </c>
      <c r="HF1112" t="s">
        <v>3</v>
      </c>
      <c r="HM1112" t="s">
        <v>3</v>
      </c>
      <c r="HN1112" t="s">
        <v>3</v>
      </c>
      <c r="HO1112" t="s">
        <v>3</v>
      </c>
      <c r="HP1112" t="s">
        <v>3</v>
      </c>
      <c r="HQ1112" t="s">
        <v>3</v>
      </c>
      <c r="IK1112">
        <v>0</v>
      </c>
    </row>
    <row r="1113" spans="1:245" x14ac:dyDescent="0.2">
      <c r="A1113">
        <v>17</v>
      </c>
      <c r="B1113">
        <v>1</v>
      </c>
      <c r="C1113">
        <f>ROW(SmtRes!A997)</f>
        <v>997</v>
      </c>
      <c r="D1113">
        <f>ROW(EtalonRes!A997)</f>
        <v>997</v>
      </c>
      <c r="E1113" t="s">
        <v>3</v>
      </c>
      <c r="F1113" t="s">
        <v>477</v>
      </c>
      <c r="G1113" t="s">
        <v>696</v>
      </c>
      <c r="H1113" t="s">
        <v>19</v>
      </c>
      <c r="I1113">
        <v>12</v>
      </c>
      <c r="J1113">
        <v>0</v>
      </c>
      <c r="K1113">
        <v>12</v>
      </c>
      <c r="O1113">
        <f t="shared" si="772"/>
        <v>231.03</v>
      </c>
      <c r="P1113">
        <f t="shared" si="773"/>
        <v>0</v>
      </c>
      <c r="Q1113">
        <f t="shared" si="774"/>
        <v>21.33</v>
      </c>
      <c r="R1113">
        <f t="shared" si="775"/>
        <v>13.95</v>
      </c>
      <c r="S1113">
        <f t="shared" si="776"/>
        <v>209.7</v>
      </c>
      <c r="T1113">
        <f t="shared" si="777"/>
        <v>0</v>
      </c>
      <c r="U1113">
        <f t="shared" si="778"/>
        <v>0.54</v>
      </c>
      <c r="V1113">
        <f t="shared" si="779"/>
        <v>0</v>
      </c>
      <c r="W1113">
        <f t="shared" si="780"/>
        <v>0</v>
      </c>
      <c r="X1113">
        <f t="shared" si="781"/>
        <v>146.79</v>
      </c>
      <c r="Y1113">
        <f t="shared" si="782"/>
        <v>20.97</v>
      </c>
      <c r="AA1113">
        <v>-1</v>
      </c>
      <c r="AB1113">
        <f t="shared" si="783"/>
        <v>19.252500000000001</v>
      </c>
      <c r="AC1113">
        <f>ROUND(((ES1113*1)),6)</f>
        <v>0</v>
      </c>
      <c r="AD1113">
        <f>ROUND(((((ET1113*0.75))-((EU1113*0.75)))+AE1113),6)</f>
        <v>1.7775000000000001</v>
      </c>
      <c r="AE1113">
        <f>ROUND(((EU1113*0.75)),6)</f>
        <v>1.1625000000000001</v>
      </c>
      <c r="AF1113">
        <f>ROUND(((EV1113*0.75)),6)</f>
        <v>17.475000000000001</v>
      </c>
      <c r="AG1113">
        <f t="shared" si="784"/>
        <v>0</v>
      </c>
      <c r="AH1113">
        <f>((EW1113*0.75))</f>
        <v>4.4999999999999998E-2</v>
      </c>
      <c r="AI1113">
        <f>((EX1113*0.75))</f>
        <v>0</v>
      </c>
      <c r="AJ1113">
        <f t="shared" si="785"/>
        <v>0</v>
      </c>
      <c r="AK1113">
        <v>25.67</v>
      </c>
      <c r="AL1113">
        <v>0</v>
      </c>
      <c r="AM1113">
        <v>2.37</v>
      </c>
      <c r="AN1113">
        <v>1.55</v>
      </c>
      <c r="AO1113">
        <v>23.3</v>
      </c>
      <c r="AP1113">
        <v>0</v>
      </c>
      <c r="AQ1113">
        <v>0.06</v>
      </c>
      <c r="AR1113">
        <v>0</v>
      </c>
      <c r="AS1113">
        <v>0</v>
      </c>
      <c r="AT1113">
        <v>70</v>
      </c>
      <c r="AU1113">
        <v>10</v>
      </c>
      <c r="AV1113">
        <v>1</v>
      </c>
      <c r="AW1113">
        <v>1</v>
      </c>
      <c r="AZ1113">
        <v>1</v>
      </c>
      <c r="BA1113">
        <v>1</v>
      </c>
      <c r="BB1113">
        <v>1</v>
      </c>
      <c r="BC1113">
        <v>1</v>
      </c>
      <c r="BD1113" t="s">
        <v>3</v>
      </c>
      <c r="BE1113" t="s">
        <v>3</v>
      </c>
      <c r="BF1113" t="s">
        <v>3</v>
      </c>
      <c r="BG1113" t="s">
        <v>3</v>
      </c>
      <c r="BH1113">
        <v>0</v>
      </c>
      <c r="BI1113">
        <v>4</v>
      </c>
      <c r="BJ1113" t="s">
        <v>634</v>
      </c>
      <c r="BM1113">
        <v>0</v>
      </c>
      <c r="BN1113">
        <v>0</v>
      </c>
      <c r="BO1113" t="s">
        <v>3</v>
      </c>
      <c r="BP1113">
        <v>0</v>
      </c>
      <c r="BQ1113">
        <v>1</v>
      </c>
      <c r="BR1113">
        <v>0</v>
      </c>
      <c r="BS1113">
        <v>1</v>
      </c>
      <c r="BT1113">
        <v>1</v>
      </c>
      <c r="BU1113">
        <v>1</v>
      </c>
      <c r="BV1113">
        <v>1</v>
      </c>
      <c r="BW1113">
        <v>1</v>
      </c>
      <c r="BX1113">
        <v>1</v>
      </c>
      <c r="BY1113" t="s">
        <v>3</v>
      </c>
      <c r="BZ1113">
        <v>70</v>
      </c>
      <c r="CA1113">
        <v>10</v>
      </c>
      <c r="CB1113" t="s">
        <v>3</v>
      </c>
      <c r="CE1113">
        <v>0</v>
      </c>
      <c r="CF1113">
        <v>0</v>
      </c>
      <c r="CG1113">
        <v>0</v>
      </c>
      <c r="CM1113">
        <v>0</v>
      </c>
      <c r="CN1113" t="s">
        <v>851</v>
      </c>
      <c r="CO1113">
        <v>0</v>
      </c>
      <c r="CP1113">
        <f t="shared" si="786"/>
        <v>231.02999999999997</v>
      </c>
      <c r="CQ1113">
        <f t="shared" si="787"/>
        <v>0</v>
      </c>
      <c r="CR1113">
        <f>(((((ET1113*0.75))*BB1113-((EU1113*0.75))*BS1113)+AE1113*BS1113)*AV1113)</f>
        <v>1.7775000000000001</v>
      </c>
      <c r="CS1113">
        <f t="shared" si="788"/>
        <v>1.1625000000000001</v>
      </c>
      <c r="CT1113">
        <f t="shared" si="789"/>
        <v>17.475000000000001</v>
      </c>
      <c r="CU1113">
        <f t="shared" si="790"/>
        <v>0</v>
      </c>
      <c r="CV1113">
        <f t="shared" si="791"/>
        <v>4.4999999999999998E-2</v>
      </c>
      <c r="CW1113">
        <f t="shared" si="792"/>
        <v>0</v>
      </c>
      <c r="CX1113">
        <f t="shared" si="793"/>
        <v>0</v>
      </c>
      <c r="CY1113">
        <f t="shared" si="794"/>
        <v>146.79</v>
      </c>
      <c r="CZ1113">
        <f t="shared" si="795"/>
        <v>20.97</v>
      </c>
      <c r="DC1113" t="s">
        <v>3</v>
      </c>
      <c r="DD1113" t="s">
        <v>21</v>
      </c>
      <c r="DE1113" t="s">
        <v>67</v>
      </c>
      <c r="DF1113" t="s">
        <v>67</v>
      </c>
      <c r="DG1113" t="s">
        <v>67</v>
      </c>
      <c r="DH1113" t="s">
        <v>3</v>
      </c>
      <c r="DI1113" t="s">
        <v>67</v>
      </c>
      <c r="DJ1113" t="s">
        <v>67</v>
      </c>
      <c r="DK1113" t="s">
        <v>3</v>
      </c>
      <c r="DL1113" t="s">
        <v>3</v>
      </c>
      <c r="DM1113" t="s">
        <v>3</v>
      </c>
      <c r="DN1113">
        <v>0</v>
      </c>
      <c r="DO1113">
        <v>0</v>
      </c>
      <c r="DP1113">
        <v>1</v>
      </c>
      <c r="DQ1113">
        <v>1</v>
      </c>
      <c r="DU1113">
        <v>1010</v>
      </c>
      <c r="DV1113" t="s">
        <v>19</v>
      </c>
      <c r="DW1113" t="s">
        <v>19</v>
      </c>
      <c r="DX1113">
        <v>1</v>
      </c>
      <c r="DZ1113" t="s">
        <v>3</v>
      </c>
      <c r="EA1113" t="s">
        <v>3</v>
      </c>
      <c r="EB1113" t="s">
        <v>3</v>
      </c>
      <c r="EC1113" t="s">
        <v>3</v>
      </c>
      <c r="EE1113">
        <v>113434998</v>
      </c>
      <c r="EF1113">
        <v>1</v>
      </c>
      <c r="EG1113" t="s">
        <v>23</v>
      </c>
      <c r="EH1113">
        <v>0</v>
      </c>
      <c r="EI1113" t="s">
        <v>3</v>
      </c>
      <c r="EJ1113">
        <v>4</v>
      </c>
      <c r="EK1113">
        <v>0</v>
      </c>
      <c r="EL1113" t="s">
        <v>24</v>
      </c>
      <c r="EM1113" t="s">
        <v>25</v>
      </c>
      <c r="EO1113" t="s">
        <v>34</v>
      </c>
      <c r="EQ1113">
        <v>132096</v>
      </c>
      <c r="ER1113">
        <v>25.67</v>
      </c>
      <c r="ES1113">
        <v>0</v>
      </c>
      <c r="ET1113">
        <v>2.37</v>
      </c>
      <c r="EU1113">
        <v>1.55</v>
      </c>
      <c r="EV1113">
        <v>23.3</v>
      </c>
      <c r="EW1113">
        <v>0.06</v>
      </c>
      <c r="EX1113">
        <v>0</v>
      </c>
      <c r="EY1113">
        <v>0</v>
      </c>
      <c r="FQ1113">
        <v>0</v>
      </c>
      <c r="FR1113">
        <f t="shared" si="796"/>
        <v>0</v>
      </c>
      <c r="FS1113">
        <v>0</v>
      </c>
      <c r="FX1113">
        <v>70</v>
      </c>
      <c r="FY1113">
        <v>10</v>
      </c>
      <c r="GA1113" t="s">
        <v>3</v>
      </c>
      <c r="GD1113">
        <v>0</v>
      </c>
      <c r="GF1113">
        <v>1669434984</v>
      </c>
      <c r="GG1113">
        <v>2</v>
      </c>
      <c r="GH1113">
        <v>1</v>
      </c>
      <c r="GI1113">
        <v>-2</v>
      </c>
      <c r="GJ1113">
        <v>0</v>
      </c>
      <c r="GK1113">
        <f>ROUND(R1113*(R12)/100,2)</f>
        <v>15.07</v>
      </c>
      <c r="GL1113">
        <f t="shared" si="797"/>
        <v>0</v>
      </c>
      <c r="GM1113">
        <f t="shared" si="798"/>
        <v>413.86</v>
      </c>
      <c r="GN1113">
        <f t="shared" si="799"/>
        <v>0</v>
      </c>
      <c r="GO1113">
        <f t="shared" si="800"/>
        <v>0</v>
      </c>
      <c r="GP1113">
        <f t="shared" si="801"/>
        <v>413.86</v>
      </c>
      <c r="GR1113">
        <v>0</v>
      </c>
      <c r="GS1113">
        <v>3</v>
      </c>
      <c r="GT1113">
        <v>0</v>
      </c>
      <c r="GU1113" t="s">
        <v>3</v>
      </c>
      <c r="GV1113">
        <f>ROUND((GT1113),6)</f>
        <v>0</v>
      </c>
      <c r="GW1113">
        <v>1</v>
      </c>
      <c r="GX1113">
        <f t="shared" si="802"/>
        <v>0</v>
      </c>
      <c r="HA1113">
        <v>0</v>
      </c>
      <c r="HB1113">
        <v>0</v>
      </c>
      <c r="HC1113">
        <f t="shared" si="803"/>
        <v>0</v>
      </c>
      <c r="HE1113" t="s">
        <v>3</v>
      </c>
      <c r="HF1113" t="s">
        <v>3</v>
      </c>
      <c r="HM1113" t="s">
        <v>3</v>
      </c>
      <c r="HN1113" t="s">
        <v>3</v>
      </c>
      <c r="HO1113" t="s">
        <v>3</v>
      </c>
      <c r="HP1113" t="s">
        <v>3</v>
      </c>
      <c r="HQ1113" t="s">
        <v>3</v>
      </c>
      <c r="IK1113">
        <v>0</v>
      </c>
    </row>
    <row r="1114" spans="1:245" x14ac:dyDescent="0.2">
      <c r="A1114">
        <v>17</v>
      </c>
      <c r="B1114">
        <v>1</v>
      </c>
      <c r="C1114">
        <f>ROW(SmtRes!A1005)</f>
        <v>1005</v>
      </c>
      <c r="D1114">
        <f>ROW(EtalonRes!A1005)</f>
        <v>1005</v>
      </c>
      <c r="E1114" t="s">
        <v>697</v>
      </c>
      <c r="F1114" t="s">
        <v>202</v>
      </c>
      <c r="G1114" t="s">
        <v>698</v>
      </c>
      <c r="H1114" t="s">
        <v>19</v>
      </c>
      <c r="I1114">
        <v>5</v>
      </c>
      <c r="J1114">
        <v>0</v>
      </c>
      <c r="K1114">
        <v>5</v>
      </c>
      <c r="O1114">
        <f t="shared" si="772"/>
        <v>2382.1</v>
      </c>
      <c r="P1114">
        <f t="shared" si="773"/>
        <v>130.80000000000001</v>
      </c>
      <c r="Q1114">
        <f t="shared" si="774"/>
        <v>947.8</v>
      </c>
      <c r="R1114">
        <f t="shared" si="775"/>
        <v>618.6</v>
      </c>
      <c r="S1114">
        <f t="shared" si="776"/>
        <v>1303.5</v>
      </c>
      <c r="T1114">
        <f t="shared" si="777"/>
        <v>0</v>
      </c>
      <c r="U1114">
        <f t="shared" si="778"/>
        <v>3.5999999999999996</v>
      </c>
      <c r="V1114">
        <f t="shared" si="779"/>
        <v>0</v>
      </c>
      <c r="W1114">
        <f t="shared" si="780"/>
        <v>0</v>
      </c>
      <c r="X1114">
        <f t="shared" si="781"/>
        <v>912.45</v>
      </c>
      <c r="Y1114">
        <f t="shared" si="782"/>
        <v>130.35</v>
      </c>
      <c r="AA1114">
        <v>150194011</v>
      </c>
      <c r="AB1114">
        <f t="shared" si="783"/>
        <v>476.42</v>
      </c>
      <c r="AC1114">
        <f>ROUND(((ES1114*2)),6)</f>
        <v>26.16</v>
      </c>
      <c r="AD1114">
        <f>ROUND(((((ET1114*2))-((EU1114*2)))+AE1114),6)</f>
        <v>189.56</v>
      </c>
      <c r="AE1114">
        <f>ROUND(((EU1114*2)),6)</f>
        <v>123.72</v>
      </c>
      <c r="AF1114">
        <f>ROUND(((EV1114*2)),6)</f>
        <v>260.7</v>
      </c>
      <c r="AG1114">
        <f t="shared" si="784"/>
        <v>0</v>
      </c>
      <c r="AH1114">
        <f>((EW1114*2))</f>
        <v>0.72</v>
      </c>
      <c r="AI1114">
        <f>((EX1114*2))</f>
        <v>0</v>
      </c>
      <c r="AJ1114">
        <f t="shared" si="785"/>
        <v>0</v>
      </c>
      <c r="AK1114">
        <v>238.21</v>
      </c>
      <c r="AL1114">
        <v>13.08</v>
      </c>
      <c r="AM1114">
        <v>94.78</v>
      </c>
      <c r="AN1114">
        <v>61.86</v>
      </c>
      <c r="AO1114">
        <v>130.35</v>
      </c>
      <c r="AP1114">
        <v>0</v>
      </c>
      <c r="AQ1114">
        <v>0.36</v>
      </c>
      <c r="AR1114">
        <v>0</v>
      </c>
      <c r="AS1114">
        <v>0</v>
      </c>
      <c r="AT1114">
        <v>70</v>
      </c>
      <c r="AU1114">
        <v>10</v>
      </c>
      <c r="AV1114">
        <v>1</v>
      </c>
      <c r="AW1114">
        <v>1</v>
      </c>
      <c r="AZ1114">
        <v>1</v>
      </c>
      <c r="BA1114">
        <v>1</v>
      </c>
      <c r="BB1114">
        <v>1</v>
      </c>
      <c r="BC1114">
        <v>1</v>
      </c>
      <c r="BD1114" t="s">
        <v>3</v>
      </c>
      <c r="BE1114" t="s">
        <v>3</v>
      </c>
      <c r="BF1114" t="s">
        <v>3</v>
      </c>
      <c r="BG1114" t="s">
        <v>3</v>
      </c>
      <c r="BH1114">
        <v>0</v>
      </c>
      <c r="BI1114">
        <v>4</v>
      </c>
      <c r="BJ1114" t="s">
        <v>699</v>
      </c>
      <c r="BM1114">
        <v>0</v>
      </c>
      <c r="BN1114">
        <v>0</v>
      </c>
      <c r="BO1114" t="s">
        <v>3</v>
      </c>
      <c r="BP1114">
        <v>0</v>
      </c>
      <c r="BQ1114">
        <v>1</v>
      </c>
      <c r="BR1114">
        <v>0</v>
      </c>
      <c r="BS1114">
        <v>1</v>
      </c>
      <c r="BT1114">
        <v>1</v>
      </c>
      <c r="BU1114">
        <v>1</v>
      </c>
      <c r="BV1114">
        <v>1</v>
      </c>
      <c r="BW1114">
        <v>1</v>
      </c>
      <c r="BX1114">
        <v>1</v>
      </c>
      <c r="BY1114" t="s">
        <v>3</v>
      </c>
      <c r="BZ1114">
        <v>70</v>
      </c>
      <c r="CA1114">
        <v>10</v>
      </c>
      <c r="CB1114" t="s">
        <v>3</v>
      </c>
      <c r="CE1114">
        <v>0</v>
      </c>
      <c r="CF1114">
        <v>0</v>
      </c>
      <c r="CG1114">
        <v>0</v>
      </c>
      <c r="CM1114">
        <v>0</v>
      </c>
      <c r="CN1114" t="s">
        <v>3</v>
      </c>
      <c r="CO1114">
        <v>0</v>
      </c>
      <c r="CP1114">
        <f t="shared" si="786"/>
        <v>2382.1</v>
      </c>
      <c r="CQ1114">
        <f t="shared" si="787"/>
        <v>26.16</v>
      </c>
      <c r="CR1114">
        <f>(((((ET1114*2))*BB1114-((EU1114*2))*BS1114)+AE1114*BS1114)*AV1114)</f>
        <v>189.56</v>
      </c>
      <c r="CS1114">
        <f t="shared" si="788"/>
        <v>123.72</v>
      </c>
      <c r="CT1114">
        <f t="shared" si="789"/>
        <v>260.7</v>
      </c>
      <c r="CU1114">
        <f t="shared" si="790"/>
        <v>0</v>
      </c>
      <c r="CV1114">
        <f t="shared" si="791"/>
        <v>0.72</v>
      </c>
      <c r="CW1114">
        <f t="shared" si="792"/>
        <v>0</v>
      </c>
      <c r="CX1114">
        <f t="shared" si="793"/>
        <v>0</v>
      </c>
      <c r="CY1114">
        <f t="shared" si="794"/>
        <v>912.45</v>
      </c>
      <c r="CZ1114">
        <f t="shared" si="795"/>
        <v>130.35</v>
      </c>
      <c r="DC1114" t="s">
        <v>3</v>
      </c>
      <c r="DD1114" t="s">
        <v>205</v>
      </c>
      <c r="DE1114" t="s">
        <v>205</v>
      </c>
      <c r="DF1114" t="s">
        <v>205</v>
      </c>
      <c r="DG1114" t="s">
        <v>205</v>
      </c>
      <c r="DH1114" t="s">
        <v>3</v>
      </c>
      <c r="DI1114" t="s">
        <v>205</v>
      </c>
      <c r="DJ1114" t="s">
        <v>205</v>
      </c>
      <c r="DK1114" t="s">
        <v>3</v>
      </c>
      <c r="DL1114" t="s">
        <v>205</v>
      </c>
      <c r="DM1114" t="s">
        <v>205</v>
      </c>
      <c r="DN1114">
        <v>0</v>
      </c>
      <c r="DO1114">
        <v>0</v>
      </c>
      <c r="DP1114">
        <v>1</v>
      </c>
      <c r="DQ1114">
        <v>1</v>
      </c>
      <c r="DU1114">
        <v>1010</v>
      </c>
      <c r="DV1114" t="s">
        <v>19</v>
      </c>
      <c r="DW1114" t="s">
        <v>19</v>
      </c>
      <c r="DX1114">
        <v>1</v>
      </c>
      <c r="DZ1114" t="s">
        <v>3</v>
      </c>
      <c r="EA1114" t="s">
        <v>3</v>
      </c>
      <c r="EB1114" t="s">
        <v>3</v>
      </c>
      <c r="EC1114" t="s">
        <v>3</v>
      </c>
      <c r="EE1114">
        <v>113434998</v>
      </c>
      <c r="EF1114">
        <v>1</v>
      </c>
      <c r="EG1114" t="s">
        <v>23</v>
      </c>
      <c r="EH1114">
        <v>0</v>
      </c>
      <c r="EI1114" t="s">
        <v>3</v>
      </c>
      <c r="EJ1114">
        <v>4</v>
      </c>
      <c r="EK1114">
        <v>0</v>
      </c>
      <c r="EL1114" t="s">
        <v>24</v>
      </c>
      <c r="EM1114" t="s">
        <v>25</v>
      </c>
      <c r="EO1114" t="s">
        <v>3</v>
      </c>
      <c r="EQ1114">
        <v>131072</v>
      </c>
      <c r="ER1114">
        <v>238.21</v>
      </c>
      <c r="ES1114">
        <v>13.08</v>
      </c>
      <c r="ET1114">
        <v>94.78</v>
      </c>
      <c r="EU1114">
        <v>61.86</v>
      </c>
      <c r="EV1114">
        <v>130.35</v>
      </c>
      <c r="EW1114">
        <v>0.36</v>
      </c>
      <c r="EX1114">
        <v>0</v>
      </c>
      <c r="EY1114">
        <v>0</v>
      </c>
      <c r="FQ1114">
        <v>0</v>
      </c>
      <c r="FR1114">
        <f t="shared" si="796"/>
        <v>0</v>
      </c>
      <c r="FS1114">
        <v>0</v>
      </c>
      <c r="FX1114">
        <v>140</v>
      </c>
      <c r="FY1114">
        <v>20</v>
      </c>
      <c r="GA1114" t="s">
        <v>3</v>
      </c>
      <c r="GD1114">
        <v>0</v>
      </c>
      <c r="GF1114">
        <v>1103863129</v>
      </c>
      <c r="GG1114">
        <v>2</v>
      </c>
      <c r="GH1114">
        <v>1</v>
      </c>
      <c r="GI1114">
        <v>-2</v>
      </c>
      <c r="GJ1114">
        <v>0</v>
      </c>
      <c r="GK1114">
        <f>ROUND(R1114*(R12)/100,2)</f>
        <v>668.09</v>
      </c>
      <c r="GL1114">
        <f t="shared" si="797"/>
        <v>0</v>
      </c>
      <c r="GM1114">
        <f t="shared" si="798"/>
        <v>4092.99</v>
      </c>
      <c r="GN1114">
        <f t="shared" si="799"/>
        <v>0</v>
      </c>
      <c r="GO1114">
        <f t="shared" si="800"/>
        <v>0</v>
      </c>
      <c r="GP1114">
        <f t="shared" si="801"/>
        <v>4092.99</v>
      </c>
      <c r="GR1114">
        <v>0</v>
      </c>
      <c r="GS1114">
        <v>3</v>
      </c>
      <c r="GT1114">
        <v>0</v>
      </c>
      <c r="GU1114" t="s">
        <v>205</v>
      </c>
      <c r="GV1114">
        <f>ROUND(((GT1114*2)),6)</f>
        <v>0</v>
      </c>
      <c r="GW1114">
        <v>1</v>
      </c>
      <c r="GX1114">
        <f t="shared" si="802"/>
        <v>0</v>
      </c>
      <c r="HA1114">
        <v>0</v>
      </c>
      <c r="HB1114">
        <v>0</v>
      </c>
      <c r="HC1114">
        <f t="shared" si="803"/>
        <v>0</v>
      </c>
      <c r="HE1114" t="s">
        <v>3</v>
      </c>
      <c r="HF1114" t="s">
        <v>3</v>
      </c>
      <c r="HM1114" t="s">
        <v>3</v>
      </c>
      <c r="HN1114" t="s">
        <v>3</v>
      </c>
      <c r="HO1114" t="s">
        <v>3</v>
      </c>
      <c r="HP1114" t="s">
        <v>3</v>
      </c>
      <c r="HQ1114" t="s">
        <v>3</v>
      </c>
      <c r="IK1114">
        <v>0</v>
      </c>
    </row>
    <row r="1115" spans="1:245" x14ac:dyDescent="0.2">
      <c r="A1115">
        <v>17</v>
      </c>
      <c r="B1115">
        <v>1</v>
      </c>
      <c r="C1115">
        <f>ROW(SmtRes!A1013)</f>
        <v>1013</v>
      </c>
      <c r="D1115">
        <f>ROW(EtalonRes!A1013)</f>
        <v>1013</v>
      </c>
      <c r="E1115" t="s">
        <v>700</v>
      </c>
      <c r="F1115" t="s">
        <v>198</v>
      </c>
      <c r="G1115" t="s">
        <v>701</v>
      </c>
      <c r="H1115" t="s">
        <v>19</v>
      </c>
      <c r="I1115">
        <v>15</v>
      </c>
      <c r="J1115">
        <v>0</v>
      </c>
      <c r="K1115">
        <v>15</v>
      </c>
      <c r="O1115">
        <f t="shared" si="772"/>
        <v>16014</v>
      </c>
      <c r="P1115">
        <f t="shared" si="773"/>
        <v>550.79999999999995</v>
      </c>
      <c r="Q1115">
        <f t="shared" si="774"/>
        <v>6160.8</v>
      </c>
      <c r="R1115">
        <f t="shared" si="775"/>
        <v>4021.2</v>
      </c>
      <c r="S1115">
        <f t="shared" si="776"/>
        <v>9302.4</v>
      </c>
      <c r="T1115">
        <f t="shared" si="777"/>
        <v>0</v>
      </c>
      <c r="U1115">
        <f t="shared" si="778"/>
        <v>25.8</v>
      </c>
      <c r="V1115">
        <f t="shared" si="779"/>
        <v>0</v>
      </c>
      <c r="W1115">
        <f t="shared" si="780"/>
        <v>0</v>
      </c>
      <c r="X1115">
        <f t="shared" si="781"/>
        <v>6511.68</v>
      </c>
      <c r="Y1115">
        <f t="shared" si="782"/>
        <v>930.24</v>
      </c>
      <c r="AA1115">
        <v>150194011</v>
      </c>
      <c r="AB1115">
        <f t="shared" si="783"/>
        <v>1067.5999999999999</v>
      </c>
      <c r="AC1115">
        <f>ROUND(((ES1115*4)),6)</f>
        <v>36.72</v>
      </c>
      <c r="AD1115">
        <f>ROUND(((((ET1115*4))-((EU1115*4)))+AE1115),6)</f>
        <v>410.72</v>
      </c>
      <c r="AE1115">
        <f>ROUND(((EU1115*4)),6)</f>
        <v>268.08</v>
      </c>
      <c r="AF1115">
        <f>ROUND(((EV1115*4)),6)</f>
        <v>620.16</v>
      </c>
      <c r="AG1115">
        <f t="shared" si="784"/>
        <v>0</v>
      </c>
      <c r="AH1115">
        <f>((EW1115*4))</f>
        <v>1.72</v>
      </c>
      <c r="AI1115">
        <f>((EX1115*4))</f>
        <v>0</v>
      </c>
      <c r="AJ1115">
        <f t="shared" si="785"/>
        <v>0</v>
      </c>
      <c r="AK1115">
        <v>266.89999999999998</v>
      </c>
      <c r="AL1115">
        <v>9.18</v>
      </c>
      <c r="AM1115">
        <v>102.68</v>
      </c>
      <c r="AN1115">
        <v>67.02</v>
      </c>
      <c r="AO1115">
        <v>155.04</v>
      </c>
      <c r="AP1115">
        <v>0</v>
      </c>
      <c r="AQ1115">
        <v>0.43</v>
      </c>
      <c r="AR1115">
        <v>0</v>
      </c>
      <c r="AS1115">
        <v>0</v>
      </c>
      <c r="AT1115">
        <v>70</v>
      </c>
      <c r="AU1115">
        <v>10</v>
      </c>
      <c r="AV1115">
        <v>1</v>
      </c>
      <c r="AW1115">
        <v>1</v>
      </c>
      <c r="AZ1115">
        <v>1</v>
      </c>
      <c r="BA1115">
        <v>1</v>
      </c>
      <c r="BB1115">
        <v>1</v>
      </c>
      <c r="BC1115">
        <v>1</v>
      </c>
      <c r="BD1115" t="s">
        <v>3</v>
      </c>
      <c r="BE1115" t="s">
        <v>3</v>
      </c>
      <c r="BF1115" t="s">
        <v>3</v>
      </c>
      <c r="BG1115" t="s">
        <v>3</v>
      </c>
      <c r="BH1115">
        <v>0</v>
      </c>
      <c r="BI1115">
        <v>4</v>
      </c>
      <c r="BJ1115" t="s">
        <v>200</v>
      </c>
      <c r="BM1115">
        <v>0</v>
      </c>
      <c r="BN1115">
        <v>0</v>
      </c>
      <c r="BO1115" t="s">
        <v>3</v>
      </c>
      <c r="BP1115">
        <v>0</v>
      </c>
      <c r="BQ1115">
        <v>1</v>
      </c>
      <c r="BR1115">
        <v>0</v>
      </c>
      <c r="BS1115">
        <v>1</v>
      </c>
      <c r="BT1115">
        <v>1</v>
      </c>
      <c r="BU1115">
        <v>1</v>
      </c>
      <c r="BV1115">
        <v>1</v>
      </c>
      <c r="BW1115">
        <v>1</v>
      </c>
      <c r="BX1115">
        <v>1</v>
      </c>
      <c r="BY1115" t="s">
        <v>3</v>
      </c>
      <c r="BZ1115">
        <v>70</v>
      </c>
      <c r="CA1115">
        <v>10</v>
      </c>
      <c r="CB1115" t="s">
        <v>3</v>
      </c>
      <c r="CE1115">
        <v>0</v>
      </c>
      <c r="CF1115">
        <v>0</v>
      </c>
      <c r="CG1115">
        <v>0</v>
      </c>
      <c r="CM1115">
        <v>0</v>
      </c>
      <c r="CN1115" t="s">
        <v>3</v>
      </c>
      <c r="CO1115">
        <v>0</v>
      </c>
      <c r="CP1115">
        <f t="shared" si="786"/>
        <v>16014</v>
      </c>
      <c r="CQ1115">
        <f t="shared" si="787"/>
        <v>36.72</v>
      </c>
      <c r="CR1115">
        <f>(((((ET1115*4))*BB1115-((EU1115*4))*BS1115)+AE1115*BS1115)*AV1115)</f>
        <v>410.72</v>
      </c>
      <c r="CS1115">
        <f t="shared" si="788"/>
        <v>268.08</v>
      </c>
      <c r="CT1115">
        <f t="shared" si="789"/>
        <v>620.16</v>
      </c>
      <c r="CU1115">
        <f t="shared" si="790"/>
        <v>0</v>
      </c>
      <c r="CV1115">
        <f t="shared" si="791"/>
        <v>1.72</v>
      </c>
      <c r="CW1115">
        <f t="shared" si="792"/>
        <v>0</v>
      </c>
      <c r="CX1115">
        <f t="shared" si="793"/>
        <v>0</v>
      </c>
      <c r="CY1115">
        <f t="shared" si="794"/>
        <v>6511.68</v>
      </c>
      <c r="CZ1115">
        <f t="shared" si="795"/>
        <v>930.24</v>
      </c>
      <c r="DC1115" t="s">
        <v>3</v>
      </c>
      <c r="DD1115" t="s">
        <v>196</v>
      </c>
      <c r="DE1115" t="s">
        <v>196</v>
      </c>
      <c r="DF1115" t="s">
        <v>196</v>
      </c>
      <c r="DG1115" t="s">
        <v>196</v>
      </c>
      <c r="DH1115" t="s">
        <v>3</v>
      </c>
      <c r="DI1115" t="s">
        <v>196</v>
      </c>
      <c r="DJ1115" t="s">
        <v>196</v>
      </c>
      <c r="DK1115" t="s">
        <v>3</v>
      </c>
      <c r="DL1115" t="s">
        <v>196</v>
      </c>
      <c r="DM1115" t="s">
        <v>196</v>
      </c>
      <c r="DN1115">
        <v>0</v>
      </c>
      <c r="DO1115">
        <v>0</v>
      </c>
      <c r="DP1115">
        <v>1</v>
      </c>
      <c r="DQ1115">
        <v>1</v>
      </c>
      <c r="DU1115">
        <v>1010</v>
      </c>
      <c r="DV1115" t="s">
        <v>19</v>
      </c>
      <c r="DW1115" t="s">
        <v>19</v>
      </c>
      <c r="DX1115">
        <v>1</v>
      </c>
      <c r="DZ1115" t="s">
        <v>3</v>
      </c>
      <c r="EA1115" t="s">
        <v>3</v>
      </c>
      <c r="EB1115" t="s">
        <v>3</v>
      </c>
      <c r="EC1115" t="s">
        <v>3</v>
      </c>
      <c r="EE1115">
        <v>113434998</v>
      </c>
      <c r="EF1115">
        <v>1</v>
      </c>
      <c r="EG1115" t="s">
        <v>23</v>
      </c>
      <c r="EH1115">
        <v>0</v>
      </c>
      <c r="EI1115" t="s">
        <v>3</v>
      </c>
      <c r="EJ1115">
        <v>4</v>
      </c>
      <c r="EK1115">
        <v>0</v>
      </c>
      <c r="EL1115" t="s">
        <v>24</v>
      </c>
      <c r="EM1115" t="s">
        <v>25</v>
      </c>
      <c r="EO1115" t="s">
        <v>3</v>
      </c>
      <c r="EQ1115">
        <v>0</v>
      </c>
      <c r="ER1115">
        <v>266.89999999999998</v>
      </c>
      <c r="ES1115">
        <v>9.18</v>
      </c>
      <c r="ET1115">
        <v>102.68</v>
      </c>
      <c r="EU1115">
        <v>67.02</v>
      </c>
      <c r="EV1115">
        <v>155.04</v>
      </c>
      <c r="EW1115">
        <v>0.43</v>
      </c>
      <c r="EX1115">
        <v>0</v>
      </c>
      <c r="EY1115">
        <v>0</v>
      </c>
      <c r="FQ1115">
        <v>0</v>
      </c>
      <c r="FR1115">
        <f t="shared" si="796"/>
        <v>0</v>
      </c>
      <c r="FS1115">
        <v>0</v>
      </c>
      <c r="FX1115">
        <v>280</v>
      </c>
      <c r="FY1115">
        <v>40</v>
      </c>
      <c r="GA1115" t="s">
        <v>3</v>
      </c>
      <c r="GD1115">
        <v>0</v>
      </c>
      <c r="GF1115">
        <v>-1461171180</v>
      </c>
      <c r="GG1115">
        <v>2</v>
      </c>
      <c r="GH1115">
        <v>1</v>
      </c>
      <c r="GI1115">
        <v>-2</v>
      </c>
      <c r="GJ1115">
        <v>0</v>
      </c>
      <c r="GK1115">
        <f>ROUND(R1115*(R12)/100,2)</f>
        <v>4342.8999999999996</v>
      </c>
      <c r="GL1115">
        <f t="shared" si="797"/>
        <v>0</v>
      </c>
      <c r="GM1115">
        <f t="shared" si="798"/>
        <v>27798.82</v>
      </c>
      <c r="GN1115">
        <f t="shared" si="799"/>
        <v>0</v>
      </c>
      <c r="GO1115">
        <f t="shared" si="800"/>
        <v>0</v>
      </c>
      <c r="GP1115">
        <f t="shared" si="801"/>
        <v>27798.82</v>
      </c>
      <c r="GR1115">
        <v>0</v>
      </c>
      <c r="GS1115">
        <v>0</v>
      </c>
      <c r="GT1115">
        <v>0</v>
      </c>
      <c r="GU1115" t="s">
        <v>196</v>
      </c>
      <c r="GV1115">
        <f>ROUND(((GT1115*4)),6)</f>
        <v>0</v>
      </c>
      <c r="GW1115">
        <v>1</v>
      </c>
      <c r="GX1115">
        <f t="shared" si="802"/>
        <v>0</v>
      </c>
      <c r="HA1115">
        <v>0</v>
      </c>
      <c r="HB1115">
        <v>0</v>
      </c>
      <c r="HC1115">
        <f t="shared" si="803"/>
        <v>0</v>
      </c>
      <c r="HE1115" t="s">
        <v>3</v>
      </c>
      <c r="HF1115" t="s">
        <v>3</v>
      </c>
      <c r="HM1115" t="s">
        <v>3</v>
      </c>
      <c r="HN1115" t="s">
        <v>3</v>
      </c>
      <c r="HO1115" t="s">
        <v>3</v>
      </c>
      <c r="HP1115" t="s">
        <v>3</v>
      </c>
      <c r="HQ1115" t="s">
        <v>3</v>
      </c>
      <c r="IK1115">
        <v>0</v>
      </c>
    </row>
    <row r="1116" spans="1:245" x14ac:dyDescent="0.2">
      <c r="A1116">
        <v>17</v>
      </c>
      <c r="B1116">
        <v>1</v>
      </c>
      <c r="C1116">
        <f>ROW(SmtRes!A1017)</f>
        <v>1017</v>
      </c>
      <c r="D1116">
        <f>ROW(EtalonRes!A1017)</f>
        <v>1017</v>
      </c>
      <c r="E1116" t="s">
        <v>3</v>
      </c>
      <c r="F1116" t="s">
        <v>673</v>
      </c>
      <c r="G1116" t="s">
        <v>702</v>
      </c>
      <c r="H1116" t="s">
        <v>19</v>
      </c>
      <c r="I1116">
        <f>ROUND(5+5+5,9)</f>
        <v>15</v>
      </c>
      <c r="J1116">
        <v>0</v>
      </c>
      <c r="K1116">
        <f>ROUND(5+5+5,9)</f>
        <v>15</v>
      </c>
      <c r="O1116">
        <f t="shared" si="772"/>
        <v>5928.83</v>
      </c>
      <c r="P1116">
        <f t="shared" si="773"/>
        <v>7.35</v>
      </c>
      <c r="Q1116">
        <f t="shared" si="774"/>
        <v>580.54999999999995</v>
      </c>
      <c r="R1116">
        <f t="shared" si="775"/>
        <v>378.95</v>
      </c>
      <c r="S1116">
        <f t="shared" si="776"/>
        <v>5340.93</v>
      </c>
      <c r="T1116">
        <f t="shared" si="777"/>
        <v>0</v>
      </c>
      <c r="U1116">
        <f t="shared" si="778"/>
        <v>13.754999999999999</v>
      </c>
      <c r="V1116">
        <f t="shared" si="779"/>
        <v>0</v>
      </c>
      <c r="W1116">
        <f t="shared" si="780"/>
        <v>0</v>
      </c>
      <c r="X1116">
        <f t="shared" si="781"/>
        <v>3738.65</v>
      </c>
      <c r="Y1116">
        <f t="shared" si="782"/>
        <v>534.09</v>
      </c>
      <c r="AA1116">
        <v>-1</v>
      </c>
      <c r="AB1116">
        <f t="shared" si="783"/>
        <v>395.255</v>
      </c>
      <c r="AC1116">
        <f>ROUND(((ES1116*1)),6)</f>
        <v>0.49</v>
      </c>
      <c r="AD1116">
        <f>ROUND(((((ET1116*0.7))-((EU1116*0.7)))+AE1116),6)</f>
        <v>38.703000000000003</v>
      </c>
      <c r="AE1116">
        <f>ROUND(((EU1116*0.7)),6)</f>
        <v>25.263000000000002</v>
      </c>
      <c r="AF1116">
        <f>ROUND(((EV1116*0.7)),6)</f>
        <v>356.06200000000001</v>
      </c>
      <c r="AG1116">
        <f t="shared" si="784"/>
        <v>0</v>
      </c>
      <c r="AH1116">
        <f>((EW1116*0.7))</f>
        <v>0.91699999999999993</v>
      </c>
      <c r="AI1116">
        <f>((EX1116*0.7))</f>
        <v>0</v>
      </c>
      <c r="AJ1116">
        <f t="shared" si="785"/>
        <v>0</v>
      </c>
      <c r="AK1116">
        <v>564.44000000000005</v>
      </c>
      <c r="AL1116">
        <v>0.49</v>
      </c>
      <c r="AM1116">
        <v>55.29</v>
      </c>
      <c r="AN1116">
        <v>36.090000000000003</v>
      </c>
      <c r="AO1116">
        <v>508.66</v>
      </c>
      <c r="AP1116">
        <v>0</v>
      </c>
      <c r="AQ1116">
        <v>1.31</v>
      </c>
      <c r="AR1116">
        <v>0</v>
      </c>
      <c r="AS1116">
        <v>0</v>
      </c>
      <c r="AT1116">
        <v>70</v>
      </c>
      <c r="AU1116">
        <v>10</v>
      </c>
      <c r="AV1116">
        <v>1</v>
      </c>
      <c r="AW1116">
        <v>1</v>
      </c>
      <c r="AZ1116">
        <v>1</v>
      </c>
      <c r="BA1116">
        <v>1</v>
      </c>
      <c r="BB1116">
        <v>1</v>
      </c>
      <c r="BC1116">
        <v>1</v>
      </c>
      <c r="BD1116" t="s">
        <v>3</v>
      </c>
      <c r="BE1116" t="s">
        <v>3</v>
      </c>
      <c r="BF1116" t="s">
        <v>3</v>
      </c>
      <c r="BG1116" t="s">
        <v>3</v>
      </c>
      <c r="BH1116">
        <v>0</v>
      </c>
      <c r="BI1116">
        <v>4</v>
      </c>
      <c r="BJ1116" t="s">
        <v>675</v>
      </c>
      <c r="BM1116">
        <v>0</v>
      </c>
      <c r="BN1116">
        <v>0</v>
      </c>
      <c r="BO1116" t="s">
        <v>3</v>
      </c>
      <c r="BP1116">
        <v>0</v>
      </c>
      <c r="BQ1116">
        <v>1</v>
      </c>
      <c r="BR1116">
        <v>0</v>
      </c>
      <c r="BS1116">
        <v>1</v>
      </c>
      <c r="BT1116">
        <v>1</v>
      </c>
      <c r="BU1116">
        <v>1</v>
      </c>
      <c r="BV1116">
        <v>1</v>
      </c>
      <c r="BW1116">
        <v>1</v>
      </c>
      <c r="BX1116">
        <v>1</v>
      </c>
      <c r="BY1116" t="s">
        <v>3</v>
      </c>
      <c r="BZ1116">
        <v>70</v>
      </c>
      <c r="CA1116">
        <v>10</v>
      </c>
      <c r="CB1116" t="s">
        <v>3</v>
      </c>
      <c r="CE1116">
        <v>0</v>
      </c>
      <c r="CF1116">
        <v>0</v>
      </c>
      <c r="CG1116">
        <v>0</v>
      </c>
      <c r="CM1116">
        <v>0</v>
      </c>
      <c r="CN1116" t="s">
        <v>850</v>
      </c>
      <c r="CO1116">
        <v>0</v>
      </c>
      <c r="CP1116">
        <f t="shared" si="786"/>
        <v>5928.83</v>
      </c>
      <c r="CQ1116">
        <f t="shared" si="787"/>
        <v>0.49</v>
      </c>
      <c r="CR1116">
        <f>(((((ET1116*0.7))*BB1116-((EU1116*0.7))*BS1116)+AE1116*BS1116)*AV1116)</f>
        <v>38.702999999999996</v>
      </c>
      <c r="CS1116">
        <f t="shared" si="788"/>
        <v>25.263000000000002</v>
      </c>
      <c r="CT1116">
        <f t="shared" si="789"/>
        <v>356.06200000000001</v>
      </c>
      <c r="CU1116">
        <f t="shared" si="790"/>
        <v>0</v>
      </c>
      <c r="CV1116">
        <f t="shared" si="791"/>
        <v>0.91699999999999993</v>
      </c>
      <c r="CW1116">
        <f t="shared" si="792"/>
        <v>0</v>
      </c>
      <c r="CX1116">
        <f t="shared" si="793"/>
        <v>0</v>
      </c>
      <c r="CY1116">
        <f t="shared" si="794"/>
        <v>3738.6510000000003</v>
      </c>
      <c r="CZ1116">
        <f t="shared" si="795"/>
        <v>534.09300000000007</v>
      </c>
      <c r="DC1116" t="s">
        <v>3</v>
      </c>
      <c r="DD1116" t="s">
        <v>21</v>
      </c>
      <c r="DE1116" t="s">
        <v>22</v>
      </c>
      <c r="DF1116" t="s">
        <v>22</v>
      </c>
      <c r="DG1116" t="s">
        <v>22</v>
      </c>
      <c r="DH1116" t="s">
        <v>3</v>
      </c>
      <c r="DI1116" t="s">
        <v>22</v>
      </c>
      <c r="DJ1116" t="s">
        <v>22</v>
      </c>
      <c r="DK1116" t="s">
        <v>3</v>
      </c>
      <c r="DL1116" t="s">
        <v>3</v>
      </c>
      <c r="DM1116" t="s">
        <v>3</v>
      </c>
      <c r="DN1116">
        <v>0</v>
      </c>
      <c r="DO1116">
        <v>0</v>
      </c>
      <c r="DP1116">
        <v>1</v>
      </c>
      <c r="DQ1116">
        <v>1</v>
      </c>
      <c r="DU1116">
        <v>1010</v>
      </c>
      <c r="DV1116" t="s">
        <v>19</v>
      </c>
      <c r="DW1116" t="s">
        <v>19</v>
      </c>
      <c r="DX1116">
        <v>1</v>
      </c>
      <c r="DZ1116" t="s">
        <v>3</v>
      </c>
      <c r="EA1116" t="s">
        <v>3</v>
      </c>
      <c r="EB1116" t="s">
        <v>3</v>
      </c>
      <c r="EC1116" t="s">
        <v>3</v>
      </c>
      <c r="EE1116">
        <v>113434998</v>
      </c>
      <c r="EF1116">
        <v>1</v>
      </c>
      <c r="EG1116" t="s">
        <v>23</v>
      </c>
      <c r="EH1116">
        <v>0</v>
      </c>
      <c r="EI1116" t="s">
        <v>3</v>
      </c>
      <c r="EJ1116">
        <v>4</v>
      </c>
      <c r="EK1116">
        <v>0</v>
      </c>
      <c r="EL1116" t="s">
        <v>24</v>
      </c>
      <c r="EM1116" t="s">
        <v>25</v>
      </c>
      <c r="EO1116" t="s">
        <v>26</v>
      </c>
      <c r="EQ1116">
        <v>132096</v>
      </c>
      <c r="ER1116">
        <v>564.44000000000005</v>
      </c>
      <c r="ES1116">
        <v>0.49</v>
      </c>
      <c r="ET1116">
        <v>55.29</v>
      </c>
      <c r="EU1116">
        <v>36.090000000000003</v>
      </c>
      <c r="EV1116">
        <v>508.66</v>
      </c>
      <c r="EW1116">
        <v>1.31</v>
      </c>
      <c r="EX1116">
        <v>0</v>
      </c>
      <c r="EY1116">
        <v>0</v>
      </c>
      <c r="FQ1116">
        <v>0</v>
      </c>
      <c r="FR1116">
        <f t="shared" si="796"/>
        <v>0</v>
      </c>
      <c r="FS1116">
        <v>0</v>
      </c>
      <c r="FX1116">
        <v>70</v>
      </c>
      <c r="FY1116">
        <v>10</v>
      </c>
      <c r="GA1116" t="s">
        <v>3</v>
      </c>
      <c r="GD1116">
        <v>0</v>
      </c>
      <c r="GF1116">
        <v>-118888251</v>
      </c>
      <c r="GG1116">
        <v>2</v>
      </c>
      <c r="GH1116">
        <v>1</v>
      </c>
      <c r="GI1116">
        <v>-2</v>
      </c>
      <c r="GJ1116">
        <v>0</v>
      </c>
      <c r="GK1116">
        <f>ROUND(R1116*(R12)/100,2)</f>
        <v>409.27</v>
      </c>
      <c r="GL1116">
        <f t="shared" si="797"/>
        <v>0</v>
      </c>
      <c r="GM1116">
        <f t="shared" si="798"/>
        <v>10610.84</v>
      </c>
      <c r="GN1116">
        <f t="shared" si="799"/>
        <v>0</v>
      </c>
      <c r="GO1116">
        <f t="shared" si="800"/>
        <v>0</v>
      </c>
      <c r="GP1116">
        <f t="shared" si="801"/>
        <v>10610.84</v>
      </c>
      <c r="GR1116">
        <v>0</v>
      </c>
      <c r="GS1116">
        <v>3</v>
      </c>
      <c r="GT1116">
        <v>0</v>
      </c>
      <c r="GU1116" t="s">
        <v>3</v>
      </c>
      <c r="GV1116">
        <f>ROUND((GT1116),6)</f>
        <v>0</v>
      </c>
      <c r="GW1116">
        <v>1</v>
      </c>
      <c r="GX1116">
        <f t="shared" si="802"/>
        <v>0</v>
      </c>
      <c r="HA1116">
        <v>0</v>
      </c>
      <c r="HB1116">
        <v>0</v>
      </c>
      <c r="HC1116">
        <f t="shared" si="803"/>
        <v>0</v>
      </c>
      <c r="HE1116" t="s">
        <v>3</v>
      </c>
      <c r="HF1116" t="s">
        <v>3</v>
      </c>
      <c r="HM1116" t="s">
        <v>3</v>
      </c>
      <c r="HN1116" t="s">
        <v>3</v>
      </c>
      <c r="HO1116" t="s">
        <v>3</v>
      </c>
      <c r="HP1116" t="s">
        <v>3</v>
      </c>
      <c r="HQ1116" t="s">
        <v>3</v>
      </c>
      <c r="IK1116">
        <v>0</v>
      </c>
    </row>
    <row r="1117" spans="1:245" x14ac:dyDescent="0.2">
      <c r="A1117">
        <v>17</v>
      </c>
      <c r="B1117">
        <v>1</v>
      </c>
      <c r="C1117">
        <f>ROW(SmtRes!A1021)</f>
        <v>1021</v>
      </c>
      <c r="D1117">
        <f>ROW(EtalonRes!A1021)</f>
        <v>1021</v>
      </c>
      <c r="E1117" t="s">
        <v>3</v>
      </c>
      <c r="F1117" t="s">
        <v>497</v>
      </c>
      <c r="G1117" t="s">
        <v>703</v>
      </c>
      <c r="H1117" t="s">
        <v>19</v>
      </c>
      <c r="I1117">
        <f>ROUND(5+5+5,9)</f>
        <v>15</v>
      </c>
      <c r="J1117">
        <v>0</v>
      </c>
      <c r="K1117">
        <f>ROUND(5+5+5,9)</f>
        <v>15</v>
      </c>
      <c r="O1117">
        <f t="shared" si="772"/>
        <v>11782.66</v>
      </c>
      <c r="P1117">
        <f t="shared" si="773"/>
        <v>234.3</v>
      </c>
      <c r="Q1117">
        <f t="shared" si="774"/>
        <v>977.63</v>
      </c>
      <c r="R1117">
        <f t="shared" si="775"/>
        <v>638.54999999999995</v>
      </c>
      <c r="S1117">
        <f t="shared" si="776"/>
        <v>10570.73</v>
      </c>
      <c r="T1117">
        <f t="shared" si="777"/>
        <v>0</v>
      </c>
      <c r="U1117">
        <f t="shared" si="778"/>
        <v>27.225000000000001</v>
      </c>
      <c r="V1117">
        <f t="shared" si="779"/>
        <v>0</v>
      </c>
      <c r="W1117">
        <f t="shared" si="780"/>
        <v>0</v>
      </c>
      <c r="X1117">
        <f t="shared" si="781"/>
        <v>7399.51</v>
      </c>
      <c r="Y1117">
        <f t="shared" si="782"/>
        <v>1057.07</v>
      </c>
      <c r="AA1117">
        <v>-1</v>
      </c>
      <c r="AB1117">
        <f t="shared" si="783"/>
        <v>785.51</v>
      </c>
      <c r="AC1117">
        <f>ROUND((((ES1117*1)*11)),6)</f>
        <v>15.62</v>
      </c>
      <c r="AD1117">
        <f>ROUND((((((ET1117*0.75)*11))-(((EU1117*0.75)*11)))+AE1117),6)</f>
        <v>65.174999999999997</v>
      </c>
      <c r="AE1117">
        <f>ROUND((((EU1117*0.75)*11)),6)</f>
        <v>42.57</v>
      </c>
      <c r="AF1117">
        <f>ROUND((((EV1117*0.75)*11)),6)</f>
        <v>704.71500000000003</v>
      </c>
      <c r="AG1117">
        <f t="shared" si="784"/>
        <v>0</v>
      </c>
      <c r="AH1117">
        <f>(((EW1117*0.75)*11))</f>
        <v>1.8150000000000002</v>
      </c>
      <c r="AI1117">
        <f>(((EX1117*0.75)*11))</f>
        <v>0</v>
      </c>
      <c r="AJ1117">
        <f t="shared" si="785"/>
        <v>0</v>
      </c>
      <c r="AK1117">
        <v>94.74</v>
      </c>
      <c r="AL1117">
        <v>1.42</v>
      </c>
      <c r="AM1117">
        <v>7.9</v>
      </c>
      <c r="AN1117">
        <v>5.16</v>
      </c>
      <c r="AO1117">
        <v>85.42</v>
      </c>
      <c r="AP1117">
        <v>0</v>
      </c>
      <c r="AQ1117">
        <v>0.22</v>
      </c>
      <c r="AR1117">
        <v>0</v>
      </c>
      <c r="AS1117">
        <v>0</v>
      </c>
      <c r="AT1117">
        <v>70</v>
      </c>
      <c r="AU1117">
        <v>10</v>
      </c>
      <c r="AV1117">
        <v>1</v>
      </c>
      <c r="AW1117">
        <v>1</v>
      </c>
      <c r="AZ1117">
        <v>1</v>
      </c>
      <c r="BA1117">
        <v>1</v>
      </c>
      <c r="BB1117">
        <v>1</v>
      </c>
      <c r="BC1117">
        <v>1</v>
      </c>
      <c r="BD1117" t="s">
        <v>3</v>
      </c>
      <c r="BE1117" t="s">
        <v>3</v>
      </c>
      <c r="BF1117" t="s">
        <v>3</v>
      </c>
      <c r="BG1117" t="s">
        <v>3</v>
      </c>
      <c r="BH1117">
        <v>0</v>
      </c>
      <c r="BI1117">
        <v>4</v>
      </c>
      <c r="BJ1117" t="s">
        <v>677</v>
      </c>
      <c r="BM1117">
        <v>0</v>
      </c>
      <c r="BN1117">
        <v>0</v>
      </c>
      <c r="BO1117" t="s">
        <v>3</v>
      </c>
      <c r="BP1117">
        <v>0</v>
      </c>
      <c r="BQ1117">
        <v>1</v>
      </c>
      <c r="BR1117">
        <v>0</v>
      </c>
      <c r="BS1117">
        <v>1</v>
      </c>
      <c r="BT1117">
        <v>1</v>
      </c>
      <c r="BU1117">
        <v>1</v>
      </c>
      <c r="BV1117">
        <v>1</v>
      </c>
      <c r="BW1117">
        <v>1</v>
      </c>
      <c r="BX1117">
        <v>1</v>
      </c>
      <c r="BY1117" t="s">
        <v>3</v>
      </c>
      <c r="BZ1117">
        <v>70</v>
      </c>
      <c r="CA1117">
        <v>10</v>
      </c>
      <c r="CB1117" t="s">
        <v>3</v>
      </c>
      <c r="CE1117">
        <v>0</v>
      </c>
      <c r="CF1117">
        <v>0</v>
      </c>
      <c r="CG1117">
        <v>0</v>
      </c>
      <c r="CM1117">
        <v>0</v>
      </c>
      <c r="CN1117" t="s">
        <v>851</v>
      </c>
      <c r="CO1117">
        <v>0</v>
      </c>
      <c r="CP1117">
        <f t="shared" si="786"/>
        <v>11782.66</v>
      </c>
      <c r="CQ1117">
        <f t="shared" si="787"/>
        <v>15.62</v>
      </c>
      <c r="CR1117">
        <f>((((((ET1117*0.75)*11))*BB1117-(((EU1117*0.75)*11))*BS1117)+AE1117*BS1117)*AV1117)</f>
        <v>65.175000000000011</v>
      </c>
      <c r="CS1117">
        <f t="shared" si="788"/>
        <v>42.57</v>
      </c>
      <c r="CT1117">
        <f t="shared" si="789"/>
        <v>704.71500000000003</v>
      </c>
      <c r="CU1117">
        <f t="shared" si="790"/>
        <v>0</v>
      </c>
      <c r="CV1117">
        <f t="shared" si="791"/>
        <v>1.8150000000000002</v>
      </c>
      <c r="CW1117">
        <f t="shared" si="792"/>
        <v>0</v>
      </c>
      <c r="CX1117">
        <f t="shared" si="793"/>
        <v>0</v>
      </c>
      <c r="CY1117">
        <f t="shared" si="794"/>
        <v>7399.5109999999995</v>
      </c>
      <c r="CZ1117">
        <f t="shared" si="795"/>
        <v>1057.0729999999999</v>
      </c>
      <c r="DC1117" t="s">
        <v>3</v>
      </c>
      <c r="DD1117" t="s">
        <v>31</v>
      </c>
      <c r="DE1117" t="s">
        <v>32</v>
      </c>
      <c r="DF1117" t="s">
        <v>32</v>
      </c>
      <c r="DG1117" t="s">
        <v>32</v>
      </c>
      <c r="DH1117" t="s">
        <v>3</v>
      </c>
      <c r="DI1117" t="s">
        <v>32</v>
      </c>
      <c r="DJ1117" t="s">
        <v>32</v>
      </c>
      <c r="DK1117" t="s">
        <v>3</v>
      </c>
      <c r="DL1117" t="s">
        <v>33</v>
      </c>
      <c r="DM1117" t="s">
        <v>33</v>
      </c>
      <c r="DN1117">
        <v>0</v>
      </c>
      <c r="DO1117">
        <v>0</v>
      </c>
      <c r="DP1117">
        <v>1</v>
      </c>
      <c r="DQ1117">
        <v>1</v>
      </c>
      <c r="DU1117">
        <v>1010</v>
      </c>
      <c r="DV1117" t="s">
        <v>19</v>
      </c>
      <c r="DW1117" t="s">
        <v>19</v>
      </c>
      <c r="DX1117">
        <v>1</v>
      </c>
      <c r="DZ1117" t="s">
        <v>3</v>
      </c>
      <c r="EA1117" t="s">
        <v>3</v>
      </c>
      <c r="EB1117" t="s">
        <v>3</v>
      </c>
      <c r="EC1117" t="s">
        <v>3</v>
      </c>
      <c r="EE1117">
        <v>113434998</v>
      </c>
      <c r="EF1117">
        <v>1</v>
      </c>
      <c r="EG1117" t="s">
        <v>23</v>
      </c>
      <c r="EH1117">
        <v>0</v>
      </c>
      <c r="EI1117" t="s">
        <v>3</v>
      </c>
      <c r="EJ1117">
        <v>4</v>
      </c>
      <c r="EK1117">
        <v>0</v>
      </c>
      <c r="EL1117" t="s">
        <v>24</v>
      </c>
      <c r="EM1117" t="s">
        <v>25</v>
      </c>
      <c r="EO1117" t="s">
        <v>34</v>
      </c>
      <c r="EQ1117">
        <v>132096</v>
      </c>
      <c r="ER1117">
        <v>94.74</v>
      </c>
      <c r="ES1117">
        <v>1.42</v>
      </c>
      <c r="ET1117">
        <v>7.9</v>
      </c>
      <c r="EU1117">
        <v>5.16</v>
      </c>
      <c r="EV1117">
        <v>85.42</v>
      </c>
      <c r="EW1117">
        <v>0.22</v>
      </c>
      <c r="EX1117">
        <v>0</v>
      </c>
      <c r="EY1117">
        <v>0</v>
      </c>
      <c r="FQ1117">
        <v>0</v>
      </c>
      <c r="FR1117">
        <f t="shared" si="796"/>
        <v>0</v>
      </c>
      <c r="FS1117">
        <v>0</v>
      </c>
      <c r="FX1117">
        <v>770</v>
      </c>
      <c r="FY1117">
        <v>110</v>
      </c>
      <c r="GA1117" t="s">
        <v>3</v>
      </c>
      <c r="GD1117">
        <v>0</v>
      </c>
      <c r="GF1117">
        <v>-1766476169</v>
      </c>
      <c r="GG1117">
        <v>2</v>
      </c>
      <c r="GH1117">
        <v>1</v>
      </c>
      <c r="GI1117">
        <v>-2</v>
      </c>
      <c r="GJ1117">
        <v>0</v>
      </c>
      <c r="GK1117">
        <f>ROUND(R1117*(R12)/100,2)</f>
        <v>689.63</v>
      </c>
      <c r="GL1117">
        <f t="shared" si="797"/>
        <v>0</v>
      </c>
      <c r="GM1117">
        <f t="shared" si="798"/>
        <v>20928.87</v>
      </c>
      <c r="GN1117">
        <f t="shared" si="799"/>
        <v>0</v>
      </c>
      <c r="GO1117">
        <f t="shared" si="800"/>
        <v>0</v>
      </c>
      <c r="GP1117">
        <f t="shared" si="801"/>
        <v>20928.87</v>
      </c>
      <c r="GR1117">
        <v>0</v>
      </c>
      <c r="GS1117">
        <v>3</v>
      </c>
      <c r="GT1117">
        <v>0</v>
      </c>
      <c r="GU1117" t="s">
        <v>33</v>
      </c>
      <c r="GV1117">
        <f>ROUND(((GT1117*11)),6)</f>
        <v>0</v>
      </c>
      <c r="GW1117">
        <v>1</v>
      </c>
      <c r="GX1117">
        <f t="shared" si="802"/>
        <v>0</v>
      </c>
      <c r="HA1117">
        <v>0</v>
      </c>
      <c r="HB1117">
        <v>0</v>
      </c>
      <c r="HC1117">
        <f t="shared" si="803"/>
        <v>0</v>
      </c>
      <c r="HE1117" t="s">
        <v>3</v>
      </c>
      <c r="HF1117" t="s">
        <v>3</v>
      </c>
      <c r="HM1117" t="s">
        <v>3</v>
      </c>
      <c r="HN1117" t="s">
        <v>3</v>
      </c>
      <c r="HO1117" t="s">
        <v>3</v>
      </c>
      <c r="HP1117" t="s">
        <v>3</v>
      </c>
      <c r="HQ1117" t="s">
        <v>3</v>
      </c>
      <c r="IK1117">
        <v>0</v>
      </c>
    </row>
    <row r="1118" spans="1:245" x14ac:dyDescent="0.2">
      <c r="A1118">
        <v>17</v>
      </c>
      <c r="B1118">
        <v>1</v>
      </c>
      <c r="C1118">
        <f>ROW(SmtRes!A1024)</f>
        <v>1024</v>
      </c>
      <c r="D1118">
        <f>ROW(EtalonRes!A1024)</f>
        <v>1024</v>
      </c>
      <c r="E1118" t="s">
        <v>704</v>
      </c>
      <c r="F1118" t="s">
        <v>193</v>
      </c>
      <c r="G1118" t="s">
        <v>705</v>
      </c>
      <c r="H1118" t="s">
        <v>19</v>
      </c>
      <c r="I1118">
        <v>2</v>
      </c>
      <c r="J1118">
        <v>0</v>
      </c>
      <c r="K1118">
        <v>2</v>
      </c>
      <c r="O1118">
        <f t="shared" si="772"/>
        <v>6622.32</v>
      </c>
      <c r="P1118">
        <f t="shared" si="773"/>
        <v>92.88</v>
      </c>
      <c r="Q1118">
        <f t="shared" si="774"/>
        <v>0</v>
      </c>
      <c r="R1118">
        <f t="shared" si="775"/>
        <v>0</v>
      </c>
      <c r="S1118">
        <f t="shared" si="776"/>
        <v>6529.44</v>
      </c>
      <c r="T1118">
        <f t="shared" si="777"/>
        <v>0</v>
      </c>
      <c r="U1118">
        <f t="shared" si="778"/>
        <v>18</v>
      </c>
      <c r="V1118">
        <f t="shared" si="779"/>
        <v>0</v>
      </c>
      <c r="W1118">
        <f t="shared" si="780"/>
        <v>0</v>
      </c>
      <c r="X1118">
        <f t="shared" si="781"/>
        <v>4570.6099999999997</v>
      </c>
      <c r="Y1118">
        <f t="shared" si="782"/>
        <v>652.94000000000005</v>
      </c>
      <c r="AA1118">
        <v>150194011</v>
      </c>
      <c r="AB1118">
        <f t="shared" si="783"/>
        <v>3311.16</v>
      </c>
      <c r="AC1118">
        <f>ROUND(((ES1118*12)),6)</f>
        <v>46.44</v>
      </c>
      <c r="AD1118">
        <f>ROUND(((((ET1118*12))-((EU1118*12)))+AE1118),6)</f>
        <v>0</v>
      </c>
      <c r="AE1118">
        <f>ROUND(((EU1118*12)),6)</f>
        <v>0</v>
      </c>
      <c r="AF1118">
        <f>ROUND(((EV1118*12)),6)</f>
        <v>3264.72</v>
      </c>
      <c r="AG1118">
        <f t="shared" si="784"/>
        <v>0</v>
      </c>
      <c r="AH1118">
        <f>((EW1118*12))</f>
        <v>9</v>
      </c>
      <c r="AI1118">
        <f>((EX1118*12))</f>
        <v>0</v>
      </c>
      <c r="AJ1118">
        <f t="shared" si="785"/>
        <v>0</v>
      </c>
      <c r="AK1118">
        <v>275.93</v>
      </c>
      <c r="AL1118">
        <v>3.87</v>
      </c>
      <c r="AM1118">
        <v>0</v>
      </c>
      <c r="AN1118">
        <v>0</v>
      </c>
      <c r="AO1118">
        <v>272.06</v>
      </c>
      <c r="AP1118">
        <v>0</v>
      </c>
      <c r="AQ1118">
        <v>0.75</v>
      </c>
      <c r="AR1118">
        <v>0</v>
      </c>
      <c r="AS1118">
        <v>0</v>
      </c>
      <c r="AT1118">
        <v>70</v>
      </c>
      <c r="AU1118">
        <v>10</v>
      </c>
      <c r="AV1118">
        <v>1</v>
      </c>
      <c r="AW1118">
        <v>1</v>
      </c>
      <c r="AZ1118">
        <v>1</v>
      </c>
      <c r="BA1118">
        <v>1</v>
      </c>
      <c r="BB1118">
        <v>1</v>
      </c>
      <c r="BC1118">
        <v>1</v>
      </c>
      <c r="BD1118" t="s">
        <v>3</v>
      </c>
      <c r="BE1118" t="s">
        <v>3</v>
      </c>
      <c r="BF1118" t="s">
        <v>3</v>
      </c>
      <c r="BG1118" t="s">
        <v>3</v>
      </c>
      <c r="BH1118">
        <v>0</v>
      </c>
      <c r="BI1118">
        <v>4</v>
      </c>
      <c r="BJ1118" t="s">
        <v>668</v>
      </c>
      <c r="BM1118">
        <v>0</v>
      </c>
      <c r="BN1118">
        <v>0</v>
      </c>
      <c r="BO1118" t="s">
        <v>3</v>
      </c>
      <c r="BP1118">
        <v>0</v>
      </c>
      <c r="BQ1118">
        <v>1</v>
      </c>
      <c r="BR1118">
        <v>0</v>
      </c>
      <c r="BS1118">
        <v>1</v>
      </c>
      <c r="BT1118">
        <v>1</v>
      </c>
      <c r="BU1118">
        <v>1</v>
      </c>
      <c r="BV1118">
        <v>1</v>
      </c>
      <c r="BW1118">
        <v>1</v>
      </c>
      <c r="BX1118">
        <v>1</v>
      </c>
      <c r="BY1118" t="s">
        <v>3</v>
      </c>
      <c r="BZ1118">
        <v>70</v>
      </c>
      <c r="CA1118">
        <v>10</v>
      </c>
      <c r="CB1118" t="s">
        <v>3</v>
      </c>
      <c r="CE1118">
        <v>0</v>
      </c>
      <c r="CF1118">
        <v>0</v>
      </c>
      <c r="CG1118">
        <v>0</v>
      </c>
      <c r="CM1118">
        <v>0</v>
      </c>
      <c r="CN1118" t="s">
        <v>3</v>
      </c>
      <c r="CO1118">
        <v>0</v>
      </c>
      <c r="CP1118">
        <f t="shared" si="786"/>
        <v>6622.32</v>
      </c>
      <c r="CQ1118">
        <f t="shared" si="787"/>
        <v>46.44</v>
      </c>
      <c r="CR1118">
        <f>(((((ET1118*12))*BB1118-((EU1118*12))*BS1118)+AE1118*BS1118)*AV1118)</f>
        <v>0</v>
      </c>
      <c r="CS1118">
        <f t="shared" si="788"/>
        <v>0</v>
      </c>
      <c r="CT1118">
        <f t="shared" si="789"/>
        <v>3264.72</v>
      </c>
      <c r="CU1118">
        <f t="shared" si="790"/>
        <v>0</v>
      </c>
      <c r="CV1118">
        <f t="shared" si="791"/>
        <v>9</v>
      </c>
      <c r="CW1118">
        <f t="shared" si="792"/>
        <v>0</v>
      </c>
      <c r="CX1118">
        <f t="shared" si="793"/>
        <v>0</v>
      </c>
      <c r="CY1118">
        <f t="shared" si="794"/>
        <v>4570.6080000000002</v>
      </c>
      <c r="CZ1118">
        <f t="shared" si="795"/>
        <v>652.94399999999996</v>
      </c>
      <c r="DC1118" t="s">
        <v>3</v>
      </c>
      <c r="DD1118" t="s">
        <v>163</v>
      </c>
      <c r="DE1118" t="s">
        <v>163</v>
      </c>
      <c r="DF1118" t="s">
        <v>163</v>
      </c>
      <c r="DG1118" t="s">
        <v>163</v>
      </c>
      <c r="DH1118" t="s">
        <v>3</v>
      </c>
      <c r="DI1118" t="s">
        <v>163</v>
      </c>
      <c r="DJ1118" t="s">
        <v>163</v>
      </c>
      <c r="DK1118" t="s">
        <v>3</v>
      </c>
      <c r="DL1118" t="s">
        <v>163</v>
      </c>
      <c r="DM1118" t="s">
        <v>163</v>
      </c>
      <c r="DN1118">
        <v>0</v>
      </c>
      <c r="DO1118">
        <v>0</v>
      </c>
      <c r="DP1118">
        <v>1</v>
      </c>
      <c r="DQ1118">
        <v>1</v>
      </c>
      <c r="DU1118">
        <v>1010</v>
      </c>
      <c r="DV1118" t="s">
        <v>19</v>
      </c>
      <c r="DW1118" t="s">
        <v>19</v>
      </c>
      <c r="DX1118">
        <v>1</v>
      </c>
      <c r="DZ1118" t="s">
        <v>3</v>
      </c>
      <c r="EA1118" t="s">
        <v>3</v>
      </c>
      <c r="EB1118" t="s">
        <v>3</v>
      </c>
      <c r="EC1118" t="s">
        <v>3</v>
      </c>
      <c r="EE1118">
        <v>113434998</v>
      </c>
      <c r="EF1118">
        <v>1</v>
      </c>
      <c r="EG1118" t="s">
        <v>23</v>
      </c>
      <c r="EH1118">
        <v>0</v>
      </c>
      <c r="EI1118" t="s">
        <v>3</v>
      </c>
      <c r="EJ1118">
        <v>4</v>
      </c>
      <c r="EK1118">
        <v>0</v>
      </c>
      <c r="EL1118" t="s">
        <v>24</v>
      </c>
      <c r="EM1118" t="s">
        <v>25</v>
      </c>
      <c r="EO1118" t="s">
        <v>3</v>
      </c>
      <c r="EQ1118">
        <v>131072</v>
      </c>
      <c r="ER1118">
        <v>275.93</v>
      </c>
      <c r="ES1118">
        <v>3.87</v>
      </c>
      <c r="ET1118">
        <v>0</v>
      </c>
      <c r="EU1118">
        <v>0</v>
      </c>
      <c r="EV1118">
        <v>272.06</v>
      </c>
      <c r="EW1118">
        <v>0.75</v>
      </c>
      <c r="EX1118">
        <v>0</v>
      </c>
      <c r="EY1118">
        <v>0</v>
      </c>
      <c r="FQ1118">
        <v>0</v>
      </c>
      <c r="FR1118">
        <f t="shared" si="796"/>
        <v>0</v>
      </c>
      <c r="FS1118">
        <v>0</v>
      </c>
      <c r="FX1118">
        <v>840</v>
      </c>
      <c r="FY1118">
        <v>120</v>
      </c>
      <c r="GA1118" t="s">
        <v>3</v>
      </c>
      <c r="GD1118">
        <v>0</v>
      </c>
      <c r="GF1118">
        <v>-571765695</v>
      </c>
      <c r="GG1118">
        <v>2</v>
      </c>
      <c r="GH1118">
        <v>1</v>
      </c>
      <c r="GI1118">
        <v>-2</v>
      </c>
      <c r="GJ1118">
        <v>0</v>
      </c>
      <c r="GK1118">
        <f>ROUND(R1118*(R12)/100,2)</f>
        <v>0</v>
      </c>
      <c r="GL1118">
        <f t="shared" si="797"/>
        <v>0</v>
      </c>
      <c r="GM1118">
        <f t="shared" si="798"/>
        <v>11845.87</v>
      </c>
      <c r="GN1118">
        <f t="shared" si="799"/>
        <v>0</v>
      </c>
      <c r="GO1118">
        <f t="shared" si="800"/>
        <v>0</v>
      </c>
      <c r="GP1118">
        <f t="shared" si="801"/>
        <v>11845.87</v>
      </c>
      <c r="GR1118">
        <v>0</v>
      </c>
      <c r="GS1118">
        <v>3</v>
      </c>
      <c r="GT1118">
        <v>0</v>
      </c>
      <c r="GU1118" t="s">
        <v>163</v>
      </c>
      <c r="GV1118">
        <f>ROUND(((GT1118*12)),6)</f>
        <v>0</v>
      </c>
      <c r="GW1118">
        <v>1</v>
      </c>
      <c r="GX1118">
        <f t="shared" si="802"/>
        <v>0</v>
      </c>
      <c r="HA1118">
        <v>0</v>
      </c>
      <c r="HB1118">
        <v>0</v>
      </c>
      <c r="HC1118">
        <f t="shared" si="803"/>
        <v>0</v>
      </c>
      <c r="HE1118" t="s">
        <v>3</v>
      </c>
      <c r="HF1118" t="s">
        <v>3</v>
      </c>
      <c r="HM1118" t="s">
        <v>3</v>
      </c>
      <c r="HN1118" t="s">
        <v>3</v>
      </c>
      <c r="HO1118" t="s">
        <v>3</v>
      </c>
      <c r="HP1118" t="s">
        <v>3</v>
      </c>
      <c r="HQ1118" t="s">
        <v>3</v>
      </c>
      <c r="IK1118">
        <v>0</v>
      </c>
    </row>
    <row r="1119" spans="1:245" x14ac:dyDescent="0.2">
      <c r="A1119">
        <v>17</v>
      </c>
      <c r="B1119">
        <v>1</v>
      </c>
      <c r="C1119">
        <f>ROW(SmtRes!A1026)</f>
        <v>1026</v>
      </c>
      <c r="D1119">
        <f>ROW(EtalonRes!A1026)</f>
        <v>1026</v>
      </c>
      <c r="E1119" t="s">
        <v>706</v>
      </c>
      <c r="F1119" t="s">
        <v>207</v>
      </c>
      <c r="G1119" t="s">
        <v>707</v>
      </c>
      <c r="H1119" t="s">
        <v>209</v>
      </c>
      <c r="I1119">
        <f>ROUND(2+2+3,9)</f>
        <v>7</v>
      </c>
      <c r="J1119">
        <v>0</v>
      </c>
      <c r="K1119">
        <f>ROUND(2+2+3,9)</f>
        <v>7</v>
      </c>
      <c r="O1119">
        <f t="shared" si="772"/>
        <v>799.19</v>
      </c>
      <c r="P1119">
        <f t="shared" si="773"/>
        <v>41.02</v>
      </c>
      <c r="Q1119">
        <f t="shared" si="774"/>
        <v>0</v>
      </c>
      <c r="R1119">
        <f t="shared" si="775"/>
        <v>0</v>
      </c>
      <c r="S1119">
        <f t="shared" si="776"/>
        <v>758.17</v>
      </c>
      <c r="T1119">
        <f t="shared" si="777"/>
        <v>0</v>
      </c>
      <c r="U1119">
        <f t="shared" si="778"/>
        <v>1.82</v>
      </c>
      <c r="V1119">
        <f t="shared" si="779"/>
        <v>0</v>
      </c>
      <c r="W1119">
        <f t="shared" si="780"/>
        <v>0</v>
      </c>
      <c r="X1119">
        <f t="shared" si="781"/>
        <v>530.72</v>
      </c>
      <c r="Y1119">
        <f t="shared" si="782"/>
        <v>75.819999999999993</v>
      </c>
      <c r="AA1119">
        <v>150194011</v>
      </c>
      <c r="AB1119">
        <f t="shared" si="783"/>
        <v>114.17</v>
      </c>
      <c r="AC1119">
        <f>ROUND((ES1119),6)</f>
        <v>5.86</v>
      </c>
      <c r="AD1119">
        <f>ROUND((((ET1119)-(EU1119))+AE1119),6)</f>
        <v>0</v>
      </c>
      <c r="AE1119">
        <f>ROUND((EU1119),6)</f>
        <v>0</v>
      </c>
      <c r="AF1119">
        <f>ROUND((EV1119),6)</f>
        <v>108.31</v>
      </c>
      <c r="AG1119">
        <f t="shared" si="784"/>
        <v>0</v>
      </c>
      <c r="AH1119">
        <f>(EW1119)</f>
        <v>0.26</v>
      </c>
      <c r="AI1119">
        <f>(EX1119)</f>
        <v>0</v>
      </c>
      <c r="AJ1119">
        <f t="shared" si="785"/>
        <v>0</v>
      </c>
      <c r="AK1119">
        <v>114.17</v>
      </c>
      <c r="AL1119">
        <v>5.86</v>
      </c>
      <c r="AM1119">
        <v>0</v>
      </c>
      <c r="AN1119">
        <v>0</v>
      </c>
      <c r="AO1119">
        <v>108.31</v>
      </c>
      <c r="AP1119">
        <v>0</v>
      </c>
      <c r="AQ1119">
        <v>0.26</v>
      </c>
      <c r="AR1119">
        <v>0</v>
      </c>
      <c r="AS1119">
        <v>0</v>
      </c>
      <c r="AT1119">
        <v>70</v>
      </c>
      <c r="AU1119">
        <v>10</v>
      </c>
      <c r="AV1119">
        <v>1</v>
      </c>
      <c r="AW1119">
        <v>1</v>
      </c>
      <c r="AZ1119">
        <v>1</v>
      </c>
      <c r="BA1119">
        <v>1</v>
      </c>
      <c r="BB1119">
        <v>1</v>
      </c>
      <c r="BC1119">
        <v>1</v>
      </c>
      <c r="BD1119" t="s">
        <v>3</v>
      </c>
      <c r="BE1119" t="s">
        <v>3</v>
      </c>
      <c r="BF1119" t="s">
        <v>3</v>
      </c>
      <c r="BG1119" t="s">
        <v>3</v>
      </c>
      <c r="BH1119">
        <v>0</v>
      </c>
      <c r="BI1119">
        <v>4</v>
      </c>
      <c r="BJ1119" t="s">
        <v>708</v>
      </c>
      <c r="BM1119">
        <v>0</v>
      </c>
      <c r="BN1119">
        <v>0</v>
      </c>
      <c r="BO1119" t="s">
        <v>3</v>
      </c>
      <c r="BP1119">
        <v>0</v>
      </c>
      <c r="BQ1119">
        <v>1</v>
      </c>
      <c r="BR1119">
        <v>0</v>
      </c>
      <c r="BS1119">
        <v>1</v>
      </c>
      <c r="BT1119">
        <v>1</v>
      </c>
      <c r="BU1119">
        <v>1</v>
      </c>
      <c r="BV1119">
        <v>1</v>
      </c>
      <c r="BW1119">
        <v>1</v>
      </c>
      <c r="BX1119">
        <v>1</v>
      </c>
      <c r="BY1119" t="s">
        <v>3</v>
      </c>
      <c r="BZ1119">
        <v>70</v>
      </c>
      <c r="CA1119">
        <v>10</v>
      </c>
      <c r="CB1119" t="s">
        <v>3</v>
      </c>
      <c r="CE1119">
        <v>0</v>
      </c>
      <c r="CF1119">
        <v>0</v>
      </c>
      <c r="CG1119">
        <v>0</v>
      </c>
      <c r="CM1119">
        <v>0</v>
      </c>
      <c r="CN1119" t="s">
        <v>3</v>
      </c>
      <c r="CO1119">
        <v>0</v>
      </c>
      <c r="CP1119">
        <f t="shared" si="786"/>
        <v>799.18999999999994</v>
      </c>
      <c r="CQ1119">
        <f t="shared" si="787"/>
        <v>5.86</v>
      </c>
      <c r="CR1119">
        <f>((((ET1119)*BB1119-(EU1119)*BS1119)+AE1119*BS1119)*AV1119)</f>
        <v>0</v>
      </c>
      <c r="CS1119">
        <f t="shared" si="788"/>
        <v>0</v>
      </c>
      <c r="CT1119">
        <f t="shared" si="789"/>
        <v>108.31</v>
      </c>
      <c r="CU1119">
        <f t="shared" si="790"/>
        <v>0</v>
      </c>
      <c r="CV1119">
        <f t="shared" si="791"/>
        <v>0.26</v>
      </c>
      <c r="CW1119">
        <f t="shared" si="792"/>
        <v>0</v>
      </c>
      <c r="CX1119">
        <f t="shared" si="793"/>
        <v>0</v>
      </c>
      <c r="CY1119">
        <f t="shared" si="794"/>
        <v>530.71899999999994</v>
      </c>
      <c r="CZ1119">
        <f t="shared" si="795"/>
        <v>75.816999999999993</v>
      </c>
      <c r="DC1119" t="s">
        <v>3</v>
      </c>
      <c r="DD1119" t="s">
        <v>3</v>
      </c>
      <c r="DE1119" t="s">
        <v>3</v>
      </c>
      <c r="DF1119" t="s">
        <v>3</v>
      </c>
      <c r="DG1119" t="s">
        <v>3</v>
      </c>
      <c r="DH1119" t="s">
        <v>3</v>
      </c>
      <c r="DI1119" t="s">
        <v>3</v>
      </c>
      <c r="DJ1119" t="s">
        <v>3</v>
      </c>
      <c r="DK1119" t="s">
        <v>3</v>
      </c>
      <c r="DL1119" t="s">
        <v>3</v>
      </c>
      <c r="DM1119" t="s">
        <v>3</v>
      </c>
      <c r="DN1119">
        <v>0</v>
      </c>
      <c r="DO1119">
        <v>0</v>
      </c>
      <c r="DP1119">
        <v>1</v>
      </c>
      <c r="DQ1119">
        <v>1</v>
      </c>
      <c r="DU1119">
        <v>1013</v>
      </c>
      <c r="DV1119" t="s">
        <v>209</v>
      </c>
      <c r="DW1119" t="s">
        <v>209</v>
      </c>
      <c r="DX1119">
        <v>1</v>
      </c>
      <c r="DZ1119" t="s">
        <v>3</v>
      </c>
      <c r="EA1119" t="s">
        <v>3</v>
      </c>
      <c r="EB1119" t="s">
        <v>3</v>
      </c>
      <c r="EC1119" t="s">
        <v>3</v>
      </c>
      <c r="EE1119">
        <v>113434998</v>
      </c>
      <c r="EF1119">
        <v>1</v>
      </c>
      <c r="EG1119" t="s">
        <v>23</v>
      </c>
      <c r="EH1119">
        <v>0</v>
      </c>
      <c r="EI1119" t="s">
        <v>3</v>
      </c>
      <c r="EJ1119">
        <v>4</v>
      </c>
      <c r="EK1119">
        <v>0</v>
      </c>
      <c r="EL1119" t="s">
        <v>24</v>
      </c>
      <c r="EM1119" t="s">
        <v>25</v>
      </c>
      <c r="EO1119" t="s">
        <v>3</v>
      </c>
      <c r="EQ1119">
        <v>131072</v>
      </c>
      <c r="ER1119">
        <v>114.17</v>
      </c>
      <c r="ES1119">
        <v>5.86</v>
      </c>
      <c r="ET1119">
        <v>0</v>
      </c>
      <c r="EU1119">
        <v>0</v>
      </c>
      <c r="EV1119">
        <v>108.31</v>
      </c>
      <c r="EW1119">
        <v>0.26</v>
      </c>
      <c r="EX1119">
        <v>0</v>
      </c>
      <c r="EY1119">
        <v>0</v>
      </c>
      <c r="FQ1119">
        <v>0</v>
      </c>
      <c r="FR1119">
        <f t="shared" si="796"/>
        <v>0</v>
      </c>
      <c r="FS1119">
        <v>0</v>
      </c>
      <c r="FX1119">
        <v>70</v>
      </c>
      <c r="FY1119">
        <v>10</v>
      </c>
      <c r="GA1119" t="s">
        <v>3</v>
      </c>
      <c r="GD1119">
        <v>0</v>
      </c>
      <c r="GF1119">
        <v>1308101238</v>
      </c>
      <c r="GG1119">
        <v>2</v>
      </c>
      <c r="GH1119">
        <v>1</v>
      </c>
      <c r="GI1119">
        <v>-2</v>
      </c>
      <c r="GJ1119">
        <v>0</v>
      </c>
      <c r="GK1119">
        <f>ROUND(R1119*(R12)/100,2)</f>
        <v>0</v>
      </c>
      <c r="GL1119">
        <f t="shared" si="797"/>
        <v>0</v>
      </c>
      <c r="GM1119">
        <f t="shared" si="798"/>
        <v>1405.73</v>
      </c>
      <c r="GN1119">
        <f t="shared" si="799"/>
        <v>0</v>
      </c>
      <c r="GO1119">
        <f t="shared" si="800"/>
        <v>0</v>
      </c>
      <c r="GP1119">
        <f t="shared" si="801"/>
        <v>1405.73</v>
      </c>
      <c r="GR1119">
        <v>0</v>
      </c>
      <c r="GS1119">
        <v>3</v>
      </c>
      <c r="GT1119">
        <v>0</v>
      </c>
      <c r="GU1119" t="s">
        <v>3</v>
      </c>
      <c r="GV1119">
        <f>ROUND((GT1119),6)</f>
        <v>0</v>
      </c>
      <c r="GW1119">
        <v>1</v>
      </c>
      <c r="GX1119">
        <f t="shared" si="802"/>
        <v>0</v>
      </c>
      <c r="HA1119">
        <v>0</v>
      </c>
      <c r="HB1119">
        <v>0</v>
      </c>
      <c r="HC1119">
        <f t="shared" si="803"/>
        <v>0</v>
      </c>
      <c r="HE1119" t="s">
        <v>3</v>
      </c>
      <c r="HF1119" t="s">
        <v>3</v>
      </c>
      <c r="HM1119" t="s">
        <v>3</v>
      </c>
      <c r="HN1119" t="s">
        <v>3</v>
      </c>
      <c r="HO1119" t="s">
        <v>3</v>
      </c>
      <c r="HP1119" t="s">
        <v>3</v>
      </c>
      <c r="HQ1119" t="s">
        <v>3</v>
      </c>
      <c r="IK1119">
        <v>0</v>
      </c>
    </row>
    <row r="1121" spans="1:206" x14ac:dyDescent="0.2">
      <c r="A1121" s="2">
        <v>51</v>
      </c>
      <c r="B1121" s="2">
        <f>B1102</f>
        <v>1</v>
      </c>
      <c r="C1121" s="2">
        <f>A1102</f>
        <v>5</v>
      </c>
      <c r="D1121" s="2">
        <f>ROW(A1102)</f>
        <v>1102</v>
      </c>
      <c r="E1121" s="2"/>
      <c r="F1121" s="2" t="str">
        <f>IF(F1102&lt;&gt;"",F1102,"")</f>
        <v>Новый подраздел</v>
      </c>
      <c r="G1121" s="2" t="str">
        <f>IF(G1102&lt;&gt;"",G1102,"")</f>
        <v>Система пожаротушения</v>
      </c>
      <c r="H1121" s="2">
        <v>0</v>
      </c>
      <c r="I1121" s="2"/>
      <c r="J1121" s="2"/>
      <c r="K1121" s="2"/>
      <c r="L1121" s="2"/>
      <c r="M1121" s="2"/>
      <c r="N1121" s="2"/>
      <c r="O1121" s="2">
        <f t="shared" ref="O1121:T1121" si="804">ROUND(AB1121,2)</f>
        <v>40189.79</v>
      </c>
      <c r="P1121" s="2">
        <f t="shared" si="804"/>
        <v>1911.88</v>
      </c>
      <c r="Q1121" s="2">
        <f t="shared" si="804"/>
        <v>7425</v>
      </c>
      <c r="R1121" s="2">
        <f t="shared" si="804"/>
        <v>4846.43</v>
      </c>
      <c r="S1121" s="2">
        <f t="shared" si="804"/>
        <v>30852.91</v>
      </c>
      <c r="T1121" s="2">
        <f t="shared" si="804"/>
        <v>0</v>
      </c>
      <c r="U1121" s="2">
        <f>AH1121</f>
        <v>84.381999999999991</v>
      </c>
      <c r="V1121" s="2">
        <f>AI1121</f>
        <v>0</v>
      </c>
      <c r="W1121" s="2">
        <f>ROUND(AJ1121,2)</f>
        <v>0</v>
      </c>
      <c r="X1121" s="2">
        <f>ROUND(AK1121,2)</f>
        <v>21597.040000000001</v>
      </c>
      <c r="Y1121" s="2">
        <f>ROUND(AL1121,2)</f>
        <v>3085.3</v>
      </c>
      <c r="Z1121" s="2"/>
      <c r="AA1121" s="2"/>
      <c r="AB1121" s="2">
        <f>ROUND(SUMIF(AA1106:AA1119,"=150194011",O1106:O1119),2)</f>
        <v>40189.79</v>
      </c>
      <c r="AC1121" s="2">
        <f>ROUND(SUMIF(AA1106:AA1119,"=150194011",P1106:P1119),2)</f>
        <v>1911.88</v>
      </c>
      <c r="AD1121" s="2">
        <f>ROUND(SUMIF(AA1106:AA1119,"=150194011",Q1106:Q1119),2)</f>
        <v>7425</v>
      </c>
      <c r="AE1121" s="2">
        <f>ROUND(SUMIF(AA1106:AA1119,"=150194011",R1106:R1119),2)</f>
        <v>4846.43</v>
      </c>
      <c r="AF1121" s="2">
        <f>ROUND(SUMIF(AA1106:AA1119,"=150194011",S1106:S1119),2)</f>
        <v>30852.91</v>
      </c>
      <c r="AG1121" s="2">
        <f>ROUND(SUMIF(AA1106:AA1119,"=150194011",T1106:T1119),2)</f>
        <v>0</v>
      </c>
      <c r="AH1121" s="2">
        <f>SUMIF(AA1106:AA1119,"=150194011",U1106:U1119)</f>
        <v>84.381999999999991</v>
      </c>
      <c r="AI1121" s="2">
        <f>SUMIF(AA1106:AA1119,"=150194011",V1106:V1119)</f>
        <v>0</v>
      </c>
      <c r="AJ1121" s="2">
        <f>ROUND(SUMIF(AA1106:AA1119,"=150194011",W1106:W1119),2)</f>
        <v>0</v>
      </c>
      <c r="AK1121" s="2">
        <f>ROUND(SUMIF(AA1106:AA1119,"=150194011",X1106:X1119),2)</f>
        <v>21597.040000000001</v>
      </c>
      <c r="AL1121" s="2">
        <f>ROUND(SUMIF(AA1106:AA1119,"=150194011",Y1106:Y1119),2)</f>
        <v>3085.3</v>
      </c>
      <c r="AM1121" s="2"/>
      <c r="AN1121" s="2"/>
      <c r="AO1121" s="2">
        <f t="shared" ref="AO1121:BD1121" si="805">ROUND(BX1121,2)</f>
        <v>0</v>
      </c>
      <c r="AP1121" s="2">
        <f t="shared" si="805"/>
        <v>0</v>
      </c>
      <c r="AQ1121" s="2">
        <f t="shared" si="805"/>
        <v>0</v>
      </c>
      <c r="AR1121" s="2">
        <f t="shared" si="805"/>
        <v>70106.28</v>
      </c>
      <c r="AS1121" s="2">
        <f t="shared" si="805"/>
        <v>0</v>
      </c>
      <c r="AT1121" s="2">
        <f t="shared" si="805"/>
        <v>0</v>
      </c>
      <c r="AU1121" s="2">
        <f t="shared" si="805"/>
        <v>70106.28</v>
      </c>
      <c r="AV1121" s="2">
        <f t="shared" si="805"/>
        <v>1911.88</v>
      </c>
      <c r="AW1121" s="2">
        <f t="shared" si="805"/>
        <v>1911.88</v>
      </c>
      <c r="AX1121" s="2">
        <f t="shared" si="805"/>
        <v>0</v>
      </c>
      <c r="AY1121" s="2">
        <f t="shared" si="805"/>
        <v>1911.88</v>
      </c>
      <c r="AZ1121" s="2">
        <f t="shared" si="805"/>
        <v>0</v>
      </c>
      <c r="BA1121" s="2">
        <f t="shared" si="805"/>
        <v>0</v>
      </c>
      <c r="BB1121" s="2">
        <f t="shared" si="805"/>
        <v>0</v>
      </c>
      <c r="BC1121" s="2">
        <f t="shared" si="805"/>
        <v>0</v>
      </c>
      <c r="BD1121" s="2">
        <f t="shared" si="805"/>
        <v>0</v>
      </c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>
        <f>ROUND(SUMIF(AA1106:AA1119,"=150194011",FQ1106:FQ1119),2)</f>
        <v>0</v>
      </c>
      <c r="BY1121" s="2">
        <f>ROUND(SUMIF(AA1106:AA1119,"=150194011",FR1106:FR1119),2)</f>
        <v>0</v>
      </c>
      <c r="BZ1121" s="2">
        <f>ROUND(SUMIF(AA1106:AA1119,"=150194011",GL1106:GL1119),2)</f>
        <v>0</v>
      </c>
      <c r="CA1121" s="2">
        <f>ROUND(SUMIF(AA1106:AA1119,"=150194011",GM1106:GM1119),2)</f>
        <v>70106.28</v>
      </c>
      <c r="CB1121" s="2">
        <f>ROUND(SUMIF(AA1106:AA1119,"=150194011",GN1106:GN1119),2)</f>
        <v>0</v>
      </c>
      <c r="CC1121" s="2">
        <f>ROUND(SUMIF(AA1106:AA1119,"=150194011",GO1106:GO1119),2)</f>
        <v>0</v>
      </c>
      <c r="CD1121" s="2">
        <f>ROUND(SUMIF(AA1106:AA1119,"=150194011",GP1106:GP1119),2)</f>
        <v>70106.28</v>
      </c>
      <c r="CE1121" s="2">
        <f>AC1121-BX1121</f>
        <v>1911.88</v>
      </c>
      <c r="CF1121" s="2">
        <f>AC1121-BY1121</f>
        <v>1911.88</v>
      </c>
      <c r="CG1121" s="2">
        <f>BX1121-BZ1121</f>
        <v>0</v>
      </c>
      <c r="CH1121" s="2">
        <f>AC1121-BX1121-BY1121+BZ1121</f>
        <v>1911.88</v>
      </c>
      <c r="CI1121" s="2">
        <f>BY1121-BZ1121</f>
        <v>0</v>
      </c>
      <c r="CJ1121" s="2">
        <f>ROUND(SUMIF(AA1106:AA1119,"=150194011",GX1106:GX1119),2)</f>
        <v>0</v>
      </c>
      <c r="CK1121" s="2">
        <f>ROUND(SUMIF(AA1106:AA1119,"=150194011",GY1106:GY1119),2)</f>
        <v>0</v>
      </c>
      <c r="CL1121" s="2">
        <f>ROUND(SUMIF(AA1106:AA1119,"=150194011",GZ1106:GZ1119),2)</f>
        <v>0</v>
      </c>
      <c r="CM1121" s="2">
        <f>ROUND(SUMIF(AA1106:AA1119,"=150194011",HD1106:HD1119),2)</f>
        <v>0</v>
      </c>
      <c r="CN1121" s="2"/>
      <c r="CO1121" s="2"/>
      <c r="CP1121" s="2"/>
      <c r="CQ1121" s="2"/>
      <c r="CR1121" s="2"/>
      <c r="CS1121" s="2"/>
      <c r="CT1121" s="2"/>
      <c r="CU1121" s="2"/>
      <c r="CV1121" s="2"/>
      <c r="CW1121" s="2"/>
      <c r="CX1121" s="2"/>
      <c r="CY1121" s="2"/>
      <c r="CZ1121" s="2"/>
      <c r="DA1121" s="2"/>
      <c r="DB1121" s="2"/>
      <c r="DC1121" s="2"/>
      <c r="DD1121" s="2"/>
      <c r="DE1121" s="2"/>
      <c r="DF1121" s="2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>
        <v>0</v>
      </c>
    </row>
    <row r="1123" spans="1:206" x14ac:dyDescent="0.2">
      <c r="A1123" s="4">
        <v>50</v>
      </c>
      <c r="B1123" s="4">
        <v>0</v>
      </c>
      <c r="C1123" s="4">
        <v>0</v>
      </c>
      <c r="D1123" s="4">
        <v>1</v>
      </c>
      <c r="E1123" s="4">
        <v>201</v>
      </c>
      <c r="F1123" s="4">
        <f>ROUND(Source!O1121,O1123)</f>
        <v>40189.79</v>
      </c>
      <c r="G1123" s="4" t="s">
        <v>96</v>
      </c>
      <c r="H1123" s="4" t="s">
        <v>97</v>
      </c>
      <c r="I1123" s="4"/>
      <c r="J1123" s="4"/>
      <c r="K1123" s="4">
        <v>201</v>
      </c>
      <c r="L1123" s="4">
        <v>1</v>
      </c>
      <c r="M1123" s="4">
        <v>3</v>
      </c>
      <c r="N1123" s="4" t="s">
        <v>3</v>
      </c>
      <c r="O1123" s="4">
        <v>2</v>
      </c>
      <c r="P1123" s="4"/>
      <c r="Q1123" s="4"/>
      <c r="R1123" s="4"/>
      <c r="S1123" s="4"/>
      <c r="T1123" s="4"/>
      <c r="U1123" s="4"/>
      <c r="V1123" s="4"/>
      <c r="W1123" s="4">
        <v>40189.79</v>
      </c>
      <c r="X1123" s="4">
        <v>1</v>
      </c>
      <c r="Y1123" s="4">
        <v>40189.79</v>
      </c>
      <c r="Z1123" s="4"/>
      <c r="AA1123" s="4"/>
      <c r="AB1123" s="4"/>
    </row>
    <row r="1124" spans="1:206" x14ac:dyDescent="0.2">
      <c r="A1124" s="4">
        <v>50</v>
      </c>
      <c r="B1124" s="4">
        <v>0</v>
      </c>
      <c r="C1124" s="4">
        <v>0</v>
      </c>
      <c r="D1124" s="4">
        <v>1</v>
      </c>
      <c r="E1124" s="4">
        <v>202</v>
      </c>
      <c r="F1124" s="4">
        <f>ROUND(Source!P1121,O1124)</f>
        <v>1911.88</v>
      </c>
      <c r="G1124" s="4" t="s">
        <v>98</v>
      </c>
      <c r="H1124" s="4" t="s">
        <v>99</v>
      </c>
      <c r="I1124" s="4"/>
      <c r="J1124" s="4"/>
      <c r="K1124" s="4">
        <v>202</v>
      </c>
      <c r="L1124" s="4">
        <v>2</v>
      </c>
      <c r="M1124" s="4">
        <v>3</v>
      </c>
      <c r="N1124" s="4" t="s">
        <v>3</v>
      </c>
      <c r="O1124" s="4">
        <v>2</v>
      </c>
      <c r="P1124" s="4"/>
      <c r="Q1124" s="4"/>
      <c r="R1124" s="4"/>
      <c r="S1124" s="4"/>
      <c r="T1124" s="4"/>
      <c r="U1124" s="4"/>
      <c r="V1124" s="4"/>
      <c r="W1124" s="4">
        <v>1911.88</v>
      </c>
      <c r="X1124" s="4">
        <v>1</v>
      </c>
      <c r="Y1124" s="4">
        <v>1911.88</v>
      </c>
      <c r="Z1124" s="4"/>
      <c r="AA1124" s="4"/>
      <c r="AB1124" s="4"/>
    </row>
    <row r="1125" spans="1:206" x14ac:dyDescent="0.2">
      <c r="A1125" s="4">
        <v>50</v>
      </c>
      <c r="B1125" s="4">
        <v>0</v>
      </c>
      <c r="C1125" s="4">
        <v>0</v>
      </c>
      <c r="D1125" s="4">
        <v>1</v>
      </c>
      <c r="E1125" s="4">
        <v>222</v>
      </c>
      <c r="F1125" s="4">
        <f>ROUND(Source!AO1121,O1125)</f>
        <v>0</v>
      </c>
      <c r="G1125" s="4" t="s">
        <v>100</v>
      </c>
      <c r="H1125" s="4" t="s">
        <v>101</v>
      </c>
      <c r="I1125" s="4"/>
      <c r="J1125" s="4"/>
      <c r="K1125" s="4">
        <v>222</v>
      </c>
      <c r="L1125" s="4">
        <v>3</v>
      </c>
      <c r="M1125" s="4">
        <v>3</v>
      </c>
      <c r="N1125" s="4" t="s">
        <v>3</v>
      </c>
      <c r="O1125" s="4">
        <v>2</v>
      </c>
      <c r="P1125" s="4"/>
      <c r="Q1125" s="4"/>
      <c r="R1125" s="4"/>
      <c r="S1125" s="4"/>
      <c r="T1125" s="4"/>
      <c r="U1125" s="4"/>
      <c r="V1125" s="4"/>
      <c r="W1125" s="4">
        <v>0</v>
      </c>
      <c r="X1125" s="4">
        <v>1</v>
      </c>
      <c r="Y1125" s="4">
        <v>0</v>
      </c>
      <c r="Z1125" s="4"/>
      <c r="AA1125" s="4"/>
      <c r="AB1125" s="4"/>
    </row>
    <row r="1126" spans="1:206" x14ac:dyDescent="0.2">
      <c r="A1126" s="4">
        <v>50</v>
      </c>
      <c r="B1126" s="4">
        <v>0</v>
      </c>
      <c r="C1126" s="4">
        <v>0</v>
      </c>
      <c r="D1126" s="4">
        <v>1</v>
      </c>
      <c r="E1126" s="4">
        <v>225</v>
      </c>
      <c r="F1126" s="4">
        <f>ROUND(Source!AV1121,O1126)</f>
        <v>1911.88</v>
      </c>
      <c r="G1126" s="4" t="s">
        <v>102</v>
      </c>
      <c r="H1126" s="4" t="s">
        <v>103</v>
      </c>
      <c r="I1126" s="4"/>
      <c r="J1126" s="4"/>
      <c r="K1126" s="4">
        <v>225</v>
      </c>
      <c r="L1126" s="4">
        <v>4</v>
      </c>
      <c r="M1126" s="4">
        <v>3</v>
      </c>
      <c r="N1126" s="4" t="s">
        <v>3</v>
      </c>
      <c r="O1126" s="4">
        <v>2</v>
      </c>
      <c r="P1126" s="4"/>
      <c r="Q1126" s="4"/>
      <c r="R1126" s="4"/>
      <c r="S1126" s="4"/>
      <c r="T1126" s="4"/>
      <c r="U1126" s="4"/>
      <c r="V1126" s="4"/>
      <c r="W1126" s="4">
        <v>1911.88</v>
      </c>
      <c r="X1126" s="4">
        <v>1</v>
      </c>
      <c r="Y1126" s="4">
        <v>1911.88</v>
      </c>
      <c r="Z1126" s="4"/>
      <c r="AA1126" s="4"/>
      <c r="AB1126" s="4"/>
    </row>
    <row r="1127" spans="1:206" x14ac:dyDescent="0.2">
      <c r="A1127" s="4">
        <v>50</v>
      </c>
      <c r="B1127" s="4">
        <v>0</v>
      </c>
      <c r="C1127" s="4">
        <v>0</v>
      </c>
      <c r="D1127" s="4">
        <v>1</v>
      </c>
      <c r="E1127" s="4">
        <v>226</v>
      </c>
      <c r="F1127" s="4">
        <f>ROUND(Source!AW1121,O1127)</f>
        <v>1911.88</v>
      </c>
      <c r="G1127" s="4" t="s">
        <v>104</v>
      </c>
      <c r="H1127" s="4" t="s">
        <v>105</v>
      </c>
      <c r="I1127" s="4"/>
      <c r="J1127" s="4"/>
      <c r="K1127" s="4">
        <v>226</v>
      </c>
      <c r="L1127" s="4">
        <v>5</v>
      </c>
      <c r="M1127" s="4">
        <v>3</v>
      </c>
      <c r="N1127" s="4" t="s">
        <v>3</v>
      </c>
      <c r="O1127" s="4">
        <v>2</v>
      </c>
      <c r="P1127" s="4"/>
      <c r="Q1127" s="4"/>
      <c r="R1127" s="4"/>
      <c r="S1127" s="4"/>
      <c r="T1127" s="4"/>
      <c r="U1127" s="4"/>
      <c r="V1127" s="4"/>
      <c r="W1127" s="4">
        <v>1911.88</v>
      </c>
      <c r="X1127" s="4">
        <v>1</v>
      </c>
      <c r="Y1127" s="4">
        <v>1911.88</v>
      </c>
      <c r="Z1127" s="4"/>
      <c r="AA1127" s="4"/>
      <c r="AB1127" s="4"/>
    </row>
    <row r="1128" spans="1:206" x14ac:dyDescent="0.2">
      <c r="A1128" s="4">
        <v>50</v>
      </c>
      <c r="B1128" s="4">
        <v>0</v>
      </c>
      <c r="C1128" s="4">
        <v>0</v>
      </c>
      <c r="D1128" s="4">
        <v>1</v>
      </c>
      <c r="E1128" s="4">
        <v>227</v>
      </c>
      <c r="F1128" s="4">
        <f>ROUND(Source!AX1121,O1128)</f>
        <v>0</v>
      </c>
      <c r="G1128" s="4" t="s">
        <v>106</v>
      </c>
      <c r="H1128" s="4" t="s">
        <v>107</v>
      </c>
      <c r="I1128" s="4"/>
      <c r="J1128" s="4"/>
      <c r="K1128" s="4">
        <v>227</v>
      </c>
      <c r="L1128" s="4">
        <v>6</v>
      </c>
      <c r="M1128" s="4">
        <v>3</v>
      </c>
      <c r="N1128" s="4" t="s">
        <v>3</v>
      </c>
      <c r="O1128" s="4">
        <v>2</v>
      </c>
      <c r="P1128" s="4"/>
      <c r="Q1128" s="4"/>
      <c r="R1128" s="4"/>
      <c r="S1128" s="4"/>
      <c r="T1128" s="4"/>
      <c r="U1128" s="4"/>
      <c r="V1128" s="4"/>
      <c r="W1128" s="4">
        <v>0</v>
      </c>
      <c r="X1128" s="4">
        <v>1</v>
      </c>
      <c r="Y1128" s="4">
        <v>0</v>
      </c>
      <c r="Z1128" s="4"/>
      <c r="AA1128" s="4"/>
      <c r="AB1128" s="4"/>
    </row>
    <row r="1129" spans="1:206" x14ac:dyDescent="0.2">
      <c r="A1129" s="4">
        <v>50</v>
      </c>
      <c r="B1129" s="4">
        <v>0</v>
      </c>
      <c r="C1129" s="4">
        <v>0</v>
      </c>
      <c r="D1129" s="4">
        <v>1</v>
      </c>
      <c r="E1129" s="4">
        <v>228</v>
      </c>
      <c r="F1129" s="4">
        <f>ROUND(Source!AY1121,O1129)</f>
        <v>1911.88</v>
      </c>
      <c r="G1129" s="4" t="s">
        <v>108</v>
      </c>
      <c r="H1129" s="4" t="s">
        <v>109</v>
      </c>
      <c r="I1129" s="4"/>
      <c r="J1129" s="4"/>
      <c r="K1129" s="4">
        <v>228</v>
      </c>
      <c r="L1129" s="4">
        <v>7</v>
      </c>
      <c r="M1129" s="4">
        <v>3</v>
      </c>
      <c r="N1129" s="4" t="s">
        <v>3</v>
      </c>
      <c r="O1129" s="4">
        <v>2</v>
      </c>
      <c r="P1129" s="4"/>
      <c r="Q1129" s="4"/>
      <c r="R1129" s="4"/>
      <c r="S1129" s="4"/>
      <c r="T1129" s="4"/>
      <c r="U1129" s="4"/>
      <c r="V1129" s="4"/>
      <c r="W1129" s="4">
        <v>1911.88</v>
      </c>
      <c r="X1129" s="4">
        <v>1</v>
      </c>
      <c r="Y1129" s="4">
        <v>1911.88</v>
      </c>
      <c r="Z1129" s="4"/>
      <c r="AA1129" s="4"/>
      <c r="AB1129" s="4"/>
    </row>
    <row r="1130" spans="1:206" x14ac:dyDescent="0.2">
      <c r="A1130" s="4">
        <v>50</v>
      </c>
      <c r="B1130" s="4">
        <v>0</v>
      </c>
      <c r="C1130" s="4">
        <v>0</v>
      </c>
      <c r="D1130" s="4">
        <v>1</v>
      </c>
      <c r="E1130" s="4">
        <v>216</v>
      </c>
      <c r="F1130" s="4">
        <f>ROUND(Source!AP1121,O1130)</f>
        <v>0</v>
      </c>
      <c r="G1130" s="4" t="s">
        <v>110</v>
      </c>
      <c r="H1130" s="4" t="s">
        <v>111</v>
      </c>
      <c r="I1130" s="4"/>
      <c r="J1130" s="4"/>
      <c r="K1130" s="4">
        <v>216</v>
      </c>
      <c r="L1130" s="4">
        <v>8</v>
      </c>
      <c r="M1130" s="4">
        <v>3</v>
      </c>
      <c r="N1130" s="4" t="s">
        <v>3</v>
      </c>
      <c r="O1130" s="4">
        <v>2</v>
      </c>
      <c r="P1130" s="4"/>
      <c r="Q1130" s="4"/>
      <c r="R1130" s="4"/>
      <c r="S1130" s="4"/>
      <c r="T1130" s="4"/>
      <c r="U1130" s="4"/>
      <c r="V1130" s="4"/>
      <c r="W1130" s="4">
        <v>0</v>
      </c>
      <c r="X1130" s="4">
        <v>1</v>
      </c>
      <c r="Y1130" s="4">
        <v>0</v>
      </c>
      <c r="Z1130" s="4"/>
      <c r="AA1130" s="4"/>
      <c r="AB1130" s="4"/>
    </row>
    <row r="1131" spans="1:206" x14ac:dyDescent="0.2">
      <c r="A1131" s="4">
        <v>50</v>
      </c>
      <c r="B1131" s="4">
        <v>0</v>
      </c>
      <c r="C1131" s="4">
        <v>0</v>
      </c>
      <c r="D1131" s="4">
        <v>1</v>
      </c>
      <c r="E1131" s="4">
        <v>223</v>
      </c>
      <c r="F1131" s="4">
        <f>ROUND(Source!AQ1121,O1131)</f>
        <v>0</v>
      </c>
      <c r="G1131" s="4" t="s">
        <v>112</v>
      </c>
      <c r="H1131" s="4" t="s">
        <v>113</v>
      </c>
      <c r="I1131" s="4"/>
      <c r="J1131" s="4"/>
      <c r="K1131" s="4">
        <v>223</v>
      </c>
      <c r="L1131" s="4">
        <v>9</v>
      </c>
      <c r="M1131" s="4">
        <v>3</v>
      </c>
      <c r="N1131" s="4" t="s">
        <v>3</v>
      </c>
      <c r="O1131" s="4">
        <v>2</v>
      </c>
      <c r="P1131" s="4"/>
      <c r="Q1131" s="4"/>
      <c r="R1131" s="4"/>
      <c r="S1131" s="4"/>
      <c r="T1131" s="4"/>
      <c r="U1131" s="4"/>
      <c r="V1131" s="4"/>
      <c r="W1131" s="4">
        <v>0</v>
      </c>
      <c r="X1131" s="4">
        <v>1</v>
      </c>
      <c r="Y1131" s="4">
        <v>0</v>
      </c>
      <c r="Z1131" s="4"/>
      <c r="AA1131" s="4"/>
      <c r="AB1131" s="4"/>
    </row>
    <row r="1132" spans="1:206" x14ac:dyDescent="0.2">
      <c r="A1132" s="4">
        <v>50</v>
      </c>
      <c r="B1132" s="4">
        <v>0</v>
      </c>
      <c r="C1132" s="4">
        <v>0</v>
      </c>
      <c r="D1132" s="4">
        <v>1</v>
      </c>
      <c r="E1132" s="4">
        <v>229</v>
      </c>
      <c r="F1132" s="4">
        <f>ROUND(Source!AZ1121,O1132)</f>
        <v>0</v>
      </c>
      <c r="G1132" s="4" t="s">
        <v>114</v>
      </c>
      <c r="H1132" s="4" t="s">
        <v>115</v>
      </c>
      <c r="I1132" s="4"/>
      <c r="J1132" s="4"/>
      <c r="K1132" s="4">
        <v>229</v>
      </c>
      <c r="L1132" s="4">
        <v>10</v>
      </c>
      <c r="M1132" s="4">
        <v>3</v>
      </c>
      <c r="N1132" s="4" t="s">
        <v>3</v>
      </c>
      <c r="O1132" s="4">
        <v>2</v>
      </c>
      <c r="P1132" s="4"/>
      <c r="Q1132" s="4"/>
      <c r="R1132" s="4"/>
      <c r="S1132" s="4"/>
      <c r="T1132" s="4"/>
      <c r="U1132" s="4"/>
      <c r="V1132" s="4"/>
      <c r="W1132" s="4">
        <v>0</v>
      </c>
      <c r="X1132" s="4">
        <v>1</v>
      </c>
      <c r="Y1132" s="4">
        <v>0</v>
      </c>
      <c r="Z1132" s="4"/>
      <c r="AA1132" s="4"/>
      <c r="AB1132" s="4"/>
    </row>
    <row r="1133" spans="1:206" x14ac:dyDescent="0.2">
      <c r="A1133" s="4">
        <v>50</v>
      </c>
      <c r="B1133" s="4">
        <v>0</v>
      </c>
      <c r="C1133" s="4">
        <v>0</v>
      </c>
      <c r="D1133" s="4">
        <v>1</v>
      </c>
      <c r="E1133" s="4">
        <v>203</v>
      </c>
      <c r="F1133" s="4">
        <f>ROUND(Source!Q1121,O1133)</f>
        <v>7425</v>
      </c>
      <c r="G1133" s="4" t="s">
        <v>116</v>
      </c>
      <c r="H1133" s="4" t="s">
        <v>117</v>
      </c>
      <c r="I1133" s="4"/>
      <c r="J1133" s="4"/>
      <c r="K1133" s="4">
        <v>203</v>
      </c>
      <c r="L1133" s="4">
        <v>11</v>
      </c>
      <c r="M1133" s="4">
        <v>3</v>
      </c>
      <c r="N1133" s="4" t="s">
        <v>3</v>
      </c>
      <c r="O1133" s="4">
        <v>2</v>
      </c>
      <c r="P1133" s="4"/>
      <c r="Q1133" s="4"/>
      <c r="R1133" s="4"/>
      <c r="S1133" s="4"/>
      <c r="T1133" s="4"/>
      <c r="U1133" s="4"/>
      <c r="V1133" s="4"/>
      <c r="W1133" s="4">
        <v>7425</v>
      </c>
      <c r="X1133" s="4">
        <v>1</v>
      </c>
      <c r="Y1133" s="4">
        <v>7425</v>
      </c>
      <c r="Z1133" s="4"/>
      <c r="AA1133" s="4"/>
      <c r="AB1133" s="4"/>
    </row>
    <row r="1134" spans="1:206" x14ac:dyDescent="0.2">
      <c r="A1134" s="4">
        <v>50</v>
      </c>
      <c r="B1134" s="4">
        <v>0</v>
      </c>
      <c r="C1134" s="4">
        <v>0</v>
      </c>
      <c r="D1134" s="4">
        <v>1</v>
      </c>
      <c r="E1134" s="4">
        <v>231</v>
      </c>
      <c r="F1134" s="4">
        <f>ROUND(Source!BB1121,O1134)</f>
        <v>0</v>
      </c>
      <c r="G1134" s="4" t="s">
        <v>118</v>
      </c>
      <c r="H1134" s="4" t="s">
        <v>119</v>
      </c>
      <c r="I1134" s="4"/>
      <c r="J1134" s="4"/>
      <c r="K1134" s="4">
        <v>231</v>
      </c>
      <c r="L1134" s="4">
        <v>12</v>
      </c>
      <c r="M1134" s="4">
        <v>3</v>
      </c>
      <c r="N1134" s="4" t="s">
        <v>3</v>
      </c>
      <c r="O1134" s="4">
        <v>2</v>
      </c>
      <c r="P1134" s="4"/>
      <c r="Q1134" s="4"/>
      <c r="R1134" s="4"/>
      <c r="S1134" s="4"/>
      <c r="T1134" s="4"/>
      <c r="U1134" s="4"/>
      <c r="V1134" s="4"/>
      <c r="W1134" s="4">
        <v>0</v>
      </c>
      <c r="X1134" s="4">
        <v>1</v>
      </c>
      <c r="Y1134" s="4">
        <v>0</v>
      </c>
      <c r="Z1134" s="4"/>
      <c r="AA1134" s="4"/>
      <c r="AB1134" s="4"/>
    </row>
    <row r="1135" spans="1:206" x14ac:dyDescent="0.2">
      <c r="A1135" s="4">
        <v>50</v>
      </c>
      <c r="B1135" s="4">
        <v>0</v>
      </c>
      <c r="C1135" s="4">
        <v>0</v>
      </c>
      <c r="D1135" s="4">
        <v>1</v>
      </c>
      <c r="E1135" s="4">
        <v>204</v>
      </c>
      <c r="F1135" s="4">
        <f>ROUND(Source!R1121,O1135)</f>
        <v>4846.43</v>
      </c>
      <c r="G1135" s="4" t="s">
        <v>120</v>
      </c>
      <c r="H1135" s="4" t="s">
        <v>121</v>
      </c>
      <c r="I1135" s="4"/>
      <c r="J1135" s="4"/>
      <c r="K1135" s="4">
        <v>204</v>
      </c>
      <c r="L1135" s="4">
        <v>13</v>
      </c>
      <c r="M1135" s="4">
        <v>3</v>
      </c>
      <c r="N1135" s="4" t="s">
        <v>3</v>
      </c>
      <c r="O1135" s="4">
        <v>2</v>
      </c>
      <c r="P1135" s="4"/>
      <c r="Q1135" s="4"/>
      <c r="R1135" s="4"/>
      <c r="S1135" s="4"/>
      <c r="T1135" s="4"/>
      <c r="U1135" s="4"/>
      <c r="V1135" s="4"/>
      <c r="W1135" s="4">
        <v>4846.43</v>
      </c>
      <c r="X1135" s="4">
        <v>1</v>
      </c>
      <c r="Y1135" s="4">
        <v>4846.43</v>
      </c>
      <c r="Z1135" s="4"/>
      <c r="AA1135" s="4"/>
      <c r="AB1135" s="4"/>
    </row>
    <row r="1136" spans="1:206" x14ac:dyDescent="0.2">
      <c r="A1136" s="4">
        <v>50</v>
      </c>
      <c r="B1136" s="4">
        <v>0</v>
      </c>
      <c r="C1136" s="4">
        <v>0</v>
      </c>
      <c r="D1136" s="4">
        <v>1</v>
      </c>
      <c r="E1136" s="4">
        <v>205</v>
      </c>
      <c r="F1136" s="4">
        <f>ROUND(Source!S1121,O1136)</f>
        <v>30852.91</v>
      </c>
      <c r="G1136" s="4" t="s">
        <v>122</v>
      </c>
      <c r="H1136" s="4" t="s">
        <v>123</v>
      </c>
      <c r="I1136" s="4"/>
      <c r="J1136" s="4"/>
      <c r="K1136" s="4">
        <v>205</v>
      </c>
      <c r="L1136" s="4">
        <v>14</v>
      </c>
      <c r="M1136" s="4">
        <v>3</v>
      </c>
      <c r="N1136" s="4" t="s">
        <v>3</v>
      </c>
      <c r="O1136" s="4">
        <v>2</v>
      </c>
      <c r="P1136" s="4"/>
      <c r="Q1136" s="4"/>
      <c r="R1136" s="4"/>
      <c r="S1136" s="4"/>
      <c r="T1136" s="4"/>
      <c r="U1136" s="4"/>
      <c r="V1136" s="4"/>
      <c r="W1136" s="4">
        <v>30852.91</v>
      </c>
      <c r="X1136" s="4">
        <v>1</v>
      </c>
      <c r="Y1136" s="4">
        <v>30852.91</v>
      </c>
      <c r="Z1136" s="4"/>
      <c r="AA1136" s="4"/>
      <c r="AB1136" s="4"/>
    </row>
    <row r="1137" spans="1:88" x14ac:dyDescent="0.2">
      <c r="A1137" s="4">
        <v>50</v>
      </c>
      <c r="B1137" s="4">
        <v>0</v>
      </c>
      <c r="C1137" s="4">
        <v>0</v>
      </c>
      <c r="D1137" s="4">
        <v>1</v>
      </c>
      <c r="E1137" s="4">
        <v>232</v>
      </c>
      <c r="F1137" s="4">
        <f>ROUND(Source!BC1121,O1137)</f>
        <v>0</v>
      </c>
      <c r="G1137" s="4" t="s">
        <v>124</v>
      </c>
      <c r="H1137" s="4" t="s">
        <v>125</v>
      </c>
      <c r="I1137" s="4"/>
      <c r="J1137" s="4"/>
      <c r="K1137" s="4">
        <v>232</v>
      </c>
      <c r="L1137" s="4">
        <v>15</v>
      </c>
      <c r="M1137" s="4">
        <v>3</v>
      </c>
      <c r="N1137" s="4" t="s">
        <v>3</v>
      </c>
      <c r="O1137" s="4">
        <v>2</v>
      </c>
      <c r="P1137" s="4"/>
      <c r="Q1137" s="4"/>
      <c r="R1137" s="4"/>
      <c r="S1137" s="4"/>
      <c r="T1137" s="4"/>
      <c r="U1137" s="4"/>
      <c r="V1137" s="4"/>
      <c r="W1137" s="4">
        <v>0</v>
      </c>
      <c r="X1137" s="4">
        <v>1</v>
      </c>
      <c r="Y1137" s="4">
        <v>0</v>
      </c>
      <c r="Z1137" s="4"/>
      <c r="AA1137" s="4"/>
      <c r="AB1137" s="4"/>
    </row>
    <row r="1138" spans="1:88" x14ac:dyDescent="0.2">
      <c r="A1138" s="4">
        <v>50</v>
      </c>
      <c r="B1138" s="4">
        <v>0</v>
      </c>
      <c r="C1138" s="4">
        <v>0</v>
      </c>
      <c r="D1138" s="4">
        <v>1</v>
      </c>
      <c r="E1138" s="4">
        <v>214</v>
      </c>
      <c r="F1138" s="4">
        <f>ROUND(Source!AS1121,O1138)</f>
        <v>0</v>
      </c>
      <c r="G1138" s="4" t="s">
        <v>126</v>
      </c>
      <c r="H1138" s="4" t="s">
        <v>127</v>
      </c>
      <c r="I1138" s="4"/>
      <c r="J1138" s="4"/>
      <c r="K1138" s="4">
        <v>214</v>
      </c>
      <c r="L1138" s="4">
        <v>16</v>
      </c>
      <c r="M1138" s="4">
        <v>3</v>
      </c>
      <c r="N1138" s="4" t="s">
        <v>3</v>
      </c>
      <c r="O1138" s="4">
        <v>2</v>
      </c>
      <c r="P1138" s="4"/>
      <c r="Q1138" s="4"/>
      <c r="R1138" s="4"/>
      <c r="S1138" s="4"/>
      <c r="T1138" s="4"/>
      <c r="U1138" s="4"/>
      <c r="V1138" s="4"/>
      <c r="W1138" s="4">
        <v>0</v>
      </c>
      <c r="X1138" s="4">
        <v>1</v>
      </c>
      <c r="Y1138" s="4">
        <v>0</v>
      </c>
      <c r="Z1138" s="4"/>
      <c r="AA1138" s="4"/>
      <c r="AB1138" s="4"/>
    </row>
    <row r="1139" spans="1:88" x14ac:dyDescent="0.2">
      <c r="A1139" s="4">
        <v>50</v>
      </c>
      <c r="B1139" s="4">
        <v>0</v>
      </c>
      <c r="C1139" s="4">
        <v>0</v>
      </c>
      <c r="D1139" s="4">
        <v>1</v>
      </c>
      <c r="E1139" s="4">
        <v>215</v>
      </c>
      <c r="F1139" s="4">
        <f>ROUND(Source!AT1121,O1139)</f>
        <v>0</v>
      </c>
      <c r="G1139" s="4" t="s">
        <v>128</v>
      </c>
      <c r="H1139" s="4" t="s">
        <v>129</v>
      </c>
      <c r="I1139" s="4"/>
      <c r="J1139" s="4"/>
      <c r="K1139" s="4">
        <v>215</v>
      </c>
      <c r="L1139" s="4">
        <v>17</v>
      </c>
      <c r="M1139" s="4">
        <v>3</v>
      </c>
      <c r="N1139" s="4" t="s">
        <v>3</v>
      </c>
      <c r="O1139" s="4">
        <v>2</v>
      </c>
      <c r="P1139" s="4"/>
      <c r="Q1139" s="4"/>
      <c r="R1139" s="4"/>
      <c r="S1139" s="4"/>
      <c r="T1139" s="4"/>
      <c r="U1139" s="4"/>
      <c r="V1139" s="4"/>
      <c r="W1139" s="4">
        <v>0</v>
      </c>
      <c r="X1139" s="4">
        <v>1</v>
      </c>
      <c r="Y1139" s="4">
        <v>0</v>
      </c>
      <c r="Z1139" s="4"/>
      <c r="AA1139" s="4"/>
      <c r="AB1139" s="4"/>
    </row>
    <row r="1140" spans="1:88" x14ac:dyDescent="0.2">
      <c r="A1140" s="4">
        <v>50</v>
      </c>
      <c r="B1140" s="4">
        <v>0</v>
      </c>
      <c r="C1140" s="4">
        <v>0</v>
      </c>
      <c r="D1140" s="4">
        <v>1</v>
      </c>
      <c r="E1140" s="4">
        <v>217</v>
      </c>
      <c r="F1140" s="4">
        <f>ROUND(Source!AU1121,O1140)</f>
        <v>70106.28</v>
      </c>
      <c r="G1140" s="4" t="s">
        <v>130</v>
      </c>
      <c r="H1140" s="4" t="s">
        <v>131</v>
      </c>
      <c r="I1140" s="4"/>
      <c r="J1140" s="4"/>
      <c r="K1140" s="4">
        <v>217</v>
      </c>
      <c r="L1140" s="4">
        <v>18</v>
      </c>
      <c r="M1140" s="4">
        <v>3</v>
      </c>
      <c r="N1140" s="4" t="s">
        <v>3</v>
      </c>
      <c r="O1140" s="4">
        <v>2</v>
      </c>
      <c r="P1140" s="4"/>
      <c r="Q1140" s="4"/>
      <c r="R1140" s="4"/>
      <c r="S1140" s="4"/>
      <c r="T1140" s="4"/>
      <c r="U1140" s="4"/>
      <c r="V1140" s="4"/>
      <c r="W1140" s="4">
        <v>70106.28</v>
      </c>
      <c r="X1140" s="4">
        <v>1</v>
      </c>
      <c r="Y1140" s="4">
        <v>70106.28</v>
      </c>
      <c r="Z1140" s="4"/>
      <c r="AA1140" s="4"/>
      <c r="AB1140" s="4"/>
    </row>
    <row r="1141" spans="1:88" x14ac:dyDescent="0.2">
      <c r="A1141" s="4">
        <v>50</v>
      </c>
      <c r="B1141" s="4">
        <v>0</v>
      </c>
      <c r="C1141" s="4">
        <v>0</v>
      </c>
      <c r="D1141" s="4">
        <v>1</v>
      </c>
      <c r="E1141" s="4">
        <v>230</v>
      </c>
      <c r="F1141" s="4">
        <f>ROUND(Source!BA1121,O1141)</f>
        <v>0</v>
      </c>
      <c r="G1141" s="4" t="s">
        <v>132</v>
      </c>
      <c r="H1141" s="4" t="s">
        <v>133</v>
      </c>
      <c r="I1141" s="4"/>
      <c r="J1141" s="4"/>
      <c r="K1141" s="4">
        <v>230</v>
      </c>
      <c r="L1141" s="4">
        <v>19</v>
      </c>
      <c r="M1141" s="4">
        <v>3</v>
      </c>
      <c r="N1141" s="4" t="s">
        <v>3</v>
      </c>
      <c r="O1141" s="4">
        <v>2</v>
      </c>
      <c r="P1141" s="4"/>
      <c r="Q1141" s="4"/>
      <c r="R1141" s="4"/>
      <c r="S1141" s="4"/>
      <c r="T1141" s="4"/>
      <c r="U1141" s="4"/>
      <c r="V1141" s="4"/>
      <c r="W1141" s="4">
        <v>0</v>
      </c>
      <c r="X1141" s="4">
        <v>1</v>
      </c>
      <c r="Y1141" s="4">
        <v>0</v>
      </c>
      <c r="Z1141" s="4"/>
      <c r="AA1141" s="4"/>
      <c r="AB1141" s="4"/>
    </row>
    <row r="1142" spans="1:88" x14ac:dyDescent="0.2">
      <c r="A1142" s="4">
        <v>50</v>
      </c>
      <c r="B1142" s="4">
        <v>0</v>
      </c>
      <c r="C1142" s="4">
        <v>0</v>
      </c>
      <c r="D1142" s="4">
        <v>1</v>
      </c>
      <c r="E1142" s="4">
        <v>206</v>
      </c>
      <c r="F1142" s="4">
        <f>ROUND(Source!T1121,O1142)</f>
        <v>0</v>
      </c>
      <c r="G1142" s="4" t="s">
        <v>134</v>
      </c>
      <c r="H1142" s="4" t="s">
        <v>135</v>
      </c>
      <c r="I1142" s="4"/>
      <c r="J1142" s="4"/>
      <c r="K1142" s="4">
        <v>206</v>
      </c>
      <c r="L1142" s="4">
        <v>20</v>
      </c>
      <c r="M1142" s="4">
        <v>3</v>
      </c>
      <c r="N1142" s="4" t="s">
        <v>3</v>
      </c>
      <c r="O1142" s="4">
        <v>2</v>
      </c>
      <c r="P1142" s="4"/>
      <c r="Q1142" s="4"/>
      <c r="R1142" s="4"/>
      <c r="S1142" s="4"/>
      <c r="T1142" s="4"/>
      <c r="U1142" s="4"/>
      <c r="V1142" s="4"/>
      <c r="W1142" s="4">
        <v>0</v>
      </c>
      <c r="X1142" s="4">
        <v>1</v>
      </c>
      <c r="Y1142" s="4">
        <v>0</v>
      </c>
      <c r="Z1142" s="4"/>
      <c r="AA1142" s="4"/>
      <c r="AB1142" s="4"/>
    </row>
    <row r="1143" spans="1:88" x14ac:dyDescent="0.2">
      <c r="A1143" s="4">
        <v>50</v>
      </c>
      <c r="B1143" s="4">
        <v>0</v>
      </c>
      <c r="C1143" s="4">
        <v>0</v>
      </c>
      <c r="D1143" s="4">
        <v>1</v>
      </c>
      <c r="E1143" s="4">
        <v>207</v>
      </c>
      <c r="F1143" s="4">
        <f>Source!U1121</f>
        <v>84.381999999999991</v>
      </c>
      <c r="G1143" s="4" t="s">
        <v>136</v>
      </c>
      <c r="H1143" s="4" t="s">
        <v>137</v>
      </c>
      <c r="I1143" s="4"/>
      <c r="J1143" s="4"/>
      <c r="K1143" s="4">
        <v>207</v>
      </c>
      <c r="L1143" s="4">
        <v>21</v>
      </c>
      <c r="M1143" s="4">
        <v>3</v>
      </c>
      <c r="N1143" s="4" t="s">
        <v>3</v>
      </c>
      <c r="O1143" s="4">
        <v>-1</v>
      </c>
      <c r="P1143" s="4"/>
      <c r="Q1143" s="4"/>
      <c r="R1143" s="4"/>
      <c r="S1143" s="4"/>
      <c r="T1143" s="4"/>
      <c r="U1143" s="4"/>
      <c r="V1143" s="4"/>
      <c r="W1143" s="4">
        <v>84.381999999999991</v>
      </c>
      <c r="X1143" s="4">
        <v>1</v>
      </c>
      <c r="Y1143" s="4">
        <v>84.381999999999991</v>
      </c>
      <c r="Z1143" s="4"/>
      <c r="AA1143" s="4"/>
      <c r="AB1143" s="4"/>
    </row>
    <row r="1144" spans="1:88" x14ac:dyDescent="0.2">
      <c r="A1144" s="4">
        <v>50</v>
      </c>
      <c r="B1144" s="4">
        <v>0</v>
      </c>
      <c r="C1144" s="4">
        <v>0</v>
      </c>
      <c r="D1144" s="4">
        <v>1</v>
      </c>
      <c r="E1144" s="4">
        <v>208</v>
      </c>
      <c r="F1144" s="4">
        <f>Source!V1121</f>
        <v>0</v>
      </c>
      <c r="G1144" s="4" t="s">
        <v>138</v>
      </c>
      <c r="H1144" s="4" t="s">
        <v>139</v>
      </c>
      <c r="I1144" s="4"/>
      <c r="J1144" s="4"/>
      <c r="K1144" s="4">
        <v>208</v>
      </c>
      <c r="L1144" s="4">
        <v>22</v>
      </c>
      <c r="M1144" s="4">
        <v>3</v>
      </c>
      <c r="N1144" s="4" t="s">
        <v>3</v>
      </c>
      <c r="O1144" s="4">
        <v>-1</v>
      </c>
      <c r="P1144" s="4"/>
      <c r="Q1144" s="4"/>
      <c r="R1144" s="4"/>
      <c r="S1144" s="4"/>
      <c r="T1144" s="4"/>
      <c r="U1144" s="4"/>
      <c r="V1144" s="4"/>
      <c r="W1144" s="4">
        <v>0</v>
      </c>
      <c r="X1144" s="4">
        <v>1</v>
      </c>
      <c r="Y1144" s="4">
        <v>0</v>
      </c>
      <c r="Z1144" s="4"/>
      <c r="AA1144" s="4"/>
      <c r="AB1144" s="4"/>
    </row>
    <row r="1145" spans="1:88" x14ac:dyDescent="0.2">
      <c r="A1145" s="4">
        <v>50</v>
      </c>
      <c r="B1145" s="4">
        <v>0</v>
      </c>
      <c r="C1145" s="4">
        <v>0</v>
      </c>
      <c r="D1145" s="4">
        <v>1</v>
      </c>
      <c r="E1145" s="4">
        <v>209</v>
      </c>
      <c r="F1145" s="4">
        <f>ROUND(Source!W1121,O1145)</f>
        <v>0</v>
      </c>
      <c r="G1145" s="4" t="s">
        <v>140</v>
      </c>
      <c r="H1145" s="4" t="s">
        <v>141</v>
      </c>
      <c r="I1145" s="4"/>
      <c r="J1145" s="4"/>
      <c r="K1145" s="4">
        <v>209</v>
      </c>
      <c r="L1145" s="4">
        <v>23</v>
      </c>
      <c r="M1145" s="4">
        <v>3</v>
      </c>
      <c r="N1145" s="4" t="s">
        <v>3</v>
      </c>
      <c r="O1145" s="4">
        <v>2</v>
      </c>
      <c r="P1145" s="4"/>
      <c r="Q1145" s="4"/>
      <c r="R1145" s="4"/>
      <c r="S1145" s="4"/>
      <c r="T1145" s="4"/>
      <c r="U1145" s="4"/>
      <c r="V1145" s="4"/>
      <c r="W1145" s="4">
        <v>0</v>
      </c>
      <c r="X1145" s="4">
        <v>1</v>
      </c>
      <c r="Y1145" s="4">
        <v>0</v>
      </c>
      <c r="Z1145" s="4"/>
      <c r="AA1145" s="4"/>
      <c r="AB1145" s="4"/>
    </row>
    <row r="1146" spans="1:88" x14ac:dyDescent="0.2">
      <c r="A1146" s="4">
        <v>50</v>
      </c>
      <c r="B1146" s="4">
        <v>0</v>
      </c>
      <c r="C1146" s="4">
        <v>0</v>
      </c>
      <c r="D1146" s="4">
        <v>1</v>
      </c>
      <c r="E1146" s="4">
        <v>233</v>
      </c>
      <c r="F1146" s="4">
        <f>ROUND(Source!BD1121,O1146)</f>
        <v>0</v>
      </c>
      <c r="G1146" s="4" t="s">
        <v>142</v>
      </c>
      <c r="H1146" s="4" t="s">
        <v>143</v>
      </c>
      <c r="I1146" s="4"/>
      <c r="J1146" s="4"/>
      <c r="K1146" s="4">
        <v>233</v>
      </c>
      <c r="L1146" s="4">
        <v>24</v>
      </c>
      <c r="M1146" s="4">
        <v>3</v>
      </c>
      <c r="N1146" s="4" t="s">
        <v>3</v>
      </c>
      <c r="O1146" s="4">
        <v>2</v>
      </c>
      <c r="P1146" s="4"/>
      <c r="Q1146" s="4"/>
      <c r="R1146" s="4"/>
      <c r="S1146" s="4"/>
      <c r="T1146" s="4"/>
      <c r="U1146" s="4"/>
      <c r="V1146" s="4"/>
      <c r="W1146" s="4">
        <v>0</v>
      </c>
      <c r="X1146" s="4">
        <v>1</v>
      </c>
      <c r="Y1146" s="4">
        <v>0</v>
      </c>
      <c r="Z1146" s="4"/>
      <c r="AA1146" s="4"/>
      <c r="AB1146" s="4"/>
    </row>
    <row r="1147" spans="1:88" x14ac:dyDescent="0.2">
      <c r="A1147" s="4">
        <v>50</v>
      </c>
      <c r="B1147" s="4">
        <v>0</v>
      </c>
      <c r="C1147" s="4">
        <v>0</v>
      </c>
      <c r="D1147" s="4">
        <v>1</v>
      </c>
      <c r="E1147" s="4">
        <v>210</v>
      </c>
      <c r="F1147" s="4">
        <f>ROUND(Source!X1121,O1147)</f>
        <v>21597.040000000001</v>
      </c>
      <c r="G1147" s="4" t="s">
        <v>144</v>
      </c>
      <c r="H1147" s="4" t="s">
        <v>145</v>
      </c>
      <c r="I1147" s="4"/>
      <c r="J1147" s="4"/>
      <c r="K1147" s="4">
        <v>210</v>
      </c>
      <c r="L1147" s="4">
        <v>25</v>
      </c>
      <c r="M1147" s="4">
        <v>3</v>
      </c>
      <c r="N1147" s="4" t="s">
        <v>3</v>
      </c>
      <c r="O1147" s="4">
        <v>2</v>
      </c>
      <c r="P1147" s="4"/>
      <c r="Q1147" s="4"/>
      <c r="R1147" s="4"/>
      <c r="S1147" s="4"/>
      <c r="T1147" s="4"/>
      <c r="U1147" s="4"/>
      <c r="V1147" s="4"/>
      <c r="W1147" s="4">
        <v>21597.040000000001</v>
      </c>
      <c r="X1147" s="4">
        <v>1</v>
      </c>
      <c r="Y1147" s="4">
        <v>21597.040000000001</v>
      </c>
      <c r="Z1147" s="4"/>
      <c r="AA1147" s="4"/>
      <c r="AB1147" s="4"/>
    </row>
    <row r="1148" spans="1:88" x14ac:dyDescent="0.2">
      <c r="A1148" s="4">
        <v>50</v>
      </c>
      <c r="B1148" s="4">
        <v>0</v>
      </c>
      <c r="C1148" s="4">
        <v>0</v>
      </c>
      <c r="D1148" s="4">
        <v>1</v>
      </c>
      <c r="E1148" s="4">
        <v>211</v>
      </c>
      <c r="F1148" s="4">
        <f>ROUND(Source!Y1121,O1148)</f>
        <v>3085.3</v>
      </c>
      <c r="G1148" s="4" t="s">
        <v>146</v>
      </c>
      <c r="H1148" s="4" t="s">
        <v>147</v>
      </c>
      <c r="I1148" s="4"/>
      <c r="J1148" s="4"/>
      <c r="K1148" s="4">
        <v>211</v>
      </c>
      <c r="L1148" s="4">
        <v>26</v>
      </c>
      <c r="M1148" s="4">
        <v>3</v>
      </c>
      <c r="N1148" s="4" t="s">
        <v>3</v>
      </c>
      <c r="O1148" s="4">
        <v>2</v>
      </c>
      <c r="P1148" s="4"/>
      <c r="Q1148" s="4"/>
      <c r="R1148" s="4"/>
      <c r="S1148" s="4"/>
      <c r="T1148" s="4"/>
      <c r="U1148" s="4"/>
      <c r="V1148" s="4"/>
      <c r="W1148" s="4">
        <v>3085.3</v>
      </c>
      <c r="X1148" s="4">
        <v>1</v>
      </c>
      <c r="Y1148" s="4">
        <v>3085.3</v>
      </c>
      <c r="Z1148" s="4"/>
      <c r="AA1148" s="4"/>
      <c r="AB1148" s="4"/>
    </row>
    <row r="1149" spans="1:88" x14ac:dyDescent="0.2">
      <c r="A1149" s="4">
        <v>50</v>
      </c>
      <c r="B1149" s="4">
        <v>0</v>
      </c>
      <c r="C1149" s="4">
        <v>0</v>
      </c>
      <c r="D1149" s="4">
        <v>1</v>
      </c>
      <c r="E1149" s="4">
        <v>224</v>
      </c>
      <c r="F1149" s="4">
        <f>ROUND(Source!AR1121,O1149)</f>
        <v>70106.28</v>
      </c>
      <c r="G1149" s="4" t="s">
        <v>148</v>
      </c>
      <c r="H1149" s="4" t="s">
        <v>149</v>
      </c>
      <c r="I1149" s="4"/>
      <c r="J1149" s="4"/>
      <c r="K1149" s="4">
        <v>224</v>
      </c>
      <c r="L1149" s="4">
        <v>27</v>
      </c>
      <c r="M1149" s="4">
        <v>3</v>
      </c>
      <c r="N1149" s="4" t="s">
        <v>3</v>
      </c>
      <c r="O1149" s="4">
        <v>2</v>
      </c>
      <c r="P1149" s="4"/>
      <c r="Q1149" s="4"/>
      <c r="R1149" s="4"/>
      <c r="S1149" s="4"/>
      <c r="T1149" s="4"/>
      <c r="U1149" s="4"/>
      <c r="V1149" s="4"/>
      <c r="W1149" s="4">
        <v>70106.28</v>
      </c>
      <c r="X1149" s="4">
        <v>1</v>
      </c>
      <c r="Y1149" s="4">
        <v>70106.28</v>
      </c>
      <c r="Z1149" s="4"/>
      <c r="AA1149" s="4"/>
      <c r="AB1149" s="4"/>
    </row>
    <row r="1151" spans="1:88" x14ac:dyDescent="0.2">
      <c r="A1151" s="1">
        <v>5</v>
      </c>
      <c r="B1151" s="1">
        <v>1</v>
      </c>
      <c r="C1151" s="1"/>
      <c r="D1151" s="1">
        <f>ROW(A1159)</f>
        <v>1159</v>
      </c>
      <c r="E1151" s="1"/>
      <c r="F1151" s="1" t="s">
        <v>14</v>
      </c>
      <c r="G1151" s="1" t="s">
        <v>382</v>
      </c>
      <c r="H1151" s="1" t="s">
        <v>3</v>
      </c>
      <c r="I1151" s="1">
        <v>0</v>
      </c>
      <c r="J1151" s="1"/>
      <c r="K1151" s="1">
        <v>0</v>
      </c>
      <c r="L1151" s="1"/>
      <c r="M1151" s="1" t="s">
        <v>3</v>
      </c>
      <c r="N1151" s="1"/>
      <c r="O1151" s="1"/>
      <c r="P1151" s="1"/>
      <c r="Q1151" s="1"/>
      <c r="R1151" s="1"/>
      <c r="S1151" s="1">
        <v>0</v>
      </c>
      <c r="T1151" s="1"/>
      <c r="U1151" s="1" t="s">
        <v>3</v>
      </c>
      <c r="V1151" s="1">
        <v>0</v>
      </c>
      <c r="W1151" s="1"/>
      <c r="X1151" s="1"/>
      <c r="Y1151" s="1"/>
      <c r="Z1151" s="1"/>
      <c r="AA1151" s="1"/>
      <c r="AB1151" s="1" t="s">
        <v>3</v>
      </c>
      <c r="AC1151" s="1" t="s">
        <v>3</v>
      </c>
      <c r="AD1151" s="1" t="s">
        <v>3</v>
      </c>
      <c r="AE1151" s="1" t="s">
        <v>3</v>
      </c>
      <c r="AF1151" s="1" t="s">
        <v>3</v>
      </c>
      <c r="AG1151" s="1" t="s">
        <v>3</v>
      </c>
      <c r="AH1151" s="1"/>
      <c r="AI1151" s="1"/>
      <c r="AJ1151" s="1"/>
      <c r="AK1151" s="1"/>
      <c r="AL1151" s="1"/>
      <c r="AM1151" s="1"/>
      <c r="AN1151" s="1"/>
      <c r="AO1151" s="1"/>
      <c r="AP1151" s="1" t="s">
        <v>3</v>
      </c>
      <c r="AQ1151" s="1" t="s">
        <v>3</v>
      </c>
      <c r="AR1151" s="1" t="s">
        <v>3</v>
      </c>
      <c r="AS1151" s="1"/>
      <c r="AT1151" s="1"/>
      <c r="AU1151" s="1"/>
      <c r="AV1151" s="1"/>
      <c r="AW1151" s="1"/>
      <c r="AX1151" s="1"/>
      <c r="AY1151" s="1"/>
      <c r="AZ1151" s="1" t="s">
        <v>3</v>
      </c>
      <c r="BA1151" s="1"/>
      <c r="BB1151" s="1" t="s">
        <v>3</v>
      </c>
      <c r="BC1151" s="1" t="s">
        <v>3</v>
      </c>
      <c r="BD1151" s="1" t="s">
        <v>3</v>
      </c>
      <c r="BE1151" s="1" t="s">
        <v>3</v>
      </c>
      <c r="BF1151" s="1" t="s">
        <v>3</v>
      </c>
      <c r="BG1151" s="1" t="s">
        <v>3</v>
      </c>
      <c r="BH1151" s="1" t="s">
        <v>3</v>
      </c>
      <c r="BI1151" s="1" t="s">
        <v>3</v>
      </c>
      <c r="BJ1151" s="1" t="s">
        <v>3</v>
      </c>
      <c r="BK1151" s="1" t="s">
        <v>3</v>
      </c>
      <c r="BL1151" s="1" t="s">
        <v>3</v>
      </c>
      <c r="BM1151" s="1" t="s">
        <v>3</v>
      </c>
      <c r="BN1151" s="1" t="s">
        <v>3</v>
      </c>
      <c r="BO1151" s="1" t="s">
        <v>3</v>
      </c>
      <c r="BP1151" s="1" t="s">
        <v>3</v>
      </c>
      <c r="BQ1151" s="1"/>
      <c r="BR1151" s="1"/>
      <c r="BS1151" s="1"/>
      <c r="BT1151" s="1"/>
      <c r="BU1151" s="1"/>
      <c r="BV1151" s="1"/>
      <c r="BW1151" s="1"/>
      <c r="BX1151" s="1">
        <v>0</v>
      </c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>
        <v>0</v>
      </c>
    </row>
    <row r="1153" spans="1:245" x14ac:dyDescent="0.2">
      <c r="A1153" s="2">
        <v>52</v>
      </c>
      <c r="B1153" s="2">
        <f t="shared" ref="B1153:G1153" si="806">B1159</f>
        <v>1</v>
      </c>
      <c r="C1153" s="2">
        <f t="shared" si="806"/>
        <v>5</v>
      </c>
      <c r="D1153" s="2">
        <f t="shared" si="806"/>
        <v>1151</v>
      </c>
      <c r="E1153" s="2">
        <f t="shared" si="806"/>
        <v>0</v>
      </c>
      <c r="F1153" s="2" t="str">
        <f t="shared" si="806"/>
        <v>Новый подраздел</v>
      </c>
      <c r="G1153" s="2" t="str">
        <f t="shared" si="806"/>
        <v>Дымоудаление</v>
      </c>
      <c r="H1153" s="2"/>
      <c r="I1153" s="2"/>
      <c r="J1153" s="2"/>
      <c r="K1153" s="2"/>
      <c r="L1153" s="2"/>
      <c r="M1153" s="2"/>
      <c r="N1153" s="2"/>
      <c r="O1153" s="2">
        <f t="shared" ref="O1153:AT1153" si="807">O1159</f>
        <v>154949.4</v>
      </c>
      <c r="P1153" s="2">
        <f t="shared" si="807"/>
        <v>6522.84</v>
      </c>
      <c r="Q1153" s="2">
        <f t="shared" si="807"/>
        <v>6287.4</v>
      </c>
      <c r="R1153" s="2">
        <f t="shared" si="807"/>
        <v>4103.88</v>
      </c>
      <c r="S1153" s="2">
        <f t="shared" si="807"/>
        <v>142139.16</v>
      </c>
      <c r="T1153" s="2">
        <f t="shared" si="807"/>
        <v>0</v>
      </c>
      <c r="U1153" s="2">
        <f t="shared" si="807"/>
        <v>411.6</v>
      </c>
      <c r="V1153" s="2">
        <f t="shared" si="807"/>
        <v>0</v>
      </c>
      <c r="W1153" s="2">
        <f t="shared" si="807"/>
        <v>0</v>
      </c>
      <c r="X1153" s="2">
        <f t="shared" si="807"/>
        <v>99497.41</v>
      </c>
      <c r="Y1153" s="2">
        <f t="shared" si="807"/>
        <v>14213.92</v>
      </c>
      <c r="Z1153" s="2">
        <f t="shared" si="807"/>
        <v>0</v>
      </c>
      <c r="AA1153" s="2">
        <f t="shared" si="807"/>
        <v>0</v>
      </c>
      <c r="AB1153" s="2">
        <f t="shared" si="807"/>
        <v>154949.4</v>
      </c>
      <c r="AC1153" s="2">
        <f t="shared" si="807"/>
        <v>6522.84</v>
      </c>
      <c r="AD1153" s="2">
        <f t="shared" si="807"/>
        <v>6287.4</v>
      </c>
      <c r="AE1153" s="2">
        <f t="shared" si="807"/>
        <v>4103.88</v>
      </c>
      <c r="AF1153" s="2">
        <f t="shared" si="807"/>
        <v>142139.16</v>
      </c>
      <c r="AG1153" s="2">
        <f t="shared" si="807"/>
        <v>0</v>
      </c>
      <c r="AH1153" s="2">
        <f t="shared" si="807"/>
        <v>411.6</v>
      </c>
      <c r="AI1153" s="2">
        <f t="shared" si="807"/>
        <v>0</v>
      </c>
      <c r="AJ1153" s="2">
        <f t="shared" si="807"/>
        <v>0</v>
      </c>
      <c r="AK1153" s="2">
        <f t="shared" si="807"/>
        <v>99497.41</v>
      </c>
      <c r="AL1153" s="2">
        <f t="shared" si="807"/>
        <v>14213.92</v>
      </c>
      <c r="AM1153" s="2">
        <f t="shared" si="807"/>
        <v>0</v>
      </c>
      <c r="AN1153" s="2">
        <f t="shared" si="807"/>
        <v>0</v>
      </c>
      <c r="AO1153" s="2">
        <f t="shared" si="807"/>
        <v>0</v>
      </c>
      <c r="AP1153" s="2">
        <f t="shared" si="807"/>
        <v>0</v>
      </c>
      <c r="AQ1153" s="2">
        <f t="shared" si="807"/>
        <v>0</v>
      </c>
      <c r="AR1153" s="2">
        <f t="shared" si="807"/>
        <v>273092.92</v>
      </c>
      <c r="AS1153" s="2">
        <f t="shared" si="807"/>
        <v>0</v>
      </c>
      <c r="AT1153" s="2">
        <f t="shared" si="807"/>
        <v>0</v>
      </c>
      <c r="AU1153" s="2">
        <f t="shared" ref="AU1153:BZ1153" si="808">AU1159</f>
        <v>273092.92</v>
      </c>
      <c r="AV1153" s="2">
        <f t="shared" si="808"/>
        <v>6522.84</v>
      </c>
      <c r="AW1153" s="2">
        <f t="shared" si="808"/>
        <v>6522.84</v>
      </c>
      <c r="AX1153" s="2">
        <f t="shared" si="808"/>
        <v>0</v>
      </c>
      <c r="AY1153" s="2">
        <f t="shared" si="808"/>
        <v>6522.84</v>
      </c>
      <c r="AZ1153" s="2">
        <f t="shared" si="808"/>
        <v>0</v>
      </c>
      <c r="BA1153" s="2">
        <f t="shared" si="808"/>
        <v>0</v>
      </c>
      <c r="BB1153" s="2">
        <f t="shared" si="808"/>
        <v>0</v>
      </c>
      <c r="BC1153" s="2">
        <f t="shared" si="808"/>
        <v>0</v>
      </c>
      <c r="BD1153" s="2">
        <f t="shared" si="808"/>
        <v>0</v>
      </c>
      <c r="BE1153" s="2">
        <f t="shared" si="808"/>
        <v>0</v>
      </c>
      <c r="BF1153" s="2">
        <f t="shared" si="808"/>
        <v>0</v>
      </c>
      <c r="BG1153" s="2">
        <f t="shared" si="808"/>
        <v>0</v>
      </c>
      <c r="BH1153" s="2">
        <f t="shared" si="808"/>
        <v>0</v>
      </c>
      <c r="BI1153" s="2">
        <f t="shared" si="808"/>
        <v>0</v>
      </c>
      <c r="BJ1153" s="2">
        <f t="shared" si="808"/>
        <v>0</v>
      </c>
      <c r="BK1153" s="2">
        <f t="shared" si="808"/>
        <v>0</v>
      </c>
      <c r="BL1153" s="2">
        <f t="shared" si="808"/>
        <v>0</v>
      </c>
      <c r="BM1153" s="2">
        <f t="shared" si="808"/>
        <v>0</v>
      </c>
      <c r="BN1153" s="2">
        <f t="shared" si="808"/>
        <v>0</v>
      </c>
      <c r="BO1153" s="2">
        <f t="shared" si="808"/>
        <v>0</v>
      </c>
      <c r="BP1153" s="2">
        <f t="shared" si="808"/>
        <v>0</v>
      </c>
      <c r="BQ1153" s="2">
        <f t="shared" si="808"/>
        <v>0</v>
      </c>
      <c r="BR1153" s="2">
        <f t="shared" si="808"/>
        <v>0</v>
      </c>
      <c r="BS1153" s="2">
        <f t="shared" si="808"/>
        <v>0</v>
      </c>
      <c r="BT1153" s="2">
        <f t="shared" si="808"/>
        <v>0</v>
      </c>
      <c r="BU1153" s="2">
        <f t="shared" si="808"/>
        <v>0</v>
      </c>
      <c r="BV1153" s="2">
        <f t="shared" si="808"/>
        <v>0</v>
      </c>
      <c r="BW1153" s="2">
        <f t="shared" si="808"/>
        <v>0</v>
      </c>
      <c r="BX1153" s="2">
        <f t="shared" si="808"/>
        <v>0</v>
      </c>
      <c r="BY1153" s="2">
        <f t="shared" si="808"/>
        <v>0</v>
      </c>
      <c r="BZ1153" s="2">
        <f t="shared" si="808"/>
        <v>0</v>
      </c>
      <c r="CA1153" s="2">
        <f t="shared" ref="CA1153:DF1153" si="809">CA1159</f>
        <v>273092.92</v>
      </c>
      <c r="CB1153" s="2">
        <f t="shared" si="809"/>
        <v>0</v>
      </c>
      <c r="CC1153" s="2">
        <f t="shared" si="809"/>
        <v>0</v>
      </c>
      <c r="CD1153" s="2">
        <f t="shared" si="809"/>
        <v>273092.92</v>
      </c>
      <c r="CE1153" s="2">
        <f t="shared" si="809"/>
        <v>6522.84</v>
      </c>
      <c r="CF1153" s="2">
        <f t="shared" si="809"/>
        <v>6522.84</v>
      </c>
      <c r="CG1153" s="2">
        <f t="shared" si="809"/>
        <v>0</v>
      </c>
      <c r="CH1153" s="2">
        <f t="shared" si="809"/>
        <v>6522.84</v>
      </c>
      <c r="CI1153" s="2">
        <f t="shared" si="809"/>
        <v>0</v>
      </c>
      <c r="CJ1153" s="2">
        <f t="shared" si="809"/>
        <v>0</v>
      </c>
      <c r="CK1153" s="2">
        <f t="shared" si="809"/>
        <v>0</v>
      </c>
      <c r="CL1153" s="2">
        <f t="shared" si="809"/>
        <v>0</v>
      </c>
      <c r="CM1153" s="2">
        <f t="shared" si="809"/>
        <v>0</v>
      </c>
      <c r="CN1153" s="2">
        <f t="shared" si="809"/>
        <v>0</v>
      </c>
      <c r="CO1153" s="2">
        <f t="shared" si="809"/>
        <v>0</v>
      </c>
      <c r="CP1153" s="2">
        <f t="shared" si="809"/>
        <v>0</v>
      </c>
      <c r="CQ1153" s="2">
        <f t="shared" si="809"/>
        <v>0</v>
      </c>
      <c r="CR1153" s="2">
        <f t="shared" si="809"/>
        <v>0</v>
      </c>
      <c r="CS1153" s="2">
        <f t="shared" si="809"/>
        <v>0</v>
      </c>
      <c r="CT1153" s="2">
        <f t="shared" si="809"/>
        <v>0</v>
      </c>
      <c r="CU1153" s="2">
        <f t="shared" si="809"/>
        <v>0</v>
      </c>
      <c r="CV1153" s="2">
        <f t="shared" si="809"/>
        <v>0</v>
      </c>
      <c r="CW1153" s="2">
        <f t="shared" si="809"/>
        <v>0</v>
      </c>
      <c r="CX1153" s="2">
        <f t="shared" si="809"/>
        <v>0</v>
      </c>
      <c r="CY1153" s="2">
        <f t="shared" si="809"/>
        <v>0</v>
      </c>
      <c r="CZ1153" s="2">
        <f t="shared" si="809"/>
        <v>0</v>
      </c>
      <c r="DA1153" s="2">
        <f t="shared" si="809"/>
        <v>0</v>
      </c>
      <c r="DB1153" s="2">
        <f t="shared" si="809"/>
        <v>0</v>
      </c>
      <c r="DC1153" s="2">
        <f t="shared" si="809"/>
        <v>0</v>
      </c>
      <c r="DD1153" s="2">
        <f t="shared" si="809"/>
        <v>0</v>
      </c>
      <c r="DE1153" s="2">
        <f t="shared" si="809"/>
        <v>0</v>
      </c>
      <c r="DF1153" s="2">
        <f t="shared" si="809"/>
        <v>0</v>
      </c>
      <c r="DG1153" s="3">
        <f t="shared" ref="DG1153:EL1153" si="810">DG1159</f>
        <v>0</v>
      </c>
      <c r="DH1153" s="3">
        <f t="shared" si="810"/>
        <v>0</v>
      </c>
      <c r="DI1153" s="3">
        <f t="shared" si="810"/>
        <v>0</v>
      </c>
      <c r="DJ1153" s="3">
        <f t="shared" si="810"/>
        <v>0</v>
      </c>
      <c r="DK1153" s="3">
        <f t="shared" si="810"/>
        <v>0</v>
      </c>
      <c r="DL1153" s="3">
        <f t="shared" si="810"/>
        <v>0</v>
      </c>
      <c r="DM1153" s="3">
        <f t="shared" si="810"/>
        <v>0</v>
      </c>
      <c r="DN1153" s="3">
        <f t="shared" si="810"/>
        <v>0</v>
      </c>
      <c r="DO1153" s="3">
        <f t="shared" si="810"/>
        <v>0</v>
      </c>
      <c r="DP1153" s="3">
        <f t="shared" si="810"/>
        <v>0</v>
      </c>
      <c r="DQ1153" s="3">
        <f t="shared" si="810"/>
        <v>0</v>
      </c>
      <c r="DR1153" s="3">
        <f t="shared" si="810"/>
        <v>0</v>
      </c>
      <c r="DS1153" s="3">
        <f t="shared" si="810"/>
        <v>0</v>
      </c>
      <c r="DT1153" s="3">
        <f t="shared" si="810"/>
        <v>0</v>
      </c>
      <c r="DU1153" s="3">
        <f t="shared" si="810"/>
        <v>0</v>
      </c>
      <c r="DV1153" s="3">
        <f t="shared" si="810"/>
        <v>0</v>
      </c>
      <c r="DW1153" s="3">
        <f t="shared" si="810"/>
        <v>0</v>
      </c>
      <c r="DX1153" s="3">
        <f t="shared" si="810"/>
        <v>0</v>
      </c>
      <c r="DY1153" s="3">
        <f t="shared" si="810"/>
        <v>0</v>
      </c>
      <c r="DZ1153" s="3">
        <f t="shared" si="810"/>
        <v>0</v>
      </c>
      <c r="EA1153" s="3">
        <f t="shared" si="810"/>
        <v>0</v>
      </c>
      <c r="EB1153" s="3">
        <f t="shared" si="810"/>
        <v>0</v>
      </c>
      <c r="EC1153" s="3">
        <f t="shared" si="810"/>
        <v>0</v>
      </c>
      <c r="ED1153" s="3">
        <f t="shared" si="810"/>
        <v>0</v>
      </c>
      <c r="EE1153" s="3">
        <f t="shared" si="810"/>
        <v>0</v>
      </c>
      <c r="EF1153" s="3">
        <f t="shared" si="810"/>
        <v>0</v>
      </c>
      <c r="EG1153" s="3">
        <f t="shared" si="810"/>
        <v>0</v>
      </c>
      <c r="EH1153" s="3">
        <f t="shared" si="810"/>
        <v>0</v>
      </c>
      <c r="EI1153" s="3">
        <f t="shared" si="810"/>
        <v>0</v>
      </c>
      <c r="EJ1153" s="3">
        <f t="shared" si="810"/>
        <v>0</v>
      </c>
      <c r="EK1153" s="3">
        <f t="shared" si="810"/>
        <v>0</v>
      </c>
      <c r="EL1153" s="3">
        <f t="shared" si="810"/>
        <v>0</v>
      </c>
      <c r="EM1153" s="3">
        <f t="shared" ref="EM1153:FR1153" si="811">EM1159</f>
        <v>0</v>
      </c>
      <c r="EN1153" s="3">
        <f t="shared" si="811"/>
        <v>0</v>
      </c>
      <c r="EO1153" s="3">
        <f t="shared" si="811"/>
        <v>0</v>
      </c>
      <c r="EP1153" s="3">
        <f t="shared" si="811"/>
        <v>0</v>
      </c>
      <c r="EQ1153" s="3">
        <f t="shared" si="811"/>
        <v>0</v>
      </c>
      <c r="ER1153" s="3">
        <f t="shared" si="811"/>
        <v>0</v>
      </c>
      <c r="ES1153" s="3">
        <f t="shared" si="811"/>
        <v>0</v>
      </c>
      <c r="ET1153" s="3">
        <f t="shared" si="811"/>
        <v>0</v>
      </c>
      <c r="EU1153" s="3">
        <f t="shared" si="811"/>
        <v>0</v>
      </c>
      <c r="EV1153" s="3">
        <f t="shared" si="811"/>
        <v>0</v>
      </c>
      <c r="EW1153" s="3">
        <f t="shared" si="811"/>
        <v>0</v>
      </c>
      <c r="EX1153" s="3">
        <f t="shared" si="811"/>
        <v>0</v>
      </c>
      <c r="EY1153" s="3">
        <f t="shared" si="811"/>
        <v>0</v>
      </c>
      <c r="EZ1153" s="3">
        <f t="shared" si="811"/>
        <v>0</v>
      </c>
      <c r="FA1153" s="3">
        <f t="shared" si="811"/>
        <v>0</v>
      </c>
      <c r="FB1153" s="3">
        <f t="shared" si="811"/>
        <v>0</v>
      </c>
      <c r="FC1153" s="3">
        <f t="shared" si="811"/>
        <v>0</v>
      </c>
      <c r="FD1153" s="3">
        <f t="shared" si="811"/>
        <v>0</v>
      </c>
      <c r="FE1153" s="3">
        <f t="shared" si="811"/>
        <v>0</v>
      </c>
      <c r="FF1153" s="3">
        <f t="shared" si="811"/>
        <v>0</v>
      </c>
      <c r="FG1153" s="3">
        <f t="shared" si="811"/>
        <v>0</v>
      </c>
      <c r="FH1153" s="3">
        <f t="shared" si="811"/>
        <v>0</v>
      </c>
      <c r="FI1153" s="3">
        <f t="shared" si="811"/>
        <v>0</v>
      </c>
      <c r="FJ1153" s="3">
        <f t="shared" si="811"/>
        <v>0</v>
      </c>
      <c r="FK1153" s="3">
        <f t="shared" si="811"/>
        <v>0</v>
      </c>
      <c r="FL1153" s="3">
        <f t="shared" si="811"/>
        <v>0</v>
      </c>
      <c r="FM1153" s="3">
        <f t="shared" si="811"/>
        <v>0</v>
      </c>
      <c r="FN1153" s="3">
        <f t="shared" si="811"/>
        <v>0</v>
      </c>
      <c r="FO1153" s="3">
        <f t="shared" si="811"/>
        <v>0</v>
      </c>
      <c r="FP1153" s="3">
        <f t="shared" si="811"/>
        <v>0</v>
      </c>
      <c r="FQ1153" s="3">
        <f t="shared" si="811"/>
        <v>0</v>
      </c>
      <c r="FR1153" s="3">
        <f t="shared" si="811"/>
        <v>0</v>
      </c>
      <c r="FS1153" s="3">
        <f t="shared" ref="FS1153:GX1153" si="812">FS1159</f>
        <v>0</v>
      </c>
      <c r="FT1153" s="3">
        <f t="shared" si="812"/>
        <v>0</v>
      </c>
      <c r="FU1153" s="3">
        <f t="shared" si="812"/>
        <v>0</v>
      </c>
      <c r="FV1153" s="3">
        <f t="shared" si="812"/>
        <v>0</v>
      </c>
      <c r="FW1153" s="3">
        <f t="shared" si="812"/>
        <v>0</v>
      </c>
      <c r="FX1153" s="3">
        <f t="shared" si="812"/>
        <v>0</v>
      </c>
      <c r="FY1153" s="3">
        <f t="shared" si="812"/>
        <v>0</v>
      </c>
      <c r="FZ1153" s="3">
        <f t="shared" si="812"/>
        <v>0</v>
      </c>
      <c r="GA1153" s="3">
        <f t="shared" si="812"/>
        <v>0</v>
      </c>
      <c r="GB1153" s="3">
        <f t="shared" si="812"/>
        <v>0</v>
      </c>
      <c r="GC1153" s="3">
        <f t="shared" si="812"/>
        <v>0</v>
      </c>
      <c r="GD1153" s="3">
        <f t="shared" si="812"/>
        <v>0</v>
      </c>
      <c r="GE1153" s="3">
        <f t="shared" si="812"/>
        <v>0</v>
      </c>
      <c r="GF1153" s="3">
        <f t="shared" si="812"/>
        <v>0</v>
      </c>
      <c r="GG1153" s="3">
        <f t="shared" si="812"/>
        <v>0</v>
      </c>
      <c r="GH1153" s="3">
        <f t="shared" si="812"/>
        <v>0</v>
      </c>
      <c r="GI1153" s="3">
        <f t="shared" si="812"/>
        <v>0</v>
      </c>
      <c r="GJ1153" s="3">
        <f t="shared" si="812"/>
        <v>0</v>
      </c>
      <c r="GK1153" s="3">
        <f t="shared" si="812"/>
        <v>0</v>
      </c>
      <c r="GL1153" s="3">
        <f t="shared" si="812"/>
        <v>0</v>
      </c>
      <c r="GM1153" s="3">
        <f t="shared" si="812"/>
        <v>0</v>
      </c>
      <c r="GN1153" s="3">
        <f t="shared" si="812"/>
        <v>0</v>
      </c>
      <c r="GO1153" s="3">
        <f t="shared" si="812"/>
        <v>0</v>
      </c>
      <c r="GP1153" s="3">
        <f t="shared" si="812"/>
        <v>0</v>
      </c>
      <c r="GQ1153" s="3">
        <f t="shared" si="812"/>
        <v>0</v>
      </c>
      <c r="GR1153" s="3">
        <f t="shared" si="812"/>
        <v>0</v>
      </c>
      <c r="GS1153" s="3">
        <f t="shared" si="812"/>
        <v>0</v>
      </c>
      <c r="GT1153" s="3">
        <f t="shared" si="812"/>
        <v>0</v>
      </c>
      <c r="GU1153" s="3">
        <f t="shared" si="812"/>
        <v>0</v>
      </c>
      <c r="GV1153" s="3">
        <f t="shared" si="812"/>
        <v>0</v>
      </c>
      <c r="GW1153" s="3">
        <f t="shared" si="812"/>
        <v>0</v>
      </c>
      <c r="GX1153" s="3">
        <f t="shared" si="812"/>
        <v>0</v>
      </c>
    </row>
    <row r="1155" spans="1:245" x14ac:dyDescent="0.2">
      <c r="A1155">
        <v>17</v>
      </c>
      <c r="B1155">
        <v>1</v>
      </c>
      <c r="C1155">
        <f>ROW(SmtRes!A1035)</f>
        <v>1035</v>
      </c>
      <c r="D1155">
        <f>ROW(EtalonRes!A1035)</f>
        <v>1035</v>
      </c>
      <c r="E1155" t="s">
        <v>709</v>
      </c>
      <c r="F1155" t="s">
        <v>710</v>
      </c>
      <c r="G1155" t="s">
        <v>711</v>
      </c>
      <c r="H1155" t="s">
        <v>227</v>
      </c>
      <c r="I1155">
        <v>7</v>
      </c>
      <c r="J1155">
        <v>0</v>
      </c>
      <c r="K1155">
        <v>7</v>
      </c>
      <c r="O1155">
        <f>ROUND(CP1155,2)</f>
        <v>100956.52</v>
      </c>
      <c r="P1155">
        <f>ROUND(CQ1155*I1155,2)</f>
        <v>6355.72</v>
      </c>
      <c r="Q1155">
        <f>ROUND(CR1155*I1155,2)</f>
        <v>0</v>
      </c>
      <c r="R1155">
        <f>ROUND(CS1155*I1155,2)</f>
        <v>0</v>
      </c>
      <c r="S1155">
        <f>ROUND(CT1155*I1155,2)</f>
        <v>94600.8</v>
      </c>
      <c r="T1155">
        <f>ROUND(CU1155*I1155,2)</f>
        <v>0</v>
      </c>
      <c r="U1155">
        <f>CV1155*I1155</f>
        <v>280</v>
      </c>
      <c r="V1155">
        <f>CW1155*I1155</f>
        <v>0</v>
      </c>
      <c r="W1155">
        <f>ROUND(CX1155*I1155,2)</f>
        <v>0</v>
      </c>
      <c r="X1155">
        <f t="shared" ref="X1155:Y1157" si="813">ROUND(CY1155,2)</f>
        <v>66220.56</v>
      </c>
      <c r="Y1155">
        <f t="shared" si="813"/>
        <v>9460.08</v>
      </c>
      <c r="AA1155">
        <v>150194011</v>
      </c>
      <c r="AB1155">
        <f>ROUND((AC1155+AD1155+AF1155),6)</f>
        <v>14422.36</v>
      </c>
      <c r="AC1155">
        <f>ROUND((ES1155),6)</f>
        <v>907.96</v>
      </c>
      <c r="AD1155">
        <f>ROUND((((ET1155)-(EU1155))+AE1155),6)</f>
        <v>0</v>
      </c>
      <c r="AE1155">
        <f>ROUND((EU1155),6)</f>
        <v>0</v>
      </c>
      <c r="AF1155">
        <f>ROUND((EV1155),6)</f>
        <v>13514.4</v>
      </c>
      <c r="AG1155">
        <f>ROUND((AP1155),6)</f>
        <v>0</v>
      </c>
      <c r="AH1155">
        <f>(EW1155)</f>
        <v>40</v>
      </c>
      <c r="AI1155">
        <f>(EX1155)</f>
        <v>0</v>
      </c>
      <c r="AJ1155">
        <f>(AS1155)</f>
        <v>0</v>
      </c>
      <c r="AK1155">
        <v>14422.36</v>
      </c>
      <c r="AL1155">
        <v>907.96</v>
      </c>
      <c r="AM1155">
        <v>0</v>
      </c>
      <c r="AN1155">
        <v>0</v>
      </c>
      <c r="AO1155">
        <v>13514.4</v>
      </c>
      <c r="AP1155">
        <v>0</v>
      </c>
      <c r="AQ1155">
        <v>40</v>
      </c>
      <c r="AR1155">
        <v>0</v>
      </c>
      <c r="AS1155">
        <v>0</v>
      </c>
      <c r="AT1155">
        <v>70</v>
      </c>
      <c r="AU1155">
        <v>10</v>
      </c>
      <c r="AV1155">
        <v>1</v>
      </c>
      <c r="AW1155">
        <v>1</v>
      </c>
      <c r="AZ1155">
        <v>1</v>
      </c>
      <c r="BA1155">
        <v>1</v>
      </c>
      <c r="BB1155">
        <v>1</v>
      </c>
      <c r="BC1155">
        <v>1</v>
      </c>
      <c r="BD1155" t="s">
        <v>3</v>
      </c>
      <c r="BE1155" t="s">
        <v>3</v>
      </c>
      <c r="BF1155" t="s">
        <v>3</v>
      </c>
      <c r="BG1155" t="s">
        <v>3</v>
      </c>
      <c r="BH1155">
        <v>0</v>
      </c>
      <c r="BI1155">
        <v>4</v>
      </c>
      <c r="BJ1155" t="s">
        <v>712</v>
      </c>
      <c r="BM1155">
        <v>0</v>
      </c>
      <c r="BN1155">
        <v>0</v>
      </c>
      <c r="BO1155" t="s">
        <v>3</v>
      </c>
      <c r="BP1155">
        <v>0</v>
      </c>
      <c r="BQ1155">
        <v>1</v>
      </c>
      <c r="BR1155">
        <v>0</v>
      </c>
      <c r="BS1155">
        <v>1</v>
      </c>
      <c r="BT1155">
        <v>1</v>
      </c>
      <c r="BU1155">
        <v>1</v>
      </c>
      <c r="BV1155">
        <v>1</v>
      </c>
      <c r="BW1155">
        <v>1</v>
      </c>
      <c r="BX1155">
        <v>1</v>
      </c>
      <c r="BY1155" t="s">
        <v>3</v>
      </c>
      <c r="BZ1155">
        <v>70</v>
      </c>
      <c r="CA1155">
        <v>10</v>
      </c>
      <c r="CB1155" t="s">
        <v>3</v>
      </c>
      <c r="CE1155">
        <v>0</v>
      </c>
      <c r="CF1155">
        <v>0</v>
      </c>
      <c r="CG1155">
        <v>0</v>
      </c>
      <c r="CM1155">
        <v>0</v>
      </c>
      <c r="CN1155" t="s">
        <v>3</v>
      </c>
      <c r="CO1155">
        <v>0</v>
      </c>
      <c r="CP1155">
        <f>(P1155+Q1155+S1155)</f>
        <v>100956.52</v>
      </c>
      <c r="CQ1155">
        <f>(AC1155*BC1155*AW1155)</f>
        <v>907.96</v>
      </c>
      <c r="CR1155">
        <f>((((ET1155)*BB1155-(EU1155)*BS1155)+AE1155*BS1155)*AV1155)</f>
        <v>0</v>
      </c>
      <c r="CS1155">
        <f>(AE1155*BS1155*AV1155)</f>
        <v>0</v>
      </c>
      <c r="CT1155">
        <f>(AF1155*BA1155*AV1155)</f>
        <v>13514.4</v>
      </c>
      <c r="CU1155">
        <f>AG1155</f>
        <v>0</v>
      </c>
      <c r="CV1155">
        <f>(AH1155*AV1155)</f>
        <v>40</v>
      </c>
      <c r="CW1155">
        <f t="shared" ref="CW1155:CX1157" si="814">AI1155</f>
        <v>0</v>
      </c>
      <c r="CX1155">
        <f t="shared" si="814"/>
        <v>0</v>
      </c>
      <c r="CY1155">
        <f>((S1155*BZ1155)/100)</f>
        <v>66220.56</v>
      </c>
      <c r="CZ1155">
        <f>((S1155*CA1155)/100)</f>
        <v>9460.08</v>
      </c>
      <c r="DC1155" t="s">
        <v>3</v>
      </c>
      <c r="DD1155" t="s">
        <v>3</v>
      </c>
      <c r="DE1155" t="s">
        <v>3</v>
      </c>
      <c r="DF1155" t="s">
        <v>3</v>
      </c>
      <c r="DG1155" t="s">
        <v>3</v>
      </c>
      <c r="DH1155" t="s">
        <v>3</v>
      </c>
      <c r="DI1155" t="s">
        <v>3</v>
      </c>
      <c r="DJ1155" t="s">
        <v>3</v>
      </c>
      <c r="DK1155" t="s">
        <v>3</v>
      </c>
      <c r="DL1155" t="s">
        <v>3</v>
      </c>
      <c r="DM1155" t="s">
        <v>3</v>
      </c>
      <c r="DN1155">
        <v>0</v>
      </c>
      <c r="DO1155">
        <v>0</v>
      </c>
      <c r="DP1155">
        <v>1</v>
      </c>
      <c r="DQ1155">
        <v>1</v>
      </c>
      <c r="DU1155">
        <v>1013</v>
      </c>
      <c r="DV1155" t="s">
        <v>227</v>
      </c>
      <c r="DW1155" t="s">
        <v>227</v>
      </c>
      <c r="DX1155">
        <v>1</v>
      </c>
      <c r="DZ1155" t="s">
        <v>3</v>
      </c>
      <c r="EA1155" t="s">
        <v>3</v>
      </c>
      <c r="EB1155" t="s">
        <v>3</v>
      </c>
      <c r="EC1155" t="s">
        <v>3</v>
      </c>
      <c r="EE1155">
        <v>113434998</v>
      </c>
      <c r="EF1155">
        <v>1</v>
      </c>
      <c r="EG1155" t="s">
        <v>23</v>
      </c>
      <c r="EH1155">
        <v>0</v>
      </c>
      <c r="EI1155" t="s">
        <v>3</v>
      </c>
      <c r="EJ1155">
        <v>4</v>
      </c>
      <c r="EK1155">
        <v>0</v>
      </c>
      <c r="EL1155" t="s">
        <v>24</v>
      </c>
      <c r="EM1155" t="s">
        <v>25</v>
      </c>
      <c r="EO1155" t="s">
        <v>3</v>
      </c>
      <c r="EQ1155">
        <v>131072</v>
      </c>
      <c r="ER1155">
        <v>14422.36</v>
      </c>
      <c r="ES1155">
        <v>907.96</v>
      </c>
      <c r="ET1155">
        <v>0</v>
      </c>
      <c r="EU1155">
        <v>0</v>
      </c>
      <c r="EV1155">
        <v>13514.4</v>
      </c>
      <c r="EW1155">
        <v>40</v>
      </c>
      <c r="EX1155">
        <v>0</v>
      </c>
      <c r="EY1155">
        <v>0</v>
      </c>
      <c r="FQ1155">
        <v>0</v>
      </c>
      <c r="FR1155">
        <f>ROUND(IF(BI1155=3,GM1155,0),2)</f>
        <v>0</v>
      </c>
      <c r="FS1155">
        <v>0</v>
      </c>
      <c r="FX1155">
        <v>70</v>
      </c>
      <c r="FY1155">
        <v>10</v>
      </c>
      <c r="GA1155" t="s">
        <v>3</v>
      </c>
      <c r="GD1155">
        <v>0</v>
      </c>
      <c r="GF1155">
        <v>1128861175</v>
      </c>
      <c r="GG1155">
        <v>2</v>
      </c>
      <c r="GH1155">
        <v>1</v>
      </c>
      <c r="GI1155">
        <v>-2</v>
      </c>
      <c r="GJ1155">
        <v>0</v>
      </c>
      <c r="GK1155">
        <f>ROUND(R1155*(R12)/100,2)</f>
        <v>0</v>
      </c>
      <c r="GL1155">
        <f>ROUND(IF(AND(BH1155=3,BI1155=3,FS1155&lt;&gt;0),P1155,0),2)</f>
        <v>0</v>
      </c>
      <c r="GM1155">
        <f>ROUND(O1155+X1155+Y1155+GK1155,2)+GX1155</f>
        <v>176637.16</v>
      </c>
      <c r="GN1155">
        <f>IF(OR(BI1155=0,BI1155=1),GM1155,0)</f>
        <v>0</v>
      </c>
      <c r="GO1155">
        <f>IF(BI1155=2,GM1155,0)</f>
        <v>0</v>
      </c>
      <c r="GP1155">
        <f>IF(BI1155=4,GM1155+GX1155,0)</f>
        <v>176637.16</v>
      </c>
      <c r="GR1155">
        <v>0</v>
      </c>
      <c r="GS1155">
        <v>3</v>
      </c>
      <c r="GT1155">
        <v>0</v>
      </c>
      <c r="GU1155" t="s">
        <v>3</v>
      </c>
      <c r="GV1155">
        <f>ROUND((GT1155),6)</f>
        <v>0</v>
      </c>
      <c r="GW1155">
        <v>1</v>
      </c>
      <c r="GX1155">
        <f>ROUND(HC1155*I1155,2)</f>
        <v>0</v>
      </c>
      <c r="HA1155">
        <v>0</v>
      </c>
      <c r="HB1155">
        <v>0</v>
      </c>
      <c r="HC1155">
        <f>GV1155*GW1155</f>
        <v>0</v>
      </c>
      <c r="HE1155" t="s">
        <v>3</v>
      </c>
      <c r="HF1155" t="s">
        <v>3</v>
      </c>
      <c r="HM1155" t="s">
        <v>3</v>
      </c>
      <c r="HN1155" t="s">
        <v>3</v>
      </c>
      <c r="HO1155" t="s">
        <v>3</v>
      </c>
      <c r="HP1155" t="s">
        <v>3</v>
      </c>
      <c r="HQ1155" t="s">
        <v>3</v>
      </c>
      <c r="IK1155">
        <v>0</v>
      </c>
    </row>
    <row r="1156" spans="1:245" x14ac:dyDescent="0.2">
      <c r="A1156">
        <v>17</v>
      </c>
      <c r="B1156">
        <v>1</v>
      </c>
      <c r="C1156">
        <f>ROW(SmtRes!A1038)</f>
        <v>1038</v>
      </c>
      <c r="D1156">
        <f>ROW(EtalonRes!A1038)</f>
        <v>1038</v>
      </c>
      <c r="E1156" t="s">
        <v>713</v>
      </c>
      <c r="F1156" t="s">
        <v>234</v>
      </c>
      <c r="G1156" t="s">
        <v>235</v>
      </c>
      <c r="H1156" t="s">
        <v>19</v>
      </c>
      <c r="I1156">
        <v>4</v>
      </c>
      <c r="J1156">
        <v>0</v>
      </c>
      <c r="K1156">
        <v>4</v>
      </c>
      <c r="O1156">
        <f>ROUND(CP1156,2)</f>
        <v>4022.88</v>
      </c>
      <c r="P1156">
        <f>ROUND(CQ1156*I1156,2)</f>
        <v>21.12</v>
      </c>
      <c r="Q1156">
        <f>ROUND(CR1156*I1156,2)</f>
        <v>758.4</v>
      </c>
      <c r="R1156">
        <f>ROUND(CS1156*I1156,2)</f>
        <v>494.88</v>
      </c>
      <c r="S1156">
        <f>ROUND(CT1156*I1156,2)</f>
        <v>3243.36</v>
      </c>
      <c r="T1156">
        <f>ROUND(CU1156*I1156,2)</f>
        <v>0</v>
      </c>
      <c r="U1156">
        <f>CV1156*I1156</f>
        <v>9.6000000000000014</v>
      </c>
      <c r="V1156">
        <f>CW1156*I1156</f>
        <v>0</v>
      </c>
      <c r="W1156">
        <f>ROUND(CX1156*I1156,2)</f>
        <v>0</v>
      </c>
      <c r="X1156">
        <f t="shared" si="813"/>
        <v>2270.35</v>
      </c>
      <c r="Y1156">
        <f t="shared" si="813"/>
        <v>324.33999999999997</v>
      </c>
      <c r="AA1156">
        <v>150194011</v>
      </c>
      <c r="AB1156">
        <f>ROUND((AC1156+AD1156+AF1156),6)</f>
        <v>1005.72</v>
      </c>
      <c r="AC1156">
        <f>ROUND(((ES1156*12)),6)</f>
        <v>5.28</v>
      </c>
      <c r="AD1156">
        <f>ROUND(((((ET1156*12))-((EU1156*12)))+AE1156),6)</f>
        <v>189.6</v>
      </c>
      <c r="AE1156">
        <f>ROUND(((EU1156*12)),6)</f>
        <v>123.72</v>
      </c>
      <c r="AF1156">
        <f>ROUND(((EV1156*12)),6)</f>
        <v>810.84</v>
      </c>
      <c r="AG1156">
        <f>ROUND((AP1156),6)</f>
        <v>0</v>
      </c>
      <c r="AH1156">
        <f>((EW1156*12))</f>
        <v>2.4000000000000004</v>
      </c>
      <c r="AI1156">
        <f>((EX1156*12))</f>
        <v>0</v>
      </c>
      <c r="AJ1156">
        <f>(AS1156)</f>
        <v>0</v>
      </c>
      <c r="AK1156">
        <v>83.81</v>
      </c>
      <c r="AL1156">
        <v>0.44</v>
      </c>
      <c r="AM1156">
        <v>15.8</v>
      </c>
      <c r="AN1156">
        <v>10.31</v>
      </c>
      <c r="AO1156">
        <v>67.569999999999993</v>
      </c>
      <c r="AP1156">
        <v>0</v>
      </c>
      <c r="AQ1156">
        <v>0.2</v>
      </c>
      <c r="AR1156">
        <v>0</v>
      </c>
      <c r="AS1156">
        <v>0</v>
      </c>
      <c r="AT1156">
        <v>70</v>
      </c>
      <c r="AU1156">
        <v>10</v>
      </c>
      <c r="AV1156">
        <v>1</v>
      </c>
      <c r="AW1156">
        <v>1</v>
      </c>
      <c r="AZ1156">
        <v>1</v>
      </c>
      <c r="BA1156">
        <v>1</v>
      </c>
      <c r="BB1156">
        <v>1</v>
      </c>
      <c r="BC1156">
        <v>1</v>
      </c>
      <c r="BD1156" t="s">
        <v>3</v>
      </c>
      <c r="BE1156" t="s">
        <v>3</v>
      </c>
      <c r="BF1156" t="s">
        <v>3</v>
      </c>
      <c r="BG1156" t="s">
        <v>3</v>
      </c>
      <c r="BH1156">
        <v>0</v>
      </c>
      <c r="BI1156">
        <v>4</v>
      </c>
      <c r="BJ1156" t="s">
        <v>714</v>
      </c>
      <c r="BM1156">
        <v>0</v>
      </c>
      <c r="BN1156">
        <v>0</v>
      </c>
      <c r="BO1156" t="s">
        <v>3</v>
      </c>
      <c r="BP1156">
        <v>0</v>
      </c>
      <c r="BQ1156">
        <v>1</v>
      </c>
      <c r="BR1156">
        <v>0</v>
      </c>
      <c r="BS1156">
        <v>1</v>
      </c>
      <c r="BT1156">
        <v>1</v>
      </c>
      <c r="BU1156">
        <v>1</v>
      </c>
      <c r="BV1156">
        <v>1</v>
      </c>
      <c r="BW1156">
        <v>1</v>
      </c>
      <c r="BX1156">
        <v>1</v>
      </c>
      <c r="BY1156" t="s">
        <v>3</v>
      </c>
      <c r="BZ1156">
        <v>70</v>
      </c>
      <c r="CA1156">
        <v>10</v>
      </c>
      <c r="CB1156" t="s">
        <v>3</v>
      </c>
      <c r="CE1156">
        <v>0</v>
      </c>
      <c r="CF1156">
        <v>0</v>
      </c>
      <c r="CG1156">
        <v>0</v>
      </c>
      <c r="CM1156">
        <v>0</v>
      </c>
      <c r="CN1156" t="s">
        <v>3</v>
      </c>
      <c r="CO1156">
        <v>0</v>
      </c>
      <c r="CP1156">
        <f>(P1156+Q1156+S1156)</f>
        <v>4022.88</v>
      </c>
      <c r="CQ1156">
        <f>(AC1156*BC1156*AW1156)</f>
        <v>5.28</v>
      </c>
      <c r="CR1156">
        <f>(((((ET1156*12))*BB1156-((EU1156*12))*BS1156)+AE1156*BS1156)*AV1156)</f>
        <v>189.60000000000002</v>
      </c>
      <c r="CS1156">
        <f>(AE1156*BS1156*AV1156)</f>
        <v>123.72</v>
      </c>
      <c r="CT1156">
        <f>(AF1156*BA1156*AV1156)</f>
        <v>810.84</v>
      </c>
      <c r="CU1156">
        <f>AG1156</f>
        <v>0</v>
      </c>
      <c r="CV1156">
        <f>(AH1156*AV1156)</f>
        <v>2.4000000000000004</v>
      </c>
      <c r="CW1156">
        <f t="shared" si="814"/>
        <v>0</v>
      </c>
      <c r="CX1156">
        <f t="shared" si="814"/>
        <v>0</v>
      </c>
      <c r="CY1156">
        <f>((S1156*BZ1156)/100)</f>
        <v>2270.3520000000003</v>
      </c>
      <c r="CZ1156">
        <f>((S1156*CA1156)/100)</f>
        <v>324.33600000000001</v>
      </c>
      <c r="DC1156" t="s">
        <v>3</v>
      </c>
      <c r="DD1156" t="s">
        <v>163</v>
      </c>
      <c r="DE1156" t="s">
        <v>163</v>
      </c>
      <c r="DF1156" t="s">
        <v>163</v>
      </c>
      <c r="DG1156" t="s">
        <v>163</v>
      </c>
      <c r="DH1156" t="s">
        <v>3</v>
      </c>
      <c r="DI1156" t="s">
        <v>163</v>
      </c>
      <c r="DJ1156" t="s">
        <v>163</v>
      </c>
      <c r="DK1156" t="s">
        <v>3</v>
      </c>
      <c r="DL1156" t="s">
        <v>163</v>
      </c>
      <c r="DM1156" t="s">
        <v>163</v>
      </c>
      <c r="DN1156">
        <v>0</v>
      </c>
      <c r="DO1156">
        <v>0</v>
      </c>
      <c r="DP1156">
        <v>1</v>
      </c>
      <c r="DQ1156">
        <v>1</v>
      </c>
      <c r="DU1156">
        <v>1010</v>
      </c>
      <c r="DV1156" t="s">
        <v>19</v>
      </c>
      <c r="DW1156" t="s">
        <v>19</v>
      </c>
      <c r="DX1156">
        <v>1</v>
      </c>
      <c r="DZ1156" t="s">
        <v>3</v>
      </c>
      <c r="EA1156" t="s">
        <v>3</v>
      </c>
      <c r="EB1156" t="s">
        <v>3</v>
      </c>
      <c r="EC1156" t="s">
        <v>3</v>
      </c>
      <c r="EE1156">
        <v>113434998</v>
      </c>
      <c r="EF1156">
        <v>1</v>
      </c>
      <c r="EG1156" t="s">
        <v>23</v>
      </c>
      <c r="EH1156">
        <v>0</v>
      </c>
      <c r="EI1156" t="s">
        <v>3</v>
      </c>
      <c r="EJ1156">
        <v>4</v>
      </c>
      <c r="EK1156">
        <v>0</v>
      </c>
      <c r="EL1156" t="s">
        <v>24</v>
      </c>
      <c r="EM1156" t="s">
        <v>25</v>
      </c>
      <c r="EO1156" t="s">
        <v>3</v>
      </c>
      <c r="EQ1156">
        <v>131072</v>
      </c>
      <c r="ER1156">
        <v>83.81</v>
      </c>
      <c r="ES1156">
        <v>0.44</v>
      </c>
      <c r="ET1156">
        <v>15.8</v>
      </c>
      <c r="EU1156">
        <v>10.31</v>
      </c>
      <c r="EV1156">
        <v>67.569999999999993</v>
      </c>
      <c r="EW1156">
        <v>0.2</v>
      </c>
      <c r="EX1156">
        <v>0</v>
      </c>
      <c r="EY1156">
        <v>0</v>
      </c>
      <c r="FQ1156">
        <v>0</v>
      </c>
      <c r="FR1156">
        <f>ROUND(IF(BI1156=3,GM1156,0),2)</f>
        <v>0</v>
      </c>
      <c r="FS1156">
        <v>0</v>
      </c>
      <c r="FX1156">
        <v>840</v>
      </c>
      <c r="FY1156">
        <v>120</v>
      </c>
      <c r="GA1156" t="s">
        <v>3</v>
      </c>
      <c r="GD1156">
        <v>0</v>
      </c>
      <c r="GF1156">
        <v>-803451565</v>
      </c>
      <c r="GG1156">
        <v>2</v>
      </c>
      <c r="GH1156">
        <v>1</v>
      </c>
      <c r="GI1156">
        <v>-2</v>
      </c>
      <c r="GJ1156">
        <v>0</v>
      </c>
      <c r="GK1156">
        <f>ROUND(R1156*(R12)/100,2)</f>
        <v>534.47</v>
      </c>
      <c r="GL1156">
        <f>ROUND(IF(AND(BH1156=3,BI1156=3,FS1156&lt;&gt;0),P1156,0),2)</f>
        <v>0</v>
      </c>
      <c r="GM1156">
        <f>ROUND(O1156+X1156+Y1156+GK1156,2)+GX1156</f>
        <v>7152.04</v>
      </c>
      <c r="GN1156">
        <f>IF(OR(BI1156=0,BI1156=1),GM1156,0)</f>
        <v>0</v>
      </c>
      <c r="GO1156">
        <f>IF(BI1156=2,GM1156,0)</f>
        <v>0</v>
      </c>
      <c r="GP1156">
        <f>IF(BI1156=4,GM1156+GX1156,0)</f>
        <v>7152.04</v>
      </c>
      <c r="GR1156">
        <v>0</v>
      </c>
      <c r="GS1156">
        <v>3</v>
      </c>
      <c r="GT1156">
        <v>0</v>
      </c>
      <c r="GU1156" t="s">
        <v>163</v>
      </c>
      <c r="GV1156">
        <f>ROUND(((GT1156*12)),6)</f>
        <v>0</v>
      </c>
      <c r="GW1156">
        <v>1</v>
      </c>
      <c r="GX1156">
        <f>ROUND(HC1156*I1156,2)</f>
        <v>0</v>
      </c>
      <c r="HA1156">
        <v>0</v>
      </c>
      <c r="HB1156">
        <v>0</v>
      </c>
      <c r="HC1156">
        <f>GV1156*GW1156</f>
        <v>0</v>
      </c>
      <c r="HE1156" t="s">
        <v>3</v>
      </c>
      <c r="HF1156" t="s">
        <v>3</v>
      </c>
      <c r="HM1156" t="s">
        <v>3</v>
      </c>
      <c r="HN1156" t="s">
        <v>3</v>
      </c>
      <c r="HO1156" t="s">
        <v>3</v>
      </c>
      <c r="HP1156" t="s">
        <v>3</v>
      </c>
      <c r="HQ1156" t="s">
        <v>3</v>
      </c>
      <c r="IK1156">
        <v>0</v>
      </c>
    </row>
    <row r="1157" spans="1:245" x14ac:dyDescent="0.2">
      <c r="A1157">
        <v>17</v>
      </c>
      <c r="B1157">
        <v>1</v>
      </c>
      <c r="C1157">
        <f>ROW(SmtRes!A1041)</f>
        <v>1041</v>
      </c>
      <c r="D1157">
        <f>ROW(EtalonRes!A1041)</f>
        <v>1041</v>
      </c>
      <c r="E1157" t="s">
        <v>715</v>
      </c>
      <c r="F1157" t="s">
        <v>230</v>
      </c>
      <c r="G1157" t="s">
        <v>231</v>
      </c>
      <c r="H1157" t="s">
        <v>19</v>
      </c>
      <c r="I1157">
        <f>ROUND(12+1+3+6+3,9)</f>
        <v>25</v>
      </c>
      <c r="J1157">
        <v>0</v>
      </c>
      <c r="K1157">
        <f>ROUND(12+1+3+6+3,9)</f>
        <v>25</v>
      </c>
      <c r="O1157">
        <f>ROUND(CP1157,2)</f>
        <v>49970</v>
      </c>
      <c r="P1157">
        <f>ROUND(CQ1157*I1157,2)</f>
        <v>146</v>
      </c>
      <c r="Q1157">
        <f>ROUND(CR1157*I1157,2)</f>
        <v>5529</v>
      </c>
      <c r="R1157">
        <f>ROUND(CS1157*I1157,2)</f>
        <v>3609</v>
      </c>
      <c r="S1157">
        <f>ROUND(CT1157*I1157,2)</f>
        <v>44295</v>
      </c>
      <c r="T1157">
        <f>ROUND(CU1157*I1157,2)</f>
        <v>0</v>
      </c>
      <c r="U1157">
        <f>CV1157*I1157</f>
        <v>122</v>
      </c>
      <c r="V1157">
        <f>CW1157*I1157</f>
        <v>0</v>
      </c>
      <c r="W1157">
        <f>ROUND(CX1157*I1157,2)</f>
        <v>0</v>
      </c>
      <c r="X1157">
        <f t="shared" si="813"/>
        <v>31006.5</v>
      </c>
      <c r="Y1157">
        <f t="shared" si="813"/>
        <v>4429.5</v>
      </c>
      <c r="AA1157">
        <v>150194011</v>
      </c>
      <c r="AB1157">
        <f>ROUND((AC1157+AD1157+AF1157),6)</f>
        <v>1998.8</v>
      </c>
      <c r="AC1157">
        <f>ROUND(((ES1157*4)),6)</f>
        <v>5.84</v>
      </c>
      <c r="AD1157">
        <f>ROUND(((((ET1157*4))-((EU1157*4)))+AE1157),6)</f>
        <v>221.16</v>
      </c>
      <c r="AE1157">
        <f>ROUND(((EU1157*4)),6)</f>
        <v>144.36000000000001</v>
      </c>
      <c r="AF1157">
        <f>ROUND(((EV1157*4)),6)</f>
        <v>1771.8</v>
      </c>
      <c r="AG1157">
        <f>ROUND((AP1157),6)</f>
        <v>0</v>
      </c>
      <c r="AH1157">
        <f>((EW1157*4))</f>
        <v>4.88</v>
      </c>
      <c r="AI1157">
        <f>((EX1157*4))</f>
        <v>0</v>
      </c>
      <c r="AJ1157">
        <f>(AS1157)</f>
        <v>0</v>
      </c>
      <c r="AK1157">
        <v>499.7</v>
      </c>
      <c r="AL1157">
        <v>1.46</v>
      </c>
      <c r="AM1157">
        <v>55.29</v>
      </c>
      <c r="AN1157">
        <v>36.090000000000003</v>
      </c>
      <c r="AO1157">
        <v>442.95</v>
      </c>
      <c r="AP1157">
        <v>0</v>
      </c>
      <c r="AQ1157">
        <v>1.22</v>
      </c>
      <c r="AR1157">
        <v>0</v>
      </c>
      <c r="AS1157">
        <v>0</v>
      </c>
      <c r="AT1157">
        <v>70</v>
      </c>
      <c r="AU1157">
        <v>10</v>
      </c>
      <c r="AV1157">
        <v>1</v>
      </c>
      <c r="AW1157">
        <v>1</v>
      </c>
      <c r="AZ1157">
        <v>1</v>
      </c>
      <c r="BA1157">
        <v>1</v>
      </c>
      <c r="BB1157">
        <v>1</v>
      </c>
      <c r="BC1157">
        <v>1</v>
      </c>
      <c r="BD1157" t="s">
        <v>3</v>
      </c>
      <c r="BE1157" t="s">
        <v>3</v>
      </c>
      <c r="BF1157" t="s">
        <v>3</v>
      </c>
      <c r="BG1157" t="s">
        <v>3</v>
      </c>
      <c r="BH1157">
        <v>0</v>
      </c>
      <c r="BI1157">
        <v>4</v>
      </c>
      <c r="BJ1157" t="s">
        <v>232</v>
      </c>
      <c r="BM1157">
        <v>0</v>
      </c>
      <c r="BN1157">
        <v>0</v>
      </c>
      <c r="BO1157" t="s">
        <v>3</v>
      </c>
      <c r="BP1157">
        <v>0</v>
      </c>
      <c r="BQ1157">
        <v>1</v>
      </c>
      <c r="BR1157">
        <v>0</v>
      </c>
      <c r="BS1157">
        <v>1</v>
      </c>
      <c r="BT1157">
        <v>1</v>
      </c>
      <c r="BU1157">
        <v>1</v>
      </c>
      <c r="BV1157">
        <v>1</v>
      </c>
      <c r="BW1157">
        <v>1</v>
      </c>
      <c r="BX1157">
        <v>1</v>
      </c>
      <c r="BY1157" t="s">
        <v>3</v>
      </c>
      <c r="BZ1157">
        <v>70</v>
      </c>
      <c r="CA1157">
        <v>10</v>
      </c>
      <c r="CB1157" t="s">
        <v>3</v>
      </c>
      <c r="CE1157">
        <v>0</v>
      </c>
      <c r="CF1157">
        <v>0</v>
      </c>
      <c r="CG1157">
        <v>0</v>
      </c>
      <c r="CM1157">
        <v>0</v>
      </c>
      <c r="CN1157" t="s">
        <v>3</v>
      </c>
      <c r="CO1157">
        <v>0</v>
      </c>
      <c r="CP1157">
        <f>(P1157+Q1157+S1157)</f>
        <v>49970</v>
      </c>
      <c r="CQ1157">
        <f>(AC1157*BC1157*AW1157)</f>
        <v>5.84</v>
      </c>
      <c r="CR1157">
        <f>(((((ET1157*4))*BB1157-((EU1157*4))*BS1157)+AE1157*BS1157)*AV1157)</f>
        <v>221.16</v>
      </c>
      <c r="CS1157">
        <f>(AE1157*BS1157*AV1157)</f>
        <v>144.36000000000001</v>
      </c>
      <c r="CT1157">
        <f>(AF1157*BA1157*AV1157)</f>
        <v>1771.8</v>
      </c>
      <c r="CU1157">
        <f>AG1157</f>
        <v>0</v>
      </c>
      <c r="CV1157">
        <f>(AH1157*AV1157)</f>
        <v>4.88</v>
      </c>
      <c r="CW1157">
        <f t="shared" si="814"/>
        <v>0</v>
      </c>
      <c r="CX1157">
        <f t="shared" si="814"/>
        <v>0</v>
      </c>
      <c r="CY1157">
        <f>((S1157*BZ1157)/100)</f>
        <v>31006.5</v>
      </c>
      <c r="CZ1157">
        <f>((S1157*CA1157)/100)</f>
        <v>4429.5</v>
      </c>
      <c r="DC1157" t="s">
        <v>3</v>
      </c>
      <c r="DD1157" t="s">
        <v>196</v>
      </c>
      <c r="DE1157" t="s">
        <v>196</v>
      </c>
      <c r="DF1157" t="s">
        <v>196</v>
      </c>
      <c r="DG1157" t="s">
        <v>196</v>
      </c>
      <c r="DH1157" t="s">
        <v>3</v>
      </c>
      <c r="DI1157" t="s">
        <v>196</v>
      </c>
      <c r="DJ1157" t="s">
        <v>196</v>
      </c>
      <c r="DK1157" t="s">
        <v>3</v>
      </c>
      <c r="DL1157" t="s">
        <v>196</v>
      </c>
      <c r="DM1157" t="s">
        <v>196</v>
      </c>
      <c r="DN1157">
        <v>0</v>
      </c>
      <c r="DO1157">
        <v>0</v>
      </c>
      <c r="DP1157">
        <v>1</v>
      </c>
      <c r="DQ1157">
        <v>1</v>
      </c>
      <c r="DU1157">
        <v>1010</v>
      </c>
      <c r="DV1157" t="s">
        <v>19</v>
      </c>
      <c r="DW1157" t="s">
        <v>19</v>
      </c>
      <c r="DX1157">
        <v>1</v>
      </c>
      <c r="DZ1157" t="s">
        <v>3</v>
      </c>
      <c r="EA1157" t="s">
        <v>3</v>
      </c>
      <c r="EB1157" t="s">
        <v>3</v>
      </c>
      <c r="EC1157" t="s">
        <v>3</v>
      </c>
      <c r="EE1157">
        <v>113434998</v>
      </c>
      <c r="EF1157">
        <v>1</v>
      </c>
      <c r="EG1157" t="s">
        <v>23</v>
      </c>
      <c r="EH1157">
        <v>0</v>
      </c>
      <c r="EI1157" t="s">
        <v>3</v>
      </c>
      <c r="EJ1157">
        <v>4</v>
      </c>
      <c r="EK1157">
        <v>0</v>
      </c>
      <c r="EL1157" t="s">
        <v>24</v>
      </c>
      <c r="EM1157" t="s">
        <v>25</v>
      </c>
      <c r="EO1157" t="s">
        <v>3</v>
      </c>
      <c r="EQ1157">
        <v>131072</v>
      </c>
      <c r="ER1157">
        <v>499.7</v>
      </c>
      <c r="ES1157">
        <v>1.46</v>
      </c>
      <c r="ET1157">
        <v>55.29</v>
      </c>
      <c r="EU1157">
        <v>36.090000000000003</v>
      </c>
      <c r="EV1157">
        <v>442.95</v>
      </c>
      <c r="EW1157">
        <v>1.22</v>
      </c>
      <c r="EX1157">
        <v>0</v>
      </c>
      <c r="EY1157">
        <v>0</v>
      </c>
      <c r="FQ1157">
        <v>0</v>
      </c>
      <c r="FR1157">
        <f>ROUND(IF(BI1157=3,GM1157,0),2)</f>
        <v>0</v>
      </c>
      <c r="FS1157">
        <v>0</v>
      </c>
      <c r="FX1157">
        <v>280</v>
      </c>
      <c r="FY1157">
        <v>40</v>
      </c>
      <c r="GA1157" t="s">
        <v>3</v>
      </c>
      <c r="GD1157">
        <v>0</v>
      </c>
      <c r="GF1157">
        <v>612129850</v>
      </c>
      <c r="GG1157">
        <v>2</v>
      </c>
      <c r="GH1157">
        <v>1</v>
      </c>
      <c r="GI1157">
        <v>-2</v>
      </c>
      <c r="GJ1157">
        <v>0</v>
      </c>
      <c r="GK1157">
        <f>ROUND(R1157*(R12)/100,2)</f>
        <v>3897.72</v>
      </c>
      <c r="GL1157">
        <f>ROUND(IF(AND(BH1157=3,BI1157=3,FS1157&lt;&gt;0),P1157,0),2)</f>
        <v>0</v>
      </c>
      <c r="GM1157">
        <f>ROUND(O1157+X1157+Y1157+GK1157,2)+GX1157</f>
        <v>89303.72</v>
      </c>
      <c r="GN1157">
        <f>IF(OR(BI1157=0,BI1157=1),GM1157,0)</f>
        <v>0</v>
      </c>
      <c r="GO1157">
        <f>IF(BI1157=2,GM1157,0)</f>
        <v>0</v>
      </c>
      <c r="GP1157">
        <f>IF(BI1157=4,GM1157+GX1157,0)</f>
        <v>89303.72</v>
      </c>
      <c r="GR1157">
        <v>0</v>
      </c>
      <c r="GS1157">
        <v>0</v>
      </c>
      <c r="GT1157">
        <v>0</v>
      </c>
      <c r="GU1157" t="s">
        <v>196</v>
      </c>
      <c r="GV1157">
        <f>ROUND(((GT1157*4)),6)</f>
        <v>0</v>
      </c>
      <c r="GW1157">
        <v>1</v>
      </c>
      <c r="GX1157">
        <f>ROUND(HC1157*I1157,2)</f>
        <v>0</v>
      </c>
      <c r="HA1157">
        <v>0</v>
      </c>
      <c r="HB1157">
        <v>0</v>
      </c>
      <c r="HC1157">
        <f>GV1157*GW1157</f>
        <v>0</v>
      </c>
      <c r="HE1157" t="s">
        <v>3</v>
      </c>
      <c r="HF1157" t="s">
        <v>3</v>
      </c>
      <c r="HM1157" t="s">
        <v>3</v>
      </c>
      <c r="HN1157" t="s">
        <v>3</v>
      </c>
      <c r="HO1157" t="s">
        <v>3</v>
      </c>
      <c r="HP1157" t="s">
        <v>3</v>
      </c>
      <c r="HQ1157" t="s">
        <v>3</v>
      </c>
      <c r="IK1157">
        <v>0</v>
      </c>
    </row>
    <row r="1159" spans="1:245" x14ac:dyDescent="0.2">
      <c r="A1159" s="2">
        <v>51</v>
      </c>
      <c r="B1159" s="2">
        <f>B1151</f>
        <v>1</v>
      </c>
      <c r="C1159" s="2">
        <f>A1151</f>
        <v>5</v>
      </c>
      <c r="D1159" s="2">
        <f>ROW(A1151)</f>
        <v>1151</v>
      </c>
      <c r="E1159" s="2"/>
      <c r="F1159" s="2" t="str">
        <f>IF(F1151&lt;&gt;"",F1151,"")</f>
        <v>Новый подраздел</v>
      </c>
      <c r="G1159" s="2" t="str">
        <f>IF(G1151&lt;&gt;"",G1151,"")</f>
        <v>Дымоудаление</v>
      </c>
      <c r="H1159" s="2">
        <v>0</v>
      </c>
      <c r="I1159" s="2"/>
      <c r="J1159" s="2"/>
      <c r="K1159" s="2"/>
      <c r="L1159" s="2"/>
      <c r="M1159" s="2"/>
      <c r="N1159" s="2"/>
      <c r="O1159" s="2">
        <f t="shared" ref="O1159:T1159" si="815">ROUND(AB1159,2)</f>
        <v>154949.4</v>
      </c>
      <c r="P1159" s="2">
        <f t="shared" si="815"/>
        <v>6522.84</v>
      </c>
      <c r="Q1159" s="2">
        <f t="shared" si="815"/>
        <v>6287.4</v>
      </c>
      <c r="R1159" s="2">
        <f t="shared" si="815"/>
        <v>4103.88</v>
      </c>
      <c r="S1159" s="2">
        <f t="shared" si="815"/>
        <v>142139.16</v>
      </c>
      <c r="T1159" s="2">
        <f t="shared" si="815"/>
        <v>0</v>
      </c>
      <c r="U1159" s="2">
        <f>AH1159</f>
        <v>411.6</v>
      </c>
      <c r="V1159" s="2">
        <f>AI1159</f>
        <v>0</v>
      </c>
      <c r="W1159" s="2">
        <f>ROUND(AJ1159,2)</f>
        <v>0</v>
      </c>
      <c r="X1159" s="2">
        <f>ROUND(AK1159,2)</f>
        <v>99497.41</v>
      </c>
      <c r="Y1159" s="2">
        <f>ROUND(AL1159,2)</f>
        <v>14213.92</v>
      </c>
      <c r="Z1159" s="2"/>
      <c r="AA1159" s="2"/>
      <c r="AB1159" s="2">
        <f>ROUND(SUMIF(AA1155:AA1157,"=150194011",O1155:O1157),2)</f>
        <v>154949.4</v>
      </c>
      <c r="AC1159" s="2">
        <f>ROUND(SUMIF(AA1155:AA1157,"=150194011",P1155:P1157),2)</f>
        <v>6522.84</v>
      </c>
      <c r="AD1159" s="2">
        <f>ROUND(SUMIF(AA1155:AA1157,"=150194011",Q1155:Q1157),2)</f>
        <v>6287.4</v>
      </c>
      <c r="AE1159" s="2">
        <f>ROUND(SUMIF(AA1155:AA1157,"=150194011",R1155:R1157),2)</f>
        <v>4103.88</v>
      </c>
      <c r="AF1159" s="2">
        <f>ROUND(SUMIF(AA1155:AA1157,"=150194011",S1155:S1157),2)</f>
        <v>142139.16</v>
      </c>
      <c r="AG1159" s="2">
        <f>ROUND(SUMIF(AA1155:AA1157,"=150194011",T1155:T1157),2)</f>
        <v>0</v>
      </c>
      <c r="AH1159" s="2">
        <f>SUMIF(AA1155:AA1157,"=150194011",U1155:U1157)</f>
        <v>411.6</v>
      </c>
      <c r="AI1159" s="2">
        <f>SUMIF(AA1155:AA1157,"=150194011",V1155:V1157)</f>
        <v>0</v>
      </c>
      <c r="AJ1159" s="2">
        <f>ROUND(SUMIF(AA1155:AA1157,"=150194011",W1155:W1157),2)</f>
        <v>0</v>
      </c>
      <c r="AK1159" s="2">
        <f>ROUND(SUMIF(AA1155:AA1157,"=150194011",X1155:X1157),2)</f>
        <v>99497.41</v>
      </c>
      <c r="AL1159" s="2">
        <f>ROUND(SUMIF(AA1155:AA1157,"=150194011",Y1155:Y1157),2)</f>
        <v>14213.92</v>
      </c>
      <c r="AM1159" s="2"/>
      <c r="AN1159" s="2"/>
      <c r="AO1159" s="2">
        <f t="shared" ref="AO1159:BD1159" si="816">ROUND(BX1159,2)</f>
        <v>0</v>
      </c>
      <c r="AP1159" s="2">
        <f t="shared" si="816"/>
        <v>0</v>
      </c>
      <c r="AQ1159" s="2">
        <f t="shared" si="816"/>
        <v>0</v>
      </c>
      <c r="AR1159" s="2">
        <f t="shared" si="816"/>
        <v>273092.92</v>
      </c>
      <c r="AS1159" s="2">
        <f t="shared" si="816"/>
        <v>0</v>
      </c>
      <c r="AT1159" s="2">
        <f t="shared" si="816"/>
        <v>0</v>
      </c>
      <c r="AU1159" s="2">
        <f t="shared" si="816"/>
        <v>273092.92</v>
      </c>
      <c r="AV1159" s="2">
        <f t="shared" si="816"/>
        <v>6522.84</v>
      </c>
      <c r="AW1159" s="2">
        <f t="shared" si="816"/>
        <v>6522.84</v>
      </c>
      <c r="AX1159" s="2">
        <f t="shared" si="816"/>
        <v>0</v>
      </c>
      <c r="AY1159" s="2">
        <f t="shared" si="816"/>
        <v>6522.84</v>
      </c>
      <c r="AZ1159" s="2">
        <f t="shared" si="816"/>
        <v>0</v>
      </c>
      <c r="BA1159" s="2">
        <f t="shared" si="816"/>
        <v>0</v>
      </c>
      <c r="BB1159" s="2">
        <f t="shared" si="816"/>
        <v>0</v>
      </c>
      <c r="BC1159" s="2">
        <f t="shared" si="816"/>
        <v>0</v>
      </c>
      <c r="BD1159" s="2">
        <f t="shared" si="816"/>
        <v>0</v>
      </c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  <c r="BQ1159" s="2"/>
      <c r="BR1159" s="2"/>
      <c r="BS1159" s="2"/>
      <c r="BT1159" s="2"/>
      <c r="BU1159" s="2"/>
      <c r="BV1159" s="2"/>
      <c r="BW1159" s="2"/>
      <c r="BX1159" s="2">
        <f>ROUND(SUMIF(AA1155:AA1157,"=150194011",FQ1155:FQ1157),2)</f>
        <v>0</v>
      </c>
      <c r="BY1159" s="2">
        <f>ROUND(SUMIF(AA1155:AA1157,"=150194011",FR1155:FR1157),2)</f>
        <v>0</v>
      </c>
      <c r="BZ1159" s="2">
        <f>ROUND(SUMIF(AA1155:AA1157,"=150194011",GL1155:GL1157),2)</f>
        <v>0</v>
      </c>
      <c r="CA1159" s="2">
        <f>ROUND(SUMIF(AA1155:AA1157,"=150194011",GM1155:GM1157),2)</f>
        <v>273092.92</v>
      </c>
      <c r="CB1159" s="2">
        <f>ROUND(SUMIF(AA1155:AA1157,"=150194011",GN1155:GN1157),2)</f>
        <v>0</v>
      </c>
      <c r="CC1159" s="2">
        <f>ROUND(SUMIF(AA1155:AA1157,"=150194011",GO1155:GO1157),2)</f>
        <v>0</v>
      </c>
      <c r="CD1159" s="2">
        <f>ROUND(SUMIF(AA1155:AA1157,"=150194011",GP1155:GP1157),2)</f>
        <v>273092.92</v>
      </c>
      <c r="CE1159" s="2">
        <f>AC1159-BX1159</f>
        <v>6522.84</v>
      </c>
      <c r="CF1159" s="2">
        <f>AC1159-BY1159</f>
        <v>6522.84</v>
      </c>
      <c r="CG1159" s="2">
        <f>BX1159-BZ1159</f>
        <v>0</v>
      </c>
      <c r="CH1159" s="2">
        <f>AC1159-BX1159-BY1159+BZ1159</f>
        <v>6522.84</v>
      </c>
      <c r="CI1159" s="2">
        <f>BY1159-BZ1159</f>
        <v>0</v>
      </c>
      <c r="CJ1159" s="2">
        <f>ROUND(SUMIF(AA1155:AA1157,"=150194011",GX1155:GX1157),2)</f>
        <v>0</v>
      </c>
      <c r="CK1159" s="2">
        <f>ROUND(SUMIF(AA1155:AA1157,"=150194011",GY1155:GY1157),2)</f>
        <v>0</v>
      </c>
      <c r="CL1159" s="2">
        <f>ROUND(SUMIF(AA1155:AA1157,"=150194011",GZ1155:GZ1157),2)</f>
        <v>0</v>
      </c>
      <c r="CM1159" s="2">
        <f>ROUND(SUMIF(AA1155:AA1157,"=150194011",HD1155:HD1157),2)</f>
        <v>0</v>
      </c>
      <c r="CN1159" s="2"/>
      <c r="CO1159" s="2"/>
      <c r="CP1159" s="2"/>
      <c r="CQ1159" s="2"/>
      <c r="CR1159" s="2"/>
      <c r="CS1159" s="2"/>
      <c r="CT1159" s="2"/>
      <c r="CU1159" s="2"/>
      <c r="CV1159" s="2"/>
      <c r="CW1159" s="2"/>
      <c r="CX1159" s="2"/>
      <c r="CY1159" s="2"/>
      <c r="CZ1159" s="2"/>
      <c r="DA1159" s="2"/>
      <c r="DB1159" s="2"/>
      <c r="DC1159" s="2"/>
      <c r="DD1159" s="2"/>
      <c r="DE1159" s="2"/>
      <c r="DF1159" s="2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>
        <v>0</v>
      </c>
    </row>
    <row r="1161" spans="1:245" x14ac:dyDescent="0.2">
      <c r="A1161" s="4">
        <v>50</v>
      </c>
      <c r="B1161" s="4">
        <v>0</v>
      </c>
      <c r="C1161" s="4">
        <v>0</v>
      </c>
      <c r="D1161" s="4">
        <v>1</v>
      </c>
      <c r="E1161" s="4">
        <v>201</v>
      </c>
      <c r="F1161" s="4">
        <f>ROUND(Source!O1159,O1161)</f>
        <v>154949.4</v>
      </c>
      <c r="G1161" s="4" t="s">
        <v>96</v>
      </c>
      <c r="H1161" s="4" t="s">
        <v>97</v>
      </c>
      <c r="I1161" s="4"/>
      <c r="J1161" s="4"/>
      <c r="K1161" s="4">
        <v>201</v>
      </c>
      <c r="L1161" s="4">
        <v>1</v>
      </c>
      <c r="M1161" s="4">
        <v>3</v>
      </c>
      <c r="N1161" s="4" t="s">
        <v>3</v>
      </c>
      <c r="O1161" s="4">
        <v>2</v>
      </c>
      <c r="P1161" s="4"/>
      <c r="Q1161" s="4"/>
      <c r="R1161" s="4"/>
      <c r="S1161" s="4"/>
      <c r="T1161" s="4"/>
      <c r="U1161" s="4"/>
      <c r="V1161" s="4"/>
      <c r="W1161" s="4">
        <v>154949.4</v>
      </c>
      <c r="X1161" s="4">
        <v>1</v>
      </c>
      <c r="Y1161" s="4">
        <v>154949.4</v>
      </c>
      <c r="Z1161" s="4"/>
      <c r="AA1161" s="4"/>
      <c r="AB1161" s="4"/>
    </row>
    <row r="1162" spans="1:245" x14ac:dyDescent="0.2">
      <c r="A1162" s="4">
        <v>50</v>
      </c>
      <c r="B1162" s="4">
        <v>0</v>
      </c>
      <c r="C1162" s="4">
        <v>0</v>
      </c>
      <c r="D1162" s="4">
        <v>1</v>
      </c>
      <c r="E1162" s="4">
        <v>202</v>
      </c>
      <c r="F1162" s="4">
        <f>ROUND(Source!P1159,O1162)</f>
        <v>6522.84</v>
      </c>
      <c r="G1162" s="4" t="s">
        <v>98</v>
      </c>
      <c r="H1162" s="4" t="s">
        <v>99</v>
      </c>
      <c r="I1162" s="4"/>
      <c r="J1162" s="4"/>
      <c r="K1162" s="4">
        <v>202</v>
      </c>
      <c r="L1162" s="4">
        <v>2</v>
      </c>
      <c r="M1162" s="4">
        <v>3</v>
      </c>
      <c r="N1162" s="4" t="s">
        <v>3</v>
      </c>
      <c r="O1162" s="4">
        <v>2</v>
      </c>
      <c r="P1162" s="4"/>
      <c r="Q1162" s="4"/>
      <c r="R1162" s="4"/>
      <c r="S1162" s="4"/>
      <c r="T1162" s="4"/>
      <c r="U1162" s="4"/>
      <c r="V1162" s="4"/>
      <c r="W1162" s="4">
        <v>6522.84</v>
      </c>
      <c r="X1162" s="4">
        <v>1</v>
      </c>
      <c r="Y1162" s="4">
        <v>6522.84</v>
      </c>
      <c r="Z1162" s="4"/>
      <c r="AA1162" s="4"/>
      <c r="AB1162" s="4"/>
    </row>
    <row r="1163" spans="1:245" x14ac:dyDescent="0.2">
      <c r="A1163" s="4">
        <v>50</v>
      </c>
      <c r="B1163" s="4">
        <v>0</v>
      </c>
      <c r="C1163" s="4">
        <v>0</v>
      </c>
      <c r="D1163" s="4">
        <v>1</v>
      </c>
      <c r="E1163" s="4">
        <v>222</v>
      </c>
      <c r="F1163" s="4">
        <f>ROUND(Source!AO1159,O1163)</f>
        <v>0</v>
      </c>
      <c r="G1163" s="4" t="s">
        <v>100</v>
      </c>
      <c r="H1163" s="4" t="s">
        <v>101</v>
      </c>
      <c r="I1163" s="4"/>
      <c r="J1163" s="4"/>
      <c r="K1163" s="4">
        <v>222</v>
      </c>
      <c r="L1163" s="4">
        <v>3</v>
      </c>
      <c r="M1163" s="4">
        <v>3</v>
      </c>
      <c r="N1163" s="4" t="s">
        <v>3</v>
      </c>
      <c r="O1163" s="4">
        <v>2</v>
      </c>
      <c r="P1163" s="4"/>
      <c r="Q1163" s="4"/>
      <c r="R1163" s="4"/>
      <c r="S1163" s="4"/>
      <c r="T1163" s="4"/>
      <c r="U1163" s="4"/>
      <c r="V1163" s="4"/>
      <c r="W1163" s="4">
        <v>0</v>
      </c>
      <c r="X1163" s="4">
        <v>1</v>
      </c>
      <c r="Y1163" s="4">
        <v>0</v>
      </c>
      <c r="Z1163" s="4"/>
      <c r="AA1163" s="4"/>
      <c r="AB1163" s="4"/>
    </row>
    <row r="1164" spans="1:245" x14ac:dyDescent="0.2">
      <c r="A1164" s="4">
        <v>50</v>
      </c>
      <c r="B1164" s="4">
        <v>0</v>
      </c>
      <c r="C1164" s="4">
        <v>0</v>
      </c>
      <c r="D1164" s="4">
        <v>1</v>
      </c>
      <c r="E1164" s="4">
        <v>225</v>
      </c>
      <c r="F1164" s="4">
        <f>ROUND(Source!AV1159,O1164)</f>
        <v>6522.84</v>
      </c>
      <c r="G1164" s="4" t="s">
        <v>102</v>
      </c>
      <c r="H1164" s="4" t="s">
        <v>103</v>
      </c>
      <c r="I1164" s="4"/>
      <c r="J1164" s="4"/>
      <c r="K1164" s="4">
        <v>225</v>
      </c>
      <c r="L1164" s="4">
        <v>4</v>
      </c>
      <c r="M1164" s="4">
        <v>3</v>
      </c>
      <c r="N1164" s="4" t="s">
        <v>3</v>
      </c>
      <c r="O1164" s="4">
        <v>2</v>
      </c>
      <c r="P1164" s="4"/>
      <c r="Q1164" s="4"/>
      <c r="R1164" s="4"/>
      <c r="S1164" s="4"/>
      <c r="T1164" s="4"/>
      <c r="U1164" s="4"/>
      <c r="V1164" s="4"/>
      <c r="W1164" s="4">
        <v>6522.84</v>
      </c>
      <c r="X1164" s="4">
        <v>1</v>
      </c>
      <c r="Y1164" s="4">
        <v>6522.84</v>
      </c>
      <c r="Z1164" s="4"/>
      <c r="AA1164" s="4"/>
      <c r="AB1164" s="4"/>
    </row>
    <row r="1165" spans="1:245" x14ac:dyDescent="0.2">
      <c r="A1165" s="4">
        <v>50</v>
      </c>
      <c r="B1165" s="4">
        <v>0</v>
      </c>
      <c r="C1165" s="4">
        <v>0</v>
      </c>
      <c r="D1165" s="4">
        <v>1</v>
      </c>
      <c r="E1165" s="4">
        <v>226</v>
      </c>
      <c r="F1165" s="4">
        <f>ROUND(Source!AW1159,O1165)</f>
        <v>6522.84</v>
      </c>
      <c r="G1165" s="4" t="s">
        <v>104</v>
      </c>
      <c r="H1165" s="4" t="s">
        <v>105</v>
      </c>
      <c r="I1165" s="4"/>
      <c r="J1165" s="4"/>
      <c r="K1165" s="4">
        <v>226</v>
      </c>
      <c r="L1165" s="4">
        <v>5</v>
      </c>
      <c r="M1165" s="4">
        <v>3</v>
      </c>
      <c r="N1165" s="4" t="s">
        <v>3</v>
      </c>
      <c r="O1165" s="4">
        <v>2</v>
      </c>
      <c r="P1165" s="4"/>
      <c r="Q1165" s="4"/>
      <c r="R1165" s="4"/>
      <c r="S1165" s="4"/>
      <c r="T1165" s="4"/>
      <c r="U1165" s="4"/>
      <c r="V1165" s="4"/>
      <c r="W1165" s="4">
        <v>6522.84</v>
      </c>
      <c r="X1165" s="4">
        <v>1</v>
      </c>
      <c r="Y1165" s="4">
        <v>6522.84</v>
      </c>
      <c r="Z1165" s="4"/>
      <c r="AA1165" s="4"/>
      <c r="AB1165" s="4"/>
    </row>
    <row r="1166" spans="1:245" x14ac:dyDescent="0.2">
      <c r="A1166" s="4">
        <v>50</v>
      </c>
      <c r="B1166" s="4">
        <v>0</v>
      </c>
      <c r="C1166" s="4">
        <v>0</v>
      </c>
      <c r="D1166" s="4">
        <v>1</v>
      </c>
      <c r="E1166" s="4">
        <v>227</v>
      </c>
      <c r="F1166" s="4">
        <f>ROUND(Source!AX1159,O1166)</f>
        <v>0</v>
      </c>
      <c r="G1166" s="4" t="s">
        <v>106</v>
      </c>
      <c r="H1166" s="4" t="s">
        <v>107</v>
      </c>
      <c r="I1166" s="4"/>
      <c r="J1166" s="4"/>
      <c r="K1166" s="4">
        <v>227</v>
      </c>
      <c r="L1166" s="4">
        <v>6</v>
      </c>
      <c r="M1166" s="4">
        <v>3</v>
      </c>
      <c r="N1166" s="4" t="s">
        <v>3</v>
      </c>
      <c r="O1166" s="4">
        <v>2</v>
      </c>
      <c r="P1166" s="4"/>
      <c r="Q1166" s="4"/>
      <c r="R1166" s="4"/>
      <c r="S1166" s="4"/>
      <c r="T1166" s="4"/>
      <c r="U1166" s="4"/>
      <c r="V1166" s="4"/>
      <c r="W1166" s="4">
        <v>0</v>
      </c>
      <c r="X1166" s="4">
        <v>1</v>
      </c>
      <c r="Y1166" s="4">
        <v>0</v>
      </c>
      <c r="Z1166" s="4"/>
      <c r="AA1166" s="4"/>
      <c r="AB1166" s="4"/>
    </row>
    <row r="1167" spans="1:245" x14ac:dyDescent="0.2">
      <c r="A1167" s="4">
        <v>50</v>
      </c>
      <c r="B1167" s="4">
        <v>0</v>
      </c>
      <c r="C1167" s="4">
        <v>0</v>
      </c>
      <c r="D1167" s="4">
        <v>1</v>
      </c>
      <c r="E1167" s="4">
        <v>228</v>
      </c>
      <c r="F1167" s="4">
        <f>ROUND(Source!AY1159,O1167)</f>
        <v>6522.84</v>
      </c>
      <c r="G1167" s="4" t="s">
        <v>108</v>
      </c>
      <c r="H1167" s="4" t="s">
        <v>109</v>
      </c>
      <c r="I1167" s="4"/>
      <c r="J1167" s="4"/>
      <c r="K1167" s="4">
        <v>228</v>
      </c>
      <c r="L1167" s="4">
        <v>7</v>
      </c>
      <c r="M1167" s="4">
        <v>3</v>
      </c>
      <c r="N1167" s="4" t="s">
        <v>3</v>
      </c>
      <c r="O1167" s="4">
        <v>2</v>
      </c>
      <c r="P1167" s="4"/>
      <c r="Q1167" s="4"/>
      <c r="R1167" s="4"/>
      <c r="S1167" s="4"/>
      <c r="T1167" s="4"/>
      <c r="U1167" s="4"/>
      <c r="V1167" s="4"/>
      <c r="W1167" s="4">
        <v>6522.84</v>
      </c>
      <c r="X1167" s="4">
        <v>1</v>
      </c>
      <c r="Y1167" s="4">
        <v>6522.84</v>
      </c>
      <c r="Z1167" s="4"/>
      <c r="AA1167" s="4"/>
      <c r="AB1167" s="4"/>
    </row>
    <row r="1168" spans="1:245" x14ac:dyDescent="0.2">
      <c r="A1168" s="4">
        <v>50</v>
      </c>
      <c r="B1168" s="4">
        <v>0</v>
      </c>
      <c r="C1168" s="4">
        <v>0</v>
      </c>
      <c r="D1168" s="4">
        <v>1</v>
      </c>
      <c r="E1168" s="4">
        <v>216</v>
      </c>
      <c r="F1168" s="4">
        <f>ROUND(Source!AP1159,O1168)</f>
        <v>0</v>
      </c>
      <c r="G1168" s="4" t="s">
        <v>110</v>
      </c>
      <c r="H1168" s="4" t="s">
        <v>111</v>
      </c>
      <c r="I1168" s="4"/>
      <c r="J1168" s="4"/>
      <c r="K1168" s="4">
        <v>216</v>
      </c>
      <c r="L1168" s="4">
        <v>8</v>
      </c>
      <c r="M1168" s="4">
        <v>3</v>
      </c>
      <c r="N1168" s="4" t="s">
        <v>3</v>
      </c>
      <c r="O1168" s="4">
        <v>2</v>
      </c>
      <c r="P1168" s="4"/>
      <c r="Q1168" s="4"/>
      <c r="R1168" s="4"/>
      <c r="S1168" s="4"/>
      <c r="T1168" s="4"/>
      <c r="U1168" s="4"/>
      <c r="V1168" s="4"/>
      <c r="W1168" s="4">
        <v>0</v>
      </c>
      <c r="X1168" s="4">
        <v>1</v>
      </c>
      <c r="Y1168" s="4">
        <v>0</v>
      </c>
      <c r="Z1168" s="4"/>
      <c r="AA1168" s="4"/>
      <c r="AB1168" s="4"/>
    </row>
    <row r="1169" spans="1:28" x14ac:dyDescent="0.2">
      <c r="A1169" s="4">
        <v>50</v>
      </c>
      <c r="B1169" s="4">
        <v>0</v>
      </c>
      <c r="C1169" s="4">
        <v>0</v>
      </c>
      <c r="D1169" s="4">
        <v>1</v>
      </c>
      <c r="E1169" s="4">
        <v>223</v>
      </c>
      <c r="F1169" s="4">
        <f>ROUND(Source!AQ1159,O1169)</f>
        <v>0</v>
      </c>
      <c r="G1169" s="4" t="s">
        <v>112</v>
      </c>
      <c r="H1169" s="4" t="s">
        <v>113</v>
      </c>
      <c r="I1169" s="4"/>
      <c r="J1169" s="4"/>
      <c r="K1169" s="4">
        <v>223</v>
      </c>
      <c r="L1169" s="4">
        <v>9</v>
      </c>
      <c r="M1169" s="4">
        <v>3</v>
      </c>
      <c r="N1169" s="4" t="s">
        <v>3</v>
      </c>
      <c r="O1169" s="4">
        <v>2</v>
      </c>
      <c r="P1169" s="4"/>
      <c r="Q1169" s="4"/>
      <c r="R1169" s="4"/>
      <c r="S1169" s="4"/>
      <c r="T1169" s="4"/>
      <c r="U1169" s="4"/>
      <c r="V1169" s="4"/>
      <c r="W1169" s="4">
        <v>0</v>
      </c>
      <c r="X1169" s="4">
        <v>1</v>
      </c>
      <c r="Y1169" s="4">
        <v>0</v>
      </c>
      <c r="Z1169" s="4"/>
      <c r="AA1169" s="4"/>
      <c r="AB1169" s="4"/>
    </row>
    <row r="1170" spans="1:28" x14ac:dyDescent="0.2">
      <c r="A1170" s="4">
        <v>50</v>
      </c>
      <c r="B1170" s="4">
        <v>0</v>
      </c>
      <c r="C1170" s="4">
        <v>0</v>
      </c>
      <c r="D1170" s="4">
        <v>1</v>
      </c>
      <c r="E1170" s="4">
        <v>229</v>
      </c>
      <c r="F1170" s="4">
        <f>ROUND(Source!AZ1159,O1170)</f>
        <v>0</v>
      </c>
      <c r="G1170" s="4" t="s">
        <v>114</v>
      </c>
      <c r="H1170" s="4" t="s">
        <v>115</v>
      </c>
      <c r="I1170" s="4"/>
      <c r="J1170" s="4"/>
      <c r="K1170" s="4">
        <v>229</v>
      </c>
      <c r="L1170" s="4">
        <v>10</v>
      </c>
      <c r="M1170" s="4">
        <v>3</v>
      </c>
      <c r="N1170" s="4" t="s">
        <v>3</v>
      </c>
      <c r="O1170" s="4">
        <v>2</v>
      </c>
      <c r="P1170" s="4"/>
      <c r="Q1170" s="4"/>
      <c r="R1170" s="4"/>
      <c r="S1170" s="4"/>
      <c r="T1170" s="4"/>
      <c r="U1170" s="4"/>
      <c r="V1170" s="4"/>
      <c r="W1170" s="4">
        <v>0</v>
      </c>
      <c r="X1170" s="4">
        <v>1</v>
      </c>
      <c r="Y1170" s="4">
        <v>0</v>
      </c>
      <c r="Z1170" s="4"/>
      <c r="AA1170" s="4"/>
      <c r="AB1170" s="4"/>
    </row>
    <row r="1171" spans="1:28" x14ac:dyDescent="0.2">
      <c r="A1171" s="4">
        <v>50</v>
      </c>
      <c r="B1171" s="4">
        <v>0</v>
      </c>
      <c r="C1171" s="4">
        <v>0</v>
      </c>
      <c r="D1171" s="4">
        <v>1</v>
      </c>
      <c r="E1171" s="4">
        <v>203</v>
      </c>
      <c r="F1171" s="4">
        <f>ROUND(Source!Q1159,O1171)</f>
        <v>6287.4</v>
      </c>
      <c r="G1171" s="4" t="s">
        <v>116</v>
      </c>
      <c r="H1171" s="4" t="s">
        <v>117</v>
      </c>
      <c r="I1171" s="4"/>
      <c r="J1171" s="4"/>
      <c r="K1171" s="4">
        <v>203</v>
      </c>
      <c r="L1171" s="4">
        <v>11</v>
      </c>
      <c r="M1171" s="4">
        <v>3</v>
      </c>
      <c r="N1171" s="4" t="s">
        <v>3</v>
      </c>
      <c r="O1171" s="4">
        <v>2</v>
      </c>
      <c r="P1171" s="4"/>
      <c r="Q1171" s="4"/>
      <c r="R1171" s="4"/>
      <c r="S1171" s="4"/>
      <c r="T1171" s="4"/>
      <c r="U1171" s="4"/>
      <c r="V1171" s="4"/>
      <c r="W1171" s="4">
        <v>6287.4</v>
      </c>
      <c r="X1171" s="4">
        <v>1</v>
      </c>
      <c r="Y1171" s="4">
        <v>6287.4</v>
      </c>
      <c r="Z1171" s="4"/>
      <c r="AA1171" s="4"/>
      <c r="AB1171" s="4"/>
    </row>
    <row r="1172" spans="1:28" x14ac:dyDescent="0.2">
      <c r="A1172" s="4">
        <v>50</v>
      </c>
      <c r="B1172" s="4">
        <v>0</v>
      </c>
      <c r="C1172" s="4">
        <v>0</v>
      </c>
      <c r="D1172" s="4">
        <v>1</v>
      </c>
      <c r="E1172" s="4">
        <v>231</v>
      </c>
      <c r="F1172" s="4">
        <f>ROUND(Source!BB1159,O1172)</f>
        <v>0</v>
      </c>
      <c r="G1172" s="4" t="s">
        <v>118</v>
      </c>
      <c r="H1172" s="4" t="s">
        <v>119</v>
      </c>
      <c r="I1172" s="4"/>
      <c r="J1172" s="4"/>
      <c r="K1172" s="4">
        <v>231</v>
      </c>
      <c r="L1172" s="4">
        <v>12</v>
      </c>
      <c r="M1172" s="4">
        <v>3</v>
      </c>
      <c r="N1172" s="4" t="s">
        <v>3</v>
      </c>
      <c r="O1172" s="4">
        <v>2</v>
      </c>
      <c r="P1172" s="4"/>
      <c r="Q1172" s="4"/>
      <c r="R1172" s="4"/>
      <c r="S1172" s="4"/>
      <c r="T1172" s="4"/>
      <c r="U1172" s="4"/>
      <c r="V1172" s="4"/>
      <c r="W1172" s="4">
        <v>0</v>
      </c>
      <c r="X1172" s="4">
        <v>1</v>
      </c>
      <c r="Y1172" s="4">
        <v>0</v>
      </c>
      <c r="Z1172" s="4"/>
      <c r="AA1172" s="4"/>
      <c r="AB1172" s="4"/>
    </row>
    <row r="1173" spans="1:28" x14ac:dyDescent="0.2">
      <c r="A1173" s="4">
        <v>50</v>
      </c>
      <c r="B1173" s="4">
        <v>0</v>
      </c>
      <c r="C1173" s="4">
        <v>0</v>
      </c>
      <c r="D1173" s="4">
        <v>1</v>
      </c>
      <c r="E1173" s="4">
        <v>204</v>
      </c>
      <c r="F1173" s="4">
        <f>ROUND(Source!R1159,O1173)</f>
        <v>4103.88</v>
      </c>
      <c r="G1173" s="4" t="s">
        <v>120</v>
      </c>
      <c r="H1173" s="4" t="s">
        <v>121</v>
      </c>
      <c r="I1173" s="4"/>
      <c r="J1173" s="4"/>
      <c r="K1173" s="4">
        <v>204</v>
      </c>
      <c r="L1173" s="4">
        <v>13</v>
      </c>
      <c r="M1173" s="4">
        <v>3</v>
      </c>
      <c r="N1173" s="4" t="s">
        <v>3</v>
      </c>
      <c r="O1173" s="4">
        <v>2</v>
      </c>
      <c r="P1173" s="4"/>
      <c r="Q1173" s="4"/>
      <c r="R1173" s="4"/>
      <c r="S1173" s="4"/>
      <c r="T1173" s="4"/>
      <c r="U1173" s="4"/>
      <c r="V1173" s="4"/>
      <c r="W1173" s="4">
        <v>4103.88</v>
      </c>
      <c r="X1173" s="4">
        <v>1</v>
      </c>
      <c r="Y1173" s="4">
        <v>4103.88</v>
      </c>
      <c r="Z1173" s="4"/>
      <c r="AA1173" s="4"/>
      <c r="AB1173" s="4"/>
    </row>
    <row r="1174" spans="1:28" x14ac:dyDescent="0.2">
      <c r="A1174" s="4">
        <v>50</v>
      </c>
      <c r="B1174" s="4">
        <v>0</v>
      </c>
      <c r="C1174" s="4">
        <v>0</v>
      </c>
      <c r="D1174" s="4">
        <v>1</v>
      </c>
      <c r="E1174" s="4">
        <v>205</v>
      </c>
      <c r="F1174" s="4">
        <f>ROUND(Source!S1159,O1174)</f>
        <v>142139.16</v>
      </c>
      <c r="G1174" s="4" t="s">
        <v>122</v>
      </c>
      <c r="H1174" s="4" t="s">
        <v>123</v>
      </c>
      <c r="I1174" s="4"/>
      <c r="J1174" s="4"/>
      <c r="K1174" s="4">
        <v>205</v>
      </c>
      <c r="L1174" s="4">
        <v>14</v>
      </c>
      <c r="M1174" s="4">
        <v>3</v>
      </c>
      <c r="N1174" s="4" t="s">
        <v>3</v>
      </c>
      <c r="O1174" s="4">
        <v>2</v>
      </c>
      <c r="P1174" s="4"/>
      <c r="Q1174" s="4"/>
      <c r="R1174" s="4"/>
      <c r="S1174" s="4"/>
      <c r="T1174" s="4"/>
      <c r="U1174" s="4"/>
      <c r="V1174" s="4"/>
      <c r="W1174" s="4">
        <v>142139.16</v>
      </c>
      <c r="X1174" s="4">
        <v>1</v>
      </c>
      <c r="Y1174" s="4">
        <v>142139.16</v>
      </c>
      <c r="Z1174" s="4"/>
      <c r="AA1174" s="4"/>
      <c r="AB1174" s="4"/>
    </row>
    <row r="1175" spans="1:28" x14ac:dyDescent="0.2">
      <c r="A1175" s="4">
        <v>50</v>
      </c>
      <c r="B1175" s="4">
        <v>0</v>
      </c>
      <c r="C1175" s="4">
        <v>0</v>
      </c>
      <c r="D1175" s="4">
        <v>1</v>
      </c>
      <c r="E1175" s="4">
        <v>232</v>
      </c>
      <c r="F1175" s="4">
        <f>ROUND(Source!BC1159,O1175)</f>
        <v>0</v>
      </c>
      <c r="G1175" s="4" t="s">
        <v>124</v>
      </c>
      <c r="H1175" s="4" t="s">
        <v>125</v>
      </c>
      <c r="I1175" s="4"/>
      <c r="J1175" s="4"/>
      <c r="K1175" s="4">
        <v>232</v>
      </c>
      <c r="L1175" s="4">
        <v>15</v>
      </c>
      <c r="M1175" s="4">
        <v>3</v>
      </c>
      <c r="N1175" s="4" t="s">
        <v>3</v>
      </c>
      <c r="O1175" s="4">
        <v>2</v>
      </c>
      <c r="P1175" s="4"/>
      <c r="Q1175" s="4"/>
      <c r="R1175" s="4"/>
      <c r="S1175" s="4"/>
      <c r="T1175" s="4"/>
      <c r="U1175" s="4"/>
      <c r="V1175" s="4"/>
      <c r="W1175" s="4">
        <v>0</v>
      </c>
      <c r="X1175" s="4">
        <v>1</v>
      </c>
      <c r="Y1175" s="4">
        <v>0</v>
      </c>
      <c r="Z1175" s="4"/>
      <c r="AA1175" s="4"/>
      <c r="AB1175" s="4"/>
    </row>
    <row r="1176" spans="1:28" x14ac:dyDescent="0.2">
      <c r="A1176" s="4">
        <v>50</v>
      </c>
      <c r="B1176" s="4">
        <v>0</v>
      </c>
      <c r="C1176" s="4">
        <v>0</v>
      </c>
      <c r="D1176" s="4">
        <v>1</v>
      </c>
      <c r="E1176" s="4">
        <v>214</v>
      </c>
      <c r="F1176" s="4">
        <f>ROUND(Source!AS1159,O1176)</f>
        <v>0</v>
      </c>
      <c r="G1176" s="4" t="s">
        <v>126</v>
      </c>
      <c r="H1176" s="4" t="s">
        <v>127</v>
      </c>
      <c r="I1176" s="4"/>
      <c r="J1176" s="4"/>
      <c r="K1176" s="4">
        <v>214</v>
      </c>
      <c r="L1176" s="4">
        <v>16</v>
      </c>
      <c r="M1176" s="4">
        <v>3</v>
      </c>
      <c r="N1176" s="4" t="s">
        <v>3</v>
      </c>
      <c r="O1176" s="4">
        <v>2</v>
      </c>
      <c r="P1176" s="4"/>
      <c r="Q1176" s="4"/>
      <c r="R1176" s="4"/>
      <c r="S1176" s="4"/>
      <c r="T1176" s="4"/>
      <c r="U1176" s="4"/>
      <c r="V1176" s="4"/>
      <c r="W1176" s="4">
        <v>0</v>
      </c>
      <c r="X1176" s="4">
        <v>1</v>
      </c>
      <c r="Y1176" s="4">
        <v>0</v>
      </c>
      <c r="Z1176" s="4"/>
      <c r="AA1176" s="4"/>
      <c r="AB1176" s="4"/>
    </row>
    <row r="1177" spans="1:28" x14ac:dyDescent="0.2">
      <c r="A1177" s="4">
        <v>50</v>
      </c>
      <c r="B1177" s="4">
        <v>0</v>
      </c>
      <c r="C1177" s="4">
        <v>0</v>
      </c>
      <c r="D1177" s="4">
        <v>1</v>
      </c>
      <c r="E1177" s="4">
        <v>215</v>
      </c>
      <c r="F1177" s="4">
        <f>ROUND(Source!AT1159,O1177)</f>
        <v>0</v>
      </c>
      <c r="G1177" s="4" t="s">
        <v>128</v>
      </c>
      <c r="H1177" s="4" t="s">
        <v>129</v>
      </c>
      <c r="I1177" s="4"/>
      <c r="J1177" s="4"/>
      <c r="K1177" s="4">
        <v>215</v>
      </c>
      <c r="L1177" s="4">
        <v>17</v>
      </c>
      <c r="M1177" s="4">
        <v>3</v>
      </c>
      <c r="N1177" s="4" t="s">
        <v>3</v>
      </c>
      <c r="O1177" s="4">
        <v>2</v>
      </c>
      <c r="P1177" s="4"/>
      <c r="Q1177" s="4"/>
      <c r="R1177" s="4"/>
      <c r="S1177" s="4"/>
      <c r="T1177" s="4"/>
      <c r="U1177" s="4"/>
      <c r="V1177" s="4"/>
      <c r="W1177" s="4">
        <v>0</v>
      </c>
      <c r="X1177" s="4">
        <v>1</v>
      </c>
      <c r="Y1177" s="4">
        <v>0</v>
      </c>
      <c r="Z1177" s="4"/>
      <c r="AA1177" s="4"/>
      <c r="AB1177" s="4"/>
    </row>
    <row r="1178" spans="1:28" x14ac:dyDescent="0.2">
      <c r="A1178" s="4">
        <v>50</v>
      </c>
      <c r="B1178" s="4">
        <v>0</v>
      </c>
      <c r="C1178" s="4">
        <v>0</v>
      </c>
      <c r="D1178" s="4">
        <v>1</v>
      </c>
      <c r="E1178" s="4">
        <v>217</v>
      </c>
      <c r="F1178" s="4">
        <f>ROUND(Source!AU1159,O1178)</f>
        <v>273092.92</v>
      </c>
      <c r="G1178" s="4" t="s">
        <v>130</v>
      </c>
      <c r="H1178" s="4" t="s">
        <v>131</v>
      </c>
      <c r="I1178" s="4"/>
      <c r="J1178" s="4"/>
      <c r="K1178" s="4">
        <v>217</v>
      </c>
      <c r="L1178" s="4">
        <v>18</v>
      </c>
      <c r="M1178" s="4">
        <v>3</v>
      </c>
      <c r="N1178" s="4" t="s">
        <v>3</v>
      </c>
      <c r="O1178" s="4">
        <v>2</v>
      </c>
      <c r="P1178" s="4"/>
      <c r="Q1178" s="4"/>
      <c r="R1178" s="4"/>
      <c r="S1178" s="4"/>
      <c r="T1178" s="4"/>
      <c r="U1178" s="4"/>
      <c r="V1178" s="4"/>
      <c r="W1178" s="4">
        <v>273092.92</v>
      </c>
      <c r="X1178" s="4">
        <v>1</v>
      </c>
      <c r="Y1178" s="4">
        <v>273092.92</v>
      </c>
      <c r="Z1178" s="4"/>
      <c r="AA1178" s="4"/>
      <c r="AB1178" s="4"/>
    </row>
    <row r="1179" spans="1:28" x14ac:dyDescent="0.2">
      <c r="A1179" s="4">
        <v>50</v>
      </c>
      <c r="B1179" s="4">
        <v>0</v>
      </c>
      <c r="C1179" s="4">
        <v>0</v>
      </c>
      <c r="D1179" s="4">
        <v>1</v>
      </c>
      <c r="E1179" s="4">
        <v>230</v>
      </c>
      <c r="F1179" s="4">
        <f>ROUND(Source!BA1159,O1179)</f>
        <v>0</v>
      </c>
      <c r="G1179" s="4" t="s">
        <v>132</v>
      </c>
      <c r="H1179" s="4" t="s">
        <v>133</v>
      </c>
      <c r="I1179" s="4"/>
      <c r="J1179" s="4"/>
      <c r="K1179" s="4">
        <v>230</v>
      </c>
      <c r="L1179" s="4">
        <v>19</v>
      </c>
      <c r="M1179" s="4">
        <v>3</v>
      </c>
      <c r="N1179" s="4" t="s">
        <v>3</v>
      </c>
      <c r="O1179" s="4">
        <v>2</v>
      </c>
      <c r="P1179" s="4"/>
      <c r="Q1179" s="4"/>
      <c r="R1179" s="4"/>
      <c r="S1179" s="4"/>
      <c r="T1179" s="4"/>
      <c r="U1179" s="4"/>
      <c r="V1179" s="4"/>
      <c r="W1179" s="4">
        <v>0</v>
      </c>
      <c r="X1179" s="4">
        <v>1</v>
      </c>
      <c r="Y1179" s="4">
        <v>0</v>
      </c>
      <c r="Z1179" s="4"/>
      <c r="AA1179" s="4"/>
      <c r="AB1179" s="4"/>
    </row>
    <row r="1180" spans="1:28" x14ac:dyDescent="0.2">
      <c r="A1180" s="4">
        <v>50</v>
      </c>
      <c r="B1180" s="4">
        <v>0</v>
      </c>
      <c r="C1180" s="4">
        <v>0</v>
      </c>
      <c r="D1180" s="4">
        <v>1</v>
      </c>
      <c r="E1180" s="4">
        <v>206</v>
      </c>
      <c r="F1180" s="4">
        <f>ROUND(Source!T1159,O1180)</f>
        <v>0</v>
      </c>
      <c r="G1180" s="4" t="s">
        <v>134</v>
      </c>
      <c r="H1180" s="4" t="s">
        <v>135</v>
      </c>
      <c r="I1180" s="4"/>
      <c r="J1180" s="4"/>
      <c r="K1180" s="4">
        <v>206</v>
      </c>
      <c r="L1180" s="4">
        <v>20</v>
      </c>
      <c r="M1180" s="4">
        <v>3</v>
      </c>
      <c r="N1180" s="4" t="s">
        <v>3</v>
      </c>
      <c r="O1180" s="4">
        <v>2</v>
      </c>
      <c r="P1180" s="4"/>
      <c r="Q1180" s="4"/>
      <c r="R1180" s="4"/>
      <c r="S1180" s="4"/>
      <c r="T1180" s="4"/>
      <c r="U1180" s="4"/>
      <c r="V1180" s="4"/>
      <c r="W1180" s="4">
        <v>0</v>
      </c>
      <c r="X1180" s="4">
        <v>1</v>
      </c>
      <c r="Y1180" s="4">
        <v>0</v>
      </c>
      <c r="Z1180" s="4"/>
      <c r="AA1180" s="4"/>
      <c r="AB1180" s="4"/>
    </row>
    <row r="1181" spans="1:28" x14ac:dyDescent="0.2">
      <c r="A1181" s="4">
        <v>50</v>
      </c>
      <c r="B1181" s="4">
        <v>0</v>
      </c>
      <c r="C1181" s="4">
        <v>0</v>
      </c>
      <c r="D1181" s="4">
        <v>1</v>
      </c>
      <c r="E1181" s="4">
        <v>207</v>
      </c>
      <c r="F1181" s="4">
        <f>Source!U1159</f>
        <v>411.6</v>
      </c>
      <c r="G1181" s="4" t="s">
        <v>136</v>
      </c>
      <c r="H1181" s="4" t="s">
        <v>137</v>
      </c>
      <c r="I1181" s="4"/>
      <c r="J1181" s="4"/>
      <c r="K1181" s="4">
        <v>207</v>
      </c>
      <c r="L1181" s="4">
        <v>21</v>
      </c>
      <c r="M1181" s="4">
        <v>3</v>
      </c>
      <c r="N1181" s="4" t="s">
        <v>3</v>
      </c>
      <c r="O1181" s="4">
        <v>-1</v>
      </c>
      <c r="P1181" s="4"/>
      <c r="Q1181" s="4"/>
      <c r="R1181" s="4"/>
      <c r="S1181" s="4"/>
      <c r="T1181" s="4"/>
      <c r="U1181" s="4"/>
      <c r="V1181" s="4"/>
      <c r="W1181" s="4">
        <v>411.6</v>
      </c>
      <c r="X1181" s="4">
        <v>1</v>
      </c>
      <c r="Y1181" s="4">
        <v>411.6</v>
      </c>
      <c r="Z1181" s="4"/>
      <c r="AA1181" s="4"/>
      <c r="AB1181" s="4"/>
    </row>
    <row r="1182" spans="1:28" x14ac:dyDescent="0.2">
      <c r="A1182" s="4">
        <v>50</v>
      </c>
      <c r="B1182" s="4">
        <v>0</v>
      </c>
      <c r="C1182" s="4">
        <v>0</v>
      </c>
      <c r="D1182" s="4">
        <v>1</v>
      </c>
      <c r="E1182" s="4">
        <v>208</v>
      </c>
      <c r="F1182" s="4">
        <f>Source!V1159</f>
        <v>0</v>
      </c>
      <c r="G1182" s="4" t="s">
        <v>138</v>
      </c>
      <c r="H1182" s="4" t="s">
        <v>139</v>
      </c>
      <c r="I1182" s="4"/>
      <c r="J1182" s="4"/>
      <c r="K1182" s="4">
        <v>208</v>
      </c>
      <c r="L1182" s="4">
        <v>22</v>
      </c>
      <c r="M1182" s="4">
        <v>3</v>
      </c>
      <c r="N1182" s="4" t="s">
        <v>3</v>
      </c>
      <c r="O1182" s="4">
        <v>-1</v>
      </c>
      <c r="P1182" s="4"/>
      <c r="Q1182" s="4"/>
      <c r="R1182" s="4"/>
      <c r="S1182" s="4"/>
      <c r="T1182" s="4"/>
      <c r="U1182" s="4"/>
      <c r="V1182" s="4"/>
      <c r="W1182" s="4">
        <v>0</v>
      </c>
      <c r="X1182" s="4">
        <v>1</v>
      </c>
      <c r="Y1182" s="4">
        <v>0</v>
      </c>
      <c r="Z1182" s="4"/>
      <c r="AA1182" s="4"/>
      <c r="AB1182" s="4"/>
    </row>
    <row r="1183" spans="1:28" x14ac:dyDescent="0.2">
      <c r="A1183" s="4">
        <v>50</v>
      </c>
      <c r="B1183" s="4">
        <v>0</v>
      </c>
      <c r="C1183" s="4">
        <v>0</v>
      </c>
      <c r="D1183" s="4">
        <v>1</v>
      </c>
      <c r="E1183" s="4">
        <v>209</v>
      </c>
      <c r="F1183" s="4">
        <f>ROUND(Source!W1159,O1183)</f>
        <v>0</v>
      </c>
      <c r="G1183" s="4" t="s">
        <v>140</v>
      </c>
      <c r="H1183" s="4" t="s">
        <v>141</v>
      </c>
      <c r="I1183" s="4"/>
      <c r="J1183" s="4"/>
      <c r="K1183" s="4">
        <v>209</v>
      </c>
      <c r="L1183" s="4">
        <v>23</v>
      </c>
      <c r="M1183" s="4">
        <v>3</v>
      </c>
      <c r="N1183" s="4" t="s">
        <v>3</v>
      </c>
      <c r="O1183" s="4">
        <v>2</v>
      </c>
      <c r="P1183" s="4"/>
      <c r="Q1183" s="4"/>
      <c r="R1183" s="4"/>
      <c r="S1183" s="4"/>
      <c r="T1183" s="4"/>
      <c r="U1183" s="4"/>
      <c r="V1183" s="4"/>
      <c r="W1183" s="4">
        <v>0</v>
      </c>
      <c r="X1183" s="4">
        <v>1</v>
      </c>
      <c r="Y1183" s="4">
        <v>0</v>
      </c>
      <c r="Z1183" s="4"/>
      <c r="AA1183" s="4"/>
      <c r="AB1183" s="4"/>
    </row>
    <row r="1184" spans="1:28" x14ac:dyDescent="0.2">
      <c r="A1184" s="4">
        <v>50</v>
      </c>
      <c r="B1184" s="4">
        <v>0</v>
      </c>
      <c r="C1184" s="4">
        <v>0</v>
      </c>
      <c r="D1184" s="4">
        <v>1</v>
      </c>
      <c r="E1184" s="4">
        <v>233</v>
      </c>
      <c r="F1184" s="4">
        <f>ROUND(Source!BD1159,O1184)</f>
        <v>0</v>
      </c>
      <c r="G1184" s="4" t="s">
        <v>142</v>
      </c>
      <c r="H1184" s="4" t="s">
        <v>143</v>
      </c>
      <c r="I1184" s="4"/>
      <c r="J1184" s="4"/>
      <c r="K1184" s="4">
        <v>233</v>
      </c>
      <c r="L1184" s="4">
        <v>24</v>
      </c>
      <c r="M1184" s="4">
        <v>3</v>
      </c>
      <c r="N1184" s="4" t="s">
        <v>3</v>
      </c>
      <c r="O1184" s="4">
        <v>2</v>
      </c>
      <c r="P1184" s="4"/>
      <c r="Q1184" s="4"/>
      <c r="R1184" s="4"/>
      <c r="S1184" s="4"/>
      <c r="T1184" s="4"/>
      <c r="U1184" s="4"/>
      <c r="V1184" s="4"/>
      <c r="W1184" s="4">
        <v>0</v>
      </c>
      <c r="X1184" s="4">
        <v>1</v>
      </c>
      <c r="Y1184" s="4">
        <v>0</v>
      </c>
      <c r="Z1184" s="4"/>
      <c r="AA1184" s="4"/>
      <c r="AB1184" s="4"/>
    </row>
    <row r="1185" spans="1:206" x14ac:dyDescent="0.2">
      <c r="A1185" s="4">
        <v>50</v>
      </c>
      <c r="B1185" s="4">
        <v>0</v>
      </c>
      <c r="C1185" s="4">
        <v>0</v>
      </c>
      <c r="D1185" s="4">
        <v>1</v>
      </c>
      <c r="E1185" s="4">
        <v>210</v>
      </c>
      <c r="F1185" s="4">
        <f>ROUND(Source!X1159,O1185)</f>
        <v>99497.41</v>
      </c>
      <c r="G1185" s="4" t="s">
        <v>144</v>
      </c>
      <c r="H1185" s="4" t="s">
        <v>145</v>
      </c>
      <c r="I1185" s="4"/>
      <c r="J1185" s="4"/>
      <c r="K1185" s="4">
        <v>210</v>
      </c>
      <c r="L1185" s="4">
        <v>25</v>
      </c>
      <c r="M1185" s="4">
        <v>3</v>
      </c>
      <c r="N1185" s="4" t="s">
        <v>3</v>
      </c>
      <c r="O1185" s="4">
        <v>2</v>
      </c>
      <c r="P1185" s="4"/>
      <c r="Q1185" s="4"/>
      <c r="R1185" s="4"/>
      <c r="S1185" s="4"/>
      <c r="T1185" s="4"/>
      <c r="U1185" s="4"/>
      <c r="V1185" s="4"/>
      <c r="W1185" s="4">
        <v>99497.41</v>
      </c>
      <c r="X1185" s="4">
        <v>1</v>
      </c>
      <c r="Y1185" s="4">
        <v>99497.41</v>
      </c>
      <c r="Z1185" s="4"/>
      <c r="AA1185" s="4"/>
      <c r="AB1185" s="4"/>
    </row>
    <row r="1186" spans="1:206" x14ac:dyDescent="0.2">
      <c r="A1186" s="4">
        <v>50</v>
      </c>
      <c r="B1186" s="4">
        <v>0</v>
      </c>
      <c r="C1186" s="4">
        <v>0</v>
      </c>
      <c r="D1186" s="4">
        <v>1</v>
      </c>
      <c r="E1186" s="4">
        <v>211</v>
      </c>
      <c r="F1186" s="4">
        <f>ROUND(Source!Y1159,O1186)</f>
        <v>14213.92</v>
      </c>
      <c r="G1186" s="4" t="s">
        <v>146</v>
      </c>
      <c r="H1186" s="4" t="s">
        <v>147</v>
      </c>
      <c r="I1186" s="4"/>
      <c r="J1186" s="4"/>
      <c r="K1186" s="4">
        <v>211</v>
      </c>
      <c r="L1186" s="4">
        <v>26</v>
      </c>
      <c r="M1186" s="4">
        <v>3</v>
      </c>
      <c r="N1186" s="4" t="s">
        <v>3</v>
      </c>
      <c r="O1186" s="4">
        <v>2</v>
      </c>
      <c r="P1186" s="4"/>
      <c r="Q1186" s="4"/>
      <c r="R1186" s="4"/>
      <c r="S1186" s="4"/>
      <c r="T1186" s="4"/>
      <c r="U1186" s="4"/>
      <c r="V1186" s="4"/>
      <c r="W1186" s="4">
        <v>14213.92</v>
      </c>
      <c r="X1186" s="4">
        <v>1</v>
      </c>
      <c r="Y1186" s="4">
        <v>14213.92</v>
      </c>
      <c r="Z1186" s="4"/>
      <c r="AA1186" s="4"/>
      <c r="AB1186" s="4"/>
    </row>
    <row r="1187" spans="1:206" x14ac:dyDescent="0.2">
      <c r="A1187" s="4">
        <v>50</v>
      </c>
      <c r="B1187" s="4">
        <v>0</v>
      </c>
      <c r="C1187" s="4">
        <v>0</v>
      </c>
      <c r="D1187" s="4">
        <v>1</v>
      </c>
      <c r="E1187" s="4">
        <v>224</v>
      </c>
      <c r="F1187" s="4">
        <f>ROUND(Source!AR1159,O1187)</f>
        <v>273092.92</v>
      </c>
      <c r="G1187" s="4" t="s">
        <v>148</v>
      </c>
      <c r="H1187" s="4" t="s">
        <v>149</v>
      </c>
      <c r="I1187" s="4"/>
      <c r="J1187" s="4"/>
      <c r="K1187" s="4">
        <v>224</v>
      </c>
      <c r="L1187" s="4">
        <v>27</v>
      </c>
      <c r="M1187" s="4">
        <v>3</v>
      </c>
      <c r="N1187" s="4" t="s">
        <v>3</v>
      </c>
      <c r="O1187" s="4">
        <v>2</v>
      </c>
      <c r="P1187" s="4"/>
      <c r="Q1187" s="4"/>
      <c r="R1187" s="4"/>
      <c r="S1187" s="4"/>
      <c r="T1187" s="4"/>
      <c r="U1187" s="4"/>
      <c r="V1187" s="4"/>
      <c r="W1187" s="4">
        <v>273092.92</v>
      </c>
      <c r="X1187" s="4">
        <v>1</v>
      </c>
      <c r="Y1187" s="4">
        <v>273092.92</v>
      </c>
      <c r="Z1187" s="4"/>
      <c r="AA1187" s="4"/>
      <c r="AB1187" s="4"/>
    </row>
    <row r="1189" spans="1:206" x14ac:dyDescent="0.2">
      <c r="A1189" s="2">
        <v>51</v>
      </c>
      <c r="B1189" s="2">
        <f>B993</f>
        <v>1</v>
      </c>
      <c r="C1189" s="2">
        <f>A993</f>
        <v>4</v>
      </c>
      <c r="D1189" s="2">
        <f>ROW(A993)</f>
        <v>993</v>
      </c>
      <c r="E1189" s="2"/>
      <c r="F1189" s="2" t="str">
        <f>IF(F993&lt;&gt;"",F993,"")</f>
        <v>Новый раздел</v>
      </c>
      <c r="G1189" s="2" t="str">
        <f>IF(G993&lt;&gt;"",G993,"")</f>
        <v>Филиал № 4 ГБУЗ "ГП № 6 ДЗМ", по адресу: г. Москва, ул. Вучетича, д.7Б</v>
      </c>
      <c r="H1189" s="2">
        <v>0</v>
      </c>
      <c r="I1189" s="2"/>
      <c r="J1189" s="2"/>
      <c r="K1189" s="2"/>
      <c r="L1189" s="2"/>
      <c r="M1189" s="2"/>
      <c r="N1189" s="2"/>
      <c r="O1189" s="2">
        <f t="shared" ref="O1189:T1189" si="817">ROUND(O1022+O1072+O1121+O1159+AB1189,2)</f>
        <v>807715.21</v>
      </c>
      <c r="P1189" s="2">
        <f t="shared" si="817"/>
        <v>18846.669999999998</v>
      </c>
      <c r="Q1189" s="2">
        <f t="shared" si="817"/>
        <v>149980.29</v>
      </c>
      <c r="R1189" s="2">
        <f t="shared" si="817"/>
        <v>97895.23</v>
      </c>
      <c r="S1189" s="2">
        <f t="shared" si="817"/>
        <v>638888.25</v>
      </c>
      <c r="T1189" s="2">
        <f t="shared" si="817"/>
        <v>0</v>
      </c>
      <c r="U1189" s="2">
        <f>U1022+U1072+U1121+U1159+AH1189</f>
        <v>1758.0950000000003</v>
      </c>
      <c r="V1189" s="2">
        <f>V1022+V1072+V1121+V1159+AI1189</f>
        <v>0</v>
      </c>
      <c r="W1189" s="2">
        <f>ROUND(W1022+W1072+W1121+W1159+AJ1189,2)</f>
        <v>0</v>
      </c>
      <c r="X1189" s="2">
        <f>ROUND(X1022+X1072+X1121+X1159+AK1189,2)</f>
        <v>447221.75</v>
      </c>
      <c r="Y1189" s="2">
        <f>ROUND(Y1022+Y1072+Y1121+Y1159+AL1189,2)</f>
        <v>63888.82</v>
      </c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>
        <f t="shared" ref="AO1189:BD1189" si="818">ROUND(AO1022+AO1072+AO1121+AO1159+BX1189,2)</f>
        <v>0</v>
      </c>
      <c r="AP1189" s="2">
        <f t="shared" si="818"/>
        <v>0</v>
      </c>
      <c r="AQ1189" s="2">
        <f t="shared" si="818"/>
        <v>0</v>
      </c>
      <c r="AR1189" s="2">
        <f t="shared" si="818"/>
        <v>1424552.64</v>
      </c>
      <c r="AS1189" s="2">
        <f t="shared" si="818"/>
        <v>0</v>
      </c>
      <c r="AT1189" s="2">
        <f t="shared" si="818"/>
        <v>0</v>
      </c>
      <c r="AU1189" s="2">
        <f t="shared" si="818"/>
        <v>1424552.64</v>
      </c>
      <c r="AV1189" s="2">
        <f t="shared" si="818"/>
        <v>18846.669999999998</v>
      </c>
      <c r="AW1189" s="2">
        <f t="shared" si="818"/>
        <v>18846.669999999998</v>
      </c>
      <c r="AX1189" s="2">
        <f t="shared" si="818"/>
        <v>0</v>
      </c>
      <c r="AY1189" s="2">
        <f t="shared" si="818"/>
        <v>18846.669999999998</v>
      </c>
      <c r="AZ1189" s="2">
        <f t="shared" si="818"/>
        <v>0</v>
      </c>
      <c r="BA1189" s="2">
        <f t="shared" si="818"/>
        <v>0</v>
      </c>
      <c r="BB1189" s="2">
        <f t="shared" si="818"/>
        <v>0</v>
      </c>
      <c r="BC1189" s="2">
        <f t="shared" si="818"/>
        <v>0</v>
      </c>
      <c r="BD1189" s="2">
        <f t="shared" si="818"/>
        <v>0</v>
      </c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  <c r="BQ1189" s="2"/>
      <c r="BR1189" s="2"/>
      <c r="BS1189" s="2"/>
      <c r="BT1189" s="2"/>
      <c r="BU1189" s="2"/>
      <c r="BV1189" s="2"/>
      <c r="BW1189" s="2"/>
      <c r="BX1189" s="2"/>
      <c r="BY1189" s="2"/>
      <c r="BZ1189" s="2"/>
      <c r="CA1189" s="2"/>
      <c r="CB1189" s="2"/>
      <c r="CC1189" s="2"/>
      <c r="CD1189" s="2"/>
      <c r="CE1189" s="2"/>
      <c r="CF1189" s="2"/>
      <c r="CG1189" s="2"/>
      <c r="CH1189" s="2"/>
      <c r="CI1189" s="2"/>
      <c r="CJ1189" s="2"/>
      <c r="CK1189" s="2"/>
      <c r="CL1189" s="2"/>
      <c r="CM1189" s="2"/>
      <c r="CN1189" s="2"/>
      <c r="CO1189" s="2"/>
      <c r="CP1189" s="2"/>
      <c r="CQ1189" s="2"/>
      <c r="CR1189" s="2"/>
      <c r="CS1189" s="2"/>
      <c r="CT1189" s="2"/>
      <c r="CU1189" s="2"/>
      <c r="CV1189" s="2"/>
      <c r="CW1189" s="2"/>
      <c r="CX1189" s="2"/>
      <c r="CY1189" s="2"/>
      <c r="CZ1189" s="2"/>
      <c r="DA1189" s="2"/>
      <c r="DB1189" s="2"/>
      <c r="DC1189" s="2"/>
      <c r="DD1189" s="2"/>
      <c r="DE1189" s="2"/>
      <c r="DF1189" s="2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/>
      <c r="GR1189" s="3"/>
      <c r="GS1189" s="3"/>
      <c r="GT1189" s="3"/>
      <c r="GU1189" s="3"/>
      <c r="GV1189" s="3"/>
      <c r="GW1189" s="3"/>
      <c r="GX1189" s="3">
        <v>0</v>
      </c>
    </row>
    <row r="1191" spans="1:206" x14ac:dyDescent="0.2">
      <c r="A1191" s="4">
        <v>50</v>
      </c>
      <c r="B1191" s="4">
        <v>0</v>
      </c>
      <c r="C1191" s="4">
        <v>0</v>
      </c>
      <c r="D1191" s="4">
        <v>1</v>
      </c>
      <c r="E1191" s="4">
        <v>201</v>
      </c>
      <c r="F1191" s="4">
        <f>ROUND(Source!O1189,O1191)</f>
        <v>807715.21</v>
      </c>
      <c r="G1191" s="4" t="s">
        <v>96</v>
      </c>
      <c r="H1191" s="4" t="s">
        <v>97</v>
      </c>
      <c r="I1191" s="4"/>
      <c r="J1191" s="4"/>
      <c r="K1191" s="4">
        <v>201</v>
      </c>
      <c r="L1191" s="4">
        <v>1</v>
      </c>
      <c r="M1191" s="4">
        <v>3</v>
      </c>
      <c r="N1191" s="4" t="s">
        <v>3</v>
      </c>
      <c r="O1191" s="4">
        <v>2</v>
      </c>
      <c r="P1191" s="4"/>
      <c r="Q1191" s="4"/>
      <c r="R1191" s="4"/>
      <c r="S1191" s="4"/>
      <c r="T1191" s="4"/>
      <c r="U1191" s="4"/>
      <c r="V1191" s="4"/>
      <c r="W1191" s="4">
        <v>807715.21</v>
      </c>
      <c r="X1191" s="4">
        <v>1</v>
      </c>
      <c r="Y1191" s="4">
        <v>807715.21</v>
      </c>
      <c r="Z1191" s="4"/>
      <c r="AA1191" s="4"/>
      <c r="AB1191" s="4"/>
    </row>
    <row r="1192" spans="1:206" x14ac:dyDescent="0.2">
      <c r="A1192" s="4">
        <v>50</v>
      </c>
      <c r="B1192" s="4">
        <v>0</v>
      </c>
      <c r="C1192" s="4">
        <v>0</v>
      </c>
      <c r="D1192" s="4">
        <v>1</v>
      </c>
      <c r="E1192" s="4">
        <v>202</v>
      </c>
      <c r="F1192" s="4">
        <f>ROUND(Source!P1189,O1192)</f>
        <v>18846.669999999998</v>
      </c>
      <c r="G1192" s="4" t="s">
        <v>98</v>
      </c>
      <c r="H1192" s="4" t="s">
        <v>99</v>
      </c>
      <c r="I1192" s="4"/>
      <c r="J1192" s="4"/>
      <c r="K1192" s="4">
        <v>202</v>
      </c>
      <c r="L1192" s="4">
        <v>2</v>
      </c>
      <c r="M1192" s="4">
        <v>3</v>
      </c>
      <c r="N1192" s="4" t="s">
        <v>3</v>
      </c>
      <c r="O1192" s="4">
        <v>2</v>
      </c>
      <c r="P1192" s="4"/>
      <c r="Q1192" s="4"/>
      <c r="R1192" s="4"/>
      <c r="S1192" s="4"/>
      <c r="T1192" s="4"/>
      <c r="U1192" s="4"/>
      <c r="V1192" s="4"/>
      <c r="W1192" s="4">
        <v>18846.669999999998</v>
      </c>
      <c r="X1192" s="4">
        <v>1</v>
      </c>
      <c r="Y1192" s="4">
        <v>18846.669999999998</v>
      </c>
      <c r="Z1192" s="4"/>
      <c r="AA1192" s="4"/>
      <c r="AB1192" s="4"/>
    </row>
    <row r="1193" spans="1:206" x14ac:dyDescent="0.2">
      <c r="A1193" s="4">
        <v>50</v>
      </c>
      <c r="B1193" s="4">
        <v>0</v>
      </c>
      <c r="C1193" s="4">
        <v>0</v>
      </c>
      <c r="D1193" s="4">
        <v>1</v>
      </c>
      <c r="E1193" s="4">
        <v>222</v>
      </c>
      <c r="F1193" s="4">
        <f>ROUND(Source!AO1189,O1193)</f>
        <v>0</v>
      </c>
      <c r="G1193" s="4" t="s">
        <v>100</v>
      </c>
      <c r="H1193" s="4" t="s">
        <v>101</v>
      </c>
      <c r="I1193" s="4"/>
      <c r="J1193" s="4"/>
      <c r="K1193" s="4">
        <v>222</v>
      </c>
      <c r="L1193" s="4">
        <v>3</v>
      </c>
      <c r="M1193" s="4">
        <v>3</v>
      </c>
      <c r="N1193" s="4" t="s">
        <v>3</v>
      </c>
      <c r="O1193" s="4">
        <v>2</v>
      </c>
      <c r="P1193" s="4"/>
      <c r="Q1193" s="4"/>
      <c r="R1193" s="4"/>
      <c r="S1193" s="4"/>
      <c r="T1193" s="4"/>
      <c r="U1193" s="4"/>
      <c r="V1193" s="4"/>
      <c r="W1193" s="4">
        <v>0</v>
      </c>
      <c r="X1193" s="4">
        <v>1</v>
      </c>
      <c r="Y1193" s="4">
        <v>0</v>
      </c>
      <c r="Z1193" s="4"/>
      <c r="AA1193" s="4"/>
      <c r="AB1193" s="4"/>
    </row>
    <row r="1194" spans="1:206" x14ac:dyDescent="0.2">
      <c r="A1194" s="4">
        <v>50</v>
      </c>
      <c r="B1194" s="4">
        <v>0</v>
      </c>
      <c r="C1194" s="4">
        <v>0</v>
      </c>
      <c r="D1194" s="4">
        <v>1</v>
      </c>
      <c r="E1194" s="4">
        <v>225</v>
      </c>
      <c r="F1194" s="4">
        <f>ROUND(Source!AV1189,O1194)</f>
        <v>18846.669999999998</v>
      </c>
      <c r="G1194" s="4" t="s">
        <v>102</v>
      </c>
      <c r="H1194" s="4" t="s">
        <v>103</v>
      </c>
      <c r="I1194" s="4"/>
      <c r="J1194" s="4"/>
      <c r="K1194" s="4">
        <v>225</v>
      </c>
      <c r="L1194" s="4">
        <v>4</v>
      </c>
      <c r="M1194" s="4">
        <v>3</v>
      </c>
      <c r="N1194" s="4" t="s">
        <v>3</v>
      </c>
      <c r="O1194" s="4">
        <v>2</v>
      </c>
      <c r="P1194" s="4"/>
      <c r="Q1194" s="4"/>
      <c r="R1194" s="4"/>
      <c r="S1194" s="4"/>
      <c r="T1194" s="4"/>
      <c r="U1194" s="4"/>
      <c r="V1194" s="4"/>
      <c r="W1194" s="4">
        <v>18846.669999999998</v>
      </c>
      <c r="X1194" s="4">
        <v>1</v>
      </c>
      <c r="Y1194" s="4">
        <v>18846.669999999998</v>
      </c>
      <c r="Z1194" s="4"/>
      <c r="AA1194" s="4"/>
      <c r="AB1194" s="4"/>
    </row>
    <row r="1195" spans="1:206" x14ac:dyDescent="0.2">
      <c r="A1195" s="4">
        <v>50</v>
      </c>
      <c r="B1195" s="4">
        <v>0</v>
      </c>
      <c r="C1195" s="4">
        <v>0</v>
      </c>
      <c r="D1195" s="4">
        <v>1</v>
      </c>
      <c r="E1195" s="4">
        <v>226</v>
      </c>
      <c r="F1195" s="4">
        <f>ROUND(Source!AW1189,O1195)</f>
        <v>18846.669999999998</v>
      </c>
      <c r="G1195" s="4" t="s">
        <v>104</v>
      </c>
      <c r="H1195" s="4" t="s">
        <v>105</v>
      </c>
      <c r="I1195" s="4"/>
      <c r="J1195" s="4"/>
      <c r="K1195" s="4">
        <v>226</v>
      </c>
      <c r="L1195" s="4">
        <v>5</v>
      </c>
      <c r="M1195" s="4">
        <v>3</v>
      </c>
      <c r="N1195" s="4" t="s">
        <v>3</v>
      </c>
      <c r="O1195" s="4">
        <v>2</v>
      </c>
      <c r="P1195" s="4"/>
      <c r="Q1195" s="4"/>
      <c r="R1195" s="4"/>
      <c r="S1195" s="4"/>
      <c r="T1195" s="4"/>
      <c r="U1195" s="4"/>
      <c r="V1195" s="4"/>
      <c r="W1195" s="4">
        <v>18846.669999999998</v>
      </c>
      <c r="X1195" s="4">
        <v>1</v>
      </c>
      <c r="Y1195" s="4">
        <v>18846.669999999998</v>
      </c>
      <c r="Z1195" s="4"/>
      <c r="AA1195" s="4"/>
      <c r="AB1195" s="4"/>
    </row>
    <row r="1196" spans="1:206" x14ac:dyDescent="0.2">
      <c r="A1196" s="4">
        <v>50</v>
      </c>
      <c r="B1196" s="4">
        <v>0</v>
      </c>
      <c r="C1196" s="4">
        <v>0</v>
      </c>
      <c r="D1196" s="4">
        <v>1</v>
      </c>
      <c r="E1196" s="4">
        <v>227</v>
      </c>
      <c r="F1196" s="4">
        <f>ROUND(Source!AX1189,O1196)</f>
        <v>0</v>
      </c>
      <c r="G1196" s="4" t="s">
        <v>106</v>
      </c>
      <c r="H1196" s="4" t="s">
        <v>107</v>
      </c>
      <c r="I1196" s="4"/>
      <c r="J1196" s="4"/>
      <c r="K1196" s="4">
        <v>227</v>
      </c>
      <c r="L1196" s="4">
        <v>6</v>
      </c>
      <c r="M1196" s="4">
        <v>3</v>
      </c>
      <c r="N1196" s="4" t="s">
        <v>3</v>
      </c>
      <c r="O1196" s="4">
        <v>2</v>
      </c>
      <c r="P1196" s="4"/>
      <c r="Q1196" s="4"/>
      <c r="R1196" s="4"/>
      <c r="S1196" s="4"/>
      <c r="T1196" s="4"/>
      <c r="U1196" s="4"/>
      <c r="V1196" s="4"/>
      <c r="W1196" s="4">
        <v>0</v>
      </c>
      <c r="X1196" s="4">
        <v>1</v>
      </c>
      <c r="Y1196" s="4">
        <v>0</v>
      </c>
      <c r="Z1196" s="4"/>
      <c r="AA1196" s="4"/>
      <c r="AB1196" s="4"/>
    </row>
    <row r="1197" spans="1:206" x14ac:dyDescent="0.2">
      <c r="A1197" s="4">
        <v>50</v>
      </c>
      <c r="B1197" s="4">
        <v>0</v>
      </c>
      <c r="C1197" s="4">
        <v>0</v>
      </c>
      <c r="D1197" s="4">
        <v>1</v>
      </c>
      <c r="E1197" s="4">
        <v>228</v>
      </c>
      <c r="F1197" s="4">
        <f>ROUND(Source!AY1189,O1197)</f>
        <v>18846.669999999998</v>
      </c>
      <c r="G1197" s="4" t="s">
        <v>108</v>
      </c>
      <c r="H1197" s="4" t="s">
        <v>109</v>
      </c>
      <c r="I1197" s="4"/>
      <c r="J1197" s="4"/>
      <c r="K1197" s="4">
        <v>228</v>
      </c>
      <c r="L1197" s="4">
        <v>7</v>
      </c>
      <c r="M1197" s="4">
        <v>3</v>
      </c>
      <c r="N1197" s="4" t="s">
        <v>3</v>
      </c>
      <c r="O1197" s="4">
        <v>2</v>
      </c>
      <c r="P1197" s="4"/>
      <c r="Q1197" s="4"/>
      <c r="R1197" s="4"/>
      <c r="S1197" s="4"/>
      <c r="T1197" s="4"/>
      <c r="U1197" s="4"/>
      <c r="V1197" s="4"/>
      <c r="W1197" s="4">
        <v>18846.669999999998</v>
      </c>
      <c r="X1197" s="4">
        <v>1</v>
      </c>
      <c r="Y1197" s="4">
        <v>18846.669999999998</v>
      </c>
      <c r="Z1197" s="4"/>
      <c r="AA1197" s="4"/>
      <c r="AB1197" s="4"/>
    </row>
    <row r="1198" spans="1:206" x14ac:dyDescent="0.2">
      <c r="A1198" s="4">
        <v>50</v>
      </c>
      <c r="B1198" s="4">
        <v>0</v>
      </c>
      <c r="C1198" s="4">
        <v>0</v>
      </c>
      <c r="D1198" s="4">
        <v>1</v>
      </c>
      <c r="E1198" s="4">
        <v>216</v>
      </c>
      <c r="F1198" s="4">
        <f>ROUND(Source!AP1189,O1198)</f>
        <v>0</v>
      </c>
      <c r="G1198" s="4" t="s">
        <v>110</v>
      </c>
      <c r="H1198" s="4" t="s">
        <v>111</v>
      </c>
      <c r="I1198" s="4"/>
      <c r="J1198" s="4"/>
      <c r="K1198" s="4">
        <v>216</v>
      </c>
      <c r="L1198" s="4">
        <v>8</v>
      </c>
      <c r="M1198" s="4">
        <v>3</v>
      </c>
      <c r="N1198" s="4" t="s">
        <v>3</v>
      </c>
      <c r="O1198" s="4">
        <v>2</v>
      </c>
      <c r="P1198" s="4"/>
      <c r="Q1198" s="4"/>
      <c r="R1198" s="4"/>
      <c r="S1198" s="4"/>
      <c r="T1198" s="4"/>
      <c r="U1198" s="4"/>
      <c r="V1198" s="4"/>
      <c r="W1198" s="4">
        <v>0</v>
      </c>
      <c r="X1198" s="4">
        <v>1</v>
      </c>
      <c r="Y1198" s="4">
        <v>0</v>
      </c>
      <c r="Z1198" s="4"/>
      <c r="AA1198" s="4"/>
      <c r="AB1198" s="4"/>
    </row>
    <row r="1199" spans="1:206" x14ac:dyDescent="0.2">
      <c r="A1199" s="4">
        <v>50</v>
      </c>
      <c r="B1199" s="4">
        <v>0</v>
      </c>
      <c r="C1199" s="4">
        <v>0</v>
      </c>
      <c r="D1199" s="4">
        <v>1</v>
      </c>
      <c r="E1199" s="4">
        <v>223</v>
      </c>
      <c r="F1199" s="4">
        <f>ROUND(Source!AQ1189,O1199)</f>
        <v>0</v>
      </c>
      <c r="G1199" s="4" t="s">
        <v>112</v>
      </c>
      <c r="H1199" s="4" t="s">
        <v>113</v>
      </c>
      <c r="I1199" s="4"/>
      <c r="J1199" s="4"/>
      <c r="K1199" s="4">
        <v>223</v>
      </c>
      <c r="L1199" s="4">
        <v>9</v>
      </c>
      <c r="M1199" s="4">
        <v>3</v>
      </c>
      <c r="N1199" s="4" t="s">
        <v>3</v>
      </c>
      <c r="O1199" s="4">
        <v>2</v>
      </c>
      <c r="P1199" s="4"/>
      <c r="Q1199" s="4"/>
      <c r="R1199" s="4"/>
      <c r="S1199" s="4"/>
      <c r="T1199" s="4"/>
      <c r="U1199" s="4"/>
      <c r="V1199" s="4"/>
      <c r="W1199" s="4">
        <v>0</v>
      </c>
      <c r="X1199" s="4">
        <v>1</v>
      </c>
      <c r="Y1199" s="4">
        <v>0</v>
      </c>
      <c r="Z1199" s="4"/>
      <c r="AA1199" s="4"/>
      <c r="AB1199" s="4"/>
    </row>
    <row r="1200" spans="1:206" x14ac:dyDescent="0.2">
      <c r="A1200" s="4">
        <v>50</v>
      </c>
      <c r="B1200" s="4">
        <v>0</v>
      </c>
      <c r="C1200" s="4">
        <v>0</v>
      </c>
      <c r="D1200" s="4">
        <v>1</v>
      </c>
      <c r="E1200" s="4">
        <v>229</v>
      </c>
      <c r="F1200" s="4">
        <f>ROUND(Source!AZ1189,O1200)</f>
        <v>0</v>
      </c>
      <c r="G1200" s="4" t="s">
        <v>114</v>
      </c>
      <c r="H1200" s="4" t="s">
        <v>115</v>
      </c>
      <c r="I1200" s="4"/>
      <c r="J1200" s="4"/>
      <c r="K1200" s="4">
        <v>229</v>
      </c>
      <c r="L1200" s="4">
        <v>10</v>
      </c>
      <c r="M1200" s="4">
        <v>3</v>
      </c>
      <c r="N1200" s="4" t="s">
        <v>3</v>
      </c>
      <c r="O1200" s="4">
        <v>2</v>
      </c>
      <c r="P1200" s="4"/>
      <c r="Q1200" s="4"/>
      <c r="R1200" s="4"/>
      <c r="S1200" s="4"/>
      <c r="T1200" s="4"/>
      <c r="U1200" s="4"/>
      <c r="V1200" s="4"/>
      <c r="W1200" s="4">
        <v>0</v>
      </c>
      <c r="X1200" s="4">
        <v>1</v>
      </c>
      <c r="Y1200" s="4">
        <v>0</v>
      </c>
      <c r="Z1200" s="4"/>
      <c r="AA1200" s="4"/>
      <c r="AB1200" s="4"/>
    </row>
    <row r="1201" spans="1:28" x14ac:dyDescent="0.2">
      <c r="A1201" s="4">
        <v>50</v>
      </c>
      <c r="B1201" s="4">
        <v>0</v>
      </c>
      <c r="C1201" s="4">
        <v>0</v>
      </c>
      <c r="D1201" s="4">
        <v>1</v>
      </c>
      <c r="E1201" s="4">
        <v>203</v>
      </c>
      <c r="F1201" s="4">
        <f>ROUND(Source!Q1189,O1201)</f>
        <v>149980.29</v>
      </c>
      <c r="G1201" s="4" t="s">
        <v>116</v>
      </c>
      <c r="H1201" s="4" t="s">
        <v>117</v>
      </c>
      <c r="I1201" s="4"/>
      <c r="J1201" s="4"/>
      <c r="K1201" s="4">
        <v>203</v>
      </c>
      <c r="L1201" s="4">
        <v>11</v>
      </c>
      <c r="M1201" s="4">
        <v>3</v>
      </c>
      <c r="N1201" s="4" t="s">
        <v>3</v>
      </c>
      <c r="O1201" s="4">
        <v>2</v>
      </c>
      <c r="P1201" s="4"/>
      <c r="Q1201" s="4"/>
      <c r="R1201" s="4"/>
      <c r="S1201" s="4"/>
      <c r="T1201" s="4"/>
      <c r="U1201" s="4"/>
      <c r="V1201" s="4"/>
      <c r="W1201" s="4">
        <v>149980.29</v>
      </c>
      <c r="X1201" s="4">
        <v>1</v>
      </c>
      <c r="Y1201" s="4">
        <v>149980.29</v>
      </c>
      <c r="Z1201" s="4"/>
      <c r="AA1201" s="4"/>
      <c r="AB1201" s="4"/>
    </row>
    <row r="1202" spans="1:28" x14ac:dyDescent="0.2">
      <c r="A1202" s="4">
        <v>50</v>
      </c>
      <c r="B1202" s="4">
        <v>0</v>
      </c>
      <c r="C1202" s="4">
        <v>0</v>
      </c>
      <c r="D1202" s="4">
        <v>1</v>
      </c>
      <c r="E1202" s="4">
        <v>231</v>
      </c>
      <c r="F1202" s="4">
        <f>ROUND(Source!BB1189,O1202)</f>
        <v>0</v>
      </c>
      <c r="G1202" s="4" t="s">
        <v>118</v>
      </c>
      <c r="H1202" s="4" t="s">
        <v>119</v>
      </c>
      <c r="I1202" s="4"/>
      <c r="J1202" s="4"/>
      <c r="K1202" s="4">
        <v>231</v>
      </c>
      <c r="L1202" s="4">
        <v>12</v>
      </c>
      <c r="M1202" s="4">
        <v>3</v>
      </c>
      <c r="N1202" s="4" t="s">
        <v>3</v>
      </c>
      <c r="O1202" s="4">
        <v>2</v>
      </c>
      <c r="P1202" s="4"/>
      <c r="Q1202" s="4"/>
      <c r="R1202" s="4"/>
      <c r="S1202" s="4"/>
      <c r="T1202" s="4"/>
      <c r="U1202" s="4"/>
      <c r="V1202" s="4"/>
      <c r="W1202" s="4">
        <v>0</v>
      </c>
      <c r="X1202" s="4">
        <v>1</v>
      </c>
      <c r="Y1202" s="4">
        <v>0</v>
      </c>
      <c r="Z1202" s="4"/>
      <c r="AA1202" s="4"/>
      <c r="AB1202" s="4"/>
    </row>
    <row r="1203" spans="1:28" x14ac:dyDescent="0.2">
      <c r="A1203" s="4">
        <v>50</v>
      </c>
      <c r="B1203" s="4">
        <v>0</v>
      </c>
      <c r="C1203" s="4">
        <v>0</v>
      </c>
      <c r="D1203" s="4">
        <v>1</v>
      </c>
      <c r="E1203" s="4">
        <v>204</v>
      </c>
      <c r="F1203" s="4">
        <f>ROUND(Source!R1189,O1203)</f>
        <v>97895.23</v>
      </c>
      <c r="G1203" s="4" t="s">
        <v>120</v>
      </c>
      <c r="H1203" s="4" t="s">
        <v>121</v>
      </c>
      <c r="I1203" s="4"/>
      <c r="J1203" s="4"/>
      <c r="K1203" s="4">
        <v>204</v>
      </c>
      <c r="L1203" s="4">
        <v>13</v>
      </c>
      <c r="M1203" s="4">
        <v>3</v>
      </c>
      <c r="N1203" s="4" t="s">
        <v>3</v>
      </c>
      <c r="O1203" s="4">
        <v>2</v>
      </c>
      <c r="P1203" s="4"/>
      <c r="Q1203" s="4"/>
      <c r="R1203" s="4"/>
      <c r="S1203" s="4"/>
      <c r="T1203" s="4"/>
      <c r="U1203" s="4"/>
      <c r="V1203" s="4"/>
      <c r="W1203" s="4">
        <v>97895.23</v>
      </c>
      <c r="X1203" s="4">
        <v>1</v>
      </c>
      <c r="Y1203" s="4">
        <v>97895.23</v>
      </c>
      <c r="Z1203" s="4"/>
      <c r="AA1203" s="4"/>
      <c r="AB1203" s="4"/>
    </row>
    <row r="1204" spans="1:28" x14ac:dyDescent="0.2">
      <c r="A1204" s="4">
        <v>50</v>
      </c>
      <c r="B1204" s="4">
        <v>0</v>
      </c>
      <c r="C1204" s="4">
        <v>0</v>
      </c>
      <c r="D1204" s="4">
        <v>1</v>
      </c>
      <c r="E1204" s="4">
        <v>205</v>
      </c>
      <c r="F1204" s="4">
        <f>ROUND(Source!S1189,O1204)</f>
        <v>638888.25</v>
      </c>
      <c r="G1204" s="4" t="s">
        <v>122</v>
      </c>
      <c r="H1204" s="4" t="s">
        <v>123</v>
      </c>
      <c r="I1204" s="4"/>
      <c r="J1204" s="4"/>
      <c r="K1204" s="4">
        <v>205</v>
      </c>
      <c r="L1204" s="4">
        <v>14</v>
      </c>
      <c r="M1204" s="4">
        <v>3</v>
      </c>
      <c r="N1204" s="4" t="s">
        <v>3</v>
      </c>
      <c r="O1204" s="4">
        <v>2</v>
      </c>
      <c r="P1204" s="4"/>
      <c r="Q1204" s="4"/>
      <c r="R1204" s="4"/>
      <c r="S1204" s="4"/>
      <c r="T1204" s="4"/>
      <c r="U1204" s="4"/>
      <c r="V1204" s="4"/>
      <c r="W1204" s="4">
        <v>638888.25</v>
      </c>
      <c r="X1204" s="4">
        <v>1</v>
      </c>
      <c r="Y1204" s="4">
        <v>638888.25</v>
      </c>
      <c r="Z1204" s="4"/>
      <c r="AA1204" s="4"/>
      <c r="AB1204" s="4"/>
    </row>
    <row r="1205" spans="1:28" x14ac:dyDescent="0.2">
      <c r="A1205" s="4">
        <v>50</v>
      </c>
      <c r="B1205" s="4">
        <v>0</v>
      </c>
      <c r="C1205" s="4">
        <v>0</v>
      </c>
      <c r="D1205" s="4">
        <v>1</v>
      </c>
      <c r="E1205" s="4">
        <v>232</v>
      </c>
      <c r="F1205" s="4">
        <f>ROUND(Source!BC1189,O1205)</f>
        <v>0</v>
      </c>
      <c r="G1205" s="4" t="s">
        <v>124</v>
      </c>
      <c r="H1205" s="4" t="s">
        <v>125</v>
      </c>
      <c r="I1205" s="4"/>
      <c r="J1205" s="4"/>
      <c r="K1205" s="4">
        <v>232</v>
      </c>
      <c r="L1205" s="4">
        <v>15</v>
      </c>
      <c r="M1205" s="4">
        <v>3</v>
      </c>
      <c r="N1205" s="4" t="s">
        <v>3</v>
      </c>
      <c r="O1205" s="4">
        <v>2</v>
      </c>
      <c r="P1205" s="4"/>
      <c r="Q1205" s="4"/>
      <c r="R1205" s="4"/>
      <c r="S1205" s="4"/>
      <c r="T1205" s="4"/>
      <c r="U1205" s="4"/>
      <c r="V1205" s="4"/>
      <c r="W1205" s="4">
        <v>0</v>
      </c>
      <c r="X1205" s="4">
        <v>1</v>
      </c>
      <c r="Y1205" s="4">
        <v>0</v>
      </c>
      <c r="Z1205" s="4"/>
      <c r="AA1205" s="4"/>
      <c r="AB1205" s="4"/>
    </row>
    <row r="1206" spans="1:28" x14ac:dyDescent="0.2">
      <c r="A1206" s="4">
        <v>50</v>
      </c>
      <c r="B1206" s="4">
        <v>0</v>
      </c>
      <c r="C1206" s="4">
        <v>0</v>
      </c>
      <c r="D1206" s="4">
        <v>1</v>
      </c>
      <c r="E1206" s="4">
        <v>214</v>
      </c>
      <c r="F1206" s="4">
        <f>ROUND(Source!AS1189,O1206)</f>
        <v>0</v>
      </c>
      <c r="G1206" s="4" t="s">
        <v>126</v>
      </c>
      <c r="H1206" s="4" t="s">
        <v>127</v>
      </c>
      <c r="I1206" s="4"/>
      <c r="J1206" s="4"/>
      <c r="K1206" s="4">
        <v>214</v>
      </c>
      <c r="L1206" s="4">
        <v>16</v>
      </c>
      <c r="M1206" s="4">
        <v>3</v>
      </c>
      <c r="N1206" s="4" t="s">
        <v>3</v>
      </c>
      <c r="O1206" s="4">
        <v>2</v>
      </c>
      <c r="P1206" s="4"/>
      <c r="Q1206" s="4"/>
      <c r="R1206" s="4"/>
      <c r="S1206" s="4"/>
      <c r="T1206" s="4"/>
      <c r="U1206" s="4"/>
      <c r="V1206" s="4"/>
      <c r="W1206" s="4">
        <v>0</v>
      </c>
      <c r="X1206" s="4">
        <v>1</v>
      </c>
      <c r="Y1206" s="4">
        <v>0</v>
      </c>
      <c r="Z1206" s="4"/>
      <c r="AA1206" s="4"/>
      <c r="AB1206" s="4"/>
    </row>
    <row r="1207" spans="1:28" x14ac:dyDescent="0.2">
      <c r="A1207" s="4">
        <v>50</v>
      </c>
      <c r="B1207" s="4">
        <v>0</v>
      </c>
      <c r="C1207" s="4">
        <v>0</v>
      </c>
      <c r="D1207" s="4">
        <v>1</v>
      </c>
      <c r="E1207" s="4">
        <v>215</v>
      </c>
      <c r="F1207" s="4">
        <f>ROUND(Source!AT1189,O1207)</f>
        <v>0</v>
      </c>
      <c r="G1207" s="4" t="s">
        <v>128</v>
      </c>
      <c r="H1207" s="4" t="s">
        <v>129</v>
      </c>
      <c r="I1207" s="4"/>
      <c r="J1207" s="4"/>
      <c r="K1207" s="4">
        <v>215</v>
      </c>
      <c r="L1207" s="4">
        <v>17</v>
      </c>
      <c r="M1207" s="4">
        <v>3</v>
      </c>
      <c r="N1207" s="4" t="s">
        <v>3</v>
      </c>
      <c r="O1207" s="4">
        <v>2</v>
      </c>
      <c r="P1207" s="4"/>
      <c r="Q1207" s="4"/>
      <c r="R1207" s="4"/>
      <c r="S1207" s="4"/>
      <c r="T1207" s="4"/>
      <c r="U1207" s="4"/>
      <c r="V1207" s="4"/>
      <c r="W1207" s="4">
        <v>0</v>
      </c>
      <c r="X1207" s="4">
        <v>1</v>
      </c>
      <c r="Y1207" s="4">
        <v>0</v>
      </c>
      <c r="Z1207" s="4"/>
      <c r="AA1207" s="4"/>
      <c r="AB1207" s="4"/>
    </row>
    <row r="1208" spans="1:28" x14ac:dyDescent="0.2">
      <c r="A1208" s="4">
        <v>50</v>
      </c>
      <c r="B1208" s="4">
        <v>0</v>
      </c>
      <c r="C1208" s="4">
        <v>0</v>
      </c>
      <c r="D1208" s="4">
        <v>1</v>
      </c>
      <c r="E1208" s="4">
        <v>217</v>
      </c>
      <c r="F1208" s="4">
        <f>ROUND(Source!AU1189,O1208)</f>
        <v>1424552.64</v>
      </c>
      <c r="G1208" s="4" t="s">
        <v>130</v>
      </c>
      <c r="H1208" s="4" t="s">
        <v>131</v>
      </c>
      <c r="I1208" s="4"/>
      <c r="J1208" s="4"/>
      <c r="K1208" s="4">
        <v>217</v>
      </c>
      <c r="L1208" s="4">
        <v>18</v>
      </c>
      <c r="M1208" s="4">
        <v>3</v>
      </c>
      <c r="N1208" s="4" t="s">
        <v>3</v>
      </c>
      <c r="O1208" s="4">
        <v>2</v>
      </c>
      <c r="P1208" s="4"/>
      <c r="Q1208" s="4"/>
      <c r="R1208" s="4"/>
      <c r="S1208" s="4"/>
      <c r="T1208" s="4"/>
      <c r="U1208" s="4"/>
      <c r="V1208" s="4"/>
      <c r="W1208" s="4">
        <v>1424552.64</v>
      </c>
      <c r="X1208" s="4">
        <v>1</v>
      </c>
      <c r="Y1208" s="4">
        <v>1424552.64</v>
      </c>
      <c r="Z1208" s="4"/>
      <c r="AA1208" s="4"/>
      <c r="AB1208" s="4"/>
    </row>
    <row r="1209" spans="1:28" x14ac:dyDescent="0.2">
      <c r="A1209" s="4">
        <v>50</v>
      </c>
      <c r="B1209" s="4">
        <v>0</v>
      </c>
      <c r="C1209" s="4">
        <v>0</v>
      </c>
      <c r="D1209" s="4">
        <v>1</v>
      </c>
      <c r="E1209" s="4">
        <v>230</v>
      </c>
      <c r="F1209" s="4">
        <f>ROUND(Source!BA1189,O1209)</f>
        <v>0</v>
      </c>
      <c r="G1209" s="4" t="s">
        <v>132</v>
      </c>
      <c r="H1209" s="4" t="s">
        <v>133</v>
      </c>
      <c r="I1209" s="4"/>
      <c r="J1209" s="4"/>
      <c r="K1209" s="4">
        <v>230</v>
      </c>
      <c r="L1209" s="4">
        <v>19</v>
      </c>
      <c r="M1209" s="4">
        <v>3</v>
      </c>
      <c r="N1209" s="4" t="s">
        <v>3</v>
      </c>
      <c r="O1209" s="4">
        <v>2</v>
      </c>
      <c r="P1209" s="4"/>
      <c r="Q1209" s="4"/>
      <c r="R1209" s="4"/>
      <c r="S1209" s="4"/>
      <c r="T1209" s="4"/>
      <c r="U1209" s="4"/>
      <c r="V1209" s="4"/>
      <c r="W1209" s="4">
        <v>0</v>
      </c>
      <c r="X1209" s="4">
        <v>1</v>
      </c>
      <c r="Y1209" s="4">
        <v>0</v>
      </c>
      <c r="Z1209" s="4"/>
      <c r="AA1209" s="4"/>
      <c r="AB1209" s="4"/>
    </row>
    <row r="1210" spans="1:28" x14ac:dyDescent="0.2">
      <c r="A1210" s="4">
        <v>50</v>
      </c>
      <c r="B1210" s="4">
        <v>0</v>
      </c>
      <c r="C1210" s="4">
        <v>0</v>
      </c>
      <c r="D1210" s="4">
        <v>1</v>
      </c>
      <c r="E1210" s="4">
        <v>206</v>
      </c>
      <c r="F1210" s="4">
        <f>ROUND(Source!T1189,O1210)</f>
        <v>0</v>
      </c>
      <c r="G1210" s="4" t="s">
        <v>134</v>
      </c>
      <c r="H1210" s="4" t="s">
        <v>135</v>
      </c>
      <c r="I1210" s="4"/>
      <c r="J1210" s="4"/>
      <c r="K1210" s="4">
        <v>206</v>
      </c>
      <c r="L1210" s="4">
        <v>20</v>
      </c>
      <c r="M1210" s="4">
        <v>3</v>
      </c>
      <c r="N1210" s="4" t="s">
        <v>3</v>
      </c>
      <c r="O1210" s="4">
        <v>2</v>
      </c>
      <c r="P1210" s="4"/>
      <c r="Q1210" s="4"/>
      <c r="R1210" s="4"/>
      <c r="S1210" s="4"/>
      <c r="T1210" s="4"/>
      <c r="U1210" s="4"/>
      <c r="V1210" s="4"/>
      <c r="W1210" s="4">
        <v>0</v>
      </c>
      <c r="X1210" s="4">
        <v>1</v>
      </c>
      <c r="Y1210" s="4">
        <v>0</v>
      </c>
      <c r="Z1210" s="4"/>
      <c r="AA1210" s="4"/>
      <c r="AB1210" s="4"/>
    </row>
    <row r="1211" spans="1:28" x14ac:dyDescent="0.2">
      <c r="A1211" s="4">
        <v>50</v>
      </c>
      <c r="B1211" s="4">
        <v>0</v>
      </c>
      <c r="C1211" s="4">
        <v>0</v>
      </c>
      <c r="D1211" s="4">
        <v>1</v>
      </c>
      <c r="E1211" s="4">
        <v>207</v>
      </c>
      <c r="F1211" s="4">
        <f>Source!U1189</f>
        <v>1758.0950000000003</v>
      </c>
      <c r="G1211" s="4" t="s">
        <v>136</v>
      </c>
      <c r="H1211" s="4" t="s">
        <v>137</v>
      </c>
      <c r="I1211" s="4"/>
      <c r="J1211" s="4"/>
      <c r="K1211" s="4">
        <v>207</v>
      </c>
      <c r="L1211" s="4">
        <v>21</v>
      </c>
      <c r="M1211" s="4">
        <v>3</v>
      </c>
      <c r="N1211" s="4" t="s">
        <v>3</v>
      </c>
      <c r="O1211" s="4">
        <v>-1</v>
      </c>
      <c r="P1211" s="4"/>
      <c r="Q1211" s="4"/>
      <c r="R1211" s="4"/>
      <c r="S1211" s="4"/>
      <c r="T1211" s="4"/>
      <c r="U1211" s="4"/>
      <c r="V1211" s="4"/>
      <c r="W1211" s="4">
        <v>1758.095</v>
      </c>
      <c r="X1211" s="4">
        <v>1</v>
      </c>
      <c r="Y1211" s="4">
        <v>1758.095</v>
      </c>
      <c r="Z1211" s="4"/>
      <c r="AA1211" s="4"/>
      <c r="AB1211" s="4"/>
    </row>
    <row r="1212" spans="1:28" x14ac:dyDescent="0.2">
      <c r="A1212" s="4">
        <v>50</v>
      </c>
      <c r="B1212" s="4">
        <v>0</v>
      </c>
      <c r="C1212" s="4">
        <v>0</v>
      </c>
      <c r="D1212" s="4">
        <v>1</v>
      </c>
      <c r="E1212" s="4">
        <v>208</v>
      </c>
      <c r="F1212" s="4">
        <f>Source!V1189</f>
        <v>0</v>
      </c>
      <c r="G1212" s="4" t="s">
        <v>138</v>
      </c>
      <c r="H1212" s="4" t="s">
        <v>139</v>
      </c>
      <c r="I1212" s="4"/>
      <c r="J1212" s="4"/>
      <c r="K1212" s="4">
        <v>208</v>
      </c>
      <c r="L1212" s="4">
        <v>22</v>
      </c>
      <c r="M1212" s="4">
        <v>3</v>
      </c>
      <c r="N1212" s="4" t="s">
        <v>3</v>
      </c>
      <c r="O1212" s="4">
        <v>-1</v>
      </c>
      <c r="P1212" s="4"/>
      <c r="Q1212" s="4"/>
      <c r="R1212" s="4"/>
      <c r="S1212" s="4"/>
      <c r="T1212" s="4"/>
      <c r="U1212" s="4"/>
      <c r="V1212" s="4"/>
      <c r="W1212" s="4">
        <v>0</v>
      </c>
      <c r="X1212" s="4">
        <v>1</v>
      </c>
      <c r="Y1212" s="4">
        <v>0</v>
      </c>
      <c r="Z1212" s="4"/>
      <c r="AA1212" s="4"/>
      <c r="AB1212" s="4"/>
    </row>
    <row r="1213" spans="1:28" x14ac:dyDescent="0.2">
      <c r="A1213" s="4">
        <v>50</v>
      </c>
      <c r="B1213" s="4">
        <v>0</v>
      </c>
      <c r="C1213" s="4">
        <v>0</v>
      </c>
      <c r="D1213" s="4">
        <v>1</v>
      </c>
      <c r="E1213" s="4">
        <v>209</v>
      </c>
      <c r="F1213" s="4">
        <f>ROUND(Source!W1189,O1213)</f>
        <v>0</v>
      </c>
      <c r="G1213" s="4" t="s">
        <v>140</v>
      </c>
      <c r="H1213" s="4" t="s">
        <v>141</v>
      </c>
      <c r="I1213" s="4"/>
      <c r="J1213" s="4"/>
      <c r="K1213" s="4">
        <v>209</v>
      </c>
      <c r="L1213" s="4">
        <v>23</v>
      </c>
      <c r="M1213" s="4">
        <v>3</v>
      </c>
      <c r="N1213" s="4" t="s">
        <v>3</v>
      </c>
      <c r="O1213" s="4">
        <v>2</v>
      </c>
      <c r="P1213" s="4"/>
      <c r="Q1213" s="4"/>
      <c r="R1213" s="4"/>
      <c r="S1213" s="4"/>
      <c r="T1213" s="4"/>
      <c r="U1213" s="4"/>
      <c r="V1213" s="4"/>
      <c r="W1213" s="4">
        <v>0</v>
      </c>
      <c r="X1213" s="4">
        <v>1</v>
      </c>
      <c r="Y1213" s="4">
        <v>0</v>
      </c>
      <c r="Z1213" s="4"/>
      <c r="AA1213" s="4"/>
      <c r="AB1213" s="4"/>
    </row>
    <row r="1214" spans="1:28" x14ac:dyDescent="0.2">
      <c r="A1214" s="4">
        <v>50</v>
      </c>
      <c r="B1214" s="4">
        <v>0</v>
      </c>
      <c r="C1214" s="4">
        <v>0</v>
      </c>
      <c r="D1214" s="4">
        <v>1</v>
      </c>
      <c r="E1214" s="4">
        <v>233</v>
      </c>
      <c r="F1214" s="4">
        <f>ROUND(Source!BD1189,O1214)</f>
        <v>0</v>
      </c>
      <c r="G1214" s="4" t="s">
        <v>142</v>
      </c>
      <c r="H1214" s="4" t="s">
        <v>143</v>
      </c>
      <c r="I1214" s="4"/>
      <c r="J1214" s="4"/>
      <c r="K1214" s="4">
        <v>233</v>
      </c>
      <c r="L1214" s="4">
        <v>24</v>
      </c>
      <c r="M1214" s="4">
        <v>3</v>
      </c>
      <c r="N1214" s="4" t="s">
        <v>3</v>
      </c>
      <c r="O1214" s="4">
        <v>2</v>
      </c>
      <c r="P1214" s="4"/>
      <c r="Q1214" s="4"/>
      <c r="R1214" s="4"/>
      <c r="S1214" s="4"/>
      <c r="T1214" s="4"/>
      <c r="U1214" s="4"/>
      <c r="V1214" s="4"/>
      <c r="W1214" s="4">
        <v>0</v>
      </c>
      <c r="X1214" s="4">
        <v>1</v>
      </c>
      <c r="Y1214" s="4">
        <v>0</v>
      </c>
      <c r="Z1214" s="4"/>
      <c r="AA1214" s="4"/>
      <c r="AB1214" s="4"/>
    </row>
    <row r="1215" spans="1:28" x14ac:dyDescent="0.2">
      <c r="A1215" s="4">
        <v>50</v>
      </c>
      <c r="B1215" s="4">
        <v>0</v>
      </c>
      <c r="C1215" s="4">
        <v>0</v>
      </c>
      <c r="D1215" s="4">
        <v>1</v>
      </c>
      <c r="E1215" s="4">
        <v>210</v>
      </c>
      <c r="F1215" s="4">
        <f>ROUND(Source!X1189,O1215)</f>
        <v>447221.75</v>
      </c>
      <c r="G1215" s="4" t="s">
        <v>144</v>
      </c>
      <c r="H1215" s="4" t="s">
        <v>145</v>
      </c>
      <c r="I1215" s="4"/>
      <c r="J1215" s="4"/>
      <c r="K1215" s="4">
        <v>210</v>
      </c>
      <c r="L1215" s="4">
        <v>25</v>
      </c>
      <c r="M1215" s="4">
        <v>3</v>
      </c>
      <c r="N1215" s="4" t="s">
        <v>3</v>
      </c>
      <c r="O1215" s="4">
        <v>2</v>
      </c>
      <c r="P1215" s="4"/>
      <c r="Q1215" s="4"/>
      <c r="R1215" s="4"/>
      <c r="S1215" s="4"/>
      <c r="T1215" s="4"/>
      <c r="U1215" s="4"/>
      <c r="V1215" s="4"/>
      <c r="W1215" s="4">
        <v>447221.75</v>
      </c>
      <c r="X1215" s="4">
        <v>1</v>
      </c>
      <c r="Y1215" s="4">
        <v>447221.75</v>
      </c>
      <c r="Z1215" s="4"/>
      <c r="AA1215" s="4"/>
      <c r="AB1215" s="4"/>
    </row>
    <row r="1216" spans="1:28" x14ac:dyDescent="0.2">
      <c r="A1216" s="4">
        <v>50</v>
      </c>
      <c r="B1216" s="4">
        <v>0</v>
      </c>
      <c r="C1216" s="4">
        <v>0</v>
      </c>
      <c r="D1216" s="4">
        <v>1</v>
      </c>
      <c r="E1216" s="4">
        <v>211</v>
      </c>
      <c r="F1216" s="4">
        <f>ROUND(Source!Y1189,O1216)</f>
        <v>63888.82</v>
      </c>
      <c r="G1216" s="4" t="s">
        <v>146</v>
      </c>
      <c r="H1216" s="4" t="s">
        <v>147</v>
      </c>
      <c r="I1216" s="4"/>
      <c r="J1216" s="4"/>
      <c r="K1216" s="4">
        <v>211</v>
      </c>
      <c r="L1216" s="4">
        <v>26</v>
      </c>
      <c r="M1216" s="4">
        <v>3</v>
      </c>
      <c r="N1216" s="4" t="s">
        <v>3</v>
      </c>
      <c r="O1216" s="4">
        <v>2</v>
      </c>
      <c r="P1216" s="4"/>
      <c r="Q1216" s="4"/>
      <c r="R1216" s="4"/>
      <c r="S1216" s="4"/>
      <c r="T1216" s="4"/>
      <c r="U1216" s="4"/>
      <c r="V1216" s="4"/>
      <c r="W1216" s="4">
        <v>63888.82</v>
      </c>
      <c r="X1216" s="4">
        <v>1</v>
      </c>
      <c r="Y1216" s="4">
        <v>63888.82</v>
      </c>
      <c r="Z1216" s="4"/>
      <c r="AA1216" s="4"/>
      <c r="AB1216" s="4"/>
    </row>
    <row r="1217" spans="1:206" x14ac:dyDescent="0.2">
      <c r="A1217" s="4">
        <v>50</v>
      </c>
      <c r="B1217" s="4">
        <v>0</v>
      </c>
      <c r="C1217" s="4">
        <v>0</v>
      </c>
      <c r="D1217" s="4">
        <v>1</v>
      </c>
      <c r="E1217" s="4">
        <v>224</v>
      </c>
      <c r="F1217" s="4">
        <f>ROUND(Source!AR1189,O1217)</f>
        <v>1424552.64</v>
      </c>
      <c r="G1217" s="4" t="s">
        <v>148</v>
      </c>
      <c r="H1217" s="4" t="s">
        <v>149</v>
      </c>
      <c r="I1217" s="4"/>
      <c r="J1217" s="4"/>
      <c r="K1217" s="4">
        <v>224</v>
      </c>
      <c r="L1217" s="4">
        <v>27</v>
      </c>
      <c r="M1217" s="4">
        <v>3</v>
      </c>
      <c r="N1217" s="4" t="s">
        <v>3</v>
      </c>
      <c r="O1217" s="4">
        <v>2</v>
      </c>
      <c r="P1217" s="4"/>
      <c r="Q1217" s="4"/>
      <c r="R1217" s="4"/>
      <c r="S1217" s="4"/>
      <c r="T1217" s="4"/>
      <c r="U1217" s="4"/>
      <c r="V1217" s="4"/>
      <c r="W1217" s="4">
        <v>1424552.64</v>
      </c>
      <c r="X1217" s="4">
        <v>1</v>
      </c>
      <c r="Y1217" s="4">
        <v>1424552.64</v>
      </c>
      <c r="Z1217" s="4"/>
      <c r="AA1217" s="4"/>
      <c r="AB1217" s="4"/>
    </row>
    <row r="1219" spans="1:206" x14ac:dyDescent="0.2">
      <c r="A1219" s="2">
        <v>51</v>
      </c>
      <c r="B1219" s="2">
        <f>B20</f>
        <v>1</v>
      </c>
      <c r="C1219" s="2">
        <f>A20</f>
        <v>3</v>
      </c>
      <c r="D1219" s="2">
        <f>ROW(A20)</f>
        <v>20</v>
      </c>
      <c r="E1219" s="2"/>
      <c r="F1219" s="2" t="str">
        <f>IF(F20&lt;&gt;"",F20,"")</f>
        <v>Новая локальная смета</v>
      </c>
      <c r="G1219" s="2" t="str">
        <f>IF(G20&lt;&gt;"",G20,"")</f>
        <v>Новая локальная смета</v>
      </c>
      <c r="H1219" s="2">
        <v>0</v>
      </c>
      <c r="I1219" s="2"/>
      <c r="J1219" s="2"/>
      <c r="K1219" s="2"/>
      <c r="L1219" s="2"/>
      <c r="M1219" s="2"/>
      <c r="N1219" s="2"/>
      <c r="O1219" s="2">
        <f t="shared" ref="O1219:T1219" si="819">ROUND(O212+O441+O660+O778+O963+O1189+AB1219,2)</f>
        <v>3336750.19</v>
      </c>
      <c r="P1219" s="2">
        <f t="shared" si="819"/>
        <v>125966.26</v>
      </c>
      <c r="Q1219" s="2">
        <f t="shared" si="819"/>
        <v>382431.94</v>
      </c>
      <c r="R1219" s="2">
        <f t="shared" si="819"/>
        <v>249631.95</v>
      </c>
      <c r="S1219" s="2">
        <f t="shared" si="819"/>
        <v>2828351.99</v>
      </c>
      <c r="T1219" s="2">
        <f t="shared" si="819"/>
        <v>0</v>
      </c>
      <c r="U1219" s="2">
        <f>U212+U441+U660+U778+U963+U1189+AH1219</f>
        <v>7586.915</v>
      </c>
      <c r="V1219" s="2">
        <f>V212+V441+V660+V778+V963+V1189+AI1219</f>
        <v>0</v>
      </c>
      <c r="W1219" s="2">
        <f>ROUND(W212+W441+W660+W778+W963+W1189+AJ1219,2)</f>
        <v>0</v>
      </c>
      <c r="X1219" s="2">
        <f>ROUND(X212+X441+X660+X778+X963+X1189+AK1219,2)</f>
        <v>1979846.4</v>
      </c>
      <c r="Y1219" s="2">
        <f>ROUND(Y212+Y441+Y660+Y778+Y963+Y1189+AL1219,2)</f>
        <v>282835.23</v>
      </c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>
        <f t="shared" ref="AO1219:BD1219" si="820">ROUND(AO212+AO441+AO660+AO778+AO963+AO1189+BX1219,2)</f>
        <v>0</v>
      </c>
      <c r="AP1219" s="2">
        <f t="shared" si="820"/>
        <v>0</v>
      </c>
      <c r="AQ1219" s="2">
        <f t="shared" si="820"/>
        <v>0</v>
      </c>
      <c r="AR1219" s="2">
        <f t="shared" si="820"/>
        <v>5869034.3300000001</v>
      </c>
      <c r="AS1219" s="2">
        <f t="shared" si="820"/>
        <v>0</v>
      </c>
      <c r="AT1219" s="2">
        <f t="shared" si="820"/>
        <v>0</v>
      </c>
      <c r="AU1219" s="2">
        <f t="shared" si="820"/>
        <v>5869034.3300000001</v>
      </c>
      <c r="AV1219" s="2">
        <f t="shared" si="820"/>
        <v>125966.26</v>
      </c>
      <c r="AW1219" s="2">
        <f t="shared" si="820"/>
        <v>125966.26</v>
      </c>
      <c r="AX1219" s="2">
        <f t="shared" si="820"/>
        <v>0</v>
      </c>
      <c r="AY1219" s="2">
        <f t="shared" si="820"/>
        <v>125966.26</v>
      </c>
      <c r="AZ1219" s="2">
        <f t="shared" si="820"/>
        <v>0</v>
      </c>
      <c r="BA1219" s="2">
        <f t="shared" si="820"/>
        <v>0</v>
      </c>
      <c r="BB1219" s="2">
        <f t="shared" si="820"/>
        <v>0</v>
      </c>
      <c r="BC1219" s="2">
        <f t="shared" si="820"/>
        <v>0</v>
      </c>
      <c r="BD1219" s="2">
        <f t="shared" si="820"/>
        <v>0</v>
      </c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  <c r="BQ1219" s="2"/>
      <c r="BR1219" s="2"/>
      <c r="BS1219" s="2"/>
      <c r="BT1219" s="2"/>
      <c r="BU1219" s="2"/>
      <c r="BV1219" s="2"/>
      <c r="BW1219" s="2"/>
      <c r="BX1219" s="2"/>
      <c r="BY1219" s="2"/>
      <c r="BZ1219" s="2"/>
      <c r="CA1219" s="2"/>
      <c r="CB1219" s="2"/>
      <c r="CC1219" s="2"/>
      <c r="CD1219" s="2"/>
      <c r="CE1219" s="2"/>
      <c r="CF1219" s="2"/>
      <c r="CG1219" s="2"/>
      <c r="CH1219" s="2"/>
      <c r="CI1219" s="2"/>
      <c r="CJ1219" s="2"/>
      <c r="CK1219" s="2"/>
      <c r="CL1219" s="2"/>
      <c r="CM1219" s="2"/>
      <c r="CN1219" s="2"/>
      <c r="CO1219" s="2"/>
      <c r="CP1219" s="2"/>
      <c r="CQ1219" s="2"/>
      <c r="CR1219" s="2"/>
      <c r="CS1219" s="2"/>
      <c r="CT1219" s="2"/>
      <c r="CU1219" s="2"/>
      <c r="CV1219" s="2"/>
      <c r="CW1219" s="2"/>
      <c r="CX1219" s="2"/>
      <c r="CY1219" s="2"/>
      <c r="CZ1219" s="2"/>
      <c r="DA1219" s="2"/>
      <c r="DB1219" s="2"/>
      <c r="DC1219" s="2"/>
      <c r="DD1219" s="2"/>
      <c r="DE1219" s="2"/>
      <c r="DF1219" s="2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>
        <v>0</v>
      </c>
    </row>
    <row r="1221" spans="1:206" x14ac:dyDescent="0.2">
      <c r="A1221" s="4">
        <v>50</v>
      </c>
      <c r="B1221" s="4">
        <v>0</v>
      </c>
      <c r="C1221" s="4">
        <v>0</v>
      </c>
      <c r="D1221" s="4">
        <v>1</v>
      </c>
      <c r="E1221" s="4">
        <v>201</v>
      </c>
      <c r="F1221" s="4">
        <f>ROUND(Source!O1219,O1221)</f>
        <v>3336750.19</v>
      </c>
      <c r="G1221" s="4" t="s">
        <v>96</v>
      </c>
      <c r="H1221" s="4" t="s">
        <v>97</v>
      </c>
      <c r="I1221" s="4"/>
      <c r="J1221" s="4"/>
      <c r="K1221" s="4">
        <v>201</v>
      </c>
      <c r="L1221" s="4">
        <v>1</v>
      </c>
      <c r="M1221" s="4">
        <v>3</v>
      </c>
      <c r="N1221" s="4" t="s">
        <v>3</v>
      </c>
      <c r="O1221" s="4">
        <v>2</v>
      </c>
      <c r="P1221" s="4"/>
      <c r="Q1221" s="4"/>
      <c r="R1221" s="4"/>
      <c r="S1221" s="4"/>
      <c r="T1221" s="4"/>
      <c r="U1221" s="4"/>
      <c r="V1221" s="4"/>
      <c r="W1221" s="4">
        <v>3336750.19</v>
      </c>
      <c r="X1221" s="4">
        <v>1</v>
      </c>
      <c r="Y1221" s="4">
        <v>3336750.19</v>
      </c>
      <c r="Z1221" s="4"/>
      <c r="AA1221" s="4"/>
      <c r="AB1221" s="4"/>
    </row>
    <row r="1222" spans="1:206" x14ac:dyDescent="0.2">
      <c r="A1222" s="4">
        <v>50</v>
      </c>
      <c r="B1222" s="4">
        <v>0</v>
      </c>
      <c r="C1222" s="4">
        <v>0</v>
      </c>
      <c r="D1222" s="4">
        <v>1</v>
      </c>
      <c r="E1222" s="4">
        <v>202</v>
      </c>
      <c r="F1222" s="4">
        <f>ROUND(Source!P1219,O1222)</f>
        <v>125966.26</v>
      </c>
      <c r="G1222" s="4" t="s">
        <v>98</v>
      </c>
      <c r="H1222" s="4" t="s">
        <v>99</v>
      </c>
      <c r="I1222" s="4"/>
      <c r="J1222" s="4"/>
      <c r="K1222" s="4">
        <v>202</v>
      </c>
      <c r="L1222" s="4">
        <v>2</v>
      </c>
      <c r="M1222" s="4">
        <v>3</v>
      </c>
      <c r="N1222" s="4" t="s">
        <v>3</v>
      </c>
      <c r="O1222" s="4">
        <v>2</v>
      </c>
      <c r="P1222" s="4"/>
      <c r="Q1222" s="4"/>
      <c r="R1222" s="4"/>
      <c r="S1222" s="4"/>
      <c r="T1222" s="4"/>
      <c r="U1222" s="4"/>
      <c r="V1222" s="4"/>
      <c r="W1222" s="4">
        <v>125966.26</v>
      </c>
      <c r="X1222" s="4">
        <v>1</v>
      </c>
      <c r="Y1222" s="4">
        <v>125966.26</v>
      </c>
      <c r="Z1222" s="4"/>
      <c r="AA1222" s="4"/>
      <c r="AB1222" s="4"/>
    </row>
    <row r="1223" spans="1:206" x14ac:dyDescent="0.2">
      <c r="A1223" s="4">
        <v>50</v>
      </c>
      <c r="B1223" s="4">
        <v>0</v>
      </c>
      <c r="C1223" s="4">
        <v>0</v>
      </c>
      <c r="D1223" s="4">
        <v>1</v>
      </c>
      <c r="E1223" s="4">
        <v>222</v>
      </c>
      <c r="F1223" s="4">
        <f>ROUND(Source!AO1219,O1223)</f>
        <v>0</v>
      </c>
      <c r="G1223" s="4" t="s">
        <v>100</v>
      </c>
      <c r="H1223" s="4" t="s">
        <v>101</v>
      </c>
      <c r="I1223" s="4"/>
      <c r="J1223" s="4"/>
      <c r="K1223" s="4">
        <v>222</v>
      </c>
      <c r="L1223" s="4">
        <v>3</v>
      </c>
      <c r="M1223" s="4">
        <v>3</v>
      </c>
      <c r="N1223" s="4" t="s">
        <v>3</v>
      </c>
      <c r="O1223" s="4">
        <v>2</v>
      </c>
      <c r="P1223" s="4"/>
      <c r="Q1223" s="4"/>
      <c r="R1223" s="4"/>
      <c r="S1223" s="4"/>
      <c r="T1223" s="4"/>
      <c r="U1223" s="4"/>
      <c r="V1223" s="4"/>
      <c r="W1223" s="4">
        <v>0</v>
      </c>
      <c r="X1223" s="4">
        <v>1</v>
      </c>
      <c r="Y1223" s="4">
        <v>0</v>
      </c>
      <c r="Z1223" s="4"/>
      <c r="AA1223" s="4"/>
      <c r="AB1223" s="4"/>
    </row>
    <row r="1224" spans="1:206" x14ac:dyDescent="0.2">
      <c r="A1224" s="4">
        <v>50</v>
      </c>
      <c r="B1224" s="4">
        <v>0</v>
      </c>
      <c r="C1224" s="4">
        <v>0</v>
      </c>
      <c r="D1224" s="4">
        <v>1</v>
      </c>
      <c r="E1224" s="4">
        <v>225</v>
      </c>
      <c r="F1224" s="4">
        <f>ROUND(Source!AV1219,O1224)</f>
        <v>125966.26</v>
      </c>
      <c r="G1224" s="4" t="s">
        <v>102</v>
      </c>
      <c r="H1224" s="4" t="s">
        <v>103</v>
      </c>
      <c r="I1224" s="4"/>
      <c r="J1224" s="4"/>
      <c r="K1224" s="4">
        <v>225</v>
      </c>
      <c r="L1224" s="4">
        <v>4</v>
      </c>
      <c r="M1224" s="4">
        <v>3</v>
      </c>
      <c r="N1224" s="4" t="s">
        <v>3</v>
      </c>
      <c r="O1224" s="4">
        <v>2</v>
      </c>
      <c r="P1224" s="4"/>
      <c r="Q1224" s="4"/>
      <c r="R1224" s="4"/>
      <c r="S1224" s="4"/>
      <c r="T1224" s="4"/>
      <c r="U1224" s="4"/>
      <c r="V1224" s="4"/>
      <c r="W1224" s="4">
        <v>125966.26</v>
      </c>
      <c r="X1224" s="4">
        <v>1</v>
      </c>
      <c r="Y1224" s="4">
        <v>125966.26</v>
      </c>
      <c r="Z1224" s="4"/>
      <c r="AA1224" s="4"/>
      <c r="AB1224" s="4"/>
    </row>
    <row r="1225" spans="1:206" x14ac:dyDescent="0.2">
      <c r="A1225" s="4">
        <v>50</v>
      </c>
      <c r="B1225" s="4">
        <v>0</v>
      </c>
      <c r="C1225" s="4">
        <v>0</v>
      </c>
      <c r="D1225" s="4">
        <v>1</v>
      </c>
      <c r="E1225" s="4">
        <v>226</v>
      </c>
      <c r="F1225" s="4">
        <f>ROUND(Source!AW1219,O1225)</f>
        <v>125966.26</v>
      </c>
      <c r="G1225" s="4" t="s">
        <v>104</v>
      </c>
      <c r="H1225" s="4" t="s">
        <v>105</v>
      </c>
      <c r="I1225" s="4"/>
      <c r="J1225" s="4"/>
      <c r="K1225" s="4">
        <v>226</v>
      </c>
      <c r="L1225" s="4">
        <v>5</v>
      </c>
      <c r="M1225" s="4">
        <v>3</v>
      </c>
      <c r="N1225" s="4" t="s">
        <v>3</v>
      </c>
      <c r="O1225" s="4">
        <v>2</v>
      </c>
      <c r="P1225" s="4"/>
      <c r="Q1225" s="4"/>
      <c r="R1225" s="4"/>
      <c r="S1225" s="4"/>
      <c r="T1225" s="4"/>
      <c r="U1225" s="4"/>
      <c r="V1225" s="4"/>
      <c r="W1225" s="4">
        <v>125966.26</v>
      </c>
      <c r="X1225" s="4">
        <v>1</v>
      </c>
      <c r="Y1225" s="4">
        <v>125966.26</v>
      </c>
      <c r="Z1225" s="4"/>
      <c r="AA1225" s="4"/>
      <c r="AB1225" s="4"/>
    </row>
    <row r="1226" spans="1:206" x14ac:dyDescent="0.2">
      <c r="A1226" s="4">
        <v>50</v>
      </c>
      <c r="B1226" s="4">
        <v>0</v>
      </c>
      <c r="C1226" s="4">
        <v>0</v>
      </c>
      <c r="D1226" s="4">
        <v>1</v>
      </c>
      <c r="E1226" s="4">
        <v>227</v>
      </c>
      <c r="F1226" s="4">
        <f>ROUND(Source!AX1219,O1226)</f>
        <v>0</v>
      </c>
      <c r="G1226" s="4" t="s">
        <v>106</v>
      </c>
      <c r="H1226" s="4" t="s">
        <v>107</v>
      </c>
      <c r="I1226" s="4"/>
      <c r="J1226" s="4"/>
      <c r="K1226" s="4">
        <v>227</v>
      </c>
      <c r="L1226" s="4">
        <v>6</v>
      </c>
      <c r="M1226" s="4">
        <v>3</v>
      </c>
      <c r="N1226" s="4" t="s">
        <v>3</v>
      </c>
      <c r="O1226" s="4">
        <v>2</v>
      </c>
      <c r="P1226" s="4"/>
      <c r="Q1226" s="4"/>
      <c r="R1226" s="4"/>
      <c r="S1226" s="4"/>
      <c r="T1226" s="4"/>
      <c r="U1226" s="4"/>
      <c r="V1226" s="4"/>
      <c r="W1226" s="4">
        <v>0</v>
      </c>
      <c r="X1226" s="4">
        <v>1</v>
      </c>
      <c r="Y1226" s="4">
        <v>0</v>
      </c>
      <c r="Z1226" s="4"/>
      <c r="AA1226" s="4"/>
      <c r="AB1226" s="4"/>
    </row>
    <row r="1227" spans="1:206" x14ac:dyDescent="0.2">
      <c r="A1227" s="4">
        <v>50</v>
      </c>
      <c r="B1227" s="4">
        <v>0</v>
      </c>
      <c r="C1227" s="4">
        <v>0</v>
      </c>
      <c r="D1227" s="4">
        <v>1</v>
      </c>
      <c r="E1227" s="4">
        <v>228</v>
      </c>
      <c r="F1227" s="4">
        <f>ROUND(Source!AY1219,O1227)</f>
        <v>125966.26</v>
      </c>
      <c r="G1227" s="4" t="s">
        <v>108</v>
      </c>
      <c r="H1227" s="4" t="s">
        <v>109</v>
      </c>
      <c r="I1227" s="4"/>
      <c r="J1227" s="4"/>
      <c r="K1227" s="4">
        <v>228</v>
      </c>
      <c r="L1227" s="4">
        <v>7</v>
      </c>
      <c r="M1227" s="4">
        <v>3</v>
      </c>
      <c r="N1227" s="4" t="s">
        <v>3</v>
      </c>
      <c r="O1227" s="4">
        <v>2</v>
      </c>
      <c r="P1227" s="4"/>
      <c r="Q1227" s="4"/>
      <c r="R1227" s="4"/>
      <c r="S1227" s="4"/>
      <c r="T1227" s="4"/>
      <c r="U1227" s="4"/>
      <c r="V1227" s="4"/>
      <c r="W1227" s="4">
        <v>125966.26</v>
      </c>
      <c r="X1227" s="4">
        <v>1</v>
      </c>
      <c r="Y1227" s="4">
        <v>125966.26</v>
      </c>
      <c r="Z1227" s="4"/>
      <c r="AA1227" s="4"/>
      <c r="AB1227" s="4"/>
    </row>
    <row r="1228" spans="1:206" x14ac:dyDescent="0.2">
      <c r="A1228" s="4">
        <v>50</v>
      </c>
      <c r="B1228" s="4">
        <v>0</v>
      </c>
      <c r="C1228" s="4">
        <v>0</v>
      </c>
      <c r="D1228" s="4">
        <v>1</v>
      </c>
      <c r="E1228" s="4">
        <v>216</v>
      </c>
      <c r="F1228" s="4">
        <f>ROUND(Source!AP1219,O1228)</f>
        <v>0</v>
      </c>
      <c r="G1228" s="4" t="s">
        <v>110</v>
      </c>
      <c r="H1228" s="4" t="s">
        <v>111</v>
      </c>
      <c r="I1228" s="4"/>
      <c r="J1228" s="4"/>
      <c r="K1228" s="4">
        <v>216</v>
      </c>
      <c r="L1228" s="4">
        <v>8</v>
      </c>
      <c r="M1228" s="4">
        <v>3</v>
      </c>
      <c r="N1228" s="4" t="s">
        <v>3</v>
      </c>
      <c r="O1228" s="4">
        <v>2</v>
      </c>
      <c r="P1228" s="4"/>
      <c r="Q1228" s="4"/>
      <c r="R1228" s="4"/>
      <c r="S1228" s="4"/>
      <c r="T1228" s="4"/>
      <c r="U1228" s="4"/>
      <c r="V1228" s="4"/>
      <c r="W1228" s="4">
        <v>0</v>
      </c>
      <c r="X1228" s="4">
        <v>1</v>
      </c>
      <c r="Y1228" s="4">
        <v>0</v>
      </c>
      <c r="Z1228" s="4"/>
      <c r="AA1228" s="4"/>
      <c r="AB1228" s="4"/>
    </row>
    <row r="1229" spans="1:206" x14ac:dyDescent="0.2">
      <c r="A1229" s="4">
        <v>50</v>
      </c>
      <c r="B1229" s="4">
        <v>0</v>
      </c>
      <c r="C1229" s="4">
        <v>0</v>
      </c>
      <c r="D1229" s="4">
        <v>1</v>
      </c>
      <c r="E1229" s="4">
        <v>223</v>
      </c>
      <c r="F1229" s="4">
        <f>ROUND(Source!AQ1219,O1229)</f>
        <v>0</v>
      </c>
      <c r="G1229" s="4" t="s">
        <v>112</v>
      </c>
      <c r="H1229" s="4" t="s">
        <v>113</v>
      </c>
      <c r="I1229" s="4"/>
      <c r="J1229" s="4"/>
      <c r="K1229" s="4">
        <v>223</v>
      </c>
      <c r="L1229" s="4">
        <v>9</v>
      </c>
      <c r="M1229" s="4">
        <v>3</v>
      </c>
      <c r="N1229" s="4" t="s">
        <v>3</v>
      </c>
      <c r="O1229" s="4">
        <v>2</v>
      </c>
      <c r="P1229" s="4"/>
      <c r="Q1229" s="4"/>
      <c r="R1229" s="4"/>
      <c r="S1229" s="4"/>
      <c r="T1229" s="4"/>
      <c r="U1229" s="4"/>
      <c r="V1229" s="4"/>
      <c r="W1229" s="4">
        <v>0</v>
      </c>
      <c r="X1229" s="4">
        <v>1</v>
      </c>
      <c r="Y1229" s="4">
        <v>0</v>
      </c>
      <c r="Z1229" s="4"/>
      <c r="AA1229" s="4"/>
      <c r="AB1229" s="4"/>
    </row>
    <row r="1230" spans="1:206" x14ac:dyDescent="0.2">
      <c r="A1230" s="4">
        <v>50</v>
      </c>
      <c r="B1230" s="4">
        <v>0</v>
      </c>
      <c r="C1230" s="4">
        <v>0</v>
      </c>
      <c r="D1230" s="4">
        <v>1</v>
      </c>
      <c r="E1230" s="4">
        <v>229</v>
      </c>
      <c r="F1230" s="4">
        <f>ROUND(Source!AZ1219,O1230)</f>
        <v>0</v>
      </c>
      <c r="G1230" s="4" t="s">
        <v>114</v>
      </c>
      <c r="H1230" s="4" t="s">
        <v>115</v>
      </c>
      <c r="I1230" s="4"/>
      <c r="J1230" s="4"/>
      <c r="K1230" s="4">
        <v>229</v>
      </c>
      <c r="L1230" s="4">
        <v>10</v>
      </c>
      <c r="M1230" s="4">
        <v>3</v>
      </c>
      <c r="N1230" s="4" t="s">
        <v>3</v>
      </c>
      <c r="O1230" s="4">
        <v>2</v>
      </c>
      <c r="P1230" s="4"/>
      <c r="Q1230" s="4"/>
      <c r="R1230" s="4"/>
      <c r="S1230" s="4"/>
      <c r="T1230" s="4"/>
      <c r="U1230" s="4"/>
      <c r="V1230" s="4"/>
      <c r="W1230" s="4">
        <v>0</v>
      </c>
      <c r="X1230" s="4">
        <v>1</v>
      </c>
      <c r="Y1230" s="4">
        <v>0</v>
      </c>
      <c r="Z1230" s="4"/>
      <c r="AA1230" s="4"/>
      <c r="AB1230" s="4"/>
    </row>
    <row r="1231" spans="1:206" x14ac:dyDescent="0.2">
      <c r="A1231" s="4">
        <v>50</v>
      </c>
      <c r="B1231" s="4">
        <v>0</v>
      </c>
      <c r="C1231" s="4">
        <v>0</v>
      </c>
      <c r="D1231" s="4">
        <v>1</v>
      </c>
      <c r="E1231" s="4">
        <v>203</v>
      </c>
      <c r="F1231" s="4">
        <f>ROUND(Source!Q1219,O1231)</f>
        <v>382431.94</v>
      </c>
      <c r="G1231" s="4" t="s">
        <v>116</v>
      </c>
      <c r="H1231" s="4" t="s">
        <v>117</v>
      </c>
      <c r="I1231" s="4"/>
      <c r="J1231" s="4"/>
      <c r="K1231" s="4">
        <v>203</v>
      </c>
      <c r="L1231" s="4">
        <v>11</v>
      </c>
      <c r="M1231" s="4">
        <v>3</v>
      </c>
      <c r="N1231" s="4" t="s">
        <v>3</v>
      </c>
      <c r="O1231" s="4">
        <v>2</v>
      </c>
      <c r="P1231" s="4"/>
      <c r="Q1231" s="4"/>
      <c r="R1231" s="4"/>
      <c r="S1231" s="4"/>
      <c r="T1231" s="4"/>
      <c r="U1231" s="4"/>
      <c r="V1231" s="4"/>
      <c r="W1231" s="4">
        <v>382431.94</v>
      </c>
      <c r="X1231" s="4">
        <v>1</v>
      </c>
      <c r="Y1231" s="4">
        <v>382431.94</v>
      </c>
      <c r="Z1231" s="4"/>
      <c r="AA1231" s="4"/>
      <c r="AB1231" s="4"/>
    </row>
    <row r="1232" spans="1:206" x14ac:dyDescent="0.2">
      <c r="A1232" s="4">
        <v>50</v>
      </c>
      <c r="B1232" s="4">
        <v>0</v>
      </c>
      <c r="C1232" s="4">
        <v>0</v>
      </c>
      <c r="D1232" s="4">
        <v>1</v>
      </c>
      <c r="E1232" s="4">
        <v>231</v>
      </c>
      <c r="F1232" s="4">
        <f>ROUND(Source!BB1219,O1232)</f>
        <v>0</v>
      </c>
      <c r="G1232" s="4" t="s">
        <v>118</v>
      </c>
      <c r="H1232" s="4" t="s">
        <v>119</v>
      </c>
      <c r="I1232" s="4"/>
      <c r="J1232" s="4"/>
      <c r="K1232" s="4">
        <v>231</v>
      </c>
      <c r="L1232" s="4">
        <v>12</v>
      </c>
      <c r="M1232" s="4">
        <v>3</v>
      </c>
      <c r="N1232" s="4" t="s">
        <v>3</v>
      </c>
      <c r="O1232" s="4">
        <v>2</v>
      </c>
      <c r="P1232" s="4"/>
      <c r="Q1232" s="4"/>
      <c r="R1232" s="4"/>
      <c r="S1232" s="4"/>
      <c r="T1232" s="4"/>
      <c r="U1232" s="4"/>
      <c r="V1232" s="4"/>
      <c r="W1232" s="4">
        <v>0</v>
      </c>
      <c r="X1232" s="4">
        <v>1</v>
      </c>
      <c r="Y1232" s="4">
        <v>0</v>
      </c>
      <c r="Z1232" s="4"/>
      <c r="AA1232" s="4"/>
      <c r="AB1232" s="4"/>
    </row>
    <row r="1233" spans="1:28" x14ac:dyDescent="0.2">
      <c r="A1233" s="4">
        <v>50</v>
      </c>
      <c r="B1233" s="4">
        <v>0</v>
      </c>
      <c r="C1233" s="4">
        <v>0</v>
      </c>
      <c r="D1233" s="4">
        <v>1</v>
      </c>
      <c r="E1233" s="4">
        <v>204</v>
      </c>
      <c r="F1233" s="4">
        <f>ROUND(Source!R1219,O1233)</f>
        <v>249631.95</v>
      </c>
      <c r="G1233" s="4" t="s">
        <v>120</v>
      </c>
      <c r="H1233" s="4" t="s">
        <v>121</v>
      </c>
      <c r="I1233" s="4"/>
      <c r="J1233" s="4"/>
      <c r="K1233" s="4">
        <v>204</v>
      </c>
      <c r="L1233" s="4">
        <v>13</v>
      </c>
      <c r="M1233" s="4">
        <v>3</v>
      </c>
      <c r="N1233" s="4" t="s">
        <v>3</v>
      </c>
      <c r="O1233" s="4">
        <v>2</v>
      </c>
      <c r="P1233" s="4"/>
      <c r="Q1233" s="4"/>
      <c r="R1233" s="4"/>
      <c r="S1233" s="4"/>
      <c r="T1233" s="4"/>
      <c r="U1233" s="4"/>
      <c r="V1233" s="4"/>
      <c r="W1233" s="4">
        <v>249631.95</v>
      </c>
      <c r="X1233" s="4">
        <v>1</v>
      </c>
      <c r="Y1233" s="4">
        <v>249631.95</v>
      </c>
      <c r="Z1233" s="4"/>
      <c r="AA1233" s="4"/>
      <c r="AB1233" s="4"/>
    </row>
    <row r="1234" spans="1:28" x14ac:dyDescent="0.2">
      <c r="A1234" s="4">
        <v>50</v>
      </c>
      <c r="B1234" s="4">
        <v>0</v>
      </c>
      <c r="C1234" s="4">
        <v>0</v>
      </c>
      <c r="D1234" s="4">
        <v>1</v>
      </c>
      <c r="E1234" s="4">
        <v>205</v>
      </c>
      <c r="F1234" s="4">
        <f>ROUND(Source!S1219,O1234)</f>
        <v>2828351.99</v>
      </c>
      <c r="G1234" s="4" t="s">
        <v>122</v>
      </c>
      <c r="H1234" s="4" t="s">
        <v>123</v>
      </c>
      <c r="I1234" s="4"/>
      <c r="J1234" s="4"/>
      <c r="K1234" s="4">
        <v>205</v>
      </c>
      <c r="L1234" s="4">
        <v>14</v>
      </c>
      <c r="M1234" s="4">
        <v>3</v>
      </c>
      <c r="N1234" s="4" t="s">
        <v>3</v>
      </c>
      <c r="O1234" s="4">
        <v>2</v>
      </c>
      <c r="P1234" s="4"/>
      <c r="Q1234" s="4"/>
      <c r="R1234" s="4"/>
      <c r="S1234" s="4"/>
      <c r="T1234" s="4"/>
      <c r="U1234" s="4"/>
      <c r="V1234" s="4"/>
      <c r="W1234" s="4">
        <v>2828351.99</v>
      </c>
      <c r="X1234" s="4">
        <v>1</v>
      </c>
      <c r="Y1234" s="4">
        <v>2828351.99</v>
      </c>
      <c r="Z1234" s="4"/>
      <c r="AA1234" s="4"/>
      <c r="AB1234" s="4"/>
    </row>
    <row r="1235" spans="1:28" x14ac:dyDescent="0.2">
      <c r="A1235" s="4">
        <v>50</v>
      </c>
      <c r="B1235" s="4">
        <v>0</v>
      </c>
      <c r="C1235" s="4">
        <v>0</v>
      </c>
      <c r="D1235" s="4">
        <v>1</v>
      </c>
      <c r="E1235" s="4">
        <v>232</v>
      </c>
      <c r="F1235" s="4">
        <f>ROUND(Source!BC1219,O1235)</f>
        <v>0</v>
      </c>
      <c r="G1235" s="4" t="s">
        <v>124</v>
      </c>
      <c r="H1235" s="4" t="s">
        <v>125</v>
      </c>
      <c r="I1235" s="4"/>
      <c r="J1235" s="4"/>
      <c r="K1235" s="4">
        <v>232</v>
      </c>
      <c r="L1235" s="4">
        <v>15</v>
      </c>
      <c r="M1235" s="4">
        <v>3</v>
      </c>
      <c r="N1235" s="4" t="s">
        <v>3</v>
      </c>
      <c r="O1235" s="4">
        <v>2</v>
      </c>
      <c r="P1235" s="4"/>
      <c r="Q1235" s="4"/>
      <c r="R1235" s="4"/>
      <c r="S1235" s="4"/>
      <c r="T1235" s="4"/>
      <c r="U1235" s="4"/>
      <c r="V1235" s="4"/>
      <c r="W1235" s="4">
        <v>0</v>
      </c>
      <c r="X1235" s="4">
        <v>1</v>
      </c>
      <c r="Y1235" s="4">
        <v>0</v>
      </c>
      <c r="Z1235" s="4"/>
      <c r="AA1235" s="4"/>
      <c r="AB1235" s="4"/>
    </row>
    <row r="1236" spans="1:28" x14ac:dyDescent="0.2">
      <c r="A1236" s="4">
        <v>50</v>
      </c>
      <c r="B1236" s="4">
        <v>0</v>
      </c>
      <c r="C1236" s="4">
        <v>0</v>
      </c>
      <c r="D1236" s="4">
        <v>1</v>
      </c>
      <c r="E1236" s="4">
        <v>214</v>
      </c>
      <c r="F1236" s="4">
        <f>ROUND(Source!AS1219,O1236)</f>
        <v>0</v>
      </c>
      <c r="G1236" s="4" t="s">
        <v>126</v>
      </c>
      <c r="H1236" s="4" t="s">
        <v>127</v>
      </c>
      <c r="I1236" s="4"/>
      <c r="J1236" s="4"/>
      <c r="K1236" s="4">
        <v>214</v>
      </c>
      <c r="L1236" s="4">
        <v>16</v>
      </c>
      <c r="M1236" s="4">
        <v>3</v>
      </c>
      <c r="N1236" s="4" t="s">
        <v>3</v>
      </c>
      <c r="O1236" s="4">
        <v>2</v>
      </c>
      <c r="P1236" s="4"/>
      <c r="Q1236" s="4"/>
      <c r="R1236" s="4"/>
      <c r="S1236" s="4"/>
      <c r="T1236" s="4"/>
      <c r="U1236" s="4"/>
      <c r="V1236" s="4"/>
      <c r="W1236" s="4">
        <v>0</v>
      </c>
      <c r="X1236" s="4">
        <v>1</v>
      </c>
      <c r="Y1236" s="4">
        <v>0</v>
      </c>
      <c r="Z1236" s="4"/>
      <c r="AA1236" s="4"/>
      <c r="AB1236" s="4"/>
    </row>
    <row r="1237" spans="1:28" x14ac:dyDescent="0.2">
      <c r="A1237" s="4">
        <v>50</v>
      </c>
      <c r="B1237" s="4">
        <v>0</v>
      </c>
      <c r="C1237" s="4">
        <v>0</v>
      </c>
      <c r="D1237" s="4">
        <v>1</v>
      </c>
      <c r="E1237" s="4">
        <v>215</v>
      </c>
      <c r="F1237" s="4">
        <f>ROUND(Source!AT1219,O1237)</f>
        <v>0</v>
      </c>
      <c r="G1237" s="4" t="s">
        <v>128</v>
      </c>
      <c r="H1237" s="4" t="s">
        <v>129</v>
      </c>
      <c r="I1237" s="4"/>
      <c r="J1237" s="4"/>
      <c r="K1237" s="4">
        <v>215</v>
      </c>
      <c r="L1237" s="4">
        <v>17</v>
      </c>
      <c r="M1237" s="4">
        <v>3</v>
      </c>
      <c r="N1237" s="4" t="s">
        <v>3</v>
      </c>
      <c r="O1237" s="4">
        <v>2</v>
      </c>
      <c r="P1237" s="4"/>
      <c r="Q1237" s="4"/>
      <c r="R1237" s="4"/>
      <c r="S1237" s="4"/>
      <c r="T1237" s="4"/>
      <c r="U1237" s="4"/>
      <c r="V1237" s="4"/>
      <c r="W1237" s="4">
        <v>0</v>
      </c>
      <c r="X1237" s="4">
        <v>1</v>
      </c>
      <c r="Y1237" s="4">
        <v>0</v>
      </c>
      <c r="Z1237" s="4"/>
      <c r="AA1237" s="4"/>
      <c r="AB1237" s="4"/>
    </row>
    <row r="1238" spans="1:28" x14ac:dyDescent="0.2">
      <c r="A1238" s="4">
        <v>50</v>
      </c>
      <c r="B1238" s="4">
        <v>0</v>
      </c>
      <c r="C1238" s="4">
        <v>0</v>
      </c>
      <c r="D1238" s="4">
        <v>1</v>
      </c>
      <c r="E1238" s="4">
        <v>217</v>
      </c>
      <c r="F1238" s="4">
        <f>ROUND(Source!AU1219,O1238)</f>
        <v>5869034.3300000001</v>
      </c>
      <c r="G1238" s="4" t="s">
        <v>130</v>
      </c>
      <c r="H1238" s="4" t="s">
        <v>131</v>
      </c>
      <c r="I1238" s="4"/>
      <c r="J1238" s="4"/>
      <c r="K1238" s="4">
        <v>217</v>
      </c>
      <c r="L1238" s="4">
        <v>18</v>
      </c>
      <c r="M1238" s="4">
        <v>3</v>
      </c>
      <c r="N1238" s="4" t="s">
        <v>3</v>
      </c>
      <c r="O1238" s="4">
        <v>2</v>
      </c>
      <c r="P1238" s="4"/>
      <c r="Q1238" s="4"/>
      <c r="R1238" s="4"/>
      <c r="S1238" s="4"/>
      <c r="T1238" s="4"/>
      <c r="U1238" s="4"/>
      <c r="V1238" s="4"/>
      <c r="W1238" s="4">
        <v>5869034.3300000001</v>
      </c>
      <c r="X1238" s="4">
        <v>1</v>
      </c>
      <c r="Y1238" s="4">
        <v>5869034.3300000001</v>
      </c>
      <c r="Z1238" s="4"/>
      <c r="AA1238" s="4"/>
      <c r="AB1238" s="4"/>
    </row>
    <row r="1239" spans="1:28" x14ac:dyDescent="0.2">
      <c r="A1239" s="4">
        <v>50</v>
      </c>
      <c r="B1239" s="4">
        <v>0</v>
      </c>
      <c r="C1239" s="4">
        <v>0</v>
      </c>
      <c r="D1239" s="4">
        <v>1</v>
      </c>
      <c r="E1239" s="4">
        <v>230</v>
      </c>
      <c r="F1239" s="4">
        <f>ROUND(Source!BA1219,O1239)</f>
        <v>0</v>
      </c>
      <c r="G1239" s="4" t="s">
        <v>132</v>
      </c>
      <c r="H1239" s="4" t="s">
        <v>133</v>
      </c>
      <c r="I1239" s="4"/>
      <c r="J1239" s="4"/>
      <c r="K1239" s="4">
        <v>230</v>
      </c>
      <c r="L1239" s="4">
        <v>19</v>
      </c>
      <c r="M1239" s="4">
        <v>3</v>
      </c>
      <c r="N1239" s="4" t="s">
        <v>3</v>
      </c>
      <c r="O1239" s="4">
        <v>2</v>
      </c>
      <c r="P1239" s="4"/>
      <c r="Q1239" s="4"/>
      <c r="R1239" s="4"/>
      <c r="S1239" s="4"/>
      <c r="T1239" s="4"/>
      <c r="U1239" s="4"/>
      <c r="V1239" s="4"/>
      <c r="W1239" s="4">
        <v>0</v>
      </c>
      <c r="X1239" s="4">
        <v>1</v>
      </c>
      <c r="Y1239" s="4">
        <v>0</v>
      </c>
      <c r="Z1239" s="4"/>
      <c r="AA1239" s="4"/>
      <c r="AB1239" s="4"/>
    </row>
    <row r="1240" spans="1:28" x14ac:dyDescent="0.2">
      <c r="A1240" s="4">
        <v>50</v>
      </c>
      <c r="B1240" s="4">
        <v>0</v>
      </c>
      <c r="C1240" s="4">
        <v>0</v>
      </c>
      <c r="D1240" s="4">
        <v>1</v>
      </c>
      <c r="E1240" s="4">
        <v>206</v>
      </c>
      <c r="F1240" s="4">
        <f>ROUND(Source!T1219,O1240)</f>
        <v>0</v>
      </c>
      <c r="G1240" s="4" t="s">
        <v>134</v>
      </c>
      <c r="H1240" s="4" t="s">
        <v>135</v>
      </c>
      <c r="I1240" s="4"/>
      <c r="J1240" s="4"/>
      <c r="K1240" s="4">
        <v>206</v>
      </c>
      <c r="L1240" s="4">
        <v>20</v>
      </c>
      <c r="M1240" s="4">
        <v>3</v>
      </c>
      <c r="N1240" s="4" t="s">
        <v>3</v>
      </c>
      <c r="O1240" s="4">
        <v>2</v>
      </c>
      <c r="P1240" s="4"/>
      <c r="Q1240" s="4"/>
      <c r="R1240" s="4"/>
      <c r="S1240" s="4"/>
      <c r="T1240" s="4"/>
      <c r="U1240" s="4"/>
      <c r="V1240" s="4"/>
      <c r="W1240" s="4">
        <v>0</v>
      </c>
      <c r="X1240" s="4">
        <v>1</v>
      </c>
      <c r="Y1240" s="4">
        <v>0</v>
      </c>
      <c r="Z1240" s="4"/>
      <c r="AA1240" s="4"/>
      <c r="AB1240" s="4"/>
    </row>
    <row r="1241" spans="1:28" x14ac:dyDescent="0.2">
      <c r="A1241" s="4">
        <v>50</v>
      </c>
      <c r="B1241" s="4">
        <v>0</v>
      </c>
      <c r="C1241" s="4">
        <v>0</v>
      </c>
      <c r="D1241" s="4">
        <v>1</v>
      </c>
      <c r="E1241" s="4">
        <v>207</v>
      </c>
      <c r="F1241" s="4">
        <f>Source!U1219</f>
        <v>7586.915</v>
      </c>
      <c r="G1241" s="4" t="s">
        <v>136</v>
      </c>
      <c r="H1241" s="4" t="s">
        <v>137</v>
      </c>
      <c r="I1241" s="4"/>
      <c r="J1241" s="4"/>
      <c r="K1241" s="4">
        <v>207</v>
      </c>
      <c r="L1241" s="4">
        <v>21</v>
      </c>
      <c r="M1241" s="4">
        <v>3</v>
      </c>
      <c r="N1241" s="4" t="s">
        <v>3</v>
      </c>
      <c r="O1241" s="4">
        <v>-1</v>
      </c>
      <c r="P1241" s="4"/>
      <c r="Q1241" s="4"/>
      <c r="R1241" s="4"/>
      <c r="S1241" s="4"/>
      <c r="T1241" s="4"/>
      <c r="U1241" s="4"/>
      <c r="V1241" s="4"/>
      <c r="W1241" s="4">
        <v>7586.9150000000036</v>
      </c>
      <c r="X1241" s="4">
        <v>1</v>
      </c>
      <c r="Y1241" s="4">
        <v>7586.9150000000036</v>
      </c>
      <c r="Z1241" s="4"/>
      <c r="AA1241" s="4"/>
      <c r="AB1241" s="4"/>
    </row>
    <row r="1242" spans="1:28" x14ac:dyDescent="0.2">
      <c r="A1242" s="4">
        <v>50</v>
      </c>
      <c r="B1242" s="4">
        <v>0</v>
      </c>
      <c r="C1242" s="4">
        <v>0</v>
      </c>
      <c r="D1242" s="4">
        <v>1</v>
      </c>
      <c r="E1242" s="4">
        <v>208</v>
      </c>
      <c r="F1242" s="4">
        <f>Source!V1219</f>
        <v>0</v>
      </c>
      <c r="G1242" s="4" t="s">
        <v>138</v>
      </c>
      <c r="H1242" s="4" t="s">
        <v>139</v>
      </c>
      <c r="I1242" s="4"/>
      <c r="J1242" s="4"/>
      <c r="K1242" s="4">
        <v>208</v>
      </c>
      <c r="L1242" s="4">
        <v>22</v>
      </c>
      <c r="M1242" s="4">
        <v>3</v>
      </c>
      <c r="N1242" s="4" t="s">
        <v>3</v>
      </c>
      <c r="O1242" s="4">
        <v>-1</v>
      </c>
      <c r="P1242" s="4"/>
      <c r="Q1242" s="4"/>
      <c r="R1242" s="4"/>
      <c r="S1242" s="4"/>
      <c r="T1242" s="4"/>
      <c r="U1242" s="4"/>
      <c r="V1242" s="4"/>
      <c r="W1242" s="4">
        <v>0</v>
      </c>
      <c r="X1242" s="4">
        <v>1</v>
      </c>
      <c r="Y1242" s="4">
        <v>0</v>
      </c>
      <c r="Z1242" s="4"/>
      <c r="AA1242" s="4"/>
      <c r="AB1242" s="4"/>
    </row>
    <row r="1243" spans="1:28" x14ac:dyDescent="0.2">
      <c r="A1243" s="4">
        <v>50</v>
      </c>
      <c r="B1243" s="4">
        <v>0</v>
      </c>
      <c r="C1243" s="4">
        <v>0</v>
      </c>
      <c r="D1243" s="4">
        <v>1</v>
      </c>
      <c r="E1243" s="4">
        <v>209</v>
      </c>
      <c r="F1243" s="4">
        <f>ROUND(Source!W1219,O1243)</f>
        <v>0</v>
      </c>
      <c r="G1243" s="4" t="s">
        <v>140</v>
      </c>
      <c r="H1243" s="4" t="s">
        <v>141</v>
      </c>
      <c r="I1243" s="4"/>
      <c r="J1243" s="4"/>
      <c r="K1243" s="4">
        <v>209</v>
      </c>
      <c r="L1243" s="4">
        <v>23</v>
      </c>
      <c r="M1243" s="4">
        <v>3</v>
      </c>
      <c r="N1243" s="4" t="s">
        <v>3</v>
      </c>
      <c r="O1243" s="4">
        <v>2</v>
      </c>
      <c r="P1243" s="4"/>
      <c r="Q1243" s="4"/>
      <c r="R1243" s="4"/>
      <c r="S1243" s="4"/>
      <c r="T1243" s="4"/>
      <c r="U1243" s="4"/>
      <c r="V1243" s="4"/>
      <c r="W1243" s="4">
        <v>0</v>
      </c>
      <c r="X1243" s="4">
        <v>1</v>
      </c>
      <c r="Y1243" s="4">
        <v>0</v>
      </c>
      <c r="Z1243" s="4"/>
      <c r="AA1243" s="4"/>
      <c r="AB1243" s="4"/>
    </row>
    <row r="1244" spans="1:28" x14ac:dyDescent="0.2">
      <c r="A1244" s="4">
        <v>50</v>
      </c>
      <c r="B1244" s="4">
        <v>0</v>
      </c>
      <c r="C1244" s="4">
        <v>0</v>
      </c>
      <c r="D1244" s="4">
        <v>1</v>
      </c>
      <c r="E1244" s="4">
        <v>233</v>
      </c>
      <c r="F1244" s="4">
        <f>ROUND(Source!BD1219,O1244)</f>
        <v>0</v>
      </c>
      <c r="G1244" s="4" t="s">
        <v>142</v>
      </c>
      <c r="H1244" s="4" t="s">
        <v>143</v>
      </c>
      <c r="I1244" s="4"/>
      <c r="J1244" s="4"/>
      <c r="K1244" s="4">
        <v>233</v>
      </c>
      <c r="L1244" s="4">
        <v>24</v>
      </c>
      <c r="M1244" s="4">
        <v>3</v>
      </c>
      <c r="N1244" s="4" t="s">
        <v>3</v>
      </c>
      <c r="O1244" s="4">
        <v>2</v>
      </c>
      <c r="P1244" s="4"/>
      <c r="Q1244" s="4"/>
      <c r="R1244" s="4"/>
      <c r="S1244" s="4"/>
      <c r="T1244" s="4"/>
      <c r="U1244" s="4"/>
      <c r="V1244" s="4"/>
      <c r="W1244" s="4">
        <v>0</v>
      </c>
      <c r="X1244" s="4">
        <v>1</v>
      </c>
      <c r="Y1244" s="4">
        <v>0</v>
      </c>
      <c r="Z1244" s="4"/>
      <c r="AA1244" s="4"/>
      <c r="AB1244" s="4"/>
    </row>
    <row r="1245" spans="1:28" x14ac:dyDescent="0.2">
      <c r="A1245" s="4">
        <v>50</v>
      </c>
      <c r="B1245" s="4">
        <v>0</v>
      </c>
      <c r="C1245" s="4">
        <v>0</v>
      </c>
      <c r="D1245" s="4">
        <v>1</v>
      </c>
      <c r="E1245" s="4">
        <v>210</v>
      </c>
      <c r="F1245" s="4">
        <f>ROUND(Source!X1219,O1245)</f>
        <v>1979846.4</v>
      </c>
      <c r="G1245" s="4" t="s">
        <v>144</v>
      </c>
      <c r="H1245" s="4" t="s">
        <v>145</v>
      </c>
      <c r="I1245" s="4"/>
      <c r="J1245" s="4"/>
      <c r="K1245" s="4">
        <v>210</v>
      </c>
      <c r="L1245" s="4">
        <v>25</v>
      </c>
      <c r="M1245" s="4">
        <v>3</v>
      </c>
      <c r="N1245" s="4" t="s">
        <v>3</v>
      </c>
      <c r="O1245" s="4">
        <v>2</v>
      </c>
      <c r="P1245" s="4"/>
      <c r="Q1245" s="4"/>
      <c r="R1245" s="4"/>
      <c r="S1245" s="4"/>
      <c r="T1245" s="4"/>
      <c r="U1245" s="4"/>
      <c r="V1245" s="4"/>
      <c r="W1245" s="4">
        <v>1979846.4</v>
      </c>
      <c r="X1245" s="4">
        <v>1</v>
      </c>
      <c r="Y1245" s="4">
        <v>1979846.4</v>
      </c>
      <c r="Z1245" s="4"/>
      <c r="AA1245" s="4"/>
      <c r="AB1245" s="4"/>
    </row>
    <row r="1246" spans="1:28" x14ac:dyDescent="0.2">
      <c r="A1246" s="4">
        <v>50</v>
      </c>
      <c r="B1246" s="4">
        <v>0</v>
      </c>
      <c r="C1246" s="4">
        <v>0</v>
      </c>
      <c r="D1246" s="4">
        <v>1</v>
      </c>
      <c r="E1246" s="4">
        <v>211</v>
      </c>
      <c r="F1246" s="4">
        <f>ROUND(Source!Y1219,O1246)</f>
        <v>282835.23</v>
      </c>
      <c r="G1246" s="4" t="s">
        <v>146</v>
      </c>
      <c r="H1246" s="4" t="s">
        <v>147</v>
      </c>
      <c r="I1246" s="4"/>
      <c r="J1246" s="4"/>
      <c r="K1246" s="4">
        <v>211</v>
      </c>
      <c r="L1246" s="4">
        <v>26</v>
      </c>
      <c r="M1246" s="4">
        <v>3</v>
      </c>
      <c r="N1246" s="4" t="s">
        <v>3</v>
      </c>
      <c r="O1246" s="4">
        <v>2</v>
      </c>
      <c r="P1246" s="4"/>
      <c r="Q1246" s="4"/>
      <c r="R1246" s="4"/>
      <c r="S1246" s="4"/>
      <c r="T1246" s="4"/>
      <c r="U1246" s="4"/>
      <c r="V1246" s="4"/>
      <c r="W1246" s="4">
        <v>282835.23</v>
      </c>
      <c r="X1246" s="4">
        <v>1</v>
      </c>
      <c r="Y1246" s="4">
        <v>282835.23</v>
      </c>
      <c r="Z1246" s="4"/>
      <c r="AA1246" s="4"/>
      <c r="AB1246" s="4"/>
    </row>
    <row r="1247" spans="1:28" x14ac:dyDescent="0.2">
      <c r="A1247" s="4">
        <v>50</v>
      </c>
      <c r="B1247" s="4">
        <v>0</v>
      </c>
      <c r="C1247" s="4">
        <v>0</v>
      </c>
      <c r="D1247" s="4">
        <v>1</v>
      </c>
      <c r="E1247" s="4">
        <v>224</v>
      </c>
      <c r="F1247" s="4">
        <f>ROUND(Source!AR1219,O1247)</f>
        <v>5869034.3300000001</v>
      </c>
      <c r="G1247" s="4" t="s">
        <v>148</v>
      </c>
      <c r="H1247" s="4" t="s">
        <v>149</v>
      </c>
      <c r="I1247" s="4"/>
      <c r="J1247" s="4"/>
      <c r="K1247" s="4">
        <v>224</v>
      </c>
      <c r="L1247" s="4">
        <v>27</v>
      </c>
      <c r="M1247" s="4">
        <v>3</v>
      </c>
      <c r="N1247" s="4" t="s">
        <v>3</v>
      </c>
      <c r="O1247" s="4">
        <v>2</v>
      </c>
      <c r="P1247" s="4"/>
      <c r="Q1247" s="4"/>
      <c r="R1247" s="4"/>
      <c r="S1247" s="4"/>
      <c r="T1247" s="4"/>
      <c r="U1247" s="4"/>
      <c r="V1247" s="4"/>
      <c r="W1247" s="4">
        <v>5869034.3300000001</v>
      </c>
      <c r="X1247" s="4">
        <v>1</v>
      </c>
      <c r="Y1247" s="4">
        <v>5869034.3300000001</v>
      </c>
      <c r="Z1247" s="4"/>
      <c r="AA1247" s="4"/>
      <c r="AB1247" s="4"/>
    </row>
    <row r="1249" spans="1:206" x14ac:dyDescent="0.2">
      <c r="A1249" s="2">
        <v>51</v>
      </c>
      <c r="B1249" s="2">
        <f>B12</f>
        <v>1291</v>
      </c>
      <c r="C1249" s="2">
        <f>A12</f>
        <v>1</v>
      </c>
      <c r="D1249" s="2">
        <f>ROW(A12)</f>
        <v>12</v>
      </c>
      <c r="E1249" s="2"/>
      <c r="F1249" s="2" t="str">
        <f>IF(F12&lt;&gt;"",F12,"")</f>
        <v>Новый объект</v>
      </c>
      <c r="G1249" s="2" t="str">
        <f>IF(G12&lt;&gt;"",G12,"")</f>
        <v>Техническое обслуживание ГБУЗ "ГП №6 ДЗМ"</v>
      </c>
      <c r="H1249" s="2">
        <v>0</v>
      </c>
      <c r="I1249" s="2"/>
      <c r="J1249" s="2"/>
      <c r="K1249" s="2"/>
      <c r="L1249" s="2"/>
      <c r="M1249" s="2"/>
      <c r="N1249" s="2"/>
      <c r="O1249" s="2">
        <f t="shared" ref="O1249:T1249" si="821">ROUND(O1219,2)</f>
        <v>3336750.19</v>
      </c>
      <c r="P1249" s="2">
        <f t="shared" si="821"/>
        <v>125966.26</v>
      </c>
      <c r="Q1249" s="2">
        <f t="shared" si="821"/>
        <v>382431.94</v>
      </c>
      <c r="R1249" s="2">
        <f t="shared" si="821"/>
        <v>249631.95</v>
      </c>
      <c r="S1249" s="2">
        <f t="shared" si="821"/>
        <v>2828351.99</v>
      </c>
      <c r="T1249" s="2">
        <f t="shared" si="821"/>
        <v>0</v>
      </c>
      <c r="U1249" s="2">
        <f>U1219</f>
        <v>7586.915</v>
      </c>
      <c r="V1249" s="2">
        <f>V1219</f>
        <v>0</v>
      </c>
      <c r="W1249" s="2">
        <f>ROUND(W1219,2)</f>
        <v>0</v>
      </c>
      <c r="X1249" s="2">
        <f>ROUND(X1219,2)</f>
        <v>1979846.4</v>
      </c>
      <c r="Y1249" s="2">
        <f>ROUND(Y1219,2)</f>
        <v>282835.23</v>
      </c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>
        <f t="shared" ref="AO1249:BD1249" si="822">ROUND(AO1219,2)</f>
        <v>0</v>
      </c>
      <c r="AP1249" s="2">
        <f t="shared" si="822"/>
        <v>0</v>
      </c>
      <c r="AQ1249" s="2">
        <f t="shared" si="822"/>
        <v>0</v>
      </c>
      <c r="AR1249" s="2">
        <f t="shared" si="822"/>
        <v>5869034.3300000001</v>
      </c>
      <c r="AS1249" s="2">
        <f t="shared" si="822"/>
        <v>0</v>
      </c>
      <c r="AT1249" s="2">
        <f t="shared" si="822"/>
        <v>0</v>
      </c>
      <c r="AU1249" s="2">
        <f t="shared" si="822"/>
        <v>5869034.3300000001</v>
      </c>
      <c r="AV1249" s="2">
        <f t="shared" si="822"/>
        <v>125966.26</v>
      </c>
      <c r="AW1249" s="2">
        <f t="shared" si="822"/>
        <v>125966.26</v>
      </c>
      <c r="AX1249" s="2">
        <f t="shared" si="822"/>
        <v>0</v>
      </c>
      <c r="AY1249" s="2">
        <f t="shared" si="822"/>
        <v>125966.26</v>
      </c>
      <c r="AZ1249" s="2">
        <f t="shared" si="822"/>
        <v>0</v>
      </c>
      <c r="BA1249" s="2">
        <f t="shared" si="822"/>
        <v>0</v>
      </c>
      <c r="BB1249" s="2">
        <f t="shared" si="822"/>
        <v>0</v>
      </c>
      <c r="BC1249" s="2">
        <f t="shared" si="822"/>
        <v>0</v>
      </c>
      <c r="BD1249" s="2">
        <f t="shared" si="822"/>
        <v>0</v>
      </c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  <c r="BQ1249" s="2"/>
      <c r="BR1249" s="2"/>
      <c r="BS1249" s="2"/>
      <c r="BT1249" s="2"/>
      <c r="BU1249" s="2"/>
      <c r="BV1249" s="2"/>
      <c r="BW1249" s="2"/>
      <c r="BX1249" s="2"/>
      <c r="BY1249" s="2"/>
      <c r="BZ1249" s="2"/>
      <c r="CA1249" s="2"/>
      <c r="CB1249" s="2"/>
      <c r="CC1249" s="2"/>
      <c r="CD1249" s="2"/>
      <c r="CE1249" s="2"/>
      <c r="CF1249" s="2"/>
      <c r="CG1249" s="2"/>
      <c r="CH1249" s="2"/>
      <c r="CI1249" s="2"/>
      <c r="CJ1249" s="2"/>
      <c r="CK1249" s="2"/>
      <c r="CL1249" s="2"/>
      <c r="CM1249" s="2"/>
      <c r="CN1249" s="2"/>
      <c r="CO1249" s="2"/>
      <c r="CP1249" s="2"/>
      <c r="CQ1249" s="2"/>
      <c r="CR1249" s="2"/>
      <c r="CS1249" s="2"/>
      <c r="CT1249" s="2"/>
      <c r="CU1249" s="2"/>
      <c r="CV1249" s="2"/>
      <c r="CW1249" s="2"/>
      <c r="CX1249" s="2"/>
      <c r="CY1249" s="2"/>
      <c r="CZ1249" s="2"/>
      <c r="DA1249" s="2"/>
      <c r="DB1249" s="2"/>
      <c r="DC1249" s="2"/>
      <c r="DD1249" s="2"/>
      <c r="DE1249" s="2"/>
      <c r="DF1249" s="2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/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>
        <v>0</v>
      </c>
    </row>
    <row r="1251" spans="1:206" x14ac:dyDescent="0.2">
      <c r="A1251" s="4">
        <v>50</v>
      </c>
      <c r="B1251" s="4">
        <v>0</v>
      </c>
      <c r="C1251" s="4">
        <v>0</v>
      </c>
      <c r="D1251" s="4">
        <v>1</v>
      </c>
      <c r="E1251" s="4">
        <v>201</v>
      </c>
      <c r="F1251" s="4">
        <f>ROUND(Source!O1249,O1251)</f>
        <v>3336750.19</v>
      </c>
      <c r="G1251" s="4" t="s">
        <v>96</v>
      </c>
      <c r="H1251" s="4" t="s">
        <v>97</v>
      </c>
      <c r="I1251" s="4"/>
      <c r="J1251" s="4"/>
      <c r="K1251" s="4">
        <v>201</v>
      </c>
      <c r="L1251" s="4">
        <v>1</v>
      </c>
      <c r="M1251" s="4">
        <v>3</v>
      </c>
      <c r="N1251" s="4" t="s">
        <v>3</v>
      </c>
      <c r="O1251" s="4">
        <v>2</v>
      </c>
      <c r="P1251" s="4"/>
      <c r="Q1251" s="4"/>
      <c r="R1251" s="4"/>
      <c r="S1251" s="4"/>
      <c r="T1251" s="4"/>
      <c r="U1251" s="4"/>
      <c r="V1251" s="4"/>
      <c r="W1251" s="4">
        <v>3336750.19</v>
      </c>
      <c r="X1251" s="4">
        <v>1</v>
      </c>
      <c r="Y1251" s="4">
        <v>3336750.19</v>
      </c>
      <c r="Z1251" s="4"/>
      <c r="AA1251" s="4"/>
      <c r="AB1251" s="4"/>
    </row>
    <row r="1252" spans="1:206" x14ac:dyDescent="0.2">
      <c r="A1252" s="4">
        <v>50</v>
      </c>
      <c r="B1252" s="4">
        <v>0</v>
      </c>
      <c r="C1252" s="4">
        <v>0</v>
      </c>
      <c r="D1252" s="4">
        <v>1</v>
      </c>
      <c r="E1252" s="4">
        <v>202</v>
      </c>
      <c r="F1252" s="4">
        <f>ROUND(Source!P1249,O1252)</f>
        <v>125966.26</v>
      </c>
      <c r="G1252" s="4" t="s">
        <v>98</v>
      </c>
      <c r="H1252" s="4" t="s">
        <v>99</v>
      </c>
      <c r="I1252" s="4"/>
      <c r="J1252" s="4"/>
      <c r="K1252" s="4">
        <v>202</v>
      </c>
      <c r="L1252" s="4">
        <v>2</v>
      </c>
      <c r="M1252" s="4">
        <v>3</v>
      </c>
      <c r="N1252" s="4" t="s">
        <v>3</v>
      </c>
      <c r="O1252" s="4">
        <v>2</v>
      </c>
      <c r="P1252" s="4"/>
      <c r="Q1252" s="4"/>
      <c r="R1252" s="4"/>
      <c r="S1252" s="4"/>
      <c r="T1252" s="4"/>
      <c r="U1252" s="4"/>
      <c r="V1252" s="4"/>
      <c r="W1252" s="4">
        <v>125966.26</v>
      </c>
      <c r="X1252" s="4">
        <v>1</v>
      </c>
      <c r="Y1252" s="4">
        <v>125966.26</v>
      </c>
      <c r="Z1252" s="4"/>
      <c r="AA1252" s="4"/>
      <c r="AB1252" s="4"/>
    </row>
    <row r="1253" spans="1:206" x14ac:dyDescent="0.2">
      <c r="A1253" s="4">
        <v>50</v>
      </c>
      <c r="B1253" s="4">
        <v>0</v>
      </c>
      <c r="C1253" s="4">
        <v>0</v>
      </c>
      <c r="D1253" s="4">
        <v>1</v>
      </c>
      <c r="E1253" s="4">
        <v>222</v>
      </c>
      <c r="F1253" s="4">
        <f>ROUND(Source!AO1249,O1253)</f>
        <v>0</v>
      </c>
      <c r="G1253" s="4" t="s">
        <v>100</v>
      </c>
      <c r="H1253" s="4" t="s">
        <v>101</v>
      </c>
      <c r="I1253" s="4"/>
      <c r="J1253" s="4"/>
      <c r="K1253" s="4">
        <v>222</v>
      </c>
      <c r="L1253" s="4">
        <v>3</v>
      </c>
      <c r="M1253" s="4">
        <v>3</v>
      </c>
      <c r="N1253" s="4" t="s">
        <v>3</v>
      </c>
      <c r="O1253" s="4">
        <v>2</v>
      </c>
      <c r="P1253" s="4"/>
      <c r="Q1253" s="4"/>
      <c r="R1253" s="4"/>
      <c r="S1253" s="4"/>
      <c r="T1253" s="4"/>
      <c r="U1253" s="4"/>
      <c r="V1253" s="4"/>
      <c r="W1253" s="4">
        <v>0</v>
      </c>
      <c r="X1253" s="4">
        <v>1</v>
      </c>
      <c r="Y1253" s="4">
        <v>0</v>
      </c>
      <c r="Z1253" s="4"/>
      <c r="AA1253" s="4"/>
      <c r="AB1253" s="4"/>
    </row>
    <row r="1254" spans="1:206" x14ac:dyDescent="0.2">
      <c r="A1254" s="4">
        <v>50</v>
      </c>
      <c r="B1254" s="4">
        <v>0</v>
      </c>
      <c r="C1254" s="4">
        <v>0</v>
      </c>
      <c r="D1254" s="4">
        <v>1</v>
      </c>
      <c r="E1254" s="4">
        <v>225</v>
      </c>
      <c r="F1254" s="4">
        <f>ROUND(Source!AV1249,O1254)</f>
        <v>125966.26</v>
      </c>
      <c r="G1254" s="4" t="s">
        <v>102</v>
      </c>
      <c r="H1254" s="4" t="s">
        <v>103</v>
      </c>
      <c r="I1254" s="4"/>
      <c r="J1254" s="4"/>
      <c r="K1254" s="4">
        <v>225</v>
      </c>
      <c r="L1254" s="4">
        <v>4</v>
      </c>
      <c r="M1254" s="4">
        <v>3</v>
      </c>
      <c r="N1254" s="4" t="s">
        <v>3</v>
      </c>
      <c r="O1254" s="4">
        <v>2</v>
      </c>
      <c r="P1254" s="4"/>
      <c r="Q1254" s="4"/>
      <c r="R1254" s="4"/>
      <c r="S1254" s="4"/>
      <c r="T1254" s="4"/>
      <c r="U1254" s="4"/>
      <c r="V1254" s="4"/>
      <c r="W1254" s="4">
        <v>125966.26</v>
      </c>
      <c r="X1254" s="4">
        <v>1</v>
      </c>
      <c r="Y1254" s="4">
        <v>125966.26</v>
      </c>
      <c r="Z1254" s="4"/>
      <c r="AA1254" s="4"/>
      <c r="AB1254" s="4"/>
    </row>
    <row r="1255" spans="1:206" x14ac:dyDescent="0.2">
      <c r="A1255" s="4">
        <v>50</v>
      </c>
      <c r="B1255" s="4">
        <v>0</v>
      </c>
      <c r="C1255" s="4">
        <v>0</v>
      </c>
      <c r="D1255" s="4">
        <v>1</v>
      </c>
      <c r="E1255" s="4">
        <v>226</v>
      </c>
      <c r="F1255" s="4">
        <f>ROUND(Source!AW1249,O1255)</f>
        <v>125966.26</v>
      </c>
      <c r="G1255" s="4" t="s">
        <v>104</v>
      </c>
      <c r="H1255" s="4" t="s">
        <v>105</v>
      </c>
      <c r="I1255" s="4"/>
      <c r="J1255" s="4"/>
      <c r="K1255" s="4">
        <v>226</v>
      </c>
      <c r="L1255" s="4">
        <v>5</v>
      </c>
      <c r="M1255" s="4">
        <v>3</v>
      </c>
      <c r="N1255" s="4" t="s">
        <v>3</v>
      </c>
      <c r="O1255" s="4">
        <v>2</v>
      </c>
      <c r="P1255" s="4"/>
      <c r="Q1255" s="4"/>
      <c r="R1255" s="4"/>
      <c r="S1255" s="4"/>
      <c r="T1255" s="4"/>
      <c r="U1255" s="4"/>
      <c r="V1255" s="4"/>
      <c r="W1255" s="4">
        <v>125966.26</v>
      </c>
      <c r="X1255" s="4">
        <v>1</v>
      </c>
      <c r="Y1255" s="4">
        <v>125966.26</v>
      </c>
      <c r="Z1255" s="4"/>
      <c r="AA1255" s="4"/>
      <c r="AB1255" s="4"/>
    </row>
    <row r="1256" spans="1:206" x14ac:dyDescent="0.2">
      <c r="A1256" s="4">
        <v>50</v>
      </c>
      <c r="B1256" s="4">
        <v>0</v>
      </c>
      <c r="C1256" s="4">
        <v>0</v>
      </c>
      <c r="D1256" s="4">
        <v>1</v>
      </c>
      <c r="E1256" s="4">
        <v>227</v>
      </c>
      <c r="F1256" s="4">
        <f>ROUND(Source!AX1249,O1256)</f>
        <v>0</v>
      </c>
      <c r="G1256" s="4" t="s">
        <v>106</v>
      </c>
      <c r="H1256" s="4" t="s">
        <v>107</v>
      </c>
      <c r="I1256" s="4"/>
      <c r="J1256" s="4"/>
      <c r="K1256" s="4">
        <v>227</v>
      </c>
      <c r="L1256" s="4">
        <v>6</v>
      </c>
      <c r="M1256" s="4">
        <v>3</v>
      </c>
      <c r="N1256" s="4" t="s">
        <v>3</v>
      </c>
      <c r="O1256" s="4">
        <v>2</v>
      </c>
      <c r="P1256" s="4"/>
      <c r="Q1256" s="4"/>
      <c r="R1256" s="4"/>
      <c r="S1256" s="4"/>
      <c r="T1256" s="4"/>
      <c r="U1256" s="4"/>
      <c r="V1256" s="4"/>
      <c r="W1256" s="4">
        <v>0</v>
      </c>
      <c r="X1256" s="4">
        <v>1</v>
      </c>
      <c r="Y1256" s="4">
        <v>0</v>
      </c>
      <c r="Z1256" s="4"/>
      <c r="AA1256" s="4"/>
      <c r="AB1256" s="4"/>
    </row>
    <row r="1257" spans="1:206" x14ac:dyDescent="0.2">
      <c r="A1257" s="4">
        <v>50</v>
      </c>
      <c r="B1257" s="4">
        <v>0</v>
      </c>
      <c r="C1257" s="4">
        <v>0</v>
      </c>
      <c r="D1257" s="4">
        <v>1</v>
      </c>
      <c r="E1257" s="4">
        <v>228</v>
      </c>
      <c r="F1257" s="4">
        <f>ROUND(Source!AY1249,O1257)</f>
        <v>125966.26</v>
      </c>
      <c r="G1257" s="4" t="s">
        <v>108</v>
      </c>
      <c r="H1257" s="4" t="s">
        <v>109</v>
      </c>
      <c r="I1257" s="4"/>
      <c r="J1257" s="4"/>
      <c r="K1257" s="4">
        <v>228</v>
      </c>
      <c r="L1257" s="4">
        <v>7</v>
      </c>
      <c r="M1257" s="4">
        <v>3</v>
      </c>
      <c r="N1257" s="4" t="s">
        <v>3</v>
      </c>
      <c r="O1257" s="4">
        <v>2</v>
      </c>
      <c r="P1257" s="4"/>
      <c r="Q1257" s="4"/>
      <c r="R1257" s="4"/>
      <c r="S1257" s="4"/>
      <c r="T1257" s="4"/>
      <c r="U1257" s="4"/>
      <c r="V1257" s="4"/>
      <c r="W1257" s="4">
        <v>125966.26</v>
      </c>
      <c r="X1257" s="4">
        <v>1</v>
      </c>
      <c r="Y1257" s="4">
        <v>125966.26</v>
      </c>
      <c r="Z1257" s="4"/>
      <c r="AA1257" s="4"/>
      <c r="AB1257" s="4"/>
    </row>
    <row r="1258" spans="1:206" x14ac:dyDescent="0.2">
      <c r="A1258" s="4">
        <v>50</v>
      </c>
      <c r="B1258" s="4">
        <v>0</v>
      </c>
      <c r="C1258" s="4">
        <v>0</v>
      </c>
      <c r="D1258" s="4">
        <v>1</v>
      </c>
      <c r="E1258" s="4">
        <v>216</v>
      </c>
      <c r="F1258" s="4">
        <f>ROUND(Source!AP1249,O1258)</f>
        <v>0</v>
      </c>
      <c r="G1258" s="4" t="s">
        <v>110</v>
      </c>
      <c r="H1258" s="4" t="s">
        <v>111</v>
      </c>
      <c r="I1258" s="4"/>
      <c r="J1258" s="4"/>
      <c r="K1258" s="4">
        <v>216</v>
      </c>
      <c r="L1258" s="4">
        <v>8</v>
      </c>
      <c r="M1258" s="4">
        <v>3</v>
      </c>
      <c r="N1258" s="4" t="s">
        <v>3</v>
      </c>
      <c r="O1258" s="4">
        <v>2</v>
      </c>
      <c r="P1258" s="4"/>
      <c r="Q1258" s="4"/>
      <c r="R1258" s="4"/>
      <c r="S1258" s="4"/>
      <c r="T1258" s="4"/>
      <c r="U1258" s="4"/>
      <c r="V1258" s="4"/>
      <c r="W1258" s="4">
        <v>0</v>
      </c>
      <c r="X1258" s="4">
        <v>1</v>
      </c>
      <c r="Y1258" s="4">
        <v>0</v>
      </c>
      <c r="Z1258" s="4"/>
      <c r="AA1258" s="4"/>
      <c r="AB1258" s="4"/>
    </row>
    <row r="1259" spans="1:206" x14ac:dyDescent="0.2">
      <c r="A1259" s="4">
        <v>50</v>
      </c>
      <c r="B1259" s="4">
        <v>0</v>
      </c>
      <c r="C1259" s="4">
        <v>0</v>
      </c>
      <c r="D1259" s="4">
        <v>1</v>
      </c>
      <c r="E1259" s="4">
        <v>223</v>
      </c>
      <c r="F1259" s="4">
        <f>ROUND(Source!AQ1249,O1259)</f>
        <v>0</v>
      </c>
      <c r="G1259" s="4" t="s">
        <v>112</v>
      </c>
      <c r="H1259" s="4" t="s">
        <v>113</v>
      </c>
      <c r="I1259" s="4"/>
      <c r="J1259" s="4"/>
      <c r="K1259" s="4">
        <v>223</v>
      </c>
      <c r="L1259" s="4">
        <v>9</v>
      </c>
      <c r="M1259" s="4">
        <v>3</v>
      </c>
      <c r="N1259" s="4" t="s">
        <v>3</v>
      </c>
      <c r="O1259" s="4">
        <v>2</v>
      </c>
      <c r="P1259" s="4"/>
      <c r="Q1259" s="4"/>
      <c r="R1259" s="4"/>
      <c r="S1259" s="4"/>
      <c r="T1259" s="4"/>
      <c r="U1259" s="4"/>
      <c r="V1259" s="4"/>
      <c r="W1259" s="4">
        <v>0</v>
      </c>
      <c r="X1259" s="4">
        <v>1</v>
      </c>
      <c r="Y1259" s="4">
        <v>0</v>
      </c>
      <c r="Z1259" s="4"/>
      <c r="AA1259" s="4"/>
      <c r="AB1259" s="4"/>
    </row>
    <row r="1260" spans="1:206" x14ac:dyDescent="0.2">
      <c r="A1260" s="4">
        <v>50</v>
      </c>
      <c r="B1260" s="4">
        <v>0</v>
      </c>
      <c r="C1260" s="4">
        <v>0</v>
      </c>
      <c r="D1260" s="4">
        <v>1</v>
      </c>
      <c r="E1260" s="4">
        <v>229</v>
      </c>
      <c r="F1260" s="4">
        <f>ROUND(Source!AZ1249,O1260)</f>
        <v>0</v>
      </c>
      <c r="G1260" s="4" t="s">
        <v>114</v>
      </c>
      <c r="H1260" s="4" t="s">
        <v>115</v>
      </c>
      <c r="I1260" s="4"/>
      <c r="J1260" s="4"/>
      <c r="K1260" s="4">
        <v>229</v>
      </c>
      <c r="L1260" s="4">
        <v>10</v>
      </c>
      <c r="M1260" s="4">
        <v>3</v>
      </c>
      <c r="N1260" s="4" t="s">
        <v>3</v>
      </c>
      <c r="O1260" s="4">
        <v>2</v>
      </c>
      <c r="P1260" s="4"/>
      <c r="Q1260" s="4"/>
      <c r="R1260" s="4"/>
      <c r="S1260" s="4"/>
      <c r="T1260" s="4"/>
      <c r="U1260" s="4"/>
      <c r="V1260" s="4"/>
      <c r="W1260" s="4">
        <v>0</v>
      </c>
      <c r="X1260" s="4">
        <v>1</v>
      </c>
      <c r="Y1260" s="4">
        <v>0</v>
      </c>
      <c r="Z1260" s="4"/>
      <c r="AA1260" s="4"/>
      <c r="AB1260" s="4"/>
    </row>
    <row r="1261" spans="1:206" x14ac:dyDescent="0.2">
      <c r="A1261" s="4">
        <v>50</v>
      </c>
      <c r="B1261" s="4">
        <v>0</v>
      </c>
      <c r="C1261" s="4">
        <v>0</v>
      </c>
      <c r="D1261" s="4">
        <v>1</v>
      </c>
      <c r="E1261" s="4">
        <v>203</v>
      </c>
      <c r="F1261" s="4">
        <f>ROUND(Source!Q1249,O1261)</f>
        <v>382431.94</v>
      </c>
      <c r="G1261" s="4" t="s">
        <v>116</v>
      </c>
      <c r="H1261" s="4" t="s">
        <v>117</v>
      </c>
      <c r="I1261" s="4"/>
      <c r="J1261" s="4"/>
      <c r="K1261" s="4">
        <v>203</v>
      </c>
      <c r="L1261" s="4">
        <v>11</v>
      </c>
      <c r="M1261" s="4">
        <v>3</v>
      </c>
      <c r="N1261" s="4" t="s">
        <v>3</v>
      </c>
      <c r="O1261" s="4">
        <v>2</v>
      </c>
      <c r="P1261" s="4"/>
      <c r="Q1261" s="4"/>
      <c r="R1261" s="4"/>
      <c r="S1261" s="4"/>
      <c r="T1261" s="4"/>
      <c r="U1261" s="4"/>
      <c r="V1261" s="4"/>
      <c r="W1261" s="4">
        <v>382431.94</v>
      </c>
      <c r="X1261" s="4">
        <v>1</v>
      </c>
      <c r="Y1261" s="4">
        <v>382431.94</v>
      </c>
      <c r="Z1261" s="4"/>
      <c r="AA1261" s="4"/>
      <c r="AB1261" s="4"/>
    </row>
    <row r="1262" spans="1:206" x14ac:dyDescent="0.2">
      <c r="A1262" s="4">
        <v>50</v>
      </c>
      <c r="B1262" s="4">
        <v>0</v>
      </c>
      <c r="C1262" s="4">
        <v>0</v>
      </c>
      <c r="D1262" s="4">
        <v>1</v>
      </c>
      <c r="E1262" s="4">
        <v>231</v>
      </c>
      <c r="F1262" s="4">
        <f>ROUND(Source!BB1249,O1262)</f>
        <v>0</v>
      </c>
      <c r="G1262" s="4" t="s">
        <v>118</v>
      </c>
      <c r="H1262" s="4" t="s">
        <v>119</v>
      </c>
      <c r="I1262" s="4"/>
      <c r="J1262" s="4"/>
      <c r="K1262" s="4">
        <v>231</v>
      </c>
      <c r="L1262" s="4">
        <v>12</v>
      </c>
      <c r="M1262" s="4">
        <v>3</v>
      </c>
      <c r="N1262" s="4" t="s">
        <v>3</v>
      </c>
      <c r="O1262" s="4">
        <v>2</v>
      </c>
      <c r="P1262" s="4"/>
      <c r="Q1262" s="4"/>
      <c r="R1262" s="4"/>
      <c r="S1262" s="4"/>
      <c r="T1262" s="4"/>
      <c r="U1262" s="4"/>
      <c r="V1262" s="4"/>
      <c r="W1262" s="4">
        <v>0</v>
      </c>
      <c r="X1262" s="4">
        <v>1</v>
      </c>
      <c r="Y1262" s="4">
        <v>0</v>
      </c>
      <c r="Z1262" s="4"/>
      <c r="AA1262" s="4"/>
      <c r="AB1262" s="4"/>
    </row>
    <row r="1263" spans="1:206" x14ac:dyDescent="0.2">
      <c r="A1263" s="4">
        <v>50</v>
      </c>
      <c r="B1263" s="4">
        <v>0</v>
      </c>
      <c r="C1263" s="4">
        <v>0</v>
      </c>
      <c r="D1263" s="4">
        <v>1</v>
      </c>
      <c r="E1263" s="4">
        <v>204</v>
      </c>
      <c r="F1263" s="4">
        <f>ROUND(Source!R1249,O1263)</f>
        <v>249631.95</v>
      </c>
      <c r="G1263" s="4" t="s">
        <v>120</v>
      </c>
      <c r="H1263" s="4" t="s">
        <v>121</v>
      </c>
      <c r="I1263" s="4"/>
      <c r="J1263" s="4"/>
      <c r="K1263" s="4">
        <v>204</v>
      </c>
      <c r="L1263" s="4">
        <v>13</v>
      </c>
      <c r="M1263" s="4">
        <v>3</v>
      </c>
      <c r="N1263" s="4" t="s">
        <v>3</v>
      </c>
      <c r="O1263" s="4">
        <v>2</v>
      </c>
      <c r="P1263" s="4"/>
      <c r="Q1263" s="4"/>
      <c r="R1263" s="4"/>
      <c r="S1263" s="4"/>
      <c r="T1263" s="4"/>
      <c r="U1263" s="4"/>
      <c r="V1263" s="4"/>
      <c r="W1263" s="4">
        <v>249631.95</v>
      </c>
      <c r="X1263" s="4">
        <v>1</v>
      </c>
      <c r="Y1263" s="4">
        <v>249631.95</v>
      </c>
      <c r="Z1263" s="4"/>
      <c r="AA1263" s="4"/>
      <c r="AB1263" s="4"/>
    </row>
    <row r="1264" spans="1:206" x14ac:dyDescent="0.2">
      <c r="A1264" s="4">
        <v>50</v>
      </c>
      <c r="B1264" s="4">
        <v>0</v>
      </c>
      <c r="C1264" s="4">
        <v>0</v>
      </c>
      <c r="D1264" s="4">
        <v>1</v>
      </c>
      <c r="E1264" s="4">
        <v>205</v>
      </c>
      <c r="F1264" s="4">
        <f>ROUND(Source!S1249,O1264)</f>
        <v>2828351.99</v>
      </c>
      <c r="G1264" s="4" t="s">
        <v>122</v>
      </c>
      <c r="H1264" s="4" t="s">
        <v>123</v>
      </c>
      <c r="I1264" s="4"/>
      <c r="J1264" s="4"/>
      <c r="K1264" s="4">
        <v>205</v>
      </c>
      <c r="L1264" s="4">
        <v>14</v>
      </c>
      <c r="M1264" s="4">
        <v>3</v>
      </c>
      <c r="N1264" s="4" t="s">
        <v>3</v>
      </c>
      <c r="O1264" s="4">
        <v>2</v>
      </c>
      <c r="P1264" s="4"/>
      <c r="Q1264" s="4"/>
      <c r="R1264" s="4"/>
      <c r="S1264" s="4"/>
      <c r="T1264" s="4"/>
      <c r="U1264" s="4"/>
      <c r="V1264" s="4"/>
      <c r="W1264" s="4">
        <v>2828351.99</v>
      </c>
      <c r="X1264" s="4">
        <v>1</v>
      </c>
      <c r="Y1264" s="4">
        <v>2828351.99</v>
      </c>
      <c r="Z1264" s="4"/>
      <c r="AA1264" s="4"/>
      <c r="AB1264" s="4"/>
    </row>
    <row r="1265" spans="1:28" x14ac:dyDescent="0.2">
      <c r="A1265" s="4">
        <v>50</v>
      </c>
      <c r="B1265" s="4">
        <v>0</v>
      </c>
      <c r="C1265" s="4">
        <v>0</v>
      </c>
      <c r="D1265" s="4">
        <v>1</v>
      </c>
      <c r="E1265" s="4">
        <v>232</v>
      </c>
      <c r="F1265" s="4">
        <f>ROUND(Source!BC1249,O1265)</f>
        <v>0</v>
      </c>
      <c r="G1265" s="4" t="s">
        <v>124</v>
      </c>
      <c r="H1265" s="4" t="s">
        <v>125</v>
      </c>
      <c r="I1265" s="4"/>
      <c r="J1265" s="4"/>
      <c r="K1265" s="4">
        <v>232</v>
      </c>
      <c r="L1265" s="4">
        <v>15</v>
      </c>
      <c r="M1265" s="4">
        <v>3</v>
      </c>
      <c r="N1265" s="4" t="s">
        <v>3</v>
      </c>
      <c r="O1265" s="4">
        <v>2</v>
      </c>
      <c r="P1265" s="4"/>
      <c r="Q1265" s="4"/>
      <c r="R1265" s="4"/>
      <c r="S1265" s="4"/>
      <c r="T1265" s="4"/>
      <c r="U1265" s="4"/>
      <c r="V1265" s="4"/>
      <c r="W1265" s="4">
        <v>0</v>
      </c>
      <c r="X1265" s="4">
        <v>1</v>
      </c>
      <c r="Y1265" s="4">
        <v>0</v>
      </c>
      <c r="Z1265" s="4"/>
      <c r="AA1265" s="4"/>
      <c r="AB1265" s="4"/>
    </row>
    <row r="1266" spans="1:28" x14ac:dyDescent="0.2">
      <c r="A1266" s="4">
        <v>50</v>
      </c>
      <c r="B1266" s="4">
        <v>0</v>
      </c>
      <c r="C1266" s="4">
        <v>0</v>
      </c>
      <c r="D1266" s="4">
        <v>1</v>
      </c>
      <c r="E1266" s="4">
        <v>214</v>
      </c>
      <c r="F1266" s="4">
        <f>ROUND(Source!AS1249,O1266)</f>
        <v>0</v>
      </c>
      <c r="G1266" s="4" t="s">
        <v>126</v>
      </c>
      <c r="H1266" s="4" t="s">
        <v>127</v>
      </c>
      <c r="I1266" s="4"/>
      <c r="J1266" s="4"/>
      <c r="K1266" s="4">
        <v>214</v>
      </c>
      <c r="L1266" s="4">
        <v>16</v>
      </c>
      <c r="M1266" s="4">
        <v>3</v>
      </c>
      <c r="N1266" s="4" t="s">
        <v>3</v>
      </c>
      <c r="O1266" s="4">
        <v>2</v>
      </c>
      <c r="P1266" s="4"/>
      <c r="Q1266" s="4"/>
      <c r="R1266" s="4"/>
      <c r="S1266" s="4"/>
      <c r="T1266" s="4"/>
      <c r="U1266" s="4"/>
      <c r="V1266" s="4"/>
      <c r="W1266" s="4">
        <v>0</v>
      </c>
      <c r="X1266" s="4">
        <v>1</v>
      </c>
      <c r="Y1266" s="4">
        <v>0</v>
      </c>
      <c r="Z1266" s="4"/>
      <c r="AA1266" s="4"/>
      <c r="AB1266" s="4"/>
    </row>
    <row r="1267" spans="1:28" x14ac:dyDescent="0.2">
      <c r="A1267" s="4">
        <v>50</v>
      </c>
      <c r="B1267" s="4">
        <v>0</v>
      </c>
      <c r="C1267" s="4">
        <v>0</v>
      </c>
      <c r="D1267" s="4">
        <v>1</v>
      </c>
      <c r="E1267" s="4">
        <v>215</v>
      </c>
      <c r="F1267" s="4">
        <f>ROUND(Source!AT1249,O1267)</f>
        <v>0</v>
      </c>
      <c r="G1267" s="4" t="s">
        <v>128</v>
      </c>
      <c r="H1267" s="4" t="s">
        <v>129</v>
      </c>
      <c r="I1267" s="4"/>
      <c r="J1267" s="4"/>
      <c r="K1267" s="4">
        <v>215</v>
      </c>
      <c r="L1267" s="4">
        <v>17</v>
      </c>
      <c r="M1267" s="4">
        <v>3</v>
      </c>
      <c r="N1267" s="4" t="s">
        <v>3</v>
      </c>
      <c r="O1267" s="4">
        <v>2</v>
      </c>
      <c r="P1267" s="4"/>
      <c r="Q1267" s="4"/>
      <c r="R1267" s="4"/>
      <c r="S1267" s="4"/>
      <c r="T1267" s="4"/>
      <c r="U1267" s="4"/>
      <c r="V1267" s="4"/>
      <c r="W1267" s="4">
        <v>0</v>
      </c>
      <c r="X1267" s="4">
        <v>1</v>
      </c>
      <c r="Y1267" s="4">
        <v>0</v>
      </c>
      <c r="Z1267" s="4"/>
      <c r="AA1267" s="4"/>
      <c r="AB1267" s="4"/>
    </row>
    <row r="1268" spans="1:28" x14ac:dyDescent="0.2">
      <c r="A1268" s="4">
        <v>50</v>
      </c>
      <c r="B1268" s="4">
        <v>0</v>
      </c>
      <c r="C1268" s="4">
        <v>0</v>
      </c>
      <c r="D1268" s="4">
        <v>1</v>
      </c>
      <c r="E1268" s="4">
        <v>217</v>
      </c>
      <c r="F1268" s="4">
        <f>ROUND(Source!AU1249,O1268)</f>
        <v>5869034.3300000001</v>
      </c>
      <c r="G1268" s="4" t="s">
        <v>130</v>
      </c>
      <c r="H1268" s="4" t="s">
        <v>131</v>
      </c>
      <c r="I1268" s="4"/>
      <c r="J1268" s="4"/>
      <c r="K1268" s="4">
        <v>217</v>
      </c>
      <c r="L1268" s="4">
        <v>18</v>
      </c>
      <c r="M1268" s="4">
        <v>3</v>
      </c>
      <c r="N1268" s="4" t="s">
        <v>3</v>
      </c>
      <c r="O1268" s="4">
        <v>2</v>
      </c>
      <c r="P1268" s="4"/>
      <c r="Q1268" s="4"/>
      <c r="R1268" s="4"/>
      <c r="S1268" s="4"/>
      <c r="T1268" s="4"/>
      <c r="U1268" s="4"/>
      <c r="V1268" s="4"/>
      <c r="W1268" s="4">
        <v>5869034.3300000001</v>
      </c>
      <c r="X1268" s="4">
        <v>1</v>
      </c>
      <c r="Y1268" s="4">
        <v>5869034.3300000001</v>
      </c>
      <c r="Z1268" s="4"/>
      <c r="AA1268" s="4"/>
      <c r="AB1268" s="4"/>
    </row>
    <row r="1269" spans="1:28" x14ac:dyDescent="0.2">
      <c r="A1269" s="4">
        <v>50</v>
      </c>
      <c r="B1269" s="4">
        <v>0</v>
      </c>
      <c r="C1269" s="4">
        <v>0</v>
      </c>
      <c r="D1269" s="4">
        <v>1</v>
      </c>
      <c r="E1269" s="4">
        <v>230</v>
      </c>
      <c r="F1269" s="4">
        <f>ROUND(Source!BA1249,O1269)</f>
        <v>0</v>
      </c>
      <c r="G1269" s="4" t="s">
        <v>132</v>
      </c>
      <c r="H1269" s="4" t="s">
        <v>133</v>
      </c>
      <c r="I1269" s="4"/>
      <c r="J1269" s="4"/>
      <c r="K1269" s="4">
        <v>230</v>
      </c>
      <c r="L1269" s="4">
        <v>19</v>
      </c>
      <c r="M1269" s="4">
        <v>3</v>
      </c>
      <c r="N1269" s="4" t="s">
        <v>3</v>
      </c>
      <c r="O1269" s="4">
        <v>2</v>
      </c>
      <c r="P1269" s="4"/>
      <c r="Q1269" s="4"/>
      <c r="R1269" s="4"/>
      <c r="S1269" s="4"/>
      <c r="T1269" s="4"/>
      <c r="U1269" s="4"/>
      <c r="V1269" s="4"/>
      <c r="W1269" s="4">
        <v>0</v>
      </c>
      <c r="X1269" s="4">
        <v>1</v>
      </c>
      <c r="Y1269" s="4">
        <v>0</v>
      </c>
      <c r="Z1269" s="4"/>
      <c r="AA1269" s="4"/>
      <c r="AB1269" s="4"/>
    </row>
    <row r="1270" spans="1:28" x14ac:dyDescent="0.2">
      <c r="A1270" s="4">
        <v>50</v>
      </c>
      <c r="B1270" s="4">
        <v>0</v>
      </c>
      <c r="C1270" s="4">
        <v>0</v>
      </c>
      <c r="D1270" s="4">
        <v>1</v>
      </c>
      <c r="E1270" s="4">
        <v>206</v>
      </c>
      <c r="F1270" s="4">
        <f>ROUND(Source!T1249,O1270)</f>
        <v>0</v>
      </c>
      <c r="G1270" s="4" t="s">
        <v>134</v>
      </c>
      <c r="H1270" s="4" t="s">
        <v>135</v>
      </c>
      <c r="I1270" s="4"/>
      <c r="J1270" s="4"/>
      <c r="K1270" s="4">
        <v>206</v>
      </c>
      <c r="L1270" s="4">
        <v>20</v>
      </c>
      <c r="M1270" s="4">
        <v>3</v>
      </c>
      <c r="N1270" s="4" t="s">
        <v>3</v>
      </c>
      <c r="O1270" s="4">
        <v>2</v>
      </c>
      <c r="P1270" s="4"/>
      <c r="Q1270" s="4"/>
      <c r="R1270" s="4"/>
      <c r="S1270" s="4"/>
      <c r="T1270" s="4"/>
      <c r="U1270" s="4"/>
      <c r="V1270" s="4"/>
      <c r="W1270" s="4">
        <v>0</v>
      </c>
      <c r="X1270" s="4">
        <v>1</v>
      </c>
      <c r="Y1270" s="4">
        <v>0</v>
      </c>
      <c r="Z1270" s="4"/>
      <c r="AA1270" s="4"/>
      <c r="AB1270" s="4"/>
    </row>
    <row r="1271" spans="1:28" x14ac:dyDescent="0.2">
      <c r="A1271" s="4">
        <v>50</v>
      </c>
      <c r="B1271" s="4">
        <v>0</v>
      </c>
      <c r="C1271" s="4">
        <v>0</v>
      </c>
      <c r="D1271" s="4">
        <v>1</v>
      </c>
      <c r="E1271" s="4">
        <v>207</v>
      </c>
      <c r="F1271" s="4">
        <f>Source!U1249</f>
        <v>7586.915</v>
      </c>
      <c r="G1271" s="4" t="s">
        <v>136</v>
      </c>
      <c r="H1271" s="4" t="s">
        <v>137</v>
      </c>
      <c r="I1271" s="4"/>
      <c r="J1271" s="4"/>
      <c r="K1271" s="4">
        <v>207</v>
      </c>
      <c r="L1271" s="4">
        <v>21</v>
      </c>
      <c r="M1271" s="4">
        <v>3</v>
      </c>
      <c r="N1271" s="4" t="s">
        <v>3</v>
      </c>
      <c r="O1271" s="4">
        <v>-1</v>
      </c>
      <c r="P1271" s="4"/>
      <c r="Q1271" s="4"/>
      <c r="R1271" s="4"/>
      <c r="S1271" s="4"/>
      <c r="T1271" s="4"/>
      <c r="U1271" s="4"/>
      <c r="V1271" s="4"/>
      <c r="W1271" s="4">
        <v>7586.9150000000036</v>
      </c>
      <c r="X1271" s="4">
        <v>1</v>
      </c>
      <c r="Y1271" s="4">
        <v>7586.9150000000036</v>
      </c>
      <c r="Z1271" s="4"/>
      <c r="AA1271" s="4"/>
      <c r="AB1271" s="4"/>
    </row>
    <row r="1272" spans="1:28" x14ac:dyDescent="0.2">
      <c r="A1272" s="4">
        <v>50</v>
      </c>
      <c r="B1272" s="4">
        <v>0</v>
      </c>
      <c r="C1272" s="4">
        <v>0</v>
      </c>
      <c r="D1272" s="4">
        <v>1</v>
      </c>
      <c r="E1272" s="4">
        <v>208</v>
      </c>
      <c r="F1272" s="4">
        <f>Source!V1249</f>
        <v>0</v>
      </c>
      <c r="G1272" s="4" t="s">
        <v>138</v>
      </c>
      <c r="H1272" s="4" t="s">
        <v>139</v>
      </c>
      <c r="I1272" s="4"/>
      <c r="J1272" s="4"/>
      <c r="K1272" s="4">
        <v>208</v>
      </c>
      <c r="L1272" s="4">
        <v>22</v>
      </c>
      <c r="M1272" s="4">
        <v>3</v>
      </c>
      <c r="N1272" s="4" t="s">
        <v>3</v>
      </c>
      <c r="O1272" s="4">
        <v>-1</v>
      </c>
      <c r="P1272" s="4"/>
      <c r="Q1272" s="4"/>
      <c r="R1272" s="4"/>
      <c r="S1272" s="4"/>
      <c r="T1272" s="4"/>
      <c r="U1272" s="4"/>
      <c r="V1272" s="4"/>
      <c r="W1272" s="4">
        <v>0</v>
      </c>
      <c r="X1272" s="4">
        <v>1</v>
      </c>
      <c r="Y1272" s="4">
        <v>0</v>
      </c>
      <c r="Z1272" s="4"/>
      <c r="AA1272" s="4"/>
      <c r="AB1272" s="4"/>
    </row>
    <row r="1273" spans="1:28" x14ac:dyDescent="0.2">
      <c r="A1273" s="4">
        <v>50</v>
      </c>
      <c r="B1273" s="4">
        <v>0</v>
      </c>
      <c r="C1273" s="4">
        <v>0</v>
      </c>
      <c r="D1273" s="4">
        <v>1</v>
      </c>
      <c r="E1273" s="4">
        <v>209</v>
      </c>
      <c r="F1273" s="4">
        <f>ROUND(Source!W1249,O1273)</f>
        <v>0</v>
      </c>
      <c r="G1273" s="4" t="s">
        <v>140</v>
      </c>
      <c r="H1273" s="4" t="s">
        <v>141</v>
      </c>
      <c r="I1273" s="4"/>
      <c r="J1273" s="4"/>
      <c r="K1273" s="4">
        <v>209</v>
      </c>
      <c r="L1273" s="4">
        <v>23</v>
      </c>
      <c r="M1273" s="4">
        <v>3</v>
      </c>
      <c r="N1273" s="4" t="s">
        <v>3</v>
      </c>
      <c r="O1273" s="4">
        <v>2</v>
      </c>
      <c r="P1273" s="4"/>
      <c r="Q1273" s="4"/>
      <c r="R1273" s="4"/>
      <c r="S1273" s="4"/>
      <c r="T1273" s="4"/>
      <c r="U1273" s="4"/>
      <c r="V1273" s="4"/>
      <c r="W1273" s="4">
        <v>0</v>
      </c>
      <c r="X1273" s="4">
        <v>1</v>
      </c>
      <c r="Y1273" s="4">
        <v>0</v>
      </c>
      <c r="Z1273" s="4"/>
      <c r="AA1273" s="4"/>
      <c r="AB1273" s="4"/>
    </row>
    <row r="1274" spans="1:28" x14ac:dyDescent="0.2">
      <c r="A1274" s="4">
        <v>50</v>
      </c>
      <c r="B1274" s="4">
        <v>0</v>
      </c>
      <c r="C1274" s="4">
        <v>0</v>
      </c>
      <c r="D1274" s="4">
        <v>1</v>
      </c>
      <c r="E1274" s="4">
        <v>233</v>
      </c>
      <c r="F1274" s="4">
        <f>ROUND(Source!BD1249,O1274)</f>
        <v>0</v>
      </c>
      <c r="G1274" s="4" t="s">
        <v>142</v>
      </c>
      <c r="H1274" s="4" t="s">
        <v>143</v>
      </c>
      <c r="I1274" s="4"/>
      <c r="J1274" s="4"/>
      <c r="K1274" s="4">
        <v>233</v>
      </c>
      <c r="L1274" s="4">
        <v>24</v>
      </c>
      <c r="M1274" s="4">
        <v>3</v>
      </c>
      <c r="N1274" s="4" t="s">
        <v>3</v>
      </c>
      <c r="O1274" s="4">
        <v>2</v>
      </c>
      <c r="P1274" s="4"/>
      <c r="Q1274" s="4"/>
      <c r="R1274" s="4"/>
      <c r="S1274" s="4"/>
      <c r="T1274" s="4"/>
      <c r="U1274" s="4"/>
      <c r="V1274" s="4"/>
      <c r="W1274" s="4">
        <v>0</v>
      </c>
      <c r="X1274" s="4">
        <v>1</v>
      </c>
      <c r="Y1274" s="4">
        <v>0</v>
      </c>
      <c r="Z1274" s="4"/>
      <c r="AA1274" s="4"/>
      <c r="AB1274" s="4"/>
    </row>
    <row r="1275" spans="1:28" x14ac:dyDescent="0.2">
      <c r="A1275" s="4">
        <v>50</v>
      </c>
      <c r="B1275" s="4">
        <v>0</v>
      </c>
      <c r="C1275" s="4">
        <v>0</v>
      </c>
      <c r="D1275" s="4">
        <v>1</v>
      </c>
      <c r="E1275" s="4">
        <v>210</v>
      </c>
      <c r="F1275" s="4">
        <f>ROUND(Source!X1249,O1275)</f>
        <v>1979846.4</v>
      </c>
      <c r="G1275" s="4" t="s">
        <v>144</v>
      </c>
      <c r="H1275" s="4" t="s">
        <v>145</v>
      </c>
      <c r="I1275" s="4"/>
      <c r="J1275" s="4"/>
      <c r="K1275" s="4">
        <v>210</v>
      </c>
      <c r="L1275" s="4">
        <v>25</v>
      </c>
      <c r="M1275" s="4">
        <v>3</v>
      </c>
      <c r="N1275" s="4" t="s">
        <v>3</v>
      </c>
      <c r="O1275" s="4">
        <v>2</v>
      </c>
      <c r="P1275" s="4"/>
      <c r="Q1275" s="4"/>
      <c r="R1275" s="4"/>
      <c r="S1275" s="4"/>
      <c r="T1275" s="4"/>
      <c r="U1275" s="4"/>
      <c r="V1275" s="4"/>
      <c r="W1275" s="4">
        <v>1979846.4</v>
      </c>
      <c r="X1275" s="4">
        <v>1</v>
      </c>
      <c r="Y1275" s="4">
        <v>1979846.4</v>
      </c>
      <c r="Z1275" s="4"/>
      <c r="AA1275" s="4"/>
      <c r="AB1275" s="4"/>
    </row>
    <row r="1276" spans="1:28" x14ac:dyDescent="0.2">
      <c r="A1276" s="4">
        <v>50</v>
      </c>
      <c r="B1276" s="4">
        <v>0</v>
      </c>
      <c r="C1276" s="4">
        <v>0</v>
      </c>
      <c r="D1276" s="4">
        <v>1</v>
      </c>
      <c r="E1276" s="4">
        <v>211</v>
      </c>
      <c r="F1276" s="4">
        <f>ROUND(Source!Y1249,O1276)</f>
        <v>282835.23</v>
      </c>
      <c r="G1276" s="4" t="s">
        <v>146</v>
      </c>
      <c r="H1276" s="4" t="s">
        <v>147</v>
      </c>
      <c r="I1276" s="4"/>
      <c r="J1276" s="4"/>
      <c r="K1276" s="4">
        <v>211</v>
      </c>
      <c r="L1276" s="4">
        <v>26</v>
      </c>
      <c r="M1276" s="4">
        <v>3</v>
      </c>
      <c r="N1276" s="4" t="s">
        <v>3</v>
      </c>
      <c r="O1276" s="4">
        <v>2</v>
      </c>
      <c r="P1276" s="4"/>
      <c r="Q1276" s="4"/>
      <c r="R1276" s="4"/>
      <c r="S1276" s="4"/>
      <c r="T1276" s="4"/>
      <c r="U1276" s="4"/>
      <c r="V1276" s="4"/>
      <c r="W1276" s="4">
        <v>282835.23</v>
      </c>
      <c r="X1276" s="4">
        <v>1</v>
      </c>
      <c r="Y1276" s="4">
        <v>282835.23</v>
      </c>
      <c r="Z1276" s="4"/>
      <c r="AA1276" s="4"/>
      <c r="AB1276" s="4"/>
    </row>
    <row r="1277" spans="1:28" x14ac:dyDescent="0.2">
      <c r="A1277" s="4">
        <v>50</v>
      </c>
      <c r="B1277" s="4">
        <v>0</v>
      </c>
      <c r="C1277" s="4">
        <v>0</v>
      </c>
      <c r="D1277" s="4">
        <v>1</v>
      </c>
      <c r="E1277" s="4">
        <v>224</v>
      </c>
      <c r="F1277" s="4">
        <f>ROUND(Source!AR1249,O1277)</f>
        <v>5869034.3300000001</v>
      </c>
      <c r="G1277" s="4" t="s">
        <v>148</v>
      </c>
      <c r="H1277" s="4" t="s">
        <v>149</v>
      </c>
      <c r="I1277" s="4"/>
      <c r="J1277" s="4"/>
      <c r="K1277" s="4">
        <v>224</v>
      </c>
      <c r="L1277" s="4">
        <v>27</v>
      </c>
      <c r="M1277" s="4">
        <v>3</v>
      </c>
      <c r="N1277" s="4" t="s">
        <v>3</v>
      </c>
      <c r="O1277" s="4">
        <v>2</v>
      </c>
      <c r="P1277" s="4"/>
      <c r="Q1277" s="4"/>
      <c r="R1277" s="4"/>
      <c r="S1277" s="4"/>
      <c r="T1277" s="4"/>
      <c r="U1277" s="4"/>
      <c r="V1277" s="4"/>
      <c r="W1277" s="4">
        <v>5869034.3300000001</v>
      </c>
      <c r="X1277" s="4">
        <v>1</v>
      </c>
      <c r="Y1277" s="4">
        <v>5869034.3300000001</v>
      </c>
      <c r="Z1277" s="4"/>
      <c r="AA1277" s="4"/>
      <c r="AB1277" s="4"/>
    </row>
    <row r="1278" spans="1:28" x14ac:dyDescent="0.2">
      <c r="A1278" s="4">
        <v>50</v>
      </c>
      <c r="B1278" s="4">
        <v>1</v>
      </c>
      <c r="C1278" s="4">
        <v>0</v>
      </c>
      <c r="D1278" s="4">
        <v>2</v>
      </c>
      <c r="E1278" s="4">
        <v>0</v>
      </c>
      <c r="F1278" s="4">
        <f>ROUND(F1277,O1278)</f>
        <v>5869034.3300000001</v>
      </c>
      <c r="G1278" s="4" t="s">
        <v>716</v>
      </c>
      <c r="H1278" s="4" t="s">
        <v>717</v>
      </c>
      <c r="I1278" s="4"/>
      <c r="J1278" s="4"/>
      <c r="K1278" s="4">
        <v>212</v>
      </c>
      <c r="L1278" s="4">
        <v>28</v>
      </c>
      <c r="M1278" s="4">
        <v>0</v>
      </c>
      <c r="N1278" s="4" t="s">
        <v>3</v>
      </c>
      <c r="O1278" s="4">
        <v>2</v>
      </c>
      <c r="P1278" s="4"/>
      <c r="Q1278" s="4"/>
      <c r="R1278" s="4"/>
      <c r="S1278" s="4"/>
      <c r="T1278" s="4"/>
      <c r="U1278" s="4"/>
      <c r="V1278" s="4"/>
      <c r="W1278" s="4">
        <v>5869034.3300000001</v>
      </c>
      <c r="X1278" s="4">
        <v>1</v>
      </c>
      <c r="Y1278" s="4">
        <v>5869034.3300000001</v>
      </c>
      <c r="Z1278" s="4"/>
      <c r="AA1278" s="4"/>
      <c r="AB1278" s="4"/>
    </row>
    <row r="1279" spans="1:28" x14ac:dyDescent="0.2">
      <c r="A1279" s="4">
        <v>50</v>
      </c>
      <c r="B1279" s="4">
        <v>1</v>
      </c>
      <c r="C1279" s="4">
        <v>0</v>
      </c>
      <c r="D1279" s="4">
        <v>2</v>
      </c>
      <c r="E1279" s="4">
        <v>0</v>
      </c>
      <c r="F1279" s="4">
        <f>ROUND(F1278*0.2,O1279)</f>
        <v>1173806.8700000001</v>
      </c>
      <c r="G1279" s="4" t="s">
        <v>718</v>
      </c>
      <c r="H1279" s="4" t="s">
        <v>719</v>
      </c>
      <c r="I1279" s="4"/>
      <c r="J1279" s="4"/>
      <c r="K1279" s="4">
        <v>212</v>
      </c>
      <c r="L1279" s="4">
        <v>29</v>
      </c>
      <c r="M1279" s="4">
        <v>0</v>
      </c>
      <c r="N1279" s="4" t="s">
        <v>3</v>
      </c>
      <c r="O1279" s="4">
        <v>2</v>
      </c>
      <c r="P1279" s="4"/>
      <c r="Q1279" s="4"/>
      <c r="R1279" s="4"/>
      <c r="S1279" s="4"/>
      <c r="T1279" s="4"/>
      <c r="U1279" s="4"/>
      <c r="V1279" s="4"/>
      <c r="W1279" s="4">
        <v>1173806.8700000001</v>
      </c>
      <c r="X1279" s="4">
        <v>1</v>
      </c>
      <c r="Y1279" s="4">
        <v>1173806.8700000001</v>
      </c>
      <c r="Z1279" s="4"/>
      <c r="AA1279" s="4"/>
      <c r="AB1279" s="4"/>
    </row>
    <row r="1280" spans="1:28" x14ac:dyDescent="0.2">
      <c r="A1280" s="4">
        <v>50</v>
      </c>
      <c r="B1280" s="4">
        <v>1</v>
      </c>
      <c r="C1280" s="4">
        <v>0</v>
      </c>
      <c r="D1280" s="4">
        <v>2</v>
      </c>
      <c r="E1280" s="4">
        <v>0</v>
      </c>
      <c r="F1280" s="4">
        <f>ROUND(F1278+F1279,O1280)</f>
        <v>7042841.2000000002</v>
      </c>
      <c r="G1280" s="4" t="s">
        <v>35</v>
      </c>
      <c r="H1280" s="4" t="s">
        <v>148</v>
      </c>
      <c r="I1280" s="4"/>
      <c r="J1280" s="4"/>
      <c r="K1280" s="4">
        <v>212</v>
      </c>
      <c r="L1280" s="4">
        <v>30</v>
      </c>
      <c r="M1280" s="4">
        <v>0</v>
      </c>
      <c r="N1280" s="4" t="s">
        <v>3</v>
      </c>
      <c r="O1280" s="4">
        <v>2</v>
      </c>
      <c r="P1280" s="4"/>
      <c r="Q1280" s="4"/>
      <c r="R1280" s="4"/>
      <c r="S1280" s="4"/>
      <c r="T1280" s="4"/>
      <c r="U1280" s="4"/>
      <c r="V1280" s="4"/>
      <c r="W1280" s="4">
        <v>7042841.2000000002</v>
      </c>
      <c r="X1280" s="4">
        <v>1</v>
      </c>
      <c r="Y1280" s="4">
        <v>7042841.2000000002</v>
      </c>
      <c r="Z1280" s="4"/>
      <c r="AA1280" s="4"/>
      <c r="AB1280" s="4"/>
    </row>
    <row r="1282" spans="1:15" x14ac:dyDescent="0.2">
      <c r="A1282" s="5">
        <v>61</v>
      </c>
      <c r="B1282" s="5"/>
      <c r="C1282" s="5"/>
      <c r="D1282" s="5"/>
      <c r="E1282" s="5"/>
      <c r="F1282" s="5">
        <v>3</v>
      </c>
      <c r="G1282" s="5" t="s">
        <v>420</v>
      </c>
      <c r="H1282" s="5" t="s">
        <v>720</v>
      </c>
    </row>
    <row r="1283" spans="1:15" x14ac:dyDescent="0.2">
      <c r="A1283" s="5">
        <v>61</v>
      </c>
      <c r="B1283" s="5"/>
      <c r="C1283" s="5"/>
      <c r="D1283" s="5"/>
      <c r="E1283" s="5"/>
      <c r="F1283" s="5">
        <v>12</v>
      </c>
      <c r="G1283" s="5" t="s">
        <v>721</v>
      </c>
      <c r="H1283" s="5" t="s">
        <v>720</v>
      </c>
    </row>
    <row r="1284" spans="1:15" x14ac:dyDescent="0.2">
      <c r="A1284" s="5">
        <v>61</v>
      </c>
      <c r="B1284" s="5"/>
      <c r="C1284" s="5"/>
      <c r="D1284" s="5"/>
      <c r="E1284" s="5"/>
      <c r="F1284" s="5">
        <v>0</v>
      </c>
      <c r="G1284" s="5" t="s">
        <v>722</v>
      </c>
      <c r="H1284" s="5" t="s">
        <v>720</v>
      </c>
    </row>
    <row r="1285" spans="1:15" x14ac:dyDescent="0.2">
      <c r="A1285" s="5">
        <v>61</v>
      </c>
      <c r="B1285" s="5"/>
      <c r="C1285" s="5"/>
      <c r="D1285" s="5"/>
      <c r="E1285" s="5"/>
      <c r="F1285" s="5">
        <v>2</v>
      </c>
      <c r="G1285" s="5" t="s">
        <v>723</v>
      </c>
      <c r="H1285" s="5" t="s">
        <v>720</v>
      </c>
    </row>
    <row r="1286" spans="1:15" x14ac:dyDescent="0.2">
      <c r="A1286" s="5">
        <v>61</v>
      </c>
      <c r="B1286" s="5"/>
      <c r="C1286" s="5"/>
      <c r="D1286" s="5"/>
      <c r="E1286" s="5"/>
      <c r="F1286" s="5">
        <v>1</v>
      </c>
      <c r="G1286" s="5" t="s">
        <v>724</v>
      </c>
      <c r="H1286" s="5" t="s">
        <v>720</v>
      </c>
    </row>
    <row r="1289" spans="1:15" x14ac:dyDescent="0.2">
      <c r="A1289">
        <v>-1</v>
      </c>
    </row>
    <row r="1291" spans="1:15" x14ac:dyDescent="0.2">
      <c r="A1291" s="3">
        <v>75</v>
      </c>
      <c r="B1291" s="3" t="s">
        <v>725</v>
      </c>
      <c r="C1291" s="3">
        <v>2024</v>
      </c>
      <c r="D1291" s="3">
        <v>0</v>
      </c>
      <c r="E1291" s="3">
        <v>1</v>
      </c>
      <c r="F1291" s="3">
        <v>0</v>
      </c>
      <c r="G1291" s="3">
        <v>0</v>
      </c>
      <c r="H1291" s="3">
        <v>1</v>
      </c>
      <c r="I1291" s="3">
        <v>0</v>
      </c>
      <c r="J1291" s="3">
        <v>3</v>
      </c>
      <c r="K1291" s="3">
        <v>78</v>
      </c>
      <c r="L1291" s="3">
        <v>30</v>
      </c>
      <c r="M1291" s="3">
        <v>0</v>
      </c>
      <c r="N1291" s="3">
        <v>150194011</v>
      </c>
      <c r="O1291" s="3">
        <v>1</v>
      </c>
    </row>
    <row r="1295" spans="1:15" x14ac:dyDescent="0.2">
      <c r="A1295">
        <v>65</v>
      </c>
      <c r="C1295">
        <v>1</v>
      </c>
      <c r="D1295">
        <v>0</v>
      </c>
      <c r="E129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C5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726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8</v>
      </c>
      <c r="P1">
        <v>0</v>
      </c>
      <c r="Q1">
        <v>1</v>
      </c>
    </row>
    <row r="12" spans="1:133" x14ac:dyDescent="0.2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108</v>
      </c>
      <c r="S12" s="1"/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3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2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1</v>
      </c>
      <c r="C14" s="1">
        <v>0</v>
      </c>
      <c r="D14" s="1">
        <v>150194011</v>
      </c>
      <c r="E14" s="1">
        <v>0</v>
      </c>
      <c r="F14" s="1">
        <v>2</v>
      </c>
      <c r="G14" s="1">
        <v>1</v>
      </c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0</v>
      </c>
      <c r="C16" s="6" t="s">
        <v>3</v>
      </c>
      <c r="D16" s="6" t="s">
        <v>11</v>
      </c>
      <c r="E16" s="7">
        <f>ROUND((Source!F1236)/1000,2)</f>
        <v>0</v>
      </c>
      <c r="F16" s="7">
        <f>ROUND((Source!F1237)/1000,2)</f>
        <v>0</v>
      </c>
      <c r="G16" s="7">
        <f>ROUND((Source!F1228)/1000,2)</f>
        <v>0</v>
      </c>
      <c r="H16" s="7">
        <f>ROUND((Source!F1238)/1000+(Source!F1239)/1000,2)</f>
        <v>5869.03</v>
      </c>
      <c r="I16" s="7">
        <f>E16+F16+G16+H16</f>
        <v>5869.03</v>
      </c>
      <c r="J16" s="7">
        <f>ROUND((Source!F1234+Source!F1233)/1000,2)</f>
        <v>3077.98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3336750.19</v>
      </c>
      <c r="AU16" s="7">
        <v>125966.26</v>
      </c>
      <c r="AV16" s="7">
        <v>0</v>
      </c>
      <c r="AW16" s="7">
        <v>0</v>
      </c>
      <c r="AX16" s="7">
        <v>0</v>
      </c>
      <c r="AY16" s="7">
        <v>382431.94</v>
      </c>
      <c r="AZ16" s="7">
        <v>249631.95</v>
      </c>
      <c r="BA16" s="7">
        <v>2828351.99</v>
      </c>
      <c r="BB16" s="7">
        <v>0</v>
      </c>
      <c r="BC16" s="7">
        <v>0</v>
      </c>
      <c r="BD16" s="7">
        <v>5869034.3300000001</v>
      </c>
      <c r="BE16" s="7">
        <v>0</v>
      </c>
      <c r="BF16" s="7">
        <v>7586.9150000000036</v>
      </c>
      <c r="BG16" s="7">
        <v>0</v>
      </c>
      <c r="BH16" s="7">
        <v>0</v>
      </c>
      <c r="BI16" s="7">
        <v>1979846.4</v>
      </c>
      <c r="BJ16" s="7">
        <v>282835.23</v>
      </c>
      <c r="BK16" s="7">
        <v>5869034.3300000001</v>
      </c>
    </row>
    <row r="18" spans="1:19" x14ac:dyDescent="0.2">
      <c r="A18">
        <v>51</v>
      </c>
      <c r="E18" s="5">
        <f>SUMIF(A16:A17,3,E16:E17)</f>
        <v>0</v>
      </c>
      <c r="F18" s="5">
        <f>SUMIF(A16:A17,3,F16:F17)</f>
        <v>0</v>
      </c>
      <c r="G18" s="5">
        <f>SUMIF(A16:A17,3,G16:G17)</f>
        <v>0</v>
      </c>
      <c r="H18" s="5">
        <f>SUMIF(A16:A17,3,H16:H17)</f>
        <v>5869.03</v>
      </c>
      <c r="I18" s="5">
        <f>SUMIF(A16:A17,3,I16:I17)</f>
        <v>5869.03</v>
      </c>
      <c r="J18" s="5">
        <f>SUMIF(A16:A17,3,J16:J17)</f>
        <v>3077.98</v>
      </c>
      <c r="K18" s="5"/>
      <c r="L18" s="5"/>
      <c r="M18" s="5"/>
      <c r="N18" s="5"/>
      <c r="O18" s="5"/>
      <c r="P18" s="5"/>
      <c r="Q18" s="5"/>
      <c r="R18" s="5"/>
      <c r="S18" s="5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3336750.19</v>
      </c>
      <c r="G20" s="4" t="s">
        <v>96</v>
      </c>
      <c r="H20" s="4" t="s">
        <v>97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125966.26</v>
      </c>
      <c r="G21" s="4" t="s">
        <v>98</v>
      </c>
      <c r="H21" s="4" t="s">
        <v>99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100</v>
      </c>
      <c r="H22" s="4" t="s">
        <v>101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125966.26</v>
      </c>
      <c r="G23" s="4" t="s">
        <v>102</v>
      </c>
      <c r="H23" s="4" t="s">
        <v>103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125966.26</v>
      </c>
      <c r="G24" s="4" t="s">
        <v>104</v>
      </c>
      <c r="H24" s="4" t="s">
        <v>105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106</v>
      </c>
      <c r="H25" s="4" t="s">
        <v>107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125966.26</v>
      </c>
      <c r="G26" s="4" t="s">
        <v>108</v>
      </c>
      <c r="H26" s="4" t="s">
        <v>109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110</v>
      </c>
      <c r="H27" s="4" t="s">
        <v>111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112</v>
      </c>
      <c r="H28" s="4" t="s">
        <v>113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114</v>
      </c>
      <c r="H29" s="4" t="s">
        <v>115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382431.94</v>
      </c>
      <c r="G30" s="4" t="s">
        <v>116</v>
      </c>
      <c r="H30" s="4" t="s">
        <v>117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118</v>
      </c>
      <c r="H31" s="4" t="s">
        <v>119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249631.95</v>
      </c>
      <c r="G32" s="4" t="s">
        <v>120</v>
      </c>
      <c r="H32" s="4" t="s">
        <v>121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2828351.99</v>
      </c>
      <c r="G33" s="4" t="s">
        <v>122</v>
      </c>
      <c r="H33" s="4" t="s">
        <v>123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124</v>
      </c>
      <c r="H34" s="4" t="s">
        <v>125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126</v>
      </c>
      <c r="H35" s="4" t="s">
        <v>127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128</v>
      </c>
      <c r="H36" s="4" t="s">
        <v>129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5869034.3300000001</v>
      </c>
      <c r="G37" s="4" t="s">
        <v>130</v>
      </c>
      <c r="H37" s="4" t="s">
        <v>131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132</v>
      </c>
      <c r="H38" s="4" t="s">
        <v>133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134</v>
      </c>
      <c r="H39" s="4" t="s">
        <v>135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7586.9150000000036</v>
      </c>
      <c r="G40" s="4" t="s">
        <v>136</v>
      </c>
      <c r="H40" s="4" t="s">
        <v>137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138</v>
      </c>
      <c r="H41" s="4" t="s">
        <v>139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140</v>
      </c>
      <c r="H42" s="4" t="s">
        <v>141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0</v>
      </c>
      <c r="G43" s="4" t="s">
        <v>142</v>
      </c>
      <c r="H43" s="4" t="s">
        <v>143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210</v>
      </c>
      <c r="F44" s="4">
        <v>1979846.4</v>
      </c>
      <c r="G44" s="4" t="s">
        <v>144</v>
      </c>
      <c r="H44" s="4" t="s">
        <v>145</v>
      </c>
      <c r="I44" s="4"/>
      <c r="J44" s="4"/>
      <c r="K44" s="4">
        <v>210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211</v>
      </c>
      <c r="F45" s="4">
        <v>282835.23</v>
      </c>
      <c r="G45" s="4" t="s">
        <v>146</v>
      </c>
      <c r="H45" s="4" t="s">
        <v>147</v>
      </c>
      <c r="I45" s="4"/>
      <c r="J45" s="4"/>
      <c r="K45" s="4">
        <v>211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6" spans="1:16" x14ac:dyDescent="0.2">
      <c r="A46" s="4">
        <v>50</v>
      </c>
      <c r="B46" s="4">
        <v>0</v>
      </c>
      <c r="C46" s="4">
        <v>0</v>
      </c>
      <c r="D46" s="4">
        <v>1</v>
      </c>
      <c r="E46" s="4">
        <v>224</v>
      </c>
      <c r="F46" s="4">
        <v>5869034.3300000001</v>
      </c>
      <c r="G46" s="4" t="s">
        <v>148</v>
      </c>
      <c r="H46" s="4" t="s">
        <v>149</v>
      </c>
      <c r="I46" s="4"/>
      <c r="J46" s="4"/>
      <c r="K46" s="4">
        <v>224</v>
      </c>
      <c r="L46" s="4">
        <v>27</v>
      </c>
      <c r="M46" s="4">
        <v>3</v>
      </c>
      <c r="N46" s="4" t="s">
        <v>3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5869034.3300000001</v>
      </c>
      <c r="G47" s="4" t="s">
        <v>716</v>
      </c>
      <c r="H47" s="4" t="s">
        <v>717</v>
      </c>
      <c r="I47" s="4"/>
      <c r="J47" s="4"/>
      <c r="K47" s="4">
        <v>212</v>
      </c>
      <c r="L47" s="4">
        <v>28</v>
      </c>
      <c r="M47" s="4">
        <v>0</v>
      </c>
      <c r="N47" s="4" t="s">
        <v>3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0</v>
      </c>
      <c r="F48" s="4">
        <v>1173806.8700000001</v>
      </c>
      <c r="G48" s="4" t="s">
        <v>718</v>
      </c>
      <c r="H48" s="4" t="s">
        <v>719</v>
      </c>
      <c r="I48" s="4"/>
      <c r="J48" s="4"/>
      <c r="K48" s="4">
        <v>212</v>
      </c>
      <c r="L48" s="4">
        <v>29</v>
      </c>
      <c r="M48" s="4">
        <v>0</v>
      </c>
      <c r="N48" s="4" t="s">
        <v>3</v>
      </c>
      <c r="O48" s="4">
        <v>2</v>
      </c>
      <c r="P48" s="4"/>
    </row>
    <row r="49" spans="1:16" x14ac:dyDescent="0.2">
      <c r="A49" s="4">
        <v>50</v>
      </c>
      <c r="B49" s="4">
        <v>1</v>
      </c>
      <c r="C49" s="4">
        <v>0</v>
      </c>
      <c r="D49" s="4">
        <v>2</v>
      </c>
      <c r="E49" s="4">
        <v>0</v>
      </c>
      <c r="F49" s="4">
        <v>7042841.2000000002</v>
      </c>
      <c r="G49" s="4" t="s">
        <v>35</v>
      </c>
      <c r="H49" s="4" t="s">
        <v>148</v>
      </c>
      <c r="I49" s="4"/>
      <c r="J49" s="4"/>
      <c r="K49" s="4">
        <v>212</v>
      </c>
      <c r="L49" s="4">
        <v>30</v>
      </c>
      <c r="M49" s="4">
        <v>0</v>
      </c>
      <c r="N49" s="4" t="s">
        <v>3</v>
      </c>
      <c r="O49" s="4">
        <v>2</v>
      </c>
      <c r="P49" s="4"/>
    </row>
    <row r="51" spans="1:16" x14ac:dyDescent="0.2">
      <c r="A51">
        <v>-1</v>
      </c>
    </row>
    <row r="54" spans="1:16" x14ac:dyDescent="0.2">
      <c r="A54" s="3">
        <v>75</v>
      </c>
      <c r="B54" s="3" t="s">
        <v>725</v>
      </c>
      <c r="C54" s="3">
        <v>2024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3</v>
      </c>
      <c r="K54" s="3">
        <v>78</v>
      </c>
      <c r="L54" s="3">
        <v>30</v>
      </c>
      <c r="M54" s="3">
        <v>0</v>
      </c>
      <c r="N54" s="3">
        <v>150194011</v>
      </c>
      <c r="O54" s="3">
        <v>1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04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19" x14ac:dyDescent="0.2">
      <c r="A1">
        <f>ROW(Source!A32)</f>
        <v>32</v>
      </c>
      <c r="B1">
        <v>150194011</v>
      </c>
      <c r="C1">
        <v>150195638</v>
      </c>
      <c r="D1">
        <v>147282019</v>
      </c>
      <c r="E1">
        <v>35</v>
      </c>
      <c r="F1">
        <v>1</v>
      </c>
      <c r="G1">
        <v>35</v>
      </c>
      <c r="H1">
        <v>1</v>
      </c>
      <c r="I1" t="s">
        <v>727</v>
      </c>
      <c r="J1" t="s">
        <v>3</v>
      </c>
      <c r="K1" t="s">
        <v>728</v>
      </c>
      <c r="L1">
        <v>1191</v>
      </c>
      <c r="N1">
        <v>1013</v>
      </c>
      <c r="O1" t="s">
        <v>729</v>
      </c>
      <c r="P1" t="s">
        <v>729</v>
      </c>
      <c r="Q1">
        <v>1</v>
      </c>
      <c r="W1">
        <v>0</v>
      </c>
      <c r="X1">
        <v>476480486</v>
      </c>
      <c r="Y1">
        <f>(AT1*0.7)</f>
        <v>0.95899999999999996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M1">
        <v>-2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1.37</v>
      </c>
      <c r="AU1" t="s">
        <v>22</v>
      </c>
      <c r="AV1">
        <v>1</v>
      </c>
      <c r="AW1">
        <v>2</v>
      </c>
      <c r="AX1">
        <v>150195653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U1">
        <f>ROUND(AT1*Source!I32*AH1*AL1,2)</f>
        <v>0</v>
      </c>
      <c r="CV1">
        <f>ROUND(Y1*Source!I32,9)</f>
        <v>5.7539999999999996</v>
      </c>
      <c r="CW1">
        <v>0</v>
      </c>
      <c r="CX1">
        <f>ROUND(Y1*Source!I32,9)</f>
        <v>5.7539999999999996</v>
      </c>
      <c r="CY1">
        <f>AD1</f>
        <v>0</v>
      </c>
      <c r="CZ1">
        <f>AH1</f>
        <v>0</v>
      </c>
      <c r="DA1">
        <f>AL1</f>
        <v>1</v>
      </c>
      <c r="DB1">
        <f>ROUND((ROUND(AT1*CZ1,2)*0.7),6)</f>
        <v>0</v>
      </c>
      <c r="DC1">
        <f>ROUND((ROUND(AT1*AG1,2)*0.7),6)</f>
        <v>0</v>
      </c>
      <c r="DD1" t="s">
        <v>3</v>
      </c>
      <c r="DE1" t="s">
        <v>3</v>
      </c>
      <c r="DF1">
        <f t="shared" ref="DF1:DF64" si="0">ROUND(ROUND(AE1,2)*CX1,2)</f>
        <v>0</v>
      </c>
      <c r="DG1">
        <f t="shared" ref="DG1:DG64" si="1">ROUND(ROUND(AF1,2)*CX1,2)</f>
        <v>0</v>
      </c>
      <c r="DH1">
        <f t="shared" ref="DH1:DH64" si="2">ROUND(ROUND(AG1,2)*CX1,2)</f>
        <v>0</v>
      </c>
      <c r="DI1">
        <f t="shared" ref="DI1:DI64" si="3">ROUND(ROUND(AH1,2)*CX1,2)</f>
        <v>0</v>
      </c>
      <c r="DJ1">
        <f>DI1</f>
        <v>0</v>
      </c>
      <c r="DK1">
        <v>0</v>
      </c>
      <c r="DL1" t="s">
        <v>3</v>
      </c>
      <c r="DM1">
        <v>0</v>
      </c>
      <c r="DN1" t="s">
        <v>3</v>
      </c>
      <c r="DO1">
        <v>0</v>
      </c>
    </row>
    <row r="2" spans="1:119" x14ac:dyDescent="0.2">
      <c r="A2">
        <f>ROW(Source!A32)</f>
        <v>32</v>
      </c>
      <c r="B2">
        <v>150194011</v>
      </c>
      <c r="C2">
        <v>150195638</v>
      </c>
      <c r="D2">
        <v>147295400</v>
      </c>
      <c r="E2">
        <v>1</v>
      </c>
      <c r="F2">
        <v>1</v>
      </c>
      <c r="G2">
        <v>35</v>
      </c>
      <c r="H2">
        <v>2</v>
      </c>
      <c r="I2" t="s">
        <v>730</v>
      </c>
      <c r="J2" t="s">
        <v>731</v>
      </c>
      <c r="K2" t="s">
        <v>732</v>
      </c>
      <c r="L2">
        <v>1368</v>
      </c>
      <c r="N2">
        <v>1011</v>
      </c>
      <c r="O2" t="s">
        <v>733</v>
      </c>
      <c r="P2" t="s">
        <v>733</v>
      </c>
      <c r="Q2">
        <v>1</v>
      </c>
      <c r="W2">
        <v>0</v>
      </c>
      <c r="X2">
        <v>-1123321947</v>
      </c>
      <c r="Y2">
        <f>(AT2*0.7)</f>
        <v>0.11199999999999999</v>
      </c>
      <c r="AA2">
        <v>0</v>
      </c>
      <c r="AB2">
        <v>789.86</v>
      </c>
      <c r="AC2">
        <v>515.51</v>
      </c>
      <c r="AD2">
        <v>0</v>
      </c>
      <c r="AE2">
        <v>0</v>
      </c>
      <c r="AF2">
        <v>789.86</v>
      </c>
      <c r="AG2">
        <v>515.51</v>
      </c>
      <c r="AH2">
        <v>0</v>
      </c>
      <c r="AI2">
        <v>1</v>
      </c>
      <c r="AJ2">
        <v>1</v>
      </c>
      <c r="AK2">
        <v>1</v>
      </c>
      <c r="AL2">
        <v>1</v>
      </c>
      <c r="AM2">
        <v>-2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0.16</v>
      </c>
      <c r="AU2" t="s">
        <v>22</v>
      </c>
      <c r="AV2">
        <v>0</v>
      </c>
      <c r="AW2">
        <v>2</v>
      </c>
      <c r="AX2">
        <v>150195654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V2">
        <v>0</v>
      </c>
      <c r="CW2">
        <f>ROUND(Y2*Source!I32,9)</f>
        <v>0.67200000000000004</v>
      </c>
      <c r="CX2">
        <f>ROUND(Y2*Source!I32,9)</f>
        <v>0.67200000000000004</v>
      </c>
      <c r="CY2">
        <f>AB2</f>
        <v>789.86</v>
      </c>
      <c r="CZ2">
        <f>AF2</f>
        <v>789.86</v>
      </c>
      <c r="DA2">
        <f>AJ2</f>
        <v>1</v>
      </c>
      <c r="DB2">
        <f>ROUND((ROUND(AT2*CZ2,2)*0.7),6)</f>
        <v>88.465999999999994</v>
      </c>
      <c r="DC2">
        <f>ROUND((ROUND(AT2*AG2,2)*0.7),6)</f>
        <v>57.735999999999997</v>
      </c>
      <c r="DD2" t="s">
        <v>3</v>
      </c>
      <c r="DE2" t="s">
        <v>3</v>
      </c>
      <c r="DF2">
        <f t="shared" si="0"/>
        <v>0</v>
      </c>
      <c r="DG2">
        <f t="shared" si="1"/>
        <v>530.79</v>
      </c>
      <c r="DH2">
        <f t="shared" si="2"/>
        <v>346.42</v>
      </c>
      <c r="DI2">
        <f t="shared" si="3"/>
        <v>0</v>
      </c>
      <c r="DJ2">
        <f>DG2</f>
        <v>530.79</v>
      </c>
      <c r="DK2">
        <v>0</v>
      </c>
      <c r="DL2" t="s">
        <v>3</v>
      </c>
      <c r="DM2">
        <v>0</v>
      </c>
      <c r="DN2" t="s">
        <v>3</v>
      </c>
      <c r="DO2">
        <v>0</v>
      </c>
    </row>
    <row r="3" spans="1:119" x14ac:dyDescent="0.2">
      <c r="A3">
        <f>ROW(Source!A32)</f>
        <v>32</v>
      </c>
      <c r="B3">
        <v>150194011</v>
      </c>
      <c r="C3">
        <v>150195638</v>
      </c>
      <c r="D3">
        <v>147284500</v>
      </c>
      <c r="E3">
        <v>35</v>
      </c>
      <c r="F3">
        <v>1</v>
      </c>
      <c r="G3">
        <v>35</v>
      </c>
      <c r="H3">
        <v>3</v>
      </c>
      <c r="I3" t="s">
        <v>734</v>
      </c>
      <c r="J3" t="s">
        <v>735</v>
      </c>
      <c r="K3" t="s">
        <v>736</v>
      </c>
      <c r="L3">
        <v>1348</v>
      </c>
      <c r="N3">
        <v>1009</v>
      </c>
      <c r="O3" t="s">
        <v>737</v>
      </c>
      <c r="P3" t="s">
        <v>737</v>
      </c>
      <c r="Q3">
        <v>1000</v>
      </c>
      <c r="W3">
        <v>0</v>
      </c>
      <c r="X3">
        <v>2010614181</v>
      </c>
      <c r="Y3">
        <f>(AT3*1)</f>
        <v>1.9999999999999999E-6</v>
      </c>
      <c r="AA3">
        <v>1945282.38</v>
      </c>
      <c r="AB3">
        <v>0</v>
      </c>
      <c r="AC3">
        <v>0</v>
      </c>
      <c r="AD3">
        <v>0</v>
      </c>
      <c r="AE3">
        <v>1945282.38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M3">
        <v>-2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1.9999999999999999E-6</v>
      </c>
      <c r="AU3" t="s">
        <v>21</v>
      </c>
      <c r="AV3">
        <v>0</v>
      </c>
      <c r="AW3">
        <v>2</v>
      </c>
      <c r="AX3">
        <v>150195655</v>
      </c>
      <c r="AY3">
        <v>2</v>
      </c>
      <c r="AZ3">
        <v>22528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V3">
        <v>0</v>
      </c>
      <c r="CW3">
        <v>0</v>
      </c>
      <c r="CX3">
        <f>ROUND(Y3*Source!I32,9)</f>
        <v>1.2E-5</v>
      </c>
      <c r="CY3">
        <f>AA3</f>
        <v>1945282.38</v>
      </c>
      <c r="CZ3">
        <f>AE3</f>
        <v>1945282.38</v>
      </c>
      <c r="DA3">
        <f>AI3</f>
        <v>1</v>
      </c>
      <c r="DB3">
        <f>ROUND((ROUND(AT3*CZ3,2)*1),6)</f>
        <v>3.89</v>
      </c>
      <c r="DC3">
        <f>ROUND((ROUND(AT3*AG3,2)*1),6)</f>
        <v>0</v>
      </c>
      <c r="DD3" t="s">
        <v>3</v>
      </c>
      <c r="DE3" t="s">
        <v>3</v>
      </c>
      <c r="DF3">
        <f t="shared" si="0"/>
        <v>23.34</v>
      </c>
      <c r="DG3">
        <f t="shared" si="1"/>
        <v>0</v>
      </c>
      <c r="DH3">
        <f t="shared" si="2"/>
        <v>0</v>
      </c>
      <c r="DI3">
        <f t="shared" si="3"/>
        <v>0</v>
      </c>
      <c r="DJ3">
        <f>DF3</f>
        <v>23.34</v>
      </c>
      <c r="DK3">
        <v>0</v>
      </c>
      <c r="DL3" t="s">
        <v>3</v>
      </c>
      <c r="DM3">
        <v>0</v>
      </c>
      <c r="DN3" t="s">
        <v>3</v>
      </c>
      <c r="DO3">
        <v>0</v>
      </c>
    </row>
    <row r="4" spans="1:119" x14ac:dyDescent="0.2">
      <c r="A4">
        <f>ROW(Source!A32)</f>
        <v>32</v>
      </c>
      <c r="B4">
        <v>150194011</v>
      </c>
      <c r="C4">
        <v>150195638</v>
      </c>
      <c r="D4">
        <v>147297319</v>
      </c>
      <c r="E4">
        <v>1</v>
      </c>
      <c r="F4">
        <v>1</v>
      </c>
      <c r="G4">
        <v>35</v>
      </c>
      <c r="H4">
        <v>3</v>
      </c>
      <c r="I4" t="s">
        <v>738</v>
      </c>
      <c r="J4" t="s">
        <v>739</v>
      </c>
      <c r="K4" t="s">
        <v>740</v>
      </c>
      <c r="L4">
        <v>1346</v>
      </c>
      <c r="N4">
        <v>1009</v>
      </c>
      <c r="O4" t="s">
        <v>741</v>
      </c>
      <c r="P4" t="s">
        <v>741</v>
      </c>
      <c r="Q4">
        <v>1</v>
      </c>
      <c r="W4">
        <v>0</v>
      </c>
      <c r="X4">
        <v>1286462142</v>
      </c>
      <c r="Y4">
        <f>(AT4*1)</f>
        <v>4.0000000000000001E-3</v>
      </c>
      <c r="AA4">
        <v>412.97</v>
      </c>
      <c r="AB4">
        <v>0</v>
      </c>
      <c r="AC4">
        <v>0</v>
      </c>
      <c r="AD4">
        <v>0</v>
      </c>
      <c r="AE4">
        <v>412.97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M4">
        <v>-2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4.0000000000000001E-3</v>
      </c>
      <c r="AU4" t="s">
        <v>21</v>
      </c>
      <c r="AV4">
        <v>0</v>
      </c>
      <c r="AW4">
        <v>2</v>
      </c>
      <c r="AX4">
        <v>150195656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V4">
        <v>0</v>
      </c>
      <c r="CW4">
        <v>0</v>
      </c>
      <c r="CX4">
        <f>ROUND(Y4*Source!I32,9)</f>
        <v>2.4E-2</v>
      </c>
      <c r="CY4">
        <f>AA4</f>
        <v>412.97</v>
      </c>
      <c r="CZ4">
        <f>AE4</f>
        <v>412.97</v>
      </c>
      <c r="DA4">
        <f>AI4</f>
        <v>1</v>
      </c>
      <c r="DB4">
        <f>ROUND((ROUND(AT4*CZ4,2)*1),6)</f>
        <v>1.65</v>
      </c>
      <c r="DC4">
        <f>ROUND((ROUND(AT4*AG4,2)*1),6)</f>
        <v>0</v>
      </c>
      <c r="DD4" t="s">
        <v>3</v>
      </c>
      <c r="DE4" t="s">
        <v>3</v>
      </c>
      <c r="DF4">
        <f t="shared" si="0"/>
        <v>9.91</v>
      </c>
      <c r="DG4">
        <f t="shared" si="1"/>
        <v>0</v>
      </c>
      <c r="DH4">
        <f t="shared" si="2"/>
        <v>0</v>
      </c>
      <c r="DI4">
        <f t="shared" si="3"/>
        <v>0</v>
      </c>
      <c r="DJ4">
        <f>DF4</f>
        <v>9.91</v>
      </c>
      <c r="DK4">
        <v>0</v>
      </c>
      <c r="DL4" t="s">
        <v>3</v>
      </c>
      <c r="DM4">
        <v>0</v>
      </c>
      <c r="DN4" t="s">
        <v>3</v>
      </c>
      <c r="DO4">
        <v>0</v>
      </c>
    </row>
    <row r="5" spans="1:119" x14ac:dyDescent="0.2">
      <c r="A5">
        <f>ROW(Source!A32)</f>
        <v>32</v>
      </c>
      <c r="B5">
        <v>150194011</v>
      </c>
      <c r="C5">
        <v>150195638</v>
      </c>
      <c r="D5">
        <v>147297226</v>
      </c>
      <c r="E5">
        <v>1</v>
      </c>
      <c r="F5">
        <v>1</v>
      </c>
      <c r="G5">
        <v>35</v>
      </c>
      <c r="H5">
        <v>3</v>
      </c>
      <c r="I5" t="s">
        <v>742</v>
      </c>
      <c r="J5" t="s">
        <v>743</v>
      </c>
      <c r="K5" t="s">
        <v>744</v>
      </c>
      <c r="L5">
        <v>1346</v>
      </c>
      <c r="N5">
        <v>1009</v>
      </c>
      <c r="O5" t="s">
        <v>741</v>
      </c>
      <c r="P5" t="s">
        <v>741</v>
      </c>
      <c r="Q5">
        <v>1</v>
      </c>
      <c r="W5">
        <v>0</v>
      </c>
      <c r="X5">
        <v>-1814974188</v>
      </c>
      <c r="Y5">
        <f>(AT5*1)</f>
        <v>2E-3</v>
      </c>
      <c r="AA5">
        <v>271.95999999999998</v>
      </c>
      <c r="AB5">
        <v>0</v>
      </c>
      <c r="AC5">
        <v>0</v>
      </c>
      <c r="AD5">
        <v>0</v>
      </c>
      <c r="AE5">
        <v>271.95999999999998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M5">
        <v>-2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2E-3</v>
      </c>
      <c r="AU5" t="s">
        <v>21</v>
      </c>
      <c r="AV5">
        <v>0</v>
      </c>
      <c r="AW5">
        <v>2</v>
      </c>
      <c r="AX5">
        <v>150195657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V5">
        <v>0</v>
      </c>
      <c r="CW5">
        <v>0</v>
      </c>
      <c r="CX5">
        <f>ROUND(Y5*Source!I32,9)</f>
        <v>1.2E-2</v>
      </c>
      <c r="CY5">
        <f>AA5</f>
        <v>271.95999999999998</v>
      </c>
      <c r="CZ5">
        <f>AE5</f>
        <v>271.95999999999998</v>
      </c>
      <c r="DA5">
        <f>AI5</f>
        <v>1</v>
      </c>
      <c r="DB5">
        <f>ROUND((ROUND(AT5*CZ5,2)*1),6)</f>
        <v>0.54</v>
      </c>
      <c r="DC5">
        <f>ROUND((ROUND(AT5*AG5,2)*1),6)</f>
        <v>0</v>
      </c>
      <c r="DD5" t="s">
        <v>3</v>
      </c>
      <c r="DE5" t="s">
        <v>3</v>
      </c>
      <c r="DF5">
        <f t="shared" si="0"/>
        <v>3.26</v>
      </c>
      <c r="DG5">
        <f t="shared" si="1"/>
        <v>0</v>
      </c>
      <c r="DH5">
        <f t="shared" si="2"/>
        <v>0</v>
      </c>
      <c r="DI5">
        <f t="shared" si="3"/>
        <v>0</v>
      </c>
      <c r="DJ5">
        <f>DF5</f>
        <v>3.26</v>
      </c>
      <c r="DK5">
        <v>0</v>
      </c>
      <c r="DL5" t="s">
        <v>3</v>
      </c>
      <c r="DM5">
        <v>0</v>
      </c>
      <c r="DN5" t="s">
        <v>3</v>
      </c>
      <c r="DO5">
        <v>0</v>
      </c>
    </row>
    <row r="6" spans="1:119" x14ac:dyDescent="0.2">
      <c r="A6">
        <f>ROW(Source!A32)</f>
        <v>32</v>
      </c>
      <c r="B6">
        <v>150194011</v>
      </c>
      <c r="C6">
        <v>150195638</v>
      </c>
      <c r="D6">
        <v>147297256</v>
      </c>
      <c r="E6">
        <v>1</v>
      </c>
      <c r="F6">
        <v>1</v>
      </c>
      <c r="G6">
        <v>35</v>
      </c>
      <c r="H6">
        <v>3</v>
      </c>
      <c r="I6" t="s">
        <v>745</v>
      </c>
      <c r="J6" t="s">
        <v>746</v>
      </c>
      <c r="K6" t="s">
        <v>747</v>
      </c>
      <c r="L6">
        <v>1346</v>
      </c>
      <c r="N6">
        <v>1009</v>
      </c>
      <c r="O6" t="s">
        <v>741</v>
      </c>
      <c r="P6" t="s">
        <v>741</v>
      </c>
      <c r="Q6">
        <v>1</v>
      </c>
      <c r="W6">
        <v>0</v>
      </c>
      <c r="X6">
        <v>-1116031774</v>
      </c>
      <c r="Y6">
        <f>(AT6*1)</f>
        <v>3.5000000000000001E-3</v>
      </c>
      <c r="AA6">
        <v>404.48</v>
      </c>
      <c r="AB6">
        <v>0</v>
      </c>
      <c r="AC6">
        <v>0</v>
      </c>
      <c r="AD6">
        <v>0</v>
      </c>
      <c r="AE6">
        <v>404.48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M6">
        <v>-2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3.5000000000000001E-3</v>
      </c>
      <c r="AU6" t="s">
        <v>21</v>
      </c>
      <c r="AV6">
        <v>0</v>
      </c>
      <c r="AW6">
        <v>2</v>
      </c>
      <c r="AX6">
        <v>150195658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V6">
        <v>0</v>
      </c>
      <c r="CW6">
        <v>0</v>
      </c>
      <c r="CX6">
        <f>ROUND(Y6*Source!I32,9)</f>
        <v>2.1000000000000001E-2</v>
      </c>
      <c r="CY6">
        <f>AA6</f>
        <v>404.48</v>
      </c>
      <c r="CZ6">
        <f>AE6</f>
        <v>404.48</v>
      </c>
      <c r="DA6">
        <f>AI6</f>
        <v>1</v>
      </c>
      <c r="DB6">
        <f>ROUND((ROUND(AT6*CZ6,2)*1),6)</f>
        <v>1.42</v>
      </c>
      <c r="DC6">
        <f>ROUND((ROUND(AT6*AG6,2)*1),6)</f>
        <v>0</v>
      </c>
      <c r="DD6" t="s">
        <v>3</v>
      </c>
      <c r="DE6" t="s">
        <v>3</v>
      </c>
      <c r="DF6">
        <f t="shared" si="0"/>
        <v>8.49</v>
      </c>
      <c r="DG6">
        <f t="shared" si="1"/>
        <v>0</v>
      </c>
      <c r="DH6">
        <f t="shared" si="2"/>
        <v>0</v>
      </c>
      <c r="DI6">
        <f t="shared" si="3"/>
        <v>0</v>
      </c>
      <c r="DJ6">
        <f>DF6</f>
        <v>8.49</v>
      </c>
      <c r="DK6">
        <v>0</v>
      </c>
      <c r="DL6" t="s">
        <v>3</v>
      </c>
      <c r="DM6">
        <v>0</v>
      </c>
      <c r="DN6" t="s">
        <v>3</v>
      </c>
      <c r="DO6">
        <v>0</v>
      </c>
    </row>
    <row r="7" spans="1:119" x14ac:dyDescent="0.2">
      <c r="A7">
        <f>ROW(Source!A32)</f>
        <v>32</v>
      </c>
      <c r="B7">
        <v>150194011</v>
      </c>
      <c r="C7">
        <v>150195638</v>
      </c>
      <c r="D7">
        <v>147297361</v>
      </c>
      <c r="E7">
        <v>1</v>
      </c>
      <c r="F7">
        <v>1</v>
      </c>
      <c r="G7">
        <v>35</v>
      </c>
      <c r="H7">
        <v>3</v>
      </c>
      <c r="I7" t="s">
        <v>748</v>
      </c>
      <c r="J7" t="s">
        <v>749</v>
      </c>
      <c r="K7" t="s">
        <v>750</v>
      </c>
      <c r="L7">
        <v>1327</v>
      </c>
      <c r="N7">
        <v>1005</v>
      </c>
      <c r="O7" t="s">
        <v>751</v>
      </c>
      <c r="P7" t="s">
        <v>751</v>
      </c>
      <c r="Q7">
        <v>1</v>
      </c>
      <c r="W7">
        <v>0</v>
      </c>
      <c r="X7">
        <v>1402440005</v>
      </c>
      <c r="Y7">
        <f>(AT7*1)</f>
        <v>0.02</v>
      </c>
      <c r="AA7">
        <v>48.08</v>
      </c>
      <c r="AB7">
        <v>0</v>
      </c>
      <c r="AC7">
        <v>0</v>
      </c>
      <c r="AD7">
        <v>0</v>
      </c>
      <c r="AE7">
        <v>48.08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M7">
        <v>-2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0.02</v>
      </c>
      <c r="AU7" t="s">
        <v>21</v>
      </c>
      <c r="AV7">
        <v>0</v>
      </c>
      <c r="AW7">
        <v>2</v>
      </c>
      <c r="AX7">
        <v>150195659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V7">
        <v>0</v>
      </c>
      <c r="CW7">
        <v>0</v>
      </c>
      <c r="CX7">
        <f>ROUND(Y7*Source!I32,9)</f>
        <v>0.12</v>
      </c>
      <c r="CY7">
        <f>AA7</f>
        <v>48.08</v>
      </c>
      <c r="CZ7">
        <f>AE7</f>
        <v>48.08</v>
      </c>
      <c r="DA7">
        <f>AI7</f>
        <v>1</v>
      </c>
      <c r="DB7">
        <f>ROUND((ROUND(AT7*CZ7,2)*1),6)</f>
        <v>0.96</v>
      </c>
      <c r="DC7">
        <f>ROUND((ROUND(AT7*AG7,2)*1),6)</f>
        <v>0</v>
      </c>
      <c r="DD7" t="s">
        <v>3</v>
      </c>
      <c r="DE7" t="s">
        <v>3</v>
      </c>
      <c r="DF7">
        <f t="shared" si="0"/>
        <v>5.77</v>
      </c>
      <c r="DG7">
        <f t="shared" si="1"/>
        <v>0</v>
      </c>
      <c r="DH7">
        <f t="shared" si="2"/>
        <v>0</v>
      </c>
      <c r="DI7">
        <f t="shared" si="3"/>
        <v>0</v>
      </c>
      <c r="DJ7">
        <f>DF7</f>
        <v>5.77</v>
      </c>
      <c r="DK7">
        <v>0</v>
      </c>
      <c r="DL7" t="s">
        <v>3</v>
      </c>
      <c r="DM7">
        <v>0</v>
      </c>
      <c r="DN7" t="s">
        <v>3</v>
      </c>
      <c r="DO7">
        <v>0</v>
      </c>
    </row>
    <row r="8" spans="1:119" x14ac:dyDescent="0.2">
      <c r="A8">
        <f>ROW(Source!A33)</f>
        <v>33</v>
      </c>
      <c r="B8">
        <v>150194011</v>
      </c>
      <c r="C8">
        <v>150195660</v>
      </c>
      <c r="D8">
        <v>147282019</v>
      </c>
      <c r="E8">
        <v>35</v>
      </c>
      <c r="F8">
        <v>1</v>
      </c>
      <c r="G8">
        <v>35</v>
      </c>
      <c r="H8">
        <v>1</v>
      </c>
      <c r="I8" t="s">
        <v>727</v>
      </c>
      <c r="J8" t="s">
        <v>3</v>
      </c>
      <c r="K8" t="s">
        <v>728</v>
      </c>
      <c r="L8">
        <v>1191</v>
      </c>
      <c r="N8">
        <v>1013</v>
      </c>
      <c r="O8" t="s">
        <v>729</v>
      </c>
      <c r="P8" t="s">
        <v>729</v>
      </c>
      <c r="Q8">
        <v>1</v>
      </c>
      <c r="W8">
        <v>0</v>
      </c>
      <c r="X8">
        <v>476480486</v>
      </c>
      <c r="Y8">
        <f>((AT8*0.75)*11)</f>
        <v>0.65999999999999992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M8">
        <v>-2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0.08</v>
      </c>
      <c r="AU8" t="s">
        <v>32</v>
      </c>
      <c r="AV8">
        <v>1</v>
      </c>
      <c r="AW8">
        <v>2</v>
      </c>
      <c r="AX8">
        <v>150195669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U8">
        <f>ROUND(AT8*Source!I33*AH8*AL8,2)</f>
        <v>0</v>
      </c>
      <c r="CV8">
        <f>ROUND(Y8*Source!I33,9)</f>
        <v>3.96</v>
      </c>
      <c r="CW8">
        <v>0</v>
      </c>
      <c r="CX8">
        <f>ROUND(Y8*Source!I33,9)</f>
        <v>3.96</v>
      </c>
      <c r="CY8">
        <f>AD8</f>
        <v>0</v>
      </c>
      <c r="CZ8">
        <f>AH8</f>
        <v>0</v>
      </c>
      <c r="DA8">
        <f>AL8</f>
        <v>1</v>
      </c>
      <c r="DB8">
        <f>ROUND(((ROUND(AT8*CZ8,2)*0.75)*11),6)</f>
        <v>0</v>
      </c>
      <c r="DC8">
        <f>ROUND(((ROUND(AT8*AG8,2)*0.75)*11),6)</f>
        <v>0</v>
      </c>
      <c r="DD8" t="s">
        <v>3</v>
      </c>
      <c r="DE8" t="s">
        <v>3</v>
      </c>
      <c r="DF8">
        <f t="shared" si="0"/>
        <v>0</v>
      </c>
      <c r="DG8">
        <f t="shared" si="1"/>
        <v>0</v>
      </c>
      <c r="DH8">
        <f t="shared" si="2"/>
        <v>0</v>
      </c>
      <c r="DI8">
        <f t="shared" si="3"/>
        <v>0</v>
      </c>
      <c r="DJ8">
        <f>DI8</f>
        <v>0</v>
      </c>
      <c r="DK8">
        <v>0</v>
      </c>
      <c r="DL8" t="s">
        <v>3</v>
      </c>
      <c r="DM8">
        <v>0</v>
      </c>
      <c r="DN8" t="s">
        <v>3</v>
      </c>
      <c r="DO8">
        <v>0</v>
      </c>
    </row>
    <row r="9" spans="1:119" x14ac:dyDescent="0.2">
      <c r="A9">
        <f>ROW(Source!A33)</f>
        <v>33</v>
      </c>
      <c r="B9">
        <v>150194011</v>
      </c>
      <c r="C9">
        <v>150195660</v>
      </c>
      <c r="D9">
        <v>147295400</v>
      </c>
      <c r="E9">
        <v>1</v>
      </c>
      <c r="F9">
        <v>1</v>
      </c>
      <c r="G9">
        <v>35</v>
      </c>
      <c r="H9">
        <v>2</v>
      </c>
      <c r="I9" t="s">
        <v>730</v>
      </c>
      <c r="J9" t="s">
        <v>731</v>
      </c>
      <c r="K9" t="s">
        <v>732</v>
      </c>
      <c r="L9">
        <v>1368</v>
      </c>
      <c r="N9">
        <v>1011</v>
      </c>
      <c r="O9" t="s">
        <v>733</v>
      </c>
      <c r="P9" t="s">
        <v>733</v>
      </c>
      <c r="Q9">
        <v>1</v>
      </c>
      <c r="W9">
        <v>0</v>
      </c>
      <c r="X9">
        <v>-1123321947</v>
      </c>
      <c r="Y9">
        <f>((AT9*0.75)*11)</f>
        <v>8.249999999999999E-2</v>
      </c>
      <c r="AA9">
        <v>0</v>
      </c>
      <c r="AB9">
        <v>789.86</v>
      </c>
      <c r="AC9">
        <v>515.51</v>
      </c>
      <c r="AD9">
        <v>0</v>
      </c>
      <c r="AE9">
        <v>0</v>
      </c>
      <c r="AF9">
        <v>789.86</v>
      </c>
      <c r="AG9">
        <v>515.51</v>
      </c>
      <c r="AH9">
        <v>0</v>
      </c>
      <c r="AI9">
        <v>1</v>
      </c>
      <c r="AJ9">
        <v>1</v>
      </c>
      <c r="AK9">
        <v>1</v>
      </c>
      <c r="AL9">
        <v>1</v>
      </c>
      <c r="AM9">
        <v>-2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0.01</v>
      </c>
      <c r="AU9" t="s">
        <v>32</v>
      </c>
      <c r="AV9">
        <v>0</v>
      </c>
      <c r="AW9">
        <v>2</v>
      </c>
      <c r="AX9">
        <v>150195670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V9">
        <v>0</v>
      </c>
      <c r="CW9">
        <f>ROUND(Y9*Source!I33,9)</f>
        <v>0.495</v>
      </c>
      <c r="CX9">
        <f>ROUND(Y9*Source!I33,9)</f>
        <v>0.495</v>
      </c>
      <c r="CY9">
        <f>AB9</f>
        <v>789.86</v>
      </c>
      <c r="CZ9">
        <f>AF9</f>
        <v>789.86</v>
      </c>
      <c r="DA9">
        <f>AJ9</f>
        <v>1</v>
      </c>
      <c r="DB9">
        <f>ROUND(((ROUND(AT9*CZ9,2)*0.75)*11),6)</f>
        <v>65.174999999999997</v>
      </c>
      <c r="DC9">
        <f>ROUND(((ROUND(AT9*AG9,2)*0.75)*11),6)</f>
        <v>42.57</v>
      </c>
      <c r="DD9" t="s">
        <v>3</v>
      </c>
      <c r="DE9" t="s">
        <v>3</v>
      </c>
      <c r="DF9">
        <f t="shared" si="0"/>
        <v>0</v>
      </c>
      <c r="DG9">
        <f t="shared" si="1"/>
        <v>390.98</v>
      </c>
      <c r="DH9">
        <f t="shared" si="2"/>
        <v>255.18</v>
      </c>
      <c r="DI9">
        <f t="shared" si="3"/>
        <v>0</v>
      </c>
      <c r="DJ9">
        <f>DG9</f>
        <v>390.98</v>
      </c>
      <c r="DK9">
        <v>0</v>
      </c>
      <c r="DL9" t="s">
        <v>3</v>
      </c>
      <c r="DM9">
        <v>0</v>
      </c>
      <c r="DN9" t="s">
        <v>3</v>
      </c>
      <c r="DO9">
        <v>0</v>
      </c>
    </row>
    <row r="10" spans="1:119" x14ac:dyDescent="0.2">
      <c r="A10">
        <f>ROW(Source!A33)</f>
        <v>33</v>
      </c>
      <c r="B10">
        <v>150194011</v>
      </c>
      <c r="C10">
        <v>150195660</v>
      </c>
      <c r="D10">
        <v>147297319</v>
      </c>
      <c r="E10">
        <v>1</v>
      </c>
      <c r="F10">
        <v>1</v>
      </c>
      <c r="G10">
        <v>35</v>
      </c>
      <c r="H10">
        <v>3</v>
      </c>
      <c r="I10" t="s">
        <v>738</v>
      </c>
      <c r="J10" t="s">
        <v>739</v>
      </c>
      <c r="K10" t="s">
        <v>740</v>
      </c>
      <c r="L10">
        <v>1346</v>
      </c>
      <c r="N10">
        <v>1009</v>
      </c>
      <c r="O10" t="s">
        <v>741</v>
      </c>
      <c r="P10" t="s">
        <v>741</v>
      </c>
      <c r="Q10">
        <v>1</v>
      </c>
      <c r="W10">
        <v>0</v>
      </c>
      <c r="X10">
        <v>1286462142</v>
      </c>
      <c r="Y10">
        <f>((AT10*1)*11)</f>
        <v>2.1999999999999999E-2</v>
      </c>
      <c r="AA10">
        <v>412.97</v>
      </c>
      <c r="AB10">
        <v>0</v>
      </c>
      <c r="AC10">
        <v>0</v>
      </c>
      <c r="AD10">
        <v>0</v>
      </c>
      <c r="AE10">
        <v>412.97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M10">
        <v>-2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2E-3</v>
      </c>
      <c r="AU10" t="s">
        <v>31</v>
      </c>
      <c r="AV10">
        <v>0</v>
      </c>
      <c r="AW10">
        <v>2</v>
      </c>
      <c r="AX10">
        <v>150195671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V10">
        <v>0</v>
      </c>
      <c r="CW10">
        <v>0</v>
      </c>
      <c r="CX10">
        <f>ROUND(Y10*Source!I33,9)</f>
        <v>0.13200000000000001</v>
      </c>
      <c r="CY10">
        <f>AA10</f>
        <v>412.97</v>
      </c>
      <c r="CZ10">
        <f>AE10</f>
        <v>412.97</v>
      </c>
      <c r="DA10">
        <f>AI10</f>
        <v>1</v>
      </c>
      <c r="DB10">
        <f>ROUND(((ROUND(AT10*CZ10,2)*1)*11),6)</f>
        <v>9.1300000000000008</v>
      </c>
      <c r="DC10">
        <f>ROUND(((ROUND(AT10*AG10,2)*1)*11),6)</f>
        <v>0</v>
      </c>
      <c r="DD10" t="s">
        <v>3</v>
      </c>
      <c r="DE10" t="s">
        <v>3</v>
      </c>
      <c r="DF10">
        <f t="shared" si="0"/>
        <v>54.51</v>
      </c>
      <c r="DG10">
        <f t="shared" si="1"/>
        <v>0</v>
      </c>
      <c r="DH10">
        <f t="shared" si="2"/>
        <v>0</v>
      </c>
      <c r="DI10">
        <f t="shared" si="3"/>
        <v>0</v>
      </c>
      <c r="DJ10">
        <f>DF10</f>
        <v>54.51</v>
      </c>
      <c r="DK10">
        <v>0</v>
      </c>
      <c r="DL10" t="s">
        <v>3</v>
      </c>
      <c r="DM10">
        <v>0</v>
      </c>
      <c r="DN10" t="s">
        <v>3</v>
      </c>
      <c r="DO10">
        <v>0</v>
      </c>
    </row>
    <row r="11" spans="1:119" x14ac:dyDescent="0.2">
      <c r="A11">
        <f>ROW(Source!A33)</f>
        <v>33</v>
      </c>
      <c r="B11">
        <v>150194011</v>
      </c>
      <c r="C11">
        <v>150195660</v>
      </c>
      <c r="D11">
        <v>147297361</v>
      </c>
      <c r="E11">
        <v>1</v>
      </c>
      <c r="F11">
        <v>1</v>
      </c>
      <c r="G11">
        <v>35</v>
      </c>
      <c r="H11">
        <v>3</v>
      </c>
      <c r="I11" t="s">
        <v>748</v>
      </c>
      <c r="J11" t="s">
        <v>749</v>
      </c>
      <c r="K11" t="s">
        <v>750</v>
      </c>
      <c r="L11">
        <v>1327</v>
      </c>
      <c r="N11">
        <v>1005</v>
      </c>
      <c r="O11" t="s">
        <v>751</v>
      </c>
      <c r="P11" t="s">
        <v>751</v>
      </c>
      <c r="Q11">
        <v>1</v>
      </c>
      <c r="W11">
        <v>0</v>
      </c>
      <c r="X11">
        <v>1402440005</v>
      </c>
      <c r="Y11">
        <f>((AT11*1)*11)</f>
        <v>0.22</v>
      </c>
      <c r="AA11">
        <v>48.08</v>
      </c>
      <c r="AB11">
        <v>0</v>
      </c>
      <c r="AC11">
        <v>0</v>
      </c>
      <c r="AD11">
        <v>0</v>
      </c>
      <c r="AE11">
        <v>48.08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M11">
        <v>-2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0.02</v>
      </c>
      <c r="AU11" t="s">
        <v>31</v>
      </c>
      <c r="AV11">
        <v>0</v>
      </c>
      <c r="AW11">
        <v>2</v>
      </c>
      <c r="AX11">
        <v>150195672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V11">
        <v>0</v>
      </c>
      <c r="CW11">
        <v>0</v>
      </c>
      <c r="CX11">
        <f>ROUND(Y11*Source!I33,9)</f>
        <v>1.32</v>
      </c>
      <c r="CY11">
        <f>AA11</f>
        <v>48.08</v>
      </c>
      <c r="CZ11">
        <f>AE11</f>
        <v>48.08</v>
      </c>
      <c r="DA11">
        <f>AI11</f>
        <v>1</v>
      </c>
      <c r="DB11">
        <f>ROUND(((ROUND(AT11*CZ11,2)*1)*11),6)</f>
        <v>10.56</v>
      </c>
      <c r="DC11">
        <f>ROUND(((ROUND(AT11*AG11,2)*1)*11),6)</f>
        <v>0</v>
      </c>
      <c r="DD11" t="s">
        <v>3</v>
      </c>
      <c r="DE11" t="s">
        <v>3</v>
      </c>
      <c r="DF11">
        <f t="shared" si="0"/>
        <v>63.47</v>
      </c>
      <c r="DG11">
        <f t="shared" si="1"/>
        <v>0</v>
      </c>
      <c r="DH11">
        <f t="shared" si="2"/>
        <v>0</v>
      </c>
      <c r="DI11">
        <f t="shared" si="3"/>
        <v>0</v>
      </c>
      <c r="DJ11">
        <f>DF11</f>
        <v>63.47</v>
      </c>
      <c r="DK11">
        <v>0</v>
      </c>
      <c r="DL11" t="s">
        <v>3</v>
      </c>
      <c r="DM11">
        <v>0</v>
      </c>
      <c r="DN11" t="s">
        <v>3</v>
      </c>
      <c r="DO11">
        <v>0</v>
      </c>
    </row>
    <row r="12" spans="1:119" x14ac:dyDescent="0.2">
      <c r="A12">
        <f>ROW(Source!A34)</f>
        <v>34</v>
      </c>
      <c r="B12">
        <v>150194011</v>
      </c>
      <c r="C12">
        <v>150195673</v>
      </c>
      <c r="D12">
        <v>147282019</v>
      </c>
      <c r="E12">
        <v>35</v>
      </c>
      <c r="F12">
        <v>1</v>
      </c>
      <c r="G12">
        <v>35</v>
      </c>
      <c r="H12">
        <v>1</v>
      </c>
      <c r="I12" t="s">
        <v>727</v>
      </c>
      <c r="J12" t="s">
        <v>3</v>
      </c>
      <c r="K12" t="s">
        <v>728</v>
      </c>
      <c r="L12">
        <v>1191</v>
      </c>
      <c r="N12">
        <v>1013</v>
      </c>
      <c r="O12" t="s">
        <v>729</v>
      </c>
      <c r="P12" t="s">
        <v>729</v>
      </c>
      <c r="Q12">
        <v>1</v>
      </c>
      <c r="W12">
        <v>0</v>
      </c>
      <c r="X12">
        <v>476480486</v>
      </c>
      <c r="Y12">
        <f>AT12</f>
        <v>0.3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M12">
        <v>-2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0.3</v>
      </c>
      <c r="AU12" t="s">
        <v>3</v>
      </c>
      <c r="AV12">
        <v>1</v>
      </c>
      <c r="AW12">
        <v>2</v>
      </c>
      <c r="AX12">
        <v>150195680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U12">
        <f>ROUND(AT12*Source!I34*AH12*AL12,2)</f>
        <v>0</v>
      </c>
      <c r="CV12">
        <f>ROUND(Y12*Source!I34,9)</f>
        <v>0.6</v>
      </c>
      <c r="CW12">
        <v>0</v>
      </c>
      <c r="CX12">
        <f>ROUND(Y12*Source!I34,9)</f>
        <v>0.6</v>
      </c>
      <c r="CY12">
        <f>AD12</f>
        <v>0</v>
      </c>
      <c r="CZ12">
        <f>AH12</f>
        <v>0</v>
      </c>
      <c r="DA12">
        <f>AL12</f>
        <v>1</v>
      </c>
      <c r="DB12">
        <f>ROUND(ROUND(AT12*CZ12,2),6)</f>
        <v>0</v>
      </c>
      <c r="DC12">
        <f>ROUND(ROUND(AT12*AG12,2),6)</f>
        <v>0</v>
      </c>
      <c r="DD12" t="s">
        <v>3</v>
      </c>
      <c r="DE12" t="s">
        <v>3</v>
      </c>
      <c r="DF12">
        <f t="shared" si="0"/>
        <v>0</v>
      </c>
      <c r="DG12">
        <f t="shared" si="1"/>
        <v>0</v>
      </c>
      <c r="DH12">
        <f t="shared" si="2"/>
        <v>0</v>
      </c>
      <c r="DI12">
        <f t="shared" si="3"/>
        <v>0</v>
      </c>
      <c r="DJ12">
        <f>DI12</f>
        <v>0</v>
      </c>
      <c r="DK12">
        <v>0</v>
      </c>
      <c r="DL12" t="s">
        <v>3</v>
      </c>
      <c r="DM12">
        <v>0</v>
      </c>
      <c r="DN12" t="s">
        <v>3</v>
      </c>
      <c r="DO12">
        <v>0</v>
      </c>
    </row>
    <row r="13" spans="1:119" x14ac:dyDescent="0.2">
      <c r="A13">
        <f>ROW(Source!A34)</f>
        <v>34</v>
      </c>
      <c r="B13">
        <v>150194011</v>
      </c>
      <c r="C13">
        <v>150195673</v>
      </c>
      <c r="D13">
        <v>147297367</v>
      </c>
      <c r="E13">
        <v>1</v>
      </c>
      <c r="F13">
        <v>1</v>
      </c>
      <c r="G13">
        <v>35</v>
      </c>
      <c r="H13">
        <v>3</v>
      </c>
      <c r="I13" t="s">
        <v>752</v>
      </c>
      <c r="J13" t="s">
        <v>753</v>
      </c>
      <c r="K13" t="s">
        <v>754</v>
      </c>
      <c r="L13">
        <v>1346</v>
      </c>
      <c r="N13">
        <v>1009</v>
      </c>
      <c r="O13" t="s">
        <v>741</v>
      </c>
      <c r="P13" t="s">
        <v>741</v>
      </c>
      <c r="Q13">
        <v>1</v>
      </c>
      <c r="W13">
        <v>0</v>
      </c>
      <c r="X13">
        <v>-20334964</v>
      </c>
      <c r="Y13">
        <f>AT13</f>
        <v>3.0000000000000001E-3</v>
      </c>
      <c r="AA13">
        <v>29.29</v>
      </c>
      <c r="AB13">
        <v>0</v>
      </c>
      <c r="AC13">
        <v>0</v>
      </c>
      <c r="AD13">
        <v>0</v>
      </c>
      <c r="AE13">
        <v>29.29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M13">
        <v>-2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3.0000000000000001E-3</v>
      </c>
      <c r="AU13" t="s">
        <v>3</v>
      </c>
      <c r="AV13">
        <v>0</v>
      </c>
      <c r="AW13">
        <v>2</v>
      </c>
      <c r="AX13">
        <v>150195681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V13">
        <v>0</v>
      </c>
      <c r="CW13">
        <v>0</v>
      </c>
      <c r="CX13">
        <f>ROUND(Y13*Source!I34,9)</f>
        <v>6.0000000000000001E-3</v>
      </c>
      <c r="CY13">
        <f>AA13</f>
        <v>29.29</v>
      </c>
      <c r="CZ13">
        <f>AE13</f>
        <v>29.29</v>
      </c>
      <c r="DA13">
        <f>AI13</f>
        <v>1</v>
      </c>
      <c r="DB13">
        <f>ROUND(ROUND(AT13*CZ13,2),6)</f>
        <v>0.09</v>
      </c>
      <c r="DC13">
        <f>ROUND(ROUND(AT13*AG13,2),6)</f>
        <v>0</v>
      </c>
      <c r="DD13" t="s">
        <v>3</v>
      </c>
      <c r="DE13" t="s">
        <v>3</v>
      </c>
      <c r="DF13">
        <f t="shared" si="0"/>
        <v>0.18</v>
      </c>
      <c r="DG13">
        <f t="shared" si="1"/>
        <v>0</v>
      </c>
      <c r="DH13">
        <f t="shared" si="2"/>
        <v>0</v>
      </c>
      <c r="DI13">
        <f t="shared" si="3"/>
        <v>0</v>
      </c>
      <c r="DJ13">
        <f>DF13</f>
        <v>0.18</v>
      </c>
      <c r="DK13">
        <v>0</v>
      </c>
      <c r="DL13" t="s">
        <v>3</v>
      </c>
      <c r="DM13">
        <v>0</v>
      </c>
      <c r="DN13" t="s">
        <v>3</v>
      </c>
      <c r="DO13">
        <v>0</v>
      </c>
    </row>
    <row r="14" spans="1:119" x14ac:dyDescent="0.2">
      <c r="A14">
        <f>ROW(Source!A34)</f>
        <v>34</v>
      </c>
      <c r="B14">
        <v>150194011</v>
      </c>
      <c r="C14">
        <v>150195673</v>
      </c>
      <c r="D14">
        <v>147295794</v>
      </c>
      <c r="E14">
        <v>1</v>
      </c>
      <c r="F14">
        <v>1</v>
      </c>
      <c r="G14">
        <v>35</v>
      </c>
      <c r="H14">
        <v>3</v>
      </c>
      <c r="I14" t="s">
        <v>755</v>
      </c>
      <c r="J14" t="s">
        <v>756</v>
      </c>
      <c r="K14" t="s">
        <v>757</v>
      </c>
      <c r="L14">
        <v>1296</v>
      </c>
      <c r="N14">
        <v>1002</v>
      </c>
      <c r="O14" t="s">
        <v>758</v>
      </c>
      <c r="P14" t="s">
        <v>758</v>
      </c>
      <c r="Q14">
        <v>1</v>
      </c>
      <c r="W14">
        <v>0</v>
      </c>
      <c r="X14">
        <v>-1791503361</v>
      </c>
      <c r="Y14">
        <f>AT14</f>
        <v>3.0000000000000001E-3</v>
      </c>
      <c r="AA14">
        <v>13856.59</v>
      </c>
      <c r="AB14">
        <v>0</v>
      </c>
      <c r="AC14">
        <v>0</v>
      </c>
      <c r="AD14">
        <v>0</v>
      </c>
      <c r="AE14">
        <v>13856.59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M14">
        <v>-2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3.0000000000000001E-3</v>
      </c>
      <c r="AU14" t="s">
        <v>3</v>
      </c>
      <c r="AV14">
        <v>0</v>
      </c>
      <c r="AW14">
        <v>2</v>
      </c>
      <c r="AX14">
        <v>150195682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V14">
        <v>0</v>
      </c>
      <c r="CW14">
        <v>0</v>
      </c>
      <c r="CX14">
        <f>ROUND(Y14*Source!I34,9)</f>
        <v>6.0000000000000001E-3</v>
      </c>
      <c r="CY14">
        <f>AA14</f>
        <v>13856.59</v>
      </c>
      <c r="CZ14">
        <f>AE14</f>
        <v>13856.59</v>
      </c>
      <c r="DA14">
        <f>AI14</f>
        <v>1</v>
      </c>
      <c r="DB14">
        <f>ROUND(ROUND(AT14*CZ14,2),6)</f>
        <v>41.57</v>
      </c>
      <c r="DC14">
        <f>ROUND(ROUND(AT14*AG14,2),6)</f>
        <v>0</v>
      </c>
      <c r="DD14" t="s">
        <v>3</v>
      </c>
      <c r="DE14" t="s">
        <v>3</v>
      </c>
      <c r="DF14">
        <f t="shared" si="0"/>
        <v>83.14</v>
      </c>
      <c r="DG14">
        <f t="shared" si="1"/>
        <v>0</v>
      </c>
      <c r="DH14">
        <f t="shared" si="2"/>
        <v>0</v>
      </c>
      <c r="DI14">
        <f t="shared" si="3"/>
        <v>0</v>
      </c>
      <c r="DJ14">
        <f>DF14</f>
        <v>83.14</v>
      </c>
      <c r="DK14">
        <v>0</v>
      </c>
      <c r="DL14" t="s">
        <v>3</v>
      </c>
      <c r="DM14">
        <v>0</v>
      </c>
      <c r="DN14" t="s">
        <v>3</v>
      </c>
      <c r="DO14">
        <v>0</v>
      </c>
    </row>
    <row r="15" spans="1:119" x14ac:dyDescent="0.2">
      <c r="A15">
        <f>ROW(Source!A35)</f>
        <v>35</v>
      </c>
      <c r="B15">
        <v>150194011</v>
      </c>
      <c r="C15">
        <v>150195683</v>
      </c>
      <c r="D15">
        <v>147282019</v>
      </c>
      <c r="E15">
        <v>35</v>
      </c>
      <c r="F15">
        <v>1</v>
      </c>
      <c r="G15">
        <v>35</v>
      </c>
      <c r="H15">
        <v>1</v>
      </c>
      <c r="I15" t="s">
        <v>727</v>
      </c>
      <c r="J15" t="s">
        <v>3</v>
      </c>
      <c r="K15" t="s">
        <v>728</v>
      </c>
      <c r="L15">
        <v>1191</v>
      </c>
      <c r="N15">
        <v>1013</v>
      </c>
      <c r="O15" t="s">
        <v>729</v>
      </c>
      <c r="P15" t="s">
        <v>729</v>
      </c>
      <c r="Q15">
        <v>1</v>
      </c>
      <c r="W15">
        <v>0</v>
      </c>
      <c r="X15">
        <v>476480486</v>
      </c>
      <c r="Y15">
        <f>(AT15*0.7)</f>
        <v>0.24499999999999997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M15">
        <v>-2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0.35</v>
      </c>
      <c r="AU15" t="s">
        <v>22</v>
      </c>
      <c r="AV15">
        <v>1</v>
      </c>
      <c r="AW15">
        <v>2</v>
      </c>
      <c r="AX15">
        <v>150195698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U15">
        <f>ROUND(AT15*Source!I35*AH15*AL15,2)</f>
        <v>0</v>
      </c>
      <c r="CV15">
        <f>ROUND(Y15*Source!I35,9)</f>
        <v>0.98</v>
      </c>
      <c r="CW15">
        <v>0</v>
      </c>
      <c r="CX15">
        <f>ROUND(Y15*Source!I35,9)</f>
        <v>0.98</v>
      </c>
      <c r="CY15">
        <f>AD15</f>
        <v>0</v>
      </c>
      <c r="CZ15">
        <f>AH15</f>
        <v>0</v>
      </c>
      <c r="DA15">
        <f>AL15</f>
        <v>1</v>
      </c>
      <c r="DB15">
        <f>ROUND((ROUND(AT15*CZ15,2)*0.7),6)</f>
        <v>0</v>
      </c>
      <c r="DC15">
        <f>ROUND((ROUND(AT15*AG15,2)*0.7),6)</f>
        <v>0</v>
      </c>
      <c r="DD15" t="s">
        <v>3</v>
      </c>
      <c r="DE15" t="s">
        <v>3</v>
      </c>
      <c r="DF15">
        <f t="shared" si="0"/>
        <v>0</v>
      </c>
      <c r="DG15">
        <f t="shared" si="1"/>
        <v>0</v>
      </c>
      <c r="DH15">
        <f t="shared" si="2"/>
        <v>0</v>
      </c>
      <c r="DI15">
        <f t="shared" si="3"/>
        <v>0</v>
      </c>
      <c r="DJ15">
        <f>DI15</f>
        <v>0</v>
      </c>
      <c r="DK15">
        <v>0</v>
      </c>
      <c r="DL15" t="s">
        <v>3</v>
      </c>
      <c r="DM15">
        <v>0</v>
      </c>
      <c r="DN15" t="s">
        <v>3</v>
      </c>
      <c r="DO15">
        <v>0</v>
      </c>
    </row>
    <row r="16" spans="1:119" x14ac:dyDescent="0.2">
      <c r="A16">
        <f>ROW(Source!A35)</f>
        <v>35</v>
      </c>
      <c r="B16">
        <v>150194011</v>
      </c>
      <c r="C16">
        <v>150195683</v>
      </c>
      <c r="D16">
        <v>147295400</v>
      </c>
      <c r="E16">
        <v>1</v>
      </c>
      <c r="F16">
        <v>1</v>
      </c>
      <c r="G16">
        <v>35</v>
      </c>
      <c r="H16">
        <v>2</v>
      </c>
      <c r="I16" t="s">
        <v>730</v>
      </c>
      <c r="J16" t="s">
        <v>731</v>
      </c>
      <c r="K16" t="s">
        <v>732</v>
      </c>
      <c r="L16">
        <v>1368</v>
      </c>
      <c r="N16">
        <v>1011</v>
      </c>
      <c r="O16" t="s">
        <v>733</v>
      </c>
      <c r="P16" t="s">
        <v>733</v>
      </c>
      <c r="Q16">
        <v>1</v>
      </c>
      <c r="W16">
        <v>0</v>
      </c>
      <c r="X16">
        <v>-1123321947</v>
      </c>
      <c r="Y16">
        <f>(AT16*0.7)</f>
        <v>2.7999999999999997E-2</v>
      </c>
      <c r="AA16">
        <v>0</v>
      </c>
      <c r="AB16">
        <v>789.86</v>
      </c>
      <c r="AC16">
        <v>515.51</v>
      </c>
      <c r="AD16">
        <v>0</v>
      </c>
      <c r="AE16">
        <v>0</v>
      </c>
      <c r="AF16">
        <v>789.86</v>
      </c>
      <c r="AG16">
        <v>515.51</v>
      </c>
      <c r="AH16">
        <v>0</v>
      </c>
      <c r="AI16">
        <v>1</v>
      </c>
      <c r="AJ16">
        <v>1</v>
      </c>
      <c r="AK16">
        <v>1</v>
      </c>
      <c r="AL16">
        <v>1</v>
      </c>
      <c r="AM16">
        <v>-2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0.04</v>
      </c>
      <c r="AU16" t="s">
        <v>22</v>
      </c>
      <c r="AV16">
        <v>0</v>
      </c>
      <c r="AW16">
        <v>2</v>
      </c>
      <c r="AX16">
        <v>150195699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V16">
        <v>0</v>
      </c>
      <c r="CW16">
        <f>ROUND(Y16*Source!I35,9)</f>
        <v>0.112</v>
      </c>
      <c r="CX16">
        <f>ROUND(Y16*Source!I35,9)</f>
        <v>0.112</v>
      </c>
      <c r="CY16">
        <f>AB16</f>
        <v>789.86</v>
      </c>
      <c r="CZ16">
        <f>AF16</f>
        <v>789.86</v>
      </c>
      <c r="DA16">
        <f>AJ16</f>
        <v>1</v>
      </c>
      <c r="DB16">
        <f>ROUND((ROUND(AT16*CZ16,2)*0.7),6)</f>
        <v>22.113</v>
      </c>
      <c r="DC16">
        <f>ROUND((ROUND(AT16*AG16,2)*0.7),6)</f>
        <v>14.433999999999999</v>
      </c>
      <c r="DD16" t="s">
        <v>3</v>
      </c>
      <c r="DE16" t="s">
        <v>3</v>
      </c>
      <c r="DF16">
        <f t="shared" si="0"/>
        <v>0</v>
      </c>
      <c r="DG16">
        <f t="shared" si="1"/>
        <v>88.46</v>
      </c>
      <c r="DH16">
        <f t="shared" si="2"/>
        <v>57.74</v>
      </c>
      <c r="DI16">
        <f t="shared" si="3"/>
        <v>0</v>
      </c>
      <c r="DJ16">
        <f>DG16</f>
        <v>88.46</v>
      </c>
      <c r="DK16">
        <v>0</v>
      </c>
      <c r="DL16" t="s">
        <v>3</v>
      </c>
      <c r="DM16">
        <v>0</v>
      </c>
      <c r="DN16" t="s">
        <v>3</v>
      </c>
      <c r="DO16">
        <v>0</v>
      </c>
    </row>
    <row r="17" spans="1:119" x14ac:dyDescent="0.2">
      <c r="A17">
        <f>ROW(Source!A35)</f>
        <v>35</v>
      </c>
      <c r="B17">
        <v>150194011</v>
      </c>
      <c r="C17">
        <v>150195683</v>
      </c>
      <c r="D17">
        <v>147284500</v>
      </c>
      <c r="E17">
        <v>35</v>
      </c>
      <c r="F17">
        <v>1</v>
      </c>
      <c r="G17">
        <v>35</v>
      </c>
      <c r="H17">
        <v>3</v>
      </c>
      <c r="I17" t="s">
        <v>734</v>
      </c>
      <c r="J17" t="s">
        <v>735</v>
      </c>
      <c r="K17" t="s">
        <v>736</v>
      </c>
      <c r="L17">
        <v>1348</v>
      </c>
      <c r="N17">
        <v>1009</v>
      </c>
      <c r="O17" t="s">
        <v>737</v>
      </c>
      <c r="P17" t="s">
        <v>737</v>
      </c>
      <c r="Q17">
        <v>1000</v>
      </c>
      <c r="W17">
        <v>0</v>
      </c>
      <c r="X17">
        <v>2010614181</v>
      </c>
      <c r="Y17">
        <f>(AT17*1)</f>
        <v>1.9999999999999999E-6</v>
      </c>
      <c r="AA17">
        <v>1945282.38</v>
      </c>
      <c r="AB17">
        <v>0</v>
      </c>
      <c r="AC17">
        <v>0</v>
      </c>
      <c r="AD17">
        <v>0</v>
      </c>
      <c r="AE17">
        <v>1945282.38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M17">
        <v>-2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1.9999999999999999E-6</v>
      </c>
      <c r="AU17" t="s">
        <v>21</v>
      </c>
      <c r="AV17">
        <v>0</v>
      </c>
      <c r="AW17">
        <v>2</v>
      </c>
      <c r="AX17">
        <v>150195700</v>
      </c>
      <c r="AY17">
        <v>2</v>
      </c>
      <c r="AZ17">
        <v>22528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V17">
        <v>0</v>
      </c>
      <c r="CW17">
        <v>0</v>
      </c>
      <c r="CX17">
        <f>ROUND(Y17*Source!I35,9)</f>
        <v>7.9999999999999996E-6</v>
      </c>
      <c r="CY17">
        <f>AA17</f>
        <v>1945282.38</v>
      </c>
      <c r="CZ17">
        <f>AE17</f>
        <v>1945282.38</v>
      </c>
      <c r="DA17">
        <f>AI17</f>
        <v>1</v>
      </c>
      <c r="DB17">
        <f>ROUND((ROUND(AT17*CZ17,2)*1),6)</f>
        <v>3.89</v>
      </c>
      <c r="DC17">
        <f>ROUND((ROUND(AT17*AG17,2)*1),6)</f>
        <v>0</v>
      </c>
      <c r="DD17" t="s">
        <v>3</v>
      </c>
      <c r="DE17" t="s">
        <v>3</v>
      </c>
      <c r="DF17">
        <f t="shared" si="0"/>
        <v>15.56</v>
      </c>
      <c r="DG17">
        <f t="shared" si="1"/>
        <v>0</v>
      </c>
      <c r="DH17">
        <f t="shared" si="2"/>
        <v>0</v>
      </c>
      <c r="DI17">
        <f t="shared" si="3"/>
        <v>0</v>
      </c>
      <c r="DJ17">
        <f>DF17</f>
        <v>15.56</v>
      </c>
      <c r="DK17">
        <v>0</v>
      </c>
      <c r="DL17" t="s">
        <v>3</v>
      </c>
      <c r="DM17">
        <v>0</v>
      </c>
      <c r="DN17" t="s">
        <v>3</v>
      </c>
      <c r="DO17">
        <v>0</v>
      </c>
    </row>
    <row r="18" spans="1:119" x14ac:dyDescent="0.2">
      <c r="A18">
        <f>ROW(Source!A35)</f>
        <v>35</v>
      </c>
      <c r="B18">
        <v>150194011</v>
      </c>
      <c r="C18">
        <v>150195683</v>
      </c>
      <c r="D18">
        <v>147297319</v>
      </c>
      <c r="E18">
        <v>1</v>
      </c>
      <c r="F18">
        <v>1</v>
      </c>
      <c r="G18">
        <v>35</v>
      </c>
      <c r="H18">
        <v>3</v>
      </c>
      <c r="I18" t="s">
        <v>738</v>
      </c>
      <c r="J18" t="s">
        <v>739</v>
      </c>
      <c r="K18" t="s">
        <v>740</v>
      </c>
      <c r="L18">
        <v>1346</v>
      </c>
      <c r="N18">
        <v>1009</v>
      </c>
      <c r="O18" t="s">
        <v>741</v>
      </c>
      <c r="P18" t="s">
        <v>741</v>
      </c>
      <c r="Q18">
        <v>1</v>
      </c>
      <c r="W18">
        <v>0</v>
      </c>
      <c r="X18">
        <v>1286462142</v>
      </c>
      <c r="Y18">
        <f>(AT18*1)</f>
        <v>4.0000000000000001E-3</v>
      </c>
      <c r="AA18">
        <v>412.97</v>
      </c>
      <c r="AB18">
        <v>0</v>
      </c>
      <c r="AC18">
        <v>0</v>
      </c>
      <c r="AD18">
        <v>0</v>
      </c>
      <c r="AE18">
        <v>412.97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M18">
        <v>-2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4.0000000000000001E-3</v>
      </c>
      <c r="AU18" t="s">
        <v>21</v>
      </c>
      <c r="AV18">
        <v>0</v>
      </c>
      <c r="AW18">
        <v>2</v>
      </c>
      <c r="AX18">
        <v>150195701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V18">
        <v>0</v>
      </c>
      <c r="CW18">
        <v>0</v>
      </c>
      <c r="CX18">
        <f>ROUND(Y18*Source!I35,9)</f>
        <v>1.6E-2</v>
      </c>
      <c r="CY18">
        <f>AA18</f>
        <v>412.97</v>
      </c>
      <c r="CZ18">
        <f>AE18</f>
        <v>412.97</v>
      </c>
      <c r="DA18">
        <f>AI18</f>
        <v>1</v>
      </c>
      <c r="DB18">
        <f>ROUND((ROUND(AT18*CZ18,2)*1),6)</f>
        <v>1.65</v>
      </c>
      <c r="DC18">
        <f>ROUND((ROUND(AT18*AG18,2)*1),6)</f>
        <v>0</v>
      </c>
      <c r="DD18" t="s">
        <v>3</v>
      </c>
      <c r="DE18" t="s">
        <v>3</v>
      </c>
      <c r="DF18">
        <f t="shared" si="0"/>
        <v>6.61</v>
      </c>
      <c r="DG18">
        <f t="shared" si="1"/>
        <v>0</v>
      </c>
      <c r="DH18">
        <f t="shared" si="2"/>
        <v>0</v>
      </c>
      <c r="DI18">
        <f t="shared" si="3"/>
        <v>0</v>
      </c>
      <c r="DJ18">
        <f>DF18</f>
        <v>6.61</v>
      </c>
      <c r="DK18">
        <v>0</v>
      </c>
      <c r="DL18" t="s">
        <v>3</v>
      </c>
      <c r="DM18">
        <v>0</v>
      </c>
      <c r="DN18" t="s">
        <v>3</v>
      </c>
      <c r="DO18">
        <v>0</v>
      </c>
    </row>
    <row r="19" spans="1:119" x14ac:dyDescent="0.2">
      <c r="A19">
        <f>ROW(Source!A35)</f>
        <v>35</v>
      </c>
      <c r="B19">
        <v>150194011</v>
      </c>
      <c r="C19">
        <v>150195683</v>
      </c>
      <c r="D19">
        <v>147297226</v>
      </c>
      <c r="E19">
        <v>1</v>
      </c>
      <c r="F19">
        <v>1</v>
      </c>
      <c r="G19">
        <v>35</v>
      </c>
      <c r="H19">
        <v>3</v>
      </c>
      <c r="I19" t="s">
        <v>742</v>
      </c>
      <c r="J19" t="s">
        <v>743</v>
      </c>
      <c r="K19" t="s">
        <v>744</v>
      </c>
      <c r="L19">
        <v>1346</v>
      </c>
      <c r="N19">
        <v>1009</v>
      </c>
      <c r="O19" t="s">
        <v>741</v>
      </c>
      <c r="P19" t="s">
        <v>741</v>
      </c>
      <c r="Q19">
        <v>1</v>
      </c>
      <c r="W19">
        <v>0</v>
      </c>
      <c r="X19">
        <v>-1814974188</v>
      </c>
      <c r="Y19">
        <f>(AT19*1)</f>
        <v>2E-3</v>
      </c>
      <c r="AA19">
        <v>271.95999999999998</v>
      </c>
      <c r="AB19">
        <v>0</v>
      </c>
      <c r="AC19">
        <v>0</v>
      </c>
      <c r="AD19">
        <v>0</v>
      </c>
      <c r="AE19">
        <v>271.95999999999998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M19">
        <v>-2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2E-3</v>
      </c>
      <c r="AU19" t="s">
        <v>21</v>
      </c>
      <c r="AV19">
        <v>0</v>
      </c>
      <c r="AW19">
        <v>2</v>
      </c>
      <c r="AX19">
        <v>150195702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V19">
        <v>0</v>
      </c>
      <c r="CW19">
        <v>0</v>
      </c>
      <c r="CX19">
        <f>ROUND(Y19*Source!I35,9)</f>
        <v>8.0000000000000002E-3</v>
      </c>
      <c r="CY19">
        <f>AA19</f>
        <v>271.95999999999998</v>
      </c>
      <c r="CZ19">
        <f>AE19</f>
        <v>271.95999999999998</v>
      </c>
      <c r="DA19">
        <f>AI19</f>
        <v>1</v>
      </c>
      <c r="DB19">
        <f>ROUND((ROUND(AT19*CZ19,2)*1),6)</f>
        <v>0.54</v>
      </c>
      <c r="DC19">
        <f>ROUND((ROUND(AT19*AG19,2)*1),6)</f>
        <v>0</v>
      </c>
      <c r="DD19" t="s">
        <v>3</v>
      </c>
      <c r="DE19" t="s">
        <v>3</v>
      </c>
      <c r="DF19">
        <f t="shared" si="0"/>
        <v>2.1800000000000002</v>
      </c>
      <c r="DG19">
        <f t="shared" si="1"/>
        <v>0</v>
      </c>
      <c r="DH19">
        <f t="shared" si="2"/>
        <v>0</v>
      </c>
      <c r="DI19">
        <f t="shared" si="3"/>
        <v>0</v>
      </c>
      <c r="DJ19">
        <f>DF19</f>
        <v>2.1800000000000002</v>
      </c>
      <c r="DK19">
        <v>0</v>
      </c>
      <c r="DL19" t="s">
        <v>3</v>
      </c>
      <c r="DM19">
        <v>0</v>
      </c>
      <c r="DN19" t="s">
        <v>3</v>
      </c>
      <c r="DO19">
        <v>0</v>
      </c>
    </row>
    <row r="20" spans="1:119" x14ac:dyDescent="0.2">
      <c r="A20">
        <f>ROW(Source!A35)</f>
        <v>35</v>
      </c>
      <c r="B20">
        <v>150194011</v>
      </c>
      <c r="C20">
        <v>150195683</v>
      </c>
      <c r="D20">
        <v>147297256</v>
      </c>
      <c r="E20">
        <v>1</v>
      </c>
      <c r="F20">
        <v>1</v>
      </c>
      <c r="G20">
        <v>35</v>
      </c>
      <c r="H20">
        <v>3</v>
      </c>
      <c r="I20" t="s">
        <v>745</v>
      </c>
      <c r="J20" t="s">
        <v>746</v>
      </c>
      <c r="K20" t="s">
        <v>747</v>
      </c>
      <c r="L20">
        <v>1346</v>
      </c>
      <c r="N20">
        <v>1009</v>
      </c>
      <c r="O20" t="s">
        <v>741</v>
      </c>
      <c r="P20" t="s">
        <v>741</v>
      </c>
      <c r="Q20">
        <v>1</v>
      </c>
      <c r="W20">
        <v>0</v>
      </c>
      <c r="X20">
        <v>-1116031774</v>
      </c>
      <c r="Y20">
        <f>(AT20*1)</f>
        <v>3.5000000000000001E-3</v>
      </c>
      <c r="AA20">
        <v>404.48</v>
      </c>
      <c r="AB20">
        <v>0</v>
      </c>
      <c r="AC20">
        <v>0</v>
      </c>
      <c r="AD20">
        <v>0</v>
      </c>
      <c r="AE20">
        <v>404.48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M20">
        <v>-2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3.5000000000000001E-3</v>
      </c>
      <c r="AU20" t="s">
        <v>21</v>
      </c>
      <c r="AV20">
        <v>0</v>
      </c>
      <c r="AW20">
        <v>2</v>
      </c>
      <c r="AX20">
        <v>150195703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V20">
        <v>0</v>
      </c>
      <c r="CW20">
        <v>0</v>
      </c>
      <c r="CX20">
        <f>ROUND(Y20*Source!I35,9)</f>
        <v>1.4E-2</v>
      </c>
      <c r="CY20">
        <f>AA20</f>
        <v>404.48</v>
      </c>
      <c r="CZ20">
        <f>AE20</f>
        <v>404.48</v>
      </c>
      <c r="DA20">
        <f>AI20</f>
        <v>1</v>
      </c>
      <c r="DB20">
        <f>ROUND((ROUND(AT20*CZ20,2)*1),6)</f>
        <v>1.42</v>
      </c>
      <c r="DC20">
        <f>ROUND((ROUND(AT20*AG20,2)*1),6)</f>
        <v>0</v>
      </c>
      <c r="DD20" t="s">
        <v>3</v>
      </c>
      <c r="DE20" t="s">
        <v>3</v>
      </c>
      <c r="DF20">
        <f t="shared" si="0"/>
        <v>5.66</v>
      </c>
      <c r="DG20">
        <f t="shared" si="1"/>
        <v>0</v>
      </c>
      <c r="DH20">
        <f t="shared" si="2"/>
        <v>0</v>
      </c>
      <c r="DI20">
        <f t="shared" si="3"/>
        <v>0</v>
      </c>
      <c r="DJ20">
        <f>DF20</f>
        <v>5.66</v>
      </c>
      <c r="DK20">
        <v>0</v>
      </c>
      <c r="DL20" t="s">
        <v>3</v>
      </c>
      <c r="DM20">
        <v>0</v>
      </c>
      <c r="DN20" t="s">
        <v>3</v>
      </c>
      <c r="DO20">
        <v>0</v>
      </c>
    </row>
    <row r="21" spans="1:119" x14ac:dyDescent="0.2">
      <c r="A21">
        <f>ROW(Source!A35)</f>
        <v>35</v>
      </c>
      <c r="B21">
        <v>150194011</v>
      </c>
      <c r="C21">
        <v>150195683</v>
      </c>
      <c r="D21">
        <v>147297361</v>
      </c>
      <c r="E21">
        <v>1</v>
      </c>
      <c r="F21">
        <v>1</v>
      </c>
      <c r="G21">
        <v>35</v>
      </c>
      <c r="H21">
        <v>3</v>
      </c>
      <c r="I21" t="s">
        <v>748</v>
      </c>
      <c r="J21" t="s">
        <v>749</v>
      </c>
      <c r="K21" t="s">
        <v>750</v>
      </c>
      <c r="L21">
        <v>1327</v>
      </c>
      <c r="N21">
        <v>1005</v>
      </c>
      <c r="O21" t="s">
        <v>751</v>
      </c>
      <c r="P21" t="s">
        <v>751</v>
      </c>
      <c r="Q21">
        <v>1</v>
      </c>
      <c r="W21">
        <v>0</v>
      </c>
      <c r="X21">
        <v>1402440005</v>
      </c>
      <c r="Y21">
        <f>(AT21*1)</f>
        <v>0.02</v>
      </c>
      <c r="AA21">
        <v>48.08</v>
      </c>
      <c r="AB21">
        <v>0</v>
      </c>
      <c r="AC21">
        <v>0</v>
      </c>
      <c r="AD21">
        <v>0</v>
      </c>
      <c r="AE21">
        <v>48.08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M21">
        <v>-2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0.02</v>
      </c>
      <c r="AU21" t="s">
        <v>21</v>
      </c>
      <c r="AV21">
        <v>0</v>
      </c>
      <c r="AW21">
        <v>2</v>
      </c>
      <c r="AX21">
        <v>150195704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V21">
        <v>0</v>
      </c>
      <c r="CW21">
        <v>0</v>
      </c>
      <c r="CX21">
        <f>ROUND(Y21*Source!I35,9)</f>
        <v>0.08</v>
      </c>
      <c r="CY21">
        <f>AA21</f>
        <v>48.08</v>
      </c>
      <c r="CZ21">
        <f>AE21</f>
        <v>48.08</v>
      </c>
      <c r="DA21">
        <f>AI21</f>
        <v>1</v>
      </c>
      <c r="DB21">
        <f>ROUND((ROUND(AT21*CZ21,2)*1),6)</f>
        <v>0.96</v>
      </c>
      <c r="DC21">
        <f>ROUND((ROUND(AT21*AG21,2)*1),6)</f>
        <v>0</v>
      </c>
      <c r="DD21" t="s">
        <v>3</v>
      </c>
      <c r="DE21" t="s">
        <v>3</v>
      </c>
      <c r="DF21">
        <f t="shared" si="0"/>
        <v>3.85</v>
      </c>
      <c r="DG21">
        <f t="shared" si="1"/>
        <v>0</v>
      </c>
      <c r="DH21">
        <f t="shared" si="2"/>
        <v>0</v>
      </c>
      <c r="DI21">
        <f t="shared" si="3"/>
        <v>0</v>
      </c>
      <c r="DJ21">
        <f>DF21</f>
        <v>3.85</v>
      </c>
      <c r="DK21">
        <v>0</v>
      </c>
      <c r="DL21" t="s">
        <v>3</v>
      </c>
      <c r="DM21">
        <v>0</v>
      </c>
      <c r="DN21" t="s">
        <v>3</v>
      </c>
      <c r="DO21">
        <v>0</v>
      </c>
    </row>
    <row r="22" spans="1:119" x14ac:dyDescent="0.2">
      <c r="A22">
        <f>ROW(Source!A36)</f>
        <v>36</v>
      </c>
      <c r="B22">
        <v>150194011</v>
      </c>
      <c r="C22">
        <v>150195705</v>
      </c>
      <c r="D22">
        <v>147282019</v>
      </c>
      <c r="E22">
        <v>35</v>
      </c>
      <c r="F22">
        <v>1</v>
      </c>
      <c r="G22">
        <v>35</v>
      </c>
      <c r="H22">
        <v>1</v>
      </c>
      <c r="I22" t="s">
        <v>727</v>
      </c>
      <c r="J22" t="s">
        <v>3</v>
      </c>
      <c r="K22" t="s">
        <v>728</v>
      </c>
      <c r="L22">
        <v>1191</v>
      </c>
      <c r="N22">
        <v>1013</v>
      </c>
      <c r="O22" t="s">
        <v>729</v>
      </c>
      <c r="P22" t="s">
        <v>729</v>
      </c>
      <c r="Q22">
        <v>1</v>
      </c>
      <c r="W22">
        <v>0</v>
      </c>
      <c r="X22">
        <v>476480486</v>
      </c>
      <c r="Y22">
        <f>((AT22*0.75)*11)</f>
        <v>0.495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M22">
        <v>-2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0.06</v>
      </c>
      <c r="AU22" t="s">
        <v>32</v>
      </c>
      <c r="AV22">
        <v>1</v>
      </c>
      <c r="AW22">
        <v>2</v>
      </c>
      <c r="AX22">
        <v>150195716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U22">
        <f>ROUND(AT22*Source!I36*AH22*AL22,2)</f>
        <v>0</v>
      </c>
      <c r="CV22">
        <f>ROUND(Y22*Source!I36,9)</f>
        <v>1.98</v>
      </c>
      <c r="CW22">
        <v>0</v>
      </c>
      <c r="CX22">
        <f>ROUND(Y22*Source!I36,9)</f>
        <v>1.98</v>
      </c>
      <c r="CY22">
        <f>AD22</f>
        <v>0</v>
      </c>
      <c r="CZ22">
        <f>AH22</f>
        <v>0</v>
      </c>
      <c r="DA22">
        <f>AL22</f>
        <v>1</v>
      </c>
      <c r="DB22">
        <f>ROUND(((ROUND(AT22*CZ22,2)*0.75)*11),6)</f>
        <v>0</v>
      </c>
      <c r="DC22">
        <f>ROUND(((ROUND(AT22*AG22,2)*0.75)*11),6)</f>
        <v>0</v>
      </c>
      <c r="DD22" t="s">
        <v>3</v>
      </c>
      <c r="DE22" t="s">
        <v>3</v>
      </c>
      <c r="DF22">
        <f t="shared" si="0"/>
        <v>0</v>
      </c>
      <c r="DG22">
        <f t="shared" si="1"/>
        <v>0</v>
      </c>
      <c r="DH22">
        <f t="shared" si="2"/>
        <v>0</v>
      </c>
      <c r="DI22">
        <f t="shared" si="3"/>
        <v>0</v>
      </c>
      <c r="DJ22">
        <f>DI22</f>
        <v>0</v>
      </c>
      <c r="DK22">
        <v>0</v>
      </c>
      <c r="DL22" t="s">
        <v>3</v>
      </c>
      <c r="DM22">
        <v>0</v>
      </c>
      <c r="DN22" t="s">
        <v>3</v>
      </c>
      <c r="DO22">
        <v>0</v>
      </c>
    </row>
    <row r="23" spans="1:119" x14ac:dyDescent="0.2">
      <c r="A23">
        <f>ROW(Source!A36)</f>
        <v>36</v>
      </c>
      <c r="B23">
        <v>150194011</v>
      </c>
      <c r="C23">
        <v>150195705</v>
      </c>
      <c r="D23">
        <v>147295400</v>
      </c>
      <c r="E23">
        <v>1</v>
      </c>
      <c r="F23">
        <v>1</v>
      </c>
      <c r="G23">
        <v>35</v>
      </c>
      <c r="H23">
        <v>2</v>
      </c>
      <c r="I23" t="s">
        <v>730</v>
      </c>
      <c r="J23" t="s">
        <v>731</v>
      </c>
      <c r="K23" t="s">
        <v>732</v>
      </c>
      <c r="L23">
        <v>1368</v>
      </c>
      <c r="N23">
        <v>1011</v>
      </c>
      <c r="O23" t="s">
        <v>733</v>
      </c>
      <c r="P23" t="s">
        <v>733</v>
      </c>
      <c r="Q23">
        <v>1</v>
      </c>
      <c r="W23">
        <v>0</v>
      </c>
      <c r="X23">
        <v>-1123321947</v>
      </c>
      <c r="Y23">
        <f>((AT23*0.75)*11)</f>
        <v>8.249999999999999E-2</v>
      </c>
      <c r="AA23">
        <v>0</v>
      </c>
      <c r="AB23">
        <v>789.86</v>
      </c>
      <c r="AC23">
        <v>515.51</v>
      </c>
      <c r="AD23">
        <v>0</v>
      </c>
      <c r="AE23">
        <v>0</v>
      </c>
      <c r="AF23">
        <v>789.86</v>
      </c>
      <c r="AG23">
        <v>515.51</v>
      </c>
      <c r="AH23">
        <v>0</v>
      </c>
      <c r="AI23">
        <v>1</v>
      </c>
      <c r="AJ23">
        <v>1</v>
      </c>
      <c r="AK23">
        <v>1</v>
      </c>
      <c r="AL23">
        <v>1</v>
      </c>
      <c r="AM23">
        <v>-2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0.01</v>
      </c>
      <c r="AU23" t="s">
        <v>32</v>
      </c>
      <c r="AV23">
        <v>0</v>
      </c>
      <c r="AW23">
        <v>2</v>
      </c>
      <c r="AX23">
        <v>150195717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V23">
        <v>0</v>
      </c>
      <c r="CW23">
        <f>ROUND(Y23*Source!I36,9)</f>
        <v>0.33</v>
      </c>
      <c r="CX23">
        <f>ROUND(Y23*Source!I36,9)</f>
        <v>0.33</v>
      </c>
      <c r="CY23">
        <f>AB23</f>
        <v>789.86</v>
      </c>
      <c r="CZ23">
        <f>AF23</f>
        <v>789.86</v>
      </c>
      <c r="DA23">
        <f>AJ23</f>
        <v>1</v>
      </c>
      <c r="DB23">
        <f>ROUND(((ROUND(AT23*CZ23,2)*0.75)*11),6)</f>
        <v>65.174999999999997</v>
      </c>
      <c r="DC23">
        <f>ROUND(((ROUND(AT23*AG23,2)*0.75)*11),6)</f>
        <v>42.57</v>
      </c>
      <c r="DD23" t="s">
        <v>3</v>
      </c>
      <c r="DE23" t="s">
        <v>3</v>
      </c>
      <c r="DF23">
        <f t="shared" si="0"/>
        <v>0</v>
      </c>
      <c r="DG23">
        <f t="shared" si="1"/>
        <v>260.64999999999998</v>
      </c>
      <c r="DH23">
        <f t="shared" si="2"/>
        <v>170.12</v>
      </c>
      <c r="DI23">
        <f t="shared" si="3"/>
        <v>0</v>
      </c>
      <c r="DJ23">
        <f>DG23</f>
        <v>260.64999999999998</v>
      </c>
      <c r="DK23">
        <v>0</v>
      </c>
      <c r="DL23" t="s">
        <v>3</v>
      </c>
      <c r="DM23">
        <v>0</v>
      </c>
      <c r="DN23" t="s">
        <v>3</v>
      </c>
      <c r="DO23">
        <v>0</v>
      </c>
    </row>
    <row r="24" spans="1:119" x14ac:dyDescent="0.2">
      <c r="A24">
        <f>ROW(Source!A36)</f>
        <v>36</v>
      </c>
      <c r="B24">
        <v>150194011</v>
      </c>
      <c r="C24">
        <v>150195705</v>
      </c>
      <c r="D24">
        <v>147297319</v>
      </c>
      <c r="E24">
        <v>1</v>
      </c>
      <c r="F24">
        <v>1</v>
      </c>
      <c r="G24">
        <v>35</v>
      </c>
      <c r="H24">
        <v>3</v>
      </c>
      <c r="I24" t="s">
        <v>738</v>
      </c>
      <c r="J24" t="s">
        <v>739</v>
      </c>
      <c r="K24" t="s">
        <v>740</v>
      </c>
      <c r="L24">
        <v>1346</v>
      </c>
      <c r="N24">
        <v>1009</v>
      </c>
      <c r="O24" t="s">
        <v>741</v>
      </c>
      <c r="P24" t="s">
        <v>741</v>
      </c>
      <c r="Q24">
        <v>1</v>
      </c>
      <c r="W24">
        <v>0</v>
      </c>
      <c r="X24">
        <v>1286462142</v>
      </c>
      <c r="Y24">
        <f>((AT24*1)*11)</f>
        <v>2.1999999999999999E-2</v>
      </c>
      <c r="AA24">
        <v>412.97</v>
      </c>
      <c r="AB24">
        <v>0</v>
      </c>
      <c r="AC24">
        <v>0</v>
      </c>
      <c r="AD24">
        <v>0</v>
      </c>
      <c r="AE24">
        <v>412.97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M24">
        <v>-2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2E-3</v>
      </c>
      <c r="AU24" t="s">
        <v>31</v>
      </c>
      <c r="AV24">
        <v>0</v>
      </c>
      <c r="AW24">
        <v>2</v>
      </c>
      <c r="AX24">
        <v>150195718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V24">
        <v>0</v>
      </c>
      <c r="CW24">
        <v>0</v>
      </c>
      <c r="CX24">
        <f>ROUND(Y24*Source!I36,9)</f>
        <v>8.7999999999999995E-2</v>
      </c>
      <c r="CY24">
        <f>AA24</f>
        <v>412.97</v>
      </c>
      <c r="CZ24">
        <f>AE24</f>
        <v>412.97</v>
      </c>
      <c r="DA24">
        <f>AI24</f>
        <v>1</v>
      </c>
      <c r="DB24">
        <f>ROUND(((ROUND(AT24*CZ24,2)*1)*11),6)</f>
        <v>9.1300000000000008</v>
      </c>
      <c r="DC24">
        <f>ROUND(((ROUND(AT24*AG24,2)*1)*11),6)</f>
        <v>0</v>
      </c>
      <c r="DD24" t="s">
        <v>3</v>
      </c>
      <c r="DE24" t="s">
        <v>3</v>
      </c>
      <c r="DF24">
        <f t="shared" si="0"/>
        <v>36.340000000000003</v>
      </c>
      <c r="DG24">
        <f t="shared" si="1"/>
        <v>0</v>
      </c>
      <c r="DH24">
        <f t="shared" si="2"/>
        <v>0</v>
      </c>
      <c r="DI24">
        <f t="shared" si="3"/>
        <v>0</v>
      </c>
      <c r="DJ24">
        <f>DF24</f>
        <v>36.340000000000003</v>
      </c>
      <c r="DK24">
        <v>0</v>
      </c>
      <c r="DL24" t="s">
        <v>3</v>
      </c>
      <c r="DM24">
        <v>0</v>
      </c>
      <c r="DN24" t="s">
        <v>3</v>
      </c>
      <c r="DO24">
        <v>0</v>
      </c>
    </row>
    <row r="25" spans="1:119" x14ac:dyDescent="0.2">
      <c r="A25">
        <f>ROW(Source!A36)</f>
        <v>36</v>
      </c>
      <c r="B25">
        <v>150194011</v>
      </c>
      <c r="C25">
        <v>150195705</v>
      </c>
      <c r="D25">
        <v>147297226</v>
      </c>
      <c r="E25">
        <v>1</v>
      </c>
      <c r="F25">
        <v>1</v>
      </c>
      <c r="G25">
        <v>35</v>
      </c>
      <c r="H25">
        <v>3</v>
      </c>
      <c r="I25" t="s">
        <v>742</v>
      </c>
      <c r="J25" t="s">
        <v>743</v>
      </c>
      <c r="K25" t="s">
        <v>744</v>
      </c>
      <c r="L25">
        <v>1346</v>
      </c>
      <c r="N25">
        <v>1009</v>
      </c>
      <c r="O25" t="s">
        <v>741</v>
      </c>
      <c r="P25" t="s">
        <v>741</v>
      </c>
      <c r="Q25">
        <v>1</v>
      </c>
      <c r="W25">
        <v>0</v>
      </c>
      <c r="X25">
        <v>-1814974188</v>
      </c>
      <c r="Y25">
        <f>((AT25*1)*11)</f>
        <v>1.0999999999999999E-2</v>
      </c>
      <c r="AA25">
        <v>271.95999999999998</v>
      </c>
      <c r="AB25">
        <v>0</v>
      </c>
      <c r="AC25">
        <v>0</v>
      </c>
      <c r="AD25">
        <v>0</v>
      </c>
      <c r="AE25">
        <v>271.95999999999998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M25">
        <v>-2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1E-3</v>
      </c>
      <c r="AU25" t="s">
        <v>31</v>
      </c>
      <c r="AV25">
        <v>0</v>
      </c>
      <c r="AW25">
        <v>2</v>
      </c>
      <c r="AX25">
        <v>150195719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V25">
        <v>0</v>
      </c>
      <c r="CW25">
        <v>0</v>
      </c>
      <c r="CX25">
        <f>ROUND(Y25*Source!I36,9)</f>
        <v>4.3999999999999997E-2</v>
      </c>
      <c r="CY25">
        <f>AA25</f>
        <v>271.95999999999998</v>
      </c>
      <c r="CZ25">
        <f>AE25</f>
        <v>271.95999999999998</v>
      </c>
      <c r="DA25">
        <f>AI25</f>
        <v>1</v>
      </c>
      <c r="DB25">
        <f>ROUND(((ROUND(AT25*CZ25,2)*1)*11),6)</f>
        <v>2.97</v>
      </c>
      <c r="DC25">
        <f>ROUND(((ROUND(AT25*AG25,2)*1)*11),6)</f>
        <v>0</v>
      </c>
      <c r="DD25" t="s">
        <v>3</v>
      </c>
      <c r="DE25" t="s">
        <v>3</v>
      </c>
      <c r="DF25">
        <f t="shared" si="0"/>
        <v>11.97</v>
      </c>
      <c r="DG25">
        <f t="shared" si="1"/>
        <v>0</v>
      </c>
      <c r="DH25">
        <f t="shared" si="2"/>
        <v>0</v>
      </c>
      <c r="DI25">
        <f t="shared" si="3"/>
        <v>0</v>
      </c>
      <c r="DJ25">
        <f>DF25</f>
        <v>11.97</v>
      </c>
      <c r="DK25">
        <v>0</v>
      </c>
      <c r="DL25" t="s">
        <v>3</v>
      </c>
      <c r="DM25">
        <v>0</v>
      </c>
      <c r="DN25" t="s">
        <v>3</v>
      </c>
      <c r="DO25">
        <v>0</v>
      </c>
    </row>
    <row r="26" spans="1:119" x14ac:dyDescent="0.2">
      <c r="A26">
        <f>ROW(Source!A36)</f>
        <v>36</v>
      </c>
      <c r="B26">
        <v>150194011</v>
      </c>
      <c r="C26">
        <v>150195705</v>
      </c>
      <c r="D26">
        <v>147297361</v>
      </c>
      <c r="E26">
        <v>1</v>
      </c>
      <c r="F26">
        <v>1</v>
      </c>
      <c r="G26">
        <v>35</v>
      </c>
      <c r="H26">
        <v>3</v>
      </c>
      <c r="I26" t="s">
        <v>748</v>
      </c>
      <c r="J26" t="s">
        <v>749</v>
      </c>
      <c r="K26" t="s">
        <v>750</v>
      </c>
      <c r="L26">
        <v>1327</v>
      </c>
      <c r="N26">
        <v>1005</v>
      </c>
      <c r="O26" t="s">
        <v>751</v>
      </c>
      <c r="P26" t="s">
        <v>751</v>
      </c>
      <c r="Q26">
        <v>1</v>
      </c>
      <c r="W26">
        <v>0</v>
      </c>
      <c r="X26">
        <v>1402440005</v>
      </c>
      <c r="Y26">
        <f>((AT26*1)*11)</f>
        <v>0.22</v>
      </c>
      <c r="AA26">
        <v>48.08</v>
      </c>
      <c r="AB26">
        <v>0</v>
      </c>
      <c r="AC26">
        <v>0</v>
      </c>
      <c r="AD26">
        <v>0</v>
      </c>
      <c r="AE26">
        <v>48.08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M26">
        <v>-2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0.02</v>
      </c>
      <c r="AU26" t="s">
        <v>31</v>
      </c>
      <c r="AV26">
        <v>0</v>
      </c>
      <c r="AW26">
        <v>2</v>
      </c>
      <c r="AX26">
        <v>150195720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V26">
        <v>0</v>
      </c>
      <c r="CW26">
        <v>0</v>
      </c>
      <c r="CX26">
        <f>ROUND(Y26*Source!I36,9)</f>
        <v>0.88</v>
      </c>
      <c r="CY26">
        <f>AA26</f>
        <v>48.08</v>
      </c>
      <c r="CZ26">
        <f>AE26</f>
        <v>48.08</v>
      </c>
      <c r="DA26">
        <f>AI26</f>
        <v>1</v>
      </c>
      <c r="DB26">
        <f>ROUND(((ROUND(AT26*CZ26,2)*1)*11),6)</f>
        <v>10.56</v>
      </c>
      <c r="DC26">
        <f>ROUND(((ROUND(AT26*AG26,2)*1)*11),6)</f>
        <v>0</v>
      </c>
      <c r="DD26" t="s">
        <v>3</v>
      </c>
      <c r="DE26" t="s">
        <v>3</v>
      </c>
      <c r="DF26">
        <f t="shared" si="0"/>
        <v>42.31</v>
      </c>
      <c r="DG26">
        <f t="shared" si="1"/>
        <v>0</v>
      </c>
      <c r="DH26">
        <f t="shared" si="2"/>
        <v>0</v>
      </c>
      <c r="DI26">
        <f t="shared" si="3"/>
        <v>0</v>
      </c>
      <c r="DJ26">
        <f>DF26</f>
        <v>42.31</v>
      </c>
      <c r="DK26">
        <v>0</v>
      </c>
      <c r="DL26" t="s">
        <v>3</v>
      </c>
      <c r="DM26">
        <v>0</v>
      </c>
      <c r="DN26" t="s">
        <v>3</v>
      </c>
      <c r="DO26">
        <v>0</v>
      </c>
    </row>
    <row r="27" spans="1:119" x14ac:dyDescent="0.2">
      <c r="A27">
        <f>ROW(Source!A37)</f>
        <v>37</v>
      </c>
      <c r="B27">
        <v>150194011</v>
      </c>
      <c r="C27">
        <v>150195721</v>
      </c>
      <c r="D27">
        <v>147282019</v>
      </c>
      <c r="E27">
        <v>35</v>
      </c>
      <c r="F27">
        <v>1</v>
      </c>
      <c r="G27">
        <v>35</v>
      </c>
      <c r="H27">
        <v>1</v>
      </c>
      <c r="I27" t="s">
        <v>727</v>
      </c>
      <c r="J27" t="s">
        <v>3</v>
      </c>
      <c r="K27" t="s">
        <v>728</v>
      </c>
      <c r="L27">
        <v>1191</v>
      </c>
      <c r="N27">
        <v>1013</v>
      </c>
      <c r="O27" t="s">
        <v>729</v>
      </c>
      <c r="P27" t="s">
        <v>729</v>
      </c>
      <c r="Q27">
        <v>1</v>
      </c>
      <c r="W27">
        <v>0</v>
      </c>
      <c r="X27">
        <v>476480486</v>
      </c>
      <c r="Y27">
        <f>(AT27*0.7)</f>
        <v>1.659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M27">
        <v>-2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2.37</v>
      </c>
      <c r="AU27" t="s">
        <v>22</v>
      </c>
      <c r="AV27">
        <v>1</v>
      </c>
      <c r="AW27">
        <v>2</v>
      </c>
      <c r="AX27">
        <v>150195736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U27">
        <f>ROUND(AT27*Source!I37*AH27*AL27,2)</f>
        <v>0</v>
      </c>
      <c r="CV27">
        <f>ROUND(Y27*Source!I37,9)</f>
        <v>74.655000000000001</v>
      </c>
      <c r="CW27">
        <v>0</v>
      </c>
      <c r="CX27">
        <f>ROUND(Y27*Source!I37,9)</f>
        <v>74.655000000000001</v>
      </c>
      <c r="CY27">
        <f>AD27</f>
        <v>0</v>
      </c>
      <c r="CZ27">
        <f>AH27</f>
        <v>0</v>
      </c>
      <c r="DA27">
        <f>AL27</f>
        <v>1</v>
      </c>
      <c r="DB27">
        <f>ROUND((ROUND(AT27*CZ27,2)*0.7),6)</f>
        <v>0</v>
      </c>
      <c r="DC27">
        <f>ROUND((ROUND(AT27*AG27,2)*0.7),6)</f>
        <v>0</v>
      </c>
      <c r="DD27" t="s">
        <v>3</v>
      </c>
      <c r="DE27" t="s">
        <v>3</v>
      </c>
      <c r="DF27">
        <f t="shared" si="0"/>
        <v>0</v>
      </c>
      <c r="DG27">
        <f t="shared" si="1"/>
        <v>0</v>
      </c>
      <c r="DH27">
        <f t="shared" si="2"/>
        <v>0</v>
      </c>
      <c r="DI27">
        <f t="shared" si="3"/>
        <v>0</v>
      </c>
      <c r="DJ27">
        <f>DI27</f>
        <v>0</v>
      </c>
      <c r="DK27">
        <v>0</v>
      </c>
      <c r="DL27" t="s">
        <v>3</v>
      </c>
      <c r="DM27">
        <v>0</v>
      </c>
      <c r="DN27" t="s">
        <v>3</v>
      </c>
      <c r="DO27">
        <v>0</v>
      </c>
    </row>
    <row r="28" spans="1:119" x14ac:dyDescent="0.2">
      <c r="A28">
        <f>ROW(Source!A37)</f>
        <v>37</v>
      </c>
      <c r="B28">
        <v>150194011</v>
      </c>
      <c r="C28">
        <v>150195721</v>
      </c>
      <c r="D28">
        <v>147295400</v>
      </c>
      <c r="E28">
        <v>1</v>
      </c>
      <c r="F28">
        <v>1</v>
      </c>
      <c r="G28">
        <v>35</v>
      </c>
      <c r="H28">
        <v>2</v>
      </c>
      <c r="I28" t="s">
        <v>730</v>
      </c>
      <c r="J28" t="s">
        <v>731</v>
      </c>
      <c r="K28" t="s">
        <v>732</v>
      </c>
      <c r="L28">
        <v>1368</v>
      </c>
      <c r="N28">
        <v>1011</v>
      </c>
      <c r="O28" t="s">
        <v>733</v>
      </c>
      <c r="P28" t="s">
        <v>733</v>
      </c>
      <c r="Q28">
        <v>1</v>
      </c>
      <c r="W28">
        <v>0</v>
      </c>
      <c r="X28">
        <v>-1123321947</v>
      </c>
      <c r="Y28">
        <f>(AT28*0.7)</f>
        <v>0.19600000000000001</v>
      </c>
      <c r="AA28">
        <v>0</v>
      </c>
      <c r="AB28">
        <v>789.86</v>
      </c>
      <c r="AC28">
        <v>515.51</v>
      </c>
      <c r="AD28">
        <v>0</v>
      </c>
      <c r="AE28">
        <v>0</v>
      </c>
      <c r="AF28">
        <v>789.86</v>
      </c>
      <c r="AG28">
        <v>515.51</v>
      </c>
      <c r="AH28">
        <v>0</v>
      </c>
      <c r="AI28">
        <v>1</v>
      </c>
      <c r="AJ28">
        <v>1</v>
      </c>
      <c r="AK28">
        <v>1</v>
      </c>
      <c r="AL28">
        <v>1</v>
      </c>
      <c r="AM28">
        <v>-2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0.28000000000000003</v>
      </c>
      <c r="AU28" t="s">
        <v>22</v>
      </c>
      <c r="AV28">
        <v>0</v>
      </c>
      <c r="AW28">
        <v>2</v>
      </c>
      <c r="AX28">
        <v>150195737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V28">
        <v>0</v>
      </c>
      <c r="CW28">
        <f>ROUND(Y28*Source!I37,9)</f>
        <v>8.82</v>
      </c>
      <c r="CX28">
        <f>ROUND(Y28*Source!I37,9)</f>
        <v>8.82</v>
      </c>
      <c r="CY28">
        <f>AB28</f>
        <v>789.86</v>
      </c>
      <c r="CZ28">
        <f>AF28</f>
        <v>789.86</v>
      </c>
      <c r="DA28">
        <f>AJ28</f>
        <v>1</v>
      </c>
      <c r="DB28">
        <f>ROUND((ROUND(AT28*CZ28,2)*0.7),6)</f>
        <v>154.81200000000001</v>
      </c>
      <c r="DC28">
        <f>ROUND((ROUND(AT28*AG28,2)*0.7),6)</f>
        <v>101.038</v>
      </c>
      <c r="DD28" t="s">
        <v>3</v>
      </c>
      <c r="DE28" t="s">
        <v>3</v>
      </c>
      <c r="DF28">
        <f t="shared" si="0"/>
        <v>0</v>
      </c>
      <c r="DG28">
        <f t="shared" si="1"/>
        <v>6966.57</v>
      </c>
      <c r="DH28">
        <f t="shared" si="2"/>
        <v>4546.8</v>
      </c>
      <c r="DI28">
        <f t="shared" si="3"/>
        <v>0</v>
      </c>
      <c r="DJ28">
        <f>DG28</f>
        <v>6966.57</v>
      </c>
      <c r="DK28">
        <v>0</v>
      </c>
      <c r="DL28" t="s">
        <v>3</v>
      </c>
      <c r="DM28">
        <v>0</v>
      </c>
      <c r="DN28" t="s">
        <v>3</v>
      </c>
      <c r="DO28">
        <v>0</v>
      </c>
    </row>
    <row r="29" spans="1:119" x14ac:dyDescent="0.2">
      <c r="A29">
        <f>ROW(Source!A37)</f>
        <v>37</v>
      </c>
      <c r="B29">
        <v>150194011</v>
      </c>
      <c r="C29">
        <v>150195721</v>
      </c>
      <c r="D29">
        <v>147284500</v>
      </c>
      <c r="E29">
        <v>35</v>
      </c>
      <c r="F29">
        <v>1</v>
      </c>
      <c r="G29">
        <v>35</v>
      </c>
      <c r="H29">
        <v>3</v>
      </c>
      <c r="I29" t="s">
        <v>734</v>
      </c>
      <c r="J29" t="s">
        <v>735</v>
      </c>
      <c r="K29" t="s">
        <v>736</v>
      </c>
      <c r="L29">
        <v>1348</v>
      </c>
      <c r="N29">
        <v>1009</v>
      </c>
      <c r="O29" t="s">
        <v>737</v>
      </c>
      <c r="P29" t="s">
        <v>737</v>
      </c>
      <c r="Q29">
        <v>1000</v>
      </c>
      <c r="W29">
        <v>0</v>
      </c>
      <c r="X29">
        <v>2010614181</v>
      </c>
      <c r="Y29">
        <f>(AT29*1)</f>
        <v>1.9999999999999999E-6</v>
      </c>
      <c r="AA29">
        <v>1945282.38</v>
      </c>
      <c r="AB29">
        <v>0</v>
      </c>
      <c r="AC29">
        <v>0</v>
      </c>
      <c r="AD29">
        <v>0</v>
      </c>
      <c r="AE29">
        <v>1945282.38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M29">
        <v>-2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1.9999999999999999E-6</v>
      </c>
      <c r="AU29" t="s">
        <v>21</v>
      </c>
      <c r="AV29">
        <v>0</v>
      </c>
      <c r="AW29">
        <v>2</v>
      </c>
      <c r="AX29">
        <v>150195738</v>
      </c>
      <c r="AY29">
        <v>2</v>
      </c>
      <c r="AZ29">
        <v>22528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V29">
        <v>0</v>
      </c>
      <c r="CW29">
        <v>0</v>
      </c>
      <c r="CX29">
        <f>ROUND(Y29*Source!I37,9)</f>
        <v>9.0000000000000006E-5</v>
      </c>
      <c r="CY29">
        <f>AA29</f>
        <v>1945282.38</v>
      </c>
      <c r="CZ29">
        <f>AE29</f>
        <v>1945282.38</v>
      </c>
      <c r="DA29">
        <f>AI29</f>
        <v>1</v>
      </c>
      <c r="DB29">
        <f>ROUND((ROUND(AT29*CZ29,2)*1),6)</f>
        <v>3.89</v>
      </c>
      <c r="DC29">
        <f>ROUND((ROUND(AT29*AG29,2)*1),6)</f>
        <v>0</v>
      </c>
      <c r="DD29" t="s">
        <v>3</v>
      </c>
      <c r="DE29" t="s">
        <v>3</v>
      </c>
      <c r="DF29">
        <f t="shared" si="0"/>
        <v>175.08</v>
      </c>
      <c r="DG29">
        <f t="shared" si="1"/>
        <v>0</v>
      </c>
      <c r="DH29">
        <f t="shared" si="2"/>
        <v>0</v>
      </c>
      <c r="DI29">
        <f t="shared" si="3"/>
        <v>0</v>
      </c>
      <c r="DJ29">
        <f>DF29</f>
        <v>175.08</v>
      </c>
      <c r="DK29">
        <v>0</v>
      </c>
      <c r="DL29" t="s">
        <v>3</v>
      </c>
      <c r="DM29">
        <v>0</v>
      </c>
      <c r="DN29" t="s">
        <v>3</v>
      </c>
      <c r="DO29">
        <v>0</v>
      </c>
    </row>
    <row r="30" spans="1:119" x14ac:dyDescent="0.2">
      <c r="A30">
        <f>ROW(Source!A37)</f>
        <v>37</v>
      </c>
      <c r="B30">
        <v>150194011</v>
      </c>
      <c r="C30">
        <v>150195721</v>
      </c>
      <c r="D30">
        <v>147297319</v>
      </c>
      <c r="E30">
        <v>1</v>
      </c>
      <c r="F30">
        <v>1</v>
      </c>
      <c r="G30">
        <v>35</v>
      </c>
      <c r="H30">
        <v>3</v>
      </c>
      <c r="I30" t="s">
        <v>738</v>
      </c>
      <c r="J30" t="s">
        <v>739</v>
      </c>
      <c r="K30" t="s">
        <v>740</v>
      </c>
      <c r="L30">
        <v>1346</v>
      </c>
      <c r="N30">
        <v>1009</v>
      </c>
      <c r="O30" t="s">
        <v>741</v>
      </c>
      <c r="P30" t="s">
        <v>741</v>
      </c>
      <c r="Q30">
        <v>1</v>
      </c>
      <c r="W30">
        <v>0</v>
      </c>
      <c r="X30">
        <v>1286462142</v>
      </c>
      <c r="Y30">
        <f>(AT30*1)</f>
        <v>4.0000000000000001E-3</v>
      </c>
      <c r="AA30">
        <v>412.97</v>
      </c>
      <c r="AB30">
        <v>0</v>
      </c>
      <c r="AC30">
        <v>0</v>
      </c>
      <c r="AD30">
        <v>0</v>
      </c>
      <c r="AE30">
        <v>412.97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M30">
        <v>-2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4.0000000000000001E-3</v>
      </c>
      <c r="AU30" t="s">
        <v>21</v>
      </c>
      <c r="AV30">
        <v>0</v>
      </c>
      <c r="AW30">
        <v>2</v>
      </c>
      <c r="AX30">
        <v>150195739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V30">
        <v>0</v>
      </c>
      <c r="CW30">
        <v>0</v>
      </c>
      <c r="CX30">
        <f>ROUND(Y30*Source!I37,9)</f>
        <v>0.18</v>
      </c>
      <c r="CY30">
        <f>AA30</f>
        <v>412.97</v>
      </c>
      <c r="CZ30">
        <f>AE30</f>
        <v>412.97</v>
      </c>
      <c r="DA30">
        <f>AI30</f>
        <v>1</v>
      </c>
      <c r="DB30">
        <f>ROUND((ROUND(AT30*CZ30,2)*1),6)</f>
        <v>1.65</v>
      </c>
      <c r="DC30">
        <f>ROUND((ROUND(AT30*AG30,2)*1),6)</f>
        <v>0</v>
      </c>
      <c r="DD30" t="s">
        <v>3</v>
      </c>
      <c r="DE30" t="s">
        <v>3</v>
      </c>
      <c r="DF30">
        <f t="shared" si="0"/>
        <v>74.33</v>
      </c>
      <c r="DG30">
        <f t="shared" si="1"/>
        <v>0</v>
      </c>
      <c r="DH30">
        <f t="shared" si="2"/>
        <v>0</v>
      </c>
      <c r="DI30">
        <f t="shared" si="3"/>
        <v>0</v>
      </c>
      <c r="DJ30">
        <f>DF30</f>
        <v>74.33</v>
      </c>
      <c r="DK30">
        <v>0</v>
      </c>
      <c r="DL30" t="s">
        <v>3</v>
      </c>
      <c r="DM30">
        <v>0</v>
      </c>
      <c r="DN30" t="s">
        <v>3</v>
      </c>
      <c r="DO30">
        <v>0</v>
      </c>
    </row>
    <row r="31" spans="1:119" x14ac:dyDescent="0.2">
      <c r="A31">
        <f>ROW(Source!A37)</f>
        <v>37</v>
      </c>
      <c r="B31">
        <v>150194011</v>
      </c>
      <c r="C31">
        <v>150195721</v>
      </c>
      <c r="D31">
        <v>147297226</v>
      </c>
      <c r="E31">
        <v>1</v>
      </c>
      <c r="F31">
        <v>1</v>
      </c>
      <c r="G31">
        <v>35</v>
      </c>
      <c r="H31">
        <v>3</v>
      </c>
      <c r="I31" t="s">
        <v>742</v>
      </c>
      <c r="J31" t="s">
        <v>743</v>
      </c>
      <c r="K31" t="s">
        <v>744</v>
      </c>
      <c r="L31">
        <v>1346</v>
      </c>
      <c r="N31">
        <v>1009</v>
      </c>
      <c r="O31" t="s">
        <v>741</v>
      </c>
      <c r="P31" t="s">
        <v>741</v>
      </c>
      <c r="Q31">
        <v>1</v>
      </c>
      <c r="W31">
        <v>0</v>
      </c>
      <c r="X31">
        <v>-1814974188</v>
      </c>
      <c r="Y31">
        <f>(AT31*1)</f>
        <v>2E-3</v>
      </c>
      <c r="AA31">
        <v>271.95999999999998</v>
      </c>
      <c r="AB31">
        <v>0</v>
      </c>
      <c r="AC31">
        <v>0</v>
      </c>
      <c r="AD31">
        <v>0</v>
      </c>
      <c r="AE31">
        <v>271.95999999999998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M31">
        <v>-2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2E-3</v>
      </c>
      <c r="AU31" t="s">
        <v>21</v>
      </c>
      <c r="AV31">
        <v>0</v>
      </c>
      <c r="AW31">
        <v>2</v>
      </c>
      <c r="AX31">
        <v>150195740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V31">
        <v>0</v>
      </c>
      <c r="CW31">
        <v>0</v>
      </c>
      <c r="CX31">
        <f>ROUND(Y31*Source!I37,9)</f>
        <v>0.09</v>
      </c>
      <c r="CY31">
        <f>AA31</f>
        <v>271.95999999999998</v>
      </c>
      <c r="CZ31">
        <f>AE31</f>
        <v>271.95999999999998</v>
      </c>
      <c r="DA31">
        <f>AI31</f>
        <v>1</v>
      </c>
      <c r="DB31">
        <f>ROUND((ROUND(AT31*CZ31,2)*1),6)</f>
        <v>0.54</v>
      </c>
      <c r="DC31">
        <f>ROUND((ROUND(AT31*AG31,2)*1),6)</f>
        <v>0</v>
      </c>
      <c r="DD31" t="s">
        <v>3</v>
      </c>
      <c r="DE31" t="s">
        <v>3</v>
      </c>
      <c r="DF31">
        <f t="shared" si="0"/>
        <v>24.48</v>
      </c>
      <c r="DG31">
        <f t="shared" si="1"/>
        <v>0</v>
      </c>
      <c r="DH31">
        <f t="shared" si="2"/>
        <v>0</v>
      </c>
      <c r="DI31">
        <f t="shared" si="3"/>
        <v>0</v>
      </c>
      <c r="DJ31">
        <f>DF31</f>
        <v>24.48</v>
      </c>
      <c r="DK31">
        <v>0</v>
      </c>
      <c r="DL31" t="s">
        <v>3</v>
      </c>
      <c r="DM31">
        <v>0</v>
      </c>
      <c r="DN31" t="s">
        <v>3</v>
      </c>
      <c r="DO31">
        <v>0</v>
      </c>
    </row>
    <row r="32" spans="1:119" x14ac:dyDescent="0.2">
      <c r="A32">
        <f>ROW(Source!A37)</f>
        <v>37</v>
      </c>
      <c r="B32">
        <v>150194011</v>
      </c>
      <c r="C32">
        <v>150195721</v>
      </c>
      <c r="D32">
        <v>147297256</v>
      </c>
      <c r="E32">
        <v>1</v>
      </c>
      <c r="F32">
        <v>1</v>
      </c>
      <c r="G32">
        <v>35</v>
      </c>
      <c r="H32">
        <v>3</v>
      </c>
      <c r="I32" t="s">
        <v>745</v>
      </c>
      <c r="J32" t="s">
        <v>746</v>
      </c>
      <c r="K32" t="s">
        <v>747</v>
      </c>
      <c r="L32">
        <v>1346</v>
      </c>
      <c r="N32">
        <v>1009</v>
      </c>
      <c r="O32" t="s">
        <v>741</v>
      </c>
      <c r="P32" t="s">
        <v>741</v>
      </c>
      <c r="Q32">
        <v>1</v>
      </c>
      <c r="W32">
        <v>0</v>
      </c>
      <c r="X32">
        <v>-1116031774</v>
      </c>
      <c r="Y32">
        <f>(AT32*1)</f>
        <v>3.5000000000000001E-3</v>
      </c>
      <c r="AA32">
        <v>404.48</v>
      </c>
      <c r="AB32">
        <v>0</v>
      </c>
      <c r="AC32">
        <v>0</v>
      </c>
      <c r="AD32">
        <v>0</v>
      </c>
      <c r="AE32">
        <v>404.48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M32">
        <v>-2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3.5000000000000001E-3</v>
      </c>
      <c r="AU32" t="s">
        <v>21</v>
      </c>
      <c r="AV32">
        <v>0</v>
      </c>
      <c r="AW32">
        <v>2</v>
      </c>
      <c r="AX32">
        <v>150195741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V32">
        <v>0</v>
      </c>
      <c r="CW32">
        <v>0</v>
      </c>
      <c r="CX32">
        <f>ROUND(Y32*Source!I37,9)</f>
        <v>0.1575</v>
      </c>
      <c r="CY32">
        <f>AA32</f>
        <v>404.48</v>
      </c>
      <c r="CZ32">
        <f>AE32</f>
        <v>404.48</v>
      </c>
      <c r="DA32">
        <f>AI32</f>
        <v>1</v>
      </c>
      <c r="DB32">
        <f>ROUND((ROUND(AT32*CZ32,2)*1),6)</f>
        <v>1.42</v>
      </c>
      <c r="DC32">
        <f>ROUND((ROUND(AT32*AG32,2)*1),6)</f>
        <v>0</v>
      </c>
      <c r="DD32" t="s">
        <v>3</v>
      </c>
      <c r="DE32" t="s">
        <v>3</v>
      </c>
      <c r="DF32">
        <f t="shared" si="0"/>
        <v>63.71</v>
      </c>
      <c r="DG32">
        <f t="shared" si="1"/>
        <v>0</v>
      </c>
      <c r="DH32">
        <f t="shared" si="2"/>
        <v>0</v>
      </c>
      <c r="DI32">
        <f t="shared" si="3"/>
        <v>0</v>
      </c>
      <c r="DJ32">
        <f>DF32</f>
        <v>63.71</v>
      </c>
      <c r="DK32">
        <v>0</v>
      </c>
      <c r="DL32" t="s">
        <v>3</v>
      </c>
      <c r="DM32">
        <v>0</v>
      </c>
      <c r="DN32" t="s">
        <v>3</v>
      </c>
      <c r="DO32">
        <v>0</v>
      </c>
    </row>
    <row r="33" spans="1:119" x14ac:dyDescent="0.2">
      <c r="A33">
        <f>ROW(Source!A37)</f>
        <v>37</v>
      </c>
      <c r="B33">
        <v>150194011</v>
      </c>
      <c r="C33">
        <v>150195721</v>
      </c>
      <c r="D33">
        <v>147297361</v>
      </c>
      <c r="E33">
        <v>1</v>
      </c>
      <c r="F33">
        <v>1</v>
      </c>
      <c r="G33">
        <v>35</v>
      </c>
      <c r="H33">
        <v>3</v>
      </c>
      <c r="I33" t="s">
        <v>748</v>
      </c>
      <c r="J33" t="s">
        <v>749</v>
      </c>
      <c r="K33" t="s">
        <v>750</v>
      </c>
      <c r="L33">
        <v>1327</v>
      </c>
      <c r="N33">
        <v>1005</v>
      </c>
      <c r="O33" t="s">
        <v>751</v>
      </c>
      <c r="P33" t="s">
        <v>751</v>
      </c>
      <c r="Q33">
        <v>1</v>
      </c>
      <c r="W33">
        <v>0</v>
      </c>
      <c r="X33">
        <v>1402440005</v>
      </c>
      <c r="Y33">
        <f>(AT33*1)</f>
        <v>0.02</v>
      </c>
      <c r="AA33">
        <v>48.08</v>
      </c>
      <c r="AB33">
        <v>0</v>
      </c>
      <c r="AC33">
        <v>0</v>
      </c>
      <c r="AD33">
        <v>0</v>
      </c>
      <c r="AE33">
        <v>48.08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M33">
        <v>-2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0.02</v>
      </c>
      <c r="AU33" t="s">
        <v>21</v>
      </c>
      <c r="AV33">
        <v>0</v>
      </c>
      <c r="AW33">
        <v>2</v>
      </c>
      <c r="AX33">
        <v>150195742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V33">
        <v>0</v>
      </c>
      <c r="CW33">
        <v>0</v>
      </c>
      <c r="CX33">
        <f>ROUND(Y33*Source!I37,9)</f>
        <v>0.9</v>
      </c>
      <c r="CY33">
        <f>AA33</f>
        <v>48.08</v>
      </c>
      <c r="CZ33">
        <f>AE33</f>
        <v>48.08</v>
      </c>
      <c r="DA33">
        <f>AI33</f>
        <v>1</v>
      </c>
      <c r="DB33">
        <f>ROUND((ROUND(AT33*CZ33,2)*1),6)</f>
        <v>0.96</v>
      </c>
      <c r="DC33">
        <f>ROUND((ROUND(AT33*AG33,2)*1),6)</f>
        <v>0</v>
      </c>
      <c r="DD33" t="s">
        <v>3</v>
      </c>
      <c r="DE33" t="s">
        <v>3</v>
      </c>
      <c r="DF33">
        <f t="shared" si="0"/>
        <v>43.27</v>
      </c>
      <c r="DG33">
        <f t="shared" si="1"/>
        <v>0</v>
      </c>
      <c r="DH33">
        <f t="shared" si="2"/>
        <v>0</v>
      </c>
      <c r="DI33">
        <f t="shared" si="3"/>
        <v>0</v>
      </c>
      <c r="DJ33">
        <f>DF33</f>
        <v>43.27</v>
      </c>
      <c r="DK33">
        <v>0</v>
      </c>
      <c r="DL33" t="s">
        <v>3</v>
      </c>
      <c r="DM33">
        <v>0</v>
      </c>
      <c r="DN33" t="s">
        <v>3</v>
      </c>
      <c r="DO33">
        <v>0</v>
      </c>
    </row>
    <row r="34" spans="1:119" x14ac:dyDescent="0.2">
      <c r="A34">
        <f>ROW(Source!A38)</f>
        <v>38</v>
      </c>
      <c r="B34">
        <v>150194011</v>
      </c>
      <c r="C34">
        <v>150195743</v>
      </c>
      <c r="D34">
        <v>147282019</v>
      </c>
      <c r="E34">
        <v>35</v>
      </c>
      <c r="F34">
        <v>1</v>
      </c>
      <c r="G34">
        <v>35</v>
      </c>
      <c r="H34">
        <v>1</v>
      </c>
      <c r="I34" t="s">
        <v>727</v>
      </c>
      <c r="J34" t="s">
        <v>3</v>
      </c>
      <c r="K34" t="s">
        <v>728</v>
      </c>
      <c r="L34">
        <v>1191</v>
      </c>
      <c r="N34">
        <v>1013</v>
      </c>
      <c r="O34" t="s">
        <v>729</v>
      </c>
      <c r="P34" t="s">
        <v>729</v>
      </c>
      <c r="Q34">
        <v>1</v>
      </c>
      <c r="W34">
        <v>0</v>
      </c>
      <c r="X34">
        <v>476480486</v>
      </c>
      <c r="Y34">
        <f>((AT34*0.75)*11)</f>
        <v>0.65999999999999992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M34">
        <v>-2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0.08</v>
      </c>
      <c r="AU34" t="s">
        <v>32</v>
      </c>
      <c r="AV34">
        <v>1</v>
      </c>
      <c r="AW34">
        <v>2</v>
      </c>
      <c r="AX34">
        <v>150195752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U34">
        <f>ROUND(AT34*Source!I38*AH34*AL34,2)</f>
        <v>0</v>
      </c>
      <c r="CV34">
        <f>ROUND(Y34*Source!I38,9)</f>
        <v>29.7</v>
      </c>
      <c r="CW34">
        <v>0</v>
      </c>
      <c r="CX34">
        <f>ROUND(Y34*Source!I38,9)</f>
        <v>29.7</v>
      </c>
      <c r="CY34">
        <f>AD34</f>
        <v>0</v>
      </c>
      <c r="CZ34">
        <f>AH34</f>
        <v>0</v>
      </c>
      <c r="DA34">
        <f>AL34</f>
        <v>1</v>
      </c>
      <c r="DB34">
        <f>ROUND(((ROUND(AT34*CZ34,2)*0.75)*11),6)</f>
        <v>0</v>
      </c>
      <c r="DC34">
        <f>ROUND(((ROUND(AT34*AG34,2)*0.75)*11),6)</f>
        <v>0</v>
      </c>
      <c r="DD34" t="s">
        <v>3</v>
      </c>
      <c r="DE34" t="s">
        <v>3</v>
      </c>
      <c r="DF34">
        <f t="shared" si="0"/>
        <v>0</v>
      </c>
      <c r="DG34">
        <f t="shared" si="1"/>
        <v>0</v>
      </c>
      <c r="DH34">
        <f t="shared" si="2"/>
        <v>0</v>
      </c>
      <c r="DI34">
        <f t="shared" si="3"/>
        <v>0</v>
      </c>
      <c r="DJ34">
        <f>DI34</f>
        <v>0</v>
      </c>
      <c r="DK34">
        <v>0</v>
      </c>
      <c r="DL34" t="s">
        <v>3</v>
      </c>
      <c r="DM34">
        <v>0</v>
      </c>
      <c r="DN34" t="s">
        <v>3</v>
      </c>
      <c r="DO34">
        <v>0</v>
      </c>
    </row>
    <row r="35" spans="1:119" x14ac:dyDescent="0.2">
      <c r="A35">
        <f>ROW(Source!A38)</f>
        <v>38</v>
      </c>
      <c r="B35">
        <v>150194011</v>
      </c>
      <c r="C35">
        <v>150195743</v>
      </c>
      <c r="D35">
        <v>147295400</v>
      </c>
      <c r="E35">
        <v>1</v>
      </c>
      <c r="F35">
        <v>1</v>
      </c>
      <c r="G35">
        <v>35</v>
      </c>
      <c r="H35">
        <v>2</v>
      </c>
      <c r="I35" t="s">
        <v>730</v>
      </c>
      <c r="J35" t="s">
        <v>731</v>
      </c>
      <c r="K35" t="s">
        <v>732</v>
      </c>
      <c r="L35">
        <v>1368</v>
      </c>
      <c r="N35">
        <v>1011</v>
      </c>
      <c r="O35" t="s">
        <v>733</v>
      </c>
      <c r="P35" t="s">
        <v>733</v>
      </c>
      <c r="Q35">
        <v>1</v>
      </c>
      <c r="W35">
        <v>0</v>
      </c>
      <c r="X35">
        <v>-1123321947</v>
      </c>
      <c r="Y35">
        <f>((AT35*0.75)*11)</f>
        <v>8.249999999999999E-2</v>
      </c>
      <c r="AA35">
        <v>0</v>
      </c>
      <c r="AB35">
        <v>789.86</v>
      </c>
      <c r="AC35">
        <v>515.51</v>
      </c>
      <c r="AD35">
        <v>0</v>
      </c>
      <c r="AE35">
        <v>0</v>
      </c>
      <c r="AF35">
        <v>789.86</v>
      </c>
      <c r="AG35">
        <v>515.51</v>
      </c>
      <c r="AH35">
        <v>0</v>
      </c>
      <c r="AI35">
        <v>1</v>
      </c>
      <c r="AJ35">
        <v>1</v>
      </c>
      <c r="AK35">
        <v>1</v>
      </c>
      <c r="AL35">
        <v>1</v>
      </c>
      <c r="AM35">
        <v>-2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0.01</v>
      </c>
      <c r="AU35" t="s">
        <v>32</v>
      </c>
      <c r="AV35">
        <v>0</v>
      </c>
      <c r="AW35">
        <v>2</v>
      </c>
      <c r="AX35">
        <v>150195753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V35">
        <v>0</v>
      </c>
      <c r="CW35">
        <f>ROUND(Y35*Source!I38,9)</f>
        <v>3.7124999999999999</v>
      </c>
      <c r="CX35">
        <f>ROUND(Y35*Source!I38,9)</f>
        <v>3.7124999999999999</v>
      </c>
      <c r="CY35">
        <f>AB35</f>
        <v>789.86</v>
      </c>
      <c r="CZ35">
        <f>AF35</f>
        <v>789.86</v>
      </c>
      <c r="DA35">
        <f>AJ35</f>
        <v>1</v>
      </c>
      <c r="DB35">
        <f>ROUND(((ROUND(AT35*CZ35,2)*0.75)*11),6)</f>
        <v>65.174999999999997</v>
      </c>
      <c r="DC35">
        <f>ROUND(((ROUND(AT35*AG35,2)*0.75)*11),6)</f>
        <v>42.57</v>
      </c>
      <c r="DD35" t="s">
        <v>3</v>
      </c>
      <c r="DE35" t="s">
        <v>3</v>
      </c>
      <c r="DF35">
        <f t="shared" si="0"/>
        <v>0</v>
      </c>
      <c r="DG35">
        <f t="shared" si="1"/>
        <v>2932.36</v>
      </c>
      <c r="DH35">
        <f t="shared" si="2"/>
        <v>1913.83</v>
      </c>
      <c r="DI35">
        <f t="shared" si="3"/>
        <v>0</v>
      </c>
      <c r="DJ35">
        <f>DG35</f>
        <v>2932.36</v>
      </c>
      <c r="DK35">
        <v>0</v>
      </c>
      <c r="DL35" t="s">
        <v>3</v>
      </c>
      <c r="DM35">
        <v>0</v>
      </c>
      <c r="DN35" t="s">
        <v>3</v>
      </c>
      <c r="DO35">
        <v>0</v>
      </c>
    </row>
    <row r="36" spans="1:119" x14ac:dyDescent="0.2">
      <c r="A36">
        <f>ROW(Source!A38)</f>
        <v>38</v>
      </c>
      <c r="B36">
        <v>150194011</v>
      </c>
      <c r="C36">
        <v>150195743</v>
      </c>
      <c r="D36">
        <v>147297319</v>
      </c>
      <c r="E36">
        <v>1</v>
      </c>
      <c r="F36">
        <v>1</v>
      </c>
      <c r="G36">
        <v>35</v>
      </c>
      <c r="H36">
        <v>3</v>
      </c>
      <c r="I36" t="s">
        <v>738</v>
      </c>
      <c r="J36" t="s">
        <v>739</v>
      </c>
      <c r="K36" t="s">
        <v>740</v>
      </c>
      <c r="L36">
        <v>1346</v>
      </c>
      <c r="N36">
        <v>1009</v>
      </c>
      <c r="O36" t="s">
        <v>741</v>
      </c>
      <c r="P36" t="s">
        <v>741</v>
      </c>
      <c r="Q36">
        <v>1</v>
      </c>
      <c r="W36">
        <v>0</v>
      </c>
      <c r="X36">
        <v>1286462142</v>
      </c>
      <c r="Y36">
        <f>((AT36*1)*11)</f>
        <v>2.1999999999999999E-2</v>
      </c>
      <c r="AA36">
        <v>412.97</v>
      </c>
      <c r="AB36">
        <v>0</v>
      </c>
      <c r="AC36">
        <v>0</v>
      </c>
      <c r="AD36">
        <v>0</v>
      </c>
      <c r="AE36">
        <v>412.97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M36">
        <v>-2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2E-3</v>
      </c>
      <c r="AU36" t="s">
        <v>31</v>
      </c>
      <c r="AV36">
        <v>0</v>
      </c>
      <c r="AW36">
        <v>2</v>
      </c>
      <c r="AX36">
        <v>150195754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V36">
        <v>0</v>
      </c>
      <c r="CW36">
        <v>0</v>
      </c>
      <c r="CX36">
        <f>ROUND(Y36*Source!I38,9)</f>
        <v>0.99</v>
      </c>
      <c r="CY36">
        <f>AA36</f>
        <v>412.97</v>
      </c>
      <c r="CZ36">
        <f>AE36</f>
        <v>412.97</v>
      </c>
      <c r="DA36">
        <f>AI36</f>
        <v>1</v>
      </c>
      <c r="DB36">
        <f>ROUND(((ROUND(AT36*CZ36,2)*1)*11),6)</f>
        <v>9.1300000000000008</v>
      </c>
      <c r="DC36">
        <f>ROUND(((ROUND(AT36*AG36,2)*1)*11),6)</f>
        <v>0</v>
      </c>
      <c r="DD36" t="s">
        <v>3</v>
      </c>
      <c r="DE36" t="s">
        <v>3</v>
      </c>
      <c r="DF36">
        <f t="shared" si="0"/>
        <v>408.84</v>
      </c>
      <c r="DG36">
        <f t="shared" si="1"/>
        <v>0</v>
      </c>
      <c r="DH36">
        <f t="shared" si="2"/>
        <v>0</v>
      </c>
      <c r="DI36">
        <f t="shared" si="3"/>
        <v>0</v>
      </c>
      <c r="DJ36">
        <f>DF36</f>
        <v>408.84</v>
      </c>
      <c r="DK36">
        <v>0</v>
      </c>
      <c r="DL36" t="s">
        <v>3</v>
      </c>
      <c r="DM36">
        <v>0</v>
      </c>
      <c r="DN36" t="s">
        <v>3</v>
      </c>
      <c r="DO36">
        <v>0</v>
      </c>
    </row>
    <row r="37" spans="1:119" x14ac:dyDescent="0.2">
      <c r="A37">
        <f>ROW(Source!A38)</f>
        <v>38</v>
      </c>
      <c r="B37">
        <v>150194011</v>
      </c>
      <c r="C37">
        <v>150195743</v>
      </c>
      <c r="D37">
        <v>147297361</v>
      </c>
      <c r="E37">
        <v>1</v>
      </c>
      <c r="F37">
        <v>1</v>
      </c>
      <c r="G37">
        <v>35</v>
      </c>
      <c r="H37">
        <v>3</v>
      </c>
      <c r="I37" t="s">
        <v>748</v>
      </c>
      <c r="J37" t="s">
        <v>749</v>
      </c>
      <c r="K37" t="s">
        <v>750</v>
      </c>
      <c r="L37">
        <v>1327</v>
      </c>
      <c r="N37">
        <v>1005</v>
      </c>
      <c r="O37" t="s">
        <v>751</v>
      </c>
      <c r="P37" t="s">
        <v>751</v>
      </c>
      <c r="Q37">
        <v>1</v>
      </c>
      <c r="W37">
        <v>0</v>
      </c>
      <c r="X37">
        <v>1402440005</v>
      </c>
      <c r="Y37">
        <f>((AT37*1)*11)</f>
        <v>0.22</v>
      </c>
      <c r="AA37">
        <v>48.08</v>
      </c>
      <c r="AB37">
        <v>0</v>
      </c>
      <c r="AC37">
        <v>0</v>
      </c>
      <c r="AD37">
        <v>0</v>
      </c>
      <c r="AE37">
        <v>48.08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M37">
        <v>-2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0.02</v>
      </c>
      <c r="AU37" t="s">
        <v>31</v>
      </c>
      <c r="AV37">
        <v>0</v>
      </c>
      <c r="AW37">
        <v>2</v>
      </c>
      <c r="AX37">
        <v>150195755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V37">
        <v>0</v>
      </c>
      <c r="CW37">
        <v>0</v>
      </c>
      <c r="CX37">
        <f>ROUND(Y37*Source!I38,9)</f>
        <v>9.9</v>
      </c>
      <c r="CY37">
        <f>AA37</f>
        <v>48.08</v>
      </c>
      <c r="CZ37">
        <f>AE37</f>
        <v>48.08</v>
      </c>
      <c r="DA37">
        <f>AI37</f>
        <v>1</v>
      </c>
      <c r="DB37">
        <f>ROUND(((ROUND(AT37*CZ37,2)*1)*11),6)</f>
        <v>10.56</v>
      </c>
      <c r="DC37">
        <f>ROUND(((ROUND(AT37*AG37,2)*1)*11),6)</f>
        <v>0</v>
      </c>
      <c r="DD37" t="s">
        <v>3</v>
      </c>
      <c r="DE37" t="s">
        <v>3</v>
      </c>
      <c r="DF37">
        <f t="shared" si="0"/>
        <v>475.99</v>
      </c>
      <c r="DG37">
        <f t="shared" si="1"/>
        <v>0</v>
      </c>
      <c r="DH37">
        <f t="shared" si="2"/>
        <v>0</v>
      </c>
      <c r="DI37">
        <f t="shared" si="3"/>
        <v>0</v>
      </c>
      <c r="DJ37">
        <f>DF37</f>
        <v>475.99</v>
      </c>
      <c r="DK37">
        <v>0</v>
      </c>
      <c r="DL37" t="s">
        <v>3</v>
      </c>
      <c r="DM37">
        <v>0</v>
      </c>
      <c r="DN37" t="s">
        <v>3</v>
      </c>
      <c r="DO37">
        <v>0</v>
      </c>
    </row>
    <row r="38" spans="1:119" x14ac:dyDescent="0.2">
      <c r="A38">
        <f>ROW(Source!A39)</f>
        <v>39</v>
      </c>
      <c r="B38">
        <v>150194011</v>
      </c>
      <c r="C38">
        <v>150195756</v>
      </c>
      <c r="D38">
        <v>147282019</v>
      </c>
      <c r="E38">
        <v>35</v>
      </c>
      <c r="F38">
        <v>1</v>
      </c>
      <c r="G38">
        <v>35</v>
      </c>
      <c r="H38">
        <v>1</v>
      </c>
      <c r="I38" t="s">
        <v>727</v>
      </c>
      <c r="J38" t="s">
        <v>3</v>
      </c>
      <c r="K38" t="s">
        <v>728</v>
      </c>
      <c r="L38">
        <v>1191</v>
      </c>
      <c r="N38">
        <v>1013</v>
      </c>
      <c r="O38" t="s">
        <v>729</v>
      </c>
      <c r="P38" t="s">
        <v>729</v>
      </c>
      <c r="Q38">
        <v>1</v>
      </c>
      <c r="W38">
        <v>0</v>
      </c>
      <c r="X38">
        <v>476480486</v>
      </c>
      <c r="Y38">
        <f>AT38</f>
        <v>0.16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M38">
        <v>-2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0.16</v>
      </c>
      <c r="AU38" t="s">
        <v>3</v>
      </c>
      <c r="AV38">
        <v>1</v>
      </c>
      <c r="AW38">
        <v>2</v>
      </c>
      <c r="AX38">
        <v>150195761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U38">
        <f>ROUND(AT38*Source!I39*AH38*AL38,2)</f>
        <v>0</v>
      </c>
      <c r="CV38">
        <f>ROUND(Y38*Source!I39,9)</f>
        <v>89.76</v>
      </c>
      <c r="CW38">
        <v>0</v>
      </c>
      <c r="CX38">
        <f>ROUND(Y38*Source!I39,9)</f>
        <v>89.76</v>
      </c>
      <c r="CY38">
        <f>AD38</f>
        <v>0</v>
      </c>
      <c r="CZ38">
        <f>AH38</f>
        <v>0</v>
      </c>
      <c r="DA38">
        <f>AL38</f>
        <v>1</v>
      </c>
      <c r="DB38">
        <f>ROUND(ROUND(AT38*CZ38,2),6)</f>
        <v>0</v>
      </c>
      <c r="DC38">
        <f>ROUND(ROUND(AT38*AG38,2),6)</f>
        <v>0</v>
      </c>
      <c r="DD38" t="s">
        <v>3</v>
      </c>
      <c r="DE38" t="s">
        <v>3</v>
      </c>
      <c r="DF38">
        <f t="shared" si="0"/>
        <v>0</v>
      </c>
      <c r="DG38">
        <f t="shared" si="1"/>
        <v>0</v>
      </c>
      <c r="DH38">
        <f t="shared" si="2"/>
        <v>0</v>
      </c>
      <c r="DI38">
        <f t="shared" si="3"/>
        <v>0</v>
      </c>
      <c r="DJ38">
        <f>DI38</f>
        <v>0</v>
      </c>
      <c r="DK38">
        <v>0</v>
      </c>
      <c r="DL38" t="s">
        <v>3</v>
      </c>
      <c r="DM38">
        <v>0</v>
      </c>
      <c r="DN38" t="s">
        <v>3</v>
      </c>
      <c r="DO38">
        <v>0</v>
      </c>
    </row>
    <row r="39" spans="1:119" x14ac:dyDescent="0.2">
      <c r="A39">
        <f>ROW(Source!A39)</f>
        <v>39</v>
      </c>
      <c r="B39">
        <v>150194011</v>
      </c>
      <c r="C39">
        <v>150195756</v>
      </c>
      <c r="D39">
        <v>147297367</v>
      </c>
      <c r="E39">
        <v>1</v>
      </c>
      <c r="F39">
        <v>1</v>
      </c>
      <c r="G39">
        <v>35</v>
      </c>
      <c r="H39">
        <v>3</v>
      </c>
      <c r="I39" t="s">
        <v>752</v>
      </c>
      <c r="J39" t="s">
        <v>753</v>
      </c>
      <c r="K39" t="s">
        <v>754</v>
      </c>
      <c r="L39">
        <v>1346</v>
      </c>
      <c r="N39">
        <v>1009</v>
      </c>
      <c r="O39" t="s">
        <v>741</v>
      </c>
      <c r="P39" t="s">
        <v>741</v>
      </c>
      <c r="Q39">
        <v>1</v>
      </c>
      <c r="W39">
        <v>0</v>
      </c>
      <c r="X39">
        <v>-20334964</v>
      </c>
      <c r="Y39">
        <f>AT39</f>
        <v>2E-3</v>
      </c>
      <c r="AA39">
        <v>29.29</v>
      </c>
      <c r="AB39">
        <v>0</v>
      </c>
      <c r="AC39">
        <v>0</v>
      </c>
      <c r="AD39">
        <v>0</v>
      </c>
      <c r="AE39">
        <v>29.29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M39">
        <v>-2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2E-3</v>
      </c>
      <c r="AU39" t="s">
        <v>3</v>
      </c>
      <c r="AV39">
        <v>0</v>
      </c>
      <c r="AW39">
        <v>2</v>
      </c>
      <c r="AX39">
        <v>150195762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V39">
        <v>0</v>
      </c>
      <c r="CW39">
        <v>0</v>
      </c>
      <c r="CX39">
        <f>ROUND(Y39*Source!I39,9)</f>
        <v>1.1220000000000001</v>
      </c>
      <c r="CY39">
        <f>AA39</f>
        <v>29.29</v>
      </c>
      <c r="CZ39">
        <f>AE39</f>
        <v>29.29</v>
      </c>
      <c r="DA39">
        <f>AI39</f>
        <v>1</v>
      </c>
      <c r="DB39">
        <f>ROUND(ROUND(AT39*CZ39,2),6)</f>
        <v>0.06</v>
      </c>
      <c r="DC39">
        <f>ROUND(ROUND(AT39*AG39,2),6)</f>
        <v>0</v>
      </c>
      <c r="DD39" t="s">
        <v>3</v>
      </c>
      <c r="DE39" t="s">
        <v>3</v>
      </c>
      <c r="DF39">
        <f t="shared" si="0"/>
        <v>32.86</v>
      </c>
      <c r="DG39">
        <f t="shared" si="1"/>
        <v>0</v>
      </c>
      <c r="DH39">
        <f t="shared" si="2"/>
        <v>0</v>
      </c>
      <c r="DI39">
        <f t="shared" si="3"/>
        <v>0</v>
      </c>
      <c r="DJ39">
        <f>DF39</f>
        <v>32.86</v>
      </c>
      <c r="DK39">
        <v>0</v>
      </c>
      <c r="DL39" t="s">
        <v>3</v>
      </c>
      <c r="DM39">
        <v>0</v>
      </c>
      <c r="DN39" t="s">
        <v>3</v>
      </c>
      <c r="DO39">
        <v>0</v>
      </c>
    </row>
    <row r="40" spans="1:119" x14ac:dyDescent="0.2">
      <c r="A40">
        <f>ROW(Source!A40)</f>
        <v>40</v>
      </c>
      <c r="B40">
        <v>150194011</v>
      </c>
      <c r="C40">
        <v>150195763</v>
      </c>
      <c r="D40">
        <v>147282019</v>
      </c>
      <c r="E40">
        <v>35</v>
      </c>
      <c r="F40">
        <v>1</v>
      </c>
      <c r="G40">
        <v>35</v>
      </c>
      <c r="H40">
        <v>1</v>
      </c>
      <c r="I40" t="s">
        <v>727</v>
      </c>
      <c r="J40" t="s">
        <v>3</v>
      </c>
      <c r="K40" t="s">
        <v>728</v>
      </c>
      <c r="L40">
        <v>1191</v>
      </c>
      <c r="N40">
        <v>1013</v>
      </c>
      <c r="O40" t="s">
        <v>729</v>
      </c>
      <c r="P40" t="s">
        <v>729</v>
      </c>
      <c r="Q40">
        <v>1</v>
      </c>
      <c r="W40">
        <v>0</v>
      </c>
      <c r="X40">
        <v>476480486</v>
      </c>
      <c r="Y40">
        <f>(AT40*0.7)</f>
        <v>0.32200000000000001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M40">
        <v>-2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0.46</v>
      </c>
      <c r="AU40" t="s">
        <v>22</v>
      </c>
      <c r="AV40">
        <v>1</v>
      </c>
      <c r="AW40">
        <v>2</v>
      </c>
      <c r="AX40">
        <v>150195772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U40">
        <f>ROUND(AT40*Source!I40*AH40*AL40,2)</f>
        <v>0</v>
      </c>
      <c r="CV40">
        <f>ROUND(Y40*Source!I40,9)</f>
        <v>4.508</v>
      </c>
      <c r="CW40">
        <v>0</v>
      </c>
      <c r="CX40">
        <f>ROUND(Y40*Source!I40,9)</f>
        <v>4.508</v>
      </c>
      <c r="CY40">
        <f>AD40</f>
        <v>0</v>
      </c>
      <c r="CZ40">
        <f>AH40</f>
        <v>0</v>
      </c>
      <c r="DA40">
        <f>AL40</f>
        <v>1</v>
      </c>
      <c r="DB40">
        <f>ROUND((ROUND(AT40*CZ40,2)*0.7),6)</f>
        <v>0</v>
      </c>
      <c r="DC40">
        <f>ROUND((ROUND(AT40*AG40,2)*0.7),6)</f>
        <v>0</v>
      </c>
      <c r="DD40" t="s">
        <v>3</v>
      </c>
      <c r="DE40" t="s">
        <v>3</v>
      </c>
      <c r="DF40">
        <f t="shared" si="0"/>
        <v>0</v>
      </c>
      <c r="DG40">
        <f t="shared" si="1"/>
        <v>0</v>
      </c>
      <c r="DH40">
        <f t="shared" si="2"/>
        <v>0</v>
      </c>
      <c r="DI40">
        <f t="shared" si="3"/>
        <v>0</v>
      </c>
      <c r="DJ40">
        <f>DI40</f>
        <v>0</v>
      </c>
      <c r="DK40">
        <v>0</v>
      </c>
      <c r="DL40" t="s">
        <v>3</v>
      </c>
      <c r="DM40">
        <v>0</v>
      </c>
      <c r="DN40" t="s">
        <v>3</v>
      </c>
      <c r="DO40">
        <v>0</v>
      </c>
    </row>
    <row r="41" spans="1:119" x14ac:dyDescent="0.2">
      <c r="A41">
        <f>ROW(Source!A40)</f>
        <v>40</v>
      </c>
      <c r="B41">
        <v>150194011</v>
      </c>
      <c r="C41">
        <v>150195763</v>
      </c>
      <c r="D41">
        <v>147295400</v>
      </c>
      <c r="E41">
        <v>1</v>
      </c>
      <c r="F41">
        <v>1</v>
      </c>
      <c r="G41">
        <v>35</v>
      </c>
      <c r="H41">
        <v>2</v>
      </c>
      <c r="I41" t="s">
        <v>730</v>
      </c>
      <c r="J41" t="s">
        <v>731</v>
      </c>
      <c r="K41" t="s">
        <v>732</v>
      </c>
      <c r="L41">
        <v>1368</v>
      </c>
      <c r="N41">
        <v>1011</v>
      </c>
      <c r="O41" t="s">
        <v>733</v>
      </c>
      <c r="P41" t="s">
        <v>733</v>
      </c>
      <c r="Q41">
        <v>1</v>
      </c>
      <c r="W41">
        <v>0</v>
      </c>
      <c r="X41">
        <v>-1123321947</v>
      </c>
      <c r="Y41">
        <f>(AT41*0.7)</f>
        <v>1.3999999999999999E-2</v>
      </c>
      <c r="AA41">
        <v>0</v>
      </c>
      <c r="AB41">
        <v>789.86</v>
      </c>
      <c r="AC41">
        <v>515.51</v>
      </c>
      <c r="AD41">
        <v>0</v>
      </c>
      <c r="AE41">
        <v>0</v>
      </c>
      <c r="AF41">
        <v>789.86</v>
      </c>
      <c r="AG41">
        <v>515.51</v>
      </c>
      <c r="AH41">
        <v>0</v>
      </c>
      <c r="AI41">
        <v>1</v>
      </c>
      <c r="AJ41">
        <v>1</v>
      </c>
      <c r="AK41">
        <v>1</v>
      </c>
      <c r="AL41">
        <v>1</v>
      </c>
      <c r="AM41">
        <v>-2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0.02</v>
      </c>
      <c r="AU41" t="s">
        <v>22</v>
      </c>
      <c r="AV41">
        <v>0</v>
      </c>
      <c r="AW41">
        <v>2</v>
      </c>
      <c r="AX41">
        <v>150195773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V41">
        <v>0</v>
      </c>
      <c r="CW41">
        <f>ROUND(Y41*Source!I40,9)</f>
        <v>0.19600000000000001</v>
      </c>
      <c r="CX41">
        <f>ROUND(Y41*Source!I40,9)</f>
        <v>0.19600000000000001</v>
      </c>
      <c r="CY41">
        <f>AB41</f>
        <v>789.86</v>
      </c>
      <c r="CZ41">
        <f>AF41</f>
        <v>789.86</v>
      </c>
      <c r="DA41">
        <f>AJ41</f>
        <v>1</v>
      </c>
      <c r="DB41">
        <f>ROUND((ROUND(AT41*CZ41,2)*0.7),6)</f>
        <v>11.06</v>
      </c>
      <c r="DC41">
        <f>ROUND((ROUND(AT41*AG41,2)*0.7),6)</f>
        <v>7.2169999999999996</v>
      </c>
      <c r="DD41" t="s">
        <v>3</v>
      </c>
      <c r="DE41" t="s">
        <v>3</v>
      </c>
      <c r="DF41">
        <f t="shared" si="0"/>
        <v>0</v>
      </c>
      <c r="DG41">
        <f t="shared" si="1"/>
        <v>154.81</v>
      </c>
      <c r="DH41">
        <f t="shared" si="2"/>
        <v>101.04</v>
      </c>
      <c r="DI41">
        <f t="shared" si="3"/>
        <v>0</v>
      </c>
      <c r="DJ41">
        <f>DG41</f>
        <v>154.81</v>
      </c>
      <c r="DK41">
        <v>0</v>
      </c>
      <c r="DL41" t="s">
        <v>3</v>
      </c>
      <c r="DM41">
        <v>0</v>
      </c>
      <c r="DN41" t="s">
        <v>3</v>
      </c>
      <c r="DO41">
        <v>0</v>
      </c>
    </row>
    <row r="42" spans="1:119" x14ac:dyDescent="0.2">
      <c r="A42">
        <f>ROW(Source!A40)</f>
        <v>40</v>
      </c>
      <c r="B42">
        <v>150194011</v>
      </c>
      <c r="C42">
        <v>150195763</v>
      </c>
      <c r="D42">
        <v>147297318</v>
      </c>
      <c r="E42">
        <v>1</v>
      </c>
      <c r="F42">
        <v>1</v>
      </c>
      <c r="G42">
        <v>35</v>
      </c>
      <c r="H42">
        <v>3</v>
      </c>
      <c r="I42" t="s">
        <v>759</v>
      </c>
      <c r="J42" t="s">
        <v>760</v>
      </c>
      <c r="K42" t="s">
        <v>761</v>
      </c>
      <c r="L42">
        <v>1346</v>
      </c>
      <c r="N42">
        <v>1009</v>
      </c>
      <c r="O42" t="s">
        <v>741</v>
      </c>
      <c r="P42" t="s">
        <v>741</v>
      </c>
      <c r="Q42">
        <v>1</v>
      </c>
      <c r="W42">
        <v>0</v>
      </c>
      <c r="X42">
        <v>1222454159</v>
      </c>
      <c r="Y42">
        <f>(AT42*1)</f>
        <v>2.0000000000000002E-5</v>
      </c>
      <c r="AA42">
        <v>471.7</v>
      </c>
      <c r="AB42">
        <v>0</v>
      </c>
      <c r="AC42">
        <v>0</v>
      </c>
      <c r="AD42">
        <v>0</v>
      </c>
      <c r="AE42">
        <v>471.7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M42">
        <v>-2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2.0000000000000002E-5</v>
      </c>
      <c r="AU42" t="s">
        <v>21</v>
      </c>
      <c r="AV42">
        <v>0</v>
      </c>
      <c r="AW42">
        <v>2</v>
      </c>
      <c r="AX42">
        <v>150195774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V42">
        <v>0</v>
      </c>
      <c r="CW42">
        <v>0</v>
      </c>
      <c r="CX42">
        <f>ROUND(Y42*Source!I40,9)</f>
        <v>2.7999999999999998E-4</v>
      </c>
      <c r="CY42">
        <f>AA42</f>
        <v>471.7</v>
      </c>
      <c r="CZ42">
        <f>AE42</f>
        <v>471.7</v>
      </c>
      <c r="DA42">
        <f>AI42</f>
        <v>1</v>
      </c>
      <c r="DB42">
        <f>ROUND((ROUND(AT42*CZ42,2)*1),6)</f>
        <v>0.01</v>
      </c>
      <c r="DC42">
        <f>ROUND((ROUND(AT42*AG42,2)*1),6)</f>
        <v>0</v>
      </c>
      <c r="DD42" t="s">
        <v>3</v>
      </c>
      <c r="DE42" t="s">
        <v>3</v>
      </c>
      <c r="DF42">
        <f t="shared" si="0"/>
        <v>0.13</v>
      </c>
      <c r="DG42">
        <f t="shared" si="1"/>
        <v>0</v>
      </c>
      <c r="DH42">
        <f t="shared" si="2"/>
        <v>0</v>
      </c>
      <c r="DI42">
        <f t="shared" si="3"/>
        <v>0</v>
      </c>
      <c r="DJ42">
        <f>DF42</f>
        <v>0.13</v>
      </c>
      <c r="DK42">
        <v>0</v>
      </c>
      <c r="DL42" t="s">
        <v>3</v>
      </c>
      <c r="DM42">
        <v>0</v>
      </c>
      <c r="DN42" t="s">
        <v>3</v>
      </c>
      <c r="DO42">
        <v>0</v>
      </c>
    </row>
    <row r="43" spans="1:119" x14ac:dyDescent="0.2">
      <c r="A43">
        <f>ROW(Source!A40)</f>
        <v>40</v>
      </c>
      <c r="B43">
        <v>150194011</v>
      </c>
      <c r="C43">
        <v>150195763</v>
      </c>
      <c r="D43">
        <v>147297361</v>
      </c>
      <c r="E43">
        <v>1</v>
      </c>
      <c r="F43">
        <v>1</v>
      </c>
      <c r="G43">
        <v>35</v>
      </c>
      <c r="H43">
        <v>3</v>
      </c>
      <c r="I43" t="s">
        <v>748</v>
      </c>
      <c r="J43" t="s">
        <v>749</v>
      </c>
      <c r="K43" t="s">
        <v>750</v>
      </c>
      <c r="L43">
        <v>1327</v>
      </c>
      <c r="N43">
        <v>1005</v>
      </c>
      <c r="O43" t="s">
        <v>751</v>
      </c>
      <c r="P43" t="s">
        <v>751</v>
      </c>
      <c r="Q43">
        <v>1</v>
      </c>
      <c r="W43">
        <v>0</v>
      </c>
      <c r="X43">
        <v>1402440005</v>
      </c>
      <c r="Y43">
        <f>(AT43*1)</f>
        <v>0.01</v>
      </c>
      <c r="AA43">
        <v>48.08</v>
      </c>
      <c r="AB43">
        <v>0</v>
      </c>
      <c r="AC43">
        <v>0</v>
      </c>
      <c r="AD43">
        <v>0</v>
      </c>
      <c r="AE43">
        <v>48.08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M43">
        <v>-2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0.01</v>
      </c>
      <c r="AU43" t="s">
        <v>21</v>
      </c>
      <c r="AV43">
        <v>0</v>
      </c>
      <c r="AW43">
        <v>2</v>
      </c>
      <c r="AX43">
        <v>150195775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V43">
        <v>0</v>
      </c>
      <c r="CW43">
        <v>0</v>
      </c>
      <c r="CX43">
        <f>ROUND(Y43*Source!I40,9)</f>
        <v>0.14000000000000001</v>
      </c>
      <c r="CY43">
        <f>AA43</f>
        <v>48.08</v>
      </c>
      <c r="CZ43">
        <f>AE43</f>
        <v>48.08</v>
      </c>
      <c r="DA43">
        <f>AI43</f>
        <v>1</v>
      </c>
      <c r="DB43">
        <f>ROUND((ROUND(AT43*CZ43,2)*1),6)</f>
        <v>0.48</v>
      </c>
      <c r="DC43">
        <f>ROUND((ROUND(AT43*AG43,2)*1),6)</f>
        <v>0</v>
      </c>
      <c r="DD43" t="s">
        <v>3</v>
      </c>
      <c r="DE43" t="s">
        <v>3</v>
      </c>
      <c r="DF43">
        <f t="shared" si="0"/>
        <v>6.73</v>
      </c>
      <c r="DG43">
        <f t="shared" si="1"/>
        <v>0</v>
      </c>
      <c r="DH43">
        <f t="shared" si="2"/>
        <v>0</v>
      </c>
      <c r="DI43">
        <f t="shared" si="3"/>
        <v>0</v>
      </c>
      <c r="DJ43">
        <f>DF43</f>
        <v>6.73</v>
      </c>
      <c r="DK43">
        <v>0</v>
      </c>
      <c r="DL43" t="s">
        <v>3</v>
      </c>
      <c r="DM43">
        <v>0</v>
      </c>
      <c r="DN43" t="s">
        <v>3</v>
      </c>
      <c r="DO43">
        <v>0</v>
      </c>
    </row>
    <row r="44" spans="1:119" x14ac:dyDescent="0.2">
      <c r="A44">
        <f>ROW(Source!A41)</f>
        <v>41</v>
      </c>
      <c r="B44">
        <v>150194011</v>
      </c>
      <c r="C44">
        <v>150195776</v>
      </c>
      <c r="D44">
        <v>147282019</v>
      </c>
      <c r="E44">
        <v>35</v>
      </c>
      <c r="F44">
        <v>1</v>
      </c>
      <c r="G44">
        <v>35</v>
      </c>
      <c r="H44">
        <v>1</v>
      </c>
      <c r="I44" t="s">
        <v>727</v>
      </c>
      <c r="J44" t="s">
        <v>3</v>
      </c>
      <c r="K44" t="s">
        <v>728</v>
      </c>
      <c r="L44">
        <v>1191</v>
      </c>
      <c r="N44">
        <v>1013</v>
      </c>
      <c r="O44" t="s">
        <v>729</v>
      </c>
      <c r="P44" t="s">
        <v>729</v>
      </c>
      <c r="Q44">
        <v>1</v>
      </c>
      <c r="W44">
        <v>0</v>
      </c>
      <c r="X44">
        <v>476480486</v>
      </c>
      <c r="Y44">
        <f>(AT44*0.75)</f>
        <v>4.4999999999999998E-2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M44">
        <v>-2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0.06</v>
      </c>
      <c r="AU44" t="s">
        <v>67</v>
      </c>
      <c r="AV44">
        <v>1</v>
      </c>
      <c r="AW44">
        <v>2</v>
      </c>
      <c r="AX44">
        <v>150195781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U44">
        <f>ROUND(AT44*Source!I41*AH44*AL44,2)</f>
        <v>0</v>
      </c>
      <c r="CV44">
        <f>ROUND(Y44*Source!I41,9)</f>
        <v>0.63</v>
      </c>
      <c r="CW44">
        <v>0</v>
      </c>
      <c r="CX44">
        <f>ROUND(Y44*Source!I41,9)</f>
        <v>0.63</v>
      </c>
      <c r="CY44">
        <f>AD44</f>
        <v>0</v>
      </c>
      <c r="CZ44">
        <f>AH44</f>
        <v>0</v>
      </c>
      <c r="DA44">
        <f>AL44</f>
        <v>1</v>
      </c>
      <c r="DB44">
        <f>ROUND((ROUND(AT44*CZ44,2)*0.75),6)</f>
        <v>0</v>
      </c>
      <c r="DC44">
        <f>ROUND((ROUND(AT44*AG44,2)*0.75),6)</f>
        <v>0</v>
      </c>
      <c r="DD44" t="s">
        <v>3</v>
      </c>
      <c r="DE44" t="s">
        <v>3</v>
      </c>
      <c r="DF44">
        <f t="shared" si="0"/>
        <v>0</v>
      </c>
      <c r="DG44">
        <f t="shared" si="1"/>
        <v>0</v>
      </c>
      <c r="DH44">
        <f t="shared" si="2"/>
        <v>0</v>
      </c>
      <c r="DI44">
        <f t="shared" si="3"/>
        <v>0</v>
      </c>
      <c r="DJ44">
        <f>DI44</f>
        <v>0</v>
      </c>
      <c r="DK44">
        <v>0</v>
      </c>
      <c r="DL44" t="s">
        <v>3</v>
      </c>
      <c r="DM44">
        <v>0</v>
      </c>
      <c r="DN44" t="s">
        <v>3</v>
      </c>
      <c r="DO44">
        <v>0</v>
      </c>
    </row>
    <row r="45" spans="1:119" x14ac:dyDescent="0.2">
      <c r="A45">
        <f>ROW(Source!A41)</f>
        <v>41</v>
      </c>
      <c r="B45">
        <v>150194011</v>
      </c>
      <c r="C45">
        <v>150195776</v>
      </c>
      <c r="D45">
        <v>147295400</v>
      </c>
      <c r="E45">
        <v>1</v>
      </c>
      <c r="F45">
        <v>1</v>
      </c>
      <c r="G45">
        <v>35</v>
      </c>
      <c r="H45">
        <v>2</v>
      </c>
      <c r="I45" t="s">
        <v>730</v>
      </c>
      <c r="J45" t="s">
        <v>731</v>
      </c>
      <c r="K45" t="s">
        <v>732</v>
      </c>
      <c r="L45">
        <v>1368</v>
      </c>
      <c r="N45">
        <v>1011</v>
      </c>
      <c r="O45" t="s">
        <v>733</v>
      </c>
      <c r="P45" t="s">
        <v>733</v>
      </c>
      <c r="Q45">
        <v>1</v>
      </c>
      <c r="W45">
        <v>0</v>
      </c>
      <c r="X45">
        <v>-1123321947</v>
      </c>
      <c r="Y45">
        <f>(AT45*0.75)</f>
        <v>2.2500000000000003E-3</v>
      </c>
      <c r="AA45">
        <v>0</v>
      </c>
      <c r="AB45">
        <v>789.86</v>
      </c>
      <c r="AC45">
        <v>515.51</v>
      </c>
      <c r="AD45">
        <v>0</v>
      </c>
      <c r="AE45">
        <v>0</v>
      </c>
      <c r="AF45">
        <v>789.86</v>
      </c>
      <c r="AG45">
        <v>515.51</v>
      </c>
      <c r="AH45">
        <v>0</v>
      </c>
      <c r="AI45">
        <v>1</v>
      </c>
      <c r="AJ45">
        <v>1</v>
      </c>
      <c r="AK45">
        <v>1</v>
      </c>
      <c r="AL45">
        <v>1</v>
      </c>
      <c r="AM45">
        <v>-2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3.0000000000000001E-3</v>
      </c>
      <c r="AU45" t="s">
        <v>67</v>
      </c>
      <c r="AV45">
        <v>0</v>
      </c>
      <c r="AW45">
        <v>2</v>
      </c>
      <c r="AX45">
        <v>150195782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V45">
        <v>0</v>
      </c>
      <c r="CW45">
        <f>ROUND(Y45*Source!I41,9)</f>
        <v>3.15E-2</v>
      </c>
      <c r="CX45">
        <f>ROUND(Y45*Source!I41,9)</f>
        <v>3.15E-2</v>
      </c>
      <c r="CY45">
        <f>AB45</f>
        <v>789.86</v>
      </c>
      <c r="CZ45">
        <f>AF45</f>
        <v>789.86</v>
      </c>
      <c r="DA45">
        <f>AJ45</f>
        <v>1</v>
      </c>
      <c r="DB45">
        <f>ROUND((ROUND(AT45*CZ45,2)*0.75),6)</f>
        <v>1.7775000000000001</v>
      </c>
      <c r="DC45">
        <f>ROUND((ROUND(AT45*AG45,2)*0.75),6)</f>
        <v>1.1625000000000001</v>
      </c>
      <c r="DD45" t="s">
        <v>3</v>
      </c>
      <c r="DE45" t="s">
        <v>3</v>
      </c>
      <c r="DF45">
        <f t="shared" si="0"/>
        <v>0</v>
      </c>
      <c r="DG45">
        <f t="shared" si="1"/>
        <v>24.88</v>
      </c>
      <c r="DH45">
        <f t="shared" si="2"/>
        <v>16.239999999999998</v>
      </c>
      <c r="DI45">
        <f t="shared" si="3"/>
        <v>0</v>
      </c>
      <c r="DJ45">
        <f>DG45</f>
        <v>24.88</v>
      </c>
      <c r="DK45">
        <v>0</v>
      </c>
      <c r="DL45" t="s">
        <v>3</v>
      </c>
      <c r="DM45">
        <v>0</v>
      </c>
      <c r="DN45" t="s">
        <v>3</v>
      </c>
      <c r="DO45">
        <v>0</v>
      </c>
    </row>
    <row r="46" spans="1:119" x14ac:dyDescent="0.2">
      <c r="A46">
        <f>ROW(Source!A42)</f>
        <v>42</v>
      </c>
      <c r="B46">
        <v>150194011</v>
      </c>
      <c r="C46">
        <v>150195783</v>
      </c>
      <c r="D46">
        <v>147282019</v>
      </c>
      <c r="E46">
        <v>35</v>
      </c>
      <c r="F46">
        <v>1</v>
      </c>
      <c r="G46">
        <v>35</v>
      </c>
      <c r="H46">
        <v>1</v>
      </c>
      <c r="I46" t="s">
        <v>727</v>
      </c>
      <c r="J46" t="s">
        <v>3</v>
      </c>
      <c r="K46" t="s">
        <v>728</v>
      </c>
      <c r="L46">
        <v>1191</v>
      </c>
      <c r="N46">
        <v>1013</v>
      </c>
      <c r="O46" t="s">
        <v>729</v>
      </c>
      <c r="P46" t="s">
        <v>729</v>
      </c>
      <c r="Q46">
        <v>1</v>
      </c>
      <c r="W46">
        <v>0</v>
      </c>
      <c r="X46">
        <v>476480486</v>
      </c>
      <c r="Y46">
        <f>AT46</f>
        <v>0.76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M46">
        <v>-2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0.76</v>
      </c>
      <c r="AU46" t="s">
        <v>3</v>
      </c>
      <c r="AV46">
        <v>1</v>
      </c>
      <c r="AW46">
        <v>2</v>
      </c>
      <c r="AX46">
        <v>150195792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U46">
        <f>ROUND(AT46*Source!I42*AH46*AL46,2)</f>
        <v>0</v>
      </c>
      <c r="CV46">
        <f>ROUND(Y46*Source!I42,9)</f>
        <v>30.4</v>
      </c>
      <c r="CW46">
        <v>0</v>
      </c>
      <c r="CX46">
        <f>ROUND(Y46*Source!I42,9)</f>
        <v>30.4</v>
      </c>
      <c r="CY46">
        <f>AD46</f>
        <v>0</v>
      </c>
      <c r="CZ46">
        <f>AH46</f>
        <v>0</v>
      </c>
      <c r="DA46">
        <f>AL46</f>
        <v>1</v>
      </c>
      <c r="DB46">
        <f>ROUND(ROUND(AT46*CZ46,2),6)</f>
        <v>0</v>
      </c>
      <c r="DC46">
        <f>ROUND(ROUND(AT46*AG46,2),6)</f>
        <v>0</v>
      </c>
      <c r="DD46" t="s">
        <v>3</v>
      </c>
      <c r="DE46" t="s">
        <v>3</v>
      </c>
      <c r="DF46">
        <f t="shared" si="0"/>
        <v>0</v>
      </c>
      <c r="DG46">
        <f t="shared" si="1"/>
        <v>0</v>
      </c>
      <c r="DH46">
        <f t="shared" si="2"/>
        <v>0</v>
      </c>
      <c r="DI46">
        <f t="shared" si="3"/>
        <v>0</v>
      </c>
      <c r="DJ46">
        <f>DI46</f>
        <v>0</v>
      </c>
      <c r="DK46">
        <v>0</v>
      </c>
      <c r="DL46" t="s">
        <v>3</v>
      </c>
      <c r="DM46">
        <v>0</v>
      </c>
      <c r="DN46" t="s">
        <v>3</v>
      </c>
      <c r="DO46">
        <v>0</v>
      </c>
    </row>
    <row r="47" spans="1:119" x14ac:dyDescent="0.2">
      <c r="A47">
        <f>ROW(Source!A42)</f>
        <v>42</v>
      </c>
      <c r="B47">
        <v>150194011</v>
      </c>
      <c r="C47">
        <v>150195783</v>
      </c>
      <c r="D47">
        <v>147297319</v>
      </c>
      <c r="E47">
        <v>1</v>
      </c>
      <c r="F47">
        <v>1</v>
      </c>
      <c r="G47">
        <v>35</v>
      </c>
      <c r="H47">
        <v>3</v>
      </c>
      <c r="I47" t="s">
        <v>738</v>
      </c>
      <c r="J47" t="s">
        <v>739</v>
      </c>
      <c r="K47" t="s">
        <v>740</v>
      </c>
      <c r="L47">
        <v>1346</v>
      </c>
      <c r="N47">
        <v>1009</v>
      </c>
      <c r="O47" t="s">
        <v>741</v>
      </c>
      <c r="P47" t="s">
        <v>741</v>
      </c>
      <c r="Q47">
        <v>1</v>
      </c>
      <c r="W47">
        <v>0</v>
      </c>
      <c r="X47">
        <v>1286462142</v>
      </c>
      <c r="Y47">
        <f>AT47</f>
        <v>5.0000000000000001E-4</v>
      </c>
      <c r="AA47">
        <v>412.97</v>
      </c>
      <c r="AB47">
        <v>0</v>
      </c>
      <c r="AC47">
        <v>0</v>
      </c>
      <c r="AD47">
        <v>0</v>
      </c>
      <c r="AE47">
        <v>412.97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M47">
        <v>-2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5.0000000000000001E-4</v>
      </c>
      <c r="AU47" t="s">
        <v>3</v>
      </c>
      <c r="AV47">
        <v>0</v>
      </c>
      <c r="AW47">
        <v>2</v>
      </c>
      <c r="AX47">
        <v>150195793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V47">
        <v>0</v>
      </c>
      <c r="CW47">
        <v>0</v>
      </c>
      <c r="CX47">
        <f>ROUND(Y47*Source!I42,9)</f>
        <v>0.02</v>
      </c>
      <c r="CY47">
        <f>AA47</f>
        <v>412.97</v>
      </c>
      <c r="CZ47">
        <f>AE47</f>
        <v>412.97</v>
      </c>
      <c r="DA47">
        <f>AI47</f>
        <v>1</v>
      </c>
      <c r="DB47">
        <f>ROUND(ROUND(AT47*CZ47,2),6)</f>
        <v>0.21</v>
      </c>
      <c r="DC47">
        <f>ROUND(ROUND(AT47*AG47,2),6)</f>
        <v>0</v>
      </c>
      <c r="DD47" t="s">
        <v>3</v>
      </c>
      <c r="DE47" t="s">
        <v>3</v>
      </c>
      <c r="DF47">
        <f t="shared" si="0"/>
        <v>8.26</v>
      </c>
      <c r="DG47">
        <f t="shared" si="1"/>
        <v>0</v>
      </c>
      <c r="DH47">
        <f t="shared" si="2"/>
        <v>0</v>
      </c>
      <c r="DI47">
        <f t="shared" si="3"/>
        <v>0</v>
      </c>
      <c r="DJ47">
        <f>DF47</f>
        <v>8.26</v>
      </c>
      <c r="DK47">
        <v>0</v>
      </c>
      <c r="DL47" t="s">
        <v>3</v>
      </c>
      <c r="DM47">
        <v>0</v>
      </c>
      <c r="DN47" t="s">
        <v>3</v>
      </c>
      <c r="DO47">
        <v>0</v>
      </c>
    </row>
    <row r="48" spans="1:119" x14ac:dyDescent="0.2">
      <c r="A48">
        <f>ROW(Source!A42)</f>
        <v>42</v>
      </c>
      <c r="B48">
        <v>150194011</v>
      </c>
      <c r="C48">
        <v>150195783</v>
      </c>
      <c r="D48">
        <v>147297361</v>
      </c>
      <c r="E48">
        <v>1</v>
      </c>
      <c r="F48">
        <v>1</v>
      </c>
      <c r="G48">
        <v>35</v>
      </c>
      <c r="H48">
        <v>3</v>
      </c>
      <c r="I48" t="s">
        <v>748</v>
      </c>
      <c r="J48" t="s">
        <v>749</v>
      </c>
      <c r="K48" t="s">
        <v>750</v>
      </c>
      <c r="L48">
        <v>1327</v>
      </c>
      <c r="N48">
        <v>1005</v>
      </c>
      <c r="O48" t="s">
        <v>751</v>
      </c>
      <c r="P48" t="s">
        <v>751</v>
      </c>
      <c r="Q48">
        <v>1</v>
      </c>
      <c r="W48">
        <v>0</v>
      </c>
      <c r="X48">
        <v>1402440005</v>
      </c>
      <c r="Y48">
        <f>AT48</f>
        <v>0.05</v>
      </c>
      <c r="AA48">
        <v>48.08</v>
      </c>
      <c r="AB48">
        <v>0</v>
      </c>
      <c r="AC48">
        <v>0</v>
      </c>
      <c r="AD48">
        <v>0</v>
      </c>
      <c r="AE48">
        <v>48.08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M48">
        <v>-2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0.05</v>
      </c>
      <c r="AU48" t="s">
        <v>3</v>
      </c>
      <c r="AV48">
        <v>0</v>
      </c>
      <c r="AW48">
        <v>2</v>
      </c>
      <c r="AX48">
        <v>150195794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V48">
        <v>0</v>
      </c>
      <c r="CW48">
        <v>0</v>
      </c>
      <c r="CX48">
        <f>ROUND(Y48*Source!I42,9)</f>
        <v>2</v>
      </c>
      <c r="CY48">
        <f>AA48</f>
        <v>48.08</v>
      </c>
      <c r="CZ48">
        <f>AE48</f>
        <v>48.08</v>
      </c>
      <c r="DA48">
        <f>AI48</f>
        <v>1</v>
      </c>
      <c r="DB48">
        <f>ROUND(ROUND(AT48*CZ48,2),6)</f>
        <v>2.4</v>
      </c>
      <c r="DC48">
        <f>ROUND(ROUND(AT48*AG48,2),6)</f>
        <v>0</v>
      </c>
      <c r="DD48" t="s">
        <v>3</v>
      </c>
      <c r="DE48" t="s">
        <v>3</v>
      </c>
      <c r="DF48">
        <f t="shared" si="0"/>
        <v>96.16</v>
      </c>
      <c r="DG48">
        <f t="shared" si="1"/>
        <v>0</v>
      </c>
      <c r="DH48">
        <f t="shared" si="2"/>
        <v>0</v>
      </c>
      <c r="DI48">
        <f t="shared" si="3"/>
        <v>0</v>
      </c>
      <c r="DJ48">
        <f>DF48</f>
        <v>96.16</v>
      </c>
      <c r="DK48">
        <v>0</v>
      </c>
      <c r="DL48" t="s">
        <v>3</v>
      </c>
      <c r="DM48">
        <v>0</v>
      </c>
      <c r="DN48" t="s">
        <v>3</v>
      </c>
      <c r="DO48">
        <v>0</v>
      </c>
    </row>
    <row r="49" spans="1:119" x14ac:dyDescent="0.2">
      <c r="A49">
        <f>ROW(Source!A42)</f>
        <v>42</v>
      </c>
      <c r="B49">
        <v>150194011</v>
      </c>
      <c r="C49">
        <v>150195783</v>
      </c>
      <c r="D49">
        <v>147297367</v>
      </c>
      <c r="E49">
        <v>1</v>
      </c>
      <c r="F49">
        <v>1</v>
      </c>
      <c r="G49">
        <v>35</v>
      </c>
      <c r="H49">
        <v>3</v>
      </c>
      <c r="I49" t="s">
        <v>752</v>
      </c>
      <c r="J49" t="s">
        <v>753</v>
      </c>
      <c r="K49" t="s">
        <v>754</v>
      </c>
      <c r="L49">
        <v>1346</v>
      </c>
      <c r="N49">
        <v>1009</v>
      </c>
      <c r="O49" t="s">
        <v>741</v>
      </c>
      <c r="P49" t="s">
        <v>741</v>
      </c>
      <c r="Q49">
        <v>1</v>
      </c>
      <c r="W49">
        <v>0</v>
      </c>
      <c r="X49">
        <v>-20334964</v>
      </c>
      <c r="Y49">
        <f>AT49</f>
        <v>0.05</v>
      </c>
      <c r="AA49">
        <v>29.29</v>
      </c>
      <c r="AB49">
        <v>0</v>
      </c>
      <c r="AC49">
        <v>0</v>
      </c>
      <c r="AD49">
        <v>0</v>
      </c>
      <c r="AE49">
        <v>29.29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M49">
        <v>-2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0.05</v>
      </c>
      <c r="AU49" t="s">
        <v>3</v>
      </c>
      <c r="AV49">
        <v>0</v>
      </c>
      <c r="AW49">
        <v>2</v>
      </c>
      <c r="AX49">
        <v>150195795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V49">
        <v>0</v>
      </c>
      <c r="CW49">
        <v>0</v>
      </c>
      <c r="CX49">
        <f>ROUND(Y49*Source!I42,9)</f>
        <v>2</v>
      </c>
      <c r="CY49">
        <f>AA49</f>
        <v>29.29</v>
      </c>
      <c r="CZ49">
        <f>AE49</f>
        <v>29.29</v>
      </c>
      <c r="DA49">
        <f>AI49</f>
        <v>1</v>
      </c>
      <c r="DB49">
        <f>ROUND(ROUND(AT49*CZ49,2),6)</f>
        <v>1.46</v>
      </c>
      <c r="DC49">
        <f>ROUND(ROUND(AT49*AG49,2),6)</f>
        <v>0</v>
      </c>
      <c r="DD49" t="s">
        <v>3</v>
      </c>
      <c r="DE49" t="s">
        <v>3</v>
      </c>
      <c r="DF49">
        <f t="shared" si="0"/>
        <v>58.58</v>
      </c>
      <c r="DG49">
        <f t="shared" si="1"/>
        <v>0</v>
      </c>
      <c r="DH49">
        <f t="shared" si="2"/>
        <v>0</v>
      </c>
      <c r="DI49">
        <f t="shared" si="3"/>
        <v>0</v>
      </c>
      <c r="DJ49">
        <f>DF49</f>
        <v>58.58</v>
      </c>
      <c r="DK49">
        <v>0</v>
      </c>
      <c r="DL49" t="s">
        <v>3</v>
      </c>
      <c r="DM49">
        <v>0</v>
      </c>
      <c r="DN49" t="s">
        <v>3</v>
      </c>
      <c r="DO49">
        <v>0</v>
      </c>
    </row>
    <row r="50" spans="1:119" x14ac:dyDescent="0.2">
      <c r="A50">
        <f>ROW(Source!A43)</f>
        <v>43</v>
      </c>
      <c r="B50">
        <v>150194011</v>
      </c>
      <c r="C50">
        <v>150195796</v>
      </c>
      <c r="D50">
        <v>147282019</v>
      </c>
      <c r="E50">
        <v>35</v>
      </c>
      <c r="F50">
        <v>1</v>
      </c>
      <c r="G50">
        <v>35</v>
      </c>
      <c r="H50">
        <v>1</v>
      </c>
      <c r="I50" t="s">
        <v>727</v>
      </c>
      <c r="J50" t="s">
        <v>3</v>
      </c>
      <c r="K50" t="s">
        <v>728</v>
      </c>
      <c r="L50">
        <v>1191</v>
      </c>
      <c r="N50">
        <v>1013</v>
      </c>
      <c r="O50" t="s">
        <v>729</v>
      </c>
      <c r="P50" t="s">
        <v>729</v>
      </c>
      <c r="Q50">
        <v>1</v>
      </c>
      <c r="W50">
        <v>0</v>
      </c>
      <c r="X50">
        <v>476480486</v>
      </c>
      <c r="Y50">
        <f>(AT50*11)</f>
        <v>1.98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M50">
        <v>-2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0.18</v>
      </c>
      <c r="AU50" t="s">
        <v>33</v>
      </c>
      <c r="AV50">
        <v>1</v>
      </c>
      <c r="AW50">
        <v>2</v>
      </c>
      <c r="AX50">
        <v>150195803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U50">
        <f>ROUND(AT50*Source!I43*AH50*AL50,2)</f>
        <v>0</v>
      </c>
      <c r="CV50">
        <f>ROUND(Y50*Source!I43,9)</f>
        <v>79.2</v>
      </c>
      <c r="CW50">
        <v>0</v>
      </c>
      <c r="CX50">
        <f>ROUND(Y50*Source!I43,9)</f>
        <v>79.2</v>
      </c>
      <c r="CY50">
        <f>AD50</f>
        <v>0</v>
      </c>
      <c r="CZ50">
        <f>AH50</f>
        <v>0</v>
      </c>
      <c r="DA50">
        <f>AL50</f>
        <v>1</v>
      </c>
      <c r="DB50">
        <f>ROUND((ROUND(AT50*CZ50,2)*11),6)</f>
        <v>0</v>
      </c>
      <c r="DC50">
        <f>ROUND((ROUND(AT50*AG50,2)*11),6)</f>
        <v>0</v>
      </c>
      <c r="DD50" t="s">
        <v>3</v>
      </c>
      <c r="DE50" t="s">
        <v>3</v>
      </c>
      <c r="DF50">
        <f t="shared" si="0"/>
        <v>0</v>
      </c>
      <c r="DG50">
        <f t="shared" si="1"/>
        <v>0</v>
      </c>
      <c r="DH50">
        <f t="shared" si="2"/>
        <v>0</v>
      </c>
      <c r="DI50">
        <f t="shared" si="3"/>
        <v>0</v>
      </c>
      <c r="DJ50">
        <f>DI50</f>
        <v>0</v>
      </c>
      <c r="DK50">
        <v>0</v>
      </c>
      <c r="DL50" t="s">
        <v>3</v>
      </c>
      <c r="DM50">
        <v>0</v>
      </c>
      <c r="DN50" t="s">
        <v>3</v>
      </c>
      <c r="DO50">
        <v>0</v>
      </c>
    </row>
    <row r="51" spans="1:119" x14ac:dyDescent="0.2">
      <c r="A51">
        <f>ROW(Source!A43)</f>
        <v>43</v>
      </c>
      <c r="B51">
        <v>150194011</v>
      </c>
      <c r="C51">
        <v>150195796</v>
      </c>
      <c r="D51">
        <v>147297361</v>
      </c>
      <c r="E51">
        <v>1</v>
      </c>
      <c r="F51">
        <v>1</v>
      </c>
      <c r="G51">
        <v>35</v>
      </c>
      <c r="H51">
        <v>3</v>
      </c>
      <c r="I51" t="s">
        <v>748</v>
      </c>
      <c r="J51" t="s">
        <v>749</v>
      </c>
      <c r="K51" t="s">
        <v>750</v>
      </c>
      <c r="L51">
        <v>1327</v>
      </c>
      <c r="N51">
        <v>1005</v>
      </c>
      <c r="O51" t="s">
        <v>751</v>
      </c>
      <c r="P51" t="s">
        <v>751</v>
      </c>
      <c r="Q51">
        <v>1</v>
      </c>
      <c r="W51">
        <v>0</v>
      </c>
      <c r="X51">
        <v>1402440005</v>
      </c>
      <c r="Y51">
        <f>(AT51*11)</f>
        <v>1.1000000000000001</v>
      </c>
      <c r="AA51">
        <v>48.08</v>
      </c>
      <c r="AB51">
        <v>0</v>
      </c>
      <c r="AC51">
        <v>0</v>
      </c>
      <c r="AD51">
        <v>0</v>
      </c>
      <c r="AE51">
        <v>48.08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M51">
        <v>-2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0.1</v>
      </c>
      <c r="AU51" t="s">
        <v>33</v>
      </c>
      <c r="AV51">
        <v>0</v>
      </c>
      <c r="AW51">
        <v>2</v>
      </c>
      <c r="AX51">
        <v>150195804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V51">
        <v>0</v>
      </c>
      <c r="CW51">
        <v>0</v>
      </c>
      <c r="CX51">
        <f>ROUND(Y51*Source!I43,9)</f>
        <v>44</v>
      </c>
      <c r="CY51">
        <f>AA51</f>
        <v>48.08</v>
      </c>
      <c r="CZ51">
        <f>AE51</f>
        <v>48.08</v>
      </c>
      <c r="DA51">
        <f>AI51</f>
        <v>1</v>
      </c>
      <c r="DB51">
        <f>ROUND((ROUND(AT51*CZ51,2)*11),6)</f>
        <v>52.91</v>
      </c>
      <c r="DC51">
        <f>ROUND((ROUND(AT51*AG51,2)*11),6)</f>
        <v>0</v>
      </c>
      <c r="DD51" t="s">
        <v>3</v>
      </c>
      <c r="DE51" t="s">
        <v>3</v>
      </c>
      <c r="DF51">
        <f t="shared" si="0"/>
        <v>2115.52</v>
      </c>
      <c r="DG51">
        <f t="shared" si="1"/>
        <v>0</v>
      </c>
      <c r="DH51">
        <f t="shared" si="2"/>
        <v>0</v>
      </c>
      <c r="DI51">
        <f t="shared" si="3"/>
        <v>0</v>
      </c>
      <c r="DJ51">
        <f>DF51</f>
        <v>2115.52</v>
      </c>
      <c r="DK51">
        <v>0</v>
      </c>
      <c r="DL51" t="s">
        <v>3</v>
      </c>
      <c r="DM51">
        <v>0</v>
      </c>
      <c r="DN51" t="s">
        <v>3</v>
      </c>
      <c r="DO51">
        <v>0</v>
      </c>
    </row>
    <row r="52" spans="1:119" x14ac:dyDescent="0.2">
      <c r="A52">
        <f>ROW(Source!A43)</f>
        <v>43</v>
      </c>
      <c r="B52">
        <v>150194011</v>
      </c>
      <c r="C52">
        <v>150195796</v>
      </c>
      <c r="D52">
        <v>147297367</v>
      </c>
      <c r="E52">
        <v>1</v>
      </c>
      <c r="F52">
        <v>1</v>
      </c>
      <c r="G52">
        <v>35</v>
      </c>
      <c r="H52">
        <v>3</v>
      </c>
      <c r="I52" t="s">
        <v>752</v>
      </c>
      <c r="J52" t="s">
        <v>753</v>
      </c>
      <c r="K52" t="s">
        <v>754</v>
      </c>
      <c r="L52">
        <v>1346</v>
      </c>
      <c r="N52">
        <v>1009</v>
      </c>
      <c r="O52" t="s">
        <v>741</v>
      </c>
      <c r="P52" t="s">
        <v>741</v>
      </c>
      <c r="Q52">
        <v>1</v>
      </c>
      <c r="W52">
        <v>0</v>
      </c>
      <c r="X52">
        <v>-20334964</v>
      </c>
      <c r="Y52">
        <f>(AT52*11)</f>
        <v>1.1000000000000001</v>
      </c>
      <c r="AA52">
        <v>29.29</v>
      </c>
      <c r="AB52">
        <v>0</v>
      </c>
      <c r="AC52">
        <v>0</v>
      </c>
      <c r="AD52">
        <v>0</v>
      </c>
      <c r="AE52">
        <v>29.29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M52">
        <v>-2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0.1</v>
      </c>
      <c r="AU52" t="s">
        <v>33</v>
      </c>
      <c r="AV52">
        <v>0</v>
      </c>
      <c r="AW52">
        <v>2</v>
      </c>
      <c r="AX52">
        <v>150195805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V52">
        <v>0</v>
      </c>
      <c r="CW52">
        <v>0</v>
      </c>
      <c r="CX52">
        <f>ROUND(Y52*Source!I43,9)</f>
        <v>44</v>
      </c>
      <c r="CY52">
        <f>AA52</f>
        <v>29.29</v>
      </c>
      <c r="CZ52">
        <f>AE52</f>
        <v>29.29</v>
      </c>
      <c r="DA52">
        <f>AI52</f>
        <v>1</v>
      </c>
      <c r="DB52">
        <f>ROUND((ROUND(AT52*CZ52,2)*11),6)</f>
        <v>32.229999999999997</v>
      </c>
      <c r="DC52">
        <f>ROUND((ROUND(AT52*AG52,2)*11),6)</f>
        <v>0</v>
      </c>
      <c r="DD52" t="s">
        <v>3</v>
      </c>
      <c r="DE52" t="s">
        <v>3</v>
      </c>
      <c r="DF52">
        <f t="shared" si="0"/>
        <v>1288.76</v>
      </c>
      <c r="DG52">
        <f t="shared" si="1"/>
        <v>0</v>
      </c>
      <c r="DH52">
        <f t="shared" si="2"/>
        <v>0</v>
      </c>
      <c r="DI52">
        <f t="shared" si="3"/>
        <v>0</v>
      </c>
      <c r="DJ52">
        <f>DF52</f>
        <v>1288.76</v>
      </c>
      <c r="DK52">
        <v>0</v>
      </c>
      <c r="DL52" t="s">
        <v>3</v>
      </c>
      <c r="DM52">
        <v>0</v>
      </c>
      <c r="DN52" t="s">
        <v>3</v>
      </c>
      <c r="DO52">
        <v>0</v>
      </c>
    </row>
    <row r="53" spans="1:119" x14ac:dyDescent="0.2">
      <c r="A53">
        <f>ROW(Source!A44)</f>
        <v>44</v>
      </c>
      <c r="B53">
        <v>150194011</v>
      </c>
      <c r="C53">
        <v>150195806</v>
      </c>
      <c r="D53">
        <v>147282019</v>
      </c>
      <c r="E53">
        <v>35</v>
      </c>
      <c r="F53">
        <v>1</v>
      </c>
      <c r="G53">
        <v>35</v>
      </c>
      <c r="H53">
        <v>1</v>
      </c>
      <c r="I53" t="s">
        <v>727</v>
      </c>
      <c r="J53" t="s">
        <v>3</v>
      </c>
      <c r="K53" t="s">
        <v>728</v>
      </c>
      <c r="L53">
        <v>1191</v>
      </c>
      <c r="N53">
        <v>1013</v>
      </c>
      <c r="O53" t="s">
        <v>729</v>
      </c>
      <c r="P53" t="s">
        <v>729</v>
      </c>
      <c r="Q53">
        <v>1</v>
      </c>
      <c r="W53">
        <v>0</v>
      </c>
      <c r="X53">
        <v>476480486</v>
      </c>
      <c r="Y53">
        <f>(AT53*0.7)</f>
        <v>0.24499999999999997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M53">
        <v>-2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0.35</v>
      </c>
      <c r="AU53" t="s">
        <v>22</v>
      </c>
      <c r="AV53">
        <v>1</v>
      </c>
      <c r="AW53">
        <v>2</v>
      </c>
      <c r="AX53">
        <v>150195821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U53">
        <f>ROUND(AT53*Source!I44*AH53*AL53,2)</f>
        <v>0</v>
      </c>
      <c r="CV53">
        <f>ROUND(Y53*Source!I44,9)</f>
        <v>0.245</v>
      </c>
      <c r="CW53">
        <v>0</v>
      </c>
      <c r="CX53">
        <f>ROUND(Y53*Source!I44,9)</f>
        <v>0.245</v>
      </c>
      <c r="CY53">
        <f>AD53</f>
        <v>0</v>
      </c>
      <c r="CZ53">
        <f>AH53</f>
        <v>0</v>
      </c>
      <c r="DA53">
        <f>AL53</f>
        <v>1</v>
      </c>
      <c r="DB53">
        <f>ROUND((ROUND(AT53*CZ53,2)*0.7),6)</f>
        <v>0</v>
      </c>
      <c r="DC53">
        <f>ROUND((ROUND(AT53*AG53,2)*0.7),6)</f>
        <v>0</v>
      </c>
      <c r="DD53" t="s">
        <v>3</v>
      </c>
      <c r="DE53" t="s">
        <v>3</v>
      </c>
      <c r="DF53">
        <f t="shared" si="0"/>
        <v>0</v>
      </c>
      <c r="DG53">
        <f t="shared" si="1"/>
        <v>0</v>
      </c>
      <c r="DH53">
        <f t="shared" si="2"/>
        <v>0</v>
      </c>
      <c r="DI53">
        <f t="shared" si="3"/>
        <v>0</v>
      </c>
      <c r="DJ53">
        <f>DI53</f>
        <v>0</v>
      </c>
      <c r="DK53">
        <v>0</v>
      </c>
      <c r="DL53" t="s">
        <v>3</v>
      </c>
      <c r="DM53">
        <v>0</v>
      </c>
      <c r="DN53" t="s">
        <v>3</v>
      </c>
      <c r="DO53">
        <v>0</v>
      </c>
    </row>
    <row r="54" spans="1:119" x14ac:dyDescent="0.2">
      <c r="A54">
        <f>ROW(Source!A44)</f>
        <v>44</v>
      </c>
      <c r="B54">
        <v>150194011</v>
      </c>
      <c r="C54">
        <v>150195806</v>
      </c>
      <c r="D54">
        <v>147295400</v>
      </c>
      <c r="E54">
        <v>1</v>
      </c>
      <c r="F54">
        <v>1</v>
      </c>
      <c r="G54">
        <v>35</v>
      </c>
      <c r="H54">
        <v>2</v>
      </c>
      <c r="I54" t="s">
        <v>730</v>
      </c>
      <c r="J54" t="s">
        <v>731</v>
      </c>
      <c r="K54" t="s">
        <v>732</v>
      </c>
      <c r="L54">
        <v>1368</v>
      </c>
      <c r="N54">
        <v>1011</v>
      </c>
      <c r="O54" t="s">
        <v>733</v>
      </c>
      <c r="P54" t="s">
        <v>733</v>
      </c>
      <c r="Q54">
        <v>1</v>
      </c>
      <c r="W54">
        <v>0</v>
      </c>
      <c r="X54">
        <v>-1123321947</v>
      </c>
      <c r="Y54">
        <f>(AT54*0.7)</f>
        <v>2.7999999999999997E-2</v>
      </c>
      <c r="AA54">
        <v>0</v>
      </c>
      <c r="AB54">
        <v>789.86</v>
      </c>
      <c r="AC54">
        <v>515.51</v>
      </c>
      <c r="AD54">
        <v>0</v>
      </c>
      <c r="AE54">
        <v>0</v>
      </c>
      <c r="AF54">
        <v>789.86</v>
      </c>
      <c r="AG54">
        <v>515.51</v>
      </c>
      <c r="AH54">
        <v>0</v>
      </c>
      <c r="AI54">
        <v>1</v>
      </c>
      <c r="AJ54">
        <v>1</v>
      </c>
      <c r="AK54">
        <v>1</v>
      </c>
      <c r="AL54">
        <v>1</v>
      </c>
      <c r="AM54">
        <v>-2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0.04</v>
      </c>
      <c r="AU54" t="s">
        <v>22</v>
      </c>
      <c r="AV54">
        <v>0</v>
      </c>
      <c r="AW54">
        <v>2</v>
      </c>
      <c r="AX54">
        <v>150195822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V54">
        <v>0</v>
      </c>
      <c r="CW54">
        <f>ROUND(Y54*Source!I44,9)</f>
        <v>2.8000000000000001E-2</v>
      </c>
      <c r="CX54">
        <f>ROUND(Y54*Source!I44,9)</f>
        <v>2.8000000000000001E-2</v>
      </c>
      <c r="CY54">
        <f>AB54</f>
        <v>789.86</v>
      </c>
      <c r="CZ54">
        <f>AF54</f>
        <v>789.86</v>
      </c>
      <c r="DA54">
        <f>AJ54</f>
        <v>1</v>
      </c>
      <c r="DB54">
        <f>ROUND((ROUND(AT54*CZ54,2)*0.7),6)</f>
        <v>22.113</v>
      </c>
      <c r="DC54">
        <f>ROUND((ROUND(AT54*AG54,2)*0.7),6)</f>
        <v>14.433999999999999</v>
      </c>
      <c r="DD54" t="s">
        <v>3</v>
      </c>
      <c r="DE54" t="s">
        <v>3</v>
      </c>
      <c r="DF54">
        <f t="shared" si="0"/>
        <v>0</v>
      </c>
      <c r="DG54">
        <f t="shared" si="1"/>
        <v>22.12</v>
      </c>
      <c r="DH54">
        <f t="shared" si="2"/>
        <v>14.43</v>
      </c>
      <c r="DI54">
        <f t="shared" si="3"/>
        <v>0</v>
      </c>
      <c r="DJ54">
        <f>DG54</f>
        <v>22.12</v>
      </c>
      <c r="DK54">
        <v>0</v>
      </c>
      <c r="DL54" t="s">
        <v>3</v>
      </c>
      <c r="DM54">
        <v>0</v>
      </c>
      <c r="DN54" t="s">
        <v>3</v>
      </c>
      <c r="DO54">
        <v>0</v>
      </c>
    </row>
    <row r="55" spans="1:119" x14ac:dyDescent="0.2">
      <c r="A55">
        <f>ROW(Source!A44)</f>
        <v>44</v>
      </c>
      <c r="B55">
        <v>150194011</v>
      </c>
      <c r="C55">
        <v>150195806</v>
      </c>
      <c r="D55">
        <v>147284500</v>
      </c>
      <c r="E55">
        <v>35</v>
      </c>
      <c r="F55">
        <v>1</v>
      </c>
      <c r="G55">
        <v>35</v>
      </c>
      <c r="H55">
        <v>3</v>
      </c>
      <c r="I55" t="s">
        <v>734</v>
      </c>
      <c r="J55" t="s">
        <v>735</v>
      </c>
      <c r="K55" t="s">
        <v>736</v>
      </c>
      <c r="L55">
        <v>1348</v>
      </c>
      <c r="N55">
        <v>1009</v>
      </c>
      <c r="O55" t="s">
        <v>737</v>
      </c>
      <c r="P55" t="s">
        <v>737</v>
      </c>
      <c r="Q55">
        <v>1000</v>
      </c>
      <c r="W55">
        <v>0</v>
      </c>
      <c r="X55">
        <v>2010614181</v>
      </c>
      <c r="Y55">
        <f>(AT55*1)</f>
        <v>1.9999999999999999E-6</v>
      </c>
      <c r="AA55">
        <v>1945282.38</v>
      </c>
      <c r="AB55">
        <v>0</v>
      </c>
      <c r="AC55">
        <v>0</v>
      </c>
      <c r="AD55">
        <v>0</v>
      </c>
      <c r="AE55">
        <v>1945282.38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M55">
        <v>-2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1.9999999999999999E-6</v>
      </c>
      <c r="AU55" t="s">
        <v>21</v>
      </c>
      <c r="AV55">
        <v>0</v>
      </c>
      <c r="AW55">
        <v>2</v>
      </c>
      <c r="AX55">
        <v>150195823</v>
      </c>
      <c r="AY55">
        <v>2</v>
      </c>
      <c r="AZ55">
        <v>22528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V55">
        <v>0</v>
      </c>
      <c r="CW55">
        <v>0</v>
      </c>
      <c r="CX55">
        <f>ROUND(Y55*Source!I44,9)</f>
        <v>1.9999999999999999E-6</v>
      </c>
      <c r="CY55">
        <f>AA55</f>
        <v>1945282.38</v>
      </c>
      <c r="CZ55">
        <f>AE55</f>
        <v>1945282.38</v>
      </c>
      <c r="DA55">
        <f>AI55</f>
        <v>1</v>
      </c>
      <c r="DB55">
        <f>ROUND((ROUND(AT55*CZ55,2)*1),6)</f>
        <v>3.89</v>
      </c>
      <c r="DC55">
        <f>ROUND((ROUND(AT55*AG55,2)*1),6)</f>
        <v>0</v>
      </c>
      <c r="DD55" t="s">
        <v>3</v>
      </c>
      <c r="DE55" t="s">
        <v>3</v>
      </c>
      <c r="DF55">
        <f t="shared" si="0"/>
        <v>3.89</v>
      </c>
      <c r="DG55">
        <f t="shared" si="1"/>
        <v>0</v>
      </c>
      <c r="DH55">
        <f t="shared" si="2"/>
        <v>0</v>
      </c>
      <c r="DI55">
        <f t="shared" si="3"/>
        <v>0</v>
      </c>
      <c r="DJ55">
        <f>DF55</f>
        <v>3.89</v>
      </c>
      <c r="DK55">
        <v>0</v>
      </c>
      <c r="DL55" t="s">
        <v>3</v>
      </c>
      <c r="DM55">
        <v>0</v>
      </c>
      <c r="DN55" t="s">
        <v>3</v>
      </c>
      <c r="DO55">
        <v>0</v>
      </c>
    </row>
    <row r="56" spans="1:119" x14ac:dyDescent="0.2">
      <c r="A56">
        <f>ROW(Source!A44)</f>
        <v>44</v>
      </c>
      <c r="B56">
        <v>150194011</v>
      </c>
      <c r="C56">
        <v>150195806</v>
      </c>
      <c r="D56">
        <v>147297319</v>
      </c>
      <c r="E56">
        <v>1</v>
      </c>
      <c r="F56">
        <v>1</v>
      </c>
      <c r="G56">
        <v>35</v>
      </c>
      <c r="H56">
        <v>3</v>
      </c>
      <c r="I56" t="s">
        <v>738</v>
      </c>
      <c r="J56" t="s">
        <v>739</v>
      </c>
      <c r="K56" t="s">
        <v>740</v>
      </c>
      <c r="L56">
        <v>1346</v>
      </c>
      <c r="N56">
        <v>1009</v>
      </c>
      <c r="O56" t="s">
        <v>741</v>
      </c>
      <c r="P56" t="s">
        <v>741</v>
      </c>
      <c r="Q56">
        <v>1</v>
      </c>
      <c r="W56">
        <v>0</v>
      </c>
      <c r="X56">
        <v>1286462142</v>
      </c>
      <c r="Y56">
        <f>(AT56*1)</f>
        <v>4.0000000000000001E-3</v>
      </c>
      <c r="AA56">
        <v>412.97</v>
      </c>
      <c r="AB56">
        <v>0</v>
      </c>
      <c r="AC56">
        <v>0</v>
      </c>
      <c r="AD56">
        <v>0</v>
      </c>
      <c r="AE56">
        <v>412.97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M56">
        <v>-2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4.0000000000000001E-3</v>
      </c>
      <c r="AU56" t="s">
        <v>21</v>
      </c>
      <c r="AV56">
        <v>0</v>
      </c>
      <c r="AW56">
        <v>2</v>
      </c>
      <c r="AX56">
        <v>150195824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V56">
        <v>0</v>
      </c>
      <c r="CW56">
        <v>0</v>
      </c>
      <c r="CX56">
        <f>ROUND(Y56*Source!I44,9)</f>
        <v>4.0000000000000001E-3</v>
      </c>
      <c r="CY56">
        <f>AA56</f>
        <v>412.97</v>
      </c>
      <c r="CZ56">
        <f>AE56</f>
        <v>412.97</v>
      </c>
      <c r="DA56">
        <f>AI56</f>
        <v>1</v>
      </c>
      <c r="DB56">
        <f>ROUND((ROUND(AT56*CZ56,2)*1),6)</f>
        <v>1.65</v>
      </c>
      <c r="DC56">
        <f>ROUND((ROUND(AT56*AG56,2)*1),6)</f>
        <v>0</v>
      </c>
      <c r="DD56" t="s">
        <v>3</v>
      </c>
      <c r="DE56" t="s">
        <v>3</v>
      </c>
      <c r="DF56">
        <f t="shared" si="0"/>
        <v>1.65</v>
      </c>
      <c r="DG56">
        <f t="shared" si="1"/>
        <v>0</v>
      </c>
      <c r="DH56">
        <f t="shared" si="2"/>
        <v>0</v>
      </c>
      <c r="DI56">
        <f t="shared" si="3"/>
        <v>0</v>
      </c>
      <c r="DJ56">
        <f>DF56</f>
        <v>1.65</v>
      </c>
      <c r="DK56">
        <v>0</v>
      </c>
      <c r="DL56" t="s">
        <v>3</v>
      </c>
      <c r="DM56">
        <v>0</v>
      </c>
      <c r="DN56" t="s">
        <v>3</v>
      </c>
      <c r="DO56">
        <v>0</v>
      </c>
    </row>
    <row r="57" spans="1:119" x14ac:dyDescent="0.2">
      <c r="A57">
        <f>ROW(Source!A44)</f>
        <v>44</v>
      </c>
      <c r="B57">
        <v>150194011</v>
      </c>
      <c r="C57">
        <v>150195806</v>
      </c>
      <c r="D57">
        <v>147297226</v>
      </c>
      <c r="E57">
        <v>1</v>
      </c>
      <c r="F57">
        <v>1</v>
      </c>
      <c r="G57">
        <v>35</v>
      </c>
      <c r="H57">
        <v>3</v>
      </c>
      <c r="I57" t="s">
        <v>742</v>
      </c>
      <c r="J57" t="s">
        <v>743</v>
      </c>
      <c r="K57" t="s">
        <v>744</v>
      </c>
      <c r="L57">
        <v>1346</v>
      </c>
      <c r="N57">
        <v>1009</v>
      </c>
      <c r="O57" t="s">
        <v>741</v>
      </c>
      <c r="P57" t="s">
        <v>741</v>
      </c>
      <c r="Q57">
        <v>1</v>
      </c>
      <c r="W57">
        <v>0</v>
      </c>
      <c r="X57">
        <v>-1814974188</v>
      </c>
      <c r="Y57">
        <f>(AT57*1)</f>
        <v>2E-3</v>
      </c>
      <c r="AA57">
        <v>271.95999999999998</v>
      </c>
      <c r="AB57">
        <v>0</v>
      </c>
      <c r="AC57">
        <v>0</v>
      </c>
      <c r="AD57">
        <v>0</v>
      </c>
      <c r="AE57">
        <v>271.95999999999998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M57">
        <v>-2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2E-3</v>
      </c>
      <c r="AU57" t="s">
        <v>21</v>
      </c>
      <c r="AV57">
        <v>0</v>
      </c>
      <c r="AW57">
        <v>2</v>
      </c>
      <c r="AX57">
        <v>150195825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V57">
        <v>0</v>
      </c>
      <c r="CW57">
        <v>0</v>
      </c>
      <c r="CX57">
        <f>ROUND(Y57*Source!I44,9)</f>
        <v>2E-3</v>
      </c>
      <c r="CY57">
        <f>AA57</f>
        <v>271.95999999999998</v>
      </c>
      <c r="CZ57">
        <f>AE57</f>
        <v>271.95999999999998</v>
      </c>
      <c r="DA57">
        <f>AI57</f>
        <v>1</v>
      </c>
      <c r="DB57">
        <f>ROUND((ROUND(AT57*CZ57,2)*1),6)</f>
        <v>0.54</v>
      </c>
      <c r="DC57">
        <f>ROUND((ROUND(AT57*AG57,2)*1),6)</f>
        <v>0</v>
      </c>
      <c r="DD57" t="s">
        <v>3</v>
      </c>
      <c r="DE57" t="s">
        <v>3</v>
      </c>
      <c r="DF57">
        <f t="shared" si="0"/>
        <v>0.54</v>
      </c>
      <c r="DG57">
        <f t="shared" si="1"/>
        <v>0</v>
      </c>
      <c r="DH57">
        <f t="shared" si="2"/>
        <v>0</v>
      </c>
      <c r="DI57">
        <f t="shared" si="3"/>
        <v>0</v>
      </c>
      <c r="DJ57">
        <f>DF57</f>
        <v>0.54</v>
      </c>
      <c r="DK57">
        <v>0</v>
      </c>
      <c r="DL57" t="s">
        <v>3</v>
      </c>
      <c r="DM57">
        <v>0</v>
      </c>
      <c r="DN57" t="s">
        <v>3</v>
      </c>
      <c r="DO57">
        <v>0</v>
      </c>
    </row>
    <row r="58" spans="1:119" x14ac:dyDescent="0.2">
      <c r="A58">
        <f>ROW(Source!A44)</f>
        <v>44</v>
      </c>
      <c r="B58">
        <v>150194011</v>
      </c>
      <c r="C58">
        <v>150195806</v>
      </c>
      <c r="D58">
        <v>147297256</v>
      </c>
      <c r="E58">
        <v>1</v>
      </c>
      <c r="F58">
        <v>1</v>
      </c>
      <c r="G58">
        <v>35</v>
      </c>
      <c r="H58">
        <v>3</v>
      </c>
      <c r="I58" t="s">
        <v>745</v>
      </c>
      <c r="J58" t="s">
        <v>746</v>
      </c>
      <c r="K58" t="s">
        <v>747</v>
      </c>
      <c r="L58">
        <v>1346</v>
      </c>
      <c r="N58">
        <v>1009</v>
      </c>
      <c r="O58" t="s">
        <v>741</v>
      </c>
      <c r="P58" t="s">
        <v>741</v>
      </c>
      <c r="Q58">
        <v>1</v>
      </c>
      <c r="W58">
        <v>0</v>
      </c>
      <c r="X58">
        <v>-1116031774</v>
      </c>
      <c r="Y58">
        <f>(AT58*1)</f>
        <v>3.5000000000000001E-3</v>
      </c>
      <c r="AA58">
        <v>404.48</v>
      </c>
      <c r="AB58">
        <v>0</v>
      </c>
      <c r="AC58">
        <v>0</v>
      </c>
      <c r="AD58">
        <v>0</v>
      </c>
      <c r="AE58">
        <v>404.48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M58">
        <v>-2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3.5000000000000001E-3</v>
      </c>
      <c r="AU58" t="s">
        <v>21</v>
      </c>
      <c r="AV58">
        <v>0</v>
      </c>
      <c r="AW58">
        <v>2</v>
      </c>
      <c r="AX58">
        <v>150195826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V58">
        <v>0</v>
      </c>
      <c r="CW58">
        <v>0</v>
      </c>
      <c r="CX58">
        <f>ROUND(Y58*Source!I44,9)</f>
        <v>3.5000000000000001E-3</v>
      </c>
      <c r="CY58">
        <f>AA58</f>
        <v>404.48</v>
      </c>
      <c r="CZ58">
        <f>AE58</f>
        <v>404.48</v>
      </c>
      <c r="DA58">
        <f>AI58</f>
        <v>1</v>
      </c>
      <c r="DB58">
        <f>ROUND((ROUND(AT58*CZ58,2)*1),6)</f>
        <v>1.42</v>
      </c>
      <c r="DC58">
        <f>ROUND((ROUND(AT58*AG58,2)*1),6)</f>
        <v>0</v>
      </c>
      <c r="DD58" t="s">
        <v>3</v>
      </c>
      <c r="DE58" t="s">
        <v>3</v>
      </c>
      <c r="DF58">
        <f t="shared" si="0"/>
        <v>1.42</v>
      </c>
      <c r="DG58">
        <f t="shared" si="1"/>
        <v>0</v>
      </c>
      <c r="DH58">
        <f t="shared" si="2"/>
        <v>0</v>
      </c>
      <c r="DI58">
        <f t="shared" si="3"/>
        <v>0</v>
      </c>
      <c r="DJ58">
        <f>DF58</f>
        <v>1.42</v>
      </c>
      <c r="DK58">
        <v>0</v>
      </c>
      <c r="DL58" t="s">
        <v>3</v>
      </c>
      <c r="DM58">
        <v>0</v>
      </c>
      <c r="DN58" t="s">
        <v>3</v>
      </c>
      <c r="DO58">
        <v>0</v>
      </c>
    </row>
    <row r="59" spans="1:119" x14ac:dyDescent="0.2">
      <c r="A59">
        <f>ROW(Source!A44)</f>
        <v>44</v>
      </c>
      <c r="B59">
        <v>150194011</v>
      </c>
      <c r="C59">
        <v>150195806</v>
      </c>
      <c r="D59">
        <v>147297361</v>
      </c>
      <c r="E59">
        <v>1</v>
      </c>
      <c r="F59">
        <v>1</v>
      </c>
      <c r="G59">
        <v>35</v>
      </c>
      <c r="H59">
        <v>3</v>
      </c>
      <c r="I59" t="s">
        <v>748</v>
      </c>
      <c r="J59" t="s">
        <v>749</v>
      </c>
      <c r="K59" t="s">
        <v>750</v>
      </c>
      <c r="L59">
        <v>1327</v>
      </c>
      <c r="N59">
        <v>1005</v>
      </c>
      <c r="O59" t="s">
        <v>751</v>
      </c>
      <c r="P59" t="s">
        <v>751</v>
      </c>
      <c r="Q59">
        <v>1</v>
      </c>
      <c r="W59">
        <v>0</v>
      </c>
      <c r="X59">
        <v>1402440005</v>
      </c>
      <c r="Y59">
        <f>(AT59*1)</f>
        <v>0.02</v>
      </c>
      <c r="AA59">
        <v>48.08</v>
      </c>
      <c r="AB59">
        <v>0</v>
      </c>
      <c r="AC59">
        <v>0</v>
      </c>
      <c r="AD59">
        <v>0</v>
      </c>
      <c r="AE59">
        <v>48.08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M59">
        <v>-2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21</v>
      </c>
      <c r="AV59">
        <v>0</v>
      </c>
      <c r="AW59">
        <v>2</v>
      </c>
      <c r="AX59">
        <v>150195827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V59">
        <v>0</v>
      </c>
      <c r="CW59">
        <v>0</v>
      </c>
      <c r="CX59">
        <f>ROUND(Y59*Source!I44,9)</f>
        <v>0.02</v>
      </c>
      <c r="CY59">
        <f>AA59</f>
        <v>48.08</v>
      </c>
      <c r="CZ59">
        <f>AE59</f>
        <v>48.08</v>
      </c>
      <c r="DA59">
        <f>AI59</f>
        <v>1</v>
      </c>
      <c r="DB59">
        <f>ROUND((ROUND(AT59*CZ59,2)*1),6)</f>
        <v>0.96</v>
      </c>
      <c r="DC59">
        <f>ROUND((ROUND(AT59*AG59,2)*1),6)</f>
        <v>0</v>
      </c>
      <c r="DD59" t="s">
        <v>3</v>
      </c>
      <c r="DE59" t="s">
        <v>3</v>
      </c>
      <c r="DF59">
        <f t="shared" si="0"/>
        <v>0.96</v>
      </c>
      <c r="DG59">
        <f t="shared" si="1"/>
        <v>0</v>
      </c>
      <c r="DH59">
        <f t="shared" si="2"/>
        <v>0</v>
      </c>
      <c r="DI59">
        <f t="shared" si="3"/>
        <v>0</v>
      </c>
      <c r="DJ59">
        <f>DF59</f>
        <v>0.96</v>
      </c>
      <c r="DK59">
        <v>0</v>
      </c>
      <c r="DL59" t="s">
        <v>3</v>
      </c>
      <c r="DM59">
        <v>0</v>
      </c>
      <c r="DN59" t="s">
        <v>3</v>
      </c>
      <c r="DO59">
        <v>0</v>
      </c>
    </row>
    <row r="60" spans="1:119" x14ac:dyDescent="0.2">
      <c r="A60">
        <f>ROW(Source!A45)</f>
        <v>45</v>
      </c>
      <c r="B60">
        <v>150194011</v>
      </c>
      <c r="C60">
        <v>150195828</v>
      </c>
      <c r="D60">
        <v>147282019</v>
      </c>
      <c r="E60">
        <v>35</v>
      </c>
      <c r="F60">
        <v>1</v>
      </c>
      <c r="G60">
        <v>35</v>
      </c>
      <c r="H60">
        <v>1</v>
      </c>
      <c r="I60" t="s">
        <v>727</v>
      </c>
      <c r="J60" t="s">
        <v>3</v>
      </c>
      <c r="K60" t="s">
        <v>728</v>
      </c>
      <c r="L60">
        <v>1191</v>
      </c>
      <c r="N60">
        <v>1013</v>
      </c>
      <c r="O60" t="s">
        <v>729</v>
      </c>
      <c r="P60" t="s">
        <v>729</v>
      </c>
      <c r="Q60">
        <v>1</v>
      </c>
      <c r="W60">
        <v>0</v>
      </c>
      <c r="X60">
        <v>476480486</v>
      </c>
      <c r="Y60">
        <f>((AT60*0.75)*11)</f>
        <v>0.495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M60">
        <v>-2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0.06</v>
      </c>
      <c r="AU60" t="s">
        <v>32</v>
      </c>
      <c r="AV60">
        <v>1</v>
      </c>
      <c r="AW60">
        <v>2</v>
      </c>
      <c r="AX60">
        <v>150195839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U60">
        <f>ROUND(AT60*Source!I45*AH60*AL60,2)</f>
        <v>0</v>
      </c>
      <c r="CV60">
        <f>ROUND(Y60*Source!I45,9)</f>
        <v>0.495</v>
      </c>
      <c r="CW60">
        <v>0</v>
      </c>
      <c r="CX60">
        <f>ROUND(Y60*Source!I45,9)</f>
        <v>0.495</v>
      </c>
      <c r="CY60">
        <f>AD60</f>
        <v>0</v>
      </c>
      <c r="CZ60">
        <f>AH60</f>
        <v>0</v>
      </c>
      <c r="DA60">
        <f>AL60</f>
        <v>1</v>
      </c>
      <c r="DB60">
        <f>ROUND(((ROUND(AT60*CZ60,2)*0.75)*11),6)</f>
        <v>0</v>
      </c>
      <c r="DC60">
        <f>ROUND(((ROUND(AT60*AG60,2)*0.75)*11),6)</f>
        <v>0</v>
      </c>
      <c r="DD60" t="s">
        <v>3</v>
      </c>
      <c r="DE60" t="s">
        <v>3</v>
      </c>
      <c r="DF60">
        <f t="shared" si="0"/>
        <v>0</v>
      </c>
      <c r="DG60">
        <f t="shared" si="1"/>
        <v>0</v>
      </c>
      <c r="DH60">
        <f t="shared" si="2"/>
        <v>0</v>
      </c>
      <c r="DI60">
        <f t="shared" si="3"/>
        <v>0</v>
      </c>
      <c r="DJ60">
        <f>DI60</f>
        <v>0</v>
      </c>
      <c r="DK60">
        <v>0</v>
      </c>
      <c r="DL60" t="s">
        <v>3</v>
      </c>
      <c r="DM60">
        <v>0</v>
      </c>
      <c r="DN60" t="s">
        <v>3</v>
      </c>
      <c r="DO60">
        <v>0</v>
      </c>
    </row>
    <row r="61" spans="1:119" x14ac:dyDescent="0.2">
      <c r="A61">
        <f>ROW(Source!A45)</f>
        <v>45</v>
      </c>
      <c r="B61">
        <v>150194011</v>
      </c>
      <c r="C61">
        <v>150195828</v>
      </c>
      <c r="D61">
        <v>147295400</v>
      </c>
      <c r="E61">
        <v>1</v>
      </c>
      <c r="F61">
        <v>1</v>
      </c>
      <c r="G61">
        <v>35</v>
      </c>
      <c r="H61">
        <v>2</v>
      </c>
      <c r="I61" t="s">
        <v>730</v>
      </c>
      <c r="J61" t="s">
        <v>731</v>
      </c>
      <c r="K61" t="s">
        <v>732</v>
      </c>
      <c r="L61">
        <v>1368</v>
      </c>
      <c r="N61">
        <v>1011</v>
      </c>
      <c r="O61" t="s">
        <v>733</v>
      </c>
      <c r="P61" t="s">
        <v>733</v>
      </c>
      <c r="Q61">
        <v>1</v>
      </c>
      <c r="W61">
        <v>0</v>
      </c>
      <c r="X61">
        <v>-1123321947</v>
      </c>
      <c r="Y61">
        <f>((AT61*0.75)*11)</f>
        <v>8.249999999999999E-2</v>
      </c>
      <c r="AA61">
        <v>0</v>
      </c>
      <c r="AB61">
        <v>789.86</v>
      </c>
      <c r="AC61">
        <v>515.51</v>
      </c>
      <c r="AD61">
        <v>0</v>
      </c>
      <c r="AE61">
        <v>0</v>
      </c>
      <c r="AF61">
        <v>789.86</v>
      </c>
      <c r="AG61">
        <v>515.51</v>
      </c>
      <c r="AH61">
        <v>0</v>
      </c>
      <c r="AI61">
        <v>1</v>
      </c>
      <c r="AJ61">
        <v>1</v>
      </c>
      <c r="AK61">
        <v>1</v>
      </c>
      <c r="AL61">
        <v>1</v>
      </c>
      <c r="AM61">
        <v>-2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0.01</v>
      </c>
      <c r="AU61" t="s">
        <v>32</v>
      </c>
      <c r="AV61">
        <v>0</v>
      </c>
      <c r="AW61">
        <v>2</v>
      </c>
      <c r="AX61">
        <v>150195840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V61">
        <v>0</v>
      </c>
      <c r="CW61">
        <f>ROUND(Y61*Source!I45,9)</f>
        <v>8.2500000000000004E-2</v>
      </c>
      <c r="CX61">
        <f>ROUND(Y61*Source!I45,9)</f>
        <v>8.2500000000000004E-2</v>
      </c>
      <c r="CY61">
        <f>AB61</f>
        <v>789.86</v>
      </c>
      <c r="CZ61">
        <f>AF61</f>
        <v>789.86</v>
      </c>
      <c r="DA61">
        <f>AJ61</f>
        <v>1</v>
      </c>
      <c r="DB61">
        <f>ROUND(((ROUND(AT61*CZ61,2)*0.75)*11),6)</f>
        <v>65.174999999999997</v>
      </c>
      <c r="DC61">
        <f>ROUND(((ROUND(AT61*AG61,2)*0.75)*11),6)</f>
        <v>42.57</v>
      </c>
      <c r="DD61" t="s">
        <v>3</v>
      </c>
      <c r="DE61" t="s">
        <v>3</v>
      </c>
      <c r="DF61">
        <f t="shared" si="0"/>
        <v>0</v>
      </c>
      <c r="DG61">
        <f t="shared" si="1"/>
        <v>65.16</v>
      </c>
      <c r="DH61">
        <f t="shared" si="2"/>
        <v>42.53</v>
      </c>
      <c r="DI61">
        <f t="shared" si="3"/>
        <v>0</v>
      </c>
      <c r="DJ61">
        <f>DG61</f>
        <v>65.16</v>
      </c>
      <c r="DK61">
        <v>0</v>
      </c>
      <c r="DL61" t="s">
        <v>3</v>
      </c>
      <c r="DM61">
        <v>0</v>
      </c>
      <c r="DN61" t="s">
        <v>3</v>
      </c>
      <c r="DO61">
        <v>0</v>
      </c>
    </row>
    <row r="62" spans="1:119" x14ac:dyDescent="0.2">
      <c r="A62">
        <f>ROW(Source!A45)</f>
        <v>45</v>
      </c>
      <c r="B62">
        <v>150194011</v>
      </c>
      <c r="C62">
        <v>150195828</v>
      </c>
      <c r="D62">
        <v>147297319</v>
      </c>
      <c r="E62">
        <v>1</v>
      </c>
      <c r="F62">
        <v>1</v>
      </c>
      <c r="G62">
        <v>35</v>
      </c>
      <c r="H62">
        <v>3</v>
      </c>
      <c r="I62" t="s">
        <v>738</v>
      </c>
      <c r="J62" t="s">
        <v>739</v>
      </c>
      <c r="K62" t="s">
        <v>740</v>
      </c>
      <c r="L62">
        <v>1346</v>
      </c>
      <c r="N62">
        <v>1009</v>
      </c>
      <c r="O62" t="s">
        <v>741</v>
      </c>
      <c r="P62" t="s">
        <v>741</v>
      </c>
      <c r="Q62">
        <v>1</v>
      </c>
      <c r="W62">
        <v>0</v>
      </c>
      <c r="X62">
        <v>1286462142</v>
      </c>
      <c r="Y62">
        <f>((AT62*1)*11)</f>
        <v>2.1999999999999999E-2</v>
      </c>
      <c r="AA62">
        <v>412.97</v>
      </c>
      <c r="AB62">
        <v>0</v>
      </c>
      <c r="AC62">
        <v>0</v>
      </c>
      <c r="AD62">
        <v>0</v>
      </c>
      <c r="AE62">
        <v>412.97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M62">
        <v>-2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2E-3</v>
      </c>
      <c r="AU62" t="s">
        <v>31</v>
      </c>
      <c r="AV62">
        <v>0</v>
      </c>
      <c r="AW62">
        <v>2</v>
      </c>
      <c r="AX62">
        <v>150195841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V62">
        <v>0</v>
      </c>
      <c r="CW62">
        <v>0</v>
      </c>
      <c r="CX62">
        <f>ROUND(Y62*Source!I45,9)</f>
        <v>2.1999999999999999E-2</v>
      </c>
      <c r="CY62">
        <f>AA62</f>
        <v>412.97</v>
      </c>
      <c r="CZ62">
        <f>AE62</f>
        <v>412.97</v>
      </c>
      <c r="DA62">
        <f>AI62</f>
        <v>1</v>
      </c>
      <c r="DB62">
        <f>ROUND(((ROUND(AT62*CZ62,2)*1)*11),6)</f>
        <v>9.1300000000000008</v>
      </c>
      <c r="DC62">
        <f>ROUND(((ROUND(AT62*AG62,2)*1)*11),6)</f>
        <v>0</v>
      </c>
      <c r="DD62" t="s">
        <v>3</v>
      </c>
      <c r="DE62" t="s">
        <v>3</v>
      </c>
      <c r="DF62">
        <f t="shared" si="0"/>
        <v>9.09</v>
      </c>
      <c r="DG62">
        <f t="shared" si="1"/>
        <v>0</v>
      </c>
      <c r="DH62">
        <f t="shared" si="2"/>
        <v>0</v>
      </c>
      <c r="DI62">
        <f t="shared" si="3"/>
        <v>0</v>
      </c>
      <c r="DJ62">
        <f>DF62</f>
        <v>9.09</v>
      </c>
      <c r="DK62">
        <v>0</v>
      </c>
      <c r="DL62" t="s">
        <v>3</v>
      </c>
      <c r="DM62">
        <v>0</v>
      </c>
      <c r="DN62" t="s">
        <v>3</v>
      </c>
      <c r="DO62">
        <v>0</v>
      </c>
    </row>
    <row r="63" spans="1:119" x14ac:dyDescent="0.2">
      <c r="A63">
        <f>ROW(Source!A45)</f>
        <v>45</v>
      </c>
      <c r="B63">
        <v>150194011</v>
      </c>
      <c r="C63">
        <v>150195828</v>
      </c>
      <c r="D63">
        <v>147297226</v>
      </c>
      <c r="E63">
        <v>1</v>
      </c>
      <c r="F63">
        <v>1</v>
      </c>
      <c r="G63">
        <v>35</v>
      </c>
      <c r="H63">
        <v>3</v>
      </c>
      <c r="I63" t="s">
        <v>742</v>
      </c>
      <c r="J63" t="s">
        <v>743</v>
      </c>
      <c r="K63" t="s">
        <v>744</v>
      </c>
      <c r="L63">
        <v>1346</v>
      </c>
      <c r="N63">
        <v>1009</v>
      </c>
      <c r="O63" t="s">
        <v>741</v>
      </c>
      <c r="P63" t="s">
        <v>741</v>
      </c>
      <c r="Q63">
        <v>1</v>
      </c>
      <c r="W63">
        <v>0</v>
      </c>
      <c r="X63">
        <v>-1814974188</v>
      </c>
      <c r="Y63">
        <f>((AT63*1)*11)</f>
        <v>1.0999999999999999E-2</v>
      </c>
      <c r="AA63">
        <v>271.95999999999998</v>
      </c>
      <c r="AB63">
        <v>0</v>
      </c>
      <c r="AC63">
        <v>0</v>
      </c>
      <c r="AD63">
        <v>0</v>
      </c>
      <c r="AE63">
        <v>271.95999999999998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M63">
        <v>-2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1E-3</v>
      </c>
      <c r="AU63" t="s">
        <v>31</v>
      </c>
      <c r="AV63">
        <v>0</v>
      </c>
      <c r="AW63">
        <v>2</v>
      </c>
      <c r="AX63">
        <v>150195842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V63">
        <v>0</v>
      </c>
      <c r="CW63">
        <v>0</v>
      </c>
      <c r="CX63">
        <f>ROUND(Y63*Source!I45,9)</f>
        <v>1.0999999999999999E-2</v>
      </c>
      <c r="CY63">
        <f>AA63</f>
        <v>271.95999999999998</v>
      </c>
      <c r="CZ63">
        <f>AE63</f>
        <v>271.95999999999998</v>
      </c>
      <c r="DA63">
        <f>AI63</f>
        <v>1</v>
      </c>
      <c r="DB63">
        <f>ROUND(((ROUND(AT63*CZ63,2)*1)*11),6)</f>
        <v>2.97</v>
      </c>
      <c r="DC63">
        <f>ROUND(((ROUND(AT63*AG63,2)*1)*11),6)</f>
        <v>0</v>
      </c>
      <c r="DD63" t="s">
        <v>3</v>
      </c>
      <c r="DE63" t="s">
        <v>3</v>
      </c>
      <c r="DF63">
        <f t="shared" si="0"/>
        <v>2.99</v>
      </c>
      <c r="DG63">
        <f t="shared" si="1"/>
        <v>0</v>
      </c>
      <c r="DH63">
        <f t="shared" si="2"/>
        <v>0</v>
      </c>
      <c r="DI63">
        <f t="shared" si="3"/>
        <v>0</v>
      </c>
      <c r="DJ63">
        <f>DF63</f>
        <v>2.99</v>
      </c>
      <c r="DK63">
        <v>0</v>
      </c>
      <c r="DL63" t="s">
        <v>3</v>
      </c>
      <c r="DM63">
        <v>0</v>
      </c>
      <c r="DN63" t="s">
        <v>3</v>
      </c>
      <c r="DO63">
        <v>0</v>
      </c>
    </row>
    <row r="64" spans="1:119" x14ac:dyDescent="0.2">
      <c r="A64">
        <f>ROW(Source!A45)</f>
        <v>45</v>
      </c>
      <c r="B64">
        <v>150194011</v>
      </c>
      <c r="C64">
        <v>150195828</v>
      </c>
      <c r="D64">
        <v>147297361</v>
      </c>
      <c r="E64">
        <v>1</v>
      </c>
      <c r="F64">
        <v>1</v>
      </c>
      <c r="G64">
        <v>35</v>
      </c>
      <c r="H64">
        <v>3</v>
      </c>
      <c r="I64" t="s">
        <v>748</v>
      </c>
      <c r="J64" t="s">
        <v>749</v>
      </c>
      <c r="K64" t="s">
        <v>750</v>
      </c>
      <c r="L64">
        <v>1327</v>
      </c>
      <c r="N64">
        <v>1005</v>
      </c>
      <c r="O64" t="s">
        <v>751</v>
      </c>
      <c r="P64" t="s">
        <v>751</v>
      </c>
      <c r="Q64">
        <v>1</v>
      </c>
      <c r="W64">
        <v>0</v>
      </c>
      <c r="X64">
        <v>1402440005</v>
      </c>
      <c r="Y64">
        <f>((AT64*1)*11)</f>
        <v>0.22</v>
      </c>
      <c r="AA64">
        <v>48.08</v>
      </c>
      <c r="AB64">
        <v>0</v>
      </c>
      <c r="AC64">
        <v>0</v>
      </c>
      <c r="AD64">
        <v>0</v>
      </c>
      <c r="AE64">
        <v>48.08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M64">
        <v>-2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0.02</v>
      </c>
      <c r="AU64" t="s">
        <v>31</v>
      </c>
      <c r="AV64">
        <v>0</v>
      </c>
      <c r="AW64">
        <v>2</v>
      </c>
      <c r="AX64">
        <v>150195843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V64">
        <v>0</v>
      </c>
      <c r="CW64">
        <v>0</v>
      </c>
      <c r="CX64">
        <f>ROUND(Y64*Source!I45,9)</f>
        <v>0.22</v>
      </c>
      <c r="CY64">
        <f>AA64</f>
        <v>48.08</v>
      </c>
      <c r="CZ64">
        <f>AE64</f>
        <v>48.08</v>
      </c>
      <c r="DA64">
        <f>AI64</f>
        <v>1</v>
      </c>
      <c r="DB64">
        <f>ROUND(((ROUND(AT64*CZ64,2)*1)*11),6)</f>
        <v>10.56</v>
      </c>
      <c r="DC64">
        <f>ROUND(((ROUND(AT64*AG64,2)*1)*11),6)</f>
        <v>0</v>
      </c>
      <c r="DD64" t="s">
        <v>3</v>
      </c>
      <c r="DE64" t="s">
        <v>3</v>
      </c>
      <c r="DF64">
        <f t="shared" si="0"/>
        <v>10.58</v>
      </c>
      <c r="DG64">
        <f t="shared" si="1"/>
        <v>0</v>
      </c>
      <c r="DH64">
        <f t="shared" si="2"/>
        <v>0</v>
      </c>
      <c r="DI64">
        <f t="shared" si="3"/>
        <v>0</v>
      </c>
      <c r="DJ64">
        <f>DF64</f>
        <v>10.58</v>
      </c>
      <c r="DK64">
        <v>0</v>
      </c>
      <c r="DL64" t="s">
        <v>3</v>
      </c>
      <c r="DM64">
        <v>0</v>
      </c>
      <c r="DN64" t="s">
        <v>3</v>
      </c>
      <c r="DO64">
        <v>0</v>
      </c>
    </row>
    <row r="65" spans="1:119" x14ac:dyDescent="0.2">
      <c r="A65">
        <f>ROW(Source!A46)</f>
        <v>46</v>
      </c>
      <c r="B65">
        <v>150194011</v>
      </c>
      <c r="C65">
        <v>150195844</v>
      </c>
      <c r="D65">
        <v>147282019</v>
      </c>
      <c r="E65">
        <v>35</v>
      </c>
      <c r="F65">
        <v>1</v>
      </c>
      <c r="G65">
        <v>35</v>
      </c>
      <c r="H65">
        <v>1</v>
      </c>
      <c r="I65" t="s">
        <v>727</v>
      </c>
      <c r="J65" t="s">
        <v>3</v>
      </c>
      <c r="K65" t="s">
        <v>728</v>
      </c>
      <c r="L65">
        <v>1191</v>
      </c>
      <c r="N65">
        <v>1013</v>
      </c>
      <c r="O65" t="s">
        <v>729</v>
      </c>
      <c r="P65" t="s">
        <v>729</v>
      </c>
      <c r="Q65">
        <v>1</v>
      </c>
      <c r="W65">
        <v>0</v>
      </c>
      <c r="X65">
        <v>476480486</v>
      </c>
      <c r="Y65">
        <f>(AT65*0.7)</f>
        <v>0.11199999999999999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M65">
        <v>-2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0.16</v>
      </c>
      <c r="AU65" t="s">
        <v>22</v>
      </c>
      <c r="AV65">
        <v>1</v>
      </c>
      <c r="AW65">
        <v>2</v>
      </c>
      <c r="AX65">
        <v>150195853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U65">
        <f>ROUND(AT65*Source!I46*AH65*AL65,2)</f>
        <v>0</v>
      </c>
      <c r="CV65">
        <f>ROUND(Y65*Source!I46,9)</f>
        <v>4.2560000000000002</v>
      </c>
      <c r="CW65">
        <v>0</v>
      </c>
      <c r="CX65">
        <f>ROUND(Y65*Source!I46,9)</f>
        <v>4.2560000000000002</v>
      </c>
      <c r="CY65">
        <f>AD65</f>
        <v>0</v>
      </c>
      <c r="CZ65">
        <f>AH65</f>
        <v>0</v>
      </c>
      <c r="DA65">
        <f>AL65</f>
        <v>1</v>
      </c>
      <c r="DB65">
        <f>ROUND((ROUND(AT65*CZ65,2)*0.7),6)</f>
        <v>0</v>
      </c>
      <c r="DC65">
        <f>ROUND((ROUND(AT65*AG65,2)*0.7),6)</f>
        <v>0</v>
      </c>
      <c r="DD65" t="s">
        <v>3</v>
      </c>
      <c r="DE65" t="s">
        <v>3</v>
      </c>
      <c r="DF65">
        <f t="shared" ref="DF65:DF128" si="4">ROUND(ROUND(AE65,2)*CX65,2)</f>
        <v>0</v>
      </c>
      <c r="DG65">
        <f t="shared" ref="DG65:DG128" si="5">ROUND(ROUND(AF65,2)*CX65,2)</f>
        <v>0</v>
      </c>
      <c r="DH65">
        <f t="shared" ref="DH65:DH128" si="6">ROUND(ROUND(AG65,2)*CX65,2)</f>
        <v>0</v>
      </c>
      <c r="DI65">
        <f t="shared" ref="DI65:DI128" si="7">ROUND(ROUND(AH65,2)*CX65,2)</f>
        <v>0</v>
      </c>
      <c r="DJ65">
        <f>DI65</f>
        <v>0</v>
      </c>
      <c r="DK65">
        <v>0</v>
      </c>
      <c r="DL65" t="s">
        <v>3</v>
      </c>
      <c r="DM65">
        <v>0</v>
      </c>
      <c r="DN65" t="s">
        <v>3</v>
      </c>
      <c r="DO65">
        <v>0</v>
      </c>
    </row>
    <row r="66" spans="1:119" x14ac:dyDescent="0.2">
      <c r="A66">
        <f>ROW(Source!A46)</f>
        <v>46</v>
      </c>
      <c r="B66">
        <v>150194011</v>
      </c>
      <c r="C66">
        <v>150195844</v>
      </c>
      <c r="D66">
        <v>147295400</v>
      </c>
      <c r="E66">
        <v>1</v>
      </c>
      <c r="F66">
        <v>1</v>
      </c>
      <c r="G66">
        <v>35</v>
      </c>
      <c r="H66">
        <v>2</v>
      </c>
      <c r="I66" t="s">
        <v>730</v>
      </c>
      <c r="J66" t="s">
        <v>731</v>
      </c>
      <c r="K66" t="s">
        <v>732</v>
      </c>
      <c r="L66">
        <v>1368</v>
      </c>
      <c r="N66">
        <v>1011</v>
      </c>
      <c r="O66" t="s">
        <v>733</v>
      </c>
      <c r="P66" t="s">
        <v>733</v>
      </c>
      <c r="Q66">
        <v>1</v>
      </c>
      <c r="W66">
        <v>0</v>
      </c>
      <c r="X66">
        <v>-1123321947</v>
      </c>
      <c r="Y66">
        <f>(AT66*0.7)</f>
        <v>1.3999999999999999E-2</v>
      </c>
      <c r="AA66">
        <v>0</v>
      </c>
      <c r="AB66">
        <v>789.86</v>
      </c>
      <c r="AC66">
        <v>515.51</v>
      </c>
      <c r="AD66">
        <v>0</v>
      </c>
      <c r="AE66">
        <v>0</v>
      </c>
      <c r="AF66">
        <v>789.86</v>
      </c>
      <c r="AG66">
        <v>515.51</v>
      </c>
      <c r="AH66">
        <v>0</v>
      </c>
      <c r="AI66">
        <v>1</v>
      </c>
      <c r="AJ66">
        <v>1</v>
      </c>
      <c r="AK66">
        <v>1</v>
      </c>
      <c r="AL66">
        <v>1</v>
      </c>
      <c r="AM66">
        <v>-2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0.02</v>
      </c>
      <c r="AU66" t="s">
        <v>22</v>
      </c>
      <c r="AV66">
        <v>0</v>
      </c>
      <c r="AW66">
        <v>2</v>
      </c>
      <c r="AX66">
        <v>150195854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V66">
        <v>0</v>
      </c>
      <c r="CW66">
        <f>ROUND(Y66*Source!I46,9)</f>
        <v>0.53200000000000003</v>
      </c>
      <c r="CX66">
        <f>ROUND(Y66*Source!I46,9)</f>
        <v>0.53200000000000003</v>
      </c>
      <c r="CY66">
        <f>AB66</f>
        <v>789.86</v>
      </c>
      <c r="CZ66">
        <f>AF66</f>
        <v>789.86</v>
      </c>
      <c r="DA66">
        <f>AJ66</f>
        <v>1</v>
      </c>
      <c r="DB66">
        <f>ROUND((ROUND(AT66*CZ66,2)*0.7),6)</f>
        <v>11.06</v>
      </c>
      <c r="DC66">
        <f>ROUND((ROUND(AT66*AG66,2)*0.7),6)</f>
        <v>7.2169999999999996</v>
      </c>
      <c r="DD66" t="s">
        <v>3</v>
      </c>
      <c r="DE66" t="s">
        <v>3</v>
      </c>
      <c r="DF66">
        <f t="shared" si="4"/>
        <v>0</v>
      </c>
      <c r="DG66">
        <f t="shared" si="5"/>
        <v>420.21</v>
      </c>
      <c r="DH66">
        <f t="shared" si="6"/>
        <v>274.25</v>
      </c>
      <c r="DI66">
        <f t="shared" si="7"/>
        <v>0</v>
      </c>
      <c r="DJ66">
        <f>DG66</f>
        <v>420.21</v>
      </c>
      <c r="DK66">
        <v>0</v>
      </c>
      <c r="DL66" t="s">
        <v>3</v>
      </c>
      <c r="DM66">
        <v>0</v>
      </c>
      <c r="DN66" t="s">
        <v>3</v>
      </c>
      <c r="DO66">
        <v>0</v>
      </c>
    </row>
    <row r="67" spans="1:119" x14ac:dyDescent="0.2">
      <c r="A67">
        <f>ROW(Source!A46)</f>
        <v>46</v>
      </c>
      <c r="B67">
        <v>150194011</v>
      </c>
      <c r="C67">
        <v>150195844</v>
      </c>
      <c r="D67">
        <v>147297319</v>
      </c>
      <c r="E67">
        <v>1</v>
      </c>
      <c r="F67">
        <v>1</v>
      </c>
      <c r="G67">
        <v>35</v>
      </c>
      <c r="H67">
        <v>3</v>
      </c>
      <c r="I67" t="s">
        <v>738</v>
      </c>
      <c r="J67" t="s">
        <v>739</v>
      </c>
      <c r="K67" t="s">
        <v>740</v>
      </c>
      <c r="L67">
        <v>1346</v>
      </c>
      <c r="N67">
        <v>1009</v>
      </c>
      <c r="O67" t="s">
        <v>741</v>
      </c>
      <c r="P67" t="s">
        <v>741</v>
      </c>
      <c r="Q67">
        <v>1</v>
      </c>
      <c r="W67">
        <v>0</v>
      </c>
      <c r="X67">
        <v>1286462142</v>
      </c>
      <c r="Y67">
        <f>(AT67*1)</f>
        <v>2.0000000000000002E-5</v>
      </c>
      <c r="AA67">
        <v>412.97</v>
      </c>
      <c r="AB67">
        <v>0</v>
      </c>
      <c r="AC67">
        <v>0</v>
      </c>
      <c r="AD67">
        <v>0</v>
      </c>
      <c r="AE67">
        <v>412.97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M67">
        <v>-2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2.0000000000000002E-5</v>
      </c>
      <c r="AU67" t="s">
        <v>21</v>
      </c>
      <c r="AV67">
        <v>0</v>
      </c>
      <c r="AW67">
        <v>2</v>
      </c>
      <c r="AX67">
        <v>150195855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V67">
        <v>0</v>
      </c>
      <c r="CW67">
        <v>0</v>
      </c>
      <c r="CX67">
        <f>ROUND(Y67*Source!I46,9)</f>
        <v>7.6000000000000004E-4</v>
      </c>
      <c r="CY67">
        <f>AA67</f>
        <v>412.97</v>
      </c>
      <c r="CZ67">
        <f>AE67</f>
        <v>412.97</v>
      </c>
      <c r="DA67">
        <f>AI67</f>
        <v>1</v>
      </c>
      <c r="DB67">
        <f>ROUND((ROUND(AT67*CZ67,2)*1),6)</f>
        <v>0.01</v>
      </c>
      <c r="DC67">
        <f>ROUND((ROUND(AT67*AG67,2)*1),6)</f>
        <v>0</v>
      </c>
      <c r="DD67" t="s">
        <v>3</v>
      </c>
      <c r="DE67" t="s">
        <v>3</v>
      </c>
      <c r="DF67">
        <f t="shared" si="4"/>
        <v>0.31</v>
      </c>
      <c r="DG67">
        <f t="shared" si="5"/>
        <v>0</v>
      </c>
      <c r="DH67">
        <f t="shared" si="6"/>
        <v>0</v>
      </c>
      <c r="DI67">
        <f t="shared" si="7"/>
        <v>0</v>
      </c>
      <c r="DJ67">
        <f>DF67</f>
        <v>0.31</v>
      </c>
      <c r="DK67">
        <v>0</v>
      </c>
      <c r="DL67" t="s">
        <v>3</v>
      </c>
      <c r="DM67">
        <v>0</v>
      </c>
      <c r="DN67" t="s">
        <v>3</v>
      </c>
      <c r="DO67">
        <v>0</v>
      </c>
    </row>
    <row r="68" spans="1:119" x14ac:dyDescent="0.2">
      <c r="A68">
        <f>ROW(Source!A46)</f>
        <v>46</v>
      </c>
      <c r="B68">
        <v>150194011</v>
      </c>
      <c r="C68">
        <v>150195844</v>
      </c>
      <c r="D68">
        <v>147297361</v>
      </c>
      <c r="E68">
        <v>1</v>
      </c>
      <c r="F68">
        <v>1</v>
      </c>
      <c r="G68">
        <v>35</v>
      </c>
      <c r="H68">
        <v>3</v>
      </c>
      <c r="I68" t="s">
        <v>748</v>
      </c>
      <c r="J68" t="s">
        <v>749</v>
      </c>
      <c r="K68" t="s">
        <v>750</v>
      </c>
      <c r="L68">
        <v>1327</v>
      </c>
      <c r="N68">
        <v>1005</v>
      </c>
      <c r="O68" t="s">
        <v>751</v>
      </c>
      <c r="P68" t="s">
        <v>751</v>
      </c>
      <c r="Q68">
        <v>1</v>
      </c>
      <c r="W68">
        <v>0</v>
      </c>
      <c r="X68">
        <v>1402440005</v>
      </c>
      <c r="Y68">
        <f>(AT68*1)</f>
        <v>0.01</v>
      </c>
      <c r="AA68">
        <v>48.08</v>
      </c>
      <c r="AB68">
        <v>0</v>
      </c>
      <c r="AC68">
        <v>0</v>
      </c>
      <c r="AD68">
        <v>0</v>
      </c>
      <c r="AE68">
        <v>48.08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M68">
        <v>-2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0.01</v>
      </c>
      <c r="AU68" t="s">
        <v>21</v>
      </c>
      <c r="AV68">
        <v>0</v>
      </c>
      <c r="AW68">
        <v>2</v>
      </c>
      <c r="AX68">
        <v>150195856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V68">
        <v>0</v>
      </c>
      <c r="CW68">
        <v>0</v>
      </c>
      <c r="CX68">
        <f>ROUND(Y68*Source!I46,9)</f>
        <v>0.38</v>
      </c>
      <c r="CY68">
        <f>AA68</f>
        <v>48.08</v>
      </c>
      <c r="CZ68">
        <f>AE68</f>
        <v>48.08</v>
      </c>
      <c r="DA68">
        <f>AI68</f>
        <v>1</v>
      </c>
      <c r="DB68">
        <f>ROUND((ROUND(AT68*CZ68,2)*1),6)</f>
        <v>0.48</v>
      </c>
      <c r="DC68">
        <f>ROUND((ROUND(AT68*AG68,2)*1),6)</f>
        <v>0</v>
      </c>
      <c r="DD68" t="s">
        <v>3</v>
      </c>
      <c r="DE68" t="s">
        <v>3</v>
      </c>
      <c r="DF68">
        <f t="shared" si="4"/>
        <v>18.27</v>
      </c>
      <c r="DG68">
        <f t="shared" si="5"/>
        <v>0</v>
      </c>
      <c r="DH68">
        <f t="shared" si="6"/>
        <v>0</v>
      </c>
      <c r="DI68">
        <f t="shared" si="7"/>
        <v>0</v>
      </c>
      <c r="DJ68">
        <f>DF68</f>
        <v>18.27</v>
      </c>
      <c r="DK68">
        <v>0</v>
      </c>
      <c r="DL68" t="s">
        <v>3</v>
      </c>
      <c r="DM68">
        <v>0</v>
      </c>
      <c r="DN68" t="s">
        <v>3</v>
      </c>
      <c r="DO68">
        <v>0</v>
      </c>
    </row>
    <row r="69" spans="1:119" x14ac:dyDescent="0.2">
      <c r="A69">
        <f>ROW(Source!A47)</f>
        <v>47</v>
      </c>
      <c r="B69">
        <v>150194011</v>
      </c>
      <c r="C69">
        <v>150195857</v>
      </c>
      <c r="D69">
        <v>147282019</v>
      </c>
      <c r="E69">
        <v>35</v>
      </c>
      <c r="F69">
        <v>1</v>
      </c>
      <c r="G69">
        <v>35</v>
      </c>
      <c r="H69">
        <v>1</v>
      </c>
      <c r="I69" t="s">
        <v>727</v>
      </c>
      <c r="J69" t="s">
        <v>3</v>
      </c>
      <c r="K69" t="s">
        <v>728</v>
      </c>
      <c r="L69">
        <v>1191</v>
      </c>
      <c r="N69">
        <v>1013</v>
      </c>
      <c r="O69" t="s">
        <v>729</v>
      </c>
      <c r="P69" t="s">
        <v>729</v>
      </c>
      <c r="Q69">
        <v>1</v>
      </c>
      <c r="W69">
        <v>0</v>
      </c>
      <c r="X69">
        <v>476480486</v>
      </c>
      <c r="Y69">
        <f>((AT69*0.75)*11)</f>
        <v>0.32999999999999996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M69">
        <v>-2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0.04</v>
      </c>
      <c r="AU69" t="s">
        <v>32</v>
      </c>
      <c r="AV69">
        <v>1</v>
      </c>
      <c r="AW69">
        <v>2</v>
      </c>
      <c r="AX69">
        <v>150195866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U69">
        <f>ROUND(AT69*Source!I47*AH69*AL69,2)</f>
        <v>0</v>
      </c>
      <c r="CV69">
        <f>ROUND(Y69*Source!I47,9)</f>
        <v>12.54</v>
      </c>
      <c r="CW69">
        <v>0</v>
      </c>
      <c r="CX69">
        <f>ROUND(Y69*Source!I47,9)</f>
        <v>12.54</v>
      </c>
      <c r="CY69">
        <f>AD69</f>
        <v>0</v>
      </c>
      <c r="CZ69">
        <f>AH69</f>
        <v>0</v>
      </c>
      <c r="DA69">
        <f>AL69</f>
        <v>1</v>
      </c>
      <c r="DB69">
        <f>ROUND(((ROUND(AT69*CZ69,2)*0.75)*11),6)</f>
        <v>0</v>
      </c>
      <c r="DC69">
        <f>ROUND(((ROUND(AT69*AG69,2)*0.75)*11),6)</f>
        <v>0</v>
      </c>
      <c r="DD69" t="s">
        <v>3</v>
      </c>
      <c r="DE69" t="s">
        <v>3</v>
      </c>
      <c r="DF69">
        <f t="shared" si="4"/>
        <v>0</v>
      </c>
      <c r="DG69">
        <f t="shared" si="5"/>
        <v>0</v>
      </c>
      <c r="DH69">
        <f t="shared" si="6"/>
        <v>0</v>
      </c>
      <c r="DI69">
        <f t="shared" si="7"/>
        <v>0</v>
      </c>
      <c r="DJ69">
        <f>DI69</f>
        <v>0</v>
      </c>
      <c r="DK69">
        <v>0</v>
      </c>
      <c r="DL69" t="s">
        <v>3</v>
      </c>
      <c r="DM69">
        <v>0</v>
      </c>
      <c r="DN69" t="s">
        <v>3</v>
      </c>
      <c r="DO69">
        <v>0</v>
      </c>
    </row>
    <row r="70" spans="1:119" x14ac:dyDescent="0.2">
      <c r="A70">
        <f>ROW(Source!A47)</f>
        <v>47</v>
      </c>
      <c r="B70">
        <v>150194011</v>
      </c>
      <c r="C70">
        <v>150195857</v>
      </c>
      <c r="D70">
        <v>147295400</v>
      </c>
      <c r="E70">
        <v>1</v>
      </c>
      <c r="F70">
        <v>1</v>
      </c>
      <c r="G70">
        <v>35</v>
      </c>
      <c r="H70">
        <v>2</v>
      </c>
      <c r="I70" t="s">
        <v>730</v>
      </c>
      <c r="J70" t="s">
        <v>731</v>
      </c>
      <c r="K70" t="s">
        <v>732</v>
      </c>
      <c r="L70">
        <v>1368</v>
      </c>
      <c r="N70">
        <v>1011</v>
      </c>
      <c r="O70" t="s">
        <v>733</v>
      </c>
      <c r="P70" t="s">
        <v>733</v>
      </c>
      <c r="Q70">
        <v>1</v>
      </c>
      <c r="W70">
        <v>0</v>
      </c>
      <c r="X70">
        <v>-1123321947</v>
      </c>
      <c r="Y70">
        <f>((AT70*0.75)*11)</f>
        <v>4.1249999999999995E-2</v>
      </c>
      <c r="AA70">
        <v>0</v>
      </c>
      <c r="AB70">
        <v>789.86</v>
      </c>
      <c r="AC70">
        <v>515.51</v>
      </c>
      <c r="AD70">
        <v>0</v>
      </c>
      <c r="AE70">
        <v>0</v>
      </c>
      <c r="AF70">
        <v>789.86</v>
      </c>
      <c r="AG70">
        <v>515.51</v>
      </c>
      <c r="AH70">
        <v>0</v>
      </c>
      <c r="AI70">
        <v>1</v>
      </c>
      <c r="AJ70">
        <v>1</v>
      </c>
      <c r="AK70">
        <v>1</v>
      </c>
      <c r="AL70">
        <v>1</v>
      </c>
      <c r="AM70">
        <v>-2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5.0000000000000001E-3</v>
      </c>
      <c r="AU70" t="s">
        <v>32</v>
      </c>
      <c r="AV70">
        <v>0</v>
      </c>
      <c r="AW70">
        <v>2</v>
      </c>
      <c r="AX70">
        <v>150195867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V70">
        <v>0</v>
      </c>
      <c r="CW70">
        <f>ROUND(Y70*Source!I47,9)</f>
        <v>1.5674999999999999</v>
      </c>
      <c r="CX70">
        <f>ROUND(Y70*Source!I47,9)</f>
        <v>1.5674999999999999</v>
      </c>
      <c r="CY70">
        <f>AB70</f>
        <v>789.86</v>
      </c>
      <c r="CZ70">
        <f>AF70</f>
        <v>789.86</v>
      </c>
      <c r="DA70">
        <f>AJ70</f>
        <v>1</v>
      </c>
      <c r="DB70">
        <f>ROUND(((ROUND(AT70*CZ70,2)*0.75)*11),6)</f>
        <v>32.587499999999999</v>
      </c>
      <c r="DC70">
        <f>ROUND(((ROUND(AT70*AG70,2)*0.75)*11),6)</f>
        <v>21.285</v>
      </c>
      <c r="DD70" t="s">
        <v>3</v>
      </c>
      <c r="DE70" t="s">
        <v>3</v>
      </c>
      <c r="DF70">
        <f t="shared" si="4"/>
        <v>0</v>
      </c>
      <c r="DG70">
        <f t="shared" si="5"/>
        <v>1238.1099999999999</v>
      </c>
      <c r="DH70">
        <f t="shared" si="6"/>
        <v>808.06</v>
      </c>
      <c r="DI70">
        <f t="shared" si="7"/>
        <v>0</v>
      </c>
      <c r="DJ70">
        <f>DG70</f>
        <v>1238.1099999999999</v>
      </c>
      <c r="DK70">
        <v>0</v>
      </c>
      <c r="DL70" t="s">
        <v>3</v>
      </c>
      <c r="DM70">
        <v>0</v>
      </c>
      <c r="DN70" t="s">
        <v>3</v>
      </c>
      <c r="DO70">
        <v>0</v>
      </c>
    </row>
    <row r="71" spans="1:119" x14ac:dyDescent="0.2">
      <c r="A71">
        <f>ROW(Source!A47)</f>
        <v>47</v>
      </c>
      <c r="B71">
        <v>150194011</v>
      </c>
      <c r="C71">
        <v>150195857</v>
      </c>
      <c r="D71">
        <v>147297319</v>
      </c>
      <c r="E71">
        <v>1</v>
      </c>
      <c r="F71">
        <v>1</v>
      </c>
      <c r="G71">
        <v>35</v>
      </c>
      <c r="H71">
        <v>3</v>
      </c>
      <c r="I71" t="s">
        <v>738</v>
      </c>
      <c r="J71" t="s">
        <v>739</v>
      </c>
      <c r="K71" t="s">
        <v>740</v>
      </c>
      <c r="L71">
        <v>1346</v>
      </c>
      <c r="N71">
        <v>1009</v>
      </c>
      <c r="O71" t="s">
        <v>741</v>
      </c>
      <c r="P71" t="s">
        <v>741</v>
      </c>
      <c r="Q71">
        <v>1</v>
      </c>
      <c r="W71">
        <v>0</v>
      </c>
      <c r="X71">
        <v>1286462142</v>
      </c>
      <c r="Y71">
        <f>((AT71*1)*11)</f>
        <v>2.2000000000000001E-4</v>
      </c>
      <c r="AA71">
        <v>412.97</v>
      </c>
      <c r="AB71">
        <v>0</v>
      </c>
      <c r="AC71">
        <v>0</v>
      </c>
      <c r="AD71">
        <v>0</v>
      </c>
      <c r="AE71">
        <v>412.97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M71">
        <v>-2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2.0000000000000002E-5</v>
      </c>
      <c r="AU71" t="s">
        <v>31</v>
      </c>
      <c r="AV71">
        <v>0</v>
      </c>
      <c r="AW71">
        <v>2</v>
      </c>
      <c r="AX71">
        <v>150195868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V71">
        <v>0</v>
      </c>
      <c r="CW71">
        <v>0</v>
      </c>
      <c r="CX71">
        <f>ROUND(Y71*Source!I47,9)</f>
        <v>8.3599999999999994E-3</v>
      </c>
      <c r="CY71">
        <f>AA71</f>
        <v>412.97</v>
      </c>
      <c r="CZ71">
        <f>AE71</f>
        <v>412.97</v>
      </c>
      <c r="DA71">
        <f>AI71</f>
        <v>1</v>
      </c>
      <c r="DB71">
        <f>ROUND(((ROUND(AT71*CZ71,2)*1)*11),6)</f>
        <v>0.11</v>
      </c>
      <c r="DC71">
        <f>ROUND(((ROUND(AT71*AG71,2)*1)*11),6)</f>
        <v>0</v>
      </c>
      <c r="DD71" t="s">
        <v>3</v>
      </c>
      <c r="DE71" t="s">
        <v>3</v>
      </c>
      <c r="DF71">
        <f t="shared" si="4"/>
        <v>3.45</v>
      </c>
      <c r="DG71">
        <f t="shared" si="5"/>
        <v>0</v>
      </c>
      <c r="DH71">
        <f t="shared" si="6"/>
        <v>0</v>
      </c>
      <c r="DI71">
        <f t="shared" si="7"/>
        <v>0</v>
      </c>
      <c r="DJ71">
        <f>DF71</f>
        <v>3.45</v>
      </c>
      <c r="DK71">
        <v>0</v>
      </c>
      <c r="DL71" t="s">
        <v>3</v>
      </c>
      <c r="DM71">
        <v>0</v>
      </c>
      <c r="DN71" t="s">
        <v>3</v>
      </c>
      <c r="DO71">
        <v>0</v>
      </c>
    </row>
    <row r="72" spans="1:119" x14ac:dyDescent="0.2">
      <c r="A72">
        <f>ROW(Source!A47)</f>
        <v>47</v>
      </c>
      <c r="B72">
        <v>150194011</v>
      </c>
      <c r="C72">
        <v>150195857</v>
      </c>
      <c r="D72">
        <v>147297361</v>
      </c>
      <c r="E72">
        <v>1</v>
      </c>
      <c r="F72">
        <v>1</v>
      </c>
      <c r="G72">
        <v>35</v>
      </c>
      <c r="H72">
        <v>3</v>
      </c>
      <c r="I72" t="s">
        <v>748</v>
      </c>
      <c r="J72" t="s">
        <v>749</v>
      </c>
      <c r="K72" t="s">
        <v>750</v>
      </c>
      <c r="L72">
        <v>1327</v>
      </c>
      <c r="N72">
        <v>1005</v>
      </c>
      <c r="O72" t="s">
        <v>751</v>
      </c>
      <c r="P72" t="s">
        <v>751</v>
      </c>
      <c r="Q72">
        <v>1</v>
      </c>
      <c r="W72">
        <v>0</v>
      </c>
      <c r="X72">
        <v>1402440005</v>
      </c>
      <c r="Y72">
        <f>((AT72*1)*11)</f>
        <v>0.11</v>
      </c>
      <c r="AA72">
        <v>48.08</v>
      </c>
      <c r="AB72">
        <v>0</v>
      </c>
      <c r="AC72">
        <v>0</v>
      </c>
      <c r="AD72">
        <v>0</v>
      </c>
      <c r="AE72">
        <v>48.08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M72">
        <v>-2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0.01</v>
      </c>
      <c r="AU72" t="s">
        <v>31</v>
      </c>
      <c r="AV72">
        <v>0</v>
      </c>
      <c r="AW72">
        <v>2</v>
      </c>
      <c r="AX72">
        <v>150195869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V72">
        <v>0</v>
      </c>
      <c r="CW72">
        <v>0</v>
      </c>
      <c r="CX72">
        <f>ROUND(Y72*Source!I47,9)</f>
        <v>4.18</v>
      </c>
      <c r="CY72">
        <f>AA72</f>
        <v>48.08</v>
      </c>
      <c r="CZ72">
        <f>AE72</f>
        <v>48.08</v>
      </c>
      <c r="DA72">
        <f>AI72</f>
        <v>1</v>
      </c>
      <c r="DB72">
        <f>ROUND(((ROUND(AT72*CZ72,2)*1)*11),6)</f>
        <v>5.28</v>
      </c>
      <c r="DC72">
        <f>ROUND(((ROUND(AT72*AG72,2)*1)*11),6)</f>
        <v>0</v>
      </c>
      <c r="DD72" t="s">
        <v>3</v>
      </c>
      <c r="DE72" t="s">
        <v>3</v>
      </c>
      <c r="DF72">
        <f t="shared" si="4"/>
        <v>200.97</v>
      </c>
      <c r="DG72">
        <f t="shared" si="5"/>
        <v>0</v>
      </c>
      <c r="DH72">
        <f t="shared" si="6"/>
        <v>0</v>
      </c>
      <c r="DI72">
        <f t="shared" si="7"/>
        <v>0</v>
      </c>
      <c r="DJ72">
        <f>DF72</f>
        <v>200.97</v>
      </c>
      <c r="DK72">
        <v>0</v>
      </c>
      <c r="DL72" t="s">
        <v>3</v>
      </c>
      <c r="DM72">
        <v>0</v>
      </c>
      <c r="DN72" t="s">
        <v>3</v>
      </c>
      <c r="DO72">
        <v>0</v>
      </c>
    </row>
    <row r="73" spans="1:119" x14ac:dyDescent="0.2">
      <c r="A73">
        <f>ROW(Source!A48)</f>
        <v>48</v>
      </c>
      <c r="B73">
        <v>150194011</v>
      </c>
      <c r="C73">
        <v>150195870</v>
      </c>
      <c r="D73">
        <v>147282019</v>
      </c>
      <c r="E73">
        <v>35</v>
      </c>
      <c r="F73">
        <v>1</v>
      </c>
      <c r="G73">
        <v>35</v>
      </c>
      <c r="H73">
        <v>1</v>
      </c>
      <c r="I73" t="s">
        <v>727</v>
      </c>
      <c r="J73" t="s">
        <v>3</v>
      </c>
      <c r="K73" t="s">
        <v>728</v>
      </c>
      <c r="L73">
        <v>1191</v>
      </c>
      <c r="N73">
        <v>1013</v>
      </c>
      <c r="O73" t="s">
        <v>729</v>
      </c>
      <c r="P73" t="s">
        <v>729</v>
      </c>
      <c r="Q73">
        <v>1</v>
      </c>
      <c r="W73">
        <v>0</v>
      </c>
      <c r="X73">
        <v>476480486</v>
      </c>
      <c r="Y73">
        <f>AT73</f>
        <v>0.32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M73">
        <v>-2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0.32</v>
      </c>
      <c r="AU73" t="s">
        <v>3</v>
      </c>
      <c r="AV73">
        <v>1</v>
      </c>
      <c r="AW73">
        <v>2</v>
      </c>
      <c r="AX73">
        <v>150195877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U73">
        <f>ROUND(AT73*Source!I48*AH73*AL73,2)</f>
        <v>0</v>
      </c>
      <c r="CV73">
        <f>ROUND(Y73*Source!I48,9)</f>
        <v>0.32</v>
      </c>
      <c r="CW73">
        <v>0</v>
      </c>
      <c r="CX73">
        <f>ROUND(Y73*Source!I48,9)</f>
        <v>0.32</v>
      </c>
      <c r="CY73">
        <f>AD73</f>
        <v>0</v>
      </c>
      <c r="CZ73">
        <f>AH73</f>
        <v>0</v>
      </c>
      <c r="DA73">
        <f>AL73</f>
        <v>1</v>
      </c>
      <c r="DB73">
        <f>ROUND(ROUND(AT73*CZ73,2),6)</f>
        <v>0</v>
      </c>
      <c r="DC73">
        <f>ROUND(ROUND(AT73*AG73,2),6)</f>
        <v>0</v>
      </c>
      <c r="DD73" t="s">
        <v>3</v>
      </c>
      <c r="DE73" t="s">
        <v>3</v>
      </c>
      <c r="DF73">
        <f t="shared" si="4"/>
        <v>0</v>
      </c>
      <c r="DG73">
        <f t="shared" si="5"/>
        <v>0</v>
      </c>
      <c r="DH73">
        <f t="shared" si="6"/>
        <v>0</v>
      </c>
      <c r="DI73">
        <f t="shared" si="7"/>
        <v>0</v>
      </c>
      <c r="DJ73">
        <f>DI73</f>
        <v>0</v>
      </c>
      <c r="DK73">
        <v>0</v>
      </c>
      <c r="DL73" t="s">
        <v>3</v>
      </c>
      <c r="DM73">
        <v>0</v>
      </c>
      <c r="DN73" t="s">
        <v>3</v>
      </c>
      <c r="DO73">
        <v>0</v>
      </c>
    </row>
    <row r="74" spans="1:119" x14ac:dyDescent="0.2">
      <c r="A74">
        <f>ROW(Source!A48)</f>
        <v>48</v>
      </c>
      <c r="B74">
        <v>150194011</v>
      </c>
      <c r="C74">
        <v>150195870</v>
      </c>
      <c r="D74">
        <v>147297367</v>
      </c>
      <c r="E74">
        <v>1</v>
      </c>
      <c r="F74">
        <v>1</v>
      </c>
      <c r="G74">
        <v>35</v>
      </c>
      <c r="H74">
        <v>3</v>
      </c>
      <c r="I74" t="s">
        <v>752</v>
      </c>
      <c r="J74" t="s">
        <v>753</v>
      </c>
      <c r="K74" t="s">
        <v>754</v>
      </c>
      <c r="L74">
        <v>1346</v>
      </c>
      <c r="N74">
        <v>1009</v>
      </c>
      <c r="O74" t="s">
        <v>741</v>
      </c>
      <c r="P74" t="s">
        <v>741</v>
      </c>
      <c r="Q74">
        <v>1</v>
      </c>
      <c r="W74">
        <v>0</v>
      </c>
      <c r="X74">
        <v>-20334964</v>
      </c>
      <c r="Y74">
        <f>AT74</f>
        <v>1E-3</v>
      </c>
      <c r="AA74">
        <v>29.29</v>
      </c>
      <c r="AB74">
        <v>0</v>
      </c>
      <c r="AC74">
        <v>0</v>
      </c>
      <c r="AD74">
        <v>0</v>
      </c>
      <c r="AE74">
        <v>29.29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M74">
        <v>-2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1E-3</v>
      </c>
      <c r="AU74" t="s">
        <v>3</v>
      </c>
      <c r="AV74">
        <v>0</v>
      </c>
      <c r="AW74">
        <v>2</v>
      </c>
      <c r="AX74">
        <v>150195878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V74">
        <v>0</v>
      </c>
      <c r="CW74">
        <v>0</v>
      </c>
      <c r="CX74">
        <f>ROUND(Y74*Source!I48,9)</f>
        <v>1E-3</v>
      </c>
      <c r="CY74">
        <f>AA74</f>
        <v>29.29</v>
      </c>
      <c r="CZ74">
        <f>AE74</f>
        <v>29.29</v>
      </c>
      <c r="DA74">
        <f>AI74</f>
        <v>1</v>
      </c>
      <c r="DB74">
        <f>ROUND(ROUND(AT74*CZ74,2),6)</f>
        <v>0.03</v>
      </c>
      <c r="DC74">
        <f>ROUND(ROUND(AT74*AG74,2),6)</f>
        <v>0</v>
      </c>
      <c r="DD74" t="s">
        <v>3</v>
      </c>
      <c r="DE74" t="s">
        <v>3</v>
      </c>
      <c r="DF74">
        <f t="shared" si="4"/>
        <v>0.03</v>
      </c>
      <c r="DG74">
        <f t="shared" si="5"/>
        <v>0</v>
      </c>
      <c r="DH74">
        <f t="shared" si="6"/>
        <v>0</v>
      </c>
      <c r="DI74">
        <f t="shared" si="7"/>
        <v>0</v>
      </c>
      <c r="DJ74">
        <f>DF74</f>
        <v>0.03</v>
      </c>
      <c r="DK74">
        <v>0</v>
      </c>
      <c r="DL74" t="s">
        <v>3</v>
      </c>
      <c r="DM74">
        <v>0</v>
      </c>
      <c r="DN74" t="s">
        <v>3</v>
      </c>
      <c r="DO74">
        <v>0</v>
      </c>
    </row>
    <row r="75" spans="1:119" x14ac:dyDescent="0.2">
      <c r="A75">
        <f>ROW(Source!A48)</f>
        <v>48</v>
      </c>
      <c r="B75">
        <v>150194011</v>
      </c>
      <c r="C75">
        <v>150195870</v>
      </c>
      <c r="D75">
        <v>147295794</v>
      </c>
      <c r="E75">
        <v>1</v>
      </c>
      <c r="F75">
        <v>1</v>
      </c>
      <c r="G75">
        <v>35</v>
      </c>
      <c r="H75">
        <v>3</v>
      </c>
      <c r="I75" t="s">
        <v>755</v>
      </c>
      <c r="J75" t="s">
        <v>756</v>
      </c>
      <c r="K75" t="s">
        <v>757</v>
      </c>
      <c r="L75">
        <v>1296</v>
      </c>
      <c r="N75">
        <v>1002</v>
      </c>
      <c r="O75" t="s">
        <v>758</v>
      </c>
      <c r="P75" t="s">
        <v>758</v>
      </c>
      <c r="Q75">
        <v>1</v>
      </c>
      <c r="W75">
        <v>0</v>
      </c>
      <c r="X75">
        <v>-1791503361</v>
      </c>
      <c r="Y75">
        <f>AT75</f>
        <v>3.0000000000000001E-3</v>
      </c>
      <c r="AA75">
        <v>13856.59</v>
      </c>
      <c r="AB75">
        <v>0</v>
      </c>
      <c r="AC75">
        <v>0</v>
      </c>
      <c r="AD75">
        <v>0</v>
      </c>
      <c r="AE75">
        <v>13856.59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M75">
        <v>-2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3.0000000000000001E-3</v>
      </c>
      <c r="AU75" t="s">
        <v>3</v>
      </c>
      <c r="AV75">
        <v>0</v>
      </c>
      <c r="AW75">
        <v>2</v>
      </c>
      <c r="AX75">
        <v>150195879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V75">
        <v>0</v>
      </c>
      <c r="CW75">
        <v>0</v>
      </c>
      <c r="CX75">
        <f>ROUND(Y75*Source!I48,9)</f>
        <v>3.0000000000000001E-3</v>
      </c>
      <c r="CY75">
        <f>AA75</f>
        <v>13856.59</v>
      </c>
      <c r="CZ75">
        <f>AE75</f>
        <v>13856.59</v>
      </c>
      <c r="DA75">
        <f>AI75</f>
        <v>1</v>
      </c>
      <c r="DB75">
        <f>ROUND(ROUND(AT75*CZ75,2),6)</f>
        <v>41.57</v>
      </c>
      <c r="DC75">
        <f>ROUND(ROUND(AT75*AG75,2),6)</f>
        <v>0</v>
      </c>
      <c r="DD75" t="s">
        <v>3</v>
      </c>
      <c r="DE75" t="s">
        <v>3</v>
      </c>
      <c r="DF75">
        <f t="shared" si="4"/>
        <v>41.57</v>
      </c>
      <c r="DG75">
        <f t="shared" si="5"/>
        <v>0</v>
      </c>
      <c r="DH75">
        <f t="shared" si="6"/>
        <v>0</v>
      </c>
      <c r="DI75">
        <f t="shared" si="7"/>
        <v>0</v>
      </c>
      <c r="DJ75">
        <f>DF75</f>
        <v>41.57</v>
      </c>
      <c r="DK75">
        <v>0</v>
      </c>
      <c r="DL75" t="s">
        <v>3</v>
      </c>
      <c r="DM75">
        <v>0</v>
      </c>
      <c r="DN75" t="s">
        <v>3</v>
      </c>
      <c r="DO75">
        <v>0</v>
      </c>
    </row>
    <row r="76" spans="1:119" x14ac:dyDescent="0.2">
      <c r="A76">
        <f>ROW(Source!A84)</f>
        <v>84</v>
      </c>
      <c r="B76">
        <v>150194011</v>
      </c>
      <c r="C76">
        <v>150195880</v>
      </c>
      <c r="D76">
        <v>147282019</v>
      </c>
      <c r="E76">
        <v>35</v>
      </c>
      <c r="F76">
        <v>1</v>
      </c>
      <c r="G76">
        <v>35</v>
      </c>
      <c r="H76">
        <v>1</v>
      </c>
      <c r="I76" t="s">
        <v>727</v>
      </c>
      <c r="J76" t="s">
        <v>3</v>
      </c>
      <c r="K76" t="s">
        <v>728</v>
      </c>
      <c r="L76">
        <v>1191</v>
      </c>
      <c r="N76">
        <v>1013</v>
      </c>
      <c r="O76" t="s">
        <v>729</v>
      </c>
      <c r="P76" t="s">
        <v>729</v>
      </c>
      <c r="Q76">
        <v>1</v>
      </c>
      <c r="W76">
        <v>0</v>
      </c>
      <c r="X76">
        <v>476480486</v>
      </c>
      <c r="Y76">
        <f>(AT76*0.7)</f>
        <v>0.95899999999999996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M76">
        <v>-2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1.37</v>
      </c>
      <c r="AU76" t="s">
        <v>22</v>
      </c>
      <c r="AV76">
        <v>1</v>
      </c>
      <c r="AW76">
        <v>2</v>
      </c>
      <c r="AX76">
        <v>150195895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U76">
        <f>ROUND(AT76*Source!I84*AH76*AL76,2)</f>
        <v>0</v>
      </c>
      <c r="CV76">
        <f>ROUND(Y76*Source!I84,9)</f>
        <v>0.95899999999999996</v>
      </c>
      <c r="CW76">
        <v>0</v>
      </c>
      <c r="CX76">
        <f>ROUND(Y76*Source!I84,9)</f>
        <v>0.95899999999999996</v>
      </c>
      <c r="CY76">
        <f>AD76</f>
        <v>0</v>
      </c>
      <c r="CZ76">
        <f>AH76</f>
        <v>0</v>
      </c>
      <c r="DA76">
        <f>AL76</f>
        <v>1</v>
      </c>
      <c r="DB76">
        <f>ROUND((ROUND(AT76*CZ76,2)*0.7),6)</f>
        <v>0</v>
      </c>
      <c r="DC76">
        <f>ROUND((ROUND(AT76*AG76,2)*0.7),6)</f>
        <v>0</v>
      </c>
      <c r="DD76" t="s">
        <v>3</v>
      </c>
      <c r="DE76" t="s">
        <v>3</v>
      </c>
      <c r="DF76">
        <f t="shared" si="4"/>
        <v>0</v>
      </c>
      <c r="DG76">
        <f t="shared" si="5"/>
        <v>0</v>
      </c>
      <c r="DH76">
        <f t="shared" si="6"/>
        <v>0</v>
      </c>
      <c r="DI76">
        <f t="shared" si="7"/>
        <v>0</v>
      </c>
      <c r="DJ76">
        <f>DI76</f>
        <v>0</v>
      </c>
      <c r="DK76">
        <v>0</v>
      </c>
      <c r="DL76" t="s">
        <v>3</v>
      </c>
      <c r="DM76">
        <v>0</v>
      </c>
      <c r="DN76" t="s">
        <v>3</v>
      </c>
      <c r="DO76">
        <v>0</v>
      </c>
    </row>
    <row r="77" spans="1:119" x14ac:dyDescent="0.2">
      <c r="A77">
        <f>ROW(Source!A84)</f>
        <v>84</v>
      </c>
      <c r="B77">
        <v>150194011</v>
      </c>
      <c r="C77">
        <v>150195880</v>
      </c>
      <c r="D77">
        <v>147295400</v>
      </c>
      <c r="E77">
        <v>1</v>
      </c>
      <c r="F77">
        <v>1</v>
      </c>
      <c r="G77">
        <v>35</v>
      </c>
      <c r="H77">
        <v>2</v>
      </c>
      <c r="I77" t="s">
        <v>730</v>
      </c>
      <c r="J77" t="s">
        <v>731</v>
      </c>
      <c r="K77" t="s">
        <v>732</v>
      </c>
      <c r="L77">
        <v>1368</v>
      </c>
      <c r="N77">
        <v>1011</v>
      </c>
      <c r="O77" t="s">
        <v>733</v>
      </c>
      <c r="P77" t="s">
        <v>733</v>
      </c>
      <c r="Q77">
        <v>1</v>
      </c>
      <c r="W77">
        <v>0</v>
      </c>
      <c r="X77">
        <v>-1123321947</v>
      </c>
      <c r="Y77">
        <f>(AT77*0.7)</f>
        <v>0.11199999999999999</v>
      </c>
      <c r="AA77">
        <v>0</v>
      </c>
      <c r="AB77">
        <v>789.86</v>
      </c>
      <c r="AC77">
        <v>515.51</v>
      </c>
      <c r="AD77">
        <v>0</v>
      </c>
      <c r="AE77">
        <v>0</v>
      </c>
      <c r="AF77">
        <v>789.86</v>
      </c>
      <c r="AG77">
        <v>515.51</v>
      </c>
      <c r="AH77">
        <v>0</v>
      </c>
      <c r="AI77">
        <v>1</v>
      </c>
      <c r="AJ77">
        <v>1</v>
      </c>
      <c r="AK77">
        <v>1</v>
      </c>
      <c r="AL77">
        <v>1</v>
      </c>
      <c r="AM77">
        <v>-2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0.16</v>
      </c>
      <c r="AU77" t="s">
        <v>22</v>
      </c>
      <c r="AV77">
        <v>0</v>
      </c>
      <c r="AW77">
        <v>2</v>
      </c>
      <c r="AX77">
        <v>150195896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V77">
        <v>0</v>
      </c>
      <c r="CW77">
        <f>ROUND(Y77*Source!I84,9)</f>
        <v>0.112</v>
      </c>
      <c r="CX77">
        <f>ROUND(Y77*Source!I84,9)</f>
        <v>0.112</v>
      </c>
      <c r="CY77">
        <f>AB77</f>
        <v>789.86</v>
      </c>
      <c r="CZ77">
        <f>AF77</f>
        <v>789.86</v>
      </c>
      <c r="DA77">
        <f>AJ77</f>
        <v>1</v>
      </c>
      <c r="DB77">
        <f>ROUND((ROUND(AT77*CZ77,2)*0.7),6)</f>
        <v>88.465999999999994</v>
      </c>
      <c r="DC77">
        <f>ROUND((ROUND(AT77*AG77,2)*0.7),6)</f>
        <v>57.735999999999997</v>
      </c>
      <c r="DD77" t="s">
        <v>3</v>
      </c>
      <c r="DE77" t="s">
        <v>3</v>
      </c>
      <c r="DF77">
        <f t="shared" si="4"/>
        <v>0</v>
      </c>
      <c r="DG77">
        <f t="shared" si="5"/>
        <v>88.46</v>
      </c>
      <c r="DH77">
        <f t="shared" si="6"/>
        <v>57.74</v>
      </c>
      <c r="DI77">
        <f t="shared" si="7"/>
        <v>0</v>
      </c>
      <c r="DJ77">
        <f>DG77</f>
        <v>88.46</v>
      </c>
      <c r="DK77">
        <v>0</v>
      </c>
      <c r="DL77" t="s">
        <v>3</v>
      </c>
      <c r="DM77">
        <v>0</v>
      </c>
      <c r="DN77" t="s">
        <v>3</v>
      </c>
      <c r="DO77">
        <v>0</v>
      </c>
    </row>
    <row r="78" spans="1:119" x14ac:dyDescent="0.2">
      <c r="A78">
        <f>ROW(Source!A84)</f>
        <v>84</v>
      </c>
      <c r="B78">
        <v>150194011</v>
      </c>
      <c r="C78">
        <v>150195880</v>
      </c>
      <c r="D78">
        <v>147284500</v>
      </c>
      <c r="E78">
        <v>35</v>
      </c>
      <c r="F78">
        <v>1</v>
      </c>
      <c r="G78">
        <v>35</v>
      </c>
      <c r="H78">
        <v>3</v>
      </c>
      <c r="I78" t="s">
        <v>734</v>
      </c>
      <c r="J78" t="s">
        <v>735</v>
      </c>
      <c r="K78" t="s">
        <v>736</v>
      </c>
      <c r="L78">
        <v>1348</v>
      </c>
      <c r="N78">
        <v>1009</v>
      </c>
      <c r="O78" t="s">
        <v>737</v>
      </c>
      <c r="P78" t="s">
        <v>737</v>
      </c>
      <c r="Q78">
        <v>1000</v>
      </c>
      <c r="W78">
        <v>0</v>
      </c>
      <c r="X78">
        <v>2010614181</v>
      </c>
      <c r="Y78">
        <f>(AT78*1)</f>
        <v>1.9999999999999999E-6</v>
      </c>
      <c r="AA78">
        <v>1945282.38</v>
      </c>
      <c r="AB78">
        <v>0</v>
      </c>
      <c r="AC78">
        <v>0</v>
      </c>
      <c r="AD78">
        <v>0</v>
      </c>
      <c r="AE78">
        <v>1945282.38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M78">
        <v>-2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1.9999999999999999E-6</v>
      </c>
      <c r="AU78" t="s">
        <v>21</v>
      </c>
      <c r="AV78">
        <v>0</v>
      </c>
      <c r="AW78">
        <v>2</v>
      </c>
      <c r="AX78">
        <v>150195897</v>
      </c>
      <c r="AY78">
        <v>2</v>
      </c>
      <c r="AZ78">
        <v>22528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V78">
        <v>0</v>
      </c>
      <c r="CW78">
        <v>0</v>
      </c>
      <c r="CX78">
        <f>ROUND(Y78*Source!I84,9)</f>
        <v>1.9999999999999999E-6</v>
      </c>
      <c r="CY78">
        <f>AA78</f>
        <v>1945282.38</v>
      </c>
      <c r="CZ78">
        <f>AE78</f>
        <v>1945282.38</v>
      </c>
      <c r="DA78">
        <f>AI78</f>
        <v>1</v>
      </c>
      <c r="DB78">
        <f>ROUND((ROUND(AT78*CZ78,2)*1),6)</f>
        <v>3.89</v>
      </c>
      <c r="DC78">
        <f>ROUND((ROUND(AT78*AG78,2)*1),6)</f>
        <v>0</v>
      </c>
      <c r="DD78" t="s">
        <v>3</v>
      </c>
      <c r="DE78" t="s">
        <v>3</v>
      </c>
      <c r="DF78">
        <f t="shared" si="4"/>
        <v>3.89</v>
      </c>
      <c r="DG78">
        <f t="shared" si="5"/>
        <v>0</v>
      </c>
      <c r="DH78">
        <f t="shared" si="6"/>
        <v>0</v>
      </c>
      <c r="DI78">
        <f t="shared" si="7"/>
        <v>0</v>
      </c>
      <c r="DJ78">
        <f>DF78</f>
        <v>3.89</v>
      </c>
      <c r="DK78">
        <v>0</v>
      </c>
      <c r="DL78" t="s">
        <v>3</v>
      </c>
      <c r="DM78">
        <v>0</v>
      </c>
      <c r="DN78" t="s">
        <v>3</v>
      </c>
      <c r="DO78">
        <v>0</v>
      </c>
    </row>
    <row r="79" spans="1:119" x14ac:dyDescent="0.2">
      <c r="A79">
        <f>ROW(Source!A84)</f>
        <v>84</v>
      </c>
      <c r="B79">
        <v>150194011</v>
      </c>
      <c r="C79">
        <v>150195880</v>
      </c>
      <c r="D79">
        <v>147297319</v>
      </c>
      <c r="E79">
        <v>1</v>
      </c>
      <c r="F79">
        <v>1</v>
      </c>
      <c r="G79">
        <v>35</v>
      </c>
      <c r="H79">
        <v>3</v>
      </c>
      <c r="I79" t="s">
        <v>738</v>
      </c>
      <c r="J79" t="s">
        <v>739</v>
      </c>
      <c r="K79" t="s">
        <v>740</v>
      </c>
      <c r="L79">
        <v>1346</v>
      </c>
      <c r="N79">
        <v>1009</v>
      </c>
      <c r="O79" t="s">
        <v>741</v>
      </c>
      <c r="P79" t="s">
        <v>741</v>
      </c>
      <c r="Q79">
        <v>1</v>
      </c>
      <c r="W79">
        <v>0</v>
      </c>
      <c r="X79">
        <v>1286462142</v>
      </c>
      <c r="Y79">
        <f>(AT79*1)</f>
        <v>4.0000000000000001E-3</v>
      </c>
      <c r="AA79">
        <v>412.97</v>
      </c>
      <c r="AB79">
        <v>0</v>
      </c>
      <c r="AC79">
        <v>0</v>
      </c>
      <c r="AD79">
        <v>0</v>
      </c>
      <c r="AE79">
        <v>412.97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M79">
        <v>-2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4.0000000000000001E-3</v>
      </c>
      <c r="AU79" t="s">
        <v>21</v>
      </c>
      <c r="AV79">
        <v>0</v>
      </c>
      <c r="AW79">
        <v>2</v>
      </c>
      <c r="AX79">
        <v>150195898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V79">
        <v>0</v>
      </c>
      <c r="CW79">
        <v>0</v>
      </c>
      <c r="CX79">
        <f>ROUND(Y79*Source!I84,9)</f>
        <v>4.0000000000000001E-3</v>
      </c>
      <c r="CY79">
        <f>AA79</f>
        <v>412.97</v>
      </c>
      <c r="CZ79">
        <f>AE79</f>
        <v>412.97</v>
      </c>
      <c r="DA79">
        <f>AI79</f>
        <v>1</v>
      </c>
      <c r="DB79">
        <f>ROUND((ROUND(AT79*CZ79,2)*1),6)</f>
        <v>1.65</v>
      </c>
      <c r="DC79">
        <f>ROUND((ROUND(AT79*AG79,2)*1),6)</f>
        <v>0</v>
      </c>
      <c r="DD79" t="s">
        <v>3</v>
      </c>
      <c r="DE79" t="s">
        <v>3</v>
      </c>
      <c r="DF79">
        <f t="shared" si="4"/>
        <v>1.65</v>
      </c>
      <c r="DG79">
        <f t="shared" si="5"/>
        <v>0</v>
      </c>
      <c r="DH79">
        <f t="shared" si="6"/>
        <v>0</v>
      </c>
      <c r="DI79">
        <f t="shared" si="7"/>
        <v>0</v>
      </c>
      <c r="DJ79">
        <f>DF79</f>
        <v>1.65</v>
      </c>
      <c r="DK79">
        <v>0</v>
      </c>
      <c r="DL79" t="s">
        <v>3</v>
      </c>
      <c r="DM79">
        <v>0</v>
      </c>
      <c r="DN79" t="s">
        <v>3</v>
      </c>
      <c r="DO79">
        <v>0</v>
      </c>
    </row>
    <row r="80" spans="1:119" x14ac:dyDescent="0.2">
      <c r="A80">
        <f>ROW(Source!A84)</f>
        <v>84</v>
      </c>
      <c r="B80">
        <v>150194011</v>
      </c>
      <c r="C80">
        <v>150195880</v>
      </c>
      <c r="D80">
        <v>147297226</v>
      </c>
      <c r="E80">
        <v>1</v>
      </c>
      <c r="F80">
        <v>1</v>
      </c>
      <c r="G80">
        <v>35</v>
      </c>
      <c r="H80">
        <v>3</v>
      </c>
      <c r="I80" t="s">
        <v>742</v>
      </c>
      <c r="J80" t="s">
        <v>743</v>
      </c>
      <c r="K80" t="s">
        <v>744</v>
      </c>
      <c r="L80">
        <v>1346</v>
      </c>
      <c r="N80">
        <v>1009</v>
      </c>
      <c r="O80" t="s">
        <v>741</v>
      </c>
      <c r="P80" t="s">
        <v>741</v>
      </c>
      <c r="Q80">
        <v>1</v>
      </c>
      <c r="W80">
        <v>0</v>
      </c>
      <c r="X80">
        <v>-1814974188</v>
      </c>
      <c r="Y80">
        <f>(AT80*1)</f>
        <v>2E-3</v>
      </c>
      <c r="AA80">
        <v>271.95999999999998</v>
      </c>
      <c r="AB80">
        <v>0</v>
      </c>
      <c r="AC80">
        <v>0</v>
      </c>
      <c r="AD80">
        <v>0</v>
      </c>
      <c r="AE80">
        <v>271.95999999999998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M80">
        <v>-2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2E-3</v>
      </c>
      <c r="AU80" t="s">
        <v>21</v>
      </c>
      <c r="AV80">
        <v>0</v>
      </c>
      <c r="AW80">
        <v>2</v>
      </c>
      <c r="AX80">
        <v>150195899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V80">
        <v>0</v>
      </c>
      <c r="CW80">
        <v>0</v>
      </c>
      <c r="CX80">
        <f>ROUND(Y80*Source!I84,9)</f>
        <v>2E-3</v>
      </c>
      <c r="CY80">
        <f>AA80</f>
        <v>271.95999999999998</v>
      </c>
      <c r="CZ80">
        <f>AE80</f>
        <v>271.95999999999998</v>
      </c>
      <c r="DA80">
        <f>AI80</f>
        <v>1</v>
      </c>
      <c r="DB80">
        <f>ROUND((ROUND(AT80*CZ80,2)*1),6)</f>
        <v>0.54</v>
      </c>
      <c r="DC80">
        <f>ROUND((ROUND(AT80*AG80,2)*1),6)</f>
        <v>0</v>
      </c>
      <c r="DD80" t="s">
        <v>3</v>
      </c>
      <c r="DE80" t="s">
        <v>3</v>
      </c>
      <c r="DF80">
        <f t="shared" si="4"/>
        <v>0.54</v>
      </c>
      <c r="DG80">
        <f t="shared" si="5"/>
        <v>0</v>
      </c>
      <c r="DH80">
        <f t="shared" si="6"/>
        <v>0</v>
      </c>
      <c r="DI80">
        <f t="shared" si="7"/>
        <v>0</v>
      </c>
      <c r="DJ80">
        <f>DF80</f>
        <v>0.54</v>
      </c>
      <c r="DK80">
        <v>0</v>
      </c>
      <c r="DL80" t="s">
        <v>3</v>
      </c>
      <c r="DM80">
        <v>0</v>
      </c>
      <c r="DN80" t="s">
        <v>3</v>
      </c>
      <c r="DO80">
        <v>0</v>
      </c>
    </row>
    <row r="81" spans="1:119" x14ac:dyDescent="0.2">
      <c r="A81">
        <f>ROW(Source!A84)</f>
        <v>84</v>
      </c>
      <c r="B81">
        <v>150194011</v>
      </c>
      <c r="C81">
        <v>150195880</v>
      </c>
      <c r="D81">
        <v>147297256</v>
      </c>
      <c r="E81">
        <v>1</v>
      </c>
      <c r="F81">
        <v>1</v>
      </c>
      <c r="G81">
        <v>35</v>
      </c>
      <c r="H81">
        <v>3</v>
      </c>
      <c r="I81" t="s">
        <v>745</v>
      </c>
      <c r="J81" t="s">
        <v>746</v>
      </c>
      <c r="K81" t="s">
        <v>747</v>
      </c>
      <c r="L81">
        <v>1346</v>
      </c>
      <c r="N81">
        <v>1009</v>
      </c>
      <c r="O81" t="s">
        <v>741</v>
      </c>
      <c r="P81" t="s">
        <v>741</v>
      </c>
      <c r="Q81">
        <v>1</v>
      </c>
      <c r="W81">
        <v>0</v>
      </c>
      <c r="X81">
        <v>-1116031774</v>
      </c>
      <c r="Y81">
        <f>(AT81*1)</f>
        <v>3.5000000000000001E-3</v>
      </c>
      <c r="AA81">
        <v>404.48</v>
      </c>
      <c r="AB81">
        <v>0</v>
      </c>
      <c r="AC81">
        <v>0</v>
      </c>
      <c r="AD81">
        <v>0</v>
      </c>
      <c r="AE81">
        <v>404.48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M81">
        <v>-2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3.5000000000000001E-3</v>
      </c>
      <c r="AU81" t="s">
        <v>21</v>
      </c>
      <c r="AV81">
        <v>0</v>
      </c>
      <c r="AW81">
        <v>2</v>
      </c>
      <c r="AX81">
        <v>150195900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V81">
        <v>0</v>
      </c>
      <c r="CW81">
        <v>0</v>
      </c>
      <c r="CX81">
        <f>ROUND(Y81*Source!I84,9)</f>
        <v>3.5000000000000001E-3</v>
      </c>
      <c r="CY81">
        <f>AA81</f>
        <v>404.48</v>
      </c>
      <c r="CZ81">
        <f>AE81</f>
        <v>404.48</v>
      </c>
      <c r="DA81">
        <f>AI81</f>
        <v>1</v>
      </c>
      <c r="DB81">
        <f>ROUND((ROUND(AT81*CZ81,2)*1),6)</f>
        <v>1.42</v>
      </c>
      <c r="DC81">
        <f>ROUND((ROUND(AT81*AG81,2)*1),6)</f>
        <v>0</v>
      </c>
      <c r="DD81" t="s">
        <v>3</v>
      </c>
      <c r="DE81" t="s">
        <v>3</v>
      </c>
      <c r="DF81">
        <f t="shared" si="4"/>
        <v>1.42</v>
      </c>
      <c r="DG81">
        <f t="shared" si="5"/>
        <v>0</v>
      </c>
      <c r="DH81">
        <f t="shared" si="6"/>
        <v>0</v>
      </c>
      <c r="DI81">
        <f t="shared" si="7"/>
        <v>0</v>
      </c>
      <c r="DJ81">
        <f>DF81</f>
        <v>1.42</v>
      </c>
      <c r="DK81">
        <v>0</v>
      </c>
      <c r="DL81" t="s">
        <v>3</v>
      </c>
      <c r="DM81">
        <v>0</v>
      </c>
      <c r="DN81" t="s">
        <v>3</v>
      </c>
      <c r="DO81">
        <v>0</v>
      </c>
    </row>
    <row r="82" spans="1:119" x14ac:dyDescent="0.2">
      <c r="A82">
        <f>ROW(Source!A84)</f>
        <v>84</v>
      </c>
      <c r="B82">
        <v>150194011</v>
      </c>
      <c r="C82">
        <v>150195880</v>
      </c>
      <c r="D82">
        <v>147297361</v>
      </c>
      <c r="E82">
        <v>1</v>
      </c>
      <c r="F82">
        <v>1</v>
      </c>
      <c r="G82">
        <v>35</v>
      </c>
      <c r="H82">
        <v>3</v>
      </c>
      <c r="I82" t="s">
        <v>748</v>
      </c>
      <c r="J82" t="s">
        <v>749</v>
      </c>
      <c r="K82" t="s">
        <v>750</v>
      </c>
      <c r="L82">
        <v>1327</v>
      </c>
      <c r="N82">
        <v>1005</v>
      </c>
      <c r="O82" t="s">
        <v>751</v>
      </c>
      <c r="P82" t="s">
        <v>751</v>
      </c>
      <c r="Q82">
        <v>1</v>
      </c>
      <c r="W82">
        <v>0</v>
      </c>
      <c r="X82">
        <v>1402440005</v>
      </c>
      <c r="Y82">
        <f>(AT82*1)</f>
        <v>0.02</v>
      </c>
      <c r="AA82">
        <v>48.08</v>
      </c>
      <c r="AB82">
        <v>0</v>
      </c>
      <c r="AC82">
        <v>0</v>
      </c>
      <c r="AD82">
        <v>0</v>
      </c>
      <c r="AE82">
        <v>48.08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M82">
        <v>-2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0.02</v>
      </c>
      <c r="AU82" t="s">
        <v>21</v>
      </c>
      <c r="AV82">
        <v>0</v>
      </c>
      <c r="AW82">
        <v>2</v>
      </c>
      <c r="AX82">
        <v>150195901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V82">
        <v>0</v>
      </c>
      <c r="CW82">
        <v>0</v>
      </c>
      <c r="CX82">
        <f>ROUND(Y82*Source!I84,9)</f>
        <v>0.02</v>
      </c>
      <c r="CY82">
        <f>AA82</f>
        <v>48.08</v>
      </c>
      <c r="CZ82">
        <f>AE82</f>
        <v>48.08</v>
      </c>
      <c r="DA82">
        <f>AI82</f>
        <v>1</v>
      </c>
      <c r="DB82">
        <f>ROUND((ROUND(AT82*CZ82,2)*1),6)</f>
        <v>0.96</v>
      </c>
      <c r="DC82">
        <f>ROUND((ROUND(AT82*AG82,2)*1),6)</f>
        <v>0</v>
      </c>
      <c r="DD82" t="s">
        <v>3</v>
      </c>
      <c r="DE82" t="s">
        <v>3</v>
      </c>
      <c r="DF82">
        <f t="shared" si="4"/>
        <v>0.96</v>
      </c>
      <c r="DG82">
        <f t="shared" si="5"/>
        <v>0</v>
      </c>
      <c r="DH82">
        <f t="shared" si="6"/>
        <v>0</v>
      </c>
      <c r="DI82">
        <f t="shared" si="7"/>
        <v>0</v>
      </c>
      <c r="DJ82">
        <f>DF82</f>
        <v>0.96</v>
      </c>
      <c r="DK82">
        <v>0</v>
      </c>
      <c r="DL82" t="s">
        <v>3</v>
      </c>
      <c r="DM82">
        <v>0</v>
      </c>
      <c r="DN82" t="s">
        <v>3</v>
      </c>
      <c r="DO82">
        <v>0</v>
      </c>
    </row>
    <row r="83" spans="1:119" x14ac:dyDescent="0.2">
      <c r="A83">
        <f>ROW(Source!A85)</f>
        <v>85</v>
      </c>
      <c r="B83">
        <v>150194011</v>
      </c>
      <c r="C83">
        <v>150195902</v>
      </c>
      <c r="D83">
        <v>147282019</v>
      </c>
      <c r="E83">
        <v>35</v>
      </c>
      <c r="F83">
        <v>1</v>
      </c>
      <c r="G83">
        <v>35</v>
      </c>
      <c r="H83">
        <v>1</v>
      </c>
      <c r="I83" t="s">
        <v>727</v>
      </c>
      <c r="J83" t="s">
        <v>3</v>
      </c>
      <c r="K83" t="s">
        <v>728</v>
      </c>
      <c r="L83">
        <v>1191</v>
      </c>
      <c r="N83">
        <v>1013</v>
      </c>
      <c r="O83" t="s">
        <v>729</v>
      </c>
      <c r="P83" t="s">
        <v>729</v>
      </c>
      <c r="Q83">
        <v>1</v>
      </c>
      <c r="W83">
        <v>0</v>
      </c>
      <c r="X83">
        <v>476480486</v>
      </c>
      <c r="Y83">
        <f>(AT83*0.75)</f>
        <v>0.06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M83">
        <v>-2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0.08</v>
      </c>
      <c r="AU83" t="s">
        <v>67</v>
      </c>
      <c r="AV83">
        <v>1</v>
      </c>
      <c r="AW83">
        <v>2</v>
      </c>
      <c r="AX83">
        <v>150195911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U83">
        <f>ROUND(AT83*Source!I85*AH83*AL83,2)</f>
        <v>0</v>
      </c>
      <c r="CV83">
        <f>ROUND(Y83*Source!I85,9)</f>
        <v>0.06</v>
      </c>
      <c r="CW83">
        <v>0</v>
      </c>
      <c r="CX83">
        <f>ROUND(Y83*Source!I85,9)</f>
        <v>0.06</v>
      </c>
      <c r="CY83">
        <f>AD83</f>
        <v>0</v>
      </c>
      <c r="CZ83">
        <f>AH83</f>
        <v>0</v>
      </c>
      <c r="DA83">
        <f>AL83</f>
        <v>1</v>
      </c>
      <c r="DB83">
        <f>ROUND((ROUND(AT83*CZ83,2)*0.75),6)</f>
        <v>0</v>
      </c>
      <c r="DC83">
        <f>ROUND((ROUND(AT83*AG83,2)*0.75),6)</f>
        <v>0</v>
      </c>
      <c r="DD83" t="s">
        <v>3</v>
      </c>
      <c r="DE83" t="s">
        <v>3</v>
      </c>
      <c r="DF83">
        <f t="shared" si="4"/>
        <v>0</v>
      </c>
      <c r="DG83">
        <f t="shared" si="5"/>
        <v>0</v>
      </c>
      <c r="DH83">
        <f t="shared" si="6"/>
        <v>0</v>
      </c>
      <c r="DI83">
        <f t="shared" si="7"/>
        <v>0</v>
      </c>
      <c r="DJ83">
        <f>DI83</f>
        <v>0</v>
      </c>
      <c r="DK83">
        <v>0</v>
      </c>
      <c r="DL83" t="s">
        <v>3</v>
      </c>
      <c r="DM83">
        <v>0</v>
      </c>
      <c r="DN83" t="s">
        <v>3</v>
      </c>
      <c r="DO83">
        <v>0</v>
      </c>
    </row>
    <row r="84" spans="1:119" x14ac:dyDescent="0.2">
      <c r="A84">
        <f>ROW(Source!A85)</f>
        <v>85</v>
      </c>
      <c r="B84">
        <v>150194011</v>
      </c>
      <c r="C84">
        <v>150195902</v>
      </c>
      <c r="D84">
        <v>147295400</v>
      </c>
      <c r="E84">
        <v>1</v>
      </c>
      <c r="F84">
        <v>1</v>
      </c>
      <c r="G84">
        <v>35</v>
      </c>
      <c r="H84">
        <v>2</v>
      </c>
      <c r="I84" t="s">
        <v>730</v>
      </c>
      <c r="J84" t="s">
        <v>731</v>
      </c>
      <c r="K84" t="s">
        <v>732</v>
      </c>
      <c r="L84">
        <v>1368</v>
      </c>
      <c r="N84">
        <v>1011</v>
      </c>
      <c r="O84" t="s">
        <v>733</v>
      </c>
      <c r="P84" t="s">
        <v>733</v>
      </c>
      <c r="Q84">
        <v>1</v>
      </c>
      <c r="W84">
        <v>0</v>
      </c>
      <c r="X84">
        <v>-1123321947</v>
      </c>
      <c r="Y84">
        <f>(AT84*0.75)</f>
        <v>7.4999999999999997E-3</v>
      </c>
      <c r="AA84">
        <v>0</v>
      </c>
      <c r="AB84">
        <v>789.86</v>
      </c>
      <c r="AC84">
        <v>515.51</v>
      </c>
      <c r="AD84">
        <v>0</v>
      </c>
      <c r="AE84">
        <v>0</v>
      </c>
      <c r="AF84">
        <v>789.86</v>
      </c>
      <c r="AG84">
        <v>515.51</v>
      </c>
      <c r="AH84">
        <v>0</v>
      </c>
      <c r="AI84">
        <v>1</v>
      </c>
      <c r="AJ84">
        <v>1</v>
      </c>
      <c r="AK84">
        <v>1</v>
      </c>
      <c r="AL84">
        <v>1</v>
      </c>
      <c r="AM84">
        <v>-2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0.01</v>
      </c>
      <c r="AU84" t="s">
        <v>67</v>
      </c>
      <c r="AV84">
        <v>0</v>
      </c>
      <c r="AW84">
        <v>2</v>
      </c>
      <c r="AX84">
        <v>150195912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V84">
        <v>0</v>
      </c>
      <c r="CW84">
        <f>ROUND(Y84*Source!I85,9)</f>
        <v>7.4999999999999997E-3</v>
      </c>
      <c r="CX84">
        <f>ROUND(Y84*Source!I85,9)</f>
        <v>7.4999999999999997E-3</v>
      </c>
      <c r="CY84">
        <f>AB84</f>
        <v>789.86</v>
      </c>
      <c r="CZ84">
        <f>AF84</f>
        <v>789.86</v>
      </c>
      <c r="DA84">
        <f>AJ84</f>
        <v>1</v>
      </c>
      <c r="DB84">
        <f>ROUND((ROUND(AT84*CZ84,2)*0.75),6)</f>
        <v>5.9249999999999998</v>
      </c>
      <c r="DC84">
        <f>ROUND((ROUND(AT84*AG84,2)*0.75),6)</f>
        <v>3.87</v>
      </c>
      <c r="DD84" t="s">
        <v>3</v>
      </c>
      <c r="DE84" t="s">
        <v>3</v>
      </c>
      <c r="DF84">
        <f t="shared" si="4"/>
        <v>0</v>
      </c>
      <c r="DG84">
        <f t="shared" si="5"/>
        <v>5.92</v>
      </c>
      <c r="DH84">
        <f t="shared" si="6"/>
        <v>3.87</v>
      </c>
      <c r="DI84">
        <f t="shared" si="7"/>
        <v>0</v>
      </c>
      <c r="DJ84">
        <f>DG84</f>
        <v>5.92</v>
      </c>
      <c r="DK84">
        <v>0</v>
      </c>
      <c r="DL84" t="s">
        <v>3</v>
      </c>
      <c r="DM84">
        <v>0</v>
      </c>
      <c r="DN84" t="s">
        <v>3</v>
      </c>
      <c r="DO84">
        <v>0</v>
      </c>
    </row>
    <row r="85" spans="1:119" x14ac:dyDescent="0.2">
      <c r="A85">
        <f>ROW(Source!A85)</f>
        <v>85</v>
      </c>
      <c r="B85">
        <v>150194011</v>
      </c>
      <c r="C85">
        <v>150195902</v>
      </c>
      <c r="D85">
        <v>147297319</v>
      </c>
      <c r="E85">
        <v>1</v>
      </c>
      <c r="F85">
        <v>1</v>
      </c>
      <c r="G85">
        <v>35</v>
      </c>
      <c r="H85">
        <v>3</v>
      </c>
      <c r="I85" t="s">
        <v>738</v>
      </c>
      <c r="J85" t="s">
        <v>739</v>
      </c>
      <c r="K85" t="s">
        <v>740</v>
      </c>
      <c r="L85">
        <v>1346</v>
      </c>
      <c r="N85">
        <v>1009</v>
      </c>
      <c r="O85" t="s">
        <v>741</v>
      </c>
      <c r="P85" t="s">
        <v>741</v>
      </c>
      <c r="Q85">
        <v>1</v>
      </c>
      <c r="W85">
        <v>0</v>
      </c>
      <c r="X85">
        <v>1286462142</v>
      </c>
      <c r="Y85">
        <f>(AT85*1)</f>
        <v>2E-3</v>
      </c>
      <c r="AA85">
        <v>412.97</v>
      </c>
      <c r="AB85">
        <v>0</v>
      </c>
      <c r="AC85">
        <v>0</v>
      </c>
      <c r="AD85">
        <v>0</v>
      </c>
      <c r="AE85">
        <v>412.97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M85">
        <v>-2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2E-3</v>
      </c>
      <c r="AU85" t="s">
        <v>21</v>
      </c>
      <c r="AV85">
        <v>0</v>
      </c>
      <c r="AW85">
        <v>2</v>
      </c>
      <c r="AX85">
        <v>150195913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V85">
        <v>0</v>
      </c>
      <c r="CW85">
        <v>0</v>
      </c>
      <c r="CX85">
        <f>ROUND(Y85*Source!I85,9)</f>
        <v>2E-3</v>
      </c>
      <c r="CY85">
        <f>AA85</f>
        <v>412.97</v>
      </c>
      <c r="CZ85">
        <f>AE85</f>
        <v>412.97</v>
      </c>
      <c r="DA85">
        <f>AI85</f>
        <v>1</v>
      </c>
      <c r="DB85">
        <f>ROUND((ROUND(AT85*CZ85,2)*1),6)</f>
        <v>0.83</v>
      </c>
      <c r="DC85">
        <f>ROUND((ROUND(AT85*AG85,2)*1),6)</f>
        <v>0</v>
      </c>
      <c r="DD85" t="s">
        <v>3</v>
      </c>
      <c r="DE85" t="s">
        <v>3</v>
      </c>
      <c r="DF85">
        <f t="shared" si="4"/>
        <v>0.83</v>
      </c>
      <c r="DG85">
        <f t="shared" si="5"/>
        <v>0</v>
      </c>
      <c r="DH85">
        <f t="shared" si="6"/>
        <v>0</v>
      </c>
      <c r="DI85">
        <f t="shared" si="7"/>
        <v>0</v>
      </c>
      <c r="DJ85">
        <f>DF85</f>
        <v>0.83</v>
      </c>
      <c r="DK85">
        <v>0</v>
      </c>
      <c r="DL85" t="s">
        <v>3</v>
      </c>
      <c r="DM85">
        <v>0</v>
      </c>
      <c r="DN85" t="s">
        <v>3</v>
      </c>
      <c r="DO85">
        <v>0</v>
      </c>
    </row>
    <row r="86" spans="1:119" x14ac:dyDescent="0.2">
      <c r="A86">
        <f>ROW(Source!A85)</f>
        <v>85</v>
      </c>
      <c r="B86">
        <v>150194011</v>
      </c>
      <c r="C86">
        <v>150195902</v>
      </c>
      <c r="D86">
        <v>147297361</v>
      </c>
      <c r="E86">
        <v>1</v>
      </c>
      <c r="F86">
        <v>1</v>
      </c>
      <c r="G86">
        <v>35</v>
      </c>
      <c r="H86">
        <v>3</v>
      </c>
      <c r="I86" t="s">
        <v>748</v>
      </c>
      <c r="J86" t="s">
        <v>749</v>
      </c>
      <c r="K86" t="s">
        <v>750</v>
      </c>
      <c r="L86">
        <v>1327</v>
      </c>
      <c r="N86">
        <v>1005</v>
      </c>
      <c r="O86" t="s">
        <v>751</v>
      </c>
      <c r="P86" t="s">
        <v>751</v>
      </c>
      <c r="Q86">
        <v>1</v>
      </c>
      <c r="W86">
        <v>0</v>
      </c>
      <c r="X86">
        <v>1402440005</v>
      </c>
      <c r="Y86">
        <f>(AT86*1)</f>
        <v>0.02</v>
      </c>
      <c r="AA86">
        <v>48.08</v>
      </c>
      <c r="AB86">
        <v>0</v>
      </c>
      <c r="AC86">
        <v>0</v>
      </c>
      <c r="AD86">
        <v>0</v>
      </c>
      <c r="AE86">
        <v>48.08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M86">
        <v>-2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0.02</v>
      </c>
      <c r="AU86" t="s">
        <v>21</v>
      </c>
      <c r="AV86">
        <v>0</v>
      </c>
      <c r="AW86">
        <v>2</v>
      </c>
      <c r="AX86">
        <v>150195914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V86">
        <v>0</v>
      </c>
      <c r="CW86">
        <v>0</v>
      </c>
      <c r="CX86">
        <f>ROUND(Y86*Source!I85,9)</f>
        <v>0.02</v>
      </c>
      <c r="CY86">
        <f>AA86</f>
        <v>48.08</v>
      </c>
      <c r="CZ86">
        <f>AE86</f>
        <v>48.08</v>
      </c>
      <c r="DA86">
        <f>AI86</f>
        <v>1</v>
      </c>
      <c r="DB86">
        <f>ROUND((ROUND(AT86*CZ86,2)*1),6)</f>
        <v>0.96</v>
      </c>
      <c r="DC86">
        <f>ROUND((ROUND(AT86*AG86,2)*1),6)</f>
        <v>0</v>
      </c>
      <c r="DD86" t="s">
        <v>3</v>
      </c>
      <c r="DE86" t="s">
        <v>3</v>
      </c>
      <c r="DF86">
        <f t="shared" si="4"/>
        <v>0.96</v>
      </c>
      <c r="DG86">
        <f t="shared" si="5"/>
        <v>0</v>
      </c>
      <c r="DH86">
        <f t="shared" si="6"/>
        <v>0</v>
      </c>
      <c r="DI86">
        <f t="shared" si="7"/>
        <v>0</v>
      </c>
      <c r="DJ86">
        <f>DF86</f>
        <v>0.96</v>
      </c>
      <c r="DK86">
        <v>0</v>
      </c>
      <c r="DL86" t="s">
        <v>3</v>
      </c>
      <c r="DM86">
        <v>0</v>
      </c>
      <c r="DN86" t="s">
        <v>3</v>
      </c>
      <c r="DO86">
        <v>0</v>
      </c>
    </row>
    <row r="87" spans="1:119" x14ac:dyDescent="0.2">
      <c r="A87">
        <f>ROW(Source!A86)</f>
        <v>86</v>
      </c>
      <c r="B87">
        <v>150194011</v>
      </c>
      <c r="C87">
        <v>150195915</v>
      </c>
      <c r="D87">
        <v>147282019</v>
      </c>
      <c r="E87">
        <v>35</v>
      </c>
      <c r="F87">
        <v>1</v>
      </c>
      <c r="G87">
        <v>35</v>
      </c>
      <c r="H87">
        <v>1</v>
      </c>
      <c r="I87" t="s">
        <v>727</v>
      </c>
      <c r="J87" t="s">
        <v>3</v>
      </c>
      <c r="K87" t="s">
        <v>728</v>
      </c>
      <c r="L87">
        <v>1191</v>
      </c>
      <c r="N87">
        <v>1013</v>
      </c>
      <c r="O87" t="s">
        <v>729</v>
      </c>
      <c r="P87" t="s">
        <v>729</v>
      </c>
      <c r="Q87">
        <v>1</v>
      </c>
      <c r="W87">
        <v>0</v>
      </c>
      <c r="X87">
        <v>476480486</v>
      </c>
      <c r="Y87">
        <f>AT87</f>
        <v>0.36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M87">
        <v>-2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0.36</v>
      </c>
      <c r="AU87" t="s">
        <v>3</v>
      </c>
      <c r="AV87">
        <v>1</v>
      </c>
      <c r="AW87">
        <v>2</v>
      </c>
      <c r="AX87">
        <v>150195922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U87">
        <f>ROUND(AT87*Source!I86*AH87*AL87,2)</f>
        <v>0</v>
      </c>
      <c r="CV87">
        <f>ROUND(Y87*Source!I86,9)</f>
        <v>100.8</v>
      </c>
      <c r="CW87">
        <v>0</v>
      </c>
      <c r="CX87">
        <f>ROUND(Y87*Source!I86,9)</f>
        <v>100.8</v>
      </c>
      <c r="CY87">
        <f>AD87</f>
        <v>0</v>
      </c>
      <c r="CZ87">
        <f>AH87</f>
        <v>0</v>
      </c>
      <c r="DA87">
        <f>AL87</f>
        <v>1</v>
      </c>
      <c r="DB87">
        <f>ROUND(ROUND(AT87*CZ87,2),6)</f>
        <v>0</v>
      </c>
      <c r="DC87">
        <f>ROUND(ROUND(AT87*AG87,2),6)</f>
        <v>0</v>
      </c>
      <c r="DD87" t="s">
        <v>3</v>
      </c>
      <c r="DE87" t="s">
        <v>3</v>
      </c>
      <c r="DF87">
        <f t="shared" si="4"/>
        <v>0</v>
      </c>
      <c r="DG87">
        <f t="shared" si="5"/>
        <v>0</v>
      </c>
      <c r="DH87">
        <f t="shared" si="6"/>
        <v>0</v>
      </c>
      <c r="DI87">
        <f t="shared" si="7"/>
        <v>0</v>
      </c>
      <c r="DJ87">
        <f>DI87</f>
        <v>0</v>
      </c>
      <c r="DK87">
        <v>0</v>
      </c>
      <c r="DL87" t="s">
        <v>3</v>
      </c>
      <c r="DM87">
        <v>0</v>
      </c>
      <c r="DN87" t="s">
        <v>3</v>
      </c>
      <c r="DO87">
        <v>0</v>
      </c>
    </row>
    <row r="88" spans="1:119" x14ac:dyDescent="0.2">
      <c r="A88">
        <f>ROW(Source!A86)</f>
        <v>86</v>
      </c>
      <c r="B88">
        <v>150194011</v>
      </c>
      <c r="C88">
        <v>150195915</v>
      </c>
      <c r="D88">
        <v>147297367</v>
      </c>
      <c r="E88">
        <v>1</v>
      </c>
      <c r="F88">
        <v>1</v>
      </c>
      <c r="G88">
        <v>35</v>
      </c>
      <c r="H88">
        <v>3</v>
      </c>
      <c r="I88" t="s">
        <v>752</v>
      </c>
      <c r="J88" t="s">
        <v>753</v>
      </c>
      <c r="K88" t="s">
        <v>754</v>
      </c>
      <c r="L88">
        <v>1346</v>
      </c>
      <c r="N88">
        <v>1009</v>
      </c>
      <c r="O88" t="s">
        <v>741</v>
      </c>
      <c r="P88" t="s">
        <v>741</v>
      </c>
      <c r="Q88">
        <v>1</v>
      </c>
      <c r="W88">
        <v>0</v>
      </c>
      <c r="X88">
        <v>-20334964</v>
      </c>
      <c r="Y88">
        <f>AT88</f>
        <v>1E-3</v>
      </c>
      <c r="AA88">
        <v>29.29</v>
      </c>
      <c r="AB88">
        <v>0</v>
      </c>
      <c r="AC88">
        <v>0</v>
      </c>
      <c r="AD88">
        <v>0</v>
      </c>
      <c r="AE88">
        <v>29.29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M88">
        <v>-2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1E-3</v>
      </c>
      <c r="AU88" t="s">
        <v>3</v>
      </c>
      <c r="AV88">
        <v>0</v>
      </c>
      <c r="AW88">
        <v>2</v>
      </c>
      <c r="AX88">
        <v>150195923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V88">
        <v>0</v>
      </c>
      <c r="CW88">
        <v>0</v>
      </c>
      <c r="CX88">
        <f>ROUND(Y88*Source!I86,9)</f>
        <v>0.28000000000000003</v>
      </c>
      <c r="CY88">
        <f>AA88</f>
        <v>29.29</v>
      </c>
      <c r="CZ88">
        <f>AE88</f>
        <v>29.29</v>
      </c>
      <c r="DA88">
        <f>AI88</f>
        <v>1</v>
      </c>
      <c r="DB88">
        <f>ROUND(ROUND(AT88*CZ88,2),6)</f>
        <v>0.03</v>
      </c>
      <c r="DC88">
        <f>ROUND(ROUND(AT88*AG88,2),6)</f>
        <v>0</v>
      </c>
      <c r="DD88" t="s">
        <v>3</v>
      </c>
      <c r="DE88" t="s">
        <v>3</v>
      </c>
      <c r="DF88">
        <f t="shared" si="4"/>
        <v>8.1999999999999993</v>
      </c>
      <c r="DG88">
        <f t="shared" si="5"/>
        <v>0</v>
      </c>
      <c r="DH88">
        <f t="shared" si="6"/>
        <v>0</v>
      </c>
      <c r="DI88">
        <f t="shared" si="7"/>
        <v>0</v>
      </c>
      <c r="DJ88">
        <f>DF88</f>
        <v>8.1999999999999993</v>
      </c>
      <c r="DK88">
        <v>0</v>
      </c>
      <c r="DL88" t="s">
        <v>3</v>
      </c>
      <c r="DM88">
        <v>0</v>
      </c>
      <c r="DN88" t="s">
        <v>3</v>
      </c>
      <c r="DO88">
        <v>0</v>
      </c>
    </row>
    <row r="89" spans="1:119" x14ac:dyDescent="0.2">
      <c r="A89">
        <f>ROW(Source!A86)</f>
        <v>86</v>
      </c>
      <c r="B89">
        <v>150194011</v>
      </c>
      <c r="C89">
        <v>150195915</v>
      </c>
      <c r="D89">
        <v>147295794</v>
      </c>
      <c r="E89">
        <v>1</v>
      </c>
      <c r="F89">
        <v>1</v>
      </c>
      <c r="G89">
        <v>35</v>
      </c>
      <c r="H89">
        <v>3</v>
      </c>
      <c r="I89" t="s">
        <v>755</v>
      </c>
      <c r="J89" t="s">
        <v>756</v>
      </c>
      <c r="K89" t="s">
        <v>757</v>
      </c>
      <c r="L89">
        <v>1296</v>
      </c>
      <c r="N89">
        <v>1002</v>
      </c>
      <c r="O89" t="s">
        <v>758</v>
      </c>
      <c r="P89" t="s">
        <v>758</v>
      </c>
      <c r="Q89">
        <v>1</v>
      </c>
      <c r="W89">
        <v>0</v>
      </c>
      <c r="X89">
        <v>-1791503361</v>
      </c>
      <c r="Y89">
        <f>AT89</f>
        <v>2E-3</v>
      </c>
      <c r="AA89">
        <v>13856.59</v>
      </c>
      <c r="AB89">
        <v>0</v>
      </c>
      <c r="AC89">
        <v>0</v>
      </c>
      <c r="AD89">
        <v>0</v>
      </c>
      <c r="AE89">
        <v>13856.59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M89">
        <v>-2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2E-3</v>
      </c>
      <c r="AU89" t="s">
        <v>3</v>
      </c>
      <c r="AV89">
        <v>0</v>
      </c>
      <c r="AW89">
        <v>2</v>
      </c>
      <c r="AX89">
        <v>150195924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V89">
        <v>0</v>
      </c>
      <c r="CW89">
        <v>0</v>
      </c>
      <c r="CX89">
        <f>ROUND(Y89*Source!I86,9)</f>
        <v>0.56000000000000005</v>
      </c>
      <c r="CY89">
        <f>AA89</f>
        <v>13856.59</v>
      </c>
      <c r="CZ89">
        <f>AE89</f>
        <v>13856.59</v>
      </c>
      <c r="DA89">
        <f>AI89</f>
        <v>1</v>
      </c>
      <c r="DB89">
        <f>ROUND(ROUND(AT89*CZ89,2),6)</f>
        <v>27.71</v>
      </c>
      <c r="DC89">
        <f>ROUND(ROUND(AT89*AG89,2),6)</f>
        <v>0</v>
      </c>
      <c r="DD89" t="s">
        <v>3</v>
      </c>
      <c r="DE89" t="s">
        <v>3</v>
      </c>
      <c r="DF89">
        <f t="shared" si="4"/>
        <v>7759.69</v>
      </c>
      <c r="DG89">
        <f t="shared" si="5"/>
        <v>0</v>
      </c>
      <c r="DH89">
        <f t="shared" si="6"/>
        <v>0</v>
      </c>
      <c r="DI89">
        <f t="shared" si="7"/>
        <v>0</v>
      </c>
      <c r="DJ89">
        <f>DF89</f>
        <v>7759.69</v>
      </c>
      <c r="DK89">
        <v>0</v>
      </c>
      <c r="DL89" t="s">
        <v>3</v>
      </c>
      <c r="DM89">
        <v>0</v>
      </c>
      <c r="DN89" t="s">
        <v>3</v>
      </c>
      <c r="DO89">
        <v>0</v>
      </c>
    </row>
    <row r="90" spans="1:119" x14ac:dyDescent="0.2">
      <c r="A90">
        <f>ROW(Source!A87)</f>
        <v>87</v>
      </c>
      <c r="B90">
        <v>150194011</v>
      </c>
      <c r="C90">
        <v>150195925</v>
      </c>
      <c r="D90">
        <v>147282019</v>
      </c>
      <c r="E90">
        <v>35</v>
      </c>
      <c r="F90">
        <v>1</v>
      </c>
      <c r="G90">
        <v>35</v>
      </c>
      <c r="H90">
        <v>1</v>
      </c>
      <c r="I90" t="s">
        <v>727</v>
      </c>
      <c r="J90" t="s">
        <v>3</v>
      </c>
      <c r="K90" t="s">
        <v>728</v>
      </c>
      <c r="L90">
        <v>1191</v>
      </c>
      <c r="N90">
        <v>1013</v>
      </c>
      <c r="O90" t="s">
        <v>729</v>
      </c>
      <c r="P90" t="s">
        <v>729</v>
      </c>
      <c r="Q90">
        <v>1</v>
      </c>
      <c r="W90">
        <v>0</v>
      </c>
      <c r="X90">
        <v>476480486</v>
      </c>
      <c r="Y90">
        <f>(AT90*12)</f>
        <v>2.4000000000000004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M90">
        <v>-2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0.2</v>
      </c>
      <c r="AU90" t="s">
        <v>163</v>
      </c>
      <c r="AV90">
        <v>1</v>
      </c>
      <c r="AW90">
        <v>2</v>
      </c>
      <c r="AX90">
        <v>150195930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U90">
        <f>ROUND(AT90*Source!I87*AH90*AL90,2)</f>
        <v>0</v>
      </c>
      <c r="CV90">
        <f>ROUND(Y90*Source!I87,9)</f>
        <v>2.4</v>
      </c>
      <c r="CW90">
        <v>0</v>
      </c>
      <c r="CX90">
        <f>ROUND(Y90*Source!I87,9)</f>
        <v>2.4</v>
      </c>
      <c r="CY90">
        <f>AD90</f>
        <v>0</v>
      </c>
      <c r="CZ90">
        <f>AH90</f>
        <v>0</v>
      </c>
      <c r="DA90">
        <f>AL90</f>
        <v>1</v>
      </c>
      <c r="DB90">
        <f>ROUND((ROUND(AT90*CZ90,2)*12),6)</f>
        <v>0</v>
      </c>
      <c r="DC90">
        <f>ROUND((ROUND(AT90*AG90,2)*12),6)</f>
        <v>0</v>
      </c>
      <c r="DD90" t="s">
        <v>3</v>
      </c>
      <c r="DE90" t="s">
        <v>3</v>
      </c>
      <c r="DF90">
        <f t="shared" si="4"/>
        <v>0</v>
      </c>
      <c r="DG90">
        <f t="shared" si="5"/>
        <v>0</v>
      </c>
      <c r="DH90">
        <f t="shared" si="6"/>
        <v>0</v>
      </c>
      <c r="DI90">
        <f t="shared" si="7"/>
        <v>0</v>
      </c>
      <c r="DJ90">
        <f>DI90</f>
        <v>0</v>
      </c>
      <c r="DK90">
        <v>0</v>
      </c>
      <c r="DL90" t="s">
        <v>3</v>
      </c>
      <c r="DM90">
        <v>0</v>
      </c>
      <c r="DN90" t="s">
        <v>3</v>
      </c>
      <c r="DO90">
        <v>0</v>
      </c>
    </row>
    <row r="91" spans="1:119" x14ac:dyDescent="0.2">
      <c r="A91">
        <f>ROW(Source!A87)</f>
        <v>87</v>
      </c>
      <c r="B91">
        <v>150194011</v>
      </c>
      <c r="C91">
        <v>150195925</v>
      </c>
      <c r="D91">
        <v>147297367</v>
      </c>
      <c r="E91">
        <v>1</v>
      </c>
      <c r="F91">
        <v>1</v>
      </c>
      <c r="G91">
        <v>35</v>
      </c>
      <c r="H91">
        <v>3</v>
      </c>
      <c r="I91" t="s">
        <v>752</v>
      </c>
      <c r="J91" t="s">
        <v>753</v>
      </c>
      <c r="K91" t="s">
        <v>754</v>
      </c>
      <c r="L91">
        <v>1346</v>
      </c>
      <c r="N91">
        <v>1009</v>
      </c>
      <c r="O91" t="s">
        <v>741</v>
      </c>
      <c r="P91" t="s">
        <v>741</v>
      </c>
      <c r="Q91">
        <v>1</v>
      </c>
      <c r="W91">
        <v>0</v>
      </c>
      <c r="X91">
        <v>-20334964</v>
      </c>
      <c r="Y91">
        <f>(AT91*12)</f>
        <v>0.12</v>
      </c>
      <c r="AA91">
        <v>29.29</v>
      </c>
      <c r="AB91">
        <v>0</v>
      </c>
      <c r="AC91">
        <v>0</v>
      </c>
      <c r="AD91">
        <v>0</v>
      </c>
      <c r="AE91">
        <v>29.29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M91">
        <v>-2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3</v>
      </c>
      <c r="AT91">
        <v>0.01</v>
      </c>
      <c r="AU91" t="s">
        <v>163</v>
      </c>
      <c r="AV91">
        <v>0</v>
      </c>
      <c r="AW91">
        <v>2</v>
      </c>
      <c r="AX91">
        <v>150195931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V91">
        <v>0</v>
      </c>
      <c r="CW91">
        <v>0</v>
      </c>
      <c r="CX91">
        <f>ROUND(Y91*Source!I87,9)</f>
        <v>0.12</v>
      </c>
      <c r="CY91">
        <f>AA91</f>
        <v>29.29</v>
      </c>
      <c r="CZ91">
        <f>AE91</f>
        <v>29.29</v>
      </c>
      <c r="DA91">
        <f>AI91</f>
        <v>1</v>
      </c>
      <c r="DB91">
        <f>ROUND((ROUND(AT91*CZ91,2)*12),6)</f>
        <v>3.48</v>
      </c>
      <c r="DC91">
        <f>ROUND((ROUND(AT91*AG91,2)*12),6)</f>
        <v>0</v>
      </c>
      <c r="DD91" t="s">
        <v>3</v>
      </c>
      <c r="DE91" t="s">
        <v>3</v>
      </c>
      <c r="DF91">
        <f t="shared" si="4"/>
        <v>3.51</v>
      </c>
      <c r="DG91">
        <f t="shared" si="5"/>
        <v>0</v>
      </c>
      <c r="DH91">
        <f t="shared" si="6"/>
        <v>0</v>
      </c>
      <c r="DI91">
        <f t="shared" si="7"/>
        <v>0</v>
      </c>
      <c r="DJ91">
        <f>DF91</f>
        <v>3.51</v>
      </c>
      <c r="DK91">
        <v>0</v>
      </c>
      <c r="DL91" t="s">
        <v>3</v>
      </c>
      <c r="DM91">
        <v>0</v>
      </c>
      <c r="DN91" t="s">
        <v>3</v>
      </c>
      <c r="DO91">
        <v>0</v>
      </c>
    </row>
    <row r="92" spans="1:119" x14ac:dyDescent="0.2">
      <c r="A92">
        <f>ROW(Source!A88)</f>
        <v>88</v>
      </c>
      <c r="B92">
        <v>150194011</v>
      </c>
      <c r="C92">
        <v>150195932</v>
      </c>
      <c r="D92">
        <v>147282019</v>
      </c>
      <c r="E92">
        <v>35</v>
      </c>
      <c r="F92">
        <v>1</v>
      </c>
      <c r="G92">
        <v>35</v>
      </c>
      <c r="H92">
        <v>1</v>
      </c>
      <c r="I92" t="s">
        <v>727</v>
      </c>
      <c r="J92" t="s">
        <v>3</v>
      </c>
      <c r="K92" t="s">
        <v>728</v>
      </c>
      <c r="L92">
        <v>1191</v>
      </c>
      <c r="N92">
        <v>1013</v>
      </c>
      <c r="O92" t="s">
        <v>729</v>
      </c>
      <c r="P92" t="s">
        <v>729</v>
      </c>
      <c r="Q92">
        <v>1</v>
      </c>
      <c r="W92">
        <v>0</v>
      </c>
      <c r="X92">
        <v>476480486</v>
      </c>
      <c r="Y92">
        <f>AT92</f>
        <v>5.33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M92">
        <v>-2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5.33</v>
      </c>
      <c r="AU92" t="s">
        <v>3</v>
      </c>
      <c r="AV92">
        <v>1</v>
      </c>
      <c r="AW92">
        <v>2</v>
      </c>
      <c r="AX92">
        <v>150195943</v>
      </c>
      <c r="AY92">
        <v>1</v>
      </c>
      <c r="AZ92">
        <v>0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U92">
        <f>ROUND(AT92*Source!I88*AH92*AL92,2)</f>
        <v>0</v>
      </c>
      <c r="CV92">
        <f>ROUND(Y92*Source!I88,9)</f>
        <v>79.95</v>
      </c>
      <c r="CW92">
        <v>0</v>
      </c>
      <c r="CX92">
        <f>ROUND(Y92*Source!I88,9)</f>
        <v>79.95</v>
      </c>
      <c r="CY92">
        <f>AD92</f>
        <v>0</v>
      </c>
      <c r="CZ92">
        <f>AH92</f>
        <v>0</v>
      </c>
      <c r="DA92">
        <f>AL92</f>
        <v>1</v>
      </c>
      <c r="DB92">
        <f>ROUND(ROUND(AT92*CZ92,2),6)</f>
        <v>0</v>
      </c>
      <c r="DC92">
        <f>ROUND(ROUND(AT92*AG92,2),6)</f>
        <v>0</v>
      </c>
      <c r="DD92" t="s">
        <v>3</v>
      </c>
      <c r="DE92" t="s">
        <v>3</v>
      </c>
      <c r="DF92">
        <f t="shared" si="4"/>
        <v>0</v>
      </c>
      <c r="DG92">
        <f t="shared" si="5"/>
        <v>0</v>
      </c>
      <c r="DH92">
        <f t="shared" si="6"/>
        <v>0</v>
      </c>
      <c r="DI92">
        <f t="shared" si="7"/>
        <v>0</v>
      </c>
      <c r="DJ92">
        <f>DI92</f>
        <v>0</v>
      </c>
      <c r="DK92">
        <v>0</v>
      </c>
      <c r="DL92" t="s">
        <v>3</v>
      </c>
      <c r="DM92">
        <v>0</v>
      </c>
      <c r="DN92" t="s">
        <v>3</v>
      </c>
      <c r="DO92">
        <v>0</v>
      </c>
    </row>
    <row r="93" spans="1:119" x14ac:dyDescent="0.2">
      <c r="A93">
        <f>ROW(Source!A88)</f>
        <v>88</v>
      </c>
      <c r="B93">
        <v>150194011</v>
      </c>
      <c r="C93">
        <v>150195932</v>
      </c>
      <c r="D93">
        <v>147297361</v>
      </c>
      <c r="E93">
        <v>1</v>
      </c>
      <c r="F93">
        <v>1</v>
      </c>
      <c r="G93">
        <v>35</v>
      </c>
      <c r="H93">
        <v>3</v>
      </c>
      <c r="I93" t="s">
        <v>748</v>
      </c>
      <c r="J93" t="s">
        <v>749</v>
      </c>
      <c r="K93" t="s">
        <v>750</v>
      </c>
      <c r="L93">
        <v>1327</v>
      </c>
      <c r="N93">
        <v>1005</v>
      </c>
      <c r="O93" t="s">
        <v>751</v>
      </c>
      <c r="P93" t="s">
        <v>751</v>
      </c>
      <c r="Q93">
        <v>1</v>
      </c>
      <c r="W93">
        <v>0</v>
      </c>
      <c r="X93">
        <v>1402440005</v>
      </c>
      <c r="Y93">
        <f>AT93</f>
        <v>0.5</v>
      </c>
      <c r="AA93">
        <v>48.08</v>
      </c>
      <c r="AB93">
        <v>0</v>
      </c>
      <c r="AC93">
        <v>0</v>
      </c>
      <c r="AD93">
        <v>0</v>
      </c>
      <c r="AE93">
        <v>48.08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M93">
        <v>-2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0.5</v>
      </c>
      <c r="AU93" t="s">
        <v>3</v>
      </c>
      <c r="AV93">
        <v>0</v>
      </c>
      <c r="AW93">
        <v>2</v>
      </c>
      <c r="AX93">
        <v>150195944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V93">
        <v>0</v>
      </c>
      <c r="CW93">
        <v>0</v>
      </c>
      <c r="CX93">
        <f>ROUND(Y93*Source!I88,9)</f>
        <v>7.5</v>
      </c>
      <c r="CY93">
        <f>AA93</f>
        <v>48.08</v>
      </c>
      <c r="CZ93">
        <f>AE93</f>
        <v>48.08</v>
      </c>
      <c r="DA93">
        <f>AI93</f>
        <v>1</v>
      </c>
      <c r="DB93">
        <f>ROUND(ROUND(AT93*CZ93,2),6)</f>
        <v>24.04</v>
      </c>
      <c r="DC93">
        <f>ROUND(ROUND(AT93*AG93,2),6)</f>
        <v>0</v>
      </c>
      <c r="DD93" t="s">
        <v>3</v>
      </c>
      <c r="DE93" t="s">
        <v>3</v>
      </c>
      <c r="DF93">
        <f t="shared" si="4"/>
        <v>360.6</v>
      </c>
      <c r="DG93">
        <f t="shared" si="5"/>
        <v>0</v>
      </c>
      <c r="DH93">
        <f t="shared" si="6"/>
        <v>0</v>
      </c>
      <c r="DI93">
        <f t="shared" si="7"/>
        <v>0</v>
      </c>
      <c r="DJ93">
        <f>DF93</f>
        <v>360.6</v>
      </c>
      <c r="DK93">
        <v>0</v>
      </c>
      <c r="DL93" t="s">
        <v>3</v>
      </c>
      <c r="DM93">
        <v>0</v>
      </c>
      <c r="DN93" t="s">
        <v>3</v>
      </c>
      <c r="DO93">
        <v>0</v>
      </c>
    </row>
    <row r="94" spans="1:119" x14ac:dyDescent="0.2">
      <c r="A94">
        <f>ROW(Source!A88)</f>
        <v>88</v>
      </c>
      <c r="B94">
        <v>150194011</v>
      </c>
      <c r="C94">
        <v>150195932</v>
      </c>
      <c r="D94">
        <v>147297367</v>
      </c>
      <c r="E94">
        <v>1</v>
      </c>
      <c r="F94">
        <v>1</v>
      </c>
      <c r="G94">
        <v>35</v>
      </c>
      <c r="H94">
        <v>3</v>
      </c>
      <c r="I94" t="s">
        <v>752</v>
      </c>
      <c r="J94" t="s">
        <v>753</v>
      </c>
      <c r="K94" t="s">
        <v>754</v>
      </c>
      <c r="L94">
        <v>1346</v>
      </c>
      <c r="N94">
        <v>1009</v>
      </c>
      <c r="O94" t="s">
        <v>741</v>
      </c>
      <c r="P94" t="s">
        <v>741</v>
      </c>
      <c r="Q94">
        <v>1</v>
      </c>
      <c r="W94">
        <v>0</v>
      </c>
      <c r="X94">
        <v>-20334964</v>
      </c>
      <c r="Y94">
        <f>AT94</f>
        <v>0.5</v>
      </c>
      <c r="AA94">
        <v>29.29</v>
      </c>
      <c r="AB94">
        <v>0</v>
      </c>
      <c r="AC94">
        <v>0</v>
      </c>
      <c r="AD94">
        <v>0</v>
      </c>
      <c r="AE94">
        <v>29.29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M94">
        <v>-2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0.5</v>
      </c>
      <c r="AU94" t="s">
        <v>3</v>
      </c>
      <c r="AV94">
        <v>0</v>
      </c>
      <c r="AW94">
        <v>2</v>
      </c>
      <c r="AX94">
        <v>150195945</v>
      </c>
      <c r="AY94">
        <v>1</v>
      </c>
      <c r="AZ94">
        <v>0</v>
      </c>
      <c r="BA94">
        <v>94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V94">
        <v>0</v>
      </c>
      <c r="CW94">
        <v>0</v>
      </c>
      <c r="CX94">
        <f>ROUND(Y94*Source!I88,9)</f>
        <v>7.5</v>
      </c>
      <c r="CY94">
        <f>AA94</f>
        <v>29.29</v>
      </c>
      <c r="CZ94">
        <f>AE94</f>
        <v>29.29</v>
      </c>
      <c r="DA94">
        <f>AI94</f>
        <v>1</v>
      </c>
      <c r="DB94">
        <f>ROUND(ROUND(AT94*CZ94,2),6)</f>
        <v>14.65</v>
      </c>
      <c r="DC94">
        <f>ROUND(ROUND(AT94*AG94,2),6)</f>
        <v>0</v>
      </c>
      <c r="DD94" t="s">
        <v>3</v>
      </c>
      <c r="DE94" t="s">
        <v>3</v>
      </c>
      <c r="DF94">
        <f t="shared" si="4"/>
        <v>219.68</v>
      </c>
      <c r="DG94">
        <f t="shared" si="5"/>
        <v>0</v>
      </c>
      <c r="DH94">
        <f t="shared" si="6"/>
        <v>0</v>
      </c>
      <c r="DI94">
        <f t="shared" si="7"/>
        <v>0</v>
      </c>
      <c r="DJ94">
        <f>DF94</f>
        <v>219.68</v>
      </c>
      <c r="DK94">
        <v>0</v>
      </c>
      <c r="DL94" t="s">
        <v>3</v>
      </c>
      <c r="DM94">
        <v>0</v>
      </c>
      <c r="DN94" t="s">
        <v>3</v>
      </c>
      <c r="DO94">
        <v>0</v>
      </c>
    </row>
    <row r="95" spans="1:119" x14ac:dyDescent="0.2">
      <c r="A95">
        <f>ROW(Source!A88)</f>
        <v>88</v>
      </c>
      <c r="B95">
        <v>150194011</v>
      </c>
      <c r="C95">
        <v>150195932</v>
      </c>
      <c r="D95">
        <v>147297930</v>
      </c>
      <c r="E95">
        <v>1</v>
      </c>
      <c r="F95">
        <v>1</v>
      </c>
      <c r="G95">
        <v>35</v>
      </c>
      <c r="H95">
        <v>3</v>
      </c>
      <c r="I95" t="s">
        <v>762</v>
      </c>
      <c r="J95" t="s">
        <v>763</v>
      </c>
      <c r="K95" t="s">
        <v>764</v>
      </c>
      <c r="L95">
        <v>1327</v>
      </c>
      <c r="N95">
        <v>1005</v>
      </c>
      <c r="O95" t="s">
        <v>751</v>
      </c>
      <c r="P95" t="s">
        <v>751</v>
      </c>
      <c r="Q95">
        <v>1</v>
      </c>
      <c r="W95">
        <v>0</v>
      </c>
      <c r="X95">
        <v>189364196</v>
      </c>
      <c r="Y95">
        <f>AT95</f>
        <v>0.1</v>
      </c>
      <c r="AA95">
        <v>429.34</v>
      </c>
      <c r="AB95">
        <v>0</v>
      </c>
      <c r="AC95">
        <v>0</v>
      </c>
      <c r="AD95">
        <v>0</v>
      </c>
      <c r="AE95">
        <v>429.34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M95">
        <v>-2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0.1</v>
      </c>
      <c r="AU95" t="s">
        <v>3</v>
      </c>
      <c r="AV95">
        <v>0</v>
      </c>
      <c r="AW95">
        <v>2</v>
      </c>
      <c r="AX95">
        <v>150195946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V95">
        <v>0</v>
      </c>
      <c r="CW95">
        <v>0</v>
      </c>
      <c r="CX95">
        <f>ROUND(Y95*Source!I88,9)</f>
        <v>1.5</v>
      </c>
      <c r="CY95">
        <f>AA95</f>
        <v>429.34</v>
      </c>
      <c r="CZ95">
        <f>AE95</f>
        <v>429.34</v>
      </c>
      <c r="DA95">
        <f>AI95</f>
        <v>1</v>
      </c>
      <c r="DB95">
        <f>ROUND(ROUND(AT95*CZ95,2),6)</f>
        <v>42.93</v>
      </c>
      <c r="DC95">
        <f>ROUND(ROUND(AT95*AG95,2),6)</f>
        <v>0</v>
      </c>
      <c r="DD95" t="s">
        <v>3</v>
      </c>
      <c r="DE95" t="s">
        <v>3</v>
      </c>
      <c r="DF95">
        <f t="shared" si="4"/>
        <v>644.01</v>
      </c>
      <c r="DG95">
        <f t="shared" si="5"/>
        <v>0</v>
      </c>
      <c r="DH95">
        <f t="shared" si="6"/>
        <v>0</v>
      </c>
      <c r="DI95">
        <f t="shared" si="7"/>
        <v>0</v>
      </c>
      <c r="DJ95">
        <f>DF95</f>
        <v>644.01</v>
      </c>
      <c r="DK95">
        <v>0</v>
      </c>
      <c r="DL95" t="s">
        <v>3</v>
      </c>
      <c r="DM95">
        <v>0</v>
      </c>
      <c r="DN95" t="s">
        <v>3</v>
      </c>
      <c r="DO95">
        <v>0</v>
      </c>
    </row>
    <row r="96" spans="1:119" x14ac:dyDescent="0.2">
      <c r="A96">
        <f>ROW(Source!A88)</f>
        <v>88</v>
      </c>
      <c r="B96">
        <v>150194011</v>
      </c>
      <c r="C96">
        <v>150195932</v>
      </c>
      <c r="D96">
        <v>147296066</v>
      </c>
      <c r="E96">
        <v>1</v>
      </c>
      <c r="F96">
        <v>1</v>
      </c>
      <c r="G96">
        <v>35</v>
      </c>
      <c r="H96">
        <v>3</v>
      </c>
      <c r="I96" t="s">
        <v>765</v>
      </c>
      <c r="J96" t="s">
        <v>766</v>
      </c>
      <c r="K96" t="s">
        <v>767</v>
      </c>
      <c r="L96">
        <v>1346</v>
      </c>
      <c r="N96">
        <v>1009</v>
      </c>
      <c r="O96" t="s">
        <v>741</v>
      </c>
      <c r="P96" t="s">
        <v>741</v>
      </c>
      <c r="Q96">
        <v>1</v>
      </c>
      <c r="W96">
        <v>0</v>
      </c>
      <c r="X96">
        <v>181517458</v>
      </c>
      <c r="Y96">
        <f>AT96</f>
        <v>0.12</v>
      </c>
      <c r="AA96">
        <v>137.97</v>
      </c>
      <c r="AB96">
        <v>0</v>
      </c>
      <c r="AC96">
        <v>0</v>
      </c>
      <c r="AD96">
        <v>0</v>
      </c>
      <c r="AE96">
        <v>137.97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M96">
        <v>-2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0.12</v>
      </c>
      <c r="AU96" t="s">
        <v>3</v>
      </c>
      <c r="AV96">
        <v>0</v>
      </c>
      <c r="AW96">
        <v>2</v>
      </c>
      <c r="AX96">
        <v>150195947</v>
      </c>
      <c r="AY96">
        <v>1</v>
      </c>
      <c r="AZ96">
        <v>0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V96">
        <v>0</v>
      </c>
      <c r="CW96">
        <v>0</v>
      </c>
      <c r="CX96">
        <f>ROUND(Y96*Source!I88,9)</f>
        <v>1.8</v>
      </c>
      <c r="CY96">
        <f>AA96</f>
        <v>137.97</v>
      </c>
      <c r="CZ96">
        <f>AE96</f>
        <v>137.97</v>
      </c>
      <c r="DA96">
        <f>AI96</f>
        <v>1</v>
      </c>
      <c r="DB96">
        <f>ROUND(ROUND(AT96*CZ96,2),6)</f>
        <v>16.559999999999999</v>
      </c>
      <c r="DC96">
        <f>ROUND(ROUND(AT96*AG96,2),6)</f>
        <v>0</v>
      </c>
      <c r="DD96" t="s">
        <v>3</v>
      </c>
      <c r="DE96" t="s">
        <v>3</v>
      </c>
      <c r="DF96">
        <f t="shared" si="4"/>
        <v>248.35</v>
      </c>
      <c r="DG96">
        <f t="shared" si="5"/>
        <v>0</v>
      </c>
      <c r="DH96">
        <f t="shared" si="6"/>
        <v>0</v>
      </c>
      <c r="DI96">
        <f t="shared" si="7"/>
        <v>0</v>
      </c>
      <c r="DJ96">
        <f>DF96</f>
        <v>248.35</v>
      </c>
      <c r="DK96">
        <v>0</v>
      </c>
      <c r="DL96" t="s">
        <v>3</v>
      </c>
      <c r="DM96">
        <v>0</v>
      </c>
      <c r="DN96" t="s">
        <v>3</v>
      </c>
      <c r="DO96">
        <v>0</v>
      </c>
    </row>
    <row r="97" spans="1:119" x14ac:dyDescent="0.2">
      <c r="A97">
        <f>ROW(Source!A89)</f>
        <v>89</v>
      </c>
      <c r="B97">
        <v>150194011</v>
      </c>
      <c r="C97">
        <v>150195948</v>
      </c>
      <c r="D97">
        <v>147282019</v>
      </c>
      <c r="E97">
        <v>35</v>
      </c>
      <c r="F97">
        <v>1</v>
      </c>
      <c r="G97">
        <v>35</v>
      </c>
      <c r="H97">
        <v>1</v>
      </c>
      <c r="I97" t="s">
        <v>727</v>
      </c>
      <c r="J97" t="s">
        <v>3</v>
      </c>
      <c r="K97" t="s">
        <v>728</v>
      </c>
      <c r="L97">
        <v>1191</v>
      </c>
      <c r="N97">
        <v>1013</v>
      </c>
      <c r="O97" t="s">
        <v>729</v>
      </c>
      <c r="P97" t="s">
        <v>729</v>
      </c>
      <c r="Q97">
        <v>1</v>
      </c>
      <c r="W97">
        <v>0</v>
      </c>
      <c r="X97">
        <v>476480486</v>
      </c>
      <c r="Y97">
        <f>(AT97*12)</f>
        <v>10.199999999999999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M97">
        <v>-2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0.85</v>
      </c>
      <c r="AU97" t="s">
        <v>163</v>
      </c>
      <c r="AV97">
        <v>1</v>
      </c>
      <c r="AW97">
        <v>2</v>
      </c>
      <c r="AX97">
        <v>150195953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U97">
        <f>ROUND(AT97*Source!I89*AH97*AL97,2)</f>
        <v>0</v>
      </c>
      <c r="CV97">
        <f>ROUND(Y97*Source!I89,9)</f>
        <v>47.94</v>
      </c>
      <c r="CW97">
        <v>0</v>
      </c>
      <c r="CX97">
        <f>ROUND(Y97*Source!I89,9)</f>
        <v>47.94</v>
      </c>
      <c r="CY97">
        <f>AD97</f>
        <v>0</v>
      </c>
      <c r="CZ97">
        <f>AH97</f>
        <v>0</v>
      </c>
      <c r="DA97">
        <f>AL97</f>
        <v>1</v>
      </c>
      <c r="DB97">
        <f>ROUND((ROUND(AT97*CZ97,2)*12),6)</f>
        <v>0</v>
      </c>
      <c r="DC97">
        <f>ROUND((ROUND(AT97*AG97,2)*12),6)</f>
        <v>0</v>
      </c>
      <c r="DD97" t="s">
        <v>3</v>
      </c>
      <c r="DE97" t="s">
        <v>3</v>
      </c>
      <c r="DF97">
        <f t="shared" si="4"/>
        <v>0</v>
      </c>
      <c r="DG97">
        <f t="shared" si="5"/>
        <v>0</v>
      </c>
      <c r="DH97">
        <f t="shared" si="6"/>
        <v>0</v>
      </c>
      <c r="DI97">
        <f t="shared" si="7"/>
        <v>0</v>
      </c>
      <c r="DJ97">
        <f>DI97</f>
        <v>0</v>
      </c>
      <c r="DK97">
        <v>0</v>
      </c>
      <c r="DL97" t="s">
        <v>3</v>
      </c>
      <c r="DM97">
        <v>0</v>
      </c>
      <c r="DN97" t="s">
        <v>3</v>
      </c>
      <c r="DO97">
        <v>0</v>
      </c>
    </row>
    <row r="98" spans="1:119" x14ac:dyDescent="0.2">
      <c r="A98">
        <f>ROW(Source!A89)</f>
        <v>89</v>
      </c>
      <c r="B98">
        <v>150194011</v>
      </c>
      <c r="C98">
        <v>150195948</v>
      </c>
      <c r="D98">
        <v>147297367</v>
      </c>
      <c r="E98">
        <v>1</v>
      </c>
      <c r="F98">
        <v>1</v>
      </c>
      <c r="G98">
        <v>35</v>
      </c>
      <c r="H98">
        <v>3</v>
      </c>
      <c r="I98" t="s">
        <v>752</v>
      </c>
      <c r="J98" t="s">
        <v>753</v>
      </c>
      <c r="K98" t="s">
        <v>754</v>
      </c>
      <c r="L98">
        <v>1346</v>
      </c>
      <c r="N98">
        <v>1009</v>
      </c>
      <c r="O98" t="s">
        <v>741</v>
      </c>
      <c r="P98" t="s">
        <v>741</v>
      </c>
      <c r="Q98">
        <v>1</v>
      </c>
      <c r="W98">
        <v>0</v>
      </c>
      <c r="X98">
        <v>-20334964</v>
      </c>
      <c r="Y98">
        <f>(AT98*12)</f>
        <v>0.60000000000000009</v>
      </c>
      <c r="AA98">
        <v>29.29</v>
      </c>
      <c r="AB98">
        <v>0</v>
      </c>
      <c r="AC98">
        <v>0</v>
      </c>
      <c r="AD98">
        <v>0</v>
      </c>
      <c r="AE98">
        <v>29.29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M98">
        <v>-2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0.05</v>
      </c>
      <c r="AU98" t="s">
        <v>163</v>
      </c>
      <c r="AV98">
        <v>0</v>
      </c>
      <c r="AW98">
        <v>2</v>
      </c>
      <c r="AX98">
        <v>150195954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V98">
        <v>0</v>
      </c>
      <c r="CW98">
        <v>0</v>
      </c>
      <c r="CX98">
        <f>ROUND(Y98*Source!I89,9)</f>
        <v>2.82</v>
      </c>
      <c r="CY98">
        <f>AA98</f>
        <v>29.29</v>
      </c>
      <c r="CZ98">
        <f>AE98</f>
        <v>29.29</v>
      </c>
      <c r="DA98">
        <f>AI98</f>
        <v>1</v>
      </c>
      <c r="DB98">
        <f>ROUND((ROUND(AT98*CZ98,2)*12),6)</f>
        <v>17.52</v>
      </c>
      <c r="DC98">
        <f>ROUND((ROUND(AT98*AG98,2)*12),6)</f>
        <v>0</v>
      </c>
      <c r="DD98" t="s">
        <v>3</v>
      </c>
      <c r="DE98" t="s">
        <v>3</v>
      </c>
      <c r="DF98">
        <f t="shared" si="4"/>
        <v>82.6</v>
      </c>
      <c r="DG98">
        <f t="shared" si="5"/>
        <v>0</v>
      </c>
      <c r="DH98">
        <f t="shared" si="6"/>
        <v>0</v>
      </c>
      <c r="DI98">
        <f t="shared" si="7"/>
        <v>0</v>
      </c>
      <c r="DJ98">
        <f>DF98</f>
        <v>82.6</v>
      </c>
      <c r="DK98">
        <v>0</v>
      </c>
      <c r="DL98" t="s">
        <v>3</v>
      </c>
      <c r="DM98">
        <v>0</v>
      </c>
      <c r="DN98" t="s">
        <v>3</v>
      </c>
      <c r="DO98">
        <v>0</v>
      </c>
    </row>
    <row r="99" spans="1:119" x14ac:dyDescent="0.2">
      <c r="A99">
        <f>ROW(Source!A90)</f>
        <v>90</v>
      </c>
      <c r="B99">
        <v>150194011</v>
      </c>
      <c r="C99">
        <v>150195955</v>
      </c>
      <c r="D99">
        <v>147282019</v>
      </c>
      <c r="E99">
        <v>35</v>
      </c>
      <c r="F99">
        <v>1</v>
      </c>
      <c r="G99">
        <v>35</v>
      </c>
      <c r="H99">
        <v>1</v>
      </c>
      <c r="I99" t="s">
        <v>727</v>
      </c>
      <c r="J99" t="s">
        <v>3</v>
      </c>
      <c r="K99" t="s">
        <v>728</v>
      </c>
      <c r="L99">
        <v>1191</v>
      </c>
      <c r="N99">
        <v>1013</v>
      </c>
      <c r="O99" t="s">
        <v>729</v>
      </c>
      <c r="P99" t="s">
        <v>729</v>
      </c>
      <c r="Q99">
        <v>1</v>
      </c>
      <c r="W99">
        <v>0</v>
      </c>
      <c r="X99">
        <v>476480486</v>
      </c>
      <c r="Y99">
        <f>(AT99*12)</f>
        <v>9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M99">
        <v>-2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0.75</v>
      </c>
      <c r="AU99" t="s">
        <v>163</v>
      </c>
      <c r="AV99">
        <v>1</v>
      </c>
      <c r="AW99">
        <v>2</v>
      </c>
      <c r="AX99">
        <v>150195960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U99">
        <f>ROUND(AT99*Source!I90*AH99*AL99,2)</f>
        <v>0</v>
      </c>
      <c r="CV99">
        <f>ROUND(Y99*Source!I90,9)</f>
        <v>92.7</v>
      </c>
      <c r="CW99">
        <v>0</v>
      </c>
      <c r="CX99">
        <f>ROUND(Y99*Source!I90,9)</f>
        <v>92.7</v>
      </c>
      <c r="CY99">
        <f>AD99</f>
        <v>0</v>
      </c>
      <c r="CZ99">
        <f>AH99</f>
        <v>0</v>
      </c>
      <c r="DA99">
        <f>AL99</f>
        <v>1</v>
      </c>
      <c r="DB99">
        <f>ROUND((ROUND(AT99*CZ99,2)*12),6)</f>
        <v>0</v>
      </c>
      <c r="DC99">
        <f>ROUND((ROUND(AT99*AG99,2)*12),6)</f>
        <v>0</v>
      </c>
      <c r="DD99" t="s">
        <v>3</v>
      </c>
      <c r="DE99" t="s">
        <v>3</v>
      </c>
      <c r="DF99">
        <f t="shared" si="4"/>
        <v>0</v>
      </c>
      <c r="DG99">
        <f t="shared" si="5"/>
        <v>0</v>
      </c>
      <c r="DH99">
        <f t="shared" si="6"/>
        <v>0</v>
      </c>
      <c r="DI99">
        <f t="shared" si="7"/>
        <v>0</v>
      </c>
      <c r="DJ99">
        <f>DI99</f>
        <v>0</v>
      </c>
      <c r="DK99">
        <v>0</v>
      </c>
      <c r="DL99" t="s">
        <v>3</v>
      </c>
      <c r="DM99">
        <v>0</v>
      </c>
      <c r="DN99" t="s">
        <v>3</v>
      </c>
      <c r="DO99">
        <v>0</v>
      </c>
    </row>
    <row r="100" spans="1:119" x14ac:dyDescent="0.2">
      <c r="A100">
        <f>ROW(Source!A90)</f>
        <v>90</v>
      </c>
      <c r="B100">
        <v>150194011</v>
      </c>
      <c r="C100">
        <v>150195955</v>
      </c>
      <c r="D100">
        <v>147297367</v>
      </c>
      <c r="E100">
        <v>1</v>
      </c>
      <c r="F100">
        <v>1</v>
      </c>
      <c r="G100">
        <v>35</v>
      </c>
      <c r="H100">
        <v>3</v>
      </c>
      <c r="I100" t="s">
        <v>752</v>
      </c>
      <c r="J100" t="s">
        <v>753</v>
      </c>
      <c r="K100" t="s">
        <v>754</v>
      </c>
      <c r="L100">
        <v>1346</v>
      </c>
      <c r="N100">
        <v>1009</v>
      </c>
      <c r="O100" t="s">
        <v>741</v>
      </c>
      <c r="P100" t="s">
        <v>741</v>
      </c>
      <c r="Q100">
        <v>1</v>
      </c>
      <c r="W100">
        <v>0</v>
      </c>
      <c r="X100">
        <v>-20334964</v>
      </c>
      <c r="Y100">
        <f>(AT100*12)</f>
        <v>0.36</v>
      </c>
      <c r="AA100">
        <v>29.29</v>
      </c>
      <c r="AB100">
        <v>0</v>
      </c>
      <c r="AC100">
        <v>0</v>
      </c>
      <c r="AD100">
        <v>0</v>
      </c>
      <c r="AE100">
        <v>29.29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M100">
        <v>-2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0.03</v>
      </c>
      <c r="AU100" t="s">
        <v>163</v>
      </c>
      <c r="AV100">
        <v>0</v>
      </c>
      <c r="AW100">
        <v>2</v>
      </c>
      <c r="AX100">
        <v>150195961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V100">
        <v>0</v>
      </c>
      <c r="CW100">
        <v>0</v>
      </c>
      <c r="CX100">
        <f>ROUND(Y100*Source!I90,9)</f>
        <v>3.7080000000000002</v>
      </c>
      <c r="CY100">
        <f>AA100</f>
        <v>29.29</v>
      </c>
      <c r="CZ100">
        <f>AE100</f>
        <v>29.29</v>
      </c>
      <c r="DA100">
        <f>AI100</f>
        <v>1</v>
      </c>
      <c r="DB100">
        <f>ROUND((ROUND(AT100*CZ100,2)*12),6)</f>
        <v>10.56</v>
      </c>
      <c r="DC100">
        <f>ROUND((ROUND(AT100*AG100,2)*12),6)</f>
        <v>0</v>
      </c>
      <c r="DD100" t="s">
        <v>3</v>
      </c>
      <c r="DE100" t="s">
        <v>3</v>
      </c>
      <c r="DF100">
        <f t="shared" si="4"/>
        <v>108.61</v>
      </c>
      <c r="DG100">
        <f t="shared" si="5"/>
        <v>0</v>
      </c>
      <c r="DH100">
        <f t="shared" si="6"/>
        <v>0</v>
      </c>
      <c r="DI100">
        <f t="shared" si="7"/>
        <v>0</v>
      </c>
      <c r="DJ100">
        <f>DF100</f>
        <v>108.61</v>
      </c>
      <c r="DK100">
        <v>0</v>
      </c>
      <c r="DL100" t="s">
        <v>3</v>
      </c>
      <c r="DM100">
        <v>0</v>
      </c>
      <c r="DN100" t="s">
        <v>3</v>
      </c>
      <c r="DO100">
        <v>0</v>
      </c>
    </row>
    <row r="101" spans="1:119" x14ac:dyDescent="0.2">
      <c r="A101">
        <f>ROW(Source!A91)</f>
        <v>91</v>
      </c>
      <c r="B101">
        <v>150194011</v>
      </c>
      <c r="C101">
        <v>150195962</v>
      </c>
      <c r="D101">
        <v>147282019</v>
      </c>
      <c r="E101">
        <v>35</v>
      </c>
      <c r="F101">
        <v>1</v>
      </c>
      <c r="G101">
        <v>35</v>
      </c>
      <c r="H101">
        <v>1</v>
      </c>
      <c r="I101" t="s">
        <v>727</v>
      </c>
      <c r="J101" t="s">
        <v>3</v>
      </c>
      <c r="K101" t="s">
        <v>728</v>
      </c>
      <c r="L101">
        <v>1191</v>
      </c>
      <c r="N101">
        <v>1013</v>
      </c>
      <c r="O101" t="s">
        <v>729</v>
      </c>
      <c r="P101" t="s">
        <v>729</v>
      </c>
      <c r="Q101">
        <v>1</v>
      </c>
      <c r="W101">
        <v>0</v>
      </c>
      <c r="X101">
        <v>476480486</v>
      </c>
      <c r="Y101">
        <f>AT101</f>
        <v>5.33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M101">
        <v>-2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5.33</v>
      </c>
      <c r="AU101" t="s">
        <v>3</v>
      </c>
      <c r="AV101">
        <v>1</v>
      </c>
      <c r="AW101">
        <v>2</v>
      </c>
      <c r="AX101">
        <v>150195973</v>
      </c>
      <c r="AY101">
        <v>1</v>
      </c>
      <c r="AZ101">
        <v>0</v>
      </c>
      <c r="BA101">
        <v>101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U101">
        <f>ROUND(AT101*Source!I91*AH101*AL101,2)</f>
        <v>0</v>
      </c>
      <c r="CV101">
        <f>ROUND(Y101*Source!I91,9)</f>
        <v>7.9950000000000001</v>
      </c>
      <c r="CW101">
        <v>0</v>
      </c>
      <c r="CX101">
        <f>ROUND(Y101*Source!I91,9)</f>
        <v>7.9950000000000001</v>
      </c>
      <c r="CY101">
        <f>AD101</f>
        <v>0</v>
      </c>
      <c r="CZ101">
        <f>AH101</f>
        <v>0</v>
      </c>
      <c r="DA101">
        <f>AL101</f>
        <v>1</v>
      </c>
      <c r="DB101">
        <f>ROUND(ROUND(AT101*CZ101,2),6)</f>
        <v>0</v>
      </c>
      <c r="DC101">
        <f>ROUND(ROUND(AT101*AG101,2),6)</f>
        <v>0</v>
      </c>
      <c r="DD101" t="s">
        <v>3</v>
      </c>
      <c r="DE101" t="s">
        <v>3</v>
      </c>
      <c r="DF101">
        <f t="shared" si="4"/>
        <v>0</v>
      </c>
      <c r="DG101">
        <f t="shared" si="5"/>
        <v>0</v>
      </c>
      <c r="DH101">
        <f t="shared" si="6"/>
        <v>0</v>
      </c>
      <c r="DI101">
        <f t="shared" si="7"/>
        <v>0</v>
      </c>
      <c r="DJ101">
        <f>DI101</f>
        <v>0</v>
      </c>
      <c r="DK101">
        <v>0</v>
      </c>
      <c r="DL101" t="s">
        <v>3</v>
      </c>
      <c r="DM101">
        <v>0</v>
      </c>
      <c r="DN101" t="s">
        <v>3</v>
      </c>
      <c r="DO101">
        <v>0</v>
      </c>
    </row>
    <row r="102" spans="1:119" x14ac:dyDescent="0.2">
      <c r="A102">
        <f>ROW(Source!A91)</f>
        <v>91</v>
      </c>
      <c r="B102">
        <v>150194011</v>
      </c>
      <c r="C102">
        <v>150195962</v>
      </c>
      <c r="D102">
        <v>147297361</v>
      </c>
      <c r="E102">
        <v>1</v>
      </c>
      <c r="F102">
        <v>1</v>
      </c>
      <c r="G102">
        <v>35</v>
      </c>
      <c r="H102">
        <v>3</v>
      </c>
      <c r="I102" t="s">
        <v>748</v>
      </c>
      <c r="J102" t="s">
        <v>749</v>
      </c>
      <c r="K102" t="s">
        <v>750</v>
      </c>
      <c r="L102">
        <v>1327</v>
      </c>
      <c r="N102">
        <v>1005</v>
      </c>
      <c r="O102" t="s">
        <v>751</v>
      </c>
      <c r="P102" t="s">
        <v>751</v>
      </c>
      <c r="Q102">
        <v>1</v>
      </c>
      <c r="W102">
        <v>0</v>
      </c>
      <c r="X102">
        <v>1402440005</v>
      </c>
      <c r="Y102">
        <f>AT102</f>
        <v>0.5</v>
      </c>
      <c r="AA102">
        <v>48.08</v>
      </c>
      <c r="AB102">
        <v>0</v>
      </c>
      <c r="AC102">
        <v>0</v>
      </c>
      <c r="AD102">
        <v>0</v>
      </c>
      <c r="AE102">
        <v>48.08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M102">
        <v>-2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0.5</v>
      </c>
      <c r="AU102" t="s">
        <v>3</v>
      </c>
      <c r="AV102">
        <v>0</v>
      </c>
      <c r="AW102">
        <v>2</v>
      </c>
      <c r="AX102">
        <v>150195974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V102">
        <v>0</v>
      </c>
      <c r="CW102">
        <v>0</v>
      </c>
      <c r="CX102">
        <f>ROUND(Y102*Source!I91,9)</f>
        <v>0.75</v>
      </c>
      <c r="CY102">
        <f>AA102</f>
        <v>48.08</v>
      </c>
      <c r="CZ102">
        <f>AE102</f>
        <v>48.08</v>
      </c>
      <c r="DA102">
        <f>AI102</f>
        <v>1</v>
      </c>
      <c r="DB102">
        <f>ROUND(ROUND(AT102*CZ102,2),6)</f>
        <v>24.04</v>
      </c>
      <c r="DC102">
        <f>ROUND(ROUND(AT102*AG102,2),6)</f>
        <v>0</v>
      </c>
      <c r="DD102" t="s">
        <v>3</v>
      </c>
      <c r="DE102" t="s">
        <v>3</v>
      </c>
      <c r="DF102">
        <f t="shared" si="4"/>
        <v>36.06</v>
      </c>
      <c r="DG102">
        <f t="shared" si="5"/>
        <v>0</v>
      </c>
      <c r="DH102">
        <f t="shared" si="6"/>
        <v>0</v>
      </c>
      <c r="DI102">
        <f t="shared" si="7"/>
        <v>0</v>
      </c>
      <c r="DJ102">
        <f>DF102</f>
        <v>36.06</v>
      </c>
      <c r="DK102">
        <v>0</v>
      </c>
      <c r="DL102" t="s">
        <v>3</v>
      </c>
      <c r="DM102">
        <v>0</v>
      </c>
      <c r="DN102" t="s">
        <v>3</v>
      </c>
      <c r="DO102">
        <v>0</v>
      </c>
    </row>
    <row r="103" spans="1:119" x14ac:dyDescent="0.2">
      <c r="A103">
        <f>ROW(Source!A91)</f>
        <v>91</v>
      </c>
      <c r="B103">
        <v>150194011</v>
      </c>
      <c r="C103">
        <v>150195962</v>
      </c>
      <c r="D103">
        <v>147297367</v>
      </c>
      <c r="E103">
        <v>1</v>
      </c>
      <c r="F103">
        <v>1</v>
      </c>
      <c r="G103">
        <v>35</v>
      </c>
      <c r="H103">
        <v>3</v>
      </c>
      <c r="I103" t="s">
        <v>752</v>
      </c>
      <c r="J103" t="s">
        <v>753</v>
      </c>
      <c r="K103" t="s">
        <v>754</v>
      </c>
      <c r="L103">
        <v>1346</v>
      </c>
      <c r="N103">
        <v>1009</v>
      </c>
      <c r="O103" t="s">
        <v>741</v>
      </c>
      <c r="P103" t="s">
        <v>741</v>
      </c>
      <c r="Q103">
        <v>1</v>
      </c>
      <c r="W103">
        <v>0</v>
      </c>
      <c r="X103">
        <v>-20334964</v>
      </c>
      <c r="Y103">
        <f>AT103</f>
        <v>0.5</v>
      </c>
      <c r="AA103">
        <v>29.29</v>
      </c>
      <c r="AB103">
        <v>0</v>
      </c>
      <c r="AC103">
        <v>0</v>
      </c>
      <c r="AD103">
        <v>0</v>
      </c>
      <c r="AE103">
        <v>29.29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M103">
        <v>-2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0.5</v>
      </c>
      <c r="AU103" t="s">
        <v>3</v>
      </c>
      <c r="AV103">
        <v>0</v>
      </c>
      <c r="AW103">
        <v>2</v>
      </c>
      <c r="AX103">
        <v>150195975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V103">
        <v>0</v>
      </c>
      <c r="CW103">
        <v>0</v>
      </c>
      <c r="CX103">
        <f>ROUND(Y103*Source!I91,9)</f>
        <v>0.75</v>
      </c>
      <c r="CY103">
        <f>AA103</f>
        <v>29.29</v>
      </c>
      <c r="CZ103">
        <f>AE103</f>
        <v>29.29</v>
      </c>
      <c r="DA103">
        <f>AI103</f>
        <v>1</v>
      </c>
      <c r="DB103">
        <f>ROUND(ROUND(AT103*CZ103,2),6)</f>
        <v>14.65</v>
      </c>
      <c r="DC103">
        <f>ROUND(ROUND(AT103*AG103,2),6)</f>
        <v>0</v>
      </c>
      <c r="DD103" t="s">
        <v>3</v>
      </c>
      <c r="DE103" t="s">
        <v>3</v>
      </c>
      <c r="DF103">
        <f t="shared" si="4"/>
        <v>21.97</v>
      </c>
      <c r="DG103">
        <f t="shared" si="5"/>
        <v>0</v>
      </c>
      <c r="DH103">
        <f t="shared" si="6"/>
        <v>0</v>
      </c>
      <c r="DI103">
        <f t="shared" si="7"/>
        <v>0</v>
      </c>
      <c r="DJ103">
        <f>DF103</f>
        <v>21.97</v>
      </c>
      <c r="DK103">
        <v>0</v>
      </c>
      <c r="DL103" t="s">
        <v>3</v>
      </c>
      <c r="DM103">
        <v>0</v>
      </c>
      <c r="DN103" t="s">
        <v>3</v>
      </c>
      <c r="DO103">
        <v>0</v>
      </c>
    </row>
    <row r="104" spans="1:119" x14ac:dyDescent="0.2">
      <c r="A104">
        <f>ROW(Source!A91)</f>
        <v>91</v>
      </c>
      <c r="B104">
        <v>150194011</v>
      </c>
      <c r="C104">
        <v>150195962</v>
      </c>
      <c r="D104">
        <v>147297930</v>
      </c>
      <c r="E104">
        <v>1</v>
      </c>
      <c r="F104">
        <v>1</v>
      </c>
      <c r="G104">
        <v>35</v>
      </c>
      <c r="H104">
        <v>3</v>
      </c>
      <c r="I104" t="s">
        <v>762</v>
      </c>
      <c r="J104" t="s">
        <v>763</v>
      </c>
      <c r="K104" t="s">
        <v>764</v>
      </c>
      <c r="L104">
        <v>1327</v>
      </c>
      <c r="N104">
        <v>1005</v>
      </c>
      <c r="O104" t="s">
        <v>751</v>
      </c>
      <c r="P104" t="s">
        <v>751</v>
      </c>
      <c r="Q104">
        <v>1</v>
      </c>
      <c r="W104">
        <v>0</v>
      </c>
      <c r="X104">
        <v>189364196</v>
      </c>
      <c r="Y104">
        <f>AT104</f>
        <v>0.1</v>
      </c>
      <c r="AA104">
        <v>429.34</v>
      </c>
      <c r="AB104">
        <v>0</v>
      </c>
      <c r="AC104">
        <v>0</v>
      </c>
      <c r="AD104">
        <v>0</v>
      </c>
      <c r="AE104">
        <v>429.34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M104">
        <v>-2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0.1</v>
      </c>
      <c r="AU104" t="s">
        <v>3</v>
      </c>
      <c r="AV104">
        <v>0</v>
      </c>
      <c r="AW104">
        <v>2</v>
      </c>
      <c r="AX104">
        <v>150195976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V104">
        <v>0</v>
      </c>
      <c r="CW104">
        <v>0</v>
      </c>
      <c r="CX104">
        <f>ROUND(Y104*Source!I91,9)</f>
        <v>0.15</v>
      </c>
      <c r="CY104">
        <f>AA104</f>
        <v>429.34</v>
      </c>
      <c r="CZ104">
        <f>AE104</f>
        <v>429.34</v>
      </c>
      <c r="DA104">
        <f>AI104</f>
        <v>1</v>
      </c>
      <c r="DB104">
        <f>ROUND(ROUND(AT104*CZ104,2),6)</f>
        <v>42.93</v>
      </c>
      <c r="DC104">
        <f>ROUND(ROUND(AT104*AG104,2),6)</f>
        <v>0</v>
      </c>
      <c r="DD104" t="s">
        <v>3</v>
      </c>
      <c r="DE104" t="s">
        <v>3</v>
      </c>
      <c r="DF104">
        <f t="shared" si="4"/>
        <v>64.400000000000006</v>
      </c>
      <c r="DG104">
        <f t="shared" si="5"/>
        <v>0</v>
      </c>
      <c r="DH104">
        <f t="shared" si="6"/>
        <v>0</v>
      </c>
      <c r="DI104">
        <f t="shared" si="7"/>
        <v>0</v>
      </c>
      <c r="DJ104">
        <f>DF104</f>
        <v>64.400000000000006</v>
      </c>
      <c r="DK104">
        <v>0</v>
      </c>
      <c r="DL104" t="s">
        <v>3</v>
      </c>
      <c r="DM104">
        <v>0</v>
      </c>
      <c r="DN104" t="s">
        <v>3</v>
      </c>
      <c r="DO104">
        <v>0</v>
      </c>
    </row>
    <row r="105" spans="1:119" x14ac:dyDescent="0.2">
      <c r="A105">
        <f>ROW(Source!A91)</f>
        <v>91</v>
      </c>
      <c r="B105">
        <v>150194011</v>
      </c>
      <c r="C105">
        <v>150195962</v>
      </c>
      <c r="D105">
        <v>147296066</v>
      </c>
      <c r="E105">
        <v>1</v>
      </c>
      <c r="F105">
        <v>1</v>
      </c>
      <c r="G105">
        <v>35</v>
      </c>
      <c r="H105">
        <v>3</v>
      </c>
      <c r="I105" t="s">
        <v>765</v>
      </c>
      <c r="J105" t="s">
        <v>766</v>
      </c>
      <c r="K105" t="s">
        <v>767</v>
      </c>
      <c r="L105">
        <v>1346</v>
      </c>
      <c r="N105">
        <v>1009</v>
      </c>
      <c r="O105" t="s">
        <v>741</v>
      </c>
      <c r="P105" t="s">
        <v>741</v>
      </c>
      <c r="Q105">
        <v>1</v>
      </c>
      <c r="W105">
        <v>0</v>
      </c>
      <c r="X105">
        <v>181517458</v>
      </c>
      <c r="Y105">
        <f>AT105</f>
        <v>0.12</v>
      </c>
      <c r="AA105">
        <v>137.97</v>
      </c>
      <c r="AB105">
        <v>0</v>
      </c>
      <c r="AC105">
        <v>0</v>
      </c>
      <c r="AD105">
        <v>0</v>
      </c>
      <c r="AE105">
        <v>137.97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M105">
        <v>-2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0.12</v>
      </c>
      <c r="AU105" t="s">
        <v>3</v>
      </c>
      <c r="AV105">
        <v>0</v>
      </c>
      <c r="AW105">
        <v>2</v>
      </c>
      <c r="AX105">
        <v>150195977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V105">
        <v>0</v>
      </c>
      <c r="CW105">
        <v>0</v>
      </c>
      <c r="CX105">
        <f>ROUND(Y105*Source!I91,9)</f>
        <v>0.18</v>
      </c>
      <c r="CY105">
        <f>AA105</f>
        <v>137.97</v>
      </c>
      <c r="CZ105">
        <f>AE105</f>
        <v>137.97</v>
      </c>
      <c r="DA105">
        <f>AI105</f>
        <v>1</v>
      </c>
      <c r="DB105">
        <f>ROUND(ROUND(AT105*CZ105,2),6)</f>
        <v>16.559999999999999</v>
      </c>
      <c r="DC105">
        <f>ROUND(ROUND(AT105*AG105,2),6)</f>
        <v>0</v>
      </c>
      <c r="DD105" t="s">
        <v>3</v>
      </c>
      <c r="DE105" t="s">
        <v>3</v>
      </c>
      <c r="DF105">
        <f t="shared" si="4"/>
        <v>24.83</v>
      </c>
      <c r="DG105">
        <f t="shared" si="5"/>
        <v>0</v>
      </c>
      <c r="DH105">
        <f t="shared" si="6"/>
        <v>0</v>
      </c>
      <c r="DI105">
        <f t="shared" si="7"/>
        <v>0</v>
      </c>
      <c r="DJ105">
        <f>DF105</f>
        <v>24.83</v>
      </c>
      <c r="DK105">
        <v>0</v>
      </c>
      <c r="DL105" t="s">
        <v>3</v>
      </c>
      <c r="DM105">
        <v>0</v>
      </c>
      <c r="DN105" t="s">
        <v>3</v>
      </c>
      <c r="DO105">
        <v>0</v>
      </c>
    </row>
    <row r="106" spans="1:119" x14ac:dyDescent="0.2">
      <c r="A106">
        <f>ROW(Source!A92)</f>
        <v>92</v>
      </c>
      <c r="B106">
        <v>150194011</v>
      </c>
      <c r="C106">
        <v>150195978</v>
      </c>
      <c r="D106">
        <v>147282019</v>
      </c>
      <c r="E106">
        <v>35</v>
      </c>
      <c r="F106">
        <v>1</v>
      </c>
      <c r="G106">
        <v>35</v>
      </c>
      <c r="H106">
        <v>1</v>
      </c>
      <c r="I106" t="s">
        <v>727</v>
      </c>
      <c r="J106" t="s">
        <v>3</v>
      </c>
      <c r="K106" t="s">
        <v>728</v>
      </c>
      <c r="L106">
        <v>1191</v>
      </c>
      <c r="N106">
        <v>1013</v>
      </c>
      <c r="O106" t="s">
        <v>729</v>
      </c>
      <c r="P106" t="s">
        <v>729</v>
      </c>
      <c r="Q106">
        <v>1</v>
      </c>
      <c r="W106">
        <v>0</v>
      </c>
      <c r="X106">
        <v>476480486</v>
      </c>
      <c r="Y106">
        <f>(AT106*11)</f>
        <v>20.57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M106">
        <v>-2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1.87</v>
      </c>
      <c r="AU106" t="s">
        <v>33</v>
      </c>
      <c r="AV106">
        <v>1</v>
      </c>
      <c r="AW106">
        <v>2</v>
      </c>
      <c r="AX106">
        <v>150195985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U106">
        <f>ROUND(AT106*Source!I92*AH106*AL106,2)</f>
        <v>0</v>
      </c>
      <c r="CV106">
        <f>ROUND(Y106*Source!I92,9)</f>
        <v>308.55</v>
      </c>
      <c r="CW106">
        <v>0</v>
      </c>
      <c r="CX106">
        <f>ROUND(Y106*Source!I92,9)</f>
        <v>308.55</v>
      </c>
      <c r="CY106">
        <f>AD106</f>
        <v>0</v>
      </c>
      <c r="CZ106">
        <f>AH106</f>
        <v>0</v>
      </c>
      <c r="DA106">
        <f>AL106</f>
        <v>1</v>
      </c>
      <c r="DB106">
        <f>ROUND((ROUND(AT106*CZ106,2)*11),6)</f>
        <v>0</v>
      </c>
      <c r="DC106">
        <f>ROUND((ROUND(AT106*AG106,2)*11),6)</f>
        <v>0</v>
      </c>
      <c r="DD106" t="s">
        <v>3</v>
      </c>
      <c r="DE106" t="s">
        <v>3</v>
      </c>
      <c r="DF106">
        <f t="shared" si="4"/>
        <v>0</v>
      </c>
      <c r="DG106">
        <f t="shared" si="5"/>
        <v>0</v>
      </c>
      <c r="DH106">
        <f t="shared" si="6"/>
        <v>0</v>
      </c>
      <c r="DI106">
        <f t="shared" si="7"/>
        <v>0</v>
      </c>
      <c r="DJ106">
        <f>DI106</f>
        <v>0</v>
      </c>
      <c r="DK106">
        <v>0</v>
      </c>
      <c r="DL106" t="s">
        <v>3</v>
      </c>
      <c r="DM106">
        <v>0</v>
      </c>
      <c r="DN106" t="s">
        <v>3</v>
      </c>
      <c r="DO106">
        <v>0</v>
      </c>
    </row>
    <row r="107" spans="1:119" x14ac:dyDescent="0.2">
      <c r="A107">
        <f>ROW(Source!A92)</f>
        <v>92</v>
      </c>
      <c r="B107">
        <v>150194011</v>
      </c>
      <c r="C107">
        <v>150195978</v>
      </c>
      <c r="D107">
        <v>147297361</v>
      </c>
      <c r="E107">
        <v>1</v>
      </c>
      <c r="F107">
        <v>1</v>
      </c>
      <c r="G107">
        <v>35</v>
      </c>
      <c r="H107">
        <v>3</v>
      </c>
      <c r="I107" t="s">
        <v>748</v>
      </c>
      <c r="J107" t="s">
        <v>749</v>
      </c>
      <c r="K107" t="s">
        <v>750</v>
      </c>
      <c r="L107">
        <v>1327</v>
      </c>
      <c r="N107">
        <v>1005</v>
      </c>
      <c r="O107" t="s">
        <v>751</v>
      </c>
      <c r="P107" t="s">
        <v>751</v>
      </c>
      <c r="Q107">
        <v>1</v>
      </c>
      <c r="W107">
        <v>0</v>
      </c>
      <c r="X107">
        <v>1402440005</v>
      </c>
      <c r="Y107">
        <f>(AT107*11)</f>
        <v>5.5</v>
      </c>
      <c r="AA107">
        <v>48.08</v>
      </c>
      <c r="AB107">
        <v>0</v>
      </c>
      <c r="AC107">
        <v>0</v>
      </c>
      <c r="AD107">
        <v>0</v>
      </c>
      <c r="AE107">
        <v>48.08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M107">
        <v>-2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0.5</v>
      </c>
      <c r="AU107" t="s">
        <v>33</v>
      </c>
      <c r="AV107">
        <v>0</v>
      </c>
      <c r="AW107">
        <v>2</v>
      </c>
      <c r="AX107">
        <v>150195986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V107">
        <v>0</v>
      </c>
      <c r="CW107">
        <v>0</v>
      </c>
      <c r="CX107">
        <f>ROUND(Y107*Source!I92,9)</f>
        <v>82.5</v>
      </c>
      <c r="CY107">
        <f>AA107</f>
        <v>48.08</v>
      </c>
      <c r="CZ107">
        <f>AE107</f>
        <v>48.08</v>
      </c>
      <c r="DA107">
        <f>AI107</f>
        <v>1</v>
      </c>
      <c r="DB107">
        <f>ROUND((ROUND(AT107*CZ107,2)*11),6)</f>
        <v>264.44</v>
      </c>
      <c r="DC107">
        <f>ROUND((ROUND(AT107*AG107,2)*11),6)</f>
        <v>0</v>
      </c>
      <c r="DD107" t="s">
        <v>3</v>
      </c>
      <c r="DE107" t="s">
        <v>3</v>
      </c>
      <c r="DF107">
        <f t="shared" si="4"/>
        <v>3966.6</v>
      </c>
      <c r="DG107">
        <f t="shared" si="5"/>
        <v>0</v>
      </c>
      <c r="DH107">
        <f t="shared" si="6"/>
        <v>0</v>
      </c>
      <c r="DI107">
        <f t="shared" si="7"/>
        <v>0</v>
      </c>
      <c r="DJ107">
        <f>DF107</f>
        <v>3966.6</v>
      </c>
      <c r="DK107">
        <v>0</v>
      </c>
      <c r="DL107" t="s">
        <v>3</v>
      </c>
      <c r="DM107">
        <v>0</v>
      </c>
      <c r="DN107" t="s">
        <v>3</v>
      </c>
      <c r="DO107">
        <v>0</v>
      </c>
    </row>
    <row r="108" spans="1:119" x14ac:dyDescent="0.2">
      <c r="A108">
        <f>ROW(Source!A92)</f>
        <v>92</v>
      </c>
      <c r="B108">
        <v>150194011</v>
      </c>
      <c r="C108">
        <v>150195978</v>
      </c>
      <c r="D108">
        <v>147297367</v>
      </c>
      <c r="E108">
        <v>1</v>
      </c>
      <c r="F108">
        <v>1</v>
      </c>
      <c r="G108">
        <v>35</v>
      </c>
      <c r="H108">
        <v>3</v>
      </c>
      <c r="I108" t="s">
        <v>752</v>
      </c>
      <c r="J108" t="s">
        <v>753</v>
      </c>
      <c r="K108" t="s">
        <v>754</v>
      </c>
      <c r="L108">
        <v>1346</v>
      </c>
      <c r="N108">
        <v>1009</v>
      </c>
      <c r="O108" t="s">
        <v>741</v>
      </c>
      <c r="P108" t="s">
        <v>741</v>
      </c>
      <c r="Q108">
        <v>1</v>
      </c>
      <c r="W108">
        <v>0</v>
      </c>
      <c r="X108">
        <v>-20334964</v>
      </c>
      <c r="Y108">
        <f>(AT108*11)</f>
        <v>5.5</v>
      </c>
      <c r="AA108">
        <v>29.29</v>
      </c>
      <c r="AB108">
        <v>0</v>
      </c>
      <c r="AC108">
        <v>0</v>
      </c>
      <c r="AD108">
        <v>0</v>
      </c>
      <c r="AE108">
        <v>29.29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M108">
        <v>-2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0.5</v>
      </c>
      <c r="AU108" t="s">
        <v>33</v>
      </c>
      <c r="AV108">
        <v>0</v>
      </c>
      <c r="AW108">
        <v>2</v>
      </c>
      <c r="AX108">
        <v>150195987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V108">
        <v>0</v>
      </c>
      <c r="CW108">
        <v>0</v>
      </c>
      <c r="CX108">
        <f>ROUND(Y108*Source!I92,9)</f>
        <v>82.5</v>
      </c>
      <c r="CY108">
        <f>AA108</f>
        <v>29.29</v>
      </c>
      <c r="CZ108">
        <f>AE108</f>
        <v>29.29</v>
      </c>
      <c r="DA108">
        <f>AI108</f>
        <v>1</v>
      </c>
      <c r="DB108">
        <f>ROUND((ROUND(AT108*CZ108,2)*11),6)</f>
        <v>161.15</v>
      </c>
      <c r="DC108">
        <f>ROUND((ROUND(AT108*AG108,2)*11),6)</f>
        <v>0</v>
      </c>
      <c r="DD108" t="s">
        <v>3</v>
      </c>
      <c r="DE108" t="s">
        <v>3</v>
      </c>
      <c r="DF108">
        <f t="shared" si="4"/>
        <v>2416.4299999999998</v>
      </c>
      <c r="DG108">
        <f t="shared" si="5"/>
        <v>0</v>
      </c>
      <c r="DH108">
        <f t="shared" si="6"/>
        <v>0</v>
      </c>
      <c r="DI108">
        <f t="shared" si="7"/>
        <v>0</v>
      </c>
      <c r="DJ108">
        <f>DF108</f>
        <v>2416.4299999999998</v>
      </c>
      <c r="DK108">
        <v>0</v>
      </c>
      <c r="DL108" t="s">
        <v>3</v>
      </c>
      <c r="DM108">
        <v>0</v>
      </c>
      <c r="DN108" t="s">
        <v>3</v>
      </c>
      <c r="DO108">
        <v>0</v>
      </c>
    </row>
    <row r="109" spans="1:119" x14ac:dyDescent="0.2">
      <c r="A109">
        <f>ROW(Source!A93)</f>
        <v>93</v>
      </c>
      <c r="B109">
        <v>150194011</v>
      </c>
      <c r="C109">
        <v>150195988</v>
      </c>
      <c r="D109">
        <v>147282019</v>
      </c>
      <c r="E109">
        <v>35</v>
      </c>
      <c r="F109">
        <v>1</v>
      </c>
      <c r="G109">
        <v>35</v>
      </c>
      <c r="H109">
        <v>1</v>
      </c>
      <c r="I109" t="s">
        <v>727</v>
      </c>
      <c r="J109" t="s">
        <v>3</v>
      </c>
      <c r="K109" t="s">
        <v>728</v>
      </c>
      <c r="L109">
        <v>1191</v>
      </c>
      <c r="N109">
        <v>1013</v>
      </c>
      <c r="O109" t="s">
        <v>729</v>
      </c>
      <c r="P109" t="s">
        <v>729</v>
      </c>
      <c r="Q109">
        <v>1</v>
      </c>
      <c r="W109">
        <v>0</v>
      </c>
      <c r="X109">
        <v>476480486</v>
      </c>
      <c r="Y109">
        <f>(AT109*0.7)</f>
        <v>0.11199999999999999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M109">
        <v>-2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0.16</v>
      </c>
      <c r="AU109" t="s">
        <v>22</v>
      </c>
      <c r="AV109">
        <v>1</v>
      </c>
      <c r="AW109">
        <v>2</v>
      </c>
      <c r="AX109">
        <v>150195997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U109">
        <f>ROUND(AT109*Source!I93*AH109*AL109,2)</f>
        <v>0</v>
      </c>
      <c r="CV109">
        <f>ROUND(Y109*Source!I93,9)</f>
        <v>0.224</v>
      </c>
      <c r="CW109">
        <v>0</v>
      </c>
      <c r="CX109">
        <f>ROUND(Y109*Source!I93,9)</f>
        <v>0.224</v>
      </c>
      <c r="CY109">
        <f>AD109</f>
        <v>0</v>
      </c>
      <c r="CZ109">
        <f>AH109</f>
        <v>0</v>
      </c>
      <c r="DA109">
        <f>AL109</f>
        <v>1</v>
      </c>
      <c r="DB109">
        <f>ROUND((ROUND(AT109*CZ109,2)*0.7),6)</f>
        <v>0</v>
      </c>
      <c r="DC109">
        <f>ROUND((ROUND(AT109*AG109,2)*0.7),6)</f>
        <v>0</v>
      </c>
      <c r="DD109" t="s">
        <v>3</v>
      </c>
      <c r="DE109" t="s">
        <v>3</v>
      </c>
      <c r="DF109">
        <f t="shared" si="4"/>
        <v>0</v>
      </c>
      <c r="DG109">
        <f t="shared" si="5"/>
        <v>0</v>
      </c>
      <c r="DH109">
        <f t="shared" si="6"/>
        <v>0</v>
      </c>
      <c r="DI109">
        <f t="shared" si="7"/>
        <v>0</v>
      </c>
      <c r="DJ109">
        <f>DI109</f>
        <v>0</v>
      </c>
      <c r="DK109">
        <v>0</v>
      </c>
      <c r="DL109" t="s">
        <v>3</v>
      </c>
      <c r="DM109">
        <v>0</v>
      </c>
      <c r="DN109" t="s">
        <v>3</v>
      </c>
      <c r="DO109">
        <v>0</v>
      </c>
    </row>
    <row r="110" spans="1:119" x14ac:dyDescent="0.2">
      <c r="A110">
        <f>ROW(Source!A93)</f>
        <v>93</v>
      </c>
      <c r="B110">
        <v>150194011</v>
      </c>
      <c r="C110">
        <v>150195988</v>
      </c>
      <c r="D110">
        <v>147295400</v>
      </c>
      <c r="E110">
        <v>1</v>
      </c>
      <c r="F110">
        <v>1</v>
      </c>
      <c r="G110">
        <v>35</v>
      </c>
      <c r="H110">
        <v>2</v>
      </c>
      <c r="I110" t="s">
        <v>730</v>
      </c>
      <c r="J110" t="s">
        <v>731</v>
      </c>
      <c r="K110" t="s">
        <v>732</v>
      </c>
      <c r="L110">
        <v>1368</v>
      </c>
      <c r="N110">
        <v>1011</v>
      </c>
      <c r="O110" t="s">
        <v>733</v>
      </c>
      <c r="P110" t="s">
        <v>733</v>
      </c>
      <c r="Q110">
        <v>1</v>
      </c>
      <c r="W110">
        <v>0</v>
      </c>
      <c r="X110">
        <v>-1123321947</v>
      </c>
      <c r="Y110">
        <f>(AT110*0.7)</f>
        <v>1.3999999999999999E-2</v>
      </c>
      <c r="AA110">
        <v>0</v>
      </c>
      <c r="AB110">
        <v>789.86</v>
      </c>
      <c r="AC110">
        <v>515.51</v>
      </c>
      <c r="AD110">
        <v>0</v>
      </c>
      <c r="AE110">
        <v>0</v>
      </c>
      <c r="AF110">
        <v>789.86</v>
      </c>
      <c r="AG110">
        <v>515.51</v>
      </c>
      <c r="AH110">
        <v>0</v>
      </c>
      <c r="AI110">
        <v>1</v>
      </c>
      <c r="AJ110">
        <v>1</v>
      </c>
      <c r="AK110">
        <v>1</v>
      </c>
      <c r="AL110">
        <v>1</v>
      </c>
      <c r="AM110">
        <v>-2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0.02</v>
      </c>
      <c r="AU110" t="s">
        <v>22</v>
      </c>
      <c r="AV110">
        <v>0</v>
      </c>
      <c r="AW110">
        <v>2</v>
      </c>
      <c r="AX110">
        <v>150195998</v>
      </c>
      <c r="AY110">
        <v>1</v>
      </c>
      <c r="AZ110">
        <v>0</v>
      </c>
      <c r="BA110">
        <v>110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V110">
        <v>0</v>
      </c>
      <c r="CW110">
        <f>ROUND(Y110*Source!I93,9)</f>
        <v>2.8000000000000001E-2</v>
      </c>
      <c r="CX110">
        <f>ROUND(Y110*Source!I93,9)</f>
        <v>2.8000000000000001E-2</v>
      </c>
      <c r="CY110">
        <f>AB110</f>
        <v>789.86</v>
      </c>
      <c r="CZ110">
        <f>AF110</f>
        <v>789.86</v>
      </c>
      <c r="DA110">
        <f>AJ110</f>
        <v>1</v>
      </c>
      <c r="DB110">
        <f>ROUND((ROUND(AT110*CZ110,2)*0.7),6)</f>
        <v>11.06</v>
      </c>
      <c r="DC110">
        <f>ROUND((ROUND(AT110*AG110,2)*0.7),6)</f>
        <v>7.2169999999999996</v>
      </c>
      <c r="DD110" t="s">
        <v>3</v>
      </c>
      <c r="DE110" t="s">
        <v>3</v>
      </c>
      <c r="DF110">
        <f t="shared" si="4"/>
        <v>0</v>
      </c>
      <c r="DG110">
        <f t="shared" si="5"/>
        <v>22.12</v>
      </c>
      <c r="DH110">
        <f t="shared" si="6"/>
        <v>14.43</v>
      </c>
      <c r="DI110">
        <f t="shared" si="7"/>
        <v>0</v>
      </c>
      <c r="DJ110">
        <f>DG110</f>
        <v>22.12</v>
      </c>
      <c r="DK110">
        <v>0</v>
      </c>
      <c r="DL110" t="s">
        <v>3</v>
      </c>
      <c r="DM110">
        <v>0</v>
      </c>
      <c r="DN110" t="s">
        <v>3</v>
      </c>
      <c r="DO110">
        <v>0</v>
      </c>
    </row>
    <row r="111" spans="1:119" x14ac:dyDescent="0.2">
      <c r="A111">
        <f>ROW(Source!A93)</f>
        <v>93</v>
      </c>
      <c r="B111">
        <v>150194011</v>
      </c>
      <c r="C111">
        <v>150195988</v>
      </c>
      <c r="D111">
        <v>147297319</v>
      </c>
      <c r="E111">
        <v>1</v>
      </c>
      <c r="F111">
        <v>1</v>
      </c>
      <c r="G111">
        <v>35</v>
      </c>
      <c r="H111">
        <v>3</v>
      </c>
      <c r="I111" t="s">
        <v>738</v>
      </c>
      <c r="J111" t="s">
        <v>739</v>
      </c>
      <c r="K111" t="s">
        <v>740</v>
      </c>
      <c r="L111">
        <v>1346</v>
      </c>
      <c r="N111">
        <v>1009</v>
      </c>
      <c r="O111" t="s">
        <v>741</v>
      </c>
      <c r="P111" t="s">
        <v>741</v>
      </c>
      <c r="Q111">
        <v>1</v>
      </c>
      <c r="W111">
        <v>0</v>
      </c>
      <c r="X111">
        <v>1286462142</v>
      </c>
      <c r="Y111">
        <f>(AT111*1)</f>
        <v>2.0000000000000002E-5</v>
      </c>
      <c r="AA111">
        <v>412.97</v>
      </c>
      <c r="AB111">
        <v>0</v>
      </c>
      <c r="AC111">
        <v>0</v>
      </c>
      <c r="AD111">
        <v>0</v>
      </c>
      <c r="AE111">
        <v>412.97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M111">
        <v>-2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2.0000000000000002E-5</v>
      </c>
      <c r="AU111" t="s">
        <v>21</v>
      </c>
      <c r="AV111">
        <v>0</v>
      </c>
      <c r="AW111">
        <v>2</v>
      </c>
      <c r="AX111">
        <v>150195999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V111">
        <v>0</v>
      </c>
      <c r="CW111">
        <v>0</v>
      </c>
      <c r="CX111">
        <f>ROUND(Y111*Source!I93,9)</f>
        <v>4.0000000000000003E-5</v>
      </c>
      <c r="CY111">
        <f>AA111</f>
        <v>412.97</v>
      </c>
      <c r="CZ111">
        <f>AE111</f>
        <v>412.97</v>
      </c>
      <c r="DA111">
        <f>AI111</f>
        <v>1</v>
      </c>
      <c r="DB111">
        <f>ROUND((ROUND(AT111*CZ111,2)*1),6)</f>
        <v>0.01</v>
      </c>
      <c r="DC111">
        <f>ROUND((ROUND(AT111*AG111,2)*1),6)</f>
        <v>0</v>
      </c>
      <c r="DD111" t="s">
        <v>3</v>
      </c>
      <c r="DE111" t="s">
        <v>3</v>
      </c>
      <c r="DF111">
        <f t="shared" si="4"/>
        <v>0.02</v>
      </c>
      <c r="DG111">
        <f t="shared" si="5"/>
        <v>0</v>
      </c>
      <c r="DH111">
        <f t="shared" si="6"/>
        <v>0</v>
      </c>
      <c r="DI111">
        <f t="shared" si="7"/>
        <v>0</v>
      </c>
      <c r="DJ111">
        <f>DF111</f>
        <v>0.02</v>
      </c>
      <c r="DK111">
        <v>0</v>
      </c>
      <c r="DL111" t="s">
        <v>3</v>
      </c>
      <c r="DM111">
        <v>0</v>
      </c>
      <c r="DN111" t="s">
        <v>3</v>
      </c>
      <c r="DO111">
        <v>0</v>
      </c>
    </row>
    <row r="112" spans="1:119" x14ac:dyDescent="0.2">
      <c r="A112">
        <f>ROW(Source!A93)</f>
        <v>93</v>
      </c>
      <c r="B112">
        <v>150194011</v>
      </c>
      <c r="C112">
        <v>150195988</v>
      </c>
      <c r="D112">
        <v>147297361</v>
      </c>
      <c r="E112">
        <v>1</v>
      </c>
      <c r="F112">
        <v>1</v>
      </c>
      <c r="G112">
        <v>35</v>
      </c>
      <c r="H112">
        <v>3</v>
      </c>
      <c r="I112" t="s">
        <v>748</v>
      </c>
      <c r="J112" t="s">
        <v>749</v>
      </c>
      <c r="K112" t="s">
        <v>750</v>
      </c>
      <c r="L112">
        <v>1327</v>
      </c>
      <c r="N112">
        <v>1005</v>
      </c>
      <c r="O112" t="s">
        <v>751</v>
      </c>
      <c r="P112" t="s">
        <v>751</v>
      </c>
      <c r="Q112">
        <v>1</v>
      </c>
      <c r="W112">
        <v>0</v>
      </c>
      <c r="X112">
        <v>1402440005</v>
      </c>
      <c r="Y112">
        <f>(AT112*1)</f>
        <v>0.01</v>
      </c>
      <c r="AA112">
        <v>48.08</v>
      </c>
      <c r="AB112">
        <v>0</v>
      </c>
      <c r="AC112">
        <v>0</v>
      </c>
      <c r="AD112">
        <v>0</v>
      </c>
      <c r="AE112">
        <v>48.08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M112">
        <v>-2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0.01</v>
      </c>
      <c r="AU112" t="s">
        <v>21</v>
      </c>
      <c r="AV112">
        <v>0</v>
      </c>
      <c r="AW112">
        <v>2</v>
      </c>
      <c r="AX112">
        <v>150196000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V112">
        <v>0</v>
      </c>
      <c r="CW112">
        <v>0</v>
      </c>
      <c r="CX112">
        <f>ROUND(Y112*Source!I93,9)</f>
        <v>0.02</v>
      </c>
      <c r="CY112">
        <f>AA112</f>
        <v>48.08</v>
      </c>
      <c r="CZ112">
        <f>AE112</f>
        <v>48.08</v>
      </c>
      <c r="DA112">
        <f>AI112</f>
        <v>1</v>
      </c>
      <c r="DB112">
        <f>ROUND((ROUND(AT112*CZ112,2)*1),6)</f>
        <v>0.48</v>
      </c>
      <c r="DC112">
        <f>ROUND((ROUND(AT112*AG112,2)*1),6)</f>
        <v>0</v>
      </c>
      <c r="DD112" t="s">
        <v>3</v>
      </c>
      <c r="DE112" t="s">
        <v>3</v>
      </c>
      <c r="DF112">
        <f t="shared" si="4"/>
        <v>0.96</v>
      </c>
      <c r="DG112">
        <f t="shared" si="5"/>
        <v>0</v>
      </c>
      <c r="DH112">
        <f t="shared" si="6"/>
        <v>0</v>
      </c>
      <c r="DI112">
        <f t="shared" si="7"/>
        <v>0</v>
      </c>
      <c r="DJ112">
        <f>DF112</f>
        <v>0.96</v>
      </c>
      <c r="DK112">
        <v>0</v>
      </c>
      <c r="DL112" t="s">
        <v>3</v>
      </c>
      <c r="DM112">
        <v>0</v>
      </c>
      <c r="DN112" t="s">
        <v>3</v>
      </c>
      <c r="DO112">
        <v>0</v>
      </c>
    </row>
    <row r="113" spans="1:119" x14ac:dyDescent="0.2">
      <c r="A113">
        <f>ROW(Source!A94)</f>
        <v>94</v>
      </c>
      <c r="B113">
        <v>150194011</v>
      </c>
      <c r="C113">
        <v>150196001</v>
      </c>
      <c r="D113">
        <v>147282019</v>
      </c>
      <c r="E113">
        <v>35</v>
      </c>
      <c r="F113">
        <v>1</v>
      </c>
      <c r="G113">
        <v>35</v>
      </c>
      <c r="H113">
        <v>1</v>
      </c>
      <c r="I113" t="s">
        <v>727</v>
      </c>
      <c r="J113" t="s">
        <v>3</v>
      </c>
      <c r="K113" t="s">
        <v>728</v>
      </c>
      <c r="L113">
        <v>1191</v>
      </c>
      <c r="N113">
        <v>1013</v>
      </c>
      <c r="O113" t="s">
        <v>729</v>
      </c>
      <c r="P113" t="s">
        <v>729</v>
      </c>
      <c r="Q113">
        <v>1</v>
      </c>
      <c r="W113">
        <v>0</v>
      </c>
      <c r="X113">
        <v>476480486</v>
      </c>
      <c r="Y113">
        <f>((AT113*0.75)*11)</f>
        <v>0.32999999999999996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M113">
        <v>-2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0.04</v>
      </c>
      <c r="AU113" t="s">
        <v>32</v>
      </c>
      <c r="AV113">
        <v>1</v>
      </c>
      <c r="AW113">
        <v>2</v>
      </c>
      <c r="AX113">
        <v>150196010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U113">
        <f>ROUND(AT113*Source!I94*AH113*AL113,2)</f>
        <v>0</v>
      </c>
      <c r="CV113">
        <f>ROUND(Y113*Source!I94,9)</f>
        <v>0.66</v>
      </c>
      <c r="CW113">
        <v>0</v>
      </c>
      <c r="CX113">
        <f>ROUND(Y113*Source!I94,9)</f>
        <v>0.66</v>
      </c>
      <c r="CY113">
        <f>AD113</f>
        <v>0</v>
      </c>
      <c r="CZ113">
        <f>AH113</f>
        <v>0</v>
      </c>
      <c r="DA113">
        <f>AL113</f>
        <v>1</v>
      </c>
      <c r="DB113">
        <f>ROUND(((ROUND(AT113*CZ113,2)*0.75)*11),6)</f>
        <v>0</v>
      </c>
      <c r="DC113">
        <f>ROUND(((ROUND(AT113*AG113,2)*0.75)*11),6)</f>
        <v>0</v>
      </c>
      <c r="DD113" t="s">
        <v>3</v>
      </c>
      <c r="DE113" t="s">
        <v>3</v>
      </c>
      <c r="DF113">
        <f t="shared" si="4"/>
        <v>0</v>
      </c>
      <c r="DG113">
        <f t="shared" si="5"/>
        <v>0</v>
      </c>
      <c r="DH113">
        <f t="shared" si="6"/>
        <v>0</v>
      </c>
      <c r="DI113">
        <f t="shared" si="7"/>
        <v>0</v>
      </c>
      <c r="DJ113">
        <f>DI113</f>
        <v>0</v>
      </c>
      <c r="DK113">
        <v>0</v>
      </c>
      <c r="DL113" t="s">
        <v>3</v>
      </c>
      <c r="DM113">
        <v>0</v>
      </c>
      <c r="DN113" t="s">
        <v>3</v>
      </c>
      <c r="DO113">
        <v>0</v>
      </c>
    </row>
    <row r="114" spans="1:119" x14ac:dyDescent="0.2">
      <c r="A114">
        <f>ROW(Source!A94)</f>
        <v>94</v>
      </c>
      <c r="B114">
        <v>150194011</v>
      </c>
      <c r="C114">
        <v>150196001</v>
      </c>
      <c r="D114">
        <v>147295400</v>
      </c>
      <c r="E114">
        <v>1</v>
      </c>
      <c r="F114">
        <v>1</v>
      </c>
      <c r="G114">
        <v>35</v>
      </c>
      <c r="H114">
        <v>2</v>
      </c>
      <c r="I114" t="s">
        <v>730</v>
      </c>
      <c r="J114" t="s">
        <v>731</v>
      </c>
      <c r="K114" t="s">
        <v>732</v>
      </c>
      <c r="L114">
        <v>1368</v>
      </c>
      <c r="N114">
        <v>1011</v>
      </c>
      <c r="O114" t="s">
        <v>733</v>
      </c>
      <c r="P114" t="s">
        <v>733</v>
      </c>
      <c r="Q114">
        <v>1</v>
      </c>
      <c r="W114">
        <v>0</v>
      </c>
      <c r="X114">
        <v>-1123321947</v>
      </c>
      <c r="Y114">
        <f>((AT114*0.75)*11)</f>
        <v>4.1249999999999995E-2</v>
      </c>
      <c r="AA114">
        <v>0</v>
      </c>
      <c r="AB114">
        <v>789.86</v>
      </c>
      <c r="AC114">
        <v>515.51</v>
      </c>
      <c r="AD114">
        <v>0</v>
      </c>
      <c r="AE114">
        <v>0</v>
      </c>
      <c r="AF114">
        <v>789.86</v>
      </c>
      <c r="AG114">
        <v>515.51</v>
      </c>
      <c r="AH114">
        <v>0</v>
      </c>
      <c r="AI114">
        <v>1</v>
      </c>
      <c r="AJ114">
        <v>1</v>
      </c>
      <c r="AK114">
        <v>1</v>
      </c>
      <c r="AL114">
        <v>1</v>
      </c>
      <c r="AM114">
        <v>-2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5.0000000000000001E-3</v>
      </c>
      <c r="AU114" t="s">
        <v>32</v>
      </c>
      <c r="AV114">
        <v>0</v>
      </c>
      <c r="AW114">
        <v>2</v>
      </c>
      <c r="AX114">
        <v>150196011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V114">
        <v>0</v>
      </c>
      <c r="CW114">
        <f>ROUND(Y114*Source!I94,9)</f>
        <v>8.2500000000000004E-2</v>
      </c>
      <c r="CX114">
        <f>ROUND(Y114*Source!I94,9)</f>
        <v>8.2500000000000004E-2</v>
      </c>
      <c r="CY114">
        <f>AB114</f>
        <v>789.86</v>
      </c>
      <c r="CZ114">
        <f>AF114</f>
        <v>789.86</v>
      </c>
      <c r="DA114">
        <f>AJ114</f>
        <v>1</v>
      </c>
      <c r="DB114">
        <f>ROUND(((ROUND(AT114*CZ114,2)*0.75)*11),6)</f>
        <v>32.587499999999999</v>
      </c>
      <c r="DC114">
        <f>ROUND(((ROUND(AT114*AG114,2)*0.75)*11),6)</f>
        <v>21.285</v>
      </c>
      <c r="DD114" t="s">
        <v>3</v>
      </c>
      <c r="DE114" t="s">
        <v>3</v>
      </c>
      <c r="DF114">
        <f t="shared" si="4"/>
        <v>0</v>
      </c>
      <c r="DG114">
        <f t="shared" si="5"/>
        <v>65.16</v>
      </c>
      <c r="DH114">
        <f t="shared" si="6"/>
        <v>42.53</v>
      </c>
      <c r="DI114">
        <f t="shared" si="7"/>
        <v>0</v>
      </c>
      <c r="DJ114">
        <f>DG114</f>
        <v>65.16</v>
      </c>
      <c r="DK114">
        <v>0</v>
      </c>
      <c r="DL114" t="s">
        <v>3</v>
      </c>
      <c r="DM114">
        <v>0</v>
      </c>
      <c r="DN114" t="s">
        <v>3</v>
      </c>
      <c r="DO114">
        <v>0</v>
      </c>
    </row>
    <row r="115" spans="1:119" x14ac:dyDescent="0.2">
      <c r="A115">
        <f>ROW(Source!A94)</f>
        <v>94</v>
      </c>
      <c r="B115">
        <v>150194011</v>
      </c>
      <c r="C115">
        <v>150196001</v>
      </c>
      <c r="D115">
        <v>147297319</v>
      </c>
      <c r="E115">
        <v>1</v>
      </c>
      <c r="F115">
        <v>1</v>
      </c>
      <c r="G115">
        <v>35</v>
      </c>
      <c r="H115">
        <v>3</v>
      </c>
      <c r="I115" t="s">
        <v>738</v>
      </c>
      <c r="J115" t="s">
        <v>739</v>
      </c>
      <c r="K115" t="s">
        <v>740</v>
      </c>
      <c r="L115">
        <v>1346</v>
      </c>
      <c r="N115">
        <v>1009</v>
      </c>
      <c r="O115" t="s">
        <v>741</v>
      </c>
      <c r="P115" t="s">
        <v>741</v>
      </c>
      <c r="Q115">
        <v>1</v>
      </c>
      <c r="W115">
        <v>0</v>
      </c>
      <c r="X115">
        <v>1286462142</v>
      </c>
      <c r="Y115">
        <f>((AT115*1)*11)</f>
        <v>2.2000000000000001E-4</v>
      </c>
      <c r="AA115">
        <v>412.97</v>
      </c>
      <c r="AB115">
        <v>0</v>
      </c>
      <c r="AC115">
        <v>0</v>
      </c>
      <c r="AD115">
        <v>0</v>
      </c>
      <c r="AE115">
        <v>412.97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M115">
        <v>-2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2.0000000000000002E-5</v>
      </c>
      <c r="AU115" t="s">
        <v>31</v>
      </c>
      <c r="AV115">
        <v>0</v>
      </c>
      <c r="AW115">
        <v>2</v>
      </c>
      <c r="AX115">
        <v>150196012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V115">
        <v>0</v>
      </c>
      <c r="CW115">
        <v>0</v>
      </c>
      <c r="CX115">
        <f>ROUND(Y115*Source!I94,9)</f>
        <v>4.4000000000000002E-4</v>
      </c>
      <c r="CY115">
        <f>AA115</f>
        <v>412.97</v>
      </c>
      <c r="CZ115">
        <f>AE115</f>
        <v>412.97</v>
      </c>
      <c r="DA115">
        <f>AI115</f>
        <v>1</v>
      </c>
      <c r="DB115">
        <f>ROUND(((ROUND(AT115*CZ115,2)*1)*11),6)</f>
        <v>0.11</v>
      </c>
      <c r="DC115">
        <f>ROUND(((ROUND(AT115*AG115,2)*1)*11),6)</f>
        <v>0</v>
      </c>
      <c r="DD115" t="s">
        <v>3</v>
      </c>
      <c r="DE115" t="s">
        <v>3</v>
      </c>
      <c r="DF115">
        <f t="shared" si="4"/>
        <v>0.18</v>
      </c>
      <c r="DG115">
        <f t="shared" si="5"/>
        <v>0</v>
      </c>
      <c r="DH115">
        <f t="shared" si="6"/>
        <v>0</v>
      </c>
      <c r="DI115">
        <f t="shared" si="7"/>
        <v>0</v>
      </c>
      <c r="DJ115">
        <f>DF115</f>
        <v>0.18</v>
      </c>
      <c r="DK115">
        <v>0</v>
      </c>
      <c r="DL115" t="s">
        <v>3</v>
      </c>
      <c r="DM115">
        <v>0</v>
      </c>
      <c r="DN115" t="s">
        <v>3</v>
      </c>
      <c r="DO115">
        <v>0</v>
      </c>
    </row>
    <row r="116" spans="1:119" x14ac:dyDescent="0.2">
      <c r="A116">
        <f>ROW(Source!A94)</f>
        <v>94</v>
      </c>
      <c r="B116">
        <v>150194011</v>
      </c>
      <c r="C116">
        <v>150196001</v>
      </c>
      <c r="D116">
        <v>147297361</v>
      </c>
      <c r="E116">
        <v>1</v>
      </c>
      <c r="F116">
        <v>1</v>
      </c>
      <c r="G116">
        <v>35</v>
      </c>
      <c r="H116">
        <v>3</v>
      </c>
      <c r="I116" t="s">
        <v>748</v>
      </c>
      <c r="J116" t="s">
        <v>749</v>
      </c>
      <c r="K116" t="s">
        <v>750</v>
      </c>
      <c r="L116">
        <v>1327</v>
      </c>
      <c r="N116">
        <v>1005</v>
      </c>
      <c r="O116" t="s">
        <v>751</v>
      </c>
      <c r="P116" t="s">
        <v>751</v>
      </c>
      <c r="Q116">
        <v>1</v>
      </c>
      <c r="W116">
        <v>0</v>
      </c>
      <c r="X116">
        <v>1402440005</v>
      </c>
      <c r="Y116">
        <f>((AT116*1)*11)</f>
        <v>0.11</v>
      </c>
      <c r="AA116">
        <v>48.08</v>
      </c>
      <c r="AB116">
        <v>0</v>
      </c>
      <c r="AC116">
        <v>0</v>
      </c>
      <c r="AD116">
        <v>0</v>
      </c>
      <c r="AE116">
        <v>48.08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M116">
        <v>-2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0.01</v>
      </c>
      <c r="AU116" t="s">
        <v>31</v>
      </c>
      <c r="AV116">
        <v>0</v>
      </c>
      <c r="AW116">
        <v>2</v>
      </c>
      <c r="AX116">
        <v>150196013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V116">
        <v>0</v>
      </c>
      <c r="CW116">
        <v>0</v>
      </c>
      <c r="CX116">
        <f>ROUND(Y116*Source!I94,9)</f>
        <v>0.22</v>
      </c>
      <c r="CY116">
        <f>AA116</f>
        <v>48.08</v>
      </c>
      <c r="CZ116">
        <f>AE116</f>
        <v>48.08</v>
      </c>
      <c r="DA116">
        <f>AI116</f>
        <v>1</v>
      </c>
      <c r="DB116">
        <f>ROUND(((ROUND(AT116*CZ116,2)*1)*11),6)</f>
        <v>5.28</v>
      </c>
      <c r="DC116">
        <f>ROUND(((ROUND(AT116*AG116,2)*1)*11),6)</f>
        <v>0</v>
      </c>
      <c r="DD116" t="s">
        <v>3</v>
      </c>
      <c r="DE116" t="s">
        <v>3</v>
      </c>
      <c r="DF116">
        <f t="shared" si="4"/>
        <v>10.58</v>
      </c>
      <c r="DG116">
        <f t="shared" si="5"/>
        <v>0</v>
      </c>
      <c r="DH116">
        <f t="shared" si="6"/>
        <v>0</v>
      </c>
      <c r="DI116">
        <f t="shared" si="7"/>
        <v>0</v>
      </c>
      <c r="DJ116">
        <f>DF116</f>
        <v>10.58</v>
      </c>
      <c r="DK116">
        <v>0</v>
      </c>
      <c r="DL116" t="s">
        <v>3</v>
      </c>
      <c r="DM116">
        <v>0</v>
      </c>
      <c r="DN116" t="s">
        <v>3</v>
      </c>
      <c r="DO116">
        <v>0</v>
      </c>
    </row>
    <row r="117" spans="1:119" x14ac:dyDescent="0.2">
      <c r="A117">
        <f>ROW(Source!A130)</f>
        <v>130</v>
      </c>
      <c r="B117">
        <v>150194011</v>
      </c>
      <c r="C117">
        <v>150196014</v>
      </c>
      <c r="D117">
        <v>147282019</v>
      </c>
      <c r="E117">
        <v>35</v>
      </c>
      <c r="F117">
        <v>1</v>
      </c>
      <c r="G117">
        <v>35</v>
      </c>
      <c r="H117">
        <v>1</v>
      </c>
      <c r="I117" t="s">
        <v>727</v>
      </c>
      <c r="J117" t="s">
        <v>3</v>
      </c>
      <c r="K117" t="s">
        <v>728</v>
      </c>
      <c r="L117">
        <v>1191</v>
      </c>
      <c r="N117">
        <v>1013</v>
      </c>
      <c r="O117" t="s">
        <v>729</v>
      </c>
      <c r="P117" t="s">
        <v>729</v>
      </c>
      <c r="Q117">
        <v>1</v>
      </c>
      <c r="W117">
        <v>0</v>
      </c>
      <c r="X117">
        <v>476480486</v>
      </c>
      <c r="Y117">
        <f>(AT117*0.7)</f>
        <v>0.24499999999999997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M117">
        <v>-2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0.35</v>
      </c>
      <c r="AU117" t="s">
        <v>22</v>
      </c>
      <c r="AV117">
        <v>1</v>
      </c>
      <c r="AW117">
        <v>2</v>
      </c>
      <c r="AX117">
        <v>150196029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U117">
        <f>ROUND(AT117*Source!I130*AH117*AL117,2)</f>
        <v>0</v>
      </c>
      <c r="CV117">
        <f>ROUND(Y117*Source!I130,9)</f>
        <v>0.73499999999999999</v>
      </c>
      <c r="CW117">
        <v>0</v>
      </c>
      <c r="CX117">
        <f>ROUND(Y117*Source!I130,9)</f>
        <v>0.73499999999999999</v>
      </c>
      <c r="CY117">
        <f>AD117</f>
        <v>0</v>
      </c>
      <c r="CZ117">
        <f>AH117</f>
        <v>0</v>
      </c>
      <c r="DA117">
        <f>AL117</f>
        <v>1</v>
      </c>
      <c r="DB117">
        <f>ROUND((ROUND(AT117*CZ117,2)*0.7),6)</f>
        <v>0</v>
      </c>
      <c r="DC117">
        <f>ROUND((ROUND(AT117*AG117,2)*0.7),6)</f>
        <v>0</v>
      </c>
      <c r="DD117" t="s">
        <v>3</v>
      </c>
      <c r="DE117" t="s">
        <v>3</v>
      </c>
      <c r="DF117">
        <f t="shared" si="4"/>
        <v>0</v>
      </c>
      <c r="DG117">
        <f t="shared" si="5"/>
        <v>0</v>
      </c>
      <c r="DH117">
        <f t="shared" si="6"/>
        <v>0</v>
      </c>
      <c r="DI117">
        <f t="shared" si="7"/>
        <v>0</v>
      </c>
      <c r="DJ117">
        <f>DI117</f>
        <v>0</v>
      </c>
      <c r="DK117">
        <v>0</v>
      </c>
      <c r="DL117" t="s">
        <v>3</v>
      </c>
      <c r="DM117">
        <v>0</v>
      </c>
      <c r="DN117" t="s">
        <v>3</v>
      </c>
      <c r="DO117">
        <v>0</v>
      </c>
    </row>
    <row r="118" spans="1:119" x14ac:dyDescent="0.2">
      <c r="A118">
        <f>ROW(Source!A130)</f>
        <v>130</v>
      </c>
      <c r="B118">
        <v>150194011</v>
      </c>
      <c r="C118">
        <v>150196014</v>
      </c>
      <c r="D118">
        <v>147295400</v>
      </c>
      <c r="E118">
        <v>1</v>
      </c>
      <c r="F118">
        <v>1</v>
      </c>
      <c r="G118">
        <v>35</v>
      </c>
      <c r="H118">
        <v>2</v>
      </c>
      <c r="I118" t="s">
        <v>730</v>
      </c>
      <c r="J118" t="s">
        <v>731</v>
      </c>
      <c r="K118" t="s">
        <v>732</v>
      </c>
      <c r="L118">
        <v>1368</v>
      </c>
      <c r="N118">
        <v>1011</v>
      </c>
      <c r="O118" t="s">
        <v>733</v>
      </c>
      <c r="P118" t="s">
        <v>733</v>
      </c>
      <c r="Q118">
        <v>1</v>
      </c>
      <c r="W118">
        <v>0</v>
      </c>
      <c r="X118">
        <v>-1123321947</v>
      </c>
      <c r="Y118">
        <f>(AT118*0.7)</f>
        <v>2.7999999999999997E-2</v>
      </c>
      <c r="AA118">
        <v>0</v>
      </c>
      <c r="AB118">
        <v>789.86</v>
      </c>
      <c r="AC118">
        <v>515.51</v>
      </c>
      <c r="AD118">
        <v>0</v>
      </c>
      <c r="AE118">
        <v>0</v>
      </c>
      <c r="AF118">
        <v>789.86</v>
      </c>
      <c r="AG118">
        <v>515.51</v>
      </c>
      <c r="AH118">
        <v>0</v>
      </c>
      <c r="AI118">
        <v>1</v>
      </c>
      <c r="AJ118">
        <v>1</v>
      </c>
      <c r="AK118">
        <v>1</v>
      </c>
      <c r="AL118">
        <v>1</v>
      </c>
      <c r="AM118">
        <v>-2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0.04</v>
      </c>
      <c r="AU118" t="s">
        <v>22</v>
      </c>
      <c r="AV118">
        <v>0</v>
      </c>
      <c r="AW118">
        <v>2</v>
      </c>
      <c r="AX118">
        <v>150196030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V118">
        <v>0</v>
      </c>
      <c r="CW118">
        <f>ROUND(Y118*Source!I130,9)</f>
        <v>8.4000000000000005E-2</v>
      </c>
      <c r="CX118">
        <f>ROUND(Y118*Source!I130,9)</f>
        <v>8.4000000000000005E-2</v>
      </c>
      <c r="CY118">
        <f>AB118</f>
        <v>789.86</v>
      </c>
      <c r="CZ118">
        <f>AF118</f>
        <v>789.86</v>
      </c>
      <c r="DA118">
        <f>AJ118</f>
        <v>1</v>
      </c>
      <c r="DB118">
        <f>ROUND((ROUND(AT118*CZ118,2)*0.7),6)</f>
        <v>22.113</v>
      </c>
      <c r="DC118">
        <f>ROUND((ROUND(AT118*AG118,2)*0.7),6)</f>
        <v>14.433999999999999</v>
      </c>
      <c r="DD118" t="s">
        <v>3</v>
      </c>
      <c r="DE118" t="s">
        <v>3</v>
      </c>
      <c r="DF118">
        <f t="shared" si="4"/>
        <v>0</v>
      </c>
      <c r="DG118">
        <f t="shared" si="5"/>
        <v>66.349999999999994</v>
      </c>
      <c r="DH118">
        <f t="shared" si="6"/>
        <v>43.3</v>
      </c>
      <c r="DI118">
        <f t="shared" si="7"/>
        <v>0</v>
      </c>
      <c r="DJ118">
        <f>DG118</f>
        <v>66.349999999999994</v>
      </c>
      <c r="DK118">
        <v>0</v>
      </c>
      <c r="DL118" t="s">
        <v>3</v>
      </c>
      <c r="DM118">
        <v>0</v>
      </c>
      <c r="DN118" t="s">
        <v>3</v>
      </c>
      <c r="DO118">
        <v>0</v>
      </c>
    </row>
    <row r="119" spans="1:119" x14ac:dyDescent="0.2">
      <c r="A119">
        <f>ROW(Source!A130)</f>
        <v>130</v>
      </c>
      <c r="B119">
        <v>150194011</v>
      </c>
      <c r="C119">
        <v>150196014</v>
      </c>
      <c r="D119">
        <v>147284500</v>
      </c>
      <c r="E119">
        <v>35</v>
      </c>
      <c r="F119">
        <v>1</v>
      </c>
      <c r="G119">
        <v>35</v>
      </c>
      <c r="H119">
        <v>3</v>
      </c>
      <c r="I119" t="s">
        <v>734</v>
      </c>
      <c r="J119" t="s">
        <v>735</v>
      </c>
      <c r="K119" t="s">
        <v>736</v>
      </c>
      <c r="L119">
        <v>1348</v>
      </c>
      <c r="N119">
        <v>1009</v>
      </c>
      <c r="O119" t="s">
        <v>737</v>
      </c>
      <c r="P119" t="s">
        <v>737</v>
      </c>
      <c r="Q119">
        <v>1000</v>
      </c>
      <c r="W119">
        <v>0</v>
      </c>
      <c r="X119">
        <v>2010614181</v>
      </c>
      <c r="Y119">
        <f>(AT119*1)</f>
        <v>1.9999999999999999E-6</v>
      </c>
      <c r="AA119">
        <v>1945282.38</v>
      </c>
      <c r="AB119">
        <v>0</v>
      </c>
      <c r="AC119">
        <v>0</v>
      </c>
      <c r="AD119">
        <v>0</v>
      </c>
      <c r="AE119">
        <v>1945282.38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M119">
        <v>-2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1.9999999999999999E-6</v>
      </c>
      <c r="AU119" t="s">
        <v>21</v>
      </c>
      <c r="AV119">
        <v>0</v>
      </c>
      <c r="AW119">
        <v>2</v>
      </c>
      <c r="AX119">
        <v>150196031</v>
      </c>
      <c r="AY119">
        <v>2</v>
      </c>
      <c r="AZ119">
        <v>22528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V119">
        <v>0</v>
      </c>
      <c r="CW119">
        <v>0</v>
      </c>
      <c r="CX119">
        <f>ROUND(Y119*Source!I130,9)</f>
        <v>6.0000000000000002E-6</v>
      </c>
      <c r="CY119">
        <f>AA119</f>
        <v>1945282.38</v>
      </c>
      <c r="CZ119">
        <f>AE119</f>
        <v>1945282.38</v>
      </c>
      <c r="DA119">
        <f>AI119</f>
        <v>1</v>
      </c>
      <c r="DB119">
        <f>ROUND((ROUND(AT119*CZ119,2)*1),6)</f>
        <v>3.89</v>
      </c>
      <c r="DC119">
        <f>ROUND((ROUND(AT119*AG119,2)*1),6)</f>
        <v>0</v>
      </c>
      <c r="DD119" t="s">
        <v>3</v>
      </c>
      <c r="DE119" t="s">
        <v>3</v>
      </c>
      <c r="DF119">
        <f t="shared" si="4"/>
        <v>11.67</v>
      </c>
      <c r="DG119">
        <f t="shared" si="5"/>
        <v>0</v>
      </c>
      <c r="DH119">
        <f t="shared" si="6"/>
        <v>0</v>
      </c>
      <c r="DI119">
        <f t="shared" si="7"/>
        <v>0</v>
      </c>
      <c r="DJ119">
        <f>DF119</f>
        <v>11.67</v>
      </c>
      <c r="DK119">
        <v>0</v>
      </c>
      <c r="DL119" t="s">
        <v>3</v>
      </c>
      <c r="DM119">
        <v>0</v>
      </c>
      <c r="DN119" t="s">
        <v>3</v>
      </c>
      <c r="DO119">
        <v>0</v>
      </c>
    </row>
    <row r="120" spans="1:119" x14ac:dyDescent="0.2">
      <c r="A120">
        <f>ROW(Source!A130)</f>
        <v>130</v>
      </c>
      <c r="B120">
        <v>150194011</v>
      </c>
      <c r="C120">
        <v>150196014</v>
      </c>
      <c r="D120">
        <v>147297319</v>
      </c>
      <c r="E120">
        <v>1</v>
      </c>
      <c r="F120">
        <v>1</v>
      </c>
      <c r="G120">
        <v>35</v>
      </c>
      <c r="H120">
        <v>3</v>
      </c>
      <c r="I120" t="s">
        <v>738</v>
      </c>
      <c r="J120" t="s">
        <v>739</v>
      </c>
      <c r="K120" t="s">
        <v>740</v>
      </c>
      <c r="L120">
        <v>1346</v>
      </c>
      <c r="N120">
        <v>1009</v>
      </c>
      <c r="O120" t="s">
        <v>741</v>
      </c>
      <c r="P120" t="s">
        <v>741</v>
      </c>
      <c r="Q120">
        <v>1</v>
      </c>
      <c r="W120">
        <v>0</v>
      </c>
      <c r="X120">
        <v>1286462142</v>
      </c>
      <c r="Y120">
        <f>(AT120*1)</f>
        <v>4.0000000000000001E-3</v>
      </c>
      <c r="AA120">
        <v>412.97</v>
      </c>
      <c r="AB120">
        <v>0</v>
      </c>
      <c r="AC120">
        <v>0</v>
      </c>
      <c r="AD120">
        <v>0</v>
      </c>
      <c r="AE120">
        <v>412.97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M120">
        <v>-2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4.0000000000000001E-3</v>
      </c>
      <c r="AU120" t="s">
        <v>21</v>
      </c>
      <c r="AV120">
        <v>0</v>
      </c>
      <c r="AW120">
        <v>2</v>
      </c>
      <c r="AX120">
        <v>150196032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V120">
        <v>0</v>
      </c>
      <c r="CW120">
        <v>0</v>
      </c>
      <c r="CX120">
        <f>ROUND(Y120*Source!I130,9)</f>
        <v>1.2E-2</v>
      </c>
      <c r="CY120">
        <f>AA120</f>
        <v>412.97</v>
      </c>
      <c r="CZ120">
        <f>AE120</f>
        <v>412.97</v>
      </c>
      <c r="DA120">
        <f>AI120</f>
        <v>1</v>
      </c>
      <c r="DB120">
        <f>ROUND((ROUND(AT120*CZ120,2)*1),6)</f>
        <v>1.65</v>
      </c>
      <c r="DC120">
        <f>ROUND((ROUND(AT120*AG120,2)*1),6)</f>
        <v>0</v>
      </c>
      <c r="DD120" t="s">
        <v>3</v>
      </c>
      <c r="DE120" t="s">
        <v>3</v>
      </c>
      <c r="DF120">
        <f t="shared" si="4"/>
        <v>4.96</v>
      </c>
      <c r="DG120">
        <f t="shared" si="5"/>
        <v>0</v>
      </c>
      <c r="DH120">
        <f t="shared" si="6"/>
        <v>0</v>
      </c>
      <c r="DI120">
        <f t="shared" si="7"/>
        <v>0</v>
      </c>
      <c r="DJ120">
        <f>DF120</f>
        <v>4.96</v>
      </c>
      <c r="DK120">
        <v>0</v>
      </c>
      <c r="DL120" t="s">
        <v>3</v>
      </c>
      <c r="DM120">
        <v>0</v>
      </c>
      <c r="DN120" t="s">
        <v>3</v>
      </c>
      <c r="DO120">
        <v>0</v>
      </c>
    </row>
    <row r="121" spans="1:119" x14ac:dyDescent="0.2">
      <c r="A121">
        <f>ROW(Source!A130)</f>
        <v>130</v>
      </c>
      <c r="B121">
        <v>150194011</v>
      </c>
      <c r="C121">
        <v>150196014</v>
      </c>
      <c r="D121">
        <v>147297226</v>
      </c>
      <c r="E121">
        <v>1</v>
      </c>
      <c r="F121">
        <v>1</v>
      </c>
      <c r="G121">
        <v>35</v>
      </c>
      <c r="H121">
        <v>3</v>
      </c>
      <c r="I121" t="s">
        <v>742</v>
      </c>
      <c r="J121" t="s">
        <v>743</v>
      </c>
      <c r="K121" t="s">
        <v>744</v>
      </c>
      <c r="L121">
        <v>1346</v>
      </c>
      <c r="N121">
        <v>1009</v>
      </c>
      <c r="O121" t="s">
        <v>741</v>
      </c>
      <c r="P121" t="s">
        <v>741</v>
      </c>
      <c r="Q121">
        <v>1</v>
      </c>
      <c r="W121">
        <v>0</v>
      </c>
      <c r="X121">
        <v>-1814974188</v>
      </c>
      <c r="Y121">
        <f>(AT121*1)</f>
        <v>2E-3</v>
      </c>
      <c r="AA121">
        <v>271.95999999999998</v>
      </c>
      <c r="AB121">
        <v>0</v>
      </c>
      <c r="AC121">
        <v>0</v>
      </c>
      <c r="AD121">
        <v>0</v>
      </c>
      <c r="AE121">
        <v>271.95999999999998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M121">
        <v>-2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2E-3</v>
      </c>
      <c r="AU121" t="s">
        <v>21</v>
      </c>
      <c r="AV121">
        <v>0</v>
      </c>
      <c r="AW121">
        <v>2</v>
      </c>
      <c r="AX121">
        <v>150196033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V121">
        <v>0</v>
      </c>
      <c r="CW121">
        <v>0</v>
      </c>
      <c r="CX121">
        <f>ROUND(Y121*Source!I130,9)</f>
        <v>6.0000000000000001E-3</v>
      </c>
      <c r="CY121">
        <f>AA121</f>
        <v>271.95999999999998</v>
      </c>
      <c r="CZ121">
        <f>AE121</f>
        <v>271.95999999999998</v>
      </c>
      <c r="DA121">
        <f>AI121</f>
        <v>1</v>
      </c>
      <c r="DB121">
        <f>ROUND((ROUND(AT121*CZ121,2)*1),6)</f>
        <v>0.54</v>
      </c>
      <c r="DC121">
        <f>ROUND((ROUND(AT121*AG121,2)*1),6)</f>
        <v>0</v>
      </c>
      <c r="DD121" t="s">
        <v>3</v>
      </c>
      <c r="DE121" t="s">
        <v>3</v>
      </c>
      <c r="DF121">
        <f t="shared" si="4"/>
        <v>1.63</v>
      </c>
      <c r="DG121">
        <f t="shared" si="5"/>
        <v>0</v>
      </c>
      <c r="DH121">
        <f t="shared" si="6"/>
        <v>0</v>
      </c>
      <c r="DI121">
        <f t="shared" si="7"/>
        <v>0</v>
      </c>
      <c r="DJ121">
        <f>DF121</f>
        <v>1.63</v>
      </c>
      <c r="DK121">
        <v>0</v>
      </c>
      <c r="DL121" t="s">
        <v>3</v>
      </c>
      <c r="DM121">
        <v>0</v>
      </c>
      <c r="DN121" t="s">
        <v>3</v>
      </c>
      <c r="DO121">
        <v>0</v>
      </c>
    </row>
    <row r="122" spans="1:119" x14ac:dyDescent="0.2">
      <c r="A122">
        <f>ROW(Source!A130)</f>
        <v>130</v>
      </c>
      <c r="B122">
        <v>150194011</v>
      </c>
      <c r="C122">
        <v>150196014</v>
      </c>
      <c r="D122">
        <v>147297256</v>
      </c>
      <c r="E122">
        <v>1</v>
      </c>
      <c r="F122">
        <v>1</v>
      </c>
      <c r="G122">
        <v>35</v>
      </c>
      <c r="H122">
        <v>3</v>
      </c>
      <c r="I122" t="s">
        <v>745</v>
      </c>
      <c r="J122" t="s">
        <v>746</v>
      </c>
      <c r="K122" t="s">
        <v>747</v>
      </c>
      <c r="L122">
        <v>1346</v>
      </c>
      <c r="N122">
        <v>1009</v>
      </c>
      <c r="O122" t="s">
        <v>741</v>
      </c>
      <c r="P122" t="s">
        <v>741</v>
      </c>
      <c r="Q122">
        <v>1</v>
      </c>
      <c r="W122">
        <v>0</v>
      </c>
      <c r="X122">
        <v>-1116031774</v>
      </c>
      <c r="Y122">
        <f>(AT122*1)</f>
        <v>3.5000000000000001E-3</v>
      </c>
      <c r="AA122">
        <v>404.48</v>
      </c>
      <c r="AB122">
        <v>0</v>
      </c>
      <c r="AC122">
        <v>0</v>
      </c>
      <c r="AD122">
        <v>0</v>
      </c>
      <c r="AE122">
        <v>404.48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M122">
        <v>-2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3</v>
      </c>
      <c r="AT122">
        <v>3.5000000000000001E-3</v>
      </c>
      <c r="AU122" t="s">
        <v>21</v>
      </c>
      <c r="AV122">
        <v>0</v>
      </c>
      <c r="AW122">
        <v>2</v>
      </c>
      <c r="AX122">
        <v>150196034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V122">
        <v>0</v>
      </c>
      <c r="CW122">
        <v>0</v>
      </c>
      <c r="CX122">
        <f>ROUND(Y122*Source!I130,9)</f>
        <v>1.0500000000000001E-2</v>
      </c>
      <c r="CY122">
        <f>AA122</f>
        <v>404.48</v>
      </c>
      <c r="CZ122">
        <f>AE122</f>
        <v>404.48</v>
      </c>
      <c r="DA122">
        <f>AI122</f>
        <v>1</v>
      </c>
      <c r="DB122">
        <f>ROUND((ROUND(AT122*CZ122,2)*1),6)</f>
        <v>1.42</v>
      </c>
      <c r="DC122">
        <f>ROUND((ROUND(AT122*AG122,2)*1),6)</f>
        <v>0</v>
      </c>
      <c r="DD122" t="s">
        <v>3</v>
      </c>
      <c r="DE122" t="s">
        <v>3</v>
      </c>
      <c r="DF122">
        <f t="shared" si="4"/>
        <v>4.25</v>
      </c>
      <c r="DG122">
        <f t="shared" si="5"/>
        <v>0</v>
      </c>
      <c r="DH122">
        <f t="shared" si="6"/>
        <v>0</v>
      </c>
      <c r="DI122">
        <f t="shared" si="7"/>
        <v>0</v>
      </c>
      <c r="DJ122">
        <f>DF122</f>
        <v>4.25</v>
      </c>
      <c r="DK122">
        <v>0</v>
      </c>
      <c r="DL122" t="s">
        <v>3</v>
      </c>
      <c r="DM122">
        <v>0</v>
      </c>
      <c r="DN122" t="s">
        <v>3</v>
      </c>
      <c r="DO122">
        <v>0</v>
      </c>
    </row>
    <row r="123" spans="1:119" x14ac:dyDescent="0.2">
      <c r="A123">
        <f>ROW(Source!A130)</f>
        <v>130</v>
      </c>
      <c r="B123">
        <v>150194011</v>
      </c>
      <c r="C123">
        <v>150196014</v>
      </c>
      <c r="D123">
        <v>147297361</v>
      </c>
      <c r="E123">
        <v>1</v>
      </c>
      <c r="F123">
        <v>1</v>
      </c>
      <c r="G123">
        <v>35</v>
      </c>
      <c r="H123">
        <v>3</v>
      </c>
      <c r="I123" t="s">
        <v>748</v>
      </c>
      <c r="J123" t="s">
        <v>749</v>
      </c>
      <c r="K123" t="s">
        <v>750</v>
      </c>
      <c r="L123">
        <v>1327</v>
      </c>
      <c r="N123">
        <v>1005</v>
      </c>
      <c r="O123" t="s">
        <v>751</v>
      </c>
      <c r="P123" t="s">
        <v>751</v>
      </c>
      <c r="Q123">
        <v>1</v>
      </c>
      <c r="W123">
        <v>0</v>
      </c>
      <c r="X123">
        <v>1402440005</v>
      </c>
      <c r="Y123">
        <f>(AT123*1)</f>
        <v>0.02</v>
      </c>
      <c r="AA123">
        <v>48.08</v>
      </c>
      <c r="AB123">
        <v>0</v>
      </c>
      <c r="AC123">
        <v>0</v>
      </c>
      <c r="AD123">
        <v>0</v>
      </c>
      <c r="AE123">
        <v>48.08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M123">
        <v>-2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0.02</v>
      </c>
      <c r="AU123" t="s">
        <v>21</v>
      </c>
      <c r="AV123">
        <v>0</v>
      </c>
      <c r="AW123">
        <v>2</v>
      </c>
      <c r="AX123">
        <v>150196035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V123">
        <v>0</v>
      </c>
      <c r="CW123">
        <v>0</v>
      </c>
      <c r="CX123">
        <f>ROUND(Y123*Source!I130,9)</f>
        <v>0.06</v>
      </c>
      <c r="CY123">
        <f>AA123</f>
        <v>48.08</v>
      </c>
      <c r="CZ123">
        <f>AE123</f>
        <v>48.08</v>
      </c>
      <c r="DA123">
        <f>AI123</f>
        <v>1</v>
      </c>
      <c r="DB123">
        <f>ROUND((ROUND(AT123*CZ123,2)*1),6)</f>
        <v>0.96</v>
      </c>
      <c r="DC123">
        <f>ROUND((ROUND(AT123*AG123,2)*1),6)</f>
        <v>0</v>
      </c>
      <c r="DD123" t="s">
        <v>3</v>
      </c>
      <c r="DE123" t="s">
        <v>3</v>
      </c>
      <c r="DF123">
        <f t="shared" si="4"/>
        <v>2.88</v>
      </c>
      <c r="DG123">
        <f t="shared" si="5"/>
        <v>0</v>
      </c>
      <c r="DH123">
        <f t="shared" si="6"/>
        <v>0</v>
      </c>
      <c r="DI123">
        <f t="shared" si="7"/>
        <v>0</v>
      </c>
      <c r="DJ123">
        <f>DF123</f>
        <v>2.88</v>
      </c>
      <c r="DK123">
        <v>0</v>
      </c>
      <c r="DL123" t="s">
        <v>3</v>
      </c>
      <c r="DM123">
        <v>0</v>
      </c>
      <c r="DN123" t="s">
        <v>3</v>
      </c>
      <c r="DO123">
        <v>0</v>
      </c>
    </row>
    <row r="124" spans="1:119" x14ac:dyDescent="0.2">
      <c r="A124">
        <f>ROW(Source!A131)</f>
        <v>131</v>
      </c>
      <c r="B124">
        <v>150194011</v>
      </c>
      <c r="C124">
        <v>150196036</v>
      </c>
      <c r="D124">
        <v>147282019</v>
      </c>
      <c r="E124">
        <v>35</v>
      </c>
      <c r="F124">
        <v>1</v>
      </c>
      <c r="G124">
        <v>35</v>
      </c>
      <c r="H124">
        <v>1</v>
      </c>
      <c r="I124" t="s">
        <v>727</v>
      </c>
      <c r="J124" t="s">
        <v>3</v>
      </c>
      <c r="K124" t="s">
        <v>728</v>
      </c>
      <c r="L124">
        <v>1191</v>
      </c>
      <c r="N124">
        <v>1013</v>
      </c>
      <c r="O124" t="s">
        <v>729</v>
      </c>
      <c r="P124" t="s">
        <v>729</v>
      </c>
      <c r="Q124">
        <v>1</v>
      </c>
      <c r="W124">
        <v>0</v>
      </c>
      <c r="X124">
        <v>476480486</v>
      </c>
      <c r="Y124">
        <f>((AT124*0.75)*11)</f>
        <v>0.495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M124">
        <v>-2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0.06</v>
      </c>
      <c r="AU124" t="s">
        <v>32</v>
      </c>
      <c r="AV124">
        <v>1</v>
      </c>
      <c r="AW124">
        <v>2</v>
      </c>
      <c r="AX124">
        <v>150196047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U124">
        <f>ROUND(AT124*Source!I131*AH124*AL124,2)</f>
        <v>0</v>
      </c>
      <c r="CV124">
        <f>ROUND(Y124*Source!I131,9)</f>
        <v>1.4850000000000001</v>
      </c>
      <c r="CW124">
        <v>0</v>
      </c>
      <c r="CX124">
        <f>ROUND(Y124*Source!I131,9)</f>
        <v>1.4850000000000001</v>
      </c>
      <c r="CY124">
        <f>AD124</f>
        <v>0</v>
      </c>
      <c r="CZ124">
        <f>AH124</f>
        <v>0</v>
      </c>
      <c r="DA124">
        <f>AL124</f>
        <v>1</v>
      </c>
      <c r="DB124">
        <f>ROUND(((ROUND(AT124*CZ124,2)*0.75)*11),6)</f>
        <v>0</v>
      </c>
      <c r="DC124">
        <f>ROUND(((ROUND(AT124*AG124,2)*0.75)*11),6)</f>
        <v>0</v>
      </c>
      <c r="DD124" t="s">
        <v>3</v>
      </c>
      <c r="DE124" t="s">
        <v>3</v>
      </c>
      <c r="DF124">
        <f t="shared" si="4"/>
        <v>0</v>
      </c>
      <c r="DG124">
        <f t="shared" si="5"/>
        <v>0</v>
      </c>
      <c r="DH124">
        <f t="shared" si="6"/>
        <v>0</v>
      </c>
      <c r="DI124">
        <f t="shared" si="7"/>
        <v>0</v>
      </c>
      <c r="DJ124">
        <f>DI124</f>
        <v>0</v>
      </c>
      <c r="DK124">
        <v>0</v>
      </c>
      <c r="DL124" t="s">
        <v>3</v>
      </c>
      <c r="DM124">
        <v>0</v>
      </c>
      <c r="DN124" t="s">
        <v>3</v>
      </c>
      <c r="DO124">
        <v>0</v>
      </c>
    </row>
    <row r="125" spans="1:119" x14ac:dyDescent="0.2">
      <c r="A125">
        <f>ROW(Source!A131)</f>
        <v>131</v>
      </c>
      <c r="B125">
        <v>150194011</v>
      </c>
      <c r="C125">
        <v>150196036</v>
      </c>
      <c r="D125">
        <v>147295400</v>
      </c>
      <c r="E125">
        <v>1</v>
      </c>
      <c r="F125">
        <v>1</v>
      </c>
      <c r="G125">
        <v>35</v>
      </c>
      <c r="H125">
        <v>2</v>
      </c>
      <c r="I125" t="s">
        <v>730</v>
      </c>
      <c r="J125" t="s">
        <v>731</v>
      </c>
      <c r="K125" t="s">
        <v>732</v>
      </c>
      <c r="L125">
        <v>1368</v>
      </c>
      <c r="N125">
        <v>1011</v>
      </c>
      <c r="O125" t="s">
        <v>733</v>
      </c>
      <c r="P125" t="s">
        <v>733</v>
      </c>
      <c r="Q125">
        <v>1</v>
      </c>
      <c r="W125">
        <v>0</v>
      </c>
      <c r="X125">
        <v>-1123321947</v>
      </c>
      <c r="Y125">
        <f>((AT125*0.75)*11)</f>
        <v>8.249999999999999E-2</v>
      </c>
      <c r="AA125">
        <v>0</v>
      </c>
      <c r="AB125">
        <v>789.86</v>
      </c>
      <c r="AC125">
        <v>515.51</v>
      </c>
      <c r="AD125">
        <v>0</v>
      </c>
      <c r="AE125">
        <v>0</v>
      </c>
      <c r="AF125">
        <v>789.86</v>
      </c>
      <c r="AG125">
        <v>515.51</v>
      </c>
      <c r="AH125">
        <v>0</v>
      </c>
      <c r="AI125">
        <v>1</v>
      </c>
      <c r="AJ125">
        <v>1</v>
      </c>
      <c r="AK125">
        <v>1</v>
      </c>
      <c r="AL125">
        <v>1</v>
      </c>
      <c r="AM125">
        <v>-2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0.01</v>
      </c>
      <c r="AU125" t="s">
        <v>32</v>
      </c>
      <c r="AV125">
        <v>0</v>
      </c>
      <c r="AW125">
        <v>2</v>
      </c>
      <c r="AX125">
        <v>150196048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V125">
        <v>0</v>
      </c>
      <c r="CW125">
        <f>ROUND(Y125*Source!I131,9)</f>
        <v>0.2475</v>
      </c>
      <c r="CX125">
        <f>ROUND(Y125*Source!I131,9)</f>
        <v>0.2475</v>
      </c>
      <c r="CY125">
        <f>AB125</f>
        <v>789.86</v>
      </c>
      <c r="CZ125">
        <f>AF125</f>
        <v>789.86</v>
      </c>
      <c r="DA125">
        <f>AJ125</f>
        <v>1</v>
      </c>
      <c r="DB125">
        <f>ROUND(((ROUND(AT125*CZ125,2)*0.75)*11),6)</f>
        <v>65.174999999999997</v>
      </c>
      <c r="DC125">
        <f>ROUND(((ROUND(AT125*AG125,2)*0.75)*11),6)</f>
        <v>42.57</v>
      </c>
      <c r="DD125" t="s">
        <v>3</v>
      </c>
      <c r="DE125" t="s">
        <v>3</v>
      </c>
      <c r="DF125">
        <f t="shared" si="4"/>
        <v>0</v>
      </c>
      <c r="DG125">
        <f t="shared" si="5"/>
        <v>195.49</v>
      </c>
      <c r="DH125">
        <f t="shared" si="6"/>
        <v>127.59</v>
      </c>
      <c r="DI125">
        <f t="shared" si="7"/>
        <v>0</v>
      </c>
      <c r="DJ125">
        <f>DG125</f>
        <v>195.49</v>
      </c>
      <c r="DK125">
        <v>0</v>
      </c>
      <c r="DL125" t="s">
        <v>3</v>
      </c>
      <c r="DM125">
        <v>0</v>
      </c>
      <c r="DN125" t="s">
        <v>3</v>
      </c>
      <c r="DO125">
        <v>0</v>
      </c>
    </row>
    <row r="126" spans="1:119" x14ac:dyDescent="0.2">
      <c r="A126">
        <f>ROW(Source!A131)</f>
        <v>131</v>
      </c>
      <c r="B126">
        <v>150194011</v>
      </c>
      <c r="C126">
        <v>150196036</v>
      </c>
      <c r="D126">
        <v>147297319</v>
      </c>
      <c r="E126">
        <v>1</v>
      </c>
      <c r="F126">
        <v>1</v>
      </c>
      <c r="G126">
        <v>35</v>
      </c>
      <c r="H126">
        <v>3</v>
      </c>
      <c r="I126" t="s">
        <v>738</v>
      </c>
      <c r="J126" t="s">
        <v>739</v>
      </c>
      <c r="K126" t="s">
        <v>740</v>
      </c>
      <c r="L126">
        <v>1346</v>
      </c>
      <c r="N126">
        <v>1009</v>
      </c>
      <c r="O126" t="s">
        <v>741</v>
      </c>
      <c r="P126" t="s">
        <v>741</v>
      </c>
      <c r="Q126">
        <v>1</v>
      </c>
      <c r="W126">
        <v>0</v>
      </c>
      <c r="X126">
        <v>1286462142</v>
      </c>
      <c r="Y126">
        <f>((AT126*1)*11)</f>
        <v>2.1999999999999999E-2</v>
      </c>
      <c r="AA126">
        <v>412.97</v>
      </c>
      <c r="AB126">
        <v>0</v>
      </c>
      <c r="AC126">
        <v>0</v>
      </c>
      <c r="AD126">
        <v>0</v>
      </c>
      <c r="AE126">
        <v>412.97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M126">
        <v>-2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2E-3</v>
      </c>
      <c r="AU126" t="s">
        <v>31</v>
      </c>
      <c r="AV126">
        <v>0</v>
      </c>
      <c r="AW126">
        <v>2</v>
      </c>
      <c r="AX126">
        <v>150196049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V126">
        <v>0</v>
      </c>
      <c r="CW126">
        <v>0</v>
      </c>
      <c r="CX126">
        <f>ROUND(Y126*Source!I131,9)</f>
        <v>6.6000000000000003E-2</v>
      </c>
      <c r="CY126">
        <f>AA126</f>
        <v>412.97</v>
      </c>
      <c r="CZ126">
        <f>AE126</f>
        <v>412.97</v>
      </c>
      <c r="DA126">
        <f>AI126</f>
        <v>1</v>
      </c>
      <c r="DB126">
        <f>ROUND(((ROUND(AT126*CZ126,2)*1)*11),6)</f>
        <v>9.1300000000000008</v>
      </c>
      <c r="DC126">
        <f>ROUND(((ROUND(AT126*AG126,2)*1)*11),6)</f>
        <v>0</v>
      </c>
      <c r="DD126" t="s">
        <v>3</v>
      </c>
      <c r="DE126" t="s">
        <v>3</v>
      </c>
      <c r="DF126">
        <f t="shared" si="4"/>
        <v>27.26</v>
      </c>
      <c r="DG126">
        <f t="shared" si="5"/>
        <v>0</v>
      </c>
      <c r="DH126">
        <f t="shared" si="6"/>
        <v>0</v>
      </c>
      <c r="DI126">
        <f t="shared" si="7"/>
        <v>0</v>
      </c>
      <c r="DJ126">
        <f>DF126</f>
        <v>27.26</v>
      </c>
      <c r="DK126">
        <v>0</v>
      </c>
      <c r="DL126" t="s">
        <v>3</v>
      </c>
      <c r="DM126">
        <v>0</v>
      </c>
      <c r="DN126" t="s">
        <v>3</v>
      </c>
      <c r="DO126">
        <v>0</v>
      </c>
    </row>
    <row r="127" spans="1:119" x14ac:dyDescent="0.2">
      <c r="A127">
        <f>ROW(Source!A131)</f>
        <v>131</v>
      </c>
      <c r="B127">
        <v>150194011</v>
      </c>
      <c r="C127">
        <v>150196036</v>
      </c>
      <c r="D127">
        <v>147297226</v>
      </c>
      <c r="E127">
        <v>1</v>
      </c>
      <c r="F127">
        <v>1</v>
      </c>
      <c r="G127">
        <v>35</v>
      </c>
      <c r="H127">
        <v>3</v>
      </c>
      <c r="I127" t="s">
        <v>742</v>
      </c>
      <c r="J127" t="s">
        <v>743</v>
      </c>
      <c r="K127" t="s">
        <v>744</v>
      </c>
      <c r="L127">
        <v>1346</v>
      </c>
      <c r="N127">
        <v>1009</v>
      </c>
      <c r="O127" t="s">
        <v>741</v>
      </c>
      <c r="P127" t="s">
        <v>741</v>
      </c>
      <c r="Q127">
        <v>1</v>
      </c>
      <c r="W127">
        <v>0</v>
      </c>
      <c r="X127">
        <v>-1814974188</v>
      </c>
      <c r="Y127">
        <f>((AT127*1)*11)</f>
        <v>1.0999999999999999E-2</v>
      </c>
      <c r="AA127">
        <v>271.95999999999998</v>
      </c>
      <c r="AB127">
        <v>0</v>
      </c>
      <c r="AC127">
        <v>0</v>
      </c>
      <c r="AD127">
        <v>0</v>
      </c>
      <c r="AE127">
        <v>271.95999999999998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M127">
        <v>-2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1E-3</v>
      </c>
      <c r="AU127" t="s">
        <v>31</v>
      </c>
      <c r="AV127">
        <v>0</v>
      </c>
      <c r="AW127">
        <v>2</v>
      </c>
      <c r="AX127">
        <v>150196050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V127">
        <v>0</v>
      </c>
      <c r="CW127">
        <v>0</v>
      </c>
      <c r="CX127">
        <f>ROUND(Y127*Source!I131,9)</f>
        <v>3.3000000000000002E-2</v>
      </c>
      <c r="CY127">
        <f>AA127</f>
        <v>271.95999999999998</v>
      </c>
      <c r="CZ127">
        <f>AE127</f>
        <v>271.95999999999998</v>
      </c>
      <c r="DA127">
        <f>AI127</f>
        <v>1</v>
      </c>
      <c r="DB127">
        <f>ROUND(((ROUND(AT127*CZ127,2)*1)*11),6)</f>
        <v>2.97</v>
      </c>
      <c r="DC127">
        <f>ROUND(((ROUND(AT127*AG127,2)*1)*11),6)</f>
        <v>0</v>
      </c>
      <c r="DD127" t="s">
        <v>3</v>
      </c>
      <c r="DE127" t="s">
        <v>3</v>
      </c>
      <c r="DF127">
        <f t="shared" si="4"/>
        <v>8.9700000000000006</v>
      </c>
      <c r="DG127">
        <f t="shared" si="5"/>
        <v>0</v>
      </c>
      <c r="DH127">
        <f t="shared" si="6"/>
        <v>0</v>
      </c>
      <c r="DI127">
        <f t="shared" si="7"/>
        <v>0</v>
      </c>
      <c r="DJ127">
        <f>DF127</f>
        <v>8.9700000000000006</v>
      </c>
      <c r="DK127">
        <v>0</v>
      </c>
      <c r="DL127" t="s">
        <v>3</v>
      </c>
      <c r="DM127">
        <v>0</v>
      </c>
      <c r="DN127" t="s">
        <v>3</v>
      </c>
      <c r="DO127">
        <v>0</v>
      </c>
    </row>
    <row r="128" spans="1:119" x14ac:dyDescent="0.2">
      <c r="A128">
        <f>ROW(Source!A131)</f>
        <v>131</v>
      </c>
      <c r="B128">
        <v>150194011</v>
      </c>
      <c r="C128">
        <v>150196036</v>
      </c>
      <c r="D128">
        <v>147297361</v>
      </c>
      <c r="E128">
        <v>1</v>
      </c>
      <c r="F128">
        <v>1</v>
      </c>
      <c r="G128">
        <v>35</v>
      </c>
      <c r="H128">
        <v>3</v>
      </c>
      <c r="I128" t="s">
        <v>748</v>
      </c>
      <c r="J128" t="s">
        <v>749</v>
      </c>
      <c r="K128" t="s">
        <v>750</v>
      </c>
      <c r="L128">
        <v>1327</v>
      </c>
      <c r="N128">
        <v>1005</v>
      </c>
      <c r="O128" t="s">
        <v>751</v>
      </c>
      <c r="P128" t="s">
        <v>751</v>
      </c>
      <c r="Q128">
        <v>1</v>
      </c>
      <c r="W128">
        <v>0</v>
      </c>
      <c r="X128">
        <v>1402440005</v>
      </c>
      <c r="Y128">
        <f>((AT128*1)*11)</f>
        <v>0.22</v>
      </c>
      <c r="AA128">
        <v>48.08</v>
      </c>
      <c r="AB128">
        <v>0</v>
      </c>
      <c r="AC128">
        <v>0</v>
      </c>
      <c r="AD128">
        <v>0</v>
      </c>
      <c r="AE128">
        <v>48.08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M128">
        <v>-2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0.02</v>
      </c>
      <c r="AU128" t="s">
        <v>31</v>
      </c>
      <c r="AV128">
        <v>0</v>
      </c>
      <c r="AW128">
        <v>2</v>
      </c>
      <c r="AX128">
        <v>150196051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V128">
        <v>0</v>
      </c>
      <c r="CW128">
        <v>0</v>
      </c>
      <c r="CX128">
        <f>ROUND(Y128*Source!I131,9)</f>
        <v>0.66</v>
      </c>
      <c r="CY128">
        <f>AA128</f>
        <v>48.08</v>
      </c>
      <c r="CZ128">
        <f>AE128</f>
        <v>48.08</v>
      </c>
      <c r="DA128">
        <f>AI128</f>
        <v>1</v>
      </c>
      <c r="DB128">
        <f>ROUND(((ROUND(AT128*CZ128,2)*1)*11),6)</f>
        <v>10.56</v>
      </c>
      <c r="DC128">
        <f>ROUND(((ROUND(AT128*AG128,2)*1)*11),6)</f>
        <v>0</v>
      </c>
      <c r="DD128" t="s">
        <v>3</v>
      </c>
      <c r="DE128" t="s">
        <v>3</v>
      </c>
      <c r="DF128">
        <f t="shared" si="4"/>
        <v>31.73</v>
      </c>
      <c r="DG128">
        <f t="shared" si="5"/>
        <v>0</v>
      </c>
      <c r="DH128">
        <f t="shared" si="6"/>
        <v>0</v>
      </c>
      <c r="DI128">
        <f t="shared" si="7"/>
        <v>0</v>
      </c>
      <c r="DJ128">
        <f>DF128</f>
        <v>31.73</v>
      </c>
      <c r="DK128">
        <v>0</v>
      </c>
      <c r="DL128" t="s">
        <v>3</v>
      </c>
      <c r="DM128">
        <v>0</v>
      </c>
      <c r="DN128" t="s">
        <v>3</v>
      </c>
      <c r="DO128">
        <v>0</v>
      </c>
    </row>
    <row r="129" spans="1:119" x14ac:dyDescent="0.2">
      <c r="A129">
        <f>ROW(Source!A132)</f>
        <v>132</v>
      </c>
      <c r="B129">
        <v>150194011</v>
      </c>
      <c r="C129">
        <v>150196052</v>
      </c>
      <c r="D129">
        <v>147282019</v>
      </c>
      <c r="E129">
        <v>35</v>
      </c>
      <c r="F129">
        <v>1</v>
      </c>
      <c r="G129">
        <v>35</v>
      </c>
      <c r="H129">
        <v>1</v>
      </c>
      <c r="I129" t="s">
        <v>727</v>
      </c>
      <c r="J129" t="s">
        <v>3</v>
      </c>
      <c r="K129" t="s">
        <v>728</v>
      </c>
      <c r="L129">
        <v>1191</v>
      </c>
      <c r="N129">
        <v>1013</v>
      </c>
      <c r="O129" t="s">
        <v>729</v>
      </c>
      <c r="P129" t="s">
        <v>729</v>
      </c>
      <c r="Q129">
        <v>1</v>
      </c>
      <c r="W129">
        <v>0</v>
      </c>
      <c r="X129">
        <v>476480486</v>
      </c>
      <c r="Y129">
        <f>(AT129*0.7)</f>
        <v>0.11199999999999999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M129">
        <v>-2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0.16</v>
      </c>
      <c r="AU129" t="s">
        <v>22</v>
      </c>
      <c r="AV129">
        <v>1</v>
      </c>
      <c r="AW129">
        <v>2</v>
      </c>
      <c r="AX129">
        <v>150196061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U129">
        <f>ROUND(AT129*Source!I132*AH129*AL129,2)</f>
        <v>0</v>
      </c>
      <c r="CV129">
        <f>ROUND(Y129*Source!I132,9)</f>
        <v>0.224</v>
      </c>
      <c r="CW129">
        <v>0</v>
      </c>
      <c r="CX129">
        <f>ROUND(Y129*Source!I132,9)</f>
        <v>0.224</v>
      </c>
      <c r="CY129">
        <f>AD129</f>
        <v>0</v>
      </c>
      <c r="CZ129">
        <f>AH129</f>
        <v>0</v>
      </c>
      <c r="DA129">
        <f>AL129</f>
        <v>1</v>
      </c>
      <c r="DB129">
        <f>ROUND((ROUND(AT129*CZ129,2)*0.7),6)</f>
        <v>0</v>
      </c>
      <c r="DC129">
        <f>ROUND((ROUND(AT129*AG129,2)*0.7),6)</f>
        <v>0</v>
      </c>
      <c r="DD129" t="s">
        <v>3</v>
      </c>
      <c r="DE129" t="s">
        <v>3</v>
      </c>
      <c r="DF129">
        <f t="shared" ref="DF129:DF192" si="8">ROUND(ROUND(AE129,2)*CX129,2)</f>
        <v>0</v>
      </c>
      <c r="DG129">
        <f t="shared" ref="DG129:DG192" si="9">ROUND(ROUND(AF129,2)*CX129,2)</f>
        <v>0</v>
      </c>
      <c r="DH129">
        <f t="shared" ref="DH129:DH192" si="10">ROUND(ROUND(AG129,2)*CX129,2)</f>
        <v>0</v>
      </c>
      <c r="DI129">
        <f t="shared" ref="DI129:DI192" si="11">ROUND(ROUND(AH129,2)*CX129,2)</f>
        <v>0</v>
      </c>
      <c r="DJ129">
        <f>DI129</f>
        <v>0</v>
      </c>
      <c r="DK129">
        <v>0</v>
      </c>
      <c r="DL129" t="s">
        <v>3</v>
      </c>
      <c r="DM129">
        <v>0</v>
      </c>
      <c r="DN129" t="s">
        <v>3</v>
      </c>
      <c r="DO129">
        <v>0</v>
      </c>
    </row>
    <row r="130" spans="1:119" x14ac:dyDescent="0.2">
      <c r="A130">
        <f>ROW(Source!A132)</f>
        <v>132</v>
      </c>
      <c r="B130">
        <v>150194011</v>
      </c>
      <c r="C130">
        <v>150196052</v>
      </c>
      <c r="D130">
        <v>147295400</v>
      </c>
      <c r="E130">
        <v>1</v>
      </c>
      <c r="F130">
        <v>1</v>
      </c>
      <c r="G130">
        <v>35</v>
      </c>
      <c r="H130">
        <v>2</v>
      </c>
      <c r="I130" t="s">
        <v>730</v>
      </c>
      <c r="J130" t="s">
        <v>731</v>
      </c>
      <c r="K130" t="s">
        <v>732</v>
      </c>
      <c r="L130">
        <v>1368</v>
      </c>
      <c r="N130">
        <v>1011</v>
      </c>
      <c r="O130" t="s">
        <v>733</v>
      </c>
      <c r="P130" t="s">
        <v>733</v>
      </c>
      <c r="Q130">
        <v>1</v>
      </c>
      <c r="W130">
        <v>0</v>
      </c>
      <c r="X130">
        <v>-1123321947</v>
      </c>
      <c r="Y130">
        <f>(AT130*0.7)</f>
        <v>1.3999999999999999E-2</v>
      </c>
      <c r="AA130">
        <v>0</v>
      </c>
      <c r="AB130">
        <v>789.86</v>
      </c>
      <c r="AC130">
        <v>515.51</v>
      </c>
      <c r="AD130">
        <v>0</v>
      </c>
      <c r="AE130">
        <v>0</v>
      </c>
      <c r="AF130">
        <v>789.86</v>
      </c>
      <c r="AG130">
        <v>515.51</v>
      </c>
      <c r="AH130">
        <v>0</v>
      </c>
      <c r="AI130">
        <v>1</v>
      </c>
      <c r="AJ130">
        <v>1</v>
      </c>
      <c r="AK130">
        <v>1</v>
      </c>
      <c r="AL130">
        <v>1</v>
      </c>
      <c r="AM130">
        <v>-2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0.02</v>
      </c>
      <c r="AU130" t="s">
        <v>22</v>
      </c>
      <c r="AV130">
        <v>0</v>
      </c>
      <c r="AW130">
        <v>2</v>
      </c>
      <c r="AX130">
        <v>150196062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V130">
        <v>0</v>
      </c>
      <c r="CW130">
        <f>ROUND(Y130*Source!I132,9)</f>
        <v>2.8000000000000001E-2</v>
      </c>
      <c r="CX130">
        <f>ROUND(Y130*Source!I132,9)</f>
        <v>2.8000000000000001E-2</v>
      </c>
      <c r="CY130">
        <f>AB130</f>
        <v>789.86</v>
      </c>
      <c r="CZ130">
        <f>AF130</f>
        <v>789.86</v>
      </c>
      <c r="DA130">
        <f>AJ130</f>
        <v>1</v>
      </c>
      <c r="DB130">
        <f>ROUND((ROUND(AT130*CZ130,2)*0.7),6)</f>
        <v>11.06</v>
      </c>
      <c r="DC130">
        <f>ROUND((ROUND(AT130*AG130,2)*0.7),6)</f>
        <v>7.2169999999999996</v>
      </c>
      <c r="DD130" t="s">
        <v>3</v>
      </c>
      <c r="DE130" t="s">
        <v>3</v>
      </c>
      <c r="DF130">
        <f t="shared" si="8"/>
        <v>0</v>
      </c>
      <c r="DG130">
        <f t="shared" si="9"/>
        <v>22.12</v>
      </c>
      <c r="DH130">
        <f t="shared" si="10"/>
        <v>14.43</v>
      </c>
      <c r="DI130">
        <f t="shared" si="11"/>
        <v>0</v>
      </c>
      <c r="DJ130">
        <f>DG130</f>
        <v>22.12</v>
      </c>
      <c r="DK130">
        <v>0</v>
      </c>
      <c r="DL130" t="s">
        <v>3</v>
      </c>
      <c r="DM130">
        <v>0</v>
      </c>
      <c r="DN130" t="s">
        <v>3</v>
      </c>
      <c r="DO130">
        <v>0</v>
      </c>
    </row>
    <row r="131" spans="1:119" x14ac:dyDescent="0.2">
      <c r="A131">
        <f>ROW(Source!A132)</f>
        <v>132</v>
      </c>
      <c r="B131">
        <v>150194011</v>
      </c>
      <c r="C131">
        <v>150196052</v>
      </c>
      <c r="D131">
        <v>147297319</v>
      </c>
      <c r="E131">
        <v>1</v>
      </c>
      <c r="F131">
        <v>1</v>
      </c>
      <c r="G131">
        <v>35</v>
      </c>
      <c r="H131">
        <v>3</v>
      </c>
      <c r="I131" t="s">
        <v>738</v>
      </c>
      <c r="J131" t="s">
        <v>739</v>
      </c>
      <c r="K131" t="s">
        <v>740</v>
      </c>
      <c r="L131">
        <v>1346</v>
      </c>
      <c r="N131">
        <v>1009</v>
      </c>
      <c r="O131" t="s">
        <v>741</v>
      </c>
      <c r="P131" t="s">
        <v>741</v>
      </c>
      <c r="Q131">
        <v>1</v>
      </c>
      <c r="W131">
        <v>0</v>
      </c>
      <c r="X131">
        <v>1286462142</v>
      </c>
      <c r="Y131">
        <f>(AT131*1)</f>
        <v>2.0000000000000002E-5</v>
      </c>
      <c r="AA131">
        <v>412.97</v>
      </c>
      <c r="AB131">
        <v>0</v>
      </c>
      <c r="AC131">
        <v>0</v>
      </c>
      <c r="AD131">
        <v>0</v>
      </c>
      <c r="AE131">
        <v>412.97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M131">
        <v>-2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2.0000000000000002E-5</v>
      </c>
      <c r="AU131" t="s">
        <v>21</v>
      </c>
      <c r="AV131">
        <v>0</v>
      </c>
      <c r="AW131">
        <v>2</v>
      </c>
      <c r="AX131">
        <v>150196063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V131">
        <v>0</v>
      </c>
      <c r="CW131">
        <v>0</v>
      </c>
      <c r="CX131">
        <f>ROUND(Y131*Source!I132,9)</f>
        <v>4.0000000000000003E-5</v>
      </c>
      <c r="CY131">
        <f>AA131</f>
        <v>412.97</v>
      </c>
      <c r="CZ131">
        <f>AE131</f>
        <v>412.97</v>
      </c>
      <c r="DA131">
        <f>AI131</f>
        <v>1</v>
      </c>
      <c r="DB131">
        <f>ROUND((ROUND(AT131*CZ131,2)*1),6)</f>
        <v>0.01</v>
      </c>
      <c r="DC131">
        <f>ROUND((ROUND(AT131*AG131,2)*1),6)</f>
        <v>0</v>
      </c>
      <c r="DD131" t="s">
        <v>3</v>
      </c>
      <c r="DE131" t="s">
        <v>3</v>
      </c>
      <c r="DF131">
        <f t="shared" si="8"/>
        <v>0.02</v>
      </c>
      <c r="DG131">
        <f t="shared" si="9"/>
        <v>0</v>
      </c>
      <c r="DH131">
        <f t="shared" si="10"/>
        <v>0</v>
      </c>
      <c r="DI131">
        <f t="shared" si="11"/>
        <v>0</v>
      </c>
      <c r="DJ131">
        <f>DF131</f>
        <v>0.02</v>
      </c>
      <c r="DK131">
        <v>0</v>
      </c>
      <c r="DL131" t="s">
        <v>3</v>
      </c>
      <c r="DM131">
        <v>0</v>
      </c>
      <c r="DN131" t="s">
        <v>3</v>
      </c>
      <c r="DO131">
        <v>0</v>
      </c>
    </row>
    <row r="132" spans="1:119" x14ac:dyDescent="0.2">
      <c r="A132">
        <f>ROW(Source!A132)</f>
        <v>132</v>
      </c>
      <c r="B132">
        <v>150194011</v>
      </c>
      <c r="C132">
        <v>150196052</v>
      </c>
      <c r="D132">
        <v>147297361</v>
      </c>
      <c r="E132">
        <v>1</v>
      </c>
      <c r="F132">
        <v>1</v>
      </c>
      <c r="G132">
        <v>35</v>
      </c>
      <c r="H132">
        <v>3</v>
      </c>
      <c r="I132" t="s">
        <v>748</v>
      </c>
      <c r="J132" t="s">
        <v>749</v>
      </c>
      <c r="K132" t="s">
        <v>750</v>
      </c>
      <c r="L132">
        <v>1327</v>
      </c>
      <c r="N132">
        <v>1005</v>
      </c>
      <c r="O132" t="s">
        <v>751</v>
      </c>
      <c r="P132" t="s">
        <v>751</v>
      </c>
      <c r="Q132">
        <v>1</v>
      </c>
      <c r="W132">
        <v>0</v>
      </c>
      <c r="X132">
        <v>1402440005</v>
      </c>
      <c r="Y132">
        <f>(AT132*1)</f>
        <v>0.01</v>
      </c>
      <c r="AA132">
        <v>48.08</v>
      </c>
      <c r="AB132">
        <v>0</v>
      </c>
      <c r="AC132">
        <v>0</v>
      </c>
      <c r="AD132">
        <v>0</v>
      </c>
      <c r="AE132">
        <v>48.08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M132">
        <v>-2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0.01</v>
      </c>
      <c r="AU132" t="s">
        <v>21</v>
      </c>
      <c r="AV132">
        <v>0</v>
      </c>
      <c r="AW132">
        <v>2</v>
      </c>
      <c r="AX132">
        <v>150196064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V132">
        <v>0</v>
      </c>
      <c r="CW132">
        <v>0</v>
      </c>
      <c r="CX132">
        <f>ROUND(Y132*Source!I132,9)</f>
        <v>0.02</v>
      </c>
      <c r="CY132">
        <f>AA132</f>
        <v>48.08</v>
      </c>
      <c r="CZ132">
        <f>AE132</f>
        <v>48.08</v>
      </c>
      <c r="DA132">
        <f>AI132</f>
        <v>1</v>
      </c>
      <c r="DB132">
        <f>ROUND((ROUND(AT132*CZ132,2)*1),6)</f>
        <v>0.48</v>
      </c>
      <c r="DC132">
        <f>ROUND((ROUND(AT132*AG132,2)*1),6)</f>
        <v>0</v>
      </c>
      <c r="DD132" t="s">
        <v>3</v>
      </c>
      <c r="DE132" t="s">
        <v>3</v>
      </c>
      <c r="DF132">
        <f t="shared" si="8"/>
        <v>0.96</v>
      </c>
      <c r="DG132">
        <f t="shared" si="9"/>
        <v>0</v>
      </c>
      <c r="DH132">
        <f t="shared" si="10"/>
        <v>0</v>
      </c>
      <c r="DI132">
        <f t="shared" si="11"/>
        <v>0</v>
      </c>
      <c r="DJ132">
        <f>DF132</f>
        <v>0.96</v>
      </c>
      <c r="DK132">
        <v>0</v>
      </c>
      <c r="DL132" t="s">
        <v>3</v>
      </c>
      <c r="DM132">
        <v>0</v>
      </c>
      <c r="DN132" t="s">
        <v>3</v>
      </c>
      <c r="DO132">
        <v>0</v>
      </c>
    </row>
    <row r="133" spans="1:119" x14ac:dyDescent="0.2">
      <c r="A133">
        <f>ROW(Source!A133)</f>
        <v>133</v>
      </c>
      <c r="B133">
        <v>150194011</v>
      </c>
      <c r="C133">
        <v>150196065</v>
      </c>
      <c r="D133">
        <v>147282019</v>
      </c>
      <c r="E133">
        <v>35</v>
      </c>
      <c r="F133">
        <v>1</v>
      </c>
      <c r="G133">
        <v>35</v>
      </c>
      <c r="H133">
        <v>1</v>
      </c>
      <c r="I133" t="s">
        <v>727</v>
      </c>
      <c r="J133" t="s">
        <v>3</v>
      </c>
      <c r="K133" t="s">
        <v>728</v>
      </c>
      <c r="L133">
        <v>1191</v>
      </c>
      <c r="N133">
        <v>1013</v>
      </c>
      <c r="O133" t="s">
        <v>729</v>
      </c>
      <c r="P133" t="s">
        <v>729</v>
      </c>
      <c r="Q133">
        <v>1</v>
      </c>
      <c r="W133">
        <v>0</v>
      </c>
      <c r="X133">
        <v>476480486</v>
      </c>
      <c r="Y133">
        <f>((AT133*0.75)*11)</f>
        <v>0.32999999999999996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M133">
        <v>-2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0.04</v>
      </c>
      <c r="AU133" t="s">
        <v>32</v>
      </c>
      <c r="AV133">
        <v>1</v>
      </c>
      <c r="AW133">
        <v>2</v>
      </c>
      <c r="AX133">
        <v>150196074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U133">
        <f>ROUND(AT133*Source!I133*AH133*AL133,2)</f>
        <v>0</v>
      </c>
      <c r="CV133">
        <f>ROUND(Y133*Source!I133,9)</f>
        <v>0.66</v>
      </c>
      <c r="CW133">
        <v>0</v>
      </c>
      <c r="CX133">
        <f>ROUND(Y133*Source!I133,9)</f>
        <v>0.66</v>
      </c>
      <c r="CY133">
        <f>AD133</f>
        <v>0</v>
      </c>
      <c r="CZ133">
        <f>AH133</f>
        <v>0</v>
      </c>
      <c r="DA133">
        <f>AL133</f>
        <v>1</v>
      </c>
      <c r="DB133">
        <f>ROUND(((ROUND(AT133*CZ133,2)*0.75)*11),6)</f>
        <v>0</v>
      </c>
      <c r="DC133">
        <f>ROUND(((ROUND(AT133*AG133,2)*0.75)*11),6)</f>
        <v>0</v>
      </c>
      <c r="DD133" t="s">
        <v>3</v>
      </c>
      <c r="DE133" t="s">
        <v>3</v>
      </c>
      <c r="DF133">
        <f t="shared" si="8"/>
        <v>0</v>
      </c>
      <c r="DG133">
        <f t="shared" si="9"/>
        <v>0</v>
      </c>
      <c r="DH133">
        <f t="shared" si="10"/>
        <v>0</v>
      </c>
      <c r="DI133">
        <f t="shared" si="11"/>
        <v>0</v>
      </c>
      <c r="DJ133">
        <f>DI133</f>
        <v>0</v>
      </c>
      <c r="DK133">
        <v>0</v>
      </c>
      <c r="DL133" t="s">
        <v>3</v>
      </c>
      <c r="DM133">
        <v>0</v>
      </c>
      <c r="DN133" t="s">
        <v>3</v>
      </c>
      <c r="DO133">
        <v>0</v>
      </c>
    </row>
    <row r="134" spans="1:119" x14ac:dyDescent="0.2">
      <c r="A134">
        <f>ROW(Source!A133)</f>
        <v>133</v>
      </c>
      <c r="B134">
        <v>150194011</v>
      </c>
      <c r="C134">
        <v>150196065</v>
      </c>
      <c r="D134">
        <v>147295400</v>
      </c>
      <c r="E134">
        <v>1</v>
      </c>
      <c r="F134">
        <v>1</v>
      </c>
      <c r="G134">
        <v>35</v>
      </c>
      <c r="H134">
        <v>2</v>
      </c>
      <c r="I134" t="s">
        <v>730</v>
      </c>
      <c r="J134" t="s">
        <v>731</v>
      </c>
      <c r="K134" t="s">
        <v>732</v>
      </c>
      <c r="L134">
        <v>1368</v>
      </c>
      <c r="N134">
        <v>1011</v>
      </c>
      <c r="O134" t="s">
        <v>733</v>
      </c>
      <c r="P134" t="s">
        <v>733</v>
      </c>
      <c r="Q134">
        <v>1</v>
      </c>
      <c r="W134">
        <v>0</v>
      </c>
      <c r="X134">
        <v>-1123321947</v>
      </c>
      <c r="Y134">
        <f>((AT134*0.75)*11)</f>
        <v>4.1249999999999995E-2</v>
      </c>
      <c r="AA134">
        <v>0</v>
      </c>
      <c r="AB134">
        <v>789.86</v>
      </c>
      <c r="AC134">
        <v>515.51</v>
      </c>
      <c r="AD134">
        <v>0</v>
      </c>
      <c r="AE134">
        <v>0</v>
      </c>
      <c r="AF134">
        <v>789.86</v>
      </c>
      <c r="AG134">
        <v>515.51</v>
      </c>
      <c r="AH134">
        <v>0</v>
      </c>
      <c r="AI134">
        <v>1</v>
      </c>
      <c r="AJ134">
        <v>1</v>
      </c>
      <c r="AK134">
        <v>1</v>
      </c>
      <c r="AL134">
        <v>1</v>
      </c>
      <c r="AM134">
        <v>-2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5.0000000000000001E-3</v>
      </c>
      <c r="AU134" t="s">
        <v>32</v>
      </c>
      <c r="AV134">
        <v>0</v>
      </c>
      <c r="AW134">
        <v>2</v>
      </c>
      <c r="AX134">
        <v>150196075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V134">
        <v>0</v>
      </c>
      <c r="CW134">
        <f>ROUND(Y134*Source!I133,9)</f>
        <v>8.2500000000000004E-2</v>
      </c>
      <c r="CX134">
        <f>ROUND(Y134*Source!I133,9)</f>
        <v>8.2500000000000004E-2</v>
      </c>
      <c r="CY134">
        <f>AB134</f>
        <v>789.86</v>
      </c>
      <c r="CZ134">
        <f>AF134</f>
        <v>789.86</v>
      </c>
      <c r="DA134">
        <f>AJ134</f>
        <v>1</v>
      </c>
      <c r="DB134">
        <f>ROUND(((ROUND(AT134*CZ134,2)*0.75)*11),6)</f>
        <v>32.587499999999999</v>
      </c>
      <c r="DC134">
        <f>ROUND(((ROUND(AT134*AG134,2)*0.75)*11),6)</f>
        <v>21.285</v>
      </c>
      <c r="DD134" t="s">
        <v>3</v>
      </c>
      <c r="DE134" t="s">
        <v>3</v>
      </c>
      <c r="DF134">
        <f t="shared" si="8"/>
        <v>0</v>
      </c>
      <c r="DG134">
        <f t="shared" si="9"/>
        <v>65.16</v>
      </c>
      <c r="DH134">
        <f t="shared" si="10"/>
        <v>42.53</v>
      </c>
      <c r="DI134">
        <f t="shared" si="11"/>
        <v>0</v>
      </c>
      <c r="DJ134">
        <f>DG134</f>
        <v>65.16</v>
      </c>
      <c r="DK134">
        <v>0</v>
      </c>
      <c r="DL134" t="s">
        <v>3</v>
      </c>
      <c r="DM134">
        <v>0</v>
      </c>
      <c r="DN134" t="s">
        <v>3</v>
      </c>
      <c r="DO134">
        <v>0</v>
      </c>
    </row>
    <row r="135" spans="1:119" x14ac:dyDescent="0.2">
      <c r="A135">
        <f>ROW(Source!A133)</f>
        <v>133</v>
      </c>
      <c r="B135">
        <v>150194011</v>
      </c>
      <c r="C135">
        <v>150196065</v>
      </c>
      <c r="D135">
        <v>147297319</v>
      </c>
      <c r="E135">
        <v>1</v>
      </c>
      <c r="F135">
        <v>1</v>
      </c>
      <c r="G135">
        <v>35</v>
      </c>
      <c r="H135">
        <v>3</v>
      </c>
      <c r="I135" t="s">
        <v>738</v>
      </c>
      <c r="J135" t="s">
        <v>739</v>
      </c>
      <c r="K135" t="s">
        <v>740</v>
      </c>
      <c r="L135">
        <v>1346</v>
      </c>
      <c r="N135">
        <v>1009</v>
      </c>
      <c r="O135" t="s">
        <v>741</v>
      </c>
      <c r="P135" t="s">
        <v>741</v>
      </c>
      <c r="Q135">
        <v>1</v>
      </c>
      <c r="W135">
        <v>0</v>
      </c>
      <c r="X135">
        <v>1286462142</v>
      </c>
      <c r="Y135">
        <f>((AT135*1)*11)</f>
        <v>2.2000000000000001E-4</v>
      </c>
      <c r="AA135">
        <v>412.97</v>
      </c>
      <c r="AB135">
        <v>0</v>
      </c>
      <c r="AC135">
        <v>0</v>
      </c>
      <c r="AD135">
        <v>0</v>
      </c>
      <c r="AE135">
        <v>412.97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M135">
        <v>-2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2.0000000000000002E-5</v>
      </c>
      <c r="AU135" t="s">
        <v>31</v>
      </c>
      <c r="AV135">
        <v>0</v>
      </c>
      <c r="AW135">
        <v>2</v>
      </c>
      <c r="AX135">
        <v>150196076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V135">
        <v>0</v>
      </c>
      <c r="CW135">
        <v>0</v>
      </c>
      <c r="CX135">
        <f>ROUND(Y135*Source!I133,9)</f>
        <v>4.4000000000000002E-4</v>
      </c>
      <c r="CY135">
        <f>AA135</f>
        <v>412.97</v>
      </c>
      <c r="CZ135">
        <f>AE135</f>
        <v>412.97</v>
      </c>
      <c r="DA135">
        <f>AI135</f>
        <v>1</v>
      </c>
      <c r="DB135">
        <f>ROUND(((ROUND(AT135*CZ135,2)*1)*11),6)</f>
        <v>0.11</v>
      </c>
      <c r="DC135">
        <f>ROUND(((ROUND(AT135*AG135,2)*1)*11),6)</f>
        <v>0</v>
      </c>
      <c r="DD135" t="s">
        <v>3</v>
      </c>
      <c r="DE135" t="s">
        <v>3</v>
      </c>
      <c r="DF135">
        <f t="shared" si="8"/>
        <v>0.18</v>
      </c>
      <c r="DG135">
        <f t="shared" si="9"/>
        <v>0</v>
      </c>
      <c r="DH135">
        <f t="shared" si="10"/>
        <v>0</v>
      </c>
      <c r="DI135">
        <f t="shared" si="11"/>
        <v>0</v>
      </c>
      <c r="DJ135">
        <f>DF135</f>
        <v>0.18</v>
      </c>
      <c r="DK135">
        <v>0</v>
      </c>
      <c r="DL135" t="s">
        <v>3</v>
      </c>
      <c r="DM135">
        <v>0</v>
      </c>
      <c r="DN135" t="s">
        <v>3</v>
      </c>
      <c r="DO135">
        <v>0</v>
      </c>
    </row>
    <row r="136" spans="1:119" x14ac:dyDescent="0.2">
      <c r="A136">
        <f>ROW(Source!A133)</f>
        <v>133</v>
      </c>
      <c r="B136">
        <v>150194011</v>
      </c>
      <c r="C136">
        <v>150196065</v>
      </c>
      <c r="D136">
        <v>147297361</v>
      </c>
      <c r="E136">
        <v>1</v>
      </c>
      <c r="F136">
        <v>1</v>
      </c>
      <c r="G136">
        <v>35</v>
      </c>
      <c r="H136">
        <v>3</v>
      </c>
      <c r="I136" t="s">
        <v>748</v>
      </c>
      <c r="J136" t="s">
        <v>749</v>
      </c>
      <c r="K136" t="s">
        <v>750</v>
      </c>
      <c r="L136">
        <v>1327</v>
      </c>
      <c r="N136">
        <v>1005</v>
      </c>
      <c r="O136" t="s">
        <v>751</v>
      </c>
      <c r="P136" t="s">
        <v>751</v>
      </c>
      <c r="Q136">
        <v>1</v>
      </c>
      <c r="W136">
        <v>0</v>
      </c>
      <c r="X136">
        <v>1402440005</v>
      </c>
      <c r="Y136">
        <f>((AT136*1)*11)</f>
        <v>0.11</v>
      </c>
      <c r="AA136">
        <v>48.08</v>
      </c>
      <c r="AB136">
        <v>0</v>
      </c>
      <c r="AC136">
        <v>0</v>
      </c>
      <c r="AD136">
        <v>0</v>
      </c>
      <c r="AE136">
        <v>48.08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M136">
        <v>-2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3</v>
      </c>
      <c r="AT136">
        <v>0.01</v>
      </c>
      <c r="AU136" t="s">
        <v>31</v>
      </c>
      <c r="AV136">
        <v>0</v>
      </c>
      <c r="AW136">
        <v>2</v>
      </c>
      <c r="AX136">
        <v>150196077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V136">
        <v>0</v>
      </c>
      <c r="CW136">
        <v>0</v>
      </c>
      <c r="CX136">
        <f>ROUND(Y136*Source!I133,9)</f>
        <v>0.22</v>
      </c>
      <c r="CY136">
        <f>AA136</f>
        <v>48.08</v>
      </c>
      <c r="CZ136">
        <f>AE136</f>
        <v>48.08</v>
      </c>
      <c r="DA136">
        <f>AI136</f>
        <v>1</v>
      </c>
      <c r="DB136">
        <f>ROUND(((ROUND(AT136*CZ136,2)*1)*11),6)</f>
        <v>5.28</v>
      </c>
      <c r="DC136">
        <f>ROUND(((ROUND(AT136*AG136,2)*1)*11),6)</f>
        <v>0</v>
      </c>
      <c r="DD136" t="s">
        <v>3</v>
      </c>
      <c r="DE136" t="s">
        <v>3</v>
      </c>
      <c r="DF136">
        <f t="shared" si="8"/>
        <v>10.58</v>
      </c>
      <c r="DG136">
        <f t="shared" si="9"/>
        <v>0</v>
      </c>
      <c r="DH136">
        <f t="shared" si="10"/>
        <v>0</v>
      </c>
      <c r="DI136">
        <f t="shared" si="11"/>
        <v>0</v>
      </c>
      <c r="DJ136">
        <f>DF136</f>
        <v>10.58</v>
      </c>
      <c r="DK136">
        <v>0</v>
      </c>
      <c r="DL136" t="s">
        <v>3</v>
      </c>
      <c r="DM136">
        <v>0</v>
      </c>
      <c r="DN136" t="s">
        <v>3</v>
      </c>
      <c r="DO136">
        <v>0</v>
      </c>
    </row>
    <row r="137" spans="1:119" x14ac:dyDescent="0.2">
      <c r="A137">
        <f>ROW(Source!A134)</f>
        <v>134</v>
      </c>
      <c r="B137">
        <v>150194011</v>
      </c>
      <c r="C137">
        <v>150196078</v>
      </c>
      <c r="D137">
        <v>147282019</v>
      </c>
      <c r="E137">
        <v>35</v>
      </c>
      <c r="F137">
        <v>1</v>
      </c>
      <c r="G137">
        <v>35</v>
      </c>
      <c r="H137">
        <v>1</v>
      </c>
      <c r="I137" t="s">
        <v>727</v>
      </c>
      <c r="J137" t="s">
        <v>3</v>
      </c>
      <c r="K137" t="s">
        <v>728</v>
      </c>
      <c r="L137">
        <v>1191</v>
      </c>
      <c r="N137">
        <v>1013</v>
      </c>
      <c r="O137" t="s">
        <v>729</v>
      </c>
      <c r="P137" t="s">
        <v>729</v>
      </c>
      <c r="Q137">
        <v>1</v>
      </c>
      <c r="W137">
        <v>0</v>
      </c>
      <c r="X137">
        <v>476480486</v>
      </c>
      <c r="Y137">
        <f>AT137</f>
        <v>0.76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M137">
        <v>-2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0.76</v>
      </c>
      <c r="AU137" t="s">
        <v>3</v>
      </c>
      <c r="AV137">
        <v>1</v>
      </c>
      <c r="AW137">
        <v>2</v>
      </c>
      <c r="AX137">
        <v>150196087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U137">
        <f>ROUND(AT137*Source!I134*AH137*AL137,2)</f>
        <v>0</v>
      </c>
      <c r="CV137">
        <f>ROUND(Y137*Source!I134,9)</f>
        <v>2.2799999999999998</v>
      </c>
      <c r="CW137">
        <v>0</v>
      </c>
      <c r="CX137">
        <f>ROUND(Y137*Source!I134,9)</f>
        <v>2.2799999999999998</v>
      </c>
      <c r="CY137">
        <f>AD137</f>
        <v>0</v>
      </c>
      <c r="CZ137">
        <f>AH137</f>
        <v>0</v>
      </c>
      <c r="DA137">
        <f>AL137</f>
        <v>1</v>
      </c>
      <c r="DB137">
        <f>ROUND(ROUND(AT137*CZ137,2),6)</f>
        <v>0</v>
      </c>
      <c r="DC137">
        <f>ROUND(ROUND(AT137*AG137,2),6)</f>
        <v>0</v>
      </c>
      <c r="DD137" t="s">
        <v>3</v>
      </c>
      <c r="DE137" t="s">
        <v>3</v>
      </c>
      <c r="DF137">
        <f t="shared" si="8"/>
        <v>0</v>
      </c>
      <c r="DG137">
        <f t="shared" si="9"/>
        <v>0</v>
      </c>
      <c r="DH137">
        <f t="shared" si="10"/>
        <v>0</v>
      </c>
      <c r="DI137">
        <f t="shared" si="11"/>
        <v>0</v>
      </c>
      <c r="DJ137">
        <f>DI137</f>
        <v>0</v>
      </c>
      <c r="DK137">
        <v>0</v>
      </c>
      <c r="DL137" t="s">
        <v>3</v>
      </c>
      <c r="DM137">
        <v>0</v>
      </c>
      <c r="DN137" t="s">
        <v>3</v>
      </c>
      <c r="DO137">
        <v>0</v>
      </c>
    </row>
    <row r="138" spans="1:119" x14ac:dyDescent="0.2">
      <c r="A138">
        <f>ROW(Source!A134)</f>
        <v>134</v>
      </c>
      <c r="B138">
        <v>150194011</v>
      </c>
      <c r="C138">
        <v>150196078</v>
      </c>
      <c r="D138">
        <v>147297319</v>
      </c>
      <c r="E138">
        <v>1</v>
      </c>
      <c r="F138">
        <v>1</v>
      </c>
      <c r="G138">
        <v>35</v>
      </c>
      <c r="H138">
        <v>3</v>
      </c>
      <c r="I138" t="s">
        <v>738</v>
      </c>
      <c r="J138" t="s">
        <v>739</v>
      </c>
      <c r="K138" t="s">
        <v>740</v>
      </c>
      <c r="L138">
        <v>1346</v>
      </c>
      <c r="N138">
        <v>1009</v>
      </c>
      <c r="O138" t="s">
        <v>741</v>
      </c>
      <c r="P138" t="s">
        <v>741</v>
      </c>
      <c r="Q138">
        <v>1</v>
      </c>
      <c r="W138">
        <v>0</v>
      </c>
      <c r="X138">
        <v>1286462142</v>
      </c>
      <c r="Y138">
        <f>AT138</f>
        <v>5.0000000000000001E-4</v>
      </c>
      <c r="AA138">
        <v>412.97</v>
      </c>
      <c r="AB138">
        <v>0</v>
      </c>
      <c r="AC138">
        <v>0</v>
      </c>
      <c r="AD138">
        <v>0</v>
      </c>
      <c r="AE138">
        <v>412.97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M138">
        <v>-2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5.0000000000000001E-4</v>
      </c>
      <c r="AU138" t="s">
        <v>3</v>
      </c>
      <c r="AV138">
        <v>0</v>
      </c>
      <c r="AW138">
        <v>2</v>
      </c>
      <c r="AX138">
        <v>150196088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V138">
        <v>0</v>
      </c>
      <c r="CW138">
        <v>0</v>
      </c>
      <c r="CX138">
        <f>ROUND(Y138*Source!I134,9)</f>
        <v>1.5E-3</v>
      </c>
      <c r="CY138">
        <f>AA138</f>
        <v>412.97</v>
      </c>
      <c r="CZ138">
        <f>AE138</f>
        <v>412.97</v>
      </c>
      <c r="DA138">
        <f>AI138</f>
        <v>1</v>
      </c>
      <c r="DB138">
        <f>ROUND(ROUND(AT138*CZ138,2),6)</f>
        <v>0.21</v>
      </c>
      <c r="DC138">
        <f>ROUND(ROUND(AT138*AG138,2),6)</f>
        <v>0</v>
      </c>
      <c r="DD138" t="s">
        <v>3</v>
      </c>
      <c r="DE138" t="s">
        <v>3</v>
      </c>
      <c r="DF138">
        <f t="shared" si="8"/>
        <v>0.62</v>
      </c>
      <c r="DG138">
        <f t="shared" si="9"/>
        <v>0</v>
      </c>
      <c r="DH138">
        <f t="shared" si="10"/>
        <v>0</v>
      </c>
      <c r="DI138">
        <f t="shared" si="11"/>
        <v>0</v>
      </c>
      <c r="DJ138">
        <f>DF138</f>
        <v>0.62</v>
      </c>
      <c r="DK138">
        <v>0</v>
      </c>
      <c r="DL138" t="s">
        <v>3</v>
      </c>
      <c r="DM138">
        <v>0</v>
      </c>
      <c r="DN138" t="s">
        <v>3</v>
      </c>
      <c r="DO138">
        <v>0</v>
      </c>
    </row>
    <row r="139" spans="1:119" x14ac:dyDescent="0.2">
      <c r="A139">
        <f>ROW(Source!A134)</f>
        <v>134</v>
      </c>
      <c r="B139">
        <v>150194011</v>
      </c>
      <c r="C139">
        <v>150196078</v>
      </c>
      <c r="D139">
        <v>147297361</v>
      </c>
      <c r="E139">
        <v>1</v>
      </c>
      <c r="F139">
        <v>1</v>
      </c>
      <c r="G139">
        <v>35</v>
      </c>
      <c r="H139">
        <v>3</v>
      </c>
      <c r="I139" t="s">
        <v>748</v>
      </c>
      <c r="J139" t="s">
        <v>749</v>
      </c>
      <c r="K139" t="s">
        <v>750</v>
      </c>
      <c r="L139">
        <v>1327</v>
      </c>
      <c r="N139">
        <v>1005</v>
      </c>
      <c r="O139" t="s">
        <v>751</v>
      </c>
      <c r="P139" t="s">
        <v>751</v>
      </c>
      <c r="Q139">
        <v>1</v>
      </c>
      <c r="W139">
        <v>0</v>
      </c>
      <c r="X139">
        <v>1402440005</v>
      </c>
      <c r="Y139">
        <f>AT139</f>
        <v>0.05</v>
      </c>
      <c r="AA139">
        <v>48.08</v>
      </c>
      <c r="AB139">
        <v>0</v>
      </c>
      <c r="AC139">
        <v>0</v>
      </c>
      <c r="AD139">
        <v>0</v>
      </c>
      <c r="AE139">
        <v>48.08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M139">
        <v>-2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0.05</v>
      </c>
      <c r="AU139" t="s">
        <v>3</v>
      </c>
      <c r="AV139">
        <v>0</v>
      </c>
      <c r="AW139">
        <v>2</v>
      </c>
      <c r="AX139">
        <v>150196089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V139">
        <v>0</v>
      </c>
      <c r="CW139">
        <v>0</v>
      </c>
      <c r="CX139">
        <f>ROUND(Y139*Source!I134,9)</f>
        <v>0.15</v>
      </c>
      <c r="CY139">
        <f>AA139</f>
        <v>48.08</v>
      </c>
      <c r="CZ139">
        <f>AE139</f>
        <v>48.08</v>
      </c>
      <c r="DA139">
        <f>AI139</f>
        <v>1</v>
      </c>
      <c r="DB139">
        <f>ROUND(ROUND(AT139*CZ139,2),6)</f>
        <v>2.4</v>
      </c>
      <c r="DC139">
        <f>ROUND(ROUND(AT139*AG139,2),6)</f>
        <v>0</v>
      </c>
      <c r="DD139" t="s">
        <v>3</v>
      </c>
      <c r="DE139" t="s">
        <v>3</v>
      </c>
      <c r="DF139">
        <f t="shared" si="8"/>
        <v>7.21</v>
      </c>
      <c r="DG139">
        <f t="shared" si="9"/>
        <v>0</v>
      </c>
      <c r="DH139">
        <f t="shared" si="10"/>
        <v>0</v>
      </c>
      <c r="DI139">
        <f t="shared" si="11"/>
        <v>0</v>
      </c>
      <c r="DJ139">
        <f>DF139</f>
        <v>7.21</v>
      </c>
      <c r="DK139">
        <v>0</v>
      </c>
      <c r="DL139" t="s">
        <v>3</v>
      </c>
      <c r="DM139">
        <v>0</v>
      </c>
      <c r="DN139" t="s">
        <v>3</v>
      </c>
      <c r="DO139">
        <v>0</v>
      </c>
    </row>
    <row r="140" spans="1:119" x14ac:dyDescent="0.2">
      <c r="A140">
        <f>ROW(Source!A134)</f>
        <v>134</v>
      </c>
      <c r="B140">
        <v>150194011</v>
      </c>
      <c r="C140">
        <v>150196078</v>
      </c>
      <c r="D140">
        <v>147297367</v>
      </c>
      <c r="E140">
        <v>1</v>
      </c>
      <c r="F140">
        <v>1</v>
      </c>
      <c r="G140">
        <v>35</v>
      </c>
      <c r="H140">
        <v>3</v>
      </c>
      <c r="I140" t="s">
        <v>752</v>
      </c>
      <c r="J140" t="s">
        <v>753</v>
      </c>
      <c r="K140" t="s">
        <v>754</v>
      </c>
      <c r="L140">
        <v>1346</v>
      </c>
      <c r="N140">
        <v>1009</v>
      </c>
      <c r="O140" t="s">
        <v>741</v>
      </c>
      <c r="P140" t="s">
        <v>741</v>
      </c>
      <c r="Q140">
        <v>1</v>
      </c>
      <c r="W140">
        <v>0</v>
      </c>
      <c r="X140">
        <v>-20334964</v>
      </c>
      <c r="Y140">
        <f>AT140</f>
        <v>0.05</v>
      </c>
      <c r="AA140">
        <v>29.29</v>
      </c>
      <c r="AB140">
        <v>0</v>
      </c>
      <c r="AC140">
        <v>0</v>
      </c>
      <c r="AD140">
        <v>0</v>
      </c>
      <c r="AE140">
        <v>29.29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M140">
        <v>-2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0.05</v>
      </c>
      <c r="AU140" t="s">
        <v>3</v>
      </c>
      <c r="AV140">
        <v>0</v>
      </c>
      <c r="AW140">
        <v>2</v>
      </c>
      <c r="AX140">
        <v>150196090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V140">
        <v>0</v>
      </c>
      <c r="CW140">
        <v>0</v>
      </c>
      <c r="CX140">
        <f>ROUND(Y140*Source!I134,9)</f>
        <v>0.15</v>
      </c>
      <c r="CY140">
        <f>AA140</f>
        <v>29.29</v>
      </c>
      <c r="CZ140">
        <f>AE140</f>
        <v>29.29</v>
      </c>
      <c r="DA140">
        <f>AI140</f>
        <v>1</v>
      </c>
      <c r="DB140">
        <f>ROUND(ROUND(AT140*CZ140,2),6)</f>
        <v>1.46</v>
      </c>
      <c r="DC140">
        <f>ROUND(ROUND(AT140*AG140,2),6)</f>
        <v>0</v>
      </c>
      <c r="DD140" t="s">
        <v>3</v>
      </c>
      <c r="DE140" t="s">
        <v>3</v>
      </c>
      <c r="DF140">
        <f t="shared" si="8"/>
        <v>4.3899999999999997</v>
      </c>
      <c r="DG140">
        <f t="shared" si="9"/>
        <v>0</v>
      </c>
      <c r="DH140">
        <f t="shared" si="10"/>
        <v>0</v>
      </c>
      <c r="DI140">
        <f t="shared" si="11"/>
        <v>0</v>
      </c>
      <c r="DJ140">
        <f>DF140</f>
        <v>4.3899999999999997</v>
      </c>
      <c r="DK140">
        <v>0</v>
      </c>
      <c r="DL140" t="s">
        <v>3</v>
      </c>
      <c r="DM140">
        <v>0</v>
      </c>
      <c r="DN140" t="s">
        <v>3</v>
      </c>
      <c r="DO140">
        <v>0</v>
      </c>
    </row>
    <row r="141" spans="1:119" x14ac:dyDescent="0.2">
      <c r="A141">
        <f>ROW(Source!A135)</f>
        <v>135</v>
      </c>
      <c r="B141">
        <v>150194011</v>
      </c>
      <c r="C141">
        <v>150196091</v>
      </c>
      <c r="D141">
        <v>147282019</v>
      </c>
      <c r="E141">
        <v>35</v>
      </c>
      <c r="F141">
        <v>1</v>
      </c>
      <c r="G141">
        <v>35</v>
      </c>
      <c r="H141">
        <v>1</v>
      </c>
      <c r="I141" t="s">
        <v>727</v>
      </c>
      <c r="J141" t="s">
        <v>3</v>
      </c>
      <c r="K141" t="s">
        <v>728</v>
      </c>
      <c r="L141">
        <v>1191</v>
      </c>
      <c r="N141">
        <v>1013</v>
      </c>
      <c r="O141" t="s">
        <v>729</v>
      </c>
      <c r="P141" t="s">
        <v>729</v>
      </c>
      <c r="Q141">
        <v>1</v>
      </c>
      <c r="W141">
        <v>0</v>
      </c>
      <c r="X141">
        <v>476480486</v>
      </c>
      <c r="Y141">
        <f>(AT141*11)</f>
        <v>1.98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M141">
        <v>-2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0.18</v>
      </c>
      <c r="AU141" t="s">
        <v>33</v>
      </c>
      <c r="AV141">
        <v>1</v>
      </c>
      <c r="AW141">
        <v>2</v>
      </c>
      <c r="AX141">
        <v>150196098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U141">
        <f>ROUND(AT141*Source!I135*AH141*AL141,2)</f>
        <v>0</v>
      </c>
      <c r="CV141">
        <f>ROUND(Y141*Source!I135,9)</f>
        <v>5.94</v>
      </c>
      <c r="CW141">
        <v>0</v>
      </c>
      <c r="CX141">
        <f>ROUND(Y141*Source!I135,9)</f>
        <v>5.94</v>
      </c>
      <c r="CY141">
        <f>AD141</f>
        <v>0</v>
      </c>
      <c r="CZ141">
        <f>AH141</f>
        <v>0</v>
      </c>
      <c r="DA141">
        <f>AL141</f>
        <v>1</v>
      </c>
      <c r="DB141">
        <f>ROUND((ROUND(AT141*CZ141,2)*11),6)</f>
        <v>0</v>
      </c>
      <c r="DC141">
        <f>ROUND((ROUND(AT141*AG141,2)*11),6)</f>
        <v>0</v>
      </c>
      <c r="DD141" t="s">
        <v>3</v>
      </c>
      <c r="DE141" t="s">
        <v>3</v>
      </c>
      <c r="DF141">
        <f t="shared" si="8"/>
        <v>0</v>
      </c>
      <c r="DG141">
        <f t="shared" si="9"/>
        <v>0</v>
      </c>
      <c r="DH141">
        <f t="shared" si="10"/>
        <v>0</v>
      </c>
      <c r="DI141">
        <f t="shared" si="11"/>
        <v>0</v>
      </c>
      <c r="DJ141">
        <f>DI141</f>
        <v>0</v>
      </c>
      <c r="DK141">
        <v>0</v>
      </c>
      <c r="DL141" t="s">
        <v>3</v>
      </c>
      <c r="DM141">
        <v>0</v>
      </c>
      <c r="DN141" t="s">
        <v>3</v>
      </c>
      <c r="DO141">
        <v>0</v>
      </c>
    </row>
    <row r="142" spans="1:119" x14ac:dyDescent="0.2">
      <c r="A142">
        <f>ROW(Source!A135)</f>
        <v>135</v>
      </c>
      <c r="B142">
        <v>150194011</v>
      </c>
      <c r="C142">
        <v>150196091</v>
      </c>
      <c r="D142">
        <v>147297361</v>
      </c>
      <c r="E142">
        <v>1</v>
      </c>
      <c r="F142">
        <v>1</v>
      </c>
      <c r="G142">
        <v>35</v>
      </c>
      <c r="H142">
        <v>3</v>
      </c>
      <c r="I142" t="s">
        <v>748</v>
      </c>
      <c r="J142" t="s">
        <v>749</v>
      </c>
      <c r="K142" t="s">
        <v>750</v>
      </c>
      <c r="L142">
        <v>1327</v>
      </c>
      <c r="N142">
        <v>1005</v>
      </c>
      <c r="O142" t="s">
        <v>751</v>
      </c>
      <c r="P142" t="s">
        <v>751</v>
      </c>
      <c r="Q142">
        <v>1</v>
      </c>
      <c r="W142">
        <v>0</v>
      </c>
      <c r="X142">
        <v>1402440005</v>
      </c>
      <c r="Y142">
        <f>(AT142*11)</f>
        <v>1.1000000000000001</v>
      </c>
      <c r="AA142">
        <v>48.08</v>
      </c>
      <c r="AB142">
        <v>0</v>
      </c>
      <c r="AC142">
        <v>0</v>
      </c>
      <c r="AD142">
        <v>0</v>
      </c>
      <c r="AE142">
        <v>48.08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M142">
        <v>-2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0.1</v>
      </c>
      <c r="AU142" t="s">
        <v>33</v>
      </c>
      <c r="AV142">
        <v>0</v>
      </c>
      <c r="AW142">
        <v>2</v>
      </c>
      <c r="AX142">
        <v>150196099</v>
      </c>
      <c r="AY142">
        <v>1</v>
      </c>
      <c r="AZ142">
        <v>0</v>
      </c>
      <c r="BA142">
        <v>142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V142">
        <v>0</v>
      </c>
      <c r="CW142">
        <v>0</v>
      </c>
      <c r="CX142">
        <f>ROUND(Y142*Source!I135,9)</f>
        <v>3.3</v>
      </c>
      <c r="CY142">
        <f>AA142</f>
        <v>48.08</v>
      </c>
      <c r="CZ142">
        <f>AE142</f>
        <v>48.08</v>
      </c>
      <c r="DA142">
        <f>AI142</f>
        <v>1</v>
      </c>
      <c r="DB142">
        <f>ROUND((ROUND(AT142*CZ142,2)*11),6)</f>
        <v>52.91</v>
      </c>
      <c r="DC142">
        <f>ROUND((ROUND(AT142*AG142,2)*11),6)</f>
        <v>0</v>
      </c>
      <c r="DD142" t="s">
        <v>3</v>
      </c>
      <c r="DE142" t="s">
        <v>3</v>
      </c>
      <c r="DF142">
        <f t="shared" si="8"/>
        <v>158.66</v>
      </c>
      <c r="DG142">
        <f t="shared" si="9"/>
        <v>0</v>
      </c>
      <c r="DH142">
        <f t="shared" si="10"/>
        <v>0</v>
      </c>
      <c r="DI142">
        <f t="shared" si="11"/>
        <v>0</v>
      </c>
      <c r="DJ142">
        <f>DF142</f>
        <v>158.66</v>
      </c>
      <c r="DK142">
        <v>0</v>
      </c>
      <c r="DL142" t="s">
        <v>3</v>
      </c>
      <c r="DM142">
        <v>0</v>
      </c>
      <c r="DN142" t="s">
        <v>3</v>
      </c>
      <c r="DO142">
        <v>0</v>
      </c>
    </row>
    <row r="143" spans="1:119" x14ac:dyDescent="0.2">
      <c r="A143">
        <f>ROW(Source!A135)</f>
        <v>135</v>
      </c>
      <c r="B143">
        <v>150194011</v>
      </c>
      <c r="C143">
        <v>150196091</v>
      </c>
      <c r="D143">
        <v>147297367</v>
      </c>
      <c r="E143">
        <v>1</v>
      </c>
      <c r="F143">
        <v>1</v>
      </c>
      <c r="G143">
        <v>35</v>
      </c>
      <c r="H143">
        <v>3</v>
      </c>
      <c r="I143" t="s">
        <v>752</v>
      </c>
      <c r="J143" t="s">
        <v>753</v>
      </c>
      <c r="K143" t="s">
        <v>754</v>
      </c>
      <c r="L143">
        <v>1346</v>
      </c>
      <c r="N143">
        <v>1009</v>
      </c>
      <c r="O143" t="s">
        <v>741</v>
      </c>
      <c r="P143" t="s">
        <v>741</v>
      </c>
      <c r="Q143">
        <v>1</v>
      </c>
      <c r="W143">
        <v>0</v>
      </c>
      <c r="X143">
        <v>-20334964</v>
      </c>
      <c r="Y143">
        <f>(AT143*11)</f>
        <v>1.1000000000000001</v>
      </c>
      <c r="AA143">
        <v>29.29</v>
      </c>
      <c r="AB143">
        <v>0</v>
      </c>
      <c r="AC143">
        <v>0</v>
      </c>
      <c r="AD143">
        <v>0</v>
      </c>
      <c r="AE143">
        <v>29.29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M143">
        <v>-2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0.1</v>
      </c>
      <c r="AU143" t="s">
        <v>33</v>
      </c>
      <c r="AV143">
        <v>0</v>
      </c>
      <c r="AW143">
        <v>2</v>
      </c>
      <c r="AX143">
        <v>150196100</v>
      </c>
      <c r="AY143">
        <v>1</v>
      </c>
      <c r="AZ143">
        <v>0</v>
      </c>
      <c r="BA143">
        <v>143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V143">
        <v>0</v>
      </c>
      <c r="CW143">
        <v>0</v>
      </c>
      <c r="CX143">
        <f>ROUND(Y143*Source!I135,9)</f>
        <v>3.3</v>
      </c>
      <c r="CY143">
        <f>AA143</f>
        <v>29.29</v>
      </c>
      <c r="CZ143">
        <f>AE143</f>
        <v>29.29</v>
      </c>
      <c r="DA143">
        <f>AI143</f>
        <v>1</v>
      </c>
      <c r="DB143">
        <f>ROUND((ROUND(AT143*CZ143,2)*11),6)</f>
        <v>32.229999999999997</v>
      </c>
      <c r="DC143">
        <f>ROUND((ROUND(AT143*AG143,2)*11),6)</f>
        <v>0</v>
      </c>
      <c r="DD143" t="s">
        <v>3</v>
      </c>
      <c r="DE143" t="s">
        <v>3</v>
      </c>
      <c r="DF143">
        <f t="shared" si="8"/>
        <v>96.66</v>
      </c>
      <c r="DG143">
        <f t="shared" si="9"/>
        <v>0</v>
      </c>
      <c r="DH143">
        <f t="shared" si="10"/>
        <v>0</v>
      </c>
      <c r="DI143">
        <f t="shared" si="11"/>
        <v>0</v>
      </c>
      <c r="DJ143">
        <f>DF143</f>
        <v>96.66</v>
      </c>
      <c r="DK143">
        <v>0</v>
      </c>
      <c r="DL143" t="s">
        <v>3</v>
      </c>
      <c r="DM143">
        <v>0</v>
      </c>
      <c r="DN143" t="s">
        <v>3</v>
      </c>
      <c r="DO143">
        <v>0</v>
      </c>
    </row>
    <row r="144" spans="1:119" x14ac:dyDescent="0.2">
      <c r="A144">
        <f>ROW(Source!A136)</f>
        <v>136</v>
      </c>
      <c r="B144">
        <v>150194011</v>
      </c>
      <c r="C144">
        <v>150196101</v>
      </c>
      <c r="D144">
        <v>147282019</v>
      </c>
      <c r="E144">
        <v>35</v>
      </c>
      <c r="F144">
        <v>1</v>
      </c>
      <c r="G144">
        <v>35</v>
      </c>
      <c r="H144">
        <v>1</v>
      </c>
      <c r="I144" t="s">
        <v>727</v>
      </c>
      <c r="J144" t="s">
        <v>3</v>
      </c>
      <c r="K144" t="s">
        <v>728</v>
      </c>
      <c r="L144">
        <v>1191</v>
      </c>
      <c r="N144">
        <v>1013</v>
      </c>
      <c r="O144" t="s">
        <v>729</v>
      </c>
      <c r="P144" t="s">
        <v>729</v>
      </c>
      <c r="Q144">
        <v>1</v>
      </c>
      <c r="W144">
        <v>0</v>
      </c>
      <c r="X144">
        <v>476480486</v>
      </c>
      <c r="Y144">
        <f t="shared" ref="Y144:Y154" si="12">(AT144*4)</f>
        <v>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M144">
        <v>-2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0.75</v>
      </c>
      <c r="AU144" t="s">
        <v>196</v>
      </c>
      <c r="AV144">
        <v>1</v>
      </c>
      <c r="AW144">
        <v>2</v>
      </c>
      <c r="AX144">
        <v>150196108</v>
      </c>
      <c r="AY144">
        <v>1</v>
      </c>
      <c r="AZ144">
        <v>0</v>
      </c>
      <c r="BA144">
        <v>144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U144">
        <f>ROUND(AT144*Source!I136*AH144*AL144,2)</f>
        <v>0</v>
      </c>
      <c r="CV144">
        <f>ROUND(Y144*Source!I136,9)</f>
        <v>9</v>
      </c>
      <c r="CW144">
        <v>0</v>
      </c>
      <c r="CX144">
        <f>ROUND(Y144*Source!I136,9)</f>
        <v>9</v>
      </c>
      <c r="CY144">
        <f>AD144</f>
        <v>0</v>
      </c>
      <c r="CZ144">
        <f>AH144</f>
        <v>0</v>
      </c>
      <c r="DA144">
        <f>AL144</f>
        <v>1</v>
      </c>
      <c r="DB144">
        <f t="shared" ref="DB144:DB154" si="13">ROUND((ROUND(AT144*CZ144,2)*4),6)</f>
        <v>0</v>
      </c>
      <c r="DC144">
        <f t="shared" ref="DC144:DC154" si="14">ROUND((ROUND(AT144*AG144,2)*4),6)</f>
        <v>0</v>
      </c>
      <c r="DD144" t="s">
        <v>3</v>
      </c>
      <c r="DE144" t="s">
        <v>3</v>
      </c>
      <c r="DF144">
        <f t="shared" si="8"/>
        <v>0</v>
      </c>
      <c r="DG144">
        <f t="shared" si="9"/>
        <v>0</v>
      </c>
      <c r="DH144">
        <f t="shared" si="10"/>
        <v>0</v>
      </c>
      <c r="DI144">
        <f t="shared" si="11"/>
        <v>0</v>
      </c>
      <c r="DJ144">
        <f>DI144</f>
        <v>0</v>
      </c>
      <c r="DK144">
        <v>0</v>
      </c>
      <c r="DL144" t="s">
        <v>3</v>
      </c>
      <c r="DM144">
        <v>0</v>
      </c>
      <c r="DN144" t="s">
        <v>3</v>
      </c>
      <c r="DO144">
        <v>0</v>
      </c>
    </row>
    <row r="145" spans="1:119" x14ac:dyDescent="0.2">
      <c r="A145">
        <f>ROW(Source!A136)</f>
        <v>136</v>
      </c>
      <c r="B145">
        <v>150194011</v>
      </c>
      <c r="C145">
        <v>150196101</v>
      </c>
      <c r="D145">
        <v>147297361</v>
      </c>
      <c r="E145">
        <v>1</v>
      </c>
      <c r="F145">
        <v>1</v>
      </c>
      <c r="G145">
        <v>35</v>
      </c>
      <c r="H145">
        <v>3</v>
      </c>
      <c r="I145" t="s">
        <v>748</v>
      </c>
      <c r="J145" t="s">
        <v>749</v>
      </c>
      <c r="K145" t="s">
        <v>750</v>
      </c>
      <c r="L145">
        <v>1327</v>
      </c>
      <c r="N145">
        <v>1005</v>
      </c>
      <c r="O145" t="s">
        <v>751</v>
      </c>
      <c r="P145" t="s">
        <v>751</v>
      </c>
      <c r="Q145">
        <v>1</v>
      </c>
      <c r="W145">
        <v>0</v>
      </c>
      <c r="X145">
        <v>1402440005</v>
      </c>
      <c r="Y145">
        <f t="shared" si="12"/>
        <v>0.2</v>
      </c>
      <c r="AA145">
        <v>48.08</v>
      </c>
      <c r="AB145">
        <v>0</v>
      </c>
      <c r="AC145">
        <v>0</v>
      </c>
      <c r="AD145">
        <v>0</v>
      </c>
      <c r="AE145">
        <v>48.08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M145">
        <v>-2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0.05</v>
      </c>
      <c r="AU145" t="s">
        <v>196</v>
      </c>
      <c r="AV145">
        <v>0</v>
      </c>
      <c r="AW145">
        <v>2</v>
      </c>
      <c r="AX145">
        <v>150196109</v>
      </c>
      <c r="AY145">
        <v>1</v>
      </c>
      <c r="AZ145">
        <v>0</v>
      </c>
      <c r="BA145">
        <v>145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V145">
        <v>0</v>
      </c>
      <c r="CW145">
        <v>0</v>
      </c>
      <c r="CX145">
        <f>ROUND(Y145*Source!I136,9)</f>
        <v>0.6</v>
      </c>
      <c r="CY145">
        <f>AA145</f>
        <v>48.08</v>
      </c>
      <c r="CZ145">
        <f>AE145</f>
        <v>48.08</v>
      </c>
      <c r="DA145">
        <f>AI145</f>
        <v>1</v>
      </c>
      <c r="DB145">
        <f t="shared" si="13"/>
        <v>9.6</v>
      </c>
      <c r="DC145">
        <f t="shared" si="14"/>
        <v>0</v>
      </c>
      <c r="DD145" t="s">
        <v>3</v>
      </c>
      <c r="DE145" t="s">
        <v>3</v>
      </c>
      <c r="DF145">
        <f t="shared" si="8"/>
        <v>28.85</v>
      </c>
      <c r="DG145">
        <f t="shared" si="9"/>
        <v>0</v>
      </c>
      <c r="DH145">
        <f t="shared" si="10"/>
        <v>0</v>
      </c>
      <c r="DI145">
        <f t="shared" si="11"/>
        <v>0</v>
      </c>
      <c r="DJ145">
        <f>DF145</f>
        <v>28.85</v>
      </c>
      <c r="DK145">
        <v>0</v>
      </c>
      <c r="DL145" t="s">
        <v>3</v>
      </c>
      <c r="DM145">
        <v>0</v>
      </c>
      <c r="DN145" t="s">
        <v>3</v>
      </c>
      <c r="DO145">
        <v>0</v>
      </c>
    </row>
    <row r="146" spans="1:119" x14ac:dyDescent="0.2">
      <c r="A146">
        <f>ROW(Source!A136)</f>
        <v>136</v>
      </c>
      <c r="B146">
        <v>150194011</v>
      </c>
      <c r="C146">
        <v>150196101</v>
      </c>
      <c r="D146">
        <v>147297367</v>
      </c>
      <c r="E146">
        <v>1</v>
      </c>
      <c r="F146">
        <v>1</v>
      </c>
      <c r="G146">
        <v>35</v>
      </c>
      <c r="H146">
        <v>3</v>
      </c>
      <c r="I146" t="s">
        <v>752</v>
      </c>
      <c r="J146" t="s">
        <v>753</v>
      </c>
      <c r="K146" t="s">
        <v>754</v>
      </c>
      <c r="L146">
        <v>1346</v>
      </c>
      <c r="N146">
        <v>1009</v>
      </c>
      <c r="O146" t="s">
        <v>741</v>
      </c>
      <c r="P146" t="s">
        <v>741</v>
      </c>
      <c r="Q146">
        <v>1</v>
      </c>
      <c r="W146">
        <v>0</v>
      </c>
      <c r="X146">
        <v>-20334964</v>
      </c>
      <c r="Y146">
        <f t="shared" si="12"/>
        <v>0.2</v>
      </c>
      <c r="AA146">
        <v>29.29</v>
      </c>
      <c r="AB146">
        <v>0</v>
      </c>
      <c r="AC146">
        <v>0</v>
      </c>
      <c r="AD146">
        <v>0</v>
      </c>
      <c r="AE146">
        <v>29.29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M146">
        <v>-2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0.05</v>
      </c>
      <c r="AU146" t="s">
        <v>196</v>
      </c>
      <c r="AV146">
        <v>0</v>
      </c>
      <c r="AW146">
        <v>2</v>
      </c>
      <c r="AX146">
        <v>150196110</v>
      </c>
      <c r="AY146">
        <v>1</v>
      </c>
      <c r="AZ146">
        <v>0</v>
      </c>
      <c r="BA146">
        <v>146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V146">
        <v>0</v>
      </c>
      <c r="CW146">
        <v>0</v>
      </c>
      <c r="CX146">
        <f>ROUND(Y146*Source!I136,9)</f>
        <v>0.6</v>
      </c>
      <c r="CY146">
        <f>AA146</f>
        <v>29.29</v>
      </c>
      <c r="CZ146">
        <f>AE146</f>
        <v>29.29</v>
      </c>
      <c r="DA146">
        <f>AI146</f>
        <v>1</v>
      </c>
      <c r="DB146">
        <f t="shared" si="13"/>
        <v>5.84</v>
      </c>
      <c r="DC146">
        <f t="shared" si="14"/>
        <v>0</v>
      </c>
      <c r="DD146" t="s">
        <v>3</v>
      </c>
      <c r="DE146" t="s">
        <v>3</v>
      </c>
      <c r="DF146">
        <f t="shared" si="8"/>
        <v>17.57</v>
      </c>
      <c r="DG146">
        <f t="shared" si="9"/>
        <v>0</v>
      </c>
      <c r="DH146">
        <f t="shared" si="10"/>
        <v>0</v>
      </c>
      <c r="DI146">
        <f t="shared" si="11"/>
        <v>0</v>
      </c>
      <c r="DJ146">
        <f>DF146</f>
        <v>17.57</v>
      </c>
      <c r="DK146">
        <v>0</v>
      </c>
      <c r="DL146" t="s">
        <v>3</v>
      </c>
      <c r="DM146">
        <v>0</v>
      </c>
      <c r="DN146" t="s">
        <v>3</v>
      </c>
      <c r="DO146">
        <v>0</v>
      </c>
    </row>
    <row r="147" spans="1:119" x14ac:dyDescent="0.2">
      <c r="A147">
        <f>ROW(Source!A137)</f>
        <v>137</v>
      </c>
      <c r="B147">
        <v>150194011</v>
      </c>
      <c r="C147">
        <v>150196111</v>
      </c>
      <c r="D147">
        <v>147282019</v>
      </c>
      <c r="E147">
        <v>35</v>
      </c>
      <c r="F147">
        <v>1</v>
      </c>
      <c r="G147">
        <v>35</v>
      </c>
      <c r="H147">
        <v>1</v>
      </c>
      <c r="I147" t="s">
        <v>727</v>
      </c>
      <c r="J147" t="s">
        <v>3</v>
      </c>
      <c r="K147" t="s">
        <v>728</v>
      </c>
      <c r="L147">
        <v>1191</v>
      </c>
      <c r="N147">
        <v>1013</v>
      </c>
      <c r="O147" t="s">
        <v>729</v>
      </c>
      <c r="P147" t="s">
        <v>729</v>
      </c>
      <c r="Q147">
        <v>1</v>
      </c>
      <c r="W147">
        <v>0</v>
      </c>
      <c r="X147">
        <v>476480486</v>
      </c>
      <c r="Y147">
        <f t="shared" si="12"/>
        <v>1.72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M147">
        <v>-2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0.43</v>
      </c>
      <c r="AU147" t="s">
        <v>196</v>
      </c>
      <c r="AV147">
        <v>1</v>
      </c>
      <c r="AW147">
        <v>2</v>
      </c>
      <c r="AX147">
        <v>150196128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U147">
        <f>ROUND(AT147*Source!I137*AH147*AL147,2)</f>
        <v>0</v>
      </c>
      <c r="CV147">
        <f>ROUND(Y147*Source!I137,9)</f>
        <v>15.48</v>
      </c>
      <c r="CW147">
        <v>0</v>
      </c>
      <c r="CX147">
        <f>ROUND(Y147*Source!I137,9)</f>
        <v>15.48</v>
      </c>
      <c r="CY147">
        <f>AD147</f>
        <v>0</v>
      </c>
      <c r="CZ147">
        <f>AH147</f>
        <v>0</v>
      </c>
      <c r="DA147">
        <f>AL147</f>
        <v>1</v>
      </c>
      <c r="DB147">
        <f t="shared" si="13"/>
        <v>0</v>
      </c>
      <c r="DC147">
        <f t="shared" si="14"/>
        <v>0</v>
      </c>
      <c r="DD147" t="s">
        <v>3</v>
      </c>
      <c r="DE147" t="s">
        <v>3</v>
      </c>
      <c r="DF147">
        <f t="shared" si="8"/>
        <v>0</v>
      </c>
      <c r="DG147">
        <f t="shared" si="9"/>
        <v>0</v>
      </c>
      <c r="DH147">
        <f t="shared" si="10"/>
        <v>0</v>
      </c>
      <c r="DI147">
        <f t="shared" si="11"/>
        <v>0</v>
      </c>
      <c r="DJ147">
        <f>DI147</f>
        <v>0</v>
      </c>
      <c r="DK147">
        <v>0</v>
      </c>
      <c r="DL147" t="s">
        <v>3</v>
      </c>
      <c r="DM147">
        <v>0</v>
      </c>
      <c r="DN147" t="s">
        <v>3</v>
      </c>
      <c r="DO147">
        <v>0</v>
      </c>
    </row>
    <row r="148" spans="1:119" x14ac:dyDescent="0.2">
      <c r="A148">
        <f>ROW(Source!A137)</f>
        <v>137</v>
      </c>
      <c r="B148">
        <v>150194011</v>
      </c>
      <c r="C148">
        <v>150196111</v>
      </c>
      <c r="D148">
        <v>147295400</v>
      </c>
      <c r="E148">
        <v>1</v>
      </c>
      <c r="F148">
        <v>1</v>
      </c>
      <c r="G148">
        <v>35</v>
      </c>
      <c r="H148">
        <v>2</v>
      </c>
      <c r="I148" t="s">
        <v>730</v>
      </c>
      <c r="J148" t="s">
        <v>731</v>
      </c>
      <c r="K148" t="s">
        <v>732</v>
      </c>
      <c r="L148">
        <v>1368</v>
      </c>
      <c r="N148">
        <v>1011</v>
      </c>
      <c r="O148" t="s">
        <v>733</v>
      </c>
      <c r="P148" t="s">
        <v>733</v>
      </c>
      <c r="Q148">
        <v>1</v>
      </c>
      <c r="W148">
        <v>0</v>
      </c>
      <c r="X148">
        <v>-1123321947</v>
      </c>
      <c r="Y148">
        <f t="shared" si="12"/>
        <v>0.52</v>
      </c>
      <c r="AA148">
        <v>0</v>
      </c>
      <c r="AB148">
        <v>789.86</v>
      </c>
      <c r="AC148">
        <v>515.51</v>
      </c>
      <c r="AD148">
        <v>0</v>
      </c>
      <c r="AE148">
        <v>0</v>
      </c>
      <c r="AF148">
        <v>789.86</v>
      </c>
      <c r="AG148">
        <v>515.51</v>
      </c>
      <c r="AH148">
        <v>0</v>
      </c>
      <c r="AI148">
        <v>1</v>
      </c>
      <c r="AJ148">
        <v>1</v>
      </c>
      <c r="AK148">
        <v>1</v>
      </c>
      <c r="AL148">
        <v>1</v>
      </c>
      <c r="AM148">
        <v>-2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0.13</v>
      </c>
      <c r="AU148" t="s">
        <v>196</v>
      </c>
      <c r="AV148">
        <v>0</v>
      </c>
      <c r="AW148">
        <v>2</v>
      </c>
      <c r="AX148">
        <v>150196129</v>
      </c>
      <c r="AY148">
        <v>1</v>
      </c>
      <c r="AZ148">
        <v>0</v>
      </c>
      <c r="BA148">
        <v>148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V148">
        <v>0</v>
      </c>
      <c r="CW148">
        <f>ROUND(Y148*Source!I137,9)</f>
        <v>4.68</v>
      </c>
      <c r="CX148">
        <f>ROUND(Y148*Source!I137,9)</f>
        <v>4.68</v>
      </c>
      <c r="CY148">
        <f>AB148</f>
        <v>789.86</v>
      </c>
      <c r="CZ148">
        <f>AF148</f>
        <v>789.86</v>
      </c>
      <c r="DA148">
        <f>AJ148</f>
        <v>1</v>
      </c>
      <c r="DB148">
        <f t="shared" si="13"/>
        <v>410.72</v>
      </c>
      <c r="DC148">
        <f t="shared" si="14"/>
        <v>268.08</v>
      </c>
      <c r="DD148" t="s">
        <v>3</v>
      </c>
      <c r="DE148" t="s">
        <v>3</v>
      </c>
      <c r="DF148">
        <f t="shared" si="8"/>
        <v>0</v>
      </c>
      <c r="DG148">
        <f t="shared" si="9"/>
        <v>3696.54</v>
      </c>
      <c r="DH148">
        <f t="shared" si="10"/>
        <v>2412.59</v>
      </c>
      <c r="DI148">
        <f t="shared" si="11"/>
        <v>0</v>
      </c>
      <c r="DJ148">
        <f>DG148</f>
        <v>3696.54</v>
      </c>
      <c r="DK148">
        <v>0</v>
      </c>
      <c r="DL148" t="s">
        <v>3</v>
      </c>
      <c r="DM148">
        <v>0</v>
      </c>
      <c r="DN148" t="s">
        <v>3</v>
      </c>
      <c r="DO148">
        <v>0</v>
      </c>
    </row>
    <row r="149" spans="1:119" x14ac:dyDescent="0.2">
      <c r="A149">
        <f>ROW(Source!A137)</f>
        <v>137</v>
      </c>
      <c r="B149">
        <v>150194011</v>
      </c>
      <c r="C149">
        <v>150196111</v>
      </c>
      <c r="D149">
        <v>147297318</v>
      </c>
      <c r="E149">
        <v>1</v>
      </c>
      <c r="F149">
        <v>1</v>
      </c>
      <c r="G149">
        <v>35</v>
      </c>
      <c r="H149">
        <v>3</v>
      </c>
      <c r="I149" t="s">
        <v>759</v>
      </c>
      <c r="J149" t="s">
        <v>760</v>
      </c>
      <c r="K149" t="s">
        <v>761</v>
      </c>
      <c r="L149">
        <v>1346</v>
      </c>
      <c r="N149">
        <v>1009</v>
      </c>
      <c r="O149" t="s">
        <v>741</v>
      </c>
      <c r="P149" t="s">
        <v>741</v>
      </c>
      <c r="Q149">
        <v>1</v>
      </c>
      <c r="W149">
        <v>0</v>
      </c>
      <c r="X149">
        <v>1222454159</v>
      </c>
      <c r="Y149">
        <f t="shared" si="12"/>
        <v>2E-3</v>
      </c>
      <c r="AA149">
        <v>471.7</v>
      </c>
      <c r="AB149">
        <v>0</v>
      </c>
      <c r="AC149">
        <v>0</v>
      </c>
      <c r="AD149">
        <v>0</v>
      </c>
      <c r="AE149">
        <v>471.7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M149">
        <v>-2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5.0000000000000001E-4</v>
      </c>
      <c r="AU149" t="s">
        <v>196</v>
      </c>
      <c r="AV149">
        <v>0</v>
      </c>
      <c r="AW149">
        <v>2</v>
      </c>
      <c r="AX149">
        <v>150196130</v>
      </c>
      <c r="AY149">
        <v>1</v>
      </c>
      <c r="AZ149">
        <v>0</v>
      </c>
      <c r="BA149">
        <v>149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V149">
        <v>0</v>
      </c>
      <c r="CW149">
        <v>0</v>
      </c>
      <c r="CX149">
        <f>ROUND(Y149*Source!I137,9)</f>
        <v>1.7999999999999999E-2</v>
      </c>
      <c r="CY149">
        <f t="shared" ref="CY149:CY154" si="15">AA149</f>
        <v>471.7</v>
      </c>
      <c r="CZ149">
        <f t="shared" ref="CZ149:CZ154" si="16">AE149</f>
        <v>471.7</v>
      </c>
      <c r="DA149">
        <f t="shared" ref="DA149:DA154" si="17">AI149</f>
        <v>1</v>
      </c>
      <c r="DB149">
        <f t="shared" si="13"/>
        <v>0.96</v>
      </c>
      <c r="DC149">
        <f t="shared" si="14"/>
        <v>0</v>
      </c>
      <c r="DD149" t="s">
        <v>3</v>
      </c>
      <c r="DE149" t="s">
        <v>3</v>
      </c>
      <c r="DF149">
        <f t="shared" si="8"/>
        <v>8.49</v>
      </c>
      <c r="DG149">
        <f t="shared" si="9"/>
        <v>0</v>
      </c>
      <c r="DH149">
        <f t="shared" si="10"/>
        <v>0</v>
      </c>
      <c r="DI149">
        <f t="shared" si="11"/>
        <v>0</v>
      </c>
      <c r="DJ149">
        <f t="shared" ref="DJ149:DJ154" si="18">DF149</f>
        <v>8.49</v>
      </c>
      <c r="DK149">
        <v>0</v>
      </c>
      <c r="DL149" t="s">
        <v>3</v>
      </c>
      <c r="DM149">
        <v>0</v>
      </c>
      <c r="DN149" t="s">
        <v>3</v>
      </c>
      <c r="DO149">
        <v>0</v>
      </c>
    </row>
    <row r="150" spans="1:119" x14ac:dyDescent="0.2">
      <c r="A150">
        <f>ROW(Source!A137)</f>
        <v>137</v>
      </c>
      <c r="B150">
        <v>150194011</v>
      </c>
      <c r="C150">
        <v>150196111</v>
      </c>
      <c r="D150">
        <v>147297361</v>
      </c>
      <c r="E150">
        <v>1</v>
      </c>
      <c r="F150">
        <v>1</v>
      </c>
      <c r="G150">
        <v>35</v>
      </c>
      <c r="H150">
        <v>3</v>
      </c>
      <c r="I150" t="s">
        <v>748</v>
      </c>
      <c r="J150" t="s">
        <v>749</v>
      </c>
      <c r="K150" t="s">
        <v>750</v>
      </c>
      <c r="L150">
        <v>1327</v>
      </c>
      <c r="N150">
        <v>1005</v>
      </c>
      <c r="O150" t="s">
        <v>751</v>
      </c>
      <c r="P150" t="s">
        <v>751</v>
      </c>
      <c r="Q150">
        <v>1</v>
      </c>
      <c r="W150">
        <v>0</v>
      </c>
      <c r="X150">
        <v>1402440005</v>
      </c>
      <c r="Y150">
        <f t="shared" si="12"/>
        <v>0.2</v>
      </c>
      <c r="AA150">
        <v>48.08</v>
      </c>
      <c r="AB150">
        <v>0</v>
      </c>
      <c r="AC150">
        <v>0</v>
      </c>
      <c r="AD150">
        <v>0</v>
      </c>
      <c r="AE150">
        <v>48.08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M150">
        <v>-2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0.05</v>
      </c>
      <c r="AU150" t="s">
        <v>196</v>
      </c>
      <c r="AV150">
        <v>0</v>
      </c>
      <c r="AW150">
        <v>2</v>
      </c>
      <c r="AX150">
        <v>150196131</v>
      </c>
      <c r="AY150">
        <v>1</v>
      </c>
      <c r="AZ150">
        <v>0</v>
      </c>
      <c r="BA150">
        <v>150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V150">
        <v>0</v>
      </c>
      <c r="CW150">
        <v>0</v>
      </c>
      <c r="CX150">
        <f>ROUND(Y150*Source!I137,9)</f>
        <v>1.8</v>
      </c>
      <c r="CY150">
        <f t="shared" si="15"/>
        <v>48.08</v>
      </c>
      <c r="CZ150">
        <f t="shared" si="16"/>
        <v>48.08</v>
      </c>
      <c r="DA150">
        <f t="shared" si="17"/>
        <v>1</v>
      </c>
      <c r="DB150">
        <f t="shared" si="13"/>
        <v>9.6</v>
      </c>
      <c r="DC150">
        <f t="shared" si="14"/>
        <v>0</v>
      </c>
      <c r="DD150" t="s">
        <v>3</v>
      </c>
      <c r="DE150" t="s">
        <v>3</v>
      </c>
      <c r="DF150">
        <f t="shared" si="8"/>
        <v>86.54</v>
      </c>
      <c r="DG150">
        <f t="shared" si="9"/>
        <v>0</v>
      </c>
      <c r="DH150">
        <f t="shared" si="10"/>
        <v>0</v>
      </c>
      <c r="DI150">
        <f t="shared" si="11"/>
        <v>0</v>
      </c>
      <c r="DJ150">
        <f t="shared" si="18"/>
        <v>86.54</v>
      </c>
      <c r="DK150">
        <v>0</v>
      </c>
      <c r="DL150" t="s">
        <v>3</v>
      </c>
      <c r="DM150">
        <v>0</v>
      </c>
      <c r="DN150" t="s">
        <v>3</v>
      </c>
      <c r="DO150">
        <v>0</v>
      </c>
    </row>
    <row r="151" spans="1:119" x14ac:dyDescent="0.2">
      <c r="A151">
        <f>ROW(Source!A137)</f>
        <v>137</v>
      </c>
      <c r="B151">
        <v>150194011</v>
      </c>
      <c r="C151">
        <v>150196111</v>
      </c>
      <c r="D151">
        <v>147297367</v>
      </c>
      <c r="E151">
        <v>1</v>
      </c>
      <c r="F151">
        <v>1</v>
      </c>
      <c r="G151">
        <v>35</v>
      </c>
      <c r="H151">
        <v>3</v>
      </c>
      <c r="I151" t="s">
        <v>752</v>
      </c>
      <c r="J151" t="s">
        <v>753</v>
      </c>
      <c r="K151" t="s">
        <v>754</v>
      </c>
      <c r="L151">
        <v>1346</v>
      </c>
      <c r="N151">
        <v>1009</v>
      </c>
      <c r="O151" t="s">
        <v>741</v>
      </c>
      <c r="P151" t="s">
        <v>741</v>
      </c>
      <c r="Q151">
        <v>1</v>
      </c>
      <c r="W151">
        <v>0</v>
      </c>
      <c r="X151">
        <v>-20334964</v>
      </c>
      <c r="Y151">
        <f t="shared" si="12"/>
        <v>0.2</v>
      </c>
      <c r="AA151">
        <v>29.29</v>
      </c>
      <c r="AB151">
        <v>0</v>
      </c>
      <c r="AC151">
        <v>0</v>
      </c>
      <c r="AD151">
        <v>0</v>
      </c>
      <c r="AE151">
        <v>29.29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M151">
        <v>-2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0.05</v>
      </c>
      <c r="AU151" t="s">
        <v>196</v>
      </c>
      <c r="AV151">
        <v>0</v>
      </c>
      <c r="AW151">
        <v>2</v>
      </c>
      <c r="AX151">
        <v>150196132</v>
      </c>
      <c r="AY151">
        <v>1</v>
      </c>
      <c r="AZ151">
        <v>0</v>
      </c>
      <c r="BA151">
        <v>151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V151">
        <v>0</v>
      </c>
      <c r="CW151">
        <v>0</v>
      </c>
      <c r="CX151">
        <f>ROUND(Y151*Source!I137,9)</f>
        <v>1.8</v>
      </c>
      <c r="CY151">
        <f t="shared" si="15"/>
        <v>29.29</v>
      </c>
      <c r="CZ151">
        <f t="shared" si="16"/>
        <v>29.29</v>
      </c>
      <c r="DA151">
        <f t="shared" si="17"/>
        <v>1</v>
      </c>
      <c r="DB151">
        <f t="shared" si="13"/>
        <v>5.84</v>
      </c>
      <c r="DC151">
        <f t="shared" si="14"/>
        <v>0</v>
      </c>
      <c r="DD151" t="s">
        <v>3</v>
      </c>
      <c r="DE151" t="s">
        <v>3</v>
      </c>
      <c r="DF151">
        <f t="shared" si="8"/>
        <v>52.72</v>
      </c>
      <c r="DG151">
        <f t="shared" si="9"/>
        <v>0</v>
      </c>
      <c r="DH151">
        <f t="shared" si="10"/>
        <v>0</v>
      </c>
      <c r="DI151">
        <f t="shared" si="11"/>
        <v>0</v>
      </c>
      <c r="DJ151">
        <f t="shared" si="18"/>
        <v>52.72</v>
      </c>
      <c r="DK151">
        <v>0</v>
      </c>
      <c r="DL151" t="s">
        <v>3</v>
      </c>
      <c r="DM151">
        <v>0</v>
      </c>
      <c r="DN151" t="s">
        <v>3</v>
      </c>
      <c r="DO151">
        <v>0</v>
      </c>
    </row>
    <row r="152" spans="1:119" x14ac:dyDescent="0.2">
      <c r="A152">
        <f>ROW(Source!A137)</f>
        <v>137</v>
      </c>
      <c r="B152">
        <v>150194011</v>
      </c>
      <c r="C152">
        <v>150196111</v>
      </c>
      <c r="D152">
        <v>147297493</v>
      </c>
      <c r="E152">
        <v>1</v>
      </c>
      <c r="F152">
        <v>1</v>
      </c>
      <c r="G152">
        <v>35</v>
      </c>
      <c r="H152">
        <v>3</v>
      </c>
      <c r="I152" t="s">
        <v>768</v>
      </c>
      <c r="J152" t="s">
        <v>769</v>
      </c>
      <c r="K152" t="s">
        <v>770</v>
      </c>
      <c r="L152">
        <v>1346</v>
      </c>
      <c r="N152">
        <v>1009</v>
      </c>
      <c r="O152" t="s">
        <v>741</v>
      </c>
      <c r="P152" t="s">
        <v>741</v>
      </c>
      <c r="Q152">
        <v>1</v>
      </c>
      <c r="W152">
        <v>0</v>
      </c>
      <c r="X152">
        <v>-2071827928</v>
      </c>
      <c r="Y152">
        <f t="shared" si="12"/>
        <v>2.1999999999999999E-2</v>
      </c>
      <c r="AA152">
        <v>76.12</v>
      </c>
      <c r="AB152">
        <v>0</v>
      </c>
      <c r="AC152">
        <v>0</v>
      </c>
      <c r="AD152">
        <v>0</v>
      </c>
      <c r="AE152">
        <v>76.12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M152">
        <v>-2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5.4999999999999997E-3</v>
      </c>
      <c r="AU152" t="s">
        <v>196</v>
      </c>
      <c r="AV152">
        <v>0</v>
      </c>
      <c r="AW152">
        <v>2</v>
      </c>
      <c r="AX152">
        <v>150196133</v>
      </c>
      <c r="AY152">
        <v>1</v>
      </c>
      <c r="AZ152">
        <v>0</v>
      </c>
      <c r="BA152">
        <v>152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V152">
        <v>0</v>
      </c>
      <c r="CW152">
        <v>0</v>
      </c>
      <c r="CX152">
        <f>ROUND(Y152*Source!I137,9)</f>
        <v>0.19800000000000001</v>
      </c>
      <c r="CY152">
        <f t="shared" si="15"/>
        <v>76.12</v>
      </c>
      <c r="CZ152">
        <f t="shared" si="16"/>
        <v>76.12</v>
      </c>
      <c r="DA152">
        <f t="shared" si="17"/>
        <v>1</v>
      </c>
      <c r="DB152">
        <f t="shared" si="13"/>
        <v>1.68</v>
      </c>
      <c r="DC152">
        <f t="shared" si="14"/>
        <v>0</v>
      </c>
      <c r="DD152" t="s">
        <v>3</v>
      </c>
      <c r="DE152" t="s">
        <v>3</v>
      </c>
      <c r="DF152">
        <f t="shared" si="8"/>
        <v>15.07</v>
      </c>
      <c r="DG152">
        <f t="shared" si="9"/>
        <v>0</v>
      </c>
      <c r="DH152">
        <f t="shared" si="10"/>
        <v>0</v>
      </c>
      <c r="DI152">
        <f t="shared" si="11"/>
        <v>0</v>
      </c>
      <c r="DJ152">
        <f t="shared" si="18"/>
        <v>15.07</v>
      </c>
      <c r="DK152">
        <v>0</v>
      </c>
      <c r="DL152" t="s">
        <v>3</v>
      </c>
      <c r="DM152">
        <v>0</v>
      </c>
      <c r="DN152" t="s">
        <v>3</v>
      </c>
      <c r="DO152">
        <v>0</v>
      </c>
    </row>
    <row r="153" spans="1:119" x14ac:dyDescent="0.2">
      <c r="A153">
        <f>ROW(Source!A137)</f>
        <v>137</v>
      </c>
      <c r="B153">
        <v>150194011</v>
      </c>
      <c r="C153">
        <v>150196111</v>
      </c>
      <c r="D153">
        <v>147297929</v>
      </c>
      <c r="E153">
        <v>1</v>
      </c>
      <c r="F153">
        <v>1</v>
      </c>
      <c r="G153">
        <v>35</v>
      </c>
      <c r="H153">
        <v>3</v>
      </c>
      <c r="I153" t="s">
        <v>771</v>
      </c>
      <c r="J153" t="s">
        <v>772</v>
      </c>
      <c r="K153" t="s">
        <v>773</v>
      </c>
      <c r="L153">
        <v>1327</v>
      </c>
      <c r="N153">
        <v>1005</v>
      </c>
      <c r="O153" t="s">
        <v>751</v>
      </c>
      <c r="P153" t="s">
        <v>751</v>
      </c>
      <c r="Q153">
        <v>1</v>
      </c>
      <c r="W153">
        <v>0</v>
      </c>
      <c r="X153">
        <v>-1773913456</v>
      </c>
      <c r="Y153">
        <f t="shared" si="12"/>
        <v>0.04</v>
      </c>
      <c r="AA153">
        <v>459.29</v>
      </c>
      <c r="AB153">
        <v>0</v>
      </c>
      <c r="AC153">
        <v>0</v>
      </c>
      <c r="AD153">
        <v>0</v>
      </c>
      <c r="AE153">
        <v>459.29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M153">
        <v>-2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0.01</v>
      </c>
      <c r="AU153" t="s">
        <v>196</v>
      </c>
      <c r="AV153">
        <v>0</v>
      </c>
      <c r="AW153">
        <v>2</v>
      </c>
      <c r="AX153">
        <v>150196134</v>
      </c>
      <c r="AY153">
        <v>1</v>
      </c>
      <c r="AZ153">
        <v>0</v>
      </c>
      <c r="BA153">
        <v>153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V153">
        <v>0</v>
      </c>
      <c r="CW153">
        <v>0</v>
      </c>
      <c r="CX153">
        <f>ROUND(Y153*Source!I137,9)</f>
        <v>0.36</v>
      </c>
      <c r="CY153">
        <f t="shared" si="15"/>
        <v>459.29</v>
      </c>
      <c r="CZ153">
        <f t="shared" si="16"/>
        <v>459.29</v>
      </c>
      <c r="DA153">
        <f t="shared" si="17"/>
        <v>1</v>
      </c>
      <c r="DB153">
        <f t="shared" si="13"/>
        <v>18.36</v>
      </c>
      <c r="DC153">
        <f t="shared" si="14"/>
        <v>0</v>
      </c>
      <c r="DD153" t="s">
        <v>3</v>
      </c>
      <c r="DE153" t="s">
        <v>3</v>
      </c>
      <c r="DF153">
        <f t="shared" si="8"/>
        <v>165.34</v>
      </c>
      <c r="DG153">
        <f t="shared" si="9"/>
        <v>0</v>
      </c>
      <c r="DH153">
        <f t="shared" si="10"/>
        <v>0</v>
      </c>
      <c r="DI153">
        <f t="shared" si="11"/>
        <v>0</v>
      </c>
      <c r="DJ153">
        <f t="shared" si="18"/>
        <v>165.34</v>
      </c>
      <c r="DK153">
        <v>0</v>
      </c>
      <c r="DL153" t="s">
        <v>3</v>
      </c>
      <c r="DM153">
        <v>0</v>
      </c>
      <c r="DN153" t="s">
        <v>3</v>
      </c>
      <c r="DO153">
        <v>0</v>
      </c>
    </row>
    <row r="154" spans="1:119" x14ac:dyDescent="0.2">
      <c r="A154">
        <f>ROW(Source!A137)</f>
        <v>137</v>
      </c>
      <c r="B154">
        <v>150194011</v>
      </c>
      <c r="C154">
        <v>150196111</v>
      </c>
      <c r="D154">
        <v>147296066</v>
      </c>
      <c r="E154">
        <v>1</v>
      </c>
      <c r="F154">
        <v>1</v>
      </c>
      <c r="G154">
        <v>35</v>
      </c>
      <c r="H154">
        <v>3</v>
      </c>
      <c r="I154" t="s">
        <v>765</v>
      </c>
      <c r="J154" t="s">
        <v>766</v>
      </c>
      <c r="K154" t="s">
        <v>767</v>
      </c>
      <c r="L154">
        <v>1346</v>
      </c>
      <c r="N154">
        <v>1009</v>
      </c>
      <c r="O154" t="s">
        <v>741</v>
      </c>
      <c r="P154" t="s">
        <v>741</v>
      </c>
      <c r="Q154">
        <v>1</v>
      </c>
      <c r="W154">
        <v>0</v>
      </c>
      <c r="X154">
        <v>181517458</v>
      </c>
      <c r="Y154">
        <f t="shared" si="12"/>
        <v>2E-3</v>
      </c>
      <c r="AA154">
        <v>137.97</v>
      </c>
      <c r="AB154">
        <v>0</v>
      </c>
      <c r="AC154">
        <v>0</v>
      </c>
      <c r="AD154">
        <v>0</v>
      </c>
      <c r="AE154">
        <v>137.97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M154">
        <v>-2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5.0000000000000001E-4</v>
      </c>
      <c r="AU154" t="s">
        <v>196</v>
      </c>
      <c r="AV154">
        <v>0</v>
      </c>
      <c r="AW154">
        <v>2</v>
      </c>
      <c r="AX154">
        <v>150196135</v>
      </c>
      <c r="AY154">
        <v>1</v>
      </c>
      <c r="AZ154">
        <v>0</v>
      </c>
      <c r="BA154">
        <v>154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V154">
        <v>0</v>
      </c>
      <c r="CW154">
        <v>0</v>
      </c>
      <c r="CX154">
        <f>ROUND(Y154*Source!I137,9)</f>
        <v>1.7999999999999999E-2</v>
      </c>
      <c r="CY154">
        <f t="shared" si="15"/>
        <v>137.97</v>
      </c>
      <c r="CZ154">
        <f t="shared" si="16"/>
        <v>137.97</v>
      </c>
      <c r="DA154">
        <f t="shared" si="17"/>
        <v>1</v>
      </c>
      <c r="DB154">
        <f t="shared" si="13"/>
        <v>0.28000000000000003</v>
      </c>
      <c r="DC154">
        <f t="shared" si="14"/>
        <v>0</v>
      </c>
      <c r="DD154" t="s">
        <v>3</v>
      </c>
      <c r="DE154" t="s">
        <v>3</v>
      </c>
      <c r="DF154">
        <f t="shared" si="8"/>
        <v>2.48</v>
      </c>
      <c r="DG154">
        <f t="shared" si="9"/>
        <v>0</v>
      </c>
      <c r="DH154">
        <f t="shared" si="10"/>
        <v>0</v>
      </c>
      <c r="DI154">
        <f t="shared" si="11"/>
        <v>0</v>
      </c>
      <c r="DJ154">
        <f t="shared" si="18"/>
        <v>2.48</v>
      </c>
      <c r="DK154">
        <v>0</v>
      </c>
      <c r="DL154" t="s">
        <v>3</v>
      </c>
      <c r="DM154">
        <v>0</v>
      </c>
      <c r="DN154" t="s">
        <v>3</v>
      </c>
      <c r="DO154">
        <v>0</v>
      </c>
    </row>
    <row r="155" spans="1:119" x14ac:dyDescent="0.2">
      <c r="A155">
        <f>ROW(Source!A138)</f>
        <v>138</v>
      </c>
      <c r="B155">
        <v>150194011</v>
      </c>
      <c r="C155">
        <v>150196136</v>
      </c>
      <c r="D155">
        <v>147282019</v>
      </c>
      <c r="E155">
        <v>35</v>
      </c>
      <c r="F155">
        <v>1</v>
      </c>
      <c r="G155">
        <v>35</v>
      </c>
      <c r="H155">
        <v>1</v>
      </c>
      <c r="I155" t="s">
        <v>727</v>
      </c>
      <c r="J155" t="s">
        <v>3</v>
      </c>
      <c r="K155" t="s">
        <v>728</v>
      </c>
      <c r="L155">
        <v>1191</v>
      </c>
      <c r="N155">
        <v>1013</v>
      </c>
      <c r="O155" t="s">
        <v>729</v>
      </c>
      <c r="P155" t="s">
        <v>729</v>
      </c>
      <c r="Q155">
        <v>1</v>
      </c>
      <c r="W155">
        <v>0</v>
      </c>
      <c r="X155">
        <v>476480486</v>
      </c>
      <c r="Y155">
        <f t="shared" ref="Y155:Y162" si="19">(AT155*2)</f>
        <v>0.72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M155">
        <v>-2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0.36</v>
      </c>
      <c r="AU155" t="s">
        <v>205</v>
      </c>
      <c r="AV155">
        <v>1</v>
      </c>
      <c r="AW155">
        <v>2</v>
      </c>
      <c r="AX155">
        <v>150196153</v>
      </c>
      <c r="AY155">
        <v>1</v>
      </c>
      <c r="AZ155">
        <v>0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U155">
        <f>ROUND(AT155*Source!I138*AH155*AL155,2)</f>
        <v>0</v>
      </c>
      <c r="CV155">
        <f>ROUND(Y155*Source!I138,9)</f>
        <v>2.16</v>
      </c>
      <c r="CW155">
        <v>0</v>
      </c>
      <c r="CX155">
        <f>ROUND(Y155*Source!I138,9)</f>
        <v>2.16</v>
      </c>
      <c r="CY155">
        <f>AD155</f>
        <v>0</v>
      </c>
      <c r="CZ155">
        <f>AH155</f>
        <v>0</v>
      </c>
      <c r="DA155">
        <f>AL155</f>
        <v>1</v>
      </c>
      <c r="DB155">
        <f t="shared" ref="DB155:DB162" si="20">ROUND((ROUND(AT155*CZ155,2)*2),6)</f>
        <v>0</v>
      </c>
      <c r="DC155">
        <f t="shared" ref="DC155:DC162" si="21">ROUND((ROUND(AT155*AG155,2)*2),6)</f>
        <v>0</v>
      </c>
      <c r="DD155" t="s">
        <v>3</v>
      </c>
      <c r="DE155" t="s">
        <v>3</v>
      </c>
      <c r="DF155">
        <f t="shared" si="8"/>
        <v>0</v>
      </c>
      <c r="DG155">
        <f t="shared" si="9"/>
        <v>0</v>
      </c>
      <c r="DH155">
        <f t="shared" si="10"/>
        <v>0</v>
      </c>
      <c r="DI155">
        <f t="shared" si="11"/>
        <v>0</v>
      </c>
      <c r="DJ155">
        <f>DI155</f>
        <v>0</v>
      </c>
      <c r="DK155">
        <v>0</v>
      </c>
      <c r="DL155" t="s">
        <v>3</v>
      </c>
      <c r="DM155">
        <v>0</v>
      </c>
      <c r="DN155" t="s">
        <v>3</v>
      </c>
      <c r="DO155">
        <v>0</v>
      </c>
    </row>
    <row r="156" spans="1:119" x14ac:dyDescent="0.2">
      <c r="A156">
        <f>ROW(Source!A138)</f>
        <v>138</v>
      </c>
      <c r="B156">
        <v>150194011</v>
      </c>
      <c r="C156">
        <v>150196136</v>
      </c>
      <c r="D156">
        <v>147295400</v>
      </c>
      <c r="E156">
        <v>1</v>
      </c>
      <c r="F156">
        <v>1</v>
      </c>
      <c r="G156">
        <v>35</v>
      </c>
      <c r="H156">
        <v>2</v>
      </c>
      <c r="I156" t="s">
        <v>730</v>
      </c>
      <c r="J156" t="s">
        <v>731</v>
      </c>
      <c r="K156" t="s">
        <v>732</v>
      </c>
      <c r="L156">
        <v>1368</v>
      </c>
      <c r="N156">
        <v>1011</v>
      </c>
      <c r="O156" t="s">
        <v>733</v>
      </c>
      <c r="P156" t="s">
        <v>733</v>
      </c>
      <c r="Q156">
        <v>1</v>
      </c>
      <c r="W156">
        <v>0</v>
      </c>
      <c r="X156">
        <v>-1123321947</v>
      </c>
      <c r="Y156">
        <f t="shared" si="19"/>
        <v>0.24</v>
      </c>
      <c r="AA156">
        <v>0</v>
      </c>
      <c r="AB156">
        <v>789.86</v>
      </c>
      <c r="AC156">
        <v>515.51</v>
      </c>
      <c r="AD156">
        <v>0</v>
      </c>
      <c r="AE156">
        <v>0</v>
      </c>
      <c r="AF156">
        <v>789.86</v>
      </c>
      <c r="AG156">
        <v>515.51</v>
      </c>
      <c r="AH156">
        <v>0</v>
      </c>
      <c r="AI156">
        <v>1</v>
      </c>
      <c r="AJ156">
        <v>1</v>
      </c>
      <c r="AK156">
        <v>1</v>
      </c>
      <c r="AL156">
        <v>1</v>
      </c>
      <c r="AM156">
        <v>-2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0.12</v>
      </c>
      <c r="AU156" t="s">
        <v>205</v>
      </c>
      <c r="AV156">
        <v>0</v>
      </c>
      <c r="AW156">
        <v>2</v>
      </c>
      <c r="AX156">
        <v>150196154</v>
      </c>
      <c r="AY156">
        <v>1</v>
      </c>
      <c r="AZ156">
        <v>0</v>
      </c>
      <c r="BA156">
        <v>156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V156">
        <v>0</v>
      </c>
      <c r="CW156">
        <f>ROUND(Y156*Source!I138,9)</f>
        <v>0.72</v>
      </c>
      <c r="CX156">
        <f>ROUND(Y156*Source!I138,9)</f>
        <v>0.72</v>
      </c>
      <c r="CY156">
        <f>AB156</f>
        <v>789.86</v>
      </c>
      <c r="CZ156">
        <f>AF156</f>
        <v>789.86</v>
      </c>
      <c r="DA156">
        <f>AJ156</f>
        <v>1</v>
      </c>
      <c r="DB156">
        <f t="shared" si="20"/>
        <v>189.56</v>
      </c>
      <c r="DC156">
        <f t="shared" si="21"/>
        <v>123.72</v>
      </c>
      <c r="DD156" t="s">
        <v>3</v>
      </c>
      <c r="DE156" t="s">
        <v>3</v>
      </c>
      <c r="DF156">
        <f t="shared" si="8"/>
        <v>0</v>
      </c>
      <c r="DG156">
        <f t="shared" si="9"/>
        <v>568.70000000000005</v>
      </c>
      <c r="DH156">
        <f t="shared" si="10"/>
        <v>371.17</v>
      </c>
      <c r="DI156">
        <f t="shared" si="11"/>
        <v>0</v>
      </c>
      <c r="DJ156">
        <f>DG156</f>
        <v>568.70000000000005</v>
      </c>
      <c r="DK156">
        <v>0</v>
      </c>
      <c r="DL156" t="s">
        <v>3</v>
      </c>
      <c r="DM156">
        <v>0</v>
      </c>
      <c r="DN156" t="s">
        <v>3</v>
      </c>
      <c r="DO156">
        <v>0</v>
      </c>
    </row>
    <row r="157" spans="1:119" x14ac:dyDescent="0.2">
      <c r="A157">
        <f>ROW(Source!A138)</f>
        <v>138</v>
      </c>
      <c r="B157">
        <v>150194011</v>
      </c>
      <c r="C157">
        <v>150196136</v>
      </c>
      <c r="D157">
        <v>147297318</v>
      </c>
      <c r="E157">
        <v>1</v>
      </c>
      <c r="F157">
        <v>1</v>
      </c>
      <c r="G157">
        <v>35</v>
      </c>
      <c r="H157">
        <v>3</v>
      </c>
      <c r="I157" t="s">
        <v>759</v>
      </c>
      <c r="J157" t="s">
        <v>760</v>
      </c>
      <c r="K157" t="s">
        <v>761</v>
      </c>
      <c r="L157">
        <v>1346</v>
      </c>
      <c r="N157">
        <v>1009</v>
      </c>
      <c r="O157" t="s">
        <v>741</v>
      </c>
      <c r="P157" t="s">
        <v>741</v>
      </c>
      <c r="Q157">
        <v>1</v>
      </c>
      <c r="W157">
        <v>0</v>
      </c>
      <c r="X157">
        <v>1222454159</v>
      </c>
      <c r="Y157">
        <f t="shared" si="19"/>
        <v>1E-3</v>
      </c>
      <c r="AA157">
        <v>471.7</v>
      </c>
      <c r="AB157">
        <v>0</v>
      </c>
      <c r="AC157">
        <v>0</v>
      </c>
      <c r="AD157">
        <v>0</v>
      </c>
      <c r="AE157">
        <v>471.7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M157">
        <v>-2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5.0000000000000001E-4</v>
      </c>
      <c r="AU157" t="s">
        <v>205</v>
      </c>
      <c r="AV157">
        <v>0</v>
      </c>
      <c r="AW157">
        <v>2</v>
      </c>
      <c r="AX157">
        <v>150196155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V157">
        <v>0</v>
      </c>
      <c r="CW157">
        <v>0</v>
      </c>
      <c r="CX157">
        <f>ROUND(Y157*Source!I138,9)</f>
        <v>3.0000000000000001E-3</v>
      </c>
      <c r="CY157">
        <f t="shared" ref="CY157:CY162" si="22">AA157</f>
        <v>471.7</v>
      </c>
      <c r="CZ157">
        <f t="shared" ref="CZ157:CZ162" si="23">AE157</f>
        <v>471.7</v>
      </c>
      <c r="DA157">
        <f t="shared" ref="DA157:DA162" si="24">AI157</f>
        <v>1</v>
      </c>
      <c r="DB157">
        <f t="shared" si="20"/>
        <v>0.48</v>
      </c>
      <c r="DC157">
        <f t="shared" si="21"/>
        <v>0</v>
      </c>
      <c r="DD157" t="s">
        <v>3</v>
      </c>
      <c r="DE157" t="s">
        <v>3</v>
      </c>
      <c r="DF157">
        <f t="shared" si="8"/>
        <v>1.42</v>
      </c>
      <c r="DG157">
        <f t="shared" si="9"/>
        <v>0</v>
      </c>
      <c r="DH157">
        <f t="shared" si="10"/>
        <v>0</v>
      </c>
      <c r="DI157">
        <f t="shared" si="11"/>
        <v>0</v>
      </c>
      <c r="DJ157">
        <f t="shared" ref="DJ157:DJ162" si="25">DF157</f>
        <v>1.42</v>
      </c>
      <c r="DK157">
        <v>0</v>
      </c>
      <c r="DL157" t="s">
        <v>3</v>
      </c>
      <c r="DM157">
        <v>0</v>
      </c>
      <c r="DN157" t="s">
        <v>3</v>
      </c>
      <c r="DO157">
        <v>0</v>
      </c>
    </row>
    <row r="158" spans="1:119" x14ac:dyDescent="0.2">
      <c r="A158">
        <f>ROW(Source!A138)</f>
        <v>138</v>
      </c>
      <c r="B158">
        <v>150194011</v>
      </c>
      <c r="C158">
        <v>150196136</v>
      </c>
      <c r="D158">
        <v>147297361</v>
      </c>
      <c r="E158">
        <v>1</v>
      </c>
      <c r="F158">
        <v>1</v>
      </c>
      <c r="G158">
        <v>35</v>
      </c>
      <c r="H158">
        <v>3</v>
      </c>
      <c r="I158" t="s">
        <v>748</v>
      </c>
      <c r="J158" t="s">
        <v>749</v>
      </c>
      <c r="K158" t="s">
        <v>750</v>
      </c>
      <c r="L158">
        <v>1327</v>
      </c>
      <c r="N158">
        <v>1005</v>
      </c>
      <c r="O158" t="s">
        <v>751</v>
      </c>
      <c r="P158" t="s">
        <v>751</v>
      </c>
      <c r="Q158">
        <v>1</v>
      </c>
      <c r="W158">
        <v>0</v>
      </c>
      <c r="X158">
        <v>1402440005</v>
      </c>
      <c r="Y158">
        <f t="shared" si="19"/>
        <v>0.1</v>
      </c>
      <c r="AA158">
        <v>48.08</v>
      </c>
      <c r="AB158">
        <v>0</v>
      </c>
      <c r="AC158">
        <v>0</v>
      </c>
      <c r="AD158">
        <v>0</v>
      </c>
      <c r="AE158">
        <v>48.08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M158">
        <v>-2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0.05</v>
      </c>
      <c r="AU158" t="s">
        <v>205</v>
      </c>
      <c r="AV158">
        <v>0</v>
      </c>
      <c r="AW158">
        <v>2</v>
      </c>
      <c r="AX158">
        <v>150196156</v>
      </c>
      <c r="AY158">
        <v>1</v>
      </c>
      <c r="AZ158">
        <v>0</v>
      </c>
      <c r="BA158">
        <v>158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V158">
        <v>0</v>
      </c>
      <c r="CW158">
        <v>0</v>
      </c>
      <c r="CX158">
        <f>ROUND(Y158*Source!I138,9)</f>
        <v>0.3</v>
      </c>
      <c r="CY158">
        <f t="shared" si="22"/>
        <v>48.08</v>
      </c>
      <c r="CZ158">
        <f t="shared" si="23"/>
        <v>48.08</v>
      </c>
      <c r="DA158">
        <f t="shared" si="24"/>
        <v>1</v>
      </c>
      <c r="DB158">
        <f t="shared" si="20"/>
        <v>4.8</v>
      </c>
      <c r="DC158">
        <f t="shared" si="21"/>
        <v>0</v>
      </c>
      <c r="DD158" t="s">
        <v>3</v>
      </c>
      <c r="DE158" t="s">
        <v>3</v>
      </c>
      <c r="DF158">
        <f t="shared" si="8"/>
        <v>14.42</v>
      </c>
      <c r="DG158">
        <f t="shared" si="9"/>
        <v>0</v>
      </c>
      <c r="DH158">
        <f t="shared" si="10"/>
        <v>0</v>
      </c>
      <c r="DI158">
        <f t="shared" si="11"/>
        <v>0</v>
      </c>
      <c r="DJ158">
        <f t="shared" si="25"/>
        <v>14.42</v>
      </c>
      <c r="DK158">
        <v>0</v>
      </c>
      <c r="DL158" t="s">
        <v>3</v>
      </c>
      <c r="DM158">
        <v>0</v>
      </c>
      <c r="DN158" t="s">
        <v>3</v>
      </c>
      <c r="DO158">
        <v>0</v>
      </c>
    </row>
    <row r="159" spans="1:119" x14ac:dyDescent="0.2">
      <c r="A159">
        <f>ROW(Source!A138)</f>
        <v>138</v>
      </c>
      <c r="B159">
        <v>150194011</v>
      </c>
      <c r="C159">
        <v>150196136</v>
      </c>
      <c r="D159">
        <v>147297367</v>
      </c>
      <c r="E159">
        <v>1</v>
      </c>
      <c r="F159">
        <v>1</v>
      </c>
      <c r="G159">
        <v>35</v>
      </c>
      <c r="H159">
        <v>3</v>
      </c>
      <c r="I159" t="s">
        <v>752</v>
      </c>
      <c r="J159" t="s">
        <v>753</v>
      </c>
      <c r="K159" t="s">
        <v>754</v>
      </c>
      <c r="L159">
        <v>1346</v>
      </c>
      <c r="N159">
        <v>1009</v>
      </c>
      <c r="O159" t="s">
        <v>741</v>
      </c>
      <c r="P159" t="s">
        <v>741</v>
      </c>
      <c r="Q159">
        <v>1</v>
      </c>
      <c r="W159">
        <v>0</v>
      </c>
      <c r="X159">
        <v>-20334964</v>
      </c>
      <c r="Y159">
        <f t="shared" si="19"/>
        <v>0.03</v>
      </c>
      <c r="AA159">
        <v>29.29</v>
      </c>
      <c r="AB159">
        <v>0</v>
      </c>
      <c r="AC159">
        <v>0</v>
      </c>
      <c r="AD159">
        <v>0</v>
      </c>
      <c r="AE159">
        <v>29.29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M159">
        <v>-2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3</v>
      </c>
      <c r="AT159">
        <v>1.4999999999999999E-2</v>
      </c>
      <c r="AU159" t="s">
        <v>205</v>
      </c>
      <c r="AV159">
        <v>0</v>
      </c>
      <c r="AW159">
        <v>2</v>
      </c>
      <c r="AX159">
        <v>150196157</v>
      </c>
      <c r="AY159">
        <v>1</v>
      </c>
      <c r="AZ159">
        <v>0</v>
      </c>
      <c r="BA159">
        <v>159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V159">
        <v>0</v>
      </c>
      <c r="CW159">
        <v>0</v>
      </c>
      <c r="CX159">
        <f>ROUND(Y159*Source!I138,9)</f>
        <v>0.09</v>
      </c>
      <c r="CY159">
        <f t="shared" si="22"/>
        <v>29.29</v>
      </c>
      <c r="CZ159">
        <f t="shared" si="23"/>
        <v>29.29</v>
      </c>
      <c r="DA159">
        <f t="shared" si="24"/>
        <v>1</v>
      </c>
      <c r="DB159">
        <f t="shared" si="20"/>
        <v>0.88</v>
      </c>
      <c r="DC159">
        <f t="shared" si="21"/>
        <v>0</v>
      </c>
      <c r="DD159" t="s">
        <v>3</v>
      </c>
      <c r="DE159" t="s">
        <v>3</v>
      </c>
      <c r="DF159">
        <f t="shared" si="8"/>
        <v>2.64</v>
      </c>
      <c r="DG159">
        <f t="shared" si="9"/>
        <v>0</v>
      </c>
      <c r="DH159">
        <f t="shared" si="10"/>
        <v>0</v>
      </c>
      <c r="DI159">
        <f t="shared" si="11"/>
        <v>0</v>
      </c>
      <c r="DJ159">
        <f t="shared" si="25"/>
        <v>2.64</v>
      </c>
      <c r="DK159">
        <v>0</v>
      </c>
      <c r="DL159" t="s">
        <v>3</v>
      </c>
      <c r="DM159">
        <v>0</v>
      </c>
      <c r="DN159" t="s">
        <v>3</v>
      </c>
      <c r="DO159">
        <v>0</v>
      </c>
    </row>
    <row r="160" spans="1:119" x14ac:dyDescent="0.2">
      <c r="A160">
        <f>ROW(Source!A138)</f>
        <v>138</v>
      </c>
      <c r="B160">
        <v>150194011</v>
      </c>
      <c r="C160">
        <v>150196136</v>
      </c>
      <c r="D160">
        <v>147297929</v>
      </c>
      <c r="E160">
        <v>1</v>
      </c>
      <c r="F160">
        <v>1</v>
      </c>
      <c r="G160">
        <v>35</v>
      </c>
      <c r="H160">
        <v>3</v>
      </c>
      <c r="I160" t="s">
        <v>771</v>
      </c>
      <c r="J160" t="s">
        <v>772</v>
      </c>
      <c r="K160" t="s">
        <v>773</v>
      </c>
      <c r="L160">
        <v>1327</v>
      </c>
      <c r="N160">
        <v>1005</v>
      </c>
      <c r="O160" t="s">
        <v>751</v>
      </c>
      <c r="P160" t="s">
        <v>751</v>
      </c>
      <c r="Q160">
        <v>1</v>
      </c>
      <c r="W160">
        <v>0</v>
      </c>
      <c r="X160">
        <v>-1773913456</v>
      </c>
      <c r="Y160">
        <f t="shared" si="19"/>
        <v>0.02</v>
      </c>
      <c r="AA160">
        <v>459.29</v>
      </c>
      <c r="AB160">
        <v>0</v>
      </c>
      <c r="AC160">
        <v>0</v>
      </c>
      <c r="AD160">
        <v>0</v>
      </c>
      <c r="AE160">
        <v>459.29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M160">
        <v>-2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0.01</v>
      </c>
      <c r="AU160" t="s">
        <v>205</v>
      </c>
      <c r="AV160">
        <v>0</v>
      </c>
      <c r="AW160">
        <v>2</v>
      </c>
      <c r="AX160">
        <v>150196158</v>
      </c>
      <c r="AY160">
        <v>1</v>
      </c>
      <c r="AZ160">
        <v>0</v>
      </c>
      <c r="BA160">
        <v>160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V160">
        <v>0</v>
      </c>
      <c r="CW160">
        <v>0</v>
      </c>
      <c r="CX160">
        <f>ROUND(Y160*Source!I138,9)</f>
        <v>0.06</v>
      </c>
      <c r="CY160">
        <f t="shared" si="22"/>
        <v>459.29</v>
      </c>
      <c r="CZ160">
        <f t="shared" si="23"/>
        <v>459.29</v>
      </c>
      <c r="DA160">
        <f t="shared" si="24"/>
        <v>1</v>
      </c>
      <c r="DB160">
        <f t="shared" si="20"/>
        <v>9.18</v>
      </c>
      <c r="DC160">
        <f t="shared" si="21"/>
        <v>0</v>
      </c>
      <c r="DD160" t="s">
        <v>3</v>
      </c>
      <c r="DE160" t="s">
        <v>3</v>
      </c>
      <c r="DF160">
        <f t="shared" si="8"/>
        <v>27.56</v>
      </c>
      <c r="DG160">
        <f t="shared" si="9"/>
        <v>0</v>
      </c>
      <c r="DH160">
        <f t="shared" si="10"/>
        <v>0</v>
      </c>
      <c r="DI160">
        <f t="shared" si="11"/>
        <v>0</v>
      </c>
      <c r="DJ160">
        <f t="shared" si="25"/>
        <v>27.56</v>
      </c>
      <c r="DK160">
        <v>0</v>
      </c>
      <c r="DL160" t="s">
        <v>3</v>
      </c>
      <c r="DM160">
        <v>0</v>
      </c>
      <c r="DN160" t="s">
        <v>3</v>
      </c>
      <c r="DO160">
        <v>0</v>
      </c>
    </row>
    <row r="161" spans="1:119" x14ac:dyDescent="0.2">
      <c r="A161">
        <f>ROW(Source!A138)</f>
        <v>138</v>
      </c>
      <c r="B161">
        <v>150194011</v>
      </c>
      <c r="C161">
        <v>150196136</v>
      </c>
      <c r="D161">
        <v>147286133</v>
      </c>
      <c r="E161">
        <v>35</v>
      </c>
      <c r="F161">
        <v>1</v>
      </c>
      <c r="G161">
        <v>35</v>
      </c>
      <c r="H161">
        <v>3</v>
      </c>
      <c r="I161" t="s">
        <v>774</v>
      </c>
      <c r="J161" t="s">
        <v>775</v>
      </c>
      <c r="K161" t="s">
        <v>776</v>
      </c>
      <c r="L161">
        <v>1348</v>
      </c>
      <c r="N161">
        <v>1009</v>
      </c>
      <c r="O161" t="s">
        <v>737</v>
      </c>
      <c r="P161" t="s">
        <v>737</v>
      </c>
      <c r="Q161">
        <v>1000</v>
      </c>
      <c r="W161">
        <v>0</v>
      </c>
      <c r="X161">
        <v>549931194</v>
      </c>
      <c r="Y161">
        <f t="shared" si="19"/>
        <v>7.6000000000000004E-5</v>
      </c>
      <c r="AA161">
        <v>95071.08</v>
      </c>
      <c r="AB161">
        <v>0</v>
      </c>
      <c r="AC161">
        <v>0</v>
      </c>
      <c r="AD161">
        <v>0</v>
      </c>
      <c r="AE161">
        <v>95071.08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M161">
        <v>-2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3.8000000000000002E-5</v>
      </c>
      <c r="AU161" t="s">
        <v>205</v>
      </c>
      <c r="AV161">
        <v>0</v>
      </c>
      <c r="AW161">
        <v>2</v>
      </c>
      <c r="AX161">
        <v>150196160</v>
      </c>
      <c r="AY161">
        <v>2</v>
      </c>
      <c r="AZ161">
        <v>22528</v>
      </c>
      <c r="BA161">
        <v>161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V161">
        <v>0</v>
      </c>
      <c r="CW161">
        <v>0</v>
      </c>
      <c r="CX161">
        <f>ROUND(Y161*Source!I138,9)</f>
        <v>2.2800000000000001E-4</v>
      </c>
      <c r="CY161">
        <f t="shared" si="22"/>
        <v>95071.08</v>
      </c>
      <c r="CZ161">
        <f t="shared" si="23"/>
        <v>95071.08</v>
      </c>
      <c r="DA161">
        <f t="shared" si="24"/>
        <v>1</v>
      </c>
      <c r="DB161">
        <f t="shared" si="20"/>
        <v>7.22</v>
      </c>
      <c r="DC161">
        <f t="shared" si="21"/>
        <v>0</v>
      </c>
      <c r="DD161" t="s">
        <v>3</v>
      </c>
      <c r="DE161" t="s">
        <v>3</v>
      </c>
      <c r="DF161">
        <f t="shared" si="8"/>
        <v>21.68</v>
      </c>
      <c r="DG161">
        <f t="shared" si="9"/>
        <v>0</v>
      </c>
      <c r="DH161">
        <f t="shared" si="10"/>
        <v>0</v>
      </c>
      <c r="DI161">
        <f t="shared" si="11"/>
        <v>0</v>
      </c>
      <c r="DJ161">
        <f t="shared" si="25"/>
        <v>21.68</v>
      </c>
      <c r="DK161">
        <v>0</v>
      </c>
      <c r="DL161" t="s">
        <v>3</v>
      </c>
      <c r="DM161">
        <v>0</v>
      </c>
      <c r="DN161" t="s">
        <v>3</v>
      </c>
      <c r="DO161">
        <v>0</v>
      </c>
    </row>
    <row r="162" spans="1:119" x14ac:dyDescent="0.2">
      <c r="A162">
        <f>ROW(Source!A138)</f>
        <v>138</v>
      </c>
      <c r="B162">
        <v>150194011</v>
      </c>
      <c r="C162">
        <v>150196136</v>
      </c>
      <c r="D162">
        <v>147296066</v>
      </c>
      <c r="E162">
        <v>1</v>
      </c>
      <c r="F162">
        <v>1</v>
      </c>
      <c r="G162">
        <v>35</v>
      </c>
      <c r="H162">
        <v>3</v>
      </c>
      <c r="I162" t="s">
        <v>765</v>
      </c>
      <c r="J162" t="s">
        <v>766</v>
      </c>
      <c r="K162" t="s">
        <v>767</v>
      </c>
      <c r="L162">
        <v>1346</v>
      </c>
      <c r="N162">
        <v>1009</v>
      </c>
      <c r="O162" t="s">
        <v>741</v>
      </c>
      <c r="P162" t="s">
        <v>741</v>
      </c>
      <c r="Q162">
        <v>1</v>
      </c>
      <c r="W162">
        <v>0</v>
      </c>
      <c r="X162">
        <v>181517458</v>
      </c>
      <c r="Y162">
        <f t="shared" si="19"/>
        <v>2.5999999999999999E-2</v>
      </c>
      <c r="AA162">
        <v>137.97</v>
      </c>
      <c r="AB162">
        <v>0</v>
      </c>
      <c r="AC162">
        <v>0</v>
      </c>
      <c r="AD162">
        <v>0</v>
      </c>
      <c r="AE162">
        <v>137.97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M162">
        <v>-2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1.2999999999999999E-2</v>
      </c>
      <c r="AU162" t="s">
        <v>205</v>
      </c>
      <c r="AV162">
        <v>0</v>
      </c>
      <c r="AW162">
        <v>2</v>
      </c>
      <c r="AX162">
        <v>150196159</v>
      </c>
      <c r="AY162">
        <v>1</v>
      </c>
      <c r="AZ162">
        <v>0</v>
      </c>
      <c r="BA162">
        <v>162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V162">
        <v>0</v>
      </c>
      <c r="CW162">
        <v>0</v>
      </c>
      <c r="CX162">
        <f>ROUND(Y162*Source!I138,9)</f>
        <v>7.8E-2</v>
      </c>
      <c r="CY162">
        <f t="shared" si="22"/>
        <v>137.97</v>
      </c>
      <c r="CZ162">
        <f t="shared" si="23"/>
        <v>137.97</v>
      </c>
      <c r="DA162">
        <f t="shared" si="24"/>
        <v>1</v>
      </c>
      <c r="DB162">
        <f t="shared" si="20"/>
        <v>3.58</v>
      </c>
      <c r="DC162">
        <f t="shared" si="21"/>
        <v>0</v>
      </c>
      <c r="DD162" t="s">
        <v>3</v>
      </c>
      <c r="DE162" t="s">
        <v>3</v>
      </c>
      <c r="DF162">
        <f t="shared" si="8"/>
        <v>10.76</v>
      </c>
      <c r="DG162">
        <f t="shared" si="9"/>
        <v>0</v>
      </c>
      <c r="DH162">
        <f t="shared" si="10"/>
        <v>0</v>
      </c>
      <c r="DI162">
        <f t="shared" si="11"/>
        <v>0</v>
      </c>
      <c r="DJ162">
        <f t="shared" si="25"/>
        <v>10.76</v>
      </c>
      <c r="DK162">
        <v>0</v>
      </c>
      <c r="DL162" t="s">
        <v>3</v>
      </c>
      <c r="DM162">
        <v>0</v>
      </c>
      <c r="DN162" t="s">
        <v>3</v>
      </c>
      <c r="DO162">
        <v>0</v>
      </c>
    </row>
    <row r="163" spans="1:119" x14ac:dyDescent="0.2">
      <c r="A163">
        <f>ROW(Source!A139)</f>
        <v>139</v>
      </c>
      <c r="B163">
        <v>150194011</v>
      </c>
      <c r="C163">
        <v>150196161</v>
      </c>
      <c r="D163">
        <v>147282019</v>
      </c>
      <c r="E163">
        <v>35</v>
      </c>
      <c r="F163">
        <v>1</v>
      </c>
      <c r="G163">
        <v>35</v>
      </c>
      <c r="H163">
        <v>1</v>
      </c>
      <c r="I163" t="s">
        <v>727</v>
      </c>
      <c r="J163" t="s">
        <v>3</v>
      </c>
      <c r="K163" t="s">
        <v>728</v>
      </c>
      <c r="L163">
        <v>1191</v>
      </c>
      <c r="N163">
        <v>1013</v>
      </c>
      <c r="O163" t="s">
        <v>729</v>
      </c>
      <c r="P163" t="s">
        <v>729</v>
      </c>
      <c r="Q163">
        <v>1</v>
      </c>
      <c r="W163">
        <v>0</v>
      </c>
      <c r="X163">
        <v>476480486</v>
      </c>
      <c r="Y163">
        <f>(AT163*12)</f>
        <v>3.12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M163">
        <v>-2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0.26</v>
      </c>
      <c r="AU163" t="s">
        <v>163</v>
      </c>
      <c r="AV163">
        <v>1</v>
      </c>
      <c r="AW163">
        <v>2</v>
      </c>
      <c r="AX163">
        <v>150196166</v>
      </c>
      <c r="AY163">
        <v>1</v>
      </c>
      <c r="AZ163">
        <v>0</v>
      </c>
      <c r="BA163">
        <v>163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U163">
        <f>ROUND(AT163*Source!I139*AH163*AL163,2)</f>
        <v>0</v>
      </c>
      <c r="CV163">
        <f>ROUND(Y163*Source!I139,9)</f>
        <v>24.96</v>
      </c>
      <c r="CW163">
        <v>0</v>
      </c>
      <c r="CX163">
        <f>ROUND(Y163*Source!I139,9)</f>
        <v>24.96</v>
      </c>
      <c r="CY163">
        <f>AD163</f>
        <v>0</v>
      </c>
      <c r="CZ163">
        <f>AH163</f>
        <v>0</v>
      </c>
      <c r="DA163">
        <f>AL163</f>
        <v>1</v>
      </c>
      <c r="DB163">
        <f>ROUND((ROUND(AT163*CZ163,2)*12),6)</f>
        <v>0</v>
      </c>
      <c r="DC163">
        <f>ROUND((ROUND(AT163*AG163,2)*12),6)</f>
        <v>0</v>
      </c>
      <c r="DD163" t="s">
        <v>3</v>
      </c>
      <c r="DE163" t="s">
        <v>3</v>
      </c>
      <c r="DF163">
        <f t="shared" si="8"/>
        <v>0</v>
      </c>
      <c r="DG163">
        <f t="shared" si="9"/>
        <v>0</v>
      </c>
      <c r="DH163">
        <f t="shared" si="10"/>
        <v>0</v>
      </c>
      <c r="DI163">
        <f t="shared" si="11"/>
        <v>0</v>
      </c>
      <c r="DJ163">
        <f>DI163</f>
        <v>0</v>
      </c>
      <c r="DK163">
        <v>0</v>
      </c>
      <c r="DL163" t="s">
        <v>3</v>
      </c>
      <c r="DM163">
        <v>0</v>
      </c>
      <c r="DN163" t="s">
        <v>3</v>
      </c>
      <c r="DO163">
        <v>0</v>
      </c>
    </row>
    <row r="164" spans="1:119" x14ac:dyDescent="0.2">
      <c r="A164">
        <f>ROW(Source!A139)</f>
        <v>139</v>
      </c>
      <c r="B164">
        <v>150194011</v>
      </c>
      <c r="C164">
        <v>150196161</v>
      </c>
      <c r="D164">
        <v>147297367</v>
      </c>
      <c r="E164">
        <v>1</v>
      </c>
      <c r="F164">
        <v>1</v>
      </c>
      <c r="G164">
        <v>35</v>
      </c>
      <c r="H164">
        <v>3</v>
      </c>
      <c r="I164" t="s">
        <v>752</v>
      </c>
      <c r="J164" t="s">
        <v>753</v>
      </c>
      <c r="K164" t="s">
        <v>754</v>
      </c>
      <c r="L164">
        <v>1346</v>
      </c>
      <c r="N164">
        <v>1009</v>
      </c>
      <c r="O164" t="s">
        <v>741</v>
      </c>
      <c r="P164" t="s">
        <v>741</v>
      </c>
      <c r="Q164">
        <v>1</v>
      </c>
      <c r="W164">
        <v>0</v>
      </c>
      <c r="X164">
        <v>-20334964</v>
      </c>
      <c r="Y164">
        <f>(AT164*12)</f>
        <v>2.4000000000000004</v>
      </c>
      <c r="AA164">
        <v>29.29</v>
      </c>
      <c r="AB164">
        <v>0</v>
      </c>
      <c r="AC164">
        <v>0</v>
      </c>
      <c r="AD164">
        <v>0</v>
      </c>
      <c r="AE164">
        <v>29.29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M164">
        <v>-2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0.2</v>
      </c>
      <c r="AU164" t="s">
        <v>163</v>
      </c>
      <c r="AV164">
        <v>0</v>
      </c>
      <c r="AW164">
        <v>2</v>
      </c>
      <c r="AX164">
        <v>150196167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V164">
        <v>0</v>
      </c>
      <c r="CW164">
        <v>0</v>
      </c>
      <c r="CX164">
        <f>ROUND(Y164*Source!I139,9)</f>
        <v>19.2</v>
      </c>
      <c r="CY164">
        <f>AA164</f>
        <v>29.29</v>
      </c>
      <c r="CZ164">
        <f>AE164</f>
        <v>29.29</v>
      </c>
      <c r="DA164">
        <f>AI164</f>
        <v>1</v>
      </c>
      <c r="DB164">
        <f>ROUND((ROUND(AT164*CZ164,2)*12),6)</f>
        <v>70.319999999999993</v>
      </c>
      <c r="DC164">
        <f>ROUND((ROUND(AT164*AG164,2)*12),6)</f>
        <v>0</v>
      </c>
      <c r="DD164" t="s">
        <v>3</v>
      </c>
      <c r="DE164" t="s">
        <v>3</v>
      </c>
      <c r="DF164">
        <f t="shared" si="8"/>
        <v>562.37</v>
      </c>
      <c r="DG164">
        <f t="shared" si="9"/>
        <v>0</v>
      </c>
      <c r="DH164">
        <f t="shared" si="10"/>
        <v>0</v>
      </c>
      <c r="DI164">
        <f t="shared" si="11"/>
        <v>0</v>
      </c>
      <c r="DJ164">
        <f>DF164</f>
        <v>562.37</v>
      </c>
      <c r="DK164">
        <v>0</v>
      </c>
      <c r="DL164" t="s">
        <v>3</v>
      </c>
      <c r="DM164">
        <v>0</v>
      </c>
      <c r="DN164" t="s">
        <v>3</v>
      </c>
      <c r="DO164">
        <v>0</v>
      </c>
    </row>
    <row r="165" spans="1:119" x14ac:dyDescent="0.2">
      <c r="A165">
        <f>ROW(Source!A175)</f>
        <v>175</v>
      </c>
      <c r="B165">
        <v>150194011</v>
      </c>
      <c r="C165">
        <v>150196168</v>
      </c>
      <c r="D165">
        <v>147282019</v>
      </c>
      <c r="E165">
        <v>35</v>
      </c>
      <c r="F165">
        <v>1</v>
      </c>
      <c r="G165">
        <v>35</v>
      </c>
      <c r="H165">
        <v>1</v>
      </c>
      <c r="I165" t="s">
        <v>727</v>
      </c>
      <c r="J165" t="s">
        <v>3</v>
      </c>
      <c r="K165" t="s">
        <v>728</v>
      </c>
      <c r="L165">
        <v>1191</v>
      </c>
      <c r="N165">
        <v>1013</v>
      </c>
      <c r="O165" t="s">
        <v>729</v>
      </c>
      <c r="P165" t="s">
        <v>729</v>
      </c>
      <c r="Q165">
        <v>1</v>
      </c>
      <c r="W165">
        <v>0</v>
      </c>
      <c r="X165">
        <v>476480486</v>
      </c>
      <c r="Y165">
        <f>(AT165*8)</f>
        <v>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M165">
        <v>-2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0.5</v>
      </c>
      <c r="AU165" t="s">
        <v>216</v>
      </c>
      <c r="AV165">
        <v>1</v>
      </c>
      <c r="AW165">
        <v>2</v>
      </c>
      <c r="AX165">
        <v>150196171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U165">
        <f>ROUND(AT165*Source!I175*AH165*AL165,2)</f>
        <v>0</v>
      </c>
      <c r="CV165">
        <f>ROUND(Y165*Source!I175,9)</f>
        <v>20</v>
      </c>
      <c r="CW165">
        <v>0</v>
      </c>
      <c r="CX165">
        <f>ROUND(Y165*Source!I175,9)</f>
        <v>20</v>
      </c>
      <c r="CY165">
        <f>AD165</f>
        <v>0</v>
      </c>
      <c r="CZ165">
        <f>AH165</f>
        <v>0</v>
      </c>
      <c r="DA165">
        <f>AL165</f>
        <v>1</v>
      </c>
      <c r="DB165">
        <f>ROUND((ROUND(AT165*CZ165,2)*8),6)</f>
        <v>0</v>
      </c>
      <c r="DC165">
        <f>ROUND((ROUND(AT165*AG165,2)*8),6)</f>
        <v>0</v>
      </c>
      <c r="DD165" t="s">
        <v>3</v>
      </c>
      <c r="DE165" t="s">
        <v>3</v>
      </c>
      <c r="DF165">
        <f t="shared" si="8"/>
        <v>0</v>
      </c>
      <c r="DG165">
        <f t="shared" si="9"/>
        <v>0</v>
      </c>
      <c r="DH165">
        <f t="shared" si="10"/>
        <v>0</v>
      </c>
      <c r="DI165">
        <f t="shared" si="11"/>
        <v>0</v>
      </c>
      <c r="DJ165">
        <f>DI165</f>
        <v>0</v>
      </c>
      <c r="DK165">
        <v>0</v>
      </c>
      <c r="DL165" t="s">
        <v>3</v>
      </c>
      <c r="DM165">
        <v>0</v>
      </c>
      <c r="DN165" t="s">
        <v>3</v>
      </c>
      <c r="DO165">
        <v>0</v>
      </c>
    </row>
    <row r="166" spans="1:119" x14ac:dyDescent="0.2">
      <c r="A166">
        <f>ROW(Source!A176)</f>
        <v>176</v>
      </c>
      <c r="B166">
        <v>150194011</v>
      </c>
      <c r="C166">
        <v>150196172</v>
      </c>
      <c r="D166">
        <v>147282019</v>
      </c>
      <c r="E166">
        <v>35</v>
      </c>
      <c r="F166">
        <v>1</v>
      </c>
      <c r="G166">
        <v>35</v>
      </c>
      <c r="H166">
        <v>1</v>
      </c>
      <c r="I166" t="s">
        <v>727</v>
      </c>
      <c r="J166" t="s">
        <v>3</v>
      </c>
      <c r="K166" t="s">
        <v>728</v>
      </c>
      <c r="L166">
        <v>1191</v>
      </c>
      <c r="N166">
        <v>1013</v>
      </c>
      <c r="O166" t="s">
        <v>729</v>
      </c>
      <c r="P166" t="s">
        <v>729</v>
      </c>
      <c r="Q166">
        <v>1</v>
      </c>
      <c r="W166">
        <v>0</v>
      </c>
      <c r="X166">
        <v>476480486</v>
      </c>
      <c r="Y166">
        <f>(AT166*4)</f>
        <v>7.04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M166">
        <v>-2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1.76</v>
      </c>
      <c r="AU166" t="s">
        <v>196</v>
      </c>
      <c r="AV166">
        <v>1</v>
      </c>
      <c r="AW166">
        <v>2</v>
      </c>
      <c r="AX166">
        <v>150196175</v>
      </c>
      <c r="AY166">
        <v>1</v>
      </c>
      <c r="AZ166">
        <v>0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U166">
        <f>ROUND(AT166*Source!I176*AH166*AL166,2)</f>
        <v>0</v>
      </c>
      <c r="CV166">
        <f>ROUND(Y166*Source!I176,9)</f>
        <v>35.200000000000003</v>
      </c>
      <c r="CW166">
        <v>0</v>
      </c>
      <c r="CX166">
        <f>ROUND(Y166*Source!I176,9)</f>
        <v>35.200000000000003</v>
      </c>
      <c r="CY166">
        <f>AD166</f>
        <v>0</v>
      </c>
      <c r="CZ166">
        <f>AH166</f>
        <v>0</v>
      </c>
      <c r="DA166">
        <f>AL166</f>
        <v>1</v>
      </c>
      <c r="DB166">
        <f>ROUND((ROUND(AT166*CZ166,2)*4),6)</f>
        <v>0</v>
      </c>
      <c r="DC166">
        <f>ROUND((ROUND(AT166*AG166,2)*4),6)</f>
        <v>0</v>
      </c>
      <c r="DD166" t="s">
        <v>3</v>
      </c>
      <c r="DE166" t="s">
        <v>3</v>
      </c>
      <c r="DF166">
        <f t="shared" si="8"/>
        <v>0</v>
      </c>
      <c r="DG166">
        <f t="shared" si="9"/>
        <v>0</v>
      </c>
      <c r="DH166">
        <f t="shared" si="10"/>
        <v>0</v>
      </c>
      <c r="DI166">
        <f t="shared" si="11"/>
        <v>0</v>
      </c>
      <c r="DJ166">
        <f>DI166</f>
        <v>0</v>
      </c>
      <c r="DK166">
        <v>0</v>
      </c>
      <c r="DL166" t="s">
        <v>3</v>
      </c>
      <c r="DM166">
        <v>0</v>
      </c>
      <c r="DN166" t="s">
        <v>3</v>
      </c>
      <c r="DO166">
        <v>0</v>
      </c>
    </row>
    <row r="167" spans="1:119" x14ac:dyDescent="0.2">
      <c r="A167">
        <f>ROW(Source!A177)</f>
        <v>177</v>
      </c>
      <c r="B167">
        <v>150194011</v>
      </c>
      <c r="C167">
        <v>150196176</v>
      </c>
      <c r="D167">
        <v>147282019</v>
      </c>
      <c r="E167">
        <v>35</v>
      </c>
      <c r="F167">
        <v>1</v>
      </c>
      <c r="G167">
        <v>35</v>
      </c>
      <c r="H167">
        <v>1</v>
      </c>
      <c r="I167" t="s">
        <v>727</v>
      </c>
      <c r="J167" t="s">
        <v>3</v>
      </c>
      <c r="K167" t="s">
        <v>728</v>
      </c>
      <c r="L167">
        <v>1191</v>
      </c>
      <c r="N167">
        <v>1013</v>
      </c>
      <c r="O167" t="s">
        <v>729</v>
      </c>
      <c r="P167" t="s">
        <v>729</v>
      </c>
      <c r="Q167">
        <v>1</v>
      </c>
      <c r="W167">
        <v>0</v>
      </c>
      <c r="X167">
        <v>476480486</v>
      </c>
      <c r="Y167">
        <f t="shared" ref="Y167:Y183" si="26">AT167</f>
        <v>3.38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M167">
        <v>-2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3.38</v>
      </c>
      <c r="AU167" t="s">
        <v>3</v>
      </c>
      <c r="AV167">
        <v>1</v>
      </c>
      <c r="AW167">
        <v>2</v>
      </c>
      <c r="AX167">
        <v>150196183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U167">
        <f>ROUND(AT167*Source!I177*AH167*AL167,2)</f>
        <v>0</v>
      </c>
      <c r="CV167">
        <f>ROUND(Y167*Source!I177,9)</f>
        <v>16.899999999999999</v>
      </c>
      <c r="CW167">
        <v>0</v>
      </c>
      <c r="CX167">
        <f>ROUND(Y167*Source!I177,9)</f>
        <v>16.899999999999999</v>
      </c>
      <c r="CY167">
        <f>AD167</f>
        <v>0</v>
      </c>
      <c r="CZ167">
        <f>AH167</f>
        <v>0</v>
      </c>
      <c r="DA167">
        <f>AL167</f>
        <v>1</v>
      </c>
      <c r="DB167">
        <f t="shared" ref="DB167:DB183" si="27">ROUND(ROUND(AT167*CZ167,2),6)</f>
        <v>0</v>
      </c>
      <c r="DC167">
        <f t="shared" ref="DC167:DC183" si="28">ROUND(ROUND(AT167*AG167,2),6)</f>
        <v>0</v>
      </c>
      <c r="DD167" t="s">
        <v>3</v>
      </c>
      <c r="DE167" t="s">
        <v>3</v>
      </c>
      <c r="DF167">
        <f t="shared" si="8"/>
        <v>0</v>
      </c>
      <c r="DG167">
        <f t="shared" si="9"/>
        <v>0</v>
      </c>
      <c r="DH167">
        <f t="shared" si="10"/>
        <v>0</v>
      </c>
      <c r="DI167">
        <f t="shared" si="11"/>
        <v>0</v>
      </c>
      <c r="DJ167">
        <f>DI167</f>
        <v>0</v>
      </c>
      <c r="DK167">
        <v>0</v>
      </c>
      <c r="DL167" t="s">
        <v>3</v>
      </c>
      <c r="DM167">
        <v>0</v>
      </c>
      <c r="DN167" t="s">
        <v>3</v>
      </c>
      <c r="DO167">
        <v>0</v>
      </c>
    </row>
    <row r="168" spans="1:119" x14ac:dyDescent="0.2">
      <c r="A168">
        <f>ROW(Source!A177)</f>
        <v>177</v>
      </c>
      <c r="B168">
        <v>150194011</v>
      </c>
      <c r="C168">
        <v>150196176</v>
      </c>
      <c r="D168">
        <v>147297367</v>
      </c>
      <c r="E168">
        <v>1</v>
      </c>
      <c r="F168">
        <v>1</v>
      </c>
      <c r="G168">
        <v>35</v>
      </c>
      <c r="H168">
        <v>3</v>
      </c>
      <c r="I168" t="s">
        <v>752</v>
      </c>
      <c r="J168" t="s">
        <v>753</v>
      </c>
      <c r="K168" t="s">
        <v>754</v>
      </c>
      <c r="L168">
        <v>1346</v>
      </c>
      <c r="N168">
        <v>1009</v>
      </c>
      <c r="O168" t="s">
        <v>741</v>
      </c>
      <c r="P168" t="s">
        <v>741</v>
      </c>
      <c r="Q168">
        <v>1</v>
      </c>
      <c r="W168">
        <v>0</v>
      </c>
      <c r="X168">
        <v>-20334964</v>
      </c>
      <c r="Y168">
        <f t="shared" si="26"/>
        <v>0.1</v>
      </c>
      <c r="AA168">
        <v>29.29</v>
      </c>
      <c r="AB168">
        <v>0</v>
      </c>
      <c r="AC168">
        <v>0</v>
      </c>
      <c r="AD168">
        <v>0</v>
      </c>
      <c r="AE168">
        <v>29.29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M168">
        <v>-2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0.1</v>
      </c>
      <c r="AU168" t="s">
        <v>3</v>
      </c>
      <c r="AV168">
        <v>0</v>
      </c>
      <c r="AW168">
        <v>2</v>
      </c>
      <c r="AX168">
        <v>150196184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V168">
        <v>0</v>
      </c>
      <c r="CW168">
        <v>0</v>
      </c>
      <c r="CX168">
        <f>ROUND(Y168*Source!I177,9)</f>
        <v>0.5</v>
      </c>
      <c r="CY168">
        <f>AA168</f>
        <v>29.29</v>
      </c>
      <c r="CZ168">
        <f>AE168</f>
        <v>29.29</v>
      </c>
      <c r="DA168">
        <f>AI168</f>
        <v>1</v>
      </c>
      <c r="DB168">
        <f t="shared" si="27"/>
        <v>2.93</v>
      </c>
      <c r="DC168">
        <f t="shared" si="28"/>
        <v>0</v>
      </c>
      <c r="DD168" t="s">
        <v>3</v>
      </c>
      <c r="DE168" t="s">
        <v>3</v>
      </c>
      <c r="DF168">
        <f t="shared" si="8"/>
        <v>14.65</v>
      </c>
      <c r="DG168">
        <f t="shared" si="9"/>
        <v>0</v>
      </c>
      <c r="DH168">
        <f t="shared" si="10"/>
        <v>0</v>
      </c>
      <c r="DI168">
        <f t="shared" si="11"/>
        <v>0</v>
      </c>
      <c r="DJ168">
        <f>DF168</f>
        <v>14.65</v>
      </c>
      <c r="DK168">
        <v>0</v>
      </c>
      <c r="DL168" t="s">
        <v>3</v>
      </c>
      <c r="DM168">
        <v>0</v>
      </c>
      <c r="DN168" t="s">
        <v>3</v>
      </c>
      <c r="DO168">
        <v>0</v>
      </c>
    </row>
    <row r="169" spans="1:119" x14ac:dyDescent="0.2">
      <c r="A169">
        <f>ROW(Source!A177)</f>
        <v>177</v>
      </c>
      <c r="B169">
        <v>150194011</v>
      </c>
      <c r="C169">
        <v>150196176</v>
      </c>
      <c r="D169">
        <v>147286113</v>
      </c>
      <c r="E169">
        <v>35</v>
      </c>
      <c r="F169">
        <v>1</v>
      </c>
      <c r="G169">
        <v>35</v>
      </c>
      <c r="H169">
        <v>3</v>
      </c>
      <c r="I169" t="s">
        <v>777</v>
      </c>
      <c r="J169" t="s">
        <v>778</v>
      </c>
      <c r="K169" t="s">
        <v>779</v>
      </c>
      <c r="L169">
        <v>1348</v>
      </c>
      <c r="N169">
        <v>1009</v>
      </c>
      <c r="O169" t="s">
        <v>737</v>
      </c>
      <c r="P169" t="s">
        <v>737</v>
      </c>
      <c r="Q169">
        <v>1000</v>
      </c>
      <c r="W169">
        <v>0</v>
      </c>
      <c r="X169">
        <v>1308955051</v>
      </c>
      <c r="Y169">
        <f t="shared" si="26"/>
        <v>2.4000000000000001E-5</v>
      </c>
      <c r="AA169">
        <v>108449.3</v>
      </c>
      <c r="AB169">
        <v>0</v>
      </c>
      <c r="AC169">
        <v>0</v>
      </c>
      <c r="AD169">
        <v>0</v>
      </c>
      <c r="AE169">
        <v>108449.3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M169">
        <v>-2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2.4000000000000001E-5</v>
      </c>
      <c r="AU169" t="s">
        <v>3</v>
      </c>
      <c r="AV169">
        <v>0</v>
      </c>
      <c r="AW169">
        <v>2</v>
      </c>
      <c r="AX169">
        <v>150196185</v>
      </c>
      <c r="AY169">
        <v>2</v>
      </c>
      <c r="AZ169">
        <v>22528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V169">
        <v>0</v>
      </c>
      <c r="CW169">
        <v>0</v>
      </c>
      <c r="CX169">
        <f>ROUND(Y169*Source!I177,9)</f>
        <v>1.2E-4</v>
      </c>
      <c r="CY169">
        <f>AA169</f>
        <v>108449.3</v>
      </c>
      <c r="CZ169">
        <f>AE169</f>
        <v>108449.3</v>
      </c>
      <c r="DA169">
        <f>AI169</f>
        <v>1</v>
      </c>
      <c r="DB169">
        <f t="shared" si="27"/>
        <v>2.6</v>
      </c>
      <c r="DC169">
        <f t="shared" si="28"/>
        <v>0</v>
      </c>
      <c r="DD169" t="s">
        <v>3</v>
      </c>
      <c r="DE169" t="s">
        <v>3</v>
      </c>
      <c r="DF169">
        <f t="shared" si="8"/>
        <v>13.01</v>
      </c>
      <c r="DG169">
        <f t="shared" si="9"/>
        <v>0</v>
      </c>
      <c r="DH169">
        <f t="shared" si="10"/>
        <v>0</v>
      </c>
      <c r="DI169">
        <f t="shared" si="11"/>
        <v>0</v>
      </c>
      <c r="DJ169">
        <f>DF169</f>
        <v>13.01</v>
      </c>
      <c r="DK169">
        <v>0</v>
      </c>
      <c r="DL169" t="s">
        <v>3</v>
      </c>
      <c r="DM169">
        <v>0</v>
      </c>
      <c r="DN169" t="s">
        <v>3</v>
      </c>
      <c r="DO169">
        <v>0</v>
      </c>
    </row>
    <row r="170" spans="1:119" x14ac:dyDescent="0.2">
      <c r="A170">
        <f>ROW(Source!A178)</f>
        <v>178</v>
      </c>
      <c r="B170">
        <v>150194011</v>
      </c>
      <c r="C170">
        <v>150196186</v>
      </c>
      <c r="D170">
        <v>147282019</v>
      </c>
      <c r="E170">
        <v>35</v>
      </c>
      <c r="F170">
        <v>1</v>
      </c>
      <c r="G170">
        <v>35</v>
      </c>
      <c r="H170">
        <v>1</v>
      </c>
      <c r="I170" t="s">
        <v>727</v>
      </c>
      <c r="J170" t="s">
        <v>3</v>
      </c>
      <c r="K170" t="s">
        <v>728</v>
      </c>
      <c r="L170">
        <v>1191</v>
      </c>
      <c r="N170">
        <v>1013</v>
      </c>
      <c r="O170" t="s">
        <v>729</v>
      </c>
      <c r="P170" t="s">
        <v>729</v>
      </c>
      <c r="Q170">
        <v>1</v>
      </c>
      <c r="W170">
        <v>0</v>
      </c>
      <c r="X170">
        <v>476480486</v>
      </c>
      <c r="Y170">
        <f t="shared" si="26"/>
        <v>84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M170">
        <v>-2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84</v>
      </c>
      <c r="AU170" t="s">
        <v>3</v>
      </c>
      <c r="AV170">
        <v>1</v>
      </c>
      <c r="AW170">
        <v>2</v>
      </c>
      <c r="AX170">
        <v>150196215</v>
      </c>
      <c r="AY170">
        <v>1</v>
      </c>
      <c r="AZ170">
        <v>0</v>
      </c>
      <c r="BA170">
        <v>170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U170">
        <f>ROUND(AT170*Source!I178*AH170*AL170,2)</f>
        <v>0</v>
      </c>
      <c r="CV170">
        <f>ROUND(Y170*Source!I178,9)</f>
        <v>84</v>
      </c>
      <c r="CW170">
        <v>0</v>
      </c>
      <c r="CX170">
        <f>ROUND(Y170*Source!I178,9)</f>
        <v>84</v>
      </c>
      <c r="CY170">
        <f>AD170</f>
        <v>0</v>
      </c>
      <c r="CZ170">
        <f>AH170</f>
        <v>0</v>
      </c>
      <c r="DA170">
        <f>AL170</f>
        <v>1</v>
      </c>
      <c r="DB170">
        <f t="shared" si="27"/>
        <v>0</v>
      </c>
      <c r="DC170">
        <f t="shared" si="28"/>
        <v>0</v>
      </c>
      <c r="DD170" t="s">
        <v>3</v>
      </c>
      <c r="DE170" t="s">
        <v>3</v>
      </c>
      <c r="DF170">
        <f t="shared" si="8"/>
        <v>0</v>
      </c>
      <c r="DG170">
        <f t="shared" si="9"/>
        <v>0</v>
      </c>
      <c r="DH170">
        <f t="shared" si="10"/>
        <v>0</v>
      </c>
      <c r="DI170">
        <f t="shared" si="11"/>
        <v>0</v>
      </c>
      <c r="DJ170">
        <f>DI170</f>
        <v>0</v>
      </c>
      <c r="DK170">
        <v>0</v>
      </c>
      <c r="DL170" t="s">
        <v>3</v>
      </c>
      <c r="DM170">
        <v>0</v>
      </c>
      <c r="DN170" t="s">
        <v>3</v>
      </c>
      <c r="DO170">
        <v>0</v>
      </c>
    </row>
    <row r="171" spans="1:119" x14ac:dyDescent="0.2">
      <c r="A171">
        <f>ROW(Source!A178)</f>
        <v>178</v>
      </c>
      <c r="B171">
        <v>150194011</v>
      </c>
      <c r="C171">
        <v>150196186</v>
      </c>
      <c r="D171">
        <v>147296592</v>
      </c>
      <c r="E171">
        <v>1</v>
      </c>
      <c r="F171">
        <v>1</v>
      </c>
      <c r="G171">
        <v>35</v>
      </c>
      <c r="H171">
        <v>3</v>
      </c>
      <c r="I171" t="s">
        <v>780</v>
      </c>
      <c r="J171" t="s">
        <v>781</v>
      </c>
      <c r="K171" t="s">
        <v>782</v>
      </c>
      <c r="L171">
        <v>1348</v>
      </c>
      <c r="N171">
        <v>1009</v>
      </c>
      <c r="O171" t="s">
        <v>737</v>
      </c>
      <c r="P171" t="s">
        <v>737</v>
      </c>
      <c r="Q171">
        <v>1000</v>
      </c>
      <c r="W171">
        <v>0</v>
      </c>
      <c r="X171">
        <v>425402807</v>
      </c>
      <c r="Y171">
        <f t="shared" si="26"/>
        <v>8.0000000000000004E-4</v>
      </c>
      <c r="AA171">
        <v>169525.77</v>
      </c>
      <c r="AB171">
        <v>0</v>
      </c>
      <c r="AC171">
        <v>0</v>
      </c>
      <c r="AD171">
        <v>0</v>
      </c>
      <c r="AE171">
        <v>169525.77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M171">
        <v>-2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8.0000000000000004E-4</v>
      </c>
      <c r="AU171" t="s">
        <v>3</v>
      </c>
      <c r="AV171">
        <v>0</v>
      </c>
      <c r="AW171">
        <v>2</v>
      </c>
      <c r="AX171">
        <v>150196216</v>
      </c>
      <c r="AY171">
        <v>1</v>
      </c>
      <c r="AZ171">
        <v>0</v>
      </c>
      <c r="BA171">
        <v>171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V171">
        <v>0</v>
      </c>
      <c r="CW171">
        <v>0</v>
      </c>
      <c r="CX171">
        <f>ROUND(Y171*Source!I178,9)</f>
        <v>8.0000000000000004E-4</v>
      </c>
      <c r="CY171">
        <f t="shared" ref="CY171:CY183" si="29">AA171</f>
        <v>169525.77</v>
      </c>
      <c r="CZ171">
        <f t="shared" ref="CZ171:CZ183" si="30">AE171</f>
        <v>169525.77</v>
      </c>
      <c r="DA171">
        <f t="shared" ref="DA171:DA183" si="31">AI171</f>
        <v>1</v>
      </c>
      <c r="DB171">
        <f t="shared" si="27"/>
        <v>135.62</v>
      </c>
      <c r="DC171">
        <f t="shared" si="28"/>
        <v>0</v>
      </c>
      <c r="DD171" t="s">
        <v>3</v>
      </c>
      <c r="DE171" t="s">
        <v>3</v>
      </c>
      <c r="DF171">
        <f t="shared" si="8"/>
        <v>135.62</v>
      </c>
      <c r="DG171">
        <f t="shared" si="9"/>
        <v>0</v>
      </c>
      <c r="DH171">
        <f t="shared" si="10"/>
        <v>0</v>
      </c>
      <c r="DI171">
        <f t="shared" si="11"/>
        <v>0</v>
      </c>
      <c r="DJ171">
        <f t="shared" ref="DJ171:DJ183" si="32">DF171</f>
        <v>135.62</v>
      </c>
      <c r="DK171">
        <v>0</v>
      </c>
      <c r="DL171" t="s">
        <v>3</v>
      </c>
      <c r="DM171">
        <v>0</v>
      </c>
      <c r="DN171" t="s">
        <v>3</v>
      </c>
      <c r="DO171">
        <v>0</v>
      </c>
    </row>
    <row r="172" spans="1:119" x14ac:dyDescent="0.2">
      <c r="A172">
        <f>ROW(Source!A178)</f>
        <v>178</v>
      </c>
      <c r="B172">
        <v>150194011</v>
      </c>
      <c r="C172">
        <v>150196186</v>
      </c>
      <c r="D172">
        <v>147296666</v>
      </c>
      <c r="E172">
        <v>1</v>
      </c>
      <c r="F172">
        <v>1</v>
      </c>
      <c r="G172">
        <v>35</v>
      </c>
      <c r="H172">
        <v>3</v>
      </c>
      <c r="I172" t="s">
        <v>783</v>
      </c>
      <c r="J172" t="s">
        <v>784</v>
      </c>
      <c r="K172" t="s">
        <v>785</v>
      </c>
      <c r="L172">
        <v>1348</v>
      </c>
      <c r="N172">
        <v>1009</v>
      </c>
      <c r="O172" t="s">
        <v>737</v>
      </c>
      <c r="P172" t="s">
        <v>737</v>
      </c>
      <c r="Q172">
        <v>1000</v>
      </c>
      <c r="W172">
        <v>0</v>
      </c>
      <c r="X172">
        <v>-1078613856</v>
      </c>
      <c r="Y172">
        <f t="shared" si="26"/>
        <v>1E-4</v>
      </c>
      <c r="AA172">
        <v>252301.59</v>
      </c>
      <c r="AB172">
        <v>0</v>
      </c>
      <c r="AC172">
        <v>0</v>
      </c>
      <c r="AD172">
        <v>0</v>
      </c>
      <c r="AE172">
        <v>252301.59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M172">
        <v>-2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1E-4</v>
      </c>
      <c r="AU172" t="s">
        <v>3</v>
      </c>
      <c r="AV172">
        <v>0</v>
      </c>
      <c r="AW172">
        <v>2</v>
      </c>
      <c r="AX172">
        <v>150196217</v>
      </c>
      <c r="AY172">
        <v>1</v>
      </c>
      <c r="AZ172">
        <v>0</v>
      </c>
      <c r="BA172">
        <v>172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V172">
        <v>0</v>
      </c>
      <c r="CW172">
        <v>0</v>
      </c>
      <c r="CX172">
        <f>ROUND(Y172*Source!I178,9)</f>
        <v>1E-4</v>
      </c>
      <c r="CY172">
        <f t="shared" si="29"/>
        <v>252301.59</v>
      </c>
      <c r="CZ172">
        <f t="shared" si="30"/>
        <v>252301.59</v>
      </c>
      <c r="DA172">
        <f t="shared" si="31"/>
        <v>1</v>
      </c>
      <c r="DB172">
        <f t="shared" si="27"/>
        <v>25.23</v>
      </c>
      <c r="DC172">
        <f t="shared" si="28"/>
        <v>0</v>
      </c>
      <c r="DD172" t="s">
        <v>3</v>
      </c>
      <c r="DE172" t="s">
        <v>3</v>
      </c>
      <c r="DF172">
        <f t="shared" si="8"/>
        <v>25.23</v>
      </c>
      <c r="DG172">
        <f t="shared" si="9"/>
        <v>0</v>
      </c>
      <c r="DH172">
        <f t="shared" si="10"/>
        <v>0</v>
      </c>
      <c r="DI172">
        <f t="shared" si="11"/>
        <v>0</v>
      </c>
      <c r="DJ172">
        <f t="shared" si="32"/>
        <v>25.23</v>
      </c>
      <c r="DK172">
        <v>0</v>
      </c>
      <c r="DL172" t="s">
        <v>3</v>
      </c>
      <c r="DM172">
        <v>0</v>
      </c>
      <c r="DN172" t="s">
        <v>3</v>
      </c>
      <c r="DO172">
        <v>0</v>
      </c>
    </row>
    <row r="173" spans="1:119" x14ac:dyDescent="0.2">
      <c r="A173">
        <f>ROW(Source!A178)</f>
        <v>178</v>
      </c>
      <c r="B173">
        <v>150194011</v>
      </c>
      <c r="C173">
        <v>150196186</v>
      </c>
      <c r="D173">
        <v>147297462</v>
      </c>
      <c r="E173">
        <v>1</v>
      </c>
      <c r="F173">
        <v>1</v>
      </c>
      <c r="G173">
        <v>35</v>
      </c>
      <c r="H173">
        <v>3</v>
      </c>
      <c r="I173" t="s">
        <v>786</v>
      </c>
      <c r="J173" t="s">
        <v>787</v>
      </c>
      <c r="K173" t="s">
        <v>788</v>
      </c>
      <c r="L173">
        <v>1348</v>
      </c>
      <c r="N173">
        <v>1009</v>
      </c>
      <c r="O173" t="s">
        <v>737</v>
      </c>
      <c r="P173" t="s">
        <v>737</v>
      </c>
      <c r="Q173">
        <v>1000</v>
      </c>
      <c r="W173">
        <v>0</v>
      </c>
      <c r="X173">
        <v>815929747</v>
      </c>
      <c r="Y173">
        <f t="shared" si="26"/>
        <v>8.0000000000000004E-4</v>
      </c>
      <c r="AA173">
        <v>116329.32</v>
      </c>
      <c r="AB173">
        <v>0</v>
      </c>
      <c r="AC173">
        <v>0</v>
      </c>
      <c r="AD173">
        <v>0</v>
      </c>
      <c r="AE173">
        <v>116329.32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M173">
        <v>-2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8.0000000000000004E-4</v>
      </c>
      <c r="AU173" t="s">
        <v>3</v>
      </c>
      <c r="AV173">
        <v>0</v>
      </c>
      <c r="AW173">
        <v>2</v>
      </c>
      <c r="AX173">
        <v>150196218</v>
      </c>
      <c r="AY173">
        <v>1</v>
      </c>
      <c r="AZ173">
        <v>0</v>
      </c>
      <c r="BA173">
        <v>173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V173">
        <v>0</v>
      </c>
      <c r="CW173">
        <v>0</v>
      </c>
      <c r="CX173">
        <f>ROUND(Y173*Source!I178,9)</f>
        <v>8.0000000000000004E-4</v>
      </c>
      <c r="CY173">
        <f t="shared" si="29"/>
        <v>116329.32</v>
      </c>
      <c r="CZ173">
        <f t="shared" si="30"/>
        <v>116329.32</v>
      </c>
      <c r="DA173">
        <f t="shared" si="31"/>
        <v>1</v>
      </c>
      <c r="DB173">
        <f t="shared" si="27"/>
        <v>93.06</v>
      </c>
      <c r="DC173">
        <f t="shared" si="28"/>
        <v>0</v>
      </c>
      <c r="DD173" t="s">
        <v>3</v>
      </c>
      <c r="DE173" t="s">
        <v>3</v>
      </c>
      <c r="DF173">
        <f t="shared" si="8"/>
        <v>93.06</v>
      </c>
      <c r="DG173">
        <f t="shared" si="9"/>
        <v>0</v>
      </c>
      <c r="DH173">
        <f t="shared" si="10"/>
        <v>0</v>
      </c>
      <c r="DI173">
        <f t="shared" si="11"/>
        <v>0</v>
      </c>
      <c r="DJ173">
        <f t="shared" si="32"/>
        <v>93.06</v>
      </c>
      <c r="DK173">
        <v>0</v>
      </c>
      <c r="DL173" t="s">
        <v>3</v>
      </c>
      <c r="DM173">
        <v>0</v>
      </c>
      <c r="DN173" t="s">
        <v>3</v>
      </c>
      <c r="DO173">
        <v>0</v>
      </c>
    </row>
    <row r="174" spans="1:119" x14ac:dyDescent="0.2">
      <c r="A174">
        <f>ROW(Source!A178)</f>
        <v>178</v>
      </c>
      <c r="B174">
        <v>150194011</v>
      </c>
      <c r="C174">
        <v>150196186</v>
      </c>
      <c r="D174">
        <v>147297828</v>
      </c>
      <c r="E174">
        <v>1</v>
      </c>
      <c r="F174">
        <v>1</v>
      </c>
      <c r="G174">
        <v>35</v>
      </c>
      <c r="H174">
        <v>3</v>
      </c>
      <c r="I174" t="s">
        <v>789</v>
      </c>
      <c r="J174" t="s">
        <v>790</v>
      </c>
      <c r="K174" t="s">
        <v>791</v>
      </c>
      <c r="L174">
        <v>1348</v>
      </c>
      <c r="N174">
        <v>1009</v>
      </c>
      <c r="O174" t="s">
        <v>737</v>
      </c>
      <c r="P174" t="s">
        <v>737</v>
      </c>
      <c r="Q174">
        <v>1000</v>
      </c>
      <c r="W174">
        <v>0</v>
      </c>
      <c r="X174">
        <v>1570571688</v>
      </c>
      <c r="Y174">
        <f t="shared" si="26"/>
        <v>6.9999999999999999E-4</v>
      </c>
      <c r="AA174">
        <v>266315.90999999997</v>
      </c>
      <c r="AB174">
        <v>0</v>
      </c>
      <c r="AC174">
        <v>0</v>
      </c>
      <c r="AD174">
        <v>0</v>
      </c>
      <c r="AE174">
        <v>266315.90999999997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M174">
        <v>-2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6.9999999999999999E-4</v>
      </c>
      <c r="AU174" t="s">
        <v>3</v>
      </c>
      <c r="AV174">
        <v>0</v>
      </c>
      <c r="AW174">
        <v>2</v>
      </c>
      <c r="AX174">
        <v>150196219</v>
      </c>
      <c r="AY174">
        <v>1</v>
      </c>
      <c r="AZ174">
        <v>0</v>
      </c>
      <c r="BA174">
        <v>174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V174">
        <v>0</v>
      </c>
      <c r="CW174">
        <v>0</v>
      </c>
      <c r="CX174">
        <f>ROUND(Y174*Source!I178,9)</f>
        <v>6.9999999999999999E-4</v>
      </c>
      <c r="CY174">
        <f t="shared" si="29"/>
        <v>266315.90999999997</v>
      </c>
      <c r="CZ174">
        <f t="shared" si="30"/>
        <v>266315.90999999997</v>
      </c>
      <c r="DA174">
        <f t="shared" si="31"/>
        <v>1</v>
      </c>
      <c r="DB174">
        <f t="shared" si="27"/>
        <v>186.42</v>
      </c>
      <c r="DC174">
        <f t="shared" si="28"/>
        <v>0</v>
      </c>
      <c r="DD174" t="s">
        <v>3</v>
      </c>
      <c r="DE174" t="s">
        <v>3</v>
      </c>
      <c r="DF174">
        <f t="shared" si="8"/>
        <v>186.42</v>
      </c>
      <c r="DG174">
        <f t="shared" si="9"/>
        <v>0</v>
      </c>
      <c r="DH174">
        <f t="shared" si="10"/>
        <v>0</v>
      </c>
      <c r="DI174">
        <f t="shared" si="11"/>
        <v>0</v>
      </c>
      <c r="DJ174">
        <f t="shared" si="32"/>
        <v>186.42</v>
      </c>
      <c r="DK174">
        <v>0</v>
      </c>
      <c r="DL174" t="s">
        <v>3</v>
      </c>
      <c r="DM174">
        <v>0</v>
      </c>
      <c r="DN174" t="s">
        <v>3</v>
      </c>
      <c r="DO174">
        <v>0</v>
      </c>
    </row>
    <row r="175" spans="1:119" x14ac:dyDescent="0.2">
      <c r="A175">
        <f>ROW(Source!A178)</f>
        <v>178</v>
      </c>
      <c r="B175">
        <v>150194011</v>
      </c>
      <c r="C175">
        <v>150196186</v>
      </c>
      <c r="D175">
        <v>147297940</v>
      </c>
      <c r="E175">
        <v>1</v>
      </c>
      <c r="F175">
        <v>1</v>
      </c>
      <c r="G175">
        <v>35</v>
      </c>
      <c r="H175">
        <v>3</v>
      </c>
      <c r="I175" t="s">
        <v>792</v>
      </c>
      <c r="J175" t="s">
        <v>793</v>
      </c>
      <c r="K175" t="s">
        <v>794</v>
      </c>
      <c r="L175">
        <v>1348</v>
      </c>
      <c r="N175">
        <v>1009</v>
      </c>
      <c r="O175" t="s">
        <v>737</v>
      </c>
      <c r="P175" t="s">
        <v>737</v>
      </c>
      <c r="Q175">
        <v>1000</v>
      </c>
      <c r="W175">
        <v>0</v>
      </c>
      <c r="X175">
        <v>-2143664447</v>
      </c>
      <c r="Y175">
        <f t="shared" si="26"/>
        <v>6.9999999999999999E-4</v>
      </c>
      <c r="AA175">
        <v>1072565.3799999999</v>
      </c>
      <c r="AB175">
        <v>0</v>
      </c>
      <c r="AC175">
        <v>0</v>
      </c>
      <c r="AD175">
        <v>0</v>
      </c>
      <c r="AE175">
        <v>1072565.3799999999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M175">
        <v>-2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6.9999999999999999E-4</v>
      </c>
      <c r="AU175" t="s">
        <v>3</v>
      </c>
      <c r="AV175">
        <v>0</v>
      </c>
      <c r="AW175">
        <v>2</v>
      </c>
      <c r="AX175">
        <v>150196220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V175">
        <v>0</v>
      </c>
      <c r="CW175">
        <v>0</v>
      </c>
      <c r="CX175">
        <f>ROUND(Y175*Source!I178,9)</f>
        <v>6.9999999999999999E-4</v>
      </c>
      <c r="CY175">
        <f t="shared" si="29"/>
        <v>1072565.3799999999</v>
      </c>
      <c r="CZ175">
        <f t="shared" si="30"/>
        <v>1072565.3799999999</v>
      </c>
      <c r="DA175">
        <f t="shared" si="31"/>
        <v>1</v>
      </c>
      <c r="DB175">
        <f t="shared" si="27"/>
        <v>750.8</v>
      </c>
      <c r="DC175">
        <f t="shared" si="28"/>
        <v>0</v>
      </c>
      <c r="DD175" t="s">
        <v>3</v>
      </c>
      <c r="DE175" t="s">
        <v>3</v>
      </c>
      <c r="DF175">
        <f t="shared" si="8"/>
        <v>750.8</v>
      </c>
      <c r="DG175">
        <f t="shared" si="9"/>
        <v>0</v>
      </c>
      <c r="DH175">
        <f t="shared" si="10"/>
        <v>0</v>
      </c>
      <c r="DI175">
        <f t="shared" si="11"/>
        <v>0</v>
      </c>
      <c r="DJ175">
        <f t="shared" si="32"/>
        <v>750.8</v>
      </c>
      <c r="DK175">
        <v>0</v>
      </c>
      <c r="DL175" t="s">
        <v>3</v>
      </c>
      <c r="DM175">
        <v>0</v>
      </c>
      <c r="DN175" t="s">
        <v>3</v>
      </c>
      <c r="DO175">
        <v>0</v>
      </c>
    </row>
    <row r="176" spans="1:119" x14ac:dyDescent="0.2">
      <c r="A176">
        <f>ROW(Source!A178)</f>
        <v>178</v>
      </c>
      <c r="B176">
        <v>150194011</v>
      </c>
      <c r="C176">
        <v>150196186</v>
      </c>
      <c r="D176">
        <v>147295797</v>
      </c>
      <c r="E176">
        <v>1</v>
      </c>
      <c r="F176">
        <v>1</v>
      </c>
      <c r="G176">
        <v>35</v>
      </c>
      <c r="H176">
        <v>3</v>
      </c>
      <c r="I176" t="s">
        <v>795</v>
      </c>
      <c r="J176" t="s">
        <v>796</v>
      </c>
      <c r="K176" t="s">
        <v>797</v>
      </c>
      <c r="L176">
        <v>1339</v>
      </c>
      <c r="N176">
        <v>1007</v>
      </c>
      <c r="O176" t="s">
        <v>798</v>
      </c>
      <c r="P176" t="s">
        <v>798</v>
      </c>
      <c r="Q176">
        <v>1</v>
      </c>
      <c r="W176">
        <v>0</v>
      </c>
      <c r="X176">
        <v>-846764371</v>
      </c>
      <c r="Y176">
        <f t="shared" si="26"/>
        <v>1.8</v>
      </c>
      <c r="AA176">
        <v>79.62</v>
      </c>
      <c r="AB176">
        <v>0</v>
      </c>
      <c r="AC176">
        <v>0</v>
      </c>
      <c r="AD176">
        <v>0</v>
      </c>
      <c r="AE176">
        <v>79.62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M176">
        <v>-2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1.8</v>
      </c>
      <c r="AU176" t="s">
        <v>3</v>
      </c>
      <c r="AV176">
        <v>0</v>
      </c>
      <c r="AW176">
        <v>2</v>
      </c>
      <c r="AX176">
        <v>150196221</v>
      </c>
      <c r="AY176">
        <v>1</v>
      </c>
      <c r="AZ176">
        <v>0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V176">
        <v>0</v>
      </c>
      <c r="CW176">
        <v>0</v>
      </c>
      <c r="CX176">
        <f>ROUND(Y176*Source!I178,9)</f>
        <v>1.8</v>
      </c>
      <c r="CY176">
        <f t="shared" si="29"/>
        <v>79.62</v>
      </c>
      <c r="CZ176">
        <f t="shared" si="30"/>
        <v>79.62</v>
      </c>
      <c r="DA176">
        <f t="shared" si="31"/>
        <v>1</v>
      </c>
      <c r="DB176">
        <f t="shared" si="27"/>
        <v>143.32</v>
      </c>
      <c r="DC176">
        <f t="shared" si="28"/>
        <v>0</v>
      </c>
      <c r="DD176" t="s">
        <v>3</v>
      </c>
      <c r="DE176" t="s">
        <v>3</v>
      </c>
      <c r="DF176">
        <f t="shared" si="8"/>
        <v>143.32</v>
      </c>
      <c r="DG176">
        <f t="shared" si="9"/>
        <v>0</v>
      </c>
      <c r="DH176">
        <f t="shared" si="10"/>
        <v>0</v>
      </c>
      <c r="DI176">
        <f t="shared" si="11"/>
        <v>0</v>
      </c>
      <c r="DJ176">
        <f t="shared" si="32"/>
        <v>143.32</v>
      </c>
      <c r="DK176">
        <v>0</v>
      </c>
      <c r="DL176" t="s">
        <v>3</v>
      </c>
      <c r="DM176">
        <v>0</v>
      </c>
      <c r="DN176" t="s">
        <v>3</v>
      </c>
      <c r="DO176">
        <v>0</v>
      </c>
    </row>
    <row r="177" spans="1:119" x14ac:dyDescent="0.2">
      <c r="A177">
        <f>ROW(Source!A178)</f>
        <v>178</v>
      </c>
      <c r="B177">
        <v>150194011</v>
      </c>
      <c r="C177">
        <v>150196186</v>
      </c>
      <c r="D177">
        <v>147295789</v>
      </c>
      <c r="E177">
        <v>1</v>
      </c>
      <c r="F177">
        <v>1</v>
      </c>
      <c r="G177">
        <v>35</v>
      </c>
      <c r="H177">
        <v>3</v>
      </c>
      <c r="I177" t="s">
        <v>799</v>
      </c>
      <c r="J177" t="s">
        <v>800</v>
      </c>
      <c r="K177" t="s">
        <v>801</v>
      </c>
      <c r="L177">
        <v>1339</v>
      </c>
      <c r="N177">
        <v>1007</v>
      </c>
      <c r="O177" t="s">
        <v>798</v>
      </c>
      <c r="P177" t="s">
        <v>798</v>
      </c>
      <c r="Q177">
        <v>1</v>
      </c>
      <c r="W177">
        <v>0</v>
      </c>
      <c r="X177">
        <v>997537612</v>
      </c>
      <c r="Y177">
        <f t="shared" si="26"/>
        <v>0.9</v>
      </c>
      <c r="AA177">
        <v>715.78</v>
      </c>
      <c r="AB177">
        <v>0</v>
      </c>
      <c r="AC177">
        <v>0</v>
      </c>
      <c r="AD177">
        <v>0</v>
      </c>
      <c r="AE177">
        <v>715.78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M177">
        <v>-2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0.9</v>
      </c>
      <c r="AU177" t="s">
        <v>3</v>
      </c>
      <c r="AV177">
        <v>0</v>
      </c>
      <c r="AW177">
        <v>2</v>
      </c>
      <c r="AX177">
        <v>150196222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V177">
        <v>0</v>
      </c>
      <c r="CW177">
        <v>0</v>
      </c>
      <c r="CX177">
        <f>ROUND(Y177*Source!I178,9)</f>
        <v>0.9</v>
      </c>
      <c r="CY177">
        <f t="shared" si="29"/>
        <v>715.78</v>
      </c>
      <c r="CZ177">
        <f t="shared" si="30"/>
        <v>715.78</v>
      </c>
      <c r="DA177">
        <f t="shared" si="31"/>
        <v>1</v>
      </c>
      <c r="DB177">
        <f t="shared" si="27"/>
        <v>644.20000000000005</v>
      </c>
      <c r="DC177">
        <f t="shared" si="28"/>
        <v>0</v>
      </c>
      <c r="DD177" t="s">
        <v>3</v>
      </c>
      <c r="DE177" t="s">
        <v>3</v>
      </c>
      <c r="DF177">
        <f t="shared" si="8"/>
        <v>644.20000000000005</v>
      </c>
      <c r="DG177">
        <f t="shared" si="9"/>
        <v>0</v>
      </c>
      <c r="DH177">
        <f t="shared" si="10"/>
        <v>0</v>
      </c>
      <c r="DI177">
        <f t="shared" si="11"/>
        <v>0</v>
      </c>
      <c r="DJ177">
        <f t="shared" si="32"/>
        <v>644.20000000000005</v>
      </c>
      <c r="DK177">
        <v>0</v>
      </c>
      <c r="DL177" t="s">
        <v>3</v>
      </c>
      <c r="DM177">
        <v>0</v>
      </c>
      <c r="DN177" t="s">
        <v>3</v>
      </c>
      <c r="DO177">
        <v>0</v>
      </c>
    </row>
    <row r="178" spans="1:119" x14ac:dyDescent="0.2">
      <c r="A178">
        <f>ROW(Source!A178)</f>
        <v>178</v>
      </c>
      <c r="B178">
        <v>150194011</v>
      </c>
      <c r="C178">
        <v>150196186</v>
      </c>
      <c r="D178">
        <v>147295833</v>
      </c>
      <c r="E178">
        <v>1</v>
      </c>
      <c r="F178">
        <v>1</v>
      </c>
      <c r="G178">
        <v>35</v>
      </c>
      <c r="H178">
        <v>3</v>
      </c>
      <c r="I178" t="s">
        <v>802</v>
      </c>
      <c r="J178" t="s">
        <v>803</v>
      </c>
      <c r="K178" t="s">
        <v>804</v>
      </c>
      <c r="L178">
        <v>1348</v>
      </c>
      <c r="N178">
        <v>1009</v>
      </c>
      <c r="O178" t="s">
        <v>737</v>
      </c>
      <c r="P178" t="s">
        <v>737</v>
      </c>
      <c r="Q178">
        <v>1000</v>
      </c>
      <c r="W178">
        <v>0</v>
      </c>
      <c r="X178">
        <v>-1807663441</v>
      </c>
      <c r="Y178">
        <f t="shared" si="26"/>
        <v>5.9999999999999995E-4</v>
      </c>
      <c r="AA178">
        <v>205731.7</v>
      </c>
      <c r="AB178">
        <v>0</v>
      </c>
      <c r="AC178">
        <v>0</v>
      </c>
      <c r="AD178">
        <v>0</v>
      </c>
      <c r="AE178">
        <v>205731.7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M178">
        <v>-2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5.9999999999999995E-4</v>
      </c>
      <c r="AU178" t="s">
        <v>3</v>
      </c>
      <c r="AV178">
        <v>0</v>
      </c>
      <c r="AW178">
        <v>2</v>
      </c>
      <c r="AX178">
        <v>150196223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V178">
        <v>0</v>
      </c>
      <c r="CW178">
        <v>0</v>
      </c>
      <c r="CX178">
        <f>ROUND(Y178*Source!I178,9)</f>
        <v>5.9999999999999995E-4</v>
      </c>
      <c r="CY178">
        <f t="shared" si="29"/>
        <v>205731.7</v>
      </c>
      <c r="CZ178">
        <f t="shared" si="30"/>
        <v>205731.7</v>
      </c>
      <c r="DA178">
        <f t="shared" si="31"/>
        <v>1</v>
      </c>
      <c r="DB178">
        <f t="shared" si="27"/>
        <v>123.44</v>
      </c>
      <c r="DC178">
        <f t="shared" si="28"/>
        <v>0</v>
      </c>
      <c r="DD178" t="s">
        <v>3</v>
      </c>
      <c r="DE178" t="s">
        <v>3</v>
      </c>
      <c r="DF178">
        <f t="shared" si="8"/>
        <v>123.44</v>
      </c>
      <c r="DG178">
        <f t="shared" si="9"/>
        <v>0</v>
      </c>
      <c r="DH178">
        <f t="shared" si="10"/>
        <v>0</v>
      </c>
      <c r="DI178">
        <f t="shared" si="11"/>
        <v>0</v>
      </c>
      <c r="DJ178">
        <f t="shared" si="32"/>
        <v>123.44</v>
      </c>
      <c r="DK178">
        <v>0</v>
      </c>
      <c r="DL178" t="s">
        <v>3</v>
      </c>
      <c r="DM178">
        <v>0</v>
      </c>
      <c r="DN178" t="s">
        <v>3</v>
      </c>
      <c r="DO178">
        <v>0</v>
      </c>
    </row>
    <row r="179" spans="1:119" x14ac:dyDescent="0.2">
      <c r="A179">
        <f>ROW(Source!A178)</f>
        <v>178</v>
      </c>
      <c r="B179">
        <v>150194011</v>
      </c>
      <c r="C179">
        <v>150196186</v>
      </c>
      <c r="D179">
        <v>147295796</v>
      </c>
      <c r="E179">
        <v>1</v>
      </c>
      <c r="F179">
        <v>1</v>
      </c>
      <c r="G179">
        <v>35</v>
      </c>
      <c r="H179">
        <v>3</v>
      </c>
      <c r="I179" t="s">
        <v>805</v>
      </c>
      <c r="J179" t="s">
        <v>806</v>
      </c>
      <c r="K179" t="s">
        <v>807</v>
      </c>
      <c r="L179">
        <v>1348</v>
      </c>
      <c r="N179">
        <v>1009</v>
      </c>
      <c r="O179" t="s">
        <v>737</v>
      </c>
      <c r="P179" t="s">
        <v>737</v>
      </c>
      <c r="Q179">
        <v>1000</v>
      </c>
      <c r="W179">
        <v>0</v>
      </c>
      <c r="X179">
        <v>1084263761</v>
      </c>
      <c r="Y179">
        <f t="shared" si="26"/>
        <v>1E-3</v>
      </c>
      <c r="AA179">
        <v>122462.72</v>
      </c>
      <c r="AB179">
        <v>0</v>
      </c>
      <c r="AC179">
        <v>0</v>
      </c>
      <c r="AD179">
        <v>0</v>
      </c>
      <c r="AE179">
        <v>122462.72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M179">
        <v>-2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1E-3</v>
      </c>
      <c r="AU179" t="s">
        <v>3</v>
      </c>
      <c r="AV179">
        <v>0</v>
      </c>
      <c r="AW179">
        <v>2</v>
      </c>
      <c r="AX179">
        <v>150196224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V179">
        <v>0</v>
      </c>
      <c r="CW179">
        <v>0</v>
      </c>
      <c r="CX179">
        <f>ROUND(Y179*Source!I178,9)</f>
        <v>1E-3</v>
      </c>
      <c r="CY179">
        <f t="shared" si="29"/>
        <v>122462.72</v>
      </c>
      <c r="CZ179">
        <f t="shared" si="30"/>
        <v>122462.72</v>
      </c>
      <c r="DA179">
        <f t="shared" si="31"/>
        <v>1</v>
      </c>
      <c r="DB179">
        <f t="shared" si="27"/>
        <v>122.46</v>
      </c>
      <c r="DC179">
        <f t="shared" si="28"/>
        <v>0</v>
      </c>
      <c r="DD179" t="s">
        <v>3</v>
      </c>
      <c r="DE179" t="s">
        <v>3</v>
      </c>
      <c r="DF179">
        <f t="shared" si="8"/>
        <v>122.46</v>
      </c>
      <c r="DG179">
        <f t="shared" si="9"/>
        <v>0</v>
      </c>
      <c r="DH179">
        <f t="shared" si="10"/>
        <v>0</v>
      </c>
      <c r="DI179">
        <f t="shared" si="11"/>
        <v>0</v>
      </c>
      <c r="DJ179">
        <f t="shared" si="32"/>
        <v>122.46</v>
      </c>
      <c r="DK179">
        <v>0</v>
      </c>
      <c r="DL179" t="s">
        <v>3</v>
      </c>
      <c r="DM179">
        <v>0</v>
      </c>
      <c r="DN179" t="s">
        <v>3</v>
      </c>
      <c r="DO179">
        <v>0</v>
      </c>
    </row>
    <row r="180" spans="1:119" x14ac:dyDescent="0.2">
      <c r="A180">
        <f>ROW(Source!A178)</f>
        <v>178</v>
      </c>
      <c r="B180">
        <v>150194011</v>
      </c>
      <c r="C180">
        <v>150196186</v>
      </c>
      <c r="D180">
        <v>147295979</v>
      </c>
      <c r="E180">
        <v>1</v>
      </c>
      <c r="F180">
        <v>1</v>
      </c>
      <c r="G180">
        <v>35</v>
      </c>
      <c r="H180">
        <v>3</v>
      </c>
      <c r="I180" t="s">
        <v>808</v>
      </c>
      <c r="J180" t="s">
        <v>809</v>
      </c>
      <c r="K180" t="s">
        <v>810</v>
      </c>
      <c r="L180">
        <v>1348</v>
      </c>
      <c r="N180">
        <v>1009</v>
      </c>
      <c r="O180" t="s">
        <v>737</v>
      </c>
      <c r="P180" t="s">
        <v>737</v>
      </c>
      <c r="Q180">
        <v>1000</v>
      </c>
      <c r="W180">
        <v>0</v>
      </c>
      <c r="X180">
        <v>-393776186</v>
      </c>
      <c r="Y180">
        <f t="shared" si="26"/>
        <v>2.16E-3</v>
      </c>
      <c r="AA180">
        <v>114569.3</v>
      </c>
      <c r="AB180">
        <v>0</v>
      </c>
      <c r="AC180">
        <v>0</v>
      </c>
      <c r="AD180">
        <v>0</v>
      </c>
      <c r="AE180">
        <v>114569.3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M180">
        <v>-2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2.16E-3</v>
      </c>
      <c r="AU180" t="s">
        <v>3</v>
      </c>
      <c r="AV180">
        <v>0</v>
      </c>
      <c r="AW180">
        <v>2</v>
      </c>
      <c r="AX180">
        <v>150196225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V180">
        <v>0</v>
      </c>
      <c r="CW180">
        <v>0</v>
      </c>
      <c r="CX180">
        <f>ROUND(Y180*Source!I178,9)</f>
        <v>2.16E-3</v>
      </c>
      <c r="CY180">
        <f t="shared" si="29"/>
        <v>114569.3</v>
      </c>
      <c r="CZ180">
        <f t="shared" si="30"/>
        <v>114569.3</v>
      </c>
      <c r="DA180">
        <f t="shared" si="31"/>
        <v>1</v>
      </c>
      <c r="DB180">
        <f t="shared" si="27"/>
        <v>247.47</v>
      </c>
      <c r="DC180">
        <f t="shared" si="28"/>
        <v>0</v>
      </c>
      <c r="DD180" t="s">
        <v>3</v>
      </c>
      <c r="DE180" t="s">
        <v>3</v>
      </c>
      <c r="DF180">
        <f t="shared" si="8"/>
        <v>247.47</v>
      </c>
      <c r="DG180">
        <f t="shared" si="9"/>
        <v>0</v>
      </c>
      <c r="DH180">
        <f t="shared" si="10"/>
        <v>0</v>
      </c>
      <c r="DI180">
        <f t="shared" si="11"/>
        <v>0</v>
      </c>
      <c r="DJ180">
        <f t="shared" si="32"/>
        <v>247.47</v>
      </c>
      <c r="DK180">
        <v>0</v>
      </c>
      <c r="DL180" t="s">
        <v>3</v>
      </c>
      <c r="DM180">
        <v>0</v>
      </c>
      <c r="DN180" t="s">
        <v>3</v>
      </c>
      <c r="DO180">
        <v>0</v>
      </c>
    </row>
    <row r="181" spans="1:119" x14ac:dyDescent="0.2">
      <c r="A181">
        <f>ROW(Source!A178)</f>
        <v>178</v>
      </c>
      <c r="B181">
        <v>150194011</v>
      </c>
      <c r="C181">
        <v>150196186</v>
      </c>
      <c r="D181">
        <v>147295996</v>
      </c>
      <c r="E181">
        <v>1</v>
      </c>
      <c r="F181">
        <v>1</v>
      </c>
      <c r="G181">
        <v>35</v>
      </c>
      <c r="H181">
        <v>3</v>
      </c>
      <c r="I181" t="s">
        <v>811</v>
      </c>
      <c r="J181" t="s">
        <v>812</v>
      </c>
      <c r="K181" t="s">
        <v>813</v>
      </c>
      <c r="L181">
        <v>1348</v>
      </c>
      <c r="N181">
        <v>1009</v>
      </c>
      <c r="O181" t="s">
        <v>737</v>
      </c>
      <c r="P181" t="s">
        <v>737</v>
      </c>
      <c r="Q181">
        <v>1000</v>
      </c>
      <c r="W181">
        <v>0</v>
      </c>
      <c r="X181">
        <v>-805753761</v>
      </c>
      <c r="Y181">
        <f t="shared" si="26"/>
        <v>8.0000000000000004E-4</v>
      </c>
      <c r="AA181">
        <v>86653.52</v>
      </c>
      <c r="AB181">
        <v>0</v>
      </c>
      <c r="AC181">
        <v>0</v>
      </c>
      <c r="AD181">
        <v>0</v>
      </c>
      <c r="AE181">
        <v>86653.52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M181">
        <v>-2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8.0000000000000004E-4</v>
      </c>
      <c r="AU181" t="s">
        <v>3</v>
      </c>
      <c r="AV181">
        <v>0</v>
      </c>
      <c r="AW181">
        <v>2</v>
      </c>
      <c r="AX181">
        <v>150196226</v>
      </c>
      <c r="AY181">
        <v>1</v>
      </c>
      <c r="AZ181">
        <v>0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V181">
        <v>0</v>
      </c>
      <c r="CW181">
        <v>0</v>
      </c>
      <c r="CX181">
        <f>ROUND(Y181*Source!I178,9)</f>
        <v>8.0000000000000004E-4</v>
      </c>
      <c r="CY181">
        <f t="shared" si="29"/>
        <v>86653.52</v>
      </c>
      <c r="CZ181">
        <f t="shared" si="30"/>
        <v>86653.52</v>
      </c>
      <c r="DA181">
        <f t="shared" si="31"/>
        <v>1</v>
      </c>
      <c r="DB181">
        <f t="shared" si="27"/>
        <v>69.319999999999993</v>
      </c>
      <c r="DC181">
        <f t="shared" si="28"/>
        <v>0</v>
      </c>
      <c r="DD181" t="s">
        <v>3</v>
      </c>
      <c r="DE181" t="s">
        <v>3</v>
      </c>
      <c r="DF181">
        <f t="shared" si="8"/>
        <v>69.319999999999993</v>
      </c>
      <c r="DG181">
        <f t="shared" si="9"/>
        <v>0</v>
      </c>
      <c r="DH181">
        <f t="shared" si="10"/>
        <v>0</v>
      </c>
      <c r="DI181">
        <f t="shared" si="11"/>
        <v>0</v>
      </c>
      <c r="DJ181">
        <f t="shared" si="32"/>
        <v>69.319999999999993</v>
      </c>
      <c r="DK181">
        <v>0</v>
      </c>
      <c r="DL181" t="s">
        <v>3</v>
      </c>
      <c r="DM181">
        <v>0</v>
      </c>
      <c r="DN181" t="s">
        <v>3</v>
      </c>
      <c r="DO181">
        <v>0</v>
      </c>
    </row>
    <row r="182" spans="1:119" x14ac:dyDescent="0.2">
      <c r="A182">
        <f>ROW(Source!A178)</f>
        <v>178</v>
      </c>
      <c r="B182">
        <v>150194011</v>
      </c>
      <c r="C182">
        <v>150196186</v>
      </c>
      <c r="D182">
        <v>147286124</v>
      </c>
      <c r="E182">
        <v>35</v>
      </c>
      <c r="F182">
        <v>1</v>
      </c>
      <c r="G182">
        <v>35</v>
      </c>
      <c r="H182">
        <v>3</v>
      </c>
      <c r="I182" t="s">
        <v>814</v>
      </c>
      <c r="J182" t="s">
        <v>815</v>
      </c>
      <c r="K182" t="s">
        <v>816</v>
      </c>
      <c r="L182">
        <v>1346</v>
      </c>
      <c r="N182">
        <v>1009</v>
      </c>
      <c r="O182" t="s">
        <v>741</v>
      </c>
      <c r="P182" t="s">
        <v>741</v>
      </c>
      <c r="Q182">
        <v>1</v>
      </c>
      <c r="W182">
        <v>0</v>
      </c>
      <c r="X182">
        <v>460010687</v>
      </c>
      <c r="Y182">
        <f t="shared" si="26"/>
        <v>0.24000000000000002</v>
      </c>
      <c r="AA182">
        <v>99.65</v>
      </c>
      <c r="AB182">
        <v>0</v>
      </c>
      <c r="AC182">
        <v>0</v>
      </c>
      <c r="AD182">
        <v>0</v>
      </c>
      <c r="AE182">
        <v>99.65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M182">
        <v>-2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0.24000000000000002</v>
      </c>
      <c r="AU182" t="s">
        <v>3</v>
      </c>
      <c r="AV182">
        <v>0</v>
      </c>
      <c r="AW182">
        <v>2</v>
      </c>
      <c r="AX182">
        <v>150196228</v>
      </c>
      <c r="AY182">
        <v>2</v>
      </c>
      <c r="AZ182">
        <v>22528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V182">
        <v>0</v>
      </c>
      <c r="CW182">
        <v>0</v>
      </c>
      <c r="CX182">
        <f>ROUND(Y182*Source!I178,9)</f>
        <v>0.24</v>
      </c>
      <c r="CY182">
        <f t="shared" si="29"/>
        <v>99.65</v>
      </c>
      <c r="CZ182">
        <f t="shared" si="30"/>
        <v>99.65</v>
      </c>
      <c r="DA182">
        <f t="shared" si="31"/>
        <v>1</v>
      </c>
      <c r="DB182">
        <f t="shared" si="27"/>
        <v>23.92</v>
      </c>
      <c r="DC182">
        <f t="shared" si="28"/>
        <v>0</v>
      </c>
      <c r="DD182" t="s">
        <v>3</v>
      </c>
      <c r="DE182" t="s">
        <v>3</v>
      </c>
      <c r="DF182">
        <f t="shared" si="8"/>
        <v>23.92</v>
      </c>
      <c r="DG182">
        <f t="shared" si="9"/>
        <v>0</v>
      </c>
      <c r="DH182">
        <f t="shared" si="10"/>
        <v>0</v>
      </c>
      <c r="DI182">
        <f t="shared" si="11"/>
        <v>0</v>
      </c>
      <c r="DJ182">
        <f t="shared" si="32"/>
        <v>23.92</v>
      </c>
      <c r="DK182">
        <v>0</v>
      </c>
      <c r="DL182" t="s">
        <v>3</v>
      </c>
      <c r="DM182">
        <v>0</v>
      </c>
      <c r="DN182" t="s">
        <v>3</v>
      </c>
      <c r="DO182">
        <v>0</v>
      </c>
    </row>
    <row r="183" spans="1:119" x14ac:dyDescent="0.2">
      <c r="A183">
        <f>ROW(Source!A178)</f>
        <v>178</v>
      </c>
      <c r="B183">
        <v>150194011</v>
      </c>
      <c r="C183">
        <v>150196186</v>
      </c>
      <c r="D183">
        <v>147303836</v>
      </c>
      <c r="E183">
        <v>1</v>
      </c>
      <c r="F183">
        <v>1</v>
      </c>
      <c r="G183">
        <v>35</v>
      </c>
      <c r="H183">
        <v>3</v>
      </c>
      <c r="I183" t="s">
        <v>817</v>
      </c>
      <c r="J183" t="s">
        <v>818</v>
      </c>
      <c r="K183" t="s">
        <v>819</v>
      </c>
      <c r="L183">
        <v>1348</v>
      </c>
      <c r="N183">
        <v>1009</v>
      </c>
      <c r="O183" t="s">
        <v>737</v>
      </c>
      <c r="P183" t="s">
        <v>737</v>
      </c>
      <c r="Q183">
        <v>1000</v>
      </c>
      <c r="W183">
        <v>0</v>
      </c>
      <c r="X183">
        <v>-1162387207</v>
      </c>
      <c r="Y183">
        <f t="shared" si="26"/>
        <v>8.9999999999999998E-4</v>
      </c>
      <c r="AA183">
        <v>101175.36</v>
      </c>
      <c r="AB183">
        <v>0</v>
      </c>
      <c r="AC183">
        <v>0</v>
      </c>
      <c r="AD183">
        <v>0</v>
      </c>
      <c r="AE183">
        <v>101175.36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M183">
        <v>-2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8.9999999999999998E-4</v>
      </c>
      <c r="AU183" t="s">
        <v>3</v>
      </c>
      <c r="AV183">
        <v>0</v>
      </c>
      <c r="AW183">
        <v>2</v>
      </c>
      <c r="AX183">
        <v>150196227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V183">
        <v>0</v>
      </c>
      <c r="CW183">
        <v>0</v>
      </c>
      <c r="CX183">
        <f>ROUND(Y183*Source!I178,9)</f>
        <v>8.9999999999999998E-4</v>
      </c>
      <c r="CY183">
        <f t="shared" si="29"/>
        <v>101175.36</v>
      </c>
      <c r="CZ183">
        <f t="shared" si="30"/>
        <v>101175.36</v>
      </c>
      <c r="DA183">
        <f t="shared" si="31"/>
        <v>1</v>
      </c>
      <c r="DB183">
        <f t="shared" si="27"/>
        <v>91.06</v>
      </c>
      <c r="DC183">
        <f t="shared" si="28"/>
        <v>0</v>
      </c>
      <c r="DD183" t="s">
        <v>3</v>
      </c>
      <c r="DE183" t="s">
        <v>3</v>
      </c>
      <c r="DF183">
        <f t="shared" si="8"/>
        <v>91.06</v>
      </c>
      <c r="DG183">
        <f t="shared" si="9"/>
        <v>0</v>
      </c>
      <c r="DH183">
        <f t="shared" si="10"/>
        <v>0</v>
      </c>
      <c r="DI183">
        <f t="shared" si="11"/>
        <v>0</v>
      </c>
      <c r="DJ183">
        <f t="shared" si="32"/>
        <v>91.06</v>
      </c>
      <c r="DK183">
        <v>0</v>
      </c>
      <c r="DL183" t="s">
        <v>3</v>
      </c>
      <c r="DM183">
        <v>0</v>
      </c>
      <c r="DN183" t="s">
        <v>3</v>
      </c>
      <c r="DO183">
        <v>0</v>
      </c>
    </row>
    <row r="184" spans="1:119" x14ac:dyDescent="0.2">
      <c r="A184">
        <f>ROW(Source!A179)</f>
        <v>179</v>
      </c>
      <c r="B184">
        <v>150194011</v>
      </c>
      <c r="C184">
        <v>150196229</v>
      </c>
      <c r="D184">
        <v>147282019</v>
      </c>
      <c r="E184">
        <v>35</v>
      </c>
      <c r="F184">
        <v>1</v>
      </c>
      <c r="G184">
        <v>35</v>
      </c>
      <c r="H184">
        <v>1</v>
      </c>
      <c r="I184" t="s">
        <v>727</v>
      </c>
      <c r="J184" t="s">
        <v>3</v>
      </c>
      <c r="K184" t="s">
        <v>728</v>
      </c>
      <c r="L184">
        <v>1191</v>
      </c>
      <c r="N184">
        <v>1013</v>
      </c>
      <c r="O184" t="s">
        <v>729</v>
      </c>
      <c r="P184" t="s">
        <v>729</v>
      </c>
      <c r="Q184">
        <v>1</v>
      </c>
      <c r="W184">
        <v>0</v>
      </c>
      <c r="X184">
        <v>476480486</v>
      </c>
      <c r="Y184">
        <f t="shared" ref="Y184:Y189" si="33">(AT184*4)</f>
        <v>4.88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M184">
        <v>-2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1.22</v>
      </c>
      <c r="AU184" t="s">
        <v>196</v>
      </c>
      <c r="AV184">
        <v>1</v>
      </c>
      <c r="AW184">
        <v>2</v>
      </c>
      <c r="AX184">
        <v>150196236</v>
      </c>
      <c r="AY184">
        <v>1</v>
      </c>
      <c r="AZ184">
        <v>0</v>
      </c>
      <c r="BA184">
        <v>184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U184">
        <f>ROUND(AT184*Source!I179*AH184*AL184,2)</f>
        <v>0</v>
      </c>
      <c r="CV184">
        <f>ROUND(Y184*Source!I179,9)</f>
        <v>58.56</v>
      </c>
      <c r="CW184">
        <v>0</v>
      </c>
      <c r="CX184">
        <f>ROUND(Y184*Source!I179,9)</f>
        <v>58.56</v>
      </c>
      <c r="CY184">
        <f>AD184</f>
        <v>0</v>
      </c>
      <c r="CZ184">
        <f>AH184</f>
        <v>0</v>
      </c>
      <c r="DA184">
        <f>AL184</f>
        <v>1</v>
      </c>
      <c r="DB184">
        <f t="shared" ref="DB184:DB189" si="34">ROUND((ROUND(AT184*CZ184,2)*4),6)</f>
        <v>0</v>
      </c>
      <c r="DC184">
        <f t="shared" ref="DC184:DC189" si="35">ROUND((ROUND(AT184*AG184,2)*4),6)</f>
        <v>0</v>
      </c>
      <c r="DD184" t="s">
        <v>3</v>
      </c>
      <c r="DE184" t="s">
        <v>3</v>
      </c>
      <c r="DF184">
        <f t="shared" si="8"/>
        <v>0</v>
      </c>
      <c r="DG184">
        <f t="shared" si="9"/>
        <v>0</v>
      </c>
      <c r="DH184">
        <f t="shared" si="10"/>
        <v>0</v>
      </c>
      <c r="DI184">
        <f t="shared" si="11"/>
        <v>0</v>
      </c>
      <c r="DJ184">
        <f>DI184</f>
        <v>0</v>
      </c>
      <c r="DK184">
        <v>0</v>
      </c>
      <c r="DL184" t="s">
        <v>3</v>
      </c>
      <c r="DM184">
        <v>0</v>
      </c>
      <c r="DN184" t="s">
        <v>3</v>
      </c>
      <c r="DO184">
        <v>0</v>
      </c>
    </row>
    <row r="185" spans="1:119" x14ac:dyDescent="0.2">
      <c r="A185">
        <f>ROW(Source!A179)</f>
        <v>179</v>
      </c>
      <c r="B185">
        <v>150194011</v>
      </c>
      <c r="C185">
        <v>150196229</v>
      </c>
      <c r="D185">
        <v>147295400</v>
      </c>
      <c r="E185">
        <v>1</v>
      </c>
      <c r="F185">
        <v>1</v>
      </c>
      <c r="G185">
        <v>35</v>
      </c>
      <c r="H185">
        <v>2</v>
      </c>
      <c r="I185" t="s">
        <v>730</v>
      </c>
      <c r="J185" t="s">
        <v>731</v>
      </c>
      <c r="K185" t="s">
        <v>732</v>
      </c>
      <c r="L185">
        <v>1368</v>
      </c>
      <c r="N185">
        <v>1011</v>
      </c>
      <c r="O185" t="s">
        <v>733</v>
      </c>
      <c r="P185" t="s">
        <v>733</v>
      </c>
      <c r="Q185">
        <v>1</v>
      </c>
      <c r="W185">
        <v>0</v>
      </c>
      <c r="X185">
        <v>-1123321947</v>
      </c>
      <c r="Y185">
        <f t="shared" si="33"/>
        <v>0.28000000000000003</v>
      </c>
      <c r="AA185">
        <v>0</v>
      </c>
      <c r="AB185">
        <v>789.86</v>
      </c>
      <c r="AC185">
        <v>515.51</v>
      </c>
      <c r="AD185">
        <v>0</v>
      </c>
      <c r="AE185">
        <v>0</v>
      </c>
      <c r="AF185">
        <v>789.86</v>
      </c>
      <c r="AG185">
        <v>515.51</v>
      </c>
      <c r="AH185">
        <v>0</v>
      </c>
      <c r="AI185">
        <v>1</v>
      </c>
      <c r="AJ185">
        <v>1</v>
      </c>
      <c r="AK185">
        <v>1</v>
      </c>
      <c r="AL185">
        <v>1</v>
      </c>
      <c r="AM185">
        <v>-2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7.0000000000000007E-2</v>
      </c>
      <c r="AU185" t="s">
        <v>196</v>
      </c>
      <c r="AV185">
        <v>0</v>
      </c>
      <c r="AW185">
        <v>2</v>
      </c>
      <c r="AX185">
        <v>150196237</v>
      </c>
      <c r="AY185">
        <v>1</v>
      </c>
      <c r="AZ185">
        <v>0</v>
      </c>
      <c r="BA185">
        <v>185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V185">
        <v>0</v>
      </c>
      <c r="CW185">
        <f>ROUND(Y185*Source!I179,9)</f>
        <v>3.36</v>
      </c>
      <c r="CX185">
        <f>ROUND(Y185*Source!I179,9)</f>
        <v>3.36</v>
      </c>
      <c r="CY185">
        <f>AB185</f>
        <v>789.86</v>
      </c>
      <c r="CZ185">
        <f>AF185</f>
        <v>789.86</v>
      </c>
      <c r="DA185">
        <f>AJ185</f>
        <v>1</v>
      </c>
      <c r="DB185">
        <f t="shared" si="34"/>
        <v>221.16</v>
      </c>
      <c r="DC185">
        <f t="shared" si="35"/>
        <v>144.36000000000001</v>
      </c>
      <c r="DD185" t="s">
        <v>3</v>
      </c>
      <c r="DE185" t="s">
        <v>3</v>
      </c>
      <c r="DF185">
        <f t="shared" si="8"/>
        <v>0</v>
      </c>
      <c r="DG185">
        <f t="shared" si="9"/>
        <v>2653.93</v>
      </c>
      <c r="DH185">
        <f t="shared" si="10"/>
        <v>1732.11</v>
      </c>
      <c r="DI185">
        <f t="shared" si="11"/>
        <v>0</v>
      </c>
      <c r="DJ185">
        <f>DG185</f>
        <v>2653.93</v>
      </c>
      <c r="DK185">
        <v>0</v>
      </c>
      <c r="DL185" t="s">
        <v>3</v>
      </c>
      <c r="DM185">
        <v>0</v>
      </c>
      <c r="DN185" t="s">
        <v>3</v>
      </c>
      <c r="DO185">
        <v>0</v>
      </c>
    </row>
    <row r="186" spans="1:119" x14ac:dyDescent="0.2">
      <c r="A186">
        <f>ROW(Source!A179)</f>
        <v>179</v>
      </c>
      <c r="B186">
        <v>150194011</v>
      </c>
      <c r="C186">
        <v>150196229</v>
      </c>
      <c r="D186">
        <v>147297367</v>
      </c>
      <c r="E186">
        <v>1</v>
      </c>
      <c r="F186">
        <v>1</v>
      </c>
      <c r="G186">
        <v>35</v>
      </c>
      <c r="H186">
        <v>3</v>
      </c>
      <c r="I186" t="s">
        <v>752</v>
      </c>
      <c r="J186" t="s">
        <v>753</v>
      </c>
      <c r="K186" t="s">
        <v>754</v>
      </c>
      <c r="L186">
        <v>1346</v>
      </c>
      <c r="N186">
        <v>1009</v>
      </c>
      <c r="O186" t="s">
        <v>741</v>
      </c>
      <c r="P186" t="s">
        <v>741</v>
      </c>
      <c r="Q186">
        <v>1</v>
      </c>
      <c r="W186">
        <v>0</v>
      </c>
      <c r="X186">
        <v>-20334964</v>
      </c>
      <c r="Y186">
        <f t="shared" si="33"/>
        <v>0.2</v>
      </c>
      <c r="AA186">
        <v>29.29</v>
      </c>
      <c r="AB186">
        <v>0</v>
      </c>
      <c r="AC186">
        <v>0</v>
      </c>
      <c r="AD186">
        <v>0</v>
      </c>
      <c r="AE186">
        <v>29.29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M186">
        <v>-2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0.05</v>
      </c>
      <c r="AU186" t="s">
        <v>196</v>
      </c>
      <c r="AV186">
        <v>0</v>
      </c>
      <c r="AW186">
        <v>2</v>
      </c>
      <c r="AX186">
        <v>150196238</v>
      </c>
      <c r="AY186">
        <v>1</v>
      </c>
      <c r="AZ186">
        <v>0</v>
      </c>
      <c r="BA186">
        <v>186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V186">
        <v>0</v>
      </c>
      <c r="CW186">
        <v>0</v>
      </c>
      <c r="CX186">
        <f>ROUND(Y186*Source!I179,9)</f>
        <v>2.4</v>
      </c>
      <c r="CY186">
        <f>AA186</f>
        <v>29.29</v>
      </c>
      <c r="CZ186">
        <f>AE186</f>
        <v>29.29</v>
      </c>
      <c r="DA186">
        <f>AI186</f>
        <v>1</v>
      </c>
      <c r="DB186">
        <f t="shared" si="34"/>
        <v>5.84</v>
      </c>
      <c r="DC186">
        <f t="shared" si="35"/>
        <v>0</v>
      </c>
      <c r="DD186" t="s">
        <v>3</v>
      </c>
      <c r="DE186" t="s">
        <v>3</v>
      </c>
      <c r="DF186">
        <f t="shared" si="8"/>
        <v>70.3</v>
      </c>
      <c r="DG186">
        <f t="shared" si="9"/>
        <v>0</v>
      </c>
      <c r="DH186">
        <f t="shared" si="10"/>
        <v>0</v>
      </c>
      <c r="DI186">
        <f t="shared" si="11"/>
        <v>0</v>
      </c>
      <c r="DJ186">
        <f>DF186</f>
        <v>70.3</v>
      </c>
      <c r="DK186">
        <v>0</v>
      </c>
      <c r="DL186" t="s">
        <v>3</v>
      </c>
      <c r="DM186">
        <v>0</v>
      </c>
      <c r="DN186" t="s">
        <v>3</v>
      </c>
      <c r="DO186">
        <v>0</v>
      </c>
    </row>
    <row r="187" spans="1:119" x14ac:dyDescent="0.2">
      <c r="A187">
        <f>ROW(Source!A180)</f>
        <v>180</v>
      </c>
      <c r="B187">
        <v>150194011</v>
      </c>
      <c r="C187">
        <v>150196239</v>
      </c>
      <c r="D187">
        <v>147282019</v>
      </c>
      <c r="E187">
        <v>35</v>
      </c>
      <c r="F187">
        <v>1</v>
      </c>
      <c r="G187">
        <v>35</v>
      </c>
      <c r="H187">
        <v>1</v>
      </c>
      <c r="I187" t="s">
        <v>727</v>
      </c>
      <c r="J187" t="s">
        <v>3</v>
      </c>
      <c r="K187" t="s">
        <v>728</v>
      </c>
      <c r="L187">
        <v>1191</v>
      </c>
      <c r="N187">
        <v>1013</v>
      </c>
      <c r="O187" t="s">
        <v>729</v>
      </c>
      <c r="P187" t="s">
        <v>729</v>
      </c>
      <c r="Q187">
        <v>1</v>
      </c>
      <c r="W187">
        <v>0</v>
      </c>
      <c r="X187">
        <v>476480486</v>
      </c>
      <c r="Y187">
        <f t="shared" si="33"/>
        <v>0.8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M187">
        <v>-2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0.2</v>
      </c>
      <c r="AU187" t="s">
        <v>196</v>
      </c>
      <c r="AV187">
        <v>1</v>
      </c>
      <c r="AW187">
        <v>2</v>
      </c>
      <c r="AX187">
        <v>150196246</v>
      </c>
      <c r="AY187">
        <v>1</v>
      </c>
      <c r="AZ187">
        <v>0</v>
      </c>
      <c r="BA187">
        <v>187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U187">
        <f>ROUND(AT187*Source!I180*AH187*AL187,2)</f>
        <v>0</v>
      </c>
      <c r="CV187">
        <f>ROUND(Y187*Source!I180,9)</f>
        <v>1.6</v>
      </c>
      <c r="CW187">
        <v>0</v>
      </c>
      <c r="CX187">
        <f>ROUND(Y187*Source!I180,9)</f>
        <v>1.6</v>
      </c>
      <c r="CY187">
        <f>AD187</f>
        <v>0</v>
      </c>
      <c r="CZ187">
        <f>AH187</f>
        <v>0</v>
      </c>
      <c r="DA187">
        <f>AL187</f>
        <v>1</v>
      </c>
      <c r="DB187">
        <f t="shared" si="34"/>
        <v>0</v>
      </c>
      <c r="DC187">
        <f t="shared" si="35"/>
        <v>0</v>
      </c>
      <c r="DD187" t="s">
        <v>3</v>
      </c>
      <c r="DE187" t="s">
        <v>3</v>
      </c>
      <c r="DF187">
        <f t="shared" si="8"/>
        <v>0</v>
      </c>
      <c r="DG187">
        <f t="shared" si="9"/>
        <v>0</v>
      </c>
      <c r="DH187">
        <f t="shared" si="10"/>
        <v>0</v>
      </c>
      <c r="DI187">
        <f t="shared" si="11"/>
        <v>0</v>
      </c>
      <c r="DJ187">
        <f>DI187</f>
        <v>0</v>
      </c>
      <c r="DK187">
        <v>0</v>
      </c>
      <c r="DL187" t="s">
        <v>3</v>
      </c>
      <c r="DM187">
        <v>0</v>
      </c>
      <c r="DN187" t="s">
        <v>3</v>
      </c>
      <c r="DO187">
        <v>0</v>
      </c>
    </row>
    <row r="188" spans="1:119" x14ac:dyDescent="0.2">
      <c r="A188">
        <f>ROW(Source!A180)</f>
        <v>180</v>
      </c>
      <c r="B188">
        <v>150194011</v>
      </c>
      <c r="C188">
        <v>150196239</v>
      </c>
      <c r="D188">
        <v>147295400</v>
      </c>
      <c r="E188">
        <v>1</v>
      </c>
      <c r="F188">
        <v>1</v>
      </c>
      <c r="G188">
        <v>35</v>
      </c>
      <c r="H188">
        <v>2</v>
      </c>
      <c r="I188" t="s">
        <v>730</v>
      </c>
      <c r="J188" t="s">
        <v>731</v>
      </c>
      <c r="K188" t="s">
        <v>732</v>
      </c>
      <c r="L188">
        <v>1368</v>
      </c>
      <c r="N188">
        <v>1011</v>
      </c>
      <c r="O188" t="s">
        <v>733</v>
      </c>
      <c r="P188" t="s">
        <v>733</v>
      </c>
      <c r="Q188">
        <v>1</v>
      </c>
      <c r="W188">
        <v>0</v>
      </c>
      <c r="X188">
        <v>-1123321947</v>
      </c>
      <c r="Y188">
        <f t="shared" si="33"/>
        <v>0.08</v>
      </c>
      <c r="AA188">
        <v>0</v>
      </c>
      <c r="AB188">
        <v>789.86</v>
      </c>
      <c r="AC188">
        <v>515.51</v>
      </c>
      <c r="AD188">
        <v>0</v>
      </c>
      <c r="AE188">
        <v>0</v>
      </c>
      <c r="AF188">
        <v>789.86</v>
      </c>
      <c r="AG188">
        <v>515.51</v>
      </c>
      <c r="AH188">
        <v>0</v>
      </c>
      <c r="AI188">
        <v>1</v>
      </c>
      <c r="AJ188">
        <v>1</v>
      </c>
      <c r="AK188">
        <v>1</v>
      </c>
      <c r="AL188">
        <v>1</v>
      </c>
      <c r="AM188">
        <v>-2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0.02</v>
      </c>
      <c r="AU188" t="s">
        <v>196</v>
      </c>
      <c r="AV188">
        <v>0</v>
      </c>
      <c r="AW188">
        <v>2</v>
      </c>
      <c r="AX188">
        <v>150196247</v>
      </c>
      <c r="AY188">
        <v>1</v>
      </c>
      <c r="AZ188">
        <v>0</v>
      </c>
      <c r="BA188">
        <v>188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V188">
        <v>0</v>
      </c>
      <c r="CW188">
        <f>ROUND(Y188*Source!I180,9)</f>
        <v>0.16</v>
      </c>
      <c r="CX188">
        <f>ROUND(Y188*Source!I180,9)</f>
        <v>0.16</v>
      </c>
      <c r="CY188">
        <f>AB188</f>
        <v>789.86</v>
      </c>
      <c r="CZ188">
        <f>AF188</f>
        <v>789.86</v>
      </c>
      <c r="DA188">
        <f>AJ188</f>
        <v>1</v>
      </c>
      <c r="DB188">
        <f t="shared" si="34"/>
        <v>63.2</v>
      </c>
      <c r="DC188">
        <f t="shared" si="35"/>
        <v>41.24</v>
      </c>
      <c r="DD188" t="s">
        <v>3</v>
      </c>
      <c r="DE188" t="s">
        <v>3</v>
      </c>
      <c r="DF188">
        <f t="shared" si="8"/>
        <v>0</v>
      </c>
      <c r="DG188">
        <f t="shared" si="9"/>
        <v>126.38</v>
      </c>
      <c r="DH188">
        <f t="shared" si="10"/>
        <v>82.48</v>
      </c>
      <c r="DI188">
        <f t="shared" si="11"/>
        <v>0</v>
      </c>
      <c r="DJ188">
        <f>DG188</f>
        <v>126.38</v>
      </c>
      <c r="DK188">
        <v>0</v>
      </c>
      <c r="DL188" t="s">
        <v>3</v>
      </c>
      <c r="DM188">
        <v>0</v>
      </c>
      <c r="DN188" t="s">
        <v>3</v>
      </c>
      <c r="DO188">
        <v>0</v>
      </c>
    </row>
    <row r="189" spans="1:119" x14ac:dyDescent="0.2">
      <c r="A189">
        <f>ROW(Source!A180)</f>
        <v>180</v>
      </c>
      <c r="B189">
        <v>150194011</v>
      </c>
      <c r="C189">
        <v>150196239</v>
      </c>
      <c r="D189">
        <v>147297367</v>
      </c>
      <c r="E189">
        <v>1</v>
      </c>
      <c r="F189">
        <v>1</v>
      </c>
      <c r="G189">
        <v>35</v>
      </c>
      <c r="H189">
        <v>3</v>
      </c>
      <c r="I189" t="s">
        <v>752</v>
      </c>
      <c r="J189" t="s">
        <v>753</v>
      </c>
      <c r="K189" t="s">
        <v>754</v>
      </c>
      <c r="L189">
        <v>1346</v>
      </c>
      <c r="N189">
        <v>1009</v>
      </c>
      <c r="O189" t="s">
        <v>741</v>
      </c>
      <c r="P189" t="s">
        <v>741</v>
      </c>
      <c r="Q189">
        <v>1</v>
      </c>
      <c r="W189">
        <v>0</v>
      </c>
      <c r="X189">
        <v>-20334964</v>
      </c>
      <c r="Y189">
        <f t="shared" si="33"/>
        <v>0.06</v>
      </c>
      <c r="AA189">
        <v>29.29</v>
      </c>
      <c r="AB189">
        <v>0</v>
      </c>
      <c r="AC189">
        <v>0</v>
      </c>
      <c r="AD189">
        <v>0</v>
      </c>
      <c r="AE189">
        <v>29.29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M189">
        <v>-2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1.4999999999999999E-2</v>
      </c>
      <c r="AU189" t="s">
        <v>196</v>
      </c>
      <c r="AV189">
        <v>0</v>
      </c>
      <c r="AW189">
        <v>2</v>
      </c>
      <c r="AX189">
        <v>150196248</v>
      </c>
      <c r="AY189">
        <v>1</v>
      </c>
      <c r="AZ189">
        <v>0</v>
      </c>
      <c r="BA189">
        <v>189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V189">
        <v>0</v>
      </c>
      <c r="CW189">
        <v>0</v>
      </c>
      <c r="CX189">
        <f>ROUND(Y189*Source!I180,9)</f>
        <v>0.12</v>
      </c>
      <c r="CY189">
        <f>AA189</f>
        <v>29.29</v>
      </c>
      <c r="CZ189">
        <f>AE189</f>
        <v>29.29</v>
      </c>
      <c r="DA189">
        <f>AI189</f>
        <v>1</v>
      </c>
      <c r="DB189">
        <f t="shared" si="34"/>
        <v>1.76</v>
      </c>
      <c r="DC189">
        <f t="shared" si="35"/>
        <v>0</v>
      </c>
      <c r="DD189" t="s">
        <v>3</v>
      </c>
      <c r="DE189" t="s">
        <v>3</v>
      </c>
      <c r="DF189">
        <f t="shared" si="8"/>
        <v>3.51</v>
      </c>
      <c r="DG189">
        <f t="shared" si="9"/>
        <v>0</v>
      </c>
      <c r="DH189">
        <f t="shared" si="10"/>
        <v>0</v>
      </c>
      <c r="DI189">
        <f t="shared" si="11"/>
        <v>0</v>
      </c>
      <c r="DJ189">
        <f>DF189</f>
        <v>3.51</v>
      </c>
      <c r="DK189">
        <v>0</v>
      </c>
      <c r="DL189" t="s">
        <v>3</v>
      </c>
      <c r="DM189">
        <v>0</v>
      </c>
      <c r="DN189" t="s">
        <v>3</v>
      </c>
      <c r="DO189">
        <v>0</v>
      </c>
    </row>
    <row r="190" spans="1:119" x14ac:dyDescent="0.2">
      <c r="A190">
        <f>ROW(Source!A250)</f>
        <v>250</v>
      </c>
      <c r="B190">
        <v>150194011</v>
      </c>
      <c r="C190">
        <v>150196249</v>
      </c>
      <c r="D190">
        <v>147282019</v>
      </c>
      <c r="E190">
        <v>35</v>
      </c>
      <c r="F190">
        <v>1</v>
      </c>
      <c r="G190">
        <v>35</v>
      </c>
      <c r="H190">
        <v>1</v>
      </c>
      <c r="I190" t="s">
        <v>727</v>
      </c>
      <c r="J190" t="s">
        <v>3</v>
      </c>
      <c r="K190" t="s">
        <v>728</v>
      </c>
      <c r="L190">
        <v>1191</v>
      </c>
      <c r="N190">
        <v>1013</v>
      </c>
      <c r="O190" t="s">
        <v>729</v>
      </c>
      <c r="P190" t="s">
        <v>729</v>
      </c>
      <c r="Q190">
        <v>1</v>
      </c>
      <c r="W190">
        <v>0</v>
      </c>
      <c r="X190">
        <v>476480486</v>
      </c>
      <c r="Y190">
        <f>AT190</f>
        <v>0.22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M190">
        <v>-2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0.22</v>
      </c>
      <c r="AU190" t="s">
        <v>3</v>
      </c>
      <c r="AV190">
        <v>1</v>
      </c>
      <c r="AW190">
        <v>2</v>
      </c>
      <c r="AX190">
        <v>150196260</v>
      </c>
      <c r="AY190">
        <v>1</v>
      </c>
      <c r="AZ190">
        <v>0</v>
      </c>
      <c r="BA190">
        <v>190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U190">
        <f>ROUND(AT190*Source!I250*AH190*AL190,2)</f>
        <v>0</v>
      </c>
      <c r="CV190">
        <f>ROUND(Y190*Source!I250,9)</f>
        <v>0.66</v>
      </c>
      <c r="CW190">
        <v>0</v>
      </c>
      <c r="CX190">
        <f>ROUND(Y190*Source!I250,9)</f>
        <v>0.66</v>
      </c>
      <c r="CY190">
        <f>AD190</f>
        <v>0</v>
      </c>
      <c r="CZ190">
        <f>AH190</f>
        <v>0</v>
      </c>
      <c r="DA190">
        <f>AL190</f>
        <v>1</v>
      </c>
      <c r="DB190">
        <f>ROUND(ROUND(AT190*CZ190,2),6)</f>
        <v>0</v>
      </c>
      <c r="DC190">
        <f>ROUND(ROUND(AT190*AG190,2),6)</f>
        <v>0</v>
      </c>
      <c r="DD190" t="s">
        <v>3</v>
      </c>
      <c r="DE190" t="s">
        <v>3</v>
      </c>
      <c r="DF190">
        <f t="shared" si="8"/>
        <v>0</v>
      </c>
      <c r="DG190">
        <f t="shared" si="9"/>
        <v>0</v>
      </c>
      <c r="DH190">
        <f t="shared" si="10"/>
        <v>0</v>
      </c>
      <c r="DI190">
        <f t="shared" si="11"/>
        <v>0</v>
      </c>
      <c r="DJ190">
        <f>DI190</f>
        <v>0</v>
      </c>
      <c r="DK190">
        <v>0</v>
      </c>
      <c r="DL190" t="s">
        <v>3</v>
      </c>
      <c r="DM190">
        <v>0</v>
      </c>
      <c r="DN190" t="s">
        <v>3</v>
      </c>
      <c r="DO190">
        <v>0</v>
      </c>
    </row>
    <row r="191" spans="1:119" x14ac:dyDescent="0.2">
      <c r="A191">
        <f>ROW(Source!A250)</f>
        <v>250</v>
      </c>
      <c r="B191">
        <v>150194011</v>
      </c>
      <c r="C191">
        <v>150196249</v>
      </c>
      <c r="D191">
        <v>147297319</v>
      </c>
      <c r="E191">
        <v>1</v>
      </c>
      <c r="F191">
        <v>1</v>
      </c>
      <c r="G191">
        <v>35</v>
      </c>
      <c r="H191">
        <v>3</v>
      </c>
      <c r="I191" t="s">
        <v>738</v>
      </c>
      <c r="J191" t="s">
        <v>739</v>
      </c>
      <c r="K191" t="s">
        <v>740</v>
      </c>
      <c r="L191">
        <v>1346</v>
      </c>
      <c r="N191">
        <v>1009</v>
      </c>
      <c r="O191" t="s">
        <v>741</v>
      </c>
      <c r="P191" t="s">
        <v>741</v>
      </c>
      <c r="Q191">
        <v>1</v>
      </c>
      <c r="W191">
        <v>0</v>
      </c>
      <c r="X191">
        <v>1286462142</v>
      </c>
      <c r="Y191">
        <f>AT191</f>
        <v>5.0000000000000001E-4</v>
      </c>
      <c r="AA191">
        <v>412.97</v>
      </c>
      <c r="AB191">
        <v>0</v>
      </c>
      <c r="AC191">
        <v>0</v>
      </c>
      <c r="AD191">
        <v>0</v>
      </c>
      <c r="AE191">
        <v>412.97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M191">
        <v>-2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5.0000000000000001E-4</v>
      </c>
      <c r="AU191" t="s">
        <v>3</v>
      </c>
      <c r="AV191">
        <v>0</v>
      </c>
      <c r="AW191">
        <v>2</v>
      </c>
      <c r="AX191">
        <v>150196261</v>
      </c>
      <c r="AY191">
        <v>1</v>
      </c>
      <c r="AZ191">
        <v>0</v>
      </c>
      <c r="BA191">
        <v>191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V191">
        <v>0</v>
      </c>
      <c r="CW191">
        <v>0</v>
      </c>
      <c r="CX191">
        <f>ROUND(Y191*Source!I250,9)</f>
        <v>1.5E-3</v>
      </c>
      <c r="CY191">
        <f>AA191</f>
        <v>412.97</v>
      </c>
      <c r="CZ191">
        <f>AE191</f>
        <v>412.97</v>
      </c>
      <c r="DA191">
        <f>AI191</f>
        <v>1</v>
      </c>
      <c r="DB191">
        <f>ROUND(ROUND(AT191*CZ191,2),6)</f>
        <v>0.21</v>
      </c>
      <c r="DC191">
        <f>ROUND(ROUND(AT191*AG191,2),6)</f>
        <v>0</v>
      </c>
      <c r="DD191" t="s">
        <v>3</v>
      </c>
      <c r="DE191" t="s">
        <v>3</v>
      </c>
      <c r="DF191">
        <f t="shared" si="8"/>
        <v>0.62</v>
      </c>
      <c r="DG191">
        <f t="shared" si="9"/>
        <v>0</v>
      </c>
      <c r="DH191">
        <f t="shared" si="10"/>
        <v>0</v>
      </c>
      <c r="DI191">
        <f t="shared" si="11"/>
        <v>0</v>
      </c>
      <c r="DJ191">
        <f>DF191</f>
        <v>0.62</v>
      </c>
      <c r="DK191">
        <v>0</v>
      </c>
      <c r="DL191" t="s">
        <v>3</v>
      </c>
      <c r="DM191">
        <v>0</v>
      </c>
      <c r="DN191" t="s">
        <v>3</v>
      </c>
      <c r="DO191">
        <v>0</v>
      </c>
    </row>
    <row r="192" spans="1:119" x14ac:dyDescent="0.2">
      <c r="A192">
        <f>ROW(Source!A250)</f>
        <v>250</v>
      </c>
      <c r="B192">
        <v>150194011</v>
      </c>
      <c r="C192">
        <v>150196249</v>
      </c>
      <c r="D192">
        <v>147297361</v>
      </c>
      <c r="E192">
        <v>1</v>
      </c>
      <c r="F192">
        <v>1</v>
      </c>
      <c r="G192">
        <v>35</v>
      </c>
      <c r="H192">
        <v>3</v>
      </c>
      <c r="I192" t="s">
        <v>748</v>
      </c>
      <c r="J192" t="s">
        <v>749</v>
      </c>
      <c r="K192" t="s">
        <v>750</v>
      </c>
      <c r="L192">
        <v>1327</v>
      </c>
      <c r="N192">
        <v>1005</v>
      </c>
      <c r="O192" t="s">
        <v>751</v>
      </c>
      <c r="P192" t="s">
        <v>751</v>
      </c>
      <c r="Q192">
        <v>1</v>
      </c>
      <c r="W192">
        <v>0</v>
      </c>
      <c r="X192">
        <v>1402440005</v>
      </c>
      <c r="Y192">
        <f>AT192</f>
        <v>0.1</v>
      </c>
      <c r="AA192">
        <v>48.08</v>
      </c>
      <c r="AB192">
        <v>0</v>
      </c>
      <c r="AC192">
        <v>0</v>
      </c>
      <c r="AD192">
        <v>0</v>
      </c>
      <c r="AE192">
        <v>48.08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M192">
        <v>-2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0.1</v>
      </c>
      <c r="AU192" t="s">
        <v>3</v>
      </c>
      <c r="AV192">
        <v>0</v>
      </c>
      <c r="AW192">
        <v>2</v>
      </c>
      <c r="AX192">
        <v>150196262</v>
      </c>
      <c r="AY192">
        <v>1</v>
      </c>
      <c r="AZ192">
        <v>0</v>
      </c>
      <c r="BA192">
        <v>192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V192">
        <v>0</v>
      </c>
      <c r="CW192">
        <v>0</v>
      </c>
      <c r="CX192">
        <f>ROUND(Y192*Source!I250,9)</f>
        <v>0.3</v>
      </c>
      <c r="CY192">
        <f>AA192</f>
        <v>48.08</v>
      </c>
      <c r="CZ192">
        <f>AE192</f>
        <v>48.08</v>
      </c>
      <c r="DA192">
        <f>AI192</f>
        <v>1</v>
      </c>
      <c r="DB192">
        <f>ROUND(ROUND(AT192*CZ192,2),6)</f>
        <v>4.8099999999999996</v>
      </c>
      <c r="DC192">
        <f>ROUND(ROUND(AT192*AG192,2),6)</f>
        <v>0</v>
      </c>
      <c r="DD192" t="s">
        <v>3</v>
      </c>
      <c r="DE192" t="s">
        <v>3</v>
      </c>
      <c r="DF192">
        <f t="shared" si="8"/>
        <v>14.42</v>
      </c>
      <c r="DG192">
        <f t="shared" si="9"/>
        <v>0</v>
      </c>
      <c r="DH192">
        <f t="shared" si="10"/>
        <v>0</v>
      </c>
      <c r="DI192">
        <f t="shared" si="11"/>
        <v>0</v>
      </c>
      <c r="DJ192">
        <f>DF192</f>
        <v>14.42</v>
      </c>
      <c r="DK192">
        <v>0</v>
      </c>
      <c r="DL192" t="s">
        <v>3</v>
      </c>
      <c r="DM192">
        <v>0</v>
      </c>
      <c r="DN192" t="s">
        <v>3</v>
      </c>
      <c r="DO192">
        <v>0</v>
      </c>
    </row>
    <row r="193" spans="1:119" x14ac:dyDescent="0.2">
      <c r="A193">
        <f>ROW(Source!A250)</f>
        <v>250</v>
      </c>
      <c r="B193">
        <v>150194011</v>
      </c>
      <c r="C193">
        <v>150196249</v>
      </c>
      <c r="D193">
        <v>147297367</v>
      </c>
      <c r="E193">
        <v>1</v>
      </c>
      <c r="F193">
        <v>1</v>
      </c>
      <c r="G193">
        <v>35</v>
      </c>
      <c r="H193">
        <v>3</v>
      </c>
      <c r="I193" t="s">
        <v>752</v>
      </c>
      <c r="J193" t="s">
        <v>753</v>
      </c>
      <c r="K193" t="s">
        <v>754</v>
      </c>
      <c r="L193">
        <v>1346</v>
      </c>
      <c r="N193">
        <v>1009</v>
      </c>
      <c r="O193" t="s">
        <v>741</v>
      </c>
      <c r="P193" t="s">
        <v>741</v>
      </c>
      <c r="Q193">
        <v>1</v>
      </c>
      <c r="W193">
        <v>0</v>
      </c>
      <c r="X193">
        <v>-20334964</v>
      </c>
      <c r="Y193">
        <f>AT193</f>
        <v>0.05</v>
      </c>
      <c r="AA193">
        <v>29.29</v>
      </c>
      <c r="AB193">
        <v>0</v>
      </c>
      <c r="AC193">
        <v>0</v>
      </c>
      <c r="AD193">
        <v>0</v>
      </c>
      <c r="AE193">
        <v>29.29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M193">
        <v>-2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0.05</v>
      </c>
      <c r="AU193" t="s">
        <v>3</v>
      </c>
      <c r="AV193">
        <v>0</v>
      </c>
      <c r="AW193">
        <v>2</v>
      </c>
      <c r="AX193">
        <v>150196263</v>
      </c>
      <c r="AY193">
        <v>1</v>
      </c>
      <c r="AZ193">
        <v>0</v>
      </c>
      <c r="BA193">
        <v>193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V193">
        <v>0</v>
      </c>
      <c r="CW193">
        <v>0</v>
      </c>
      <c r="CX193">
        <f>ROUND(Y193*Source!I250,9)</f>
        <v>0.15</v>
      </c>
      <c r="CY193">
        <f>AA193</f>
        <v>29.29</v>
      </c>
      <c r="CZ193">
        <f>AE193</f>
        <v>29.29</v>
      </c>
      <c r="DA193">
        <f>AI193</f>
        <v>1</v>
      </c>
      <c r="DB193">
        <f>ROUND(ROUND(AT193*CZ193,2),6)</f>
        <v>1.46</v>
      </c>
      <c r="DC193">
        <f>ROUND(ROUND(AT193*AG193,2),6)</f>
        <v>0</v>
      </c>
      <c r="DD193" t="s">
        <v>3</v>
      </c>
      <c r="DE193" t="s">
        <v>3</v>
      </c>
      <c r="DF193">
        <f t="shared" ref="DF193:DF256" si="36">ROUND(ROUND(AE193,2)*CX193,2)</f>
        <v>4.3899999999999997</v>
      </c>
      <c r="DG193">
        <f t="shared" ref="DG193:DG256" si="37">ROUND(ROUND(AF193,2)*CX193,2)</f>
        <v>0</v>
      </c>
      <c r="DH193">
        <f t="shared" ref="DH193:DH256" si="38">ROUND(ROUND(AG193,2)*CX193,2)</f>
        <v>0</v>
      </c>
      <c r="DI193">
        <f t="shared" ref="DI193:DI256" si="39">ROUND(ROUND(AH193,2)*CX193,2)</f>
        <v>0</v>
      </c>
      <c r="DJ193">
        <f>DF193</f>
        <v>4.3899999999999997</v>
      </c>
      <c r="DK193">
        <v>0</v>
      </c>
      <c r="DL193" t="s">
        <v>3</v>
      </c>
      <c r="DM193">
        <v>0</v>
      </c>
      <c r="DN193" t="s">
        <v>3</v>
      </c>
      <c r="DO193">
        <v>0</v>
      </c>
    </row>
    <row r="194" spans="1:119" x14ac:dyDescent="0.2">
      <c r="A194">
        <f>ROW(Source!A250)</f>
        <v>250</v>
      </c>
      <c r="B194">
        <v>150194011</v>
      </c>
      <c r="C194">
        <v>150196249</v>
      </c>
      <c r="D194">
        <v>147297930</v>
      </c>
      <c r="E194">
        <v>1</v>
      </c>
      <c r="F194">
        <v>1</v>
      </c>
      <c r="G194">
        <v>35</v>
      </c>
      <c r="H194">
        <v>3</v>
      </c>
      <c r="I194" t="s">
        <v>762</v>
      </c>
      <c r="J194" t="s">
        <v>763</v>
      </c>
      <c r="K194" t="s">
        <v>764</v>
      </c>
      <c r="L194">
        <v>1327</v>
      </c>
      <c r="N194">
        <v>1005</v>
      </c>
      <c r="O194" t="s">
        <v>751</v>
      </c>
      <c r="P194" t="s">
        <v>751</v>
      </c>
      <c r="Q194">
        <v>1</v>
      </c>
      <c r="W194">
        <v>0</v>
      </c>
      <c r="X194">
        <v>189364196</v>
      </c>
      <c r="Y194">
        <f>AT194</f>
        <v>0.01</v>
      </c>
      <c r="AA194">
        <v>429.34</v>
      </c>
      <c r="AB194">
        <v>0</v>
      </c>
      <c r="AC194">
        <v>0</v>
      </c>
      <c r="AD194">
        <v>0</v>
      </c>
      <c r="AE194">
        <v>429.34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M194">
        <v>-2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0.01</v>
      </c>
      <c r="AU194" t="s">
        <v>3</v>
      </c>
      <c r="AV194">
        <v>0</v>
      </c>
      <c r="AW194">
        <v>2</v>
      </c>
      <c r="AX194">
        <v>150196264</v>
      </c>
      <c r="AY194">
        <v>1</v>
      </c>
      <c r="AZ194">
        <v>0</v>
      </c>
      <c r="BA194">
        <v>194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V194">
        <v>0</v>
      </c>
      <c r="CW194">
        <v>0</v>
      </c>
      <c r="CX194">
        <f>ROUND(Y194*Source!I250,9)</f>
        <v>0.03</v>
      </c>
      <c r="CY194">
        <f>AA194</f>
        <v>429.34</v>
      </c>
      <c r="CZ194">
        <f>AE194</f>
        <v>429.34</v>
      </c>
      <c r="DA194">
        <f>AI194</f>
        <v>1</v>
      </c>
      <c r="DB194">
        <f>ROUND(ROUND(AT194*CZ194,2),6)</f>
        <v>4.29</v>
      </c>
      <c r="DC194">
        <f>ROUND(ROUND(AT194*AG194,2),6)</f>
        <v>0</v>
      </c>
      <c r="DD194" t="s">
        <v>3</v>
      </c>
      <c r="DE194" t="s">
        <v>3</v>
      </c>
      <c r="DF194">
        <f t="shared" si="36"/>
        <v>12.88</v>
      </c>
      <c r="DG194">
        <f t="shared" si="37"/>
        <v>0</v>
      </c>
      <c r="DH194">
        <f t="shared" si="38"/>
        <v>0</v>
      </c>
      <c r="DI194">
        <f t="shared" si="39"/>
        <v>0</v>
      </c>
      <c r="DJ194">
        <f>DF194</f>
        <v>12.88</v>
      </c>
      <c r="DK194">
        <v>0</v>
      </c>
      <c r="DL194" t="s">
        <v>3</v>
      </c>
      <c r="DM194">
        <v>0</v>
      </c>
      <c r="DN194" t="s">
        <v>3</v>
      </c>
      <c r="DO194">
        <v>0</v>
      </c>
    </row>
    <row r="195" spans="1:119" x14ac:dyDescent="0.2">
      <c r="A195">
        <f>ROW(Source!A251)</f>
        <v>251</v>
      </c>
      <c r="B195">
        <v>150194011</v>
      </c>
      <c r="C195">
        <v>150196265</v>
      </c>
      <c r="D195">
        <v>147282019</v>
      </c>
      <c r="E195">
        <v>35</v>
      </c>
      <c r="F195">
        <v>1</v>
      </c>
      <c r="G195">
        <v>35</v>
      </c>
      <c r="H195">
        <v>1</v>
      </c>
      <c r="I195" t="s">
        <v>727</v>
      </c>
      <c r="J195" t="s">
        <v>3</v>
      </c>
      <c r="K195" t="s">
        <v>728</v>
      </c>
      <c r="L195">
        <v>1191</v>
      </c>
      <c r="N195">
        <v>1013</v>
      </c>
      <c r="O195" t="s">
        <v>729</v>
      </c>
      <c r="P195" t="s">
        <v>729</v>
      </c>
      <c r="Q195">
        <v>1</v>
      </c>
      <c r="W195">
        <v>0</v>
      </c>
      <c r="X195">
        <v>476480486</v>
      </c>
      <c r="Y195">
        <f>(AT195*11)</f>
        <v>1.21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M195">
        <v>-2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0.11</v>
      </c>
      <c r="AU195" t="s">
        <v>33</v>
      </c>
      <c r="AV195">
        <v>1</v>
      </c>
      <c r="AW195">
        <v>2</v>
      </c>
      <c r="AX195">
        <v>150196272</v>
      </c>
      <c r="AY195">
        <v>1</v>
      </c>
      <c r="AZ195">
        <v>0</v>
      </c>
      <c r="BA195">
        <v>195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U195">
        <f>ROUND(AT195*Source!I251*AH195*AL195,2)</f>
        <v>0</v>
      </c>
      <c r="CV195">
        <f>ROUND(Y195*Source!I251,9)</f>
        <v>3.63</v>
      </c>
      <c r="CW195">
        <v>0</v>
      </c>
      <c r="CX195">
        <f>ROUND(Y195*Source!I251,9)</f>
        <v>3.63</v>
      </c>
      <c r="CY195">
        <f>AD195</f>
        <v>0</v>
      </c>
      <c r="CZ195">
        <f>AH195</f>
        <v>0</v>
      </c>
      <c r="DA195">
        <f>AL195</f>
        <v>1</v>
      </c>
      <c r="DB195">
        <f>ROUND((ROUND(AT195*CZ195,2)*11),6)</f>
        <v>0</v>
      </c>
      <c r="DC195">
        <f>ROUND((ROUND(AT195*AG195,2)*11),6)</f>
        <v>0</v>
      </c>
      <c r="DD195" t="s">
        <v>3</v>
      </c>
      <c r="DE195" t="s">
        <v>3</v>
      </c>
      <c r="DF195">
        <f t="shared" si="36"/>
        <v>0</v>
      </c>
      <c r="DG195">
        <f t="shared" si="37"/>
        <v>0</v>
      </c>
      <c r="DH195">
        <f t="shared" si="38"/>
        <v>0</v>
      </c>
      <c r="DI195">
        <f t="shared" si="39"/>
        <v>0</v>
      </c>
      <c r="DJ195">
        <f>DI195</f>
        <v>0</v>
      </c>
      <c r="DK195">
        <v>0</v>
      </c>
      <c r="DL195" t="s">
        <v>3</v>
      </c>
      <c r="DM195">
        <v>0</v>
      </c>
      <c r="DN195" t="s">
        <v>3</v>
      </c>
      <c r="DO195">
        <v>0</v>
      </c>
    </row>
    <row r="196" spans="1:119" x14ac:dyDescent="0.2">
      <c r="A196">
        <f>ROW(Source!A251)</f>
        <v>251</v>
      </c>
      <c r="B196">
        <v>150194011</v>
      </c>
      <c r="C196">
        <v>150196265</v>
      </c>
      <c r="D196">
        <v>147297361</v>
      </c>
      <c r="E196">
        <v>1</v>
      </c>
      <c r="F196">
        <v>1</v>
      </c>
      <c r="G196">
        <v>35</v>
      </c>
      <c r="H196">
        <v>3</v>
      </c>
      <c r="I196" t="s">
        <v>748</v>
      </c>
      <c r="J196" t="s">
        <v>749</v>
      </c>
      <c r="K196" t="s">
        <v>750</v>
      </c>
      <c r="L196">
        <v>1327</v>
      </c>
      <c r="N196">
        <v>1005</v>
      </c>
      <c r="O196" t="s">
        <v>751</v>
      </c>
      <c r="P196" t="s">
        <v>751</v>
      </c>
      <c r="Q196">
        <v>1</v>
      </c>
      <c r="W196">
        <v>0</v>
      </c>
      <c r="X196">
        <v>1402440005</v>
      </c>
      <c r="Y196">
        <f>(AT196*11)</f>
        <v>1.1000000000000001</v>
      </c>
      <c r="AA196">
        <v>48.08</v>
      </c>
      <c r="AB196">
        <v>0</v>
      </c>
      <c r="AC196">
        <v>0</v>
      </c>
      <c r="AD196">
        <v>0</v>
      </c>
      <c r="AE196">
        <v>48.08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M196">
        <v>-2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0.1</v>
      </c>
      <c r="AU196" t="s">
        <v>33</v>
      </c>
      <c r="AV196">
        <v>0</v>
      </c>
      <c r="AW196">
        <v>2</v>
      </c>
      <c r="AX196">
        <v>150196273</v>
      </c>
      <c r="AY196">
        <v>1</v>
      </c>
      <c r="AZ196">
        <v>0</v>
      </c>
      <c r="BA196">
        <v>196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V196">
        <v>0</v>
      </c>
      <c r="CW196">
        <v>0</v>
      </c>
      <c r="CX196">
        <f>ROUND(Y196*Source!I251,9)</f>
        <v>3.3</v>
      </c>
      <c r="CY196">
        <f>AA196</f>
        <v>48.08</v>
      </c>
      <c r="CZ196">
        <f>AE196</f>
        <v>48.08</v>
      </c>
      <c r="DA196">
        <f>AI196</f>
        <v>1</v>
      </c>
      <c r="DB196">
        <f>ROUND((ROUND(AT196*CZ196,2)*11),6)</f>
        <v>52.91</v>
      </c>
      <c r="DC196">
        <f>ROUND((ROUND(AT196*AG196,2)*11),6)</f>
        <v>0</v>
      </c>
      <c r="DD196" t="s">
        <v>3</v>
      </c>
      <c r="DE196" t="s">
        <v>3</v>
      </c>
      <c r="DF196">
        <f t="shared" si="36"/>
        <v>158.66</v>
      </c>
      <c r="DG196">
        <f t="shared" si="37"/>
        <v>0</v>
      </c>
      <c r="DH196">
        <f t="shared" si="38"/>
        <v>0</v>
      </c>
      <c r="DI196">
        <f t="shared" si="39"/>
        <v>0</v>
      </c>
      <c r="DJ196">
        <f>DF196</f>
        <v>158.66</v>
      </c>
      <c r="DK196">
        <v>0</v>
      </c>
      <c r="DL196" t="s">
        <v>3</v>
      </c>
      <c r="DM196">
        <v>0</v>
      </c>
      <c r="DN196" t="s">
        <v>3</v>
      </c>
      <c r="DO196">
        <v>0</v>
      </c>
    </row>
    <row r="197" spans="1:119" x14ac:dyDescent="0.2">
      <c r="A197">
        <f>ROW(Source!A251)</f>
        <v>251</v>
      </c>
      <c r="B197">
        <v>150194011</v>
      </c>
      <c r="C197">
        <v>150196265</v>
      </c>
      <c r="D197">
        <v>147297367</v>
      </c>
      <c r="E197">
        <v>1</v>
      </c>
      <c r="F197">
        <v>1</v>
      </c>
      <c r="G197">
        <v>35</v>
      </c>
      <c r="H197">
        <v>3</v>
      </c>
      <c r="I197" t="s">
        <v>752</v>
      </c>
      <c r="J197" t="s">
        <v>753</v>
      </c>
      <c r="K197" t="s">
        <v>754</v>
      </c>
      <c r="L197">
        <v>1346</v>
      </c>
      <c r="N197">
        <v>1009</v>
      </c>
      <c r="O197" t="s">
        <v>741</v>
      </c>
      <c r="P197" t="s">
        <v>741</v>
      </c>
      <c r="Q197">
        <v>1</v>
      </c>
      <c r="W197">
        <v>0</v>
      </c>
      <c r="X197">
        <v>-20334964</v>
      </c>
      <c r="Y197">
        <f>(AT197*11)</f>
        <v>0.55000000000000004</v>
      </c>
      <c r="AA197">
        <v>29.29</v>
      </c>
      <c r="AB197">
        <v>0</v>
      </c>
      <c r="AC197">
        <v>0</v>
      </c>
      <c r="AD197">
        <v>0</v>
      </c>
      <c r="AE197">
        <v>29.29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M197">
        <v>-2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0.05</v>
      </c>
      <c r="AU197" t="s">
        <v>33</v>
      </c>
      <c r="AV197">
        <v>0</v>
      </c>
      <c r="AW197">
        <v>2</v>
      </c>
      <c r="AX197">
        <v>150196274</v>
      </c>
      <c r="AY197">
        <v>1</v>
      </c>
      <c r="AZ197">
        <v>0</v>
      </c>
      <c r="BA197">
        <v>197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V197">
        <v>0</v>
      </c>
      <c r="CW197">
        <v>0</v>
      </c>
      <c r="CX197">
        <f>ROUND(Y197*Source!I251,9)</f>
        <v>1.65</v>
      </c>
      <c r="CY197">
        <f>AA197</f>
        <v>29.29</v>
      </c>
      <c r="CZ197">
        <f>AE197</f>
        <v>29.29</v>
      </c>
      <c r="DA197">
        <f>AI197</f>
        <v>1</v>
      </c>
      <c r="DB197">
        <f>ROUND((ROUND(AT197*CZ197,2)*11),6)</f>
        <v>16.059999999999999</v>
      </c>
      <c r="DC197">
        <f>ROUND((ROUND(AT197*AG197,2)*11),6)</f>
        <v>0</v>
      </c>
      <c r="DD197" t="s">
        <v>3</v>
      </c>
      <c r="DE197" t="s">
        <v>3</v>
      </c>
      <c r="DF197">
        <f t="shared" si="36"/>
        <v>48.33</v>
      </c>
      <c r="DG197">
        <f t="shared" si="37"/>
        <v>0</v>
      </c>
      <c r="DH197">
        <f t="shared" si="38"/>
        <v>0</v>
      </c>
      <c r="DI197">
        <f t="shared" si="39"/>
        <v>0</v>
      </c>
      <c r="DJ197">
        <f>DF197</f>
        <v>48.33</v>
      </c>
      <c r="DK197">
        <v>0</v>
      </c>
      <c r="DL197" t="s">
        <v>3</v>
      </c>
      <c r="DM197">
        <v>0</v>
      </c>
      <c r="DN197" t="s">
        <v>3</v>
      </c>
      <c r="DO197">
        <v>0</v>
      </c>
    </row>
    <row r="198" spans="1:119" x14ac:dyDescent="0.2">
      <c r="A198">
        <f>ROW(Source!A252)</f>
        <v>252</v>
      </c>
      <c r="B198">
        <v>150194011</v>
      </c>
      <c r="C198">
        <v>150196275</v>
      </c>
      <c r="D198">
        <v>147282019</v>
      </c>
      <c r="E198">
        <v>35</v>
      </c>
      <c r="F198">
        <v>1</v>
      </c>
      <c r="G198">
        <v>35</v>
      </c>
      <c r="H198">
        <v>1</v>
      </c>
      <c r="I198" t="s">
        <v>727</v>
      </c>
      <c r="J198" t="s">
        <v>3</v>
      </c>
      <c r="K198" t="s">
        <v>728</v>
      </c>
      <c r="L198">
        <v>1191</v>
      </c>
      <c r="N198">
        <v>1013</v>
      </c>
      <c r="O198" t="s">
        <v>729</v>
      </c>
      <c r="P198" t="s">
        <v>729</v>
      </c>
      <c r="Q198">
        <v>1</v>
      </c>
      <c r="W198">
        <v>0</v>
      </c>
      <c r="X198">
        <v>476480486</v>
      </c>
      <c r="Y198">
        <f t="shared" ref="Y198:Y208" si="40">AT198</f>
        <v>0.3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M198">
        <v>-2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0.3</v>
      </c>
      <c r="AU198" t="s">
        <v>3</v>
      </c>
      <c r="AV198">
        <v>1</v>
      </c>
      <c r="AW198">
        <v>2</v>
      </c>
      <c r="AX198">
        <v>150196282</v>
      </c>
      <c r="AY198">
        <v>1</v>
      </c>
      <c r="AZ198">
        <v>0</v>
      </c>
      <c r="BA198">
        <v>198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U198">
        <f>ROUND(AT198*Source!I252*AH198*AL198,2)</f>
        <v>0</v>
      </c>
      <c r="CV198">
        <f>ROUND(Y198*Source!I252,9)</f>
        <v>1.5</v>
      </c>
      <c r="CW198">
        <v>0</v>
      </c>
      <c r="CX198">
        <f>ROUND(Y198*Source!I252,9)</f>
        <v>1.5</v>
      </c>
      <c r="CY198">
        <f>AD198</f>
        <v>0</v>
      </c>
      <c r="CZ198">
        <f>AH198</f>
        <v>0</v>
      </c>
      <c r="DA198">
        <f>AL198</f>
        <v>1</v>
      </c>
      <c r="DB198">
        <f t="shared" ref="DB198:DB208" si="41">ROUND(ROUND(AT198*CZ198,2),6)</f>
        <v>0</v>
      </c>
      <c r="DC198">
        <f t="shared" ref="DC198:DC208" si="42">ROUND(ROUND(AT198*AG198,2),6)</f>
        <v>0</v>
      </c>
      <c r="DD198" t="s">
        <v>3</v>
      </c>
      <c r="DE198" t="s">
        <v>3</v>
      </c>
      <c r="DF198">
        <f t="shared" si="36"/>
        <v>0</v>
      </c>
      <c r="DG198">
        <f t="shared" si="37"/>
        <v>0</v>
      </c>
      <c r="DH198">
        <f t="shared" si="38"/>
        <v>0</v>
      </c>
      <c r="DI198">
        <f t="shared" si="39"/>
        <v>0</v>
      </c>
      <c r="DJ198">
        <f>DI198</f>
        <v>0</v>
      </c>
      <c r="DK198">
        <v>0</v>
      </c>
      <c r="DL198" t="s">
        <v>3</v>
      </c>
      <c r="DM198">
        <v>0</v>
      </c>
      <c r="DN198" t="s">
        <v>3</v>
      </c>
      <c r="DO198">
        <v>0</v>
      </c>
    </row>
    <row r="199" spans="1:119" x14ac:dyDescent="0.2">
      <c r="A199">
        <f>ROW(Source!A252)</f>
        <v>252</v>
      </c>
      <c r="B199">
        <v>150194011</v>
      </c>
      <c r="C199">
        <v>150196275</v>
      </c>
      <c r="D199">
        <v>147297367</v>
      </c>
      <c r="E199">
        <v>1</v>
      </c>
      <c r="F199">
        <v>1</v>
      </c>
      <c r="G199">
        <v>35</v>
      </c>
      <c r="H199">
        <v>3</v>
      </c>
      <c r="I199" t="s">
        <v>752</v>
      </c>
      <c r="J199" t="s">
        <v>753</v>
      </c>
      <c r="K199" t="s">
        <v>754</v>
      </c>
      <c r="L199">
        <v>1346</v>
      </c>
      <c r="N199">
        <v>1009</v>
      </c>
      <c r="O199" t="s">
        <v>741</v>
      </c>
      <c r="P199" t="s">
        <v>741</v>
      </c>
      <c r="Q199">
        <v>1</v>
      </c>
      <c r="W199">
        <v>0</v>
      </c>
      <c r="X199">
        <v>-20334964</v>
      </c>
      <c r="Y199">
        <f t="shared" si="40"/>
        <v>3.0000000000000001E-3</v>
      </c>
      <c r="AA199">
        <v>29.29</v>
      </c>
      <c r="AB199">
        <v>0</v>
      </c>
      <c r="AC199">
        <v>0</v>
      </c>
      <c r="AD199">
        <v>0</v>
      </c>
      <c r="AE199">
        <v>29.29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M199">
        <v>-2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3.0000000000000001E-3</v>
      </c>
      <c r="AU199" t="s">
        <v>3</v>
      </c>
      <c r="AV199">
        <v>0</v>
      </c>
      <c r="AW199">
        <v>2</v>
      </c>
      <c r="AX199">
        <v>150196283</v>
      </c>
      <c r="AY199">
        <v>1</v>
      </c>
      <c r="AZ199">
        <v>0</v>
      </c>
      <c r="BA199">
        <v>199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V199">
        <v>0</v>
      </c>
      <c r="CW199">
        <v>0</v>
      </c>
      <c r="CX199">
        <f>ROUND(Y199*Source!I252,9)</f>
        <v>1.4999999999999999E-2</v>
      </c>
      <c r="CY199">
        <f>AA199</f>
        <v>29.29</v>
      </c>
      <c r="CZ199">
        <f>AE199</f>
        <v>29.29</v>
      </c>
      <c r="DA199">
        <f>AI199</f>
        <v>1</v>
      </c>
      <c r="DB199">
        <f t="shared" si="41"/>
        <v>0.09</v>
      </c>
      <c r="DC199">
        <f t="shared" si="42"/>
        <v>0</v>
      </c>
      <c r="DD199" t="s">
        <v>3</v>
      </c>
      <c r="DE199" t="s">
        <v>3</v>
      </c>
      <c r="DF199">
        <f t="shared" si="36"/>
        <v>0.44</v>
      </c>
      <c r="DG199">
        <f t="shared" si="37"/>
        <v>0</v>
      </c>
      <c r="DH199">
        <f t="shared" si="38"/>
        <v>0</v>
      </c>
      <c r="DI199">
        <f t="shared" si="39"/>
        <v>0</v>
      </c>
      <c r="DJ199">
        <f>DF199</f>
        <v>0.44</v>
      </c>
      <c r="DK199">
        <v>0</v>
      </c>
      <c r="DL199" t="s">
        <v>3</v>
      </c>
      <c r="DM199">
        <v>0</v>
      </c>
      <c r="DN199" t="s">
        <v>3</v>
      </c>
      <c r="DO199">
        <v>0</v>
      </c>
    </row>
    <row r="200" spans="1:119" x14ac:dyDescent="0.2">
      <c r="A200">
        <f>ROW(Source!A252)</f>
        <v>252</v>
      </c>
      <c r="B200">
        <v>150194011</v>
      </c>
      <c r="C200">
        <v>150196275</v>
      </c>
      <c r="D200">
        <v>147295794</v>
      </c>
      <c r="E200">
        <v>1</v>
      </c>
      <c r="F200">
        <v>1</v>
      </c>
      <c r="G200">
        <v>35</v>
      </c>
      <c r="H200">
        <v>3</v>
      </c>
      <c r="I200" t="s">
        <v>755</v>
      </c>
      <c r="J200" t="s">
        <v>756</v>
      </c>
      <c r="K200" t="s">
        <v>757</v>
      </c>
      <c r="L200">
        <v>1296</v>
      </c>
      <c r="N200">
        <v>1002</v>
      </c>
      <c r="O200" t="s">
        <v>758</v>
      </c>
      <c r="P200" t="s">
        <v>758</v>
      </c>
      <c r="Q200">
        <v>1</v>
      </c>
      <c r="W200">
        <v>0</v>
      </c>
      <c r="X200">
        <v>-1791503361</v>
      </c>
      <c r="Y200">
        <f t="shared" si="40"/>
        <v>3.0000000000000001E-3</v>
      </c>
      <c r="AA200">
        <v>13856.59</v>
      </c>
      <c r="AB200">
        <v>0</v>
      </c>
      <c r="AC200">
        <v>0</v>
      </c>
      <c r="AD200">
        <v>0</v>
      </c>
      <c r="AE200">
        <v>13856.59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M200">
        <v>-2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3.0000000000000001E-3</v>
      </c>
      <c r="AU200" t="s">
        <v>3</v>
      </c>
      <c r="AV200">
        <v>0</v>
      </c>
      <c r="AW200">
        <v>2</v>
      </c>
      <c r="AX200">
        <v>150196284</v>
      </c>
      <c r="AY200">
        <v>1</v>
      </c>
      <c r="AZ200">
        <v>0</v>
      </c>
      <c r="BA200">
        <v>200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V200">
        <v>0</v>
      </c>
      <c r="CW200">
        <v>0</v>
      </c>
      <c r="CX200">
        <f>ROUND(Y200*Source!I252,9)</f>
        <v>1.4999999999999999E-2</v>
      </c>
      <c r="CY200">
        <f>AA200</f>
        <v>13856.59</v>
      </c>
      <c r="CZ200">
        <f>AE200</f>
        <v>13856.59</v>
      </c>
      <c r="DA200">
        <f>AI200</f>
        <v>1</v>
      </c>
      <c r="DB200">
        <f t="shared" si="41"/>
        <v>41.57</v>
      </c>
      <c r="DC200">
        <f t="shared" si="42"/>
        <v>0</v>
      </c>
      <c r="DD200" t="s">
        <v>3</v>
      </c>
      <c r="DE200" t="s">
        <v>3</v>
      </c>
      <c r="DF200">
        <f t="shared" si="36"/>
        <v>207.85</v>
      </c>
      <c r="DG200">
        <f t="shared" si="37"/>
        <v>0</v>
      </c>
      <c r="DH200">
        <f t="shared" si="38"/>
        <v>0</v>
      </c>
      <c r="DI200">
        <f t="shared" si="39"/>
        <v>0</v>
      </c>
      <c r="DJ200">
        <f>DF200</f>
        <v>207.85</v>
      </c>
      <c r="DK200">
        <v>0</v>
      </c>
      <c r="DL200" t="s">
        <v>3</v>
      </c>
      <c r="DM200">
        <v>0</v>
      </c>
      <c r="DN200" t="s">
        <v>3</v>
      </c>
      <c r="DO200">
        <v>0</v>
      </c>
    </row>
    <row r="201" spans="1:119" x14ac:dyDescent="0.2">
      <c r="A201">
        <f>ROW(Source!A253)</f>
        <v>253</v>
      </c>
      <c r="B201">
        <v>150194011</v>
      </c>
      <c r="C201">
        <v>150196285</v>
      </c>
      <c r="D201">
        <v>147282019</v>
      </c>
      <c r="E201">
        <v>35</v>
      </c>
      <c r="F201">
        <v>1</v>
      </c>
      <c r="G201">
        <v>35</v>
      </c>
      <c r="H201">
        <v>1</v>
      </c>
      <c r="I201" t="s">
        <v>727</v>
      </c>
      <c r="J201" t="s">
        <v>3</v>
      </c>
      <c r="K201" t="s">
        <v>728</v>
      </c>
      <c r="L201">
        <v>1191</v>
      </c>
      <c r="N201">
        <v>1013</v>
      </c>
      <c r="O201" t="s">
        <v>729</v>
      </c>
      <c r="P201" t="s">
        <v>729</v>
      </c>
      <c r="Q201">
        <v>1</v>
      </c>
      <c r="W201">
        <v>0</v>
      </c>
      <c r="X201">
        <v>476480486</v>
      </c>
      <c r="Y201">
        <f t="shared" si="40"/>
        <v>0.16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M201">
        <v>-2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0.16</v>
      </c>
      <c r="AU201" t="s">
        <v>3</v>
      </c>
      <c r="AV201">
        <v>1</v>
      </c>
      <c r="AW201">
        <v>2</v>
      </c>
      <c r="AX201">
        <v>150196290</v>
      </c>
      <c r="AY201">
        <v>1</v>
      </c>
      <c r="AZ201">
        <v>0</v>
      </c>
      <c r="BA201">
        <v>201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U201">
        <f>ROUND(AT201*Source!I253*AH201*AL201,2)</f>
        <v>0</v>
      </c>
      <c r="CV201">
        <f>ROUND(Y201*Source!I253,9)</f>
        <v>63.2</v>
      </c>
      <c r="CW201">
        <v>0</v>
      </c>
      <c r="CX201">
        <f>ROUND(Y201*Source!I253,9)</f>
        <v>63.2</v>
      </c>
      <c r="CY201">
        <f>AD201</f>
        <v>0</v>
      </c>
      <c r="CZ201">
        <f>AH201</f>
        <v>0</v>
      </c>
      <c r="DA201">
        <f>AL201</f>
        <v>1</v>
      </c>
      <c r="DB201">
        <f t="shared" si="41"/>
        <v>0</v>
      </c>
      <c r="DC201">
        <f t="shared" si="42"/>
        <v>0</v>
      </c>
      <c r="DD201" t="s">
        <v>3</v>
      </c>
      <c r="DE201" t="s">
        <v>3</v>
      </c>
      <c r="DF201">
        <f t="shared" si="36"/>
        <v>0</v>
      </c>
      <c r="DG201">
        <f t="shared" si="37"/>
        <v>0</v>
      </c>
      <c r="DH201">
        <f t="shared" si="38"/>
        <v>0</v>
      </c>
      <c r="DI201">
        <f t="shared" si="39"/>
        <v>0</v>
      </c>
      <c r="DJ201">
        <f>DI201</f>
        <v>0</v>
      </c>
      <c r="DK201">
        <v>0</v>
      </c>
      <c r="DL201" t="s">
        <v>3</v>
      </c>
      <c r="DM201">
        <v>0</v>
      </c>
      <c r="DN201" t="s">
        <v>3</v>
      </c>
      <c r="DO201">
        <v>0</v>
      </c>
    </row>
    <row r="202" spans="1:119" x14ac:dyDescent="0.2">
      <c r="A202">
        <f>ROW(Source!A253)</f>
        <v>253</v>
      </c>
      <c r="B202">
        <v>150194011</v>
      </c>
      <c r="C202">
        <v>150196285</v>
      </c>
      <c r="D202">
        <v>147297367</v>
      </c>
      <c r="E202">
        <v>1</v>
      </c>
      <c r="F202">
        <v>1</v>
      </c>
      <c r="G202">
        <v>35</v>
      </c>
      <c r="H202">
        <v>3</v>
      </c>
      <c r="I202" t="s">
        <v>752</v>
      </c>
      <c r="J202" t="s">
        <v>753</v>
      </c>
      <c r="K202" t="s">
        <v>754</v>
      </c>
      <c r="L202">
        <v>1346</v>
      </c>
      <c r="N202">
        <v>1009</v>
      </c>
      <c r="O202" t="s">
        <v>741</v>
      </c>
      <c r="P202" t="s">
        <v>741</v>
      </c>
      <c r="Q202">
        <v>1</v>
      </c>
      <c r="W202">
        <v>0</v>
      </c>
      <c r="X202">
        <v>-20334964</v>
      </c>
      <c r="Y202">
        <f t="shared" si="40"/>
        <v>2E-3</v>
      </c>
      <c r="AA202">
        <v>29.29</v>
      </c>
      <c r="AB202">
        <v>0</v>
      </c>
      <c r="AC202">
        <v>0</v>
      </c>
      <c r="AD202">
        <v>0</v>
      </c>
      <c r="AE202">
        <v>29.29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M202">
        <v>-2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2E-3</v>
      </c>
      <c r="AU202" t="s">
        <v>3</v>
      </c>
      <c r="AV202">
        <v>0</v>
      </c>
      <c r="AW202">
        <v>2</v>
      </c>
      <c r="AX202">
        <v>150196291</v>
      </c>
      <c r="AY202">
        <v>1</v>
      </c>
      <c r="AZ202">
        <v>0</v>
      </c>
      <c r="BA202">
        <v>202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V202">
        <v>0</v>
      </c>
      <c r="CW202">
        <v>0</v>
      </c>
      <c r="CX202">
        <f>ROUND(Y202*Source!I253,9)</f>
        <v>0.79</v>
      </c>
      <c r="CY202">
        <f>AA202</f>
        <v>29.29</v>
      </c>
      <c r="CZ202">
        <f>AE202</f>
        <v>29.29</v>
      </c>
      <c r="DA202">
        <f>AI202</f>
        <v>1</v>
      </c>
      <c r="DB202">
        <f t="shared" si="41"/>
        <v>0.06</v>
      </c>
      <c r="DC202">
        <f t="shared" si="42"/>
        <v>0</v>
      </c>
      <c r="DD202" t="s">
        <v>3</v>
      </c>
      <c r="DE202" t="s">
        <v>3</v>
      </c>
      <c r="DF202">
        <f t="shared" si="36"/>
        <v>23.14</v>
      </c>
      <c r="DG202">
        <f t="shared" si="37"/>
        <v>0</v>
      </c>
      <c r="DH202">
        <f t="shared" si="38"/>
        <v>0</v>
      </c>
      <c r="DI202">
        <f t="shared" si="39"/>
        <v>0</v>
      </c>
      <c r="DJ202">
        <f>DF202</f>
        <v>23.14</v>
      </c>
      <c r="DK202">
        <v>0</v>
      </c>
      <c r="DL202" t="s">
        <v>3</v>
      </c>
      <c r="DM202">
        <v>0</v>
      </c>
      <c r="DN202" t="s">
        <v>3</v>
      </c>
      <c r="DO202">
        <v>0</v>
      </c>
    </row>
    <row r="203" spans="1:119" x14ac:dyDescent="0.2">
      <c r="A203">
        <f>ROW(Source!A254)</f>
        <v>254</v>
      </c>
      <c r="B203">
        <v>150194011</v>
      </c>
      <c r="C203">
        <v>150196292</v>
      </c>
      <c r="D203">
        <v>147282019</v>
      </c>
      <c r="E203">
        <v>35</v>
      </c>
      <c r="F203">
        <v>1</v>
      </c>
      <c r="G203">
        <v>35</v>
      </c>
      <c r="H203">
        <v>1</v>
      </c>
      <c r="I203" t="s">
        <v>727</v>
      </c>
      <c r="J203" t="s">
        <v>3</v>
      </c>
      <c r="K203" t="s">
        <v>728</v>
      </c>
      <c r="L203">
        <v>1191</v>
      </c>
      <c r="N203">
        <v>1013</v>
      </c>
      <c r="O203" t="s">
        <v>729</v>
      </c>
      <c r="P203" t="s">
        <v>729</v>
      </c>
      <c r="Q203">
        <v>1</v>
      </c>
      <c r="W203">
        <v>0</v>
      </c>
      <c r="X203">
        <v>476480486</v>
      </c>
      <c r="Y203">
        <f t="shared" si="40"/>
        <v>0.22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M203">
        <v>-2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0.22</v>
      </c>
      <c r="AU203" t="s">
        <v>3</v>
      </c>
      <c r="AV203">
        <v>1</v>
      </c>
      <c r="AW203">
        <v>2</v>
      </c>
      <c r="AX203">
        <v>150196295</v>
      </c>
      <c r="AY203">
        <v>1</v>
      </c>
      <c r="AZ203">
        <v>0</v>
      </c>
      <c r="BA203">
        <v>203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U203">
        <f>ROUND(AT203*Source!I254*AH203*AL203,2)</f>
        <v>0</v>
      </c>
      <c r="CV203">
        <f>ROUND(Y203*Source!I254,9)</f>
        <v>86.9</v>
      </c>
      <c r="CW203">
        <v>0</v>
      </c>
      <c r="CX203">
        <f>ROUND(Y203*Source!I254,9)</f>
        <v>86.9</v>
      </c>
      <c r="CY203">
        <f>AD203</f>
        <v>0</v>
      </c>
      <c r="CZ203">
        <f>AH203</f>
        <v>0</v>
      </c>
      <c r="DA203">
        <f>AL203</f>
        <v>1</v>
      </c>
      <c r="DB203">
        <f t="shared" si="41"/>
        <v>0</v>
      </c>
      <c r="DC203">
        <f t="shared" si="42"/>
        <v>0</v>
      </c>
      <c r="DD203" t="s">
        <v>3</v>
      </c>
      <c r="DE203" t="s">
        <v>3</v>
      </c>
      <c r="DF203">
        <f t="shared" si="36"/>
        <v>0</v>
      </c>
      <c r="DG203">
        <f t="shared" si="37"/>
        <v>0</v>
      </c>
      <c r="DH203">
        <f t="shared" si="38"/>
        <v>0</v>
      </c>
      <c r="DI203">
        <f t="shared" si="39"/>
        <v>0</v>
      </c>
      <c r="DJ203">
        <f>DI203</f>
        <v>0</v>
      </c>
      <c r="DK203">
        <v>0</v>
      </c>
      <c r="DL203" t="s">
        <v>3</v>
      </c>
      <c r="DM203">
        <v>0</v>
      </c>
      <c r="DN203" t="s">
        <v>3</v>
      </c>
      <c r="DO203">
        <v>0</v>
      </c>
    </row>
    <row r="204" spans="1:119" x14ac:dyDescent="0.2">
      <c r="A204">
        <f>ROW(Source!A255)</f>
        <v>255</v>
      </c>
      <c r="B204">
        <v>150194011</v>
      </c>
      <c r="C204">
        <v>150196296</v>
      </c>
      <c r="D204">
        <v>147282019</v>
      </c>
      <c r="E204">
        <v>35</v>
      </c>
      <c r="F204">
        <v>1</v>
      </c>
      <c r="G204">
        <v>35</v>
      </c>
      <c r="H204">
        <v>1</v>
      </c>
      <c r="I204" t="s">
        <v>727</v>
      </c>
      <c r="J204" t="s">
        <v>3</v>
      </c>
      <c r="K204" t="s">
        <v>728</v>
      </c>
      <c r="L204">
        <v>1191</v>
      </c>
      <c r="N204">
        <v>1013</v>
      </c>
      <c r="O204" t="s">
        <v>729</v>
      </c>
      <c r="P204" t="s">
        <v>729</v>
      </c>
      <c r="Q204">
        <v>1</v>
      </c>
      <c r="W204">
        <v>0</v>
      </c>
      <c r="X204">
        <v>476480486</v>
      </c>
      <c r="Y204">
        <f t="shared" si="40"/>
        <v>0.44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M204">
        <v>-2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0.44</v>
      </c>
      <c r="AU204" t="s">
        <v>3</v>
      </c>
      <c r="AV204">
        <v>1</v>
      </c>
      <c r="AW204">
        <v>2</v>
      </c>
      <c r="AX204">
        <v>150196307</v>
      </c>
      <c r="AY204">
        <v>1</v>
      </c>
      <c r="AZ204">
        <v>0</v>
      </c>
      <c r="BA204">
        <v>204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U204">
        <f>ROUND(AT204*Source!I255*AH204*AL204,2)</f>
        <v>0</v>
      </c>
      <c r="CV204">
        <f>ROUND(Y204*Source!I255,9)</f>
        <v>173.8</v>
      </c>
      <c r="CW204">
        <v>0</v>
      </c>
      <c r="CX204">
        <f>ROUND(Y204*Source!I255,9)</f>
        <v>173.8</v>
      </c>
      <c r="CY204">
        <f>AD204</f>
        <v>0</v>
      </c>
      <c r="CZ204">
        <f>AH204</f>
        <v>0</v>
      </c>
      <c r="DA204">
        <f>AL204</f>
        <v>1</v>
      </c>
      <c r="DB204">
        <f t="shared" si="41"/>
        <v>0</v>
      </c>
      <c r="DC204">
        <f t="shared" si="42"/>
        <v>0</v>
      </c>
      <c r="DD204" t="s">
        <v>3</v>
      </c>
      <c r="DE204" t="s">
        <v>3</v>
      </c>
      <c r="DF204">
        <f t="shared" si="36"/>
        <v>0</v>
      </c>
      <c r="DG204">
        <f t="shared" si="37"/>
        <v>0</v>
      </c>
      <c r="DH204">
        <f t="shared" si="38"/>
        <v>0</v>
      </c>
      <c r="DI204">
        <f t="shared" si="39"/>
        <v>0</v>
      </c>
      <c r="DJ204">
        <f>DI204</f>
        <v>0</v>
      </c>
      <c r="DK204">
        <v>0</v>
      </c>
      <c r="DL204" t="s">
        <v>3</v>
      </c>
      <c r="DM204">
        <v>0</v>
      </c>
      <c r="DN204" t="s">
        <v>3</v>
      </c>
      <c r="DO204">
        <v>0</v>
      </c>
    </row>
    <row r="205" spans="1:119" x14ac:dyDescent="0.2">
      <c r="A205">
        <f>ROW(Source!A255)</f>
        <v>255</v>
      </c>
      <c r="B205">
        <v>150194011</v>
      </c>
      <c r="C205">
        <v>150196296</v>
      </c>
      <c r="D205">
        <v>147297318</v>
      </c>
      <c r="E205">
        <v>1</v>
      </c>
      <c r="F205">
        <v>1</v>
      </c>
      <c r="G205">
        <v>35</v>
      </c>
      <c r="H205">
        <v>3</v>
      </c>
      <c r="I205" t="s">
        <v>759</v>
      </c>
      <c r="J205" t="s">
        <v>760</v>
      </c>
      <c r="K205" t="s">
        <v>761</v>
      </c>
      <c r="L205">
        <v>1346</v>
      </c>
      <c r="N205">
        <v>1009</v>
      </c>
      <c r="O205" t="s">
        <v>741</v>
      </c>
      <c r="P205" t="s">
        <v>741</v>
      </c>
      <c r="Q205">
        <v>1</v>
      </c>
      <c r="W205">
        <v>0</v>
      </c>
      <c r="X205">
        <v>1222454159</v>
      </c>
      <c r="Y205">
        <f t="shared" si="40"/>
        <v>1E-3</v>
      </c>
      <c r="AA205">
        <v>471.7</v>
      </c>
      <c r="AB205">
        <v>0</v>
      </c>
      <c r="AC205">
        <v>0</v>
      </c>
      <c r="AD205">
        <v>0</v>
      </c>
      <c r="AE205">
        <v>471.7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M205">
        <v>-2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3</v>
      </c>
      <c r="AT205">
        <v>1E-3</v>
      </c>
      <c r="AU205" t="s">
        <v>3</v>
      </c>
      <c r="AV205">
        <v>0</v>
      </c>
      <c r="AW205">
        <v>2</v>
      </c>
      <c r="AX205">
        <v>150196308</v>
      </c>
      <c r="AY205">
        <v>1</v>
      </c>
      <c r="AZ205">
        <v>0</v>
      </c>
      <c r="BA205">
        <v>205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V205">
        <v>0</v>
      </c>
      <c r="CW205">
        <v>0</v>
      </c>
      <c r="CX205">
        <f>ROUND(Y205*Source!I255,9)</f>
        <v>0.39500000000000002</v>
      </c>
      <c r="CY205">
        <f>AA205</f>
        <v>471.7</v>
      </c>
      <c r="CZ205">
        <f>AE205</f>
        <v>471.7</v>
      </c>
      <c r="DA205">
        <f>AI205</f>
        <v>1</v>
      </c>
      <c r="DB205">
        <f t="shared" si="41"/>
        <v>0.47</v>
      </c>
      <c r="DC205">
        <f t="shared" si="42"/>
        <v>0</v>
      </c>
      <c r="DD205" t="s">
        <v>3</v>
      </c>
      <c r="DE205" t="s">
        <v>3</v>
      </c>
      <c r="DF205">
        <f t="shared" si="36"/>
        <v>186.32</v>
      </c>
      <c r="DG205">
        <f t="shared" si="37"/>
        <v>0</v>
      </c>
      <c r="DH205">
        <f t="shared" si="38"/>
        <v>0</v>
      </c>
      <c r="DI205">
        <f t="shared" si="39"/>
        <v>0</v>
      </c>
      <c r="DJ205">
        <f>DF205</f>
        <v>186.32</v>
      </c>
      <c r="DK205">
        <v>0</v>
      </c>
      <c r="DL205" t="s">
        <v>3</v>
      </c>
      <c r="DM205">
        <v>0</v>
      </c>
      <c r="DN205" t="s">
        <v>3</v>
      </c>
      <c r="DO205">
        <v>0</v>
      </c>
    </row>
    <row r="206" spans="1:119" x14ac:dyDescent="0.2">
      <c r="A206">
        <f>ROW(Source!A255)</f>
        <v>255</v>
      </c>
      <c r="B206">
        <v>150194011</v>
      </c>
      <c r="C206">
        <v>150196296</v>
      </c>
      <c r="D206">
        <v>147297361</v>
      </c>
      <c r="E206">
        <v>1</v>
      </c>
      <c r="F206">
        <v>1</v>
      </c>
      <c r="G206">
        <v>35</v>
      </c>
      <c r="H206">
        <v>3</v>
      </c>
      <c r="I206" t="s">
        <v>748</v>
      </c>
      <c r="J206" t="s">
        <v>749</v>
      </c>
      <c r="K206" t="s">
        <v>750</v>
      </c>
      <c r="L206">
        <v>1327</v>
      </c>
      <c r="N206">
        <v>1005</v>
      </c>
      <c r="O206" t="s">
        <v>751</v>
      </c>
      <c r="P206" t="s">
        <v>751</v>
      </c>
      <c r="Q206">
        <v>1</v>
      </c>
      <c r="W206">
        <v>0</v>
      </c>
      <c r="X206">
        <v>1402440005</v>
      </c>
      <c r="Y206">
        <f t="shared" si="40"/>
        <v>2E-3</v>
      </c>
      <c r="AA206">
        <v>48.08</v>
      </c>
      <c r="AB206">
        <v>0</v>
      </c>
      <c r="AC206">
        <v>0</v>
      </c>
      <c r="AD206">
        <v>0</v>
      </c>
      <c r="AE206">
        <v>48.08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M206">
        <v>-2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2E-3</v>
      </c>
      <c r="AU206" t="s">
        <v>3</v>
      </c>
      <c r="AV206">
        <v>0</v>
      </c>
      <c r="AW206">
        <v>2</v>
      </c>
      <c r="AX206">
        <v>150196309</v>
      </c>
      <c r="AY206">
        <v>1</v>
      </c>
      <c r="AZ206">
        <v>0</v>
      </c>
      <c r="BA206">
        <v>206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V206">
        <v>0</v>
      </c>
      <c r="CW206">
        <v>0</v>
      </c>
      <c r="CX206">
        <f>ROUND(Y206*Source!I255,9)</f>
        <v>0.79</v>
      </c>
      <c r="CY206">
        <f>AA206</f>
        <v>48.08</v>
      </c>
      <c r="CZ206">
        <f>AE206</f>
        <v>48.08</v>
      </c>
      <c r="DA206">
        <f>AI206</f>
        <v>1</v>
      </c>
      <c r="DB206">
        <f t="shared" si="41"/>
        <v>0.1</v>
      </c>
      <c r="DC206">
        <f t="shared" si="42"/>
        <v>0</v>
      </c>
      <c r="DD206" t="s">
        <v>3</v>
      </c>
      <c r="DE206" t="s">
        <v>3</v>
      </c>
      <c r="DF206">
        <f t="shared" si="36"/>
        <v>37.979999999999997</v>
      </c>
      <c r="DG206">
        <f t="shared" si="37"/>
        <v>0</v>
      </c>
      <c r="DH206">
        <f t="shared" si="38"/>
        <v>0</v>
      </c>
      <c r="DI206">
        <f t="shared" si="39"/>
        <v>0</v>
      </c>
      <c r="DJ206">
        <f>DF206</f>
        <v>37.979999999999997</v>
      </c>
      <c r="DK206">
        <v>0</v>
      </c>
      <c r="DL206" t="s">
        <v>3</v>
      </c>
      <c r="DM206">
        <v>0</v>
      </c>
      <c r="DN206" t="s">
        <v>3</v>
      </c>
      <c r="DO206">
        <v>0</v>
      </c>
    </row>
    <row r="207" spans="1:119" x14ac:dyDescent="0.2">
      <c r="A207">
        <f>ROW(Source!A255)</f>
        <v>255</v>
      </c>
      <c r="B207">
        <v>150194011</v>
      </c>
      <c r="C207">
        <v>150196296</v>
      </c>
      <c r="D207">
        <v>147297362</v>
      </c>
      <c r="E207">
        <v>1</v>
      </c>
      <c r="F207">
        <v>1</v>
      </c>
      <c r="G207">
        <v>35</v>
      </c>
      <c r="H207">
        <v>3</v>
      </c>
      <c r="I207" t="s">
        <v>820</v>
      </c>
      <c r="J207" t="s">
        <v>821</v>
      </c>
      <c r="K207" t="s">
        <v>822</v>
      </c>
      <c r="L207">
        <v>1346</v>
      </c>
      <c r="N207">
        <v>1009</v>
      </c>
      <c r="O207" t="s">
        <v>741</v>
      </c>
      <c r="P207" t="s">
        <v>741</v>
      </c>
      <c r="Q207">
        <v>1</v>
      </c>
      <c r="W207">
        <v>0</v>
      </c>
      <c r="X207">
        <v>-820501946</v>
      </c>
      <c r="Y207">
        <f t="shared" si="40"/>
        <v>1E-3</v>
      </c>
      <c r="AA207">
        <v>430.29</v>
      </c>
      <c r="AB207">
        <v>0</v>
      </c>
      <c r="AC207">
        <v>0</v>
      </c>
      <c r="AD207">
        <v>0</v>
      </c>
      <c r="AE207">
        <v>430.29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M207">
        <v>-2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1E-3</v>
      </c>
      <c r="AU207" t="s">
        <v>3</v>
      </c>
      <c r="AV207">
        <v>0</v>
      </c>
      <c r="AW207">
        <v>2</v>
      </c>
      <c r="AX207">
        <v>150196310</v>
      </c>
      <c r="AY207">
        <v>1</v>
      </c>
      <c r="AZ207">
        <v>0</v>
      </c>
      <c r="BA207">
        <v>207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V207">
        <v>0</v>
      </c>
      <c r="CW207">
        <v>0</v>
      </c>
      <c r="CX207">
        <f>ROUND(Y207*Source!I255,9)</f>
        <v>0.39500000000000002</v>
      </c>
      <c r="CY207">
        <f>AA207</f>
        <v>430.29</v>
      </c>
      <c r="CZ207">
        <f>AE207</f>
        <v>430.29</v>
      </c>
      <c r="DA207">
        <f>AI207</f>
        <v>1</v>
      </c>
      <c r="DB207">
        <f t="shared" si="41"/>
        <v>0.43</v>
      </c>
      <c r="DC207">
        <f t="shared" si="42"/>
        <v>0</v>
      </c>
      <c r="DD207" t="s">
        <v>3</v>
      </c>
      <c r="DE207" t="s">
        <v>3</v>
      </c>
      <c r="DF207">
        <f t="shared" si="36"/>
        <v>169.96</v>
      </c>
      <c r="DG207">
        <f t="shared" si="37"/>
        <v>0</v>
      </c>
      <c r="DH207">
        <f t="shared" si="38"/>
        <v>0</v>
      </c>
      <c r="DI207">
        <f t="shared" si="39"/>
        <v>0</v>
      </c>
      <c r="DJ207">
        <f>DF207</f>
        <v>169.96</v>
      </c>
      <c r="DK207">
        <v>0</v>
      </c>
      <c r="DL207" t="s">
        <v>3</v>
      </c>
      <c r="DM207">
        <v>0</v>
      </c>
      <c r="DN207" t="s">
        <v>3</v>
      </c>
      <c r="DO207">
        <v>0</v>
      </c>
    </row>
    <row r="208" spans="1:119" x14ac:dyDescent="0.2">
      <c r="A208">
        <f>ROW(Source!A255)</f>
        <v>255</v>
      </c>
      <c r="B208">
        <v>150194011</v>
      </c>
      <c r="C208">
        <v>150196296</v>
      </c>
      <c r="D208">
        <v>147306103</v>
      </c>
      <c r="E208">
        <v>1</v>
      </c>
      <c r="F208">
        <v>1</v>
      </c>
      <c r="G208">
        <v>35</v>
      </c>
      <c r="H208">
        <v>3</v>
      </c>
      <c r="I208" t="s">
        <v>823</v>
      </c>
      <c r="J208" t="s">
        <v>824</v>
      </c>
      <c r="K208" t="s">
        <v>825</v>
      </c>
      <c r="L208">
        <v>1296</v>
      </c>
      <c r="N208">
        <v>1002</v>
      </c>
      <c r="O208" t="s">
        <v>758</v>
      </c>
      <c r="P208" t="s">
        <v>758</v>
      </c>
      <c r="Q208">
        <v>1</v>
      </c>
      <c r="W208">
        <v>0</v>
      </c>
      <c r="X208">
        <v>1223570602</v>
      </c>
      <c r="Y208">
        <f t="shared" si="40"/>
        <v>1E-3</v>
      </c>
      <c r="AA208">
        <v>2040</v>
      </c>
      <c r="AB208">
        <v>0</v>
      </c>
      <c r="AC208">
        <v>0</v>
      </c>
      <c r="AD208">
        <v>0</v>
      </c>
      <c r="AE208">
        <v>2040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M208">
        <v>-2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1E-3</v>
      </c>
      <c r="AU208" t="s">
        <v>3</v>
      </c>
      <c r="AV208">
        <v>0</v>
      </c>
      <c r="AW208">
        <v>2</v>
      </c>
      <c r="AX208">
        <v>150196311</v>
      </c>
      <c r="AY208">
        <v>1</v>
      </c>
      <c r="AZ208">
        <v>0</v>
      </c>
      <c r="BA208">
        <v>208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V208">
        <v>0</v>
      </c>
      <c r="CW208">
        <v>0</v>
      </c>
      <c r="CX208">
        <f>ROUND(Y208*Source!I255,9)</f>
        <v>0.39500000000000002</v>
      </c>
      <c r="CY208">
        <f>AA208</f>
        <v>2040</v>
      </c>
      <c r="CZ208">
        <f>AE208</f>
        <v>2040</v>
      </c>
      <c r="DA208">
        <f>AI208</f>
        <v>1</v>
      </c>
      <c r="DB208">
        <f t="shared" si="41"/>
        <v>2.04</v>
      </c>
      <c r="DC208">
        <f t="shared" si="42"/>
        <v>0</v>
      </c>
      <c r="DD208" t="s">
        <v>3</v>
      </c>
      <c r="DE208" t="s">
        <v>3</v>
      </c>
      <c r="DF208">
        <f t="shared" si="36"/>
        <v>805.8</v>
      </c>
      <c r="DG208">
        <f t="shared" si="37"/>
        <v>0</v>
      </c>
      <c r="DH208">
        <f t="shared" si="38"/>
        <v>0</v>
      </c>
      <c r="DI208">
        <f t="shared" si="39"/>
        <v>0</v>
      </c>
      <c r="DJ208">
        <f>DF208</f>
        <v>805.8</v>
      </c>
      <c r="DK208">
        <v>0</v>
      </c>
      <c r="DL208" t="s">
        <v>3</v>
      </c>
      <c r="DM208">
        <v>0</v>
      </c>
      <c r="DN208" t="s">
        <v>3</v>
      </c>
      <c r="DO208">
        <v>0</v>
      </c>
    </row>
    <row r="209" spans="1:119" x14ac:dyDescent="0.2">
      <c r="A209">
        <f>ROW(Source!A256)</f>
        <v>256</v>
      </c>
      <c r="B209">
        <v>150194011</v>
      </c>
      <c r="C209">
        <v>150196312</v>
      </c>
      <c r="D209">
        <v>147282019</v>
      </c>
      <c r="E209">
        <v>35</v>
      </c>
      <c r="F209">
        <v>1</v>
      </c>
      <c r="G209">
        <v>35</v>
      </c>
      <c r="H209">
        <v>1</v>
      </c>
      <c r="I209" t="s">
        <v>727</v>
      </c>
      <c r="J209" t="s">
        <v>3</v>
      </c>
      <c r="K209" t="s">
        <v>728</v>
      </c>
      <c r="L209">
        <v>1191</v>
      </c>
      <c r="N209">
        <v>1013</v>
      </c>
      <c r="O209" t="s">
        <v>729</v>
      </c>
      <c r="P209" t="s">
        <v>729</v>
      </c>
      <c r="Q209">
        <v>1</v>
      </c>
      <c r="W209">
        <v>0</v>
      </c>
      <c r="X209">
        <v>476480486</v>
      </c>
      <c r="Y209">
        <f>(AT209*0.7)</f>
        <v>0.154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M209">
        <v>-2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0.22</v>
      </c>
      <c r="AU209" t="s">
        <v>22</v>
      </c>
      <c r="AV209">
        <v>1</v>
      </c>
      <c r="AW209">
        <v>2</v>
      </c>
      <c r="AX209">
        <v>150196321</v>
      </c>
      <c r="AY209">
        <v>1</v>
      </c>
      <c r="AZ209">
        <v>0</v>
      </c>
      <c r="BA209">
        <v>209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U209">
        <f>ROUND(AT209*Source!I256*AH209*AL209,2)</f>
        <v>0</v>
      </c>
      <c r="CV209">
        <f>ROUND(Y209*Source!I256,9)</f>
        <v>2.31</v>
      </c>
      <c r="CW209">
        <v>0</v>
      </c>
      <c r="CX209">
        <f>ROUND(Y209*Source!I256,9)</f>
        <v>2.31</v>
      </c>
      <c r="CY209">
        <f>AD209</f>
        <v>0</v>
      </c>
      <c r="CZ209">
        <f>AH209</f>
        <v>0</v>
      </c>
      <c r="DA209">
        <f>AL209</f>
        <v>1</v>
      </c>
      <c r="DB209">
        <f>ROUND((ROUND(AT209*CZ209,2)*0.7),6)</f>
        <v>0</v>
      </c>
      <c r="DC209">
        <f>ROUND((ROUND(AT209*AG209,2)*0.7),6)</f>
        <v>0</v>
      </c>
      <c r="DD209" t="s">
        <v>3</v>
      </c>
      <c r="DE209" t="s">
        <v>3</v>
      </c>
      <c r="DF209">
        <f t="shared" si="36"/>
        <v>0</v>
      </c>
      <c r="DG209">
        <f t="shared" si="37"/>
        <v>0</v>
      </c>
      <c r="DH209">
        <f t="shared" si="38"/>
        <v>0</v>
      </c>
      <c r="DI209">
        <f t="shared" si="39"/>
        <v>0</v>
      </c>
      <c r="DJ209">
        <f>DI209</f>
        <v>0</v>
      </c>
      <c r="DK209">
        <v>0</v>
      </c>
      <c r="DL209" t="s">
        <v>3</v>
      </c>
      <c r="DM209">
        <v>0</v>
      </c>
      <c r="DN209" t="s">
        <v>3</v>
      </c>
      <c r="DO209">
        <v>0</v>
      </c>
    </row>
    <row r="210" spans="1:119" x14ac:dyDescent="0.2">
      <c r="A210">
        <f>ROW(Source!A256)</f>
        <v>256</v>
      </c>
      <c r="B210">
        <v>150194011</v>
      </c>
      <c r="C210">
        <v>150196312</v>
      </c>
      <c r="D210">
        <v>147295400</v>
      </c>
      <c r="E210">
        <v>1</v>
      </c>
      <c r="F210">
        <v>1</v>
      </c>
      <c r="G210">
        <v>35</v>
      </c>
      <c r="H210">
        <v>2</v>
      </c>
      <c r="I210" t="s">
        <v>730</v>
      </c>
      <c r="J210" t="s">
        <v>731</v>
      </c>
      <c r="K210" t="s">
        <v>732</v>
      </c>
      <c r="L210">
        <v>1368</v>
      </c>
      <c r="N210">
        <v>1011</v>
      </c>
      <c r="O210" t="s">
        <v>733</v>
      </c>
      <c r="P210" t="s">
        <v>733</v>
      </c>
      <c r="Q210">
        <v>1</v>
      </c>
      <c r="W210">
        <v>0</v>
      </c>
      <c r="X210">
        <v>-1123321947</v>
      </c>
      <c r="Y210">
        <f>(AT210*0.7)</f>
        <v>6.9999999999999993E-3</v>
      </c>
      <c r="AA210">
        <v>0</v>
      </c>
      <c r="AB210">
        <v>789.86</v>
      </c>
      <c r="AC210">
        <v>515.51</v>
      </c>
      <c r="AD210">
        <v>0</v>
      </c>
      <c r="AE210">
        <v>0</v>
      </c>
      <c r="AF210">
        <v>789.86</v>
      </c>
      <c r="AG210">
        <v>515.51</v>
      </c>
      <c r="AH210">
        <v>0</v>
      </c>
      <c r="AI210">
        <v>1</v>
      </c>
      <c r="AJ210">
        <v>1</v>
      </c>
      <c r="AK210">
        <v>1</v>
      </c>
      <c r="AL210">
        <v>1</v>
      </c>
      <c r="AM210">
        <v>-2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0.01</v>
      </c>
      <c r="AU210" t="s">
        <v>22</v>
      </c>
      <c r="AV210">
        <v>0</v>
      </c>
      <c r="AW210">
        <v>2</v>
      </c>
      <c r="AX210">
        <v>150196322</v>
      </c>
      <c r="AY210">
        <v>1</v>
      </c>
      <c r="AZ210">
        <v>0</v>
      </c>
      <c r="BA210">
        <v>210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V210">
        <v>0</v>
      </c>
      <c r="CW210">
        <f>ROUND(Y210*Source!I256,9)</f>
        <v>0.105</v>
      </c>
      <c r="CX210">
        <f>ROUND(Y210*Source!I256,9)</f>
        <v>0.105</v>
      </c>
      <c r="CY210">
        <f>AB210</f>
        <v>789.86</v>
      </c>
      <c r="CZ210">
        <f>AF210</f>
        <v>789.86</v>
      </c>
      <c r="DA210">
        <f>AJ210</f>
        <v>1</v>
      </c>
      <c r="DB210">
        <f>ROUND((ROUND(AT210*CZ210,2)*0.7),6)</f>
        <v>5.53</v>
      </c>
      <c r="DC210">
        <f>ROUND((ROUND(AT210*AG210,2)*0.7),6)</f>
        <v>3.6120000000000001</v>
      </c>
      <c r="DD210" t="s">
        <v>3</v>
      </c>
      <c r="DE210" t="s">
        <v>3</v>
      </c>
      <c r="DF210">
        <f t="shared" si="36"/>
        <v>0</v>
      </c>
      <c r="DG210">
        <f t="shared" si="37"/>
        <v>82.94</v>
      </c>
      <c r="DH210">
        <f t="shared" si="38"/>
        <v>54.13</v>
      </c>
      <c r="DI210">
        <f t="shared" si="39"/>
        <v>0</v>
      </c>
      <c r="DJ210">
        <f>DG210</f>
        <v>82.94</v>
      </c>
      <c r="DK210">
        <v>0</v>
      </c>
      <c r="DL210" t="s">
        <v>3</v>
      </c>
      <c r="DM210">
        <v>0</v>
      </c>
      <c r="DN210" t="s">
        <v>3</v>
      </c>
      <c r="DO210">
        <v>0</v>
      </c>
    </row>
    <row r="211" spans="1:119" x14ac:dyDescent="0.2">
      <c r="A211">
        <f>ROW(Source!A256)</f>
        <v>256</v>
      </c>
      <c r="B211">
        <v>150194011</v>
      </c>
      <c r="C211">
        <v>150196312</v>
      </c>
      <c r="D211">
        <v>147297318</v>
      </c>
      <c r="E211">
        <v>1</v>
      </c>
      <c r="F211">
        <v>1</v>
      </c>
      <c r="G211">
        <v>35</v>
      </c>
      <c r="H211">
        <v>3</v>
      </c>
      <c r="I211" t="s">
        <v>759</v>
      </c>
      <c r="J211" t="s">
        <v>760</v>
      </c>
      <c r="K211" t="s">
        <v>761</v>
      </c>
      <c r="L211">
        <v>1346</v>
      </c>
      <c r="N211">
        <v>1009</v>
      </c>
      <c r="O211" t="s">
        <v>741</v>
      </c>
      <c r="P211" t="s">
        <v>741</v>
      </c>
      <c r="Q211">
        <v>1</v>
      </c>
      <c r="W211">
        <v>0</v>
      </c>
      <c r="X211">
        <v>1222454159</v>
      </c>
      <c r="Y211">
        <f>(AT211*1)</f>
        <v>2.0000000000000002E-5</v>
      </c>
      <c r="AA211">
        <v>471.7</v>
      </c>
      <c r="AB211">
        <v>0</v>
      </c>
      <c r="AC211">
        <v>0</v>
      </c>
      <c r="AD211">
        <v>0</v>
      </c>
      <c r="AE211">
        <v>471.7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M211">
        <v>-2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2.0000000000000002E-5</v>
      </c>
      <c r="AU211" t="s">
        <v>21</v>
      </c>
      <c r="AV211">
        <v>0</v>
      </c>
      <c r="AW211">
        <v>2</v>
      </c>
      <c r="AX211">
        <v>150196323</v>
      </c>
      <c r="AY211">
        <v>1</v>
      </c>
      <c r="AZ211">
        <v>0</v>
      </c>
      <c r="BA211">
        <v>211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V211">
        <v>0</v>
      </c>
      <c r="CW211">
        <v>0</v>
      </c>
      <c r="CX211">
        <f>ROUND(Y211*Source!I256,9)</f>
        <v>2.9999999999999997E-4</v>
      </c>
      <c r="CY211">
        <f>AA211</f>
        <v>471.7</v>
      </c>
      <c r="CZ211">
        <f>AE211</f>
        <v>471.7</v>
      </c>
      <c r="DA211">
        <f>AI211</f>
        <v>1</v>
      </c>
      <c r="DB211">
        <f>ROUND((ROUND(AT211*CZ211,2)*1),6)</f>
        <v>0.01</v>
      </c>
      <c r="DC211">
        <f>ROUND((ROUND(AT211*AG211,2)*1),6)</f>
        <v>0</v>
      </c>
      <c r="DD211" t="s">
        <v>3</v>
      </c>
      <c r="DE211" t="s">
        <v>3</v>
      </c>
      <c r="DF211">
        <f t="shared" si="36"/>
        <v>0.14000000000000001</v>
      </c>
      <c r="DG211">
        <f t="shared" si="37"/>
        <v>0</v>
      </c>
      <c r="DH211">
        <f t="shared" si="38"/>
        <v>0</v>
      </c>
      <c r="DI211">
        <f t="shared" si="39"/>
        <v>0</v>
      </c>
      <c r="DJ211">
        <f>DF211</f>
        <v>0.14000000000000001</v>
      </c>
      <c r="DK211">
        <v>0</v>
      </c>
      <c r="DL211" t="s">
        <v>3</v>
      </c>
      <c r="DM211">
        <v>0</v>
      </c>
      <c r="DN211" t="s">
        <v>3</v>
      </c>
      <c r="DO211">
        <v>0</v>
      </c>
    </row>
    <row r="212" spans="1:119" x14ac:dyDescent="0.2">
      <c r="A212">
        <f>ROW(Source!A256)</f>
        <v>256</v>
      </c>
      <c r="B212">
        <v>150194011</v>
      </c>
      <c r="C212">
        <v>150196312</v>
      </c>
      <c r="D212">
        <v>147297361</v>
      </c>
      <c r="E212">
        <v>1</v>
      </c>
      <c r="F212">
        <v>1</v>
      </c>
      <c r="G212">
        <v>35</v>
      </c>
      <c r="H212">
        <v>3</v>
      </c>
      <c r="I212" t="s">
        <v>748</v>
      </c>
      <c r="J212" t="s">
        <v>749</v>
      </c>
      <c r="K212" t="s">
        <v>750</v>
      </c>
      <c r="L212">
        <v>1327</v>
      </c>
      <c r="N212">
        <v>1005</v>
      </c>
      <c r="O212" t="s">
        <v>751</v>
      </c>
      <c r="P212" t="s">
        <v>751</v>
      </c>
      <c r="Q212">
        <v>1</v>
      </c>
      <c r="W212">
        <v>0</v>
      </c>
      <c r="X212">
        <v>1402440005</v>
      </c>
      <c r="Y212">
        <f>(AT212*1)</f>
        <v>0.01</v>
      </c>
      <c r="AA212">
        <v>48.08</v>
      </c>
      <c r="AB212">
        <v>0</v>
      </c>
      <c r="AC212">
        <v>0</v>
      </c>
      <c r="AD212">
        <v>0</v>
      </c>
      <c r="AE212">
        <v>48.08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M212">
        <v>-2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3</v>
      </c>
      <c r="AT212">
        <v>0.01</v>
      </c>
      <c r="AU212" t="s">
        <v>21</v>
      </c>
      <c r="AV212">
        <v>0</v>
      </c>
      <c r="AW212">
        <v>2</v>
      </c>
      <c r="AX212">
        <v>150196324</v>
      </c>
      <c r="AY212">
        <v>1</v>
      </c>
      <c r="AZ212">
        <v>0</v>
      </c>
      <c r="BA212">
        <v>212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V212">
        <v>0</v>
      </c>
      <c r="CW212">
        <v>0</v>
      </c>
      <c r="CX212">
        <f>ROUND(Y212*Source!I256,9)</f>
        <v>0.15</v>
      </c>
      <c r="CY212">
        <f>AA212</f>
        <v>48.08</v>
      </c>
      <c r="CZ212">
        <f>AE212</f>
        <v>48.08</v>
      </c>
      <c r="DA212">
        <f>AI212</f>
        <v>1</v>
      </c>
      <c r="DB212">
        <f>ROUND((ROUND(AT212*CZ212,2)*1),6)</f>
        <v>0.48</v>
      </c>
      <c r="DC212">
        <f>ROUND((ROUND(AT212*AG212,2)*1),6)</f>
        <v>0</v>
      </c>
      <c r="DD212" t="s">
        <v>3</v>
      </c>
      <c r="DE212" t="s">
        <v>3</v>
      </c>
      <c r="DF212">
        <f t="shared" si="36"/>
        <v>7.21</v>
      </c>
      <c r="DG212">
        <f t="shared" si="37"/>
        <v>0</v>
      </c>
      <c r="DH212">
        <f t="shared" si="38"/>
        <v>0</v>
      </c>
      <c r="DI212">
        <f t="shared" si="39"/>
        <v>0</v>
      </c>
      <c r="DJ212">
        <f>DF212</f>
        <v>7.21</v>
      </c>
      <c r="DK212">
        <v>0</v>
      </c>
      <c r="DL212" t="s">
        <v>3</v>
      </c>
      <c r="DM212">
        <v>0</v>
      </c>
      <c r="DN212" t="s">
        <v>3</v>
      </c>
      <c r="DO212">
        <v>0</v>
      </c>
    </row>
    <row r="213" spans="1:119" x14ac:dyDescent="0.2">
      <c r="A213">
        <f>ROW(Source!A257)</f>
        <v>257</v>
      </c>
      <c r="B213">
        <v>150194011</v>
      </c>
      <c r="C213">
        <v>150196325</v>
      </c>
      <c r="D213">
        <v>147282019</v>
      </c>
      <c r="E213">
        <v>35</v>
      </c>
      <c r="F213">
        <v>1</v>
      </c>
      <c r="G213">
        <v>35</v>
      </c>
      <c r="H213">
        <v>1</v>
      </c>
      <c r="I213" t="s">
        <v>727</v>
      </c>
      <c r="J213" t="s">
        <v>3</v>
      </c>
      <c r="K213" t="s">
        <v>728</v>
      </c>
      <c r="L213">
        <v>1191</v>
      </c>
      <c r="N213">
        <v>1013</v>
      </c>
      <c r="O213" t="s">
        <v>729</v>
      </c>
      <c r="P213" t="s">
        <v>729</v>
      </c>
      <c r="Q213">
        <v>1</v>
      </c>
      <c r="W213">
        <v>0</v>
      </c>
      <c r="X213">
        <v>476480486</v>
      </c>
      <c r="Y213">
        <f>(AT213*0.75)</f>
        <v>0.06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M213">
        <v>-2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0.08</v>
      </c>
      <c r="AU213" t="s">
        <v>67</v>
      </c>
      <c r="AV213">
        <v>1</v>
      </c>
      <c r="AW213">
        <v>2</v>
      </c>
      <c r="AX213">
        <v>150196334</v>
      </c>
      <c r="AY213">
        <v>1</v>
      </c>
      <c r="AZ213">
        <v>0</v>
      </c>
      <c r="BA213">
        <v>213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U213">
        <f>ROUND(AT213*Source!I257*AH213*AL213,2)</f>
        <v>0</v>
      </c>
      <c r="CV213">
        <f>ROUND(Y213*Source!I257,9)</f>
        <v>0.9</v>
      </c>
      <c r="CW213">
        <v>0</v>
      </c>
      <c r="CX213">
        <f>ROUND(Y213*Source!I257,9)</f>
        <v>0.9</v>
      </c>
      <c r="CY213">
        <f>AD213</f>
        <v>0</v>
      </c>
      <c r="CZ213">
        <f>AH213</f>
        <v>0</v>
      </c>
      <c r="DA213">
        <f>AL213</f>
        <v>1</v>
      </c>
      <c r="DB213">
        <f>ROUND((ROUND(AT213*CZ213,2)*0.75),6)</f>
        <v>0</v>
      </c>
      <c r="DC213">
        <f>ROUND((ROUND(AT213*AG213,2)*0.75),6)</f>
        <v>0</v>
      </c>
      <c r="DD213" t="s">
        <v>3</v>
      </c>
      <c r="DE213" t="s">
        <v>3</v>
      </c>
      <c r="DF213">
        <f t="shared" si="36"/>
        <v>0</v>
      </c>
      <c r="DG213">
        <f t="shared" si="37"/>
        <v>0</v>
      </c>
      <c r="DH213">
        <f t="shared" si="38"/>
        <v>0</v>
      </c>
      <c r="DI213">
        <f t="shared" si="39"/>
        <v>0</v>
      </c>
      <c r="DJ213">
        <f>DI213</f>
        <v>0</v>
      </c>
      <c r="DK213">
        <v>0</v>
      </c>
      <c r="DL213" t="s">
        <v>3</v>
      </c>
      <c r="DM213">
        <v>0</v>
      </c>
      <c r="DN213" t="s">
        <v>3</v>
      </c>
      <c r="DO213">
        <v>0</v>
      </c>
    </row>
    <row r="214" spans="1:119" x14ac:dyDescent="0.2">
      <c r="A214">
        <f>ROW(Source!A257)</f>
        <v>257</v>
      </c>
      <c r="B214">
        <v>150194011</v>
      </c>
      <c r="C214">
        <v>150196325</v>
      </c>
      <c r="D214">
        <v>147295400</v>
      </c>
      <c r="E214">
        <v>1</v>
      </c>
      <c r="F214">
        <v>1</v>
      </c>
      <c r="G214">
        <v>35</v>
      </c>
      <c r="H214">
        <v>2</v>
      </c>
      <c r="I214" t="s">
        <v>730</v>
      </c>
      <c r="J214" t="s">
        <v>731</v>
      </c>
      <c r="K214" t="s">
        <v>732</v>
      </c>
      <c r="L214">
        <v>1368</v>
      </c>
      <c r="N214">
        <v>1011</v>
      </c>
      <c r="O214" t="s">
        <v>733</v>
      </c>
      <c r="P214" t="s">
        <v>733</v>
      </c>
      <c r="Q214">
        <v>1</v>
      </c>
      <c r="W214">
        <v>0</v>
      </c>
      <c r="X214">
        <v>-1123321947</v>
      </c>
      <c r="Y214">
        <f>(AT214*0.75)</f>
        <v>3.0000000000000001E-3</v>
      </c>
      <c r="AA214">
        <v>0</v>
      </c>
      <c r="AB214">
        <v>789.86</v>
      </c>
      <c r="AC214">
        <v>515.51</v>
      </c>
      <c r="AD214">
        <v>0</v>
      </c>
      <c r="AE214">
        <v>0</v>
      </c>
      <c r="AF214">
        <v>789.86</v>
      </c>
      <c r="AG214">
        <v>515.51</v>
      </c>
      <c r="AH214">
        <v>0</v>
      </c>
      <c r="AI214">
        <v>1</v>
      </c>
      <c r="AJ214">
        <v>1</v>
      </c>
      <c r="AK214">
        <v>1</v>
      </c>
      <c r="AL214">
        <v>1</v>
      </c>
      <c r="AM214">
        <v>-2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4.0000000000000001E-3</v>
      </c>
      <c r="AU214" t="s">
        <v>67</v>
      </c>
      <c r="AV214">
        <v>0</v>
      </c>
      <c r="AW214">
        <v>2</v>
      </c>
      <c r="AX214">
        <v>150196335</v>
      </c>
      <c r="AY214">
        <v>1</v>
      </c>
      <c r="AZ214">
        <v>0</v>
      </c>
      <c r="BA214">
        <v>214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V214">
        <v>0</v>
      </c>
      <c r="CW214">
        <f>ROUND(Y214*Source!I257,9)</f>
        <v>4.4999999999999998E-2</v>
      </c>
      <c r="CX214">
        <f>ROUND(Y214*Source!I257,9)</f>
        <v>4.4999999999999998E-2</v>
      </c>
      <c r="CY214">
        <f>AB214</f>
        <v>789.86</v>
      </c>
      <c r="CZ214">
        <f>AF214</f>
        <v>789.86</v>
      </c>
      <c r="DA214">
        <f>AJ214</f>
        <v>1</v>
      </c>
      <c r="DB214">
        <f>ROUND((ROUND(AT214*CZ214,2)*0.75),6)</f>
        <v>2.37</v>
      </c>
      <c r="DC214">
        <f>ROUND((ROUND(AT214*AG214,2)*0.75),6)</f>
        <v>1.5449999999999999</v>
      </c>
      <c r="DD214" t="s">
        <v>3</v>
      </c>
      <c r="DE214" t="s">
        <v>3</v>
      </c>
      <c r="DF214">
        <f t="shared" si="36"/>
        <v>0</v>
      </c>
      <c r="DG214">
        <f t="shared" si="37"/>
        <v>35.54</v>
      </c>
      <c r="DH214">
        <f t="shared" si="38"/>
        <v>23.2</v>
      </c>
      <c r="DI214">
        <f t="shared" si="39"/>
        <v>0</v>
      </c>
      <c r="DJ214">
        <f>DG214</f>
        <v>35.54</v>
      </c>
      <c r="DK214">
        <v>0</v>
      </c>
      <c r="DL214" t="s">
        <v>3</v>
      </c>
      <c r="DM214">
        <v>0</v>
      </c>
      <c r="DN214" t="s">
        <v>3</v>
      </c>
      <c r="DO214">
        <v>0</v>
      </c>
    </row>
    <row r="215" spans="1:119" x14ac:dyDescent="0.2">
      <c r="A215">
        <f>ROW(Source!A257)</f>
        <v>257</v>
      </c>
      <c r="B215">
        <v>150194011</v>
      </c>
      <c r="C215">
        <v>150196325</v>
      </c>
      <c r="D215">
        <v>147297318</v>
      </c>
      <c r="E215">
        <v>1</v>
      </c>
      <c r="F215">
        <v>1</v>
      </c>
      <c r="G215">
        <v>35</v>
      </c>
      <c r="H215">
        <v>3</v>
      </c>
      <c r="I215" t="s">
        <v>759</v>
      </c>
      <c r="J215" t="s">
        <v>760</v>
      </c>
      <c r="K215" t="s">
        <v>761</v>
      </c>
      <c r="L215">
        <v>1346</v>
      </c>
      <c r="N215">
        <v>1009</v>
      </c>
      <c r="O215" t="s">
        <v>741</v>
      </c>
      <c r="P215" t="s">
        <v>741</v>
      </c>
      <c r="Q215">
        <v>1</v>
      </c>
      <c r="W215">
        <v>0</v>
      </c>
      <c r="X215">
        <v>1222454159</v>
      </c>
      <c r="Y215">
        <f>(AT215*1)</f>
        <v>2.0000000000000002E-5</v>
      </c>
      <c r="AA215">
        <v>471.7</v>
      </c>
      <c r="AB215">
        <v>0</v>
      </c>
      <c r="AC215">
        <v>0</v>
      </c>
      <c r="AD215">
        <v>0</v>
      </c>
      <c r="AE215">
        <v>471.7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M215">
        <v>-2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2.0000000000000002E-5</v>
      </c>
      <c r="AU215" t="s">
        <v>21</v>
      </c>
      <c r="AV215">
        <v>0</v>
      </c>
      <c r="AW215">
        <v>2</v>
      </c>
      <c r="AX215">
        <v>150196336</v>
      </c>
      <c r="AY215">
        <v>1</v>
      </c>
      <c r="AZ215">
        <v>0</v>
      </c>
      <c r="BA215">
        <v>215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V215">
        <v>0</v>
      </c>
      <c r="CW215">
        <v>0</v>
      </c>
      <c r="CX215">
        <f>ROUND(Y215*Source!I257,9)</f>
        <v>2.9999999999999997E-4</v>
      </c>
      <c r="CY215">
        <f>AA215</f>
        <v>471.7</v>
      </c>
      <c r="CZ215">
        <f>AE215</f>
        <v>471.7</v>
      </c>
      <c r="DA215">
        <f>AI215</f>
        <v>1</v>
      </c>
      <c r="DB215">
        <f>ROUND((ROUND(AT215*CZ215,2)*1),6)</f>
        <v>0.01</v>
      </c>
      <c r="DC215">
        <f>ROUND((ROUND(AT215*AG215,2)*1),6)</f>
        <v>0</v>
      </c>
      <c r="DD215" t="s">
        <v>3</v>
      </c>
      <c r="DE215" t="s">
        <v>3</v>
      </c>
      <c r="DF215">
        <f t="shared" si="36"/>
        <v>0.14000000000000001</v>
      </c>
      <c r="DG215">
        <f t="shared" si="37"/>
        <v>0</v>
      </c>
      <c r="DH215">
        <f t="shared" si="38"/>
        <v>0</v>
      </c>
      <c r="DI215">
        <f t="shared" si="39"/>
        <v>0</v>
      </c>
      <c r="DJ215">
        <f>DF215</f>
        <v>0.14000000000000001</v>
      </c>
      <c r="DK215">
        <v>0</v>
      </c>
      <c r="DL215" t="s">
        <v>3</v>
      </c>
      <c r="DM215">
        <v>0</v>
      </c>
      <c r="DN215" t="s">
        <v>3</v>
      </c>
      <c r="DO215">
        <v>0</v>
      </c>
    </row>
    <row r="216" spans="1:119" x14ac:dyDescent="0.2">
      <c r="A216">
        <f>ROW(Source!A257)</f>
        <v>257</v>
      </c>
      <c r="B216">
        <v>150194011</v>
      </c>
      <c r="C216">
        <v>150196325</v>
      </c>
      <c r="D216">
        <v>147297361</v>
      </c>
      <c r="E216">
        <v>1</v>
      </c>
      <c r="F216">
        <v>1</v>
      </c>
      <c r="G216">
        <v>35</v>
      </c>
      <c r="H216">
        <v>3</v>
      </c>
      <c r="I216" t="s">
        <v>748</v>
      </c>
      <c r="J216" t="s">
        <v>749</v>
      </c>
      <c r="K216" t="s">
        <v>750</v>
      </c>
      <c r="L216">
        <v>1327</v>
      </c>
      <c r="N216">
        <v>1005</v>
      </c>
      <c r="O216" t="s">
        <v>751</v>
      </c>
      <c r="P216" t="s">
        <v>751</v>
      </c>
      <c r="Q216">
        <v>1</v>
      </c>
      <c r="W216">
        <v>0</v>
      </c>
      <c r="X216">
        <v>1402440005</v>
      </c>
      <c r="Y216">
        <f>(AT216*1)</f>
        <v>0.01</v>
      </c>
      <c r="AA216">
        <v>48.08</v>
      </c>
      <c r="AB216">
        <v>0</v>
      </c>
      <c r="AC216">
        <v>0</v>
      </c>
      <c r="AD216">
        <v>0</v>
      </c>
      <c r="AE216">
        <v>48.08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M216">
        <v>-2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0.01</v>
      </c>
      <c r="AU216" t="s">
        <v>21</v>
      </c>
      <c r="AV216">
        <v>0</v>
      </c>
      <c r="AW216">
        <v>2</v>
      </c>
      <c r="AX216">
        <v>150196337</v>
      </c>
      <c r="AY216">
        <v>1</v>
      </c>
      <c r="AZ216">
        <v>0</v>
      </c>
      <c r="BA216">
        <v>216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V216">
        <v>0</v>
      </c>
      <c r="CW216">
        <v>0</v>
      </c>
      <c r="CX216">
        <f>ROUND(Y216*Source!I257,9)</f>
        <v>0.15</v>
      </c>
      <c r="CY216">
        <f>AA216</f>
        <v>48.08</v>
      </c>
      <c r="CZ216">
        <f>AE216</f>
        <v>48.08</v>
      </c>
      <c r="DA216">
        <f>AI216</f>
        <v>1</v>
      </c>
      <c r="DB216">
        <f>ROUND((ROUND(AT216*CZ216,2)*1),6)</f>
        <v>0.48</v>
      </c>
      <c r="DC216">
        <f>ROUND((ROUND(AT216*AG216,2)*1),6)</f>
        <v>0</v>
      </c>
      <c r="DD216" t="s">
        <v>3</v>
      </c>
      <c r="DE216" t="s">
        <v>3</v>
      </c>
      <c r="DF216">
        <f t="shared" si="36"/>
        <v>7.21</v>
      </c>
      <c r="DG216">
        <f t="shared" si="37"/>
        <v>0</v>
      </c>
      <c r="DH216">
        <f t="shared" si="38"/>
        <v>0</v>
      </c>
      <c r="DI216">
        <f t="shared" si="39"/>
        <v>0</v>
      </c>
      <c r="DJ216">
        <f>DF216</f>
        <v>7.21</v>
      </c>
      <c r="DK216">
        <v>0</v>
      </c>
      <c r="DL216" t="s">
        <v>3</v>
      </c>
      <c r="DM216">
        <v>0</v>
      </c>
      <c r="DN216" t="s">
        <v>3</v>
      </c>
      <c r="DO216">
        <v>0</v>
      </c>
    </row>
    <row r="217" spans="1:119" x14ac:dyDescent="0.2">
      <c r="A217">
        <f>ROW(Source!A258)</f>
        <v>258</v>
      </c>
      <c r="B217">
        <v>150194011</v>
      </c>
      <c r="C217">
        <v>150196338</v>
      </c>
      <c r="D217">
        <v>147282019</v>
      </c>
      <c r="E217">
        <v>35</v>
      </c>
      <c r="F217">
        <v>1</v>
      </c>
      <c r="G217">
        <v>35</v>
      </c>
      <c r="H217">
        <v>1</v>
      </c>
      <c r="I217" t="s">
        <v>727</v>
      </c>
      <c r="J217" t="s">
        <v>3</v>
      </c>
      <c r="K217" t="s">
        <v>728</v>
      </c>
      <c r="L217">
        <v>1191</v>
      </c>
      <c r="N217">
        <v>1013</v>
      </c>
      <c r="O217" t="s">
        <v>729</v>
      </c>
      <c r="P217" t="s">
        <v>729</v>
      </c>
      <c r="Q217">
        <v>1</v>
      </c>
      <c r="W217">
        <v>0</v>
      </c>
      <c r="X217">
        <v>476480486</v>
      </c>
      <c r="Y217">
        <f>(AT217*0.7)</f>
        <v>0.126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M217">
        <v>-2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0.18</v>
      </c>
      <c r="AU217" t="s">
        <v>22</v>
      </c>
      <c r="AV217">
        <v>1</v>
      </c>
      <c r="AW217">
        <v>2</v>
      </c>
      <c r="AX217">
        <v>150196353</v>
      </c>
      <c r="AY217">
        <v>1</v>
      </c>
      <c r="AZ217">
        <v>0</v>
      </c>
      <c r="BA217">
        <v>217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U217">
        <f>ROUND(AT217*Source!I258*AH217*AL217,2)</f>
        <v>0</v>
      </c>
      <c r="CV217">
        <f>ROUND(Y217*Source!I258,9)</f>
        <v>5.04</v>
      </c>
      <c r="CW217">
        <v>0</v>
      </c>
      <c r="CX217">
        <f>ROUND(Y217*Source!I258,9)</f>
        <v>5.04</v>
      </c>
      <c r="CY217">
        <f>AD217</f>
        <v>0</v>
      </c>
      <c r="CZ217">
        <f>AH217</f>
        <v>0</v>
      </c>
      <c r="DA217">
        <f>AL217</f>
        <v>1</v>
      </c>
      <c r="DB217">
        <f>ROUND((ROUND(AT217*CZ217,2)*0.7),6)</f>
        <v>0</v>
      </c>
      <c r="DC217">
        <f>ROUND((ROUND(AT217*AG217,2)*0.7),6)</f>
        <v>0</v>
      </c>
      <c r="DD217" t="s">
        <v>3</v>
      </c>
      <c r="DE217" t="s">
        <v>3</v>
      </c>
      <c r="DF217">
        <f t="shared" si="36"/>
        <v>0</v>
      </c>
      <c r="DG217">
        <f t="shared" si="37"/>
        <v>0</v>
      </c>
      <c r="DH217">
        <f t="shared" si="38"/>
        <v>0</v>
      </c>
      <c r="DI217">
        <f t="shared" si="39"/>
        <v>0</v>
      </c>
      <c r="DJ217">
        <f>DI217</f>
        <v>0</v>
      </c>
      <c r="DK217">
        <v>0</v>
      </c>
      <c r="DL217" t="s">
        <v>3</v>
      </c>
      <c r="DM217">
        <v>0</v>
      </c>
      <c r="DN217" t="s">
        <v>3</v>
      </c>
      <c r="DO217">
        <v>0</v>
      </c>
    </row>
    <row r="218" spans="1:119" x14ac:dyDescent="0.2">
      <c r="A218">
        <f>ROW(Source!A258)</f>
        <v>258</v>
      </c>
      <c r="B218">
        <v>150194011</v>
      </c>
      <c r="C218">
        <v>150196338</v>
      </c>
      <c r="D218">
        <v>147295400</v>
      </c>
      <c r="E218">
        <v>1</v>
      </c>
      <c r="F218">
        <v>1</v>
      </c>
      <c r="G218">
        <v>35</v>
      </c>
      <c r="H218">
        <v>2</v>
      </c>
      <c r="I218" t="s">
        <v>730</v>
      </c>
      <c r="J218" t="s">
        <v>731</v>
      </c>
      <c r="K218" t="s">
        <v>732</v>
      </c>
      <c r="L218">
        <v>1368</v>
      </c>
      <c r="N218">
        <v>1011</v>
      </c>
      <c r="O218" t="s">
        <v>733</v>
      </c>
      <c r="P218" t="s">
        <v>733</v>
      </c>
      <c r="Q218">
        <v>1</v>
      </c>
      <c r="W218">
        <v>0</v>
      </c>
      <c r="X218">
        <v>-1123321947</v>
      </c>
      <c r="Y218">
        <f>(AT218*0.7)</f>
        <v>1.3999999999999999E-2</v>
      </c>
      <c r="AA218">
        <v>0</v>
      </c>
      <c r="AB218">
        <v>789.86</v>
      </c>
      <c r="AC218">
        <v>515.51</v>
      </c>
      <c r="AD218">
        <v>0</v>
      </c>
      <c r="AE218">
        <v>0</v>
      </c>
      <c r="AF218">
        <v>789.86</v>
      </c>
      <c r="AG218">
        <v>515.51</v>
      </c>
      <c r="AH218">
        <v>0</v>
      </c>
      <c r="AI218">
        <v>1</v>
      </c>
      <c r="AJ218">
        <v>1</v>
      </c>
      <c r="AK218">
        <v>1</v>
      </c>
      <c r="AL218">
        <v>1</v>
      </c>
      <c r="AM218">
        <v>-2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0.02</v>
      </c>
      <c r="AU218" t="s">
        <v>22</v>
      </c>
      <c r="AV218">
        <v>0</v>
      </c>
      <c r="AW218">
        <v>2</v>
      </c>
      <c r="AX218">
        <v>150196354</v>
      </c>
      <c r="AY218">
        <v>1</v>
      </c>
      <c r="AZ218">
        <v>0</v>
      </c>
      <c r="BA218">
        <v>218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V218">
        <v>0</v>
      </c>
      <c r="CW218">
        <f>ROUND(Y218*Source!I258,9)</f>
        <v>0.56000000000000005</v>
      </c>
      <c r="CX218">
        <f>ROUND(Y218*Source!I258,9)</f>
        <v>0.56000000000000005</v>
      </c>
      <c r="CY218">
        <f>AB218</f>
        <v>789.86</v>
      </c>
      <c r="CZ218">
        <f>AF218</f>
        <v>789.86</v>
      </c>
      <c r="DA218">
        <f>AJ218</f>
        <v>1</v>
      </c>
      <c r="DB218">
        <f>ROUND((ROUND(AT218*CZ218,2)*0.7),6)</f>
        <v>11.06</v>
      </c>
      <c r="DC218">
        <f>ROUND((ROUND(AT218*AG218,2)*0.7),6)</f>
        <v>7.2169999999999996</v>
      </c>
      <c r="DD218" t="s">
        <v>3</v>
      </c>
      <c r="DE218" t="s">
        <v>3</v>
      </c>
      <c r="DF218">
        <f t="shared" si="36"/>
        <v>0</v>
      </c>
      <c r="DG218">
        <f t="shared" si="37"/>
        <v>442.32</v>
      </c>
      <c r="DH218">
        <f t="shared" si="38"/>
        <v>288.69</v>
      </c>
      <c r="DI218">
        <f t="shared" si="39"/>
        <v>0</v>
      </c>
      <c r="DJ218">
        <f>DG218</f>
        <v>442.32</v>
      </c>
      <c r="DK218">
        <v>0</v>
      </c>
      <c r="DL218" t="s">
        <v>3</v>
      </c>
      <c r="DM218">
        <v>0</v>
      </c>
      <c r="DN218" t="s">
        <v>3</v>
      </c>
      <c r="DO218">
        <v>0</v>
      </c>
    </row>
    <row r="219" spans="1:119" x14ac:dyDescent="0.2">
      <c r="A219">
        <f>ROW(Source!A258)</f>
        <v>258</v>
      </c>
      <c r="B219">
        <v>150194011</v>
      </c>
      <c r="C219">
        <v>150196338</v>
      </c>
      <c r="D219">
        <v>147284500</v>
      </c>
      <c r="E219">
        <v>35</v>
      </c>
      <c r="F219">
        <v>1</v>
      </c>
      <c r="G219">
        <v>35</v>
      </c>
      <c r="H219">
        <v>3</v>
      </c>
      <c r="I219" t="s">
        <v>734</v>
      </c>
      <c r="J219" t="s">
        <v>735</v>
      </c>
      <c r="K219" t="s">
        <v>736</v>
      </c>
      <c r="L219">
        <v>1348</v>
      </c>
      <c r="N219">
        <v>1009</v>
      </c>
      <c r="O219" t="s">
        <v>737</v>
      </c>
      <c r="P219" t="s">
        <v>737</v>
      </c>
      <c r="Q219">
        <v>1000</v>
      </c>
      <c r="W219">
        <v>0</v>
      </c>
      <c r="X219">
        <v>2010614181</v>
      </c>
      <c r="Y219">
        <f>(AT219*1)</f>
        <v>1.9999999999999999E-6</v>
      </c>
      <c r="AA219">
        <v>1945282.38</v>
      </c>
      <c r="AB219">
        <v>0</v>
      </c>
      <c r="AC219">
        <v>0</v>
      </c>
      <c r="AD219">
        <v>0</v>
      </c>
      <c r="AE219">
        <v>1945282.38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M219">
        <v>-2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1.9999999999999999E-6</v>
      </c>
      <c r="AU219" t="s">
        <v>21</v>
      </c>
      <c r="AV219">
        <v>0</v>
      </c>
      <c r="AW219">
        <v>2</v>
      </c>
      <c r="AX219">
        <v>150196355</v>
      </c>
      <c r="AY219">
        <v>2</v>
      </c>
      <c r="AZ219">
        <v>22528</v>
      </c>
      <c r="BA219">
        <v>219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V219">
        <v>0</v>
      </c>
      <c r="CW219">
        <v>0</v>
      </c>
      <c r="CX219">
        <f>ROUND(Y219*Source!I258,9)</f>
        <v>8.0000000000000007E-5</v>
      </c>
      <c r="CY219">
        <f>AA219</f>
        <v>1945282.38</v>
      </c>
      <c r="CZ219">
        <f>AE219</f>
        <v>1945282.38</v>
      </c>
      <c r="DA219">
        <f>AI219</f>
        <v>1</v>
      </c>
      <c r="DB219">
        <f>ROUND((ROUND(AT219*CZ219,2)*1),6)</f>
        <v>3.89</v>
      </c>
      <c r="DC219">
        <f>ROUND((ROUND(AT219*AG219,2)*1),6)</f>
        <v>0</v>
      </c>
      <c r="DD219" t="s">
        <v>3</v>
      </c>
      <c r="DE219" t="s">
        <v>3</v>
      </c>
      <c r="DF219">
        <f t="shared" si="36"/>
        <v>155.62</v>
      </c>
      <c r="DG219">
        <f t="shared" si="37"/>
        <v>0</v>
      </c>
      <c r="DH219">
        <f t="shared" si="38"/>
        <v>0</v>
      </c>
      <c r="DI219">
        <f t="shared" si="39"/>
        <v>0</v>
      </c>
      <c r="DJ219">
        <f>DF219</f>
        <v>155.62</v>
      </c>
      <c r="DK219">
        <v>0</v>
      </c>
      <c r="DL219" t="s">
        <v>3</v>
      </c>
      <c r="DM219">
        <v>0</v>
      </c>
      <c r="DN219" t="s">
        <v>3</v>
      </c>
      <c r="DO219">
        <v>0</v>
      </c>
    </row>
    <row r="220" spans="1:119" x14ac:dyDescent="0.2">
      <c r="A220">
        <f>ROW(Source!A258)</f>
        <v>258</v>
      </c>
      <c r="B220">
        <v>150194011</v>
      </c>
      <c r="C220">
        <v>150196338</v>
      </c>
      <c r="D220">
        <v>147297319</v>
      </c>
      <c r="E220">
        <v>1</v>
      </c>
      <c r="F220">
        <v>1</v>
      </c>
      <c r="G220">
        <v>35</v>
      </c>
      <c r="H220">
        <v>3</v>
      </c>
      <c r="I220" t="s">
        <v>738</v>
      </c>
      <c r="J220" t="s">
        <v>739</v>
      </c>
      <c r="K220" t="s">
        <v>740</v>
      </c>
      <c r="L220">
        <v>1346</v>
      </c>
      <c r="N220">
        <v>1009</v>
      </c>
      <c r="O220" t="s">
        <v>741</v>
      </c>
      <c r="P220" t="s">
        <v>741</v>
      </c>
      <c r="Q220">
        <v>1</v>
      </c>
      <c r="W220">
        <v>0</v>
      </c>
      <c r="X220">
        <v>1286462142</v>
      </c>
      <c r="Y220">
        <f>(AT220*1)</f>
        <v>4.0000000000000001E-3</v>
      </c>
      <c r="AA220">
        <v>412.97</v>
      </c>
      <c r="AB220">
        <v>0</v>
      </c>
      <c r="AC220">
        <v>0</v>
      </c>
      <c r="AD220">
        <v>0</v>
      </c>
      <c r="AE220">
        <v>412.97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M220">
        <v>-2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4.0000000000000001E-3</v>
      </c>
      <c r="AU220" t="s">
        <v>21</v>
      </c>
      <c r="AV220">
        <v>0</v>
      </c>
      <c r="AW220">
        <v>2</v>
      </c>
      <c r="AX220">
        <v>150196356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V220">
        <v>0</v>
      </c>
      <c r="CW220">
        <v>0</v>
      </c>
      <c r="CX220">
        <f>ROUND(Y220*Source!I258,9)</f>
        <v>0.16</v>
      </c>
      <c r="CY220">
        <f>AA220</f>
        <v>412.97</v>
      </c>
      <c r="CZ220">
        <f>AE220</f>
        <v>412.97</v>
      </c>
      <c r="DA220">
        <f>AI220</f>
        <v>1</v>
      </c>
      <c r="DB220">
        <f>ROUND((ROUND(AT220*CZ220,2)*1),6)</f>
        <v>1.65</v>
      </c>
      <c r="DC220">
        <f>ROUND((ROUND(AT220*AG220,2)*1),6)</f>
        <v>0</v>
      </c>
      <c r="DD220" t="s">
        <v>3</v>
      </c>
      <c r="DE220" t="s">
        <v>3</v>
      </c>
      <c r="DF220">
        <f t="shared" si="36"/>
        <v>66.08</v>
      </c>
      <c r="DG220">
        <f t="shared" si="37"/>
        <v>0</v>
      </c>
      <c r="DH220">
        <f t="shared" si="38"/>
        <v>0</v>
      </c>
      <c r="DI220">
        <f t="shared" si="39"/>
        <v>0</v>
      </c>
      <c r="DJ220">
        <f>DF220</f>
        <v>66.08</v>
      </c>
      <c r="DK220">
        <v>0</v>
      </c>
      <c r="DL220" t="s">
        <v>3</v>
      </c>
      <c r="DM220">
        <v>0</v>
      </c>
      <c r="DN220" t="s">
        <v>3</v>
      </c>
      <c r="DO220">
        <v>0</v>
      </c>
    </row>
    <row r="221" spans="1:119" x14ac:dyDescent="0.2">
      <c r="A221">
        <f>ROW(Source!A258)</f>
        <v>258</v>
      </c>
      <c r="B221">
        <v>150194011</v>
      </c>
      <c r="C221">
        <v>150196338</v>
      </c>
      <c r="D221">
        <v>147297226</v>
      </c>
      <c r="E221">
        <v>1</v>
      </c>
      <c r="F221">
        <v>1</v>
      </c>
      <c r="G221">
        <v>35</v>
      </c>
      <c r="H221">
        <v>3</v>
      </c>
      <c r="I221" t="s">
        <v>742</v>
      </c>
      <c r="J221" t="s">
        <v>743</v>
      </c>
      <c r="K221" t="s">
        <v>744</v>
      </c>
      <c r="L221">
        <v>1346</v>
      </c>
      <c r="N221">
        <v>1009</v>
      </c>
      <c r="O221" t="s">
        <v>741</v>
      </c>
      <c r="P221" t="s">
        <v>741</v>
      </c>
      <c r="Q221">
        <v>1</v>
      </c>
      <c r="W221">
        <v>0</v>
      </c>
      <c r="X221">
        <v>-1814974188</v>
      </c>
      <c r="Y221">
        <f>(AT221*1)</f>
        <v>2E-3</v>
      </c>
      <c r="AA221">
        <v>271.95999999999998</v>
      </c>
      <c r="AB221">
        <v>0</v>
      </c>
      <c r="AC221">
        <v>0</v>
      </c>
      <c r="AD221">
        <v>0</v>
      </c>
      <c r="AE221">
        <v>271.95999999999998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M221">
        <v>-2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2E-3</v>
      </c>
      <c r="AU221" t="s">
        <v>21</v>
      </c>
      <c r="AV221">
        <v>0</v>
      </c>
      <c r="AW221">
        <v>2</v>
      </c>
      <c r="AX221">
        <v>150196357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V221">
        <v>0</v>
      </c>
      <c r="CW221">
        <v>0</v>
      </c>
      <c r="CX221">
        <f>ROUND(Y221*Source!I258,9)</f>
        <v>0.08</v>
      </c>
      <c r="CY221">
        <f>AA221</f>
        <v>271.95999999999998</v>
      </c>
      <c r="CZ221">
        <f>AE221</f>
        <v>271.95999999999998</v>
      </c>
      <c r="DA221">
        <f>AI221</f>
        <v>1</v>
      </c>
      <c r="DB221">
        <f>ROUND((ROUND(AT221*CZ221,2)*1),6)</f>
        <v>0.54</v>
      </c>
      <c r="DC221">
        <f>ROUND((ROUND(AT221*AG221,2)*1),6)</f>
        <v>0</v>
      </c>
      <c r="DD221" t="s">
        <v>3</v>
      </c>
      <c r="DE221" t="s">
        <v>3</v>
      </c>
      <c r="DF221">
        <f t="shared" si="36"/>
        <v>21.76</v>
      </c>
      <c r="DG221">
        <f t="shared" si="37"/>
        <v>0</v>
      </c>
      <c r="DH221">
        <f t="shared" si="38"/>
        <v>0</v>
      </c>
      <c r="DI221">
        <f t="shared" si="39"/>
        <v>0</v>
      </c>
      <c r="DJ221">
        <f>DF221</f>
        <v>21.76</v>
      </c>
      <c r="DK221">
        <v>0</v>
      </c>
      <c r="DL221" t="s">
        <v>3</v>
      </c>
      <c r="DM221">
        <v>0</v>
      </c>
      <c r="DN221" t="s">
        <v>3</v>
      </c>
      <c r="DO221">
        <v>0</v>
      </c>
    </row>
    <row r="222" spans="1:119" x14ac:dyDescent="0.2">
      <c r="A222">
        <f>ROW(Source!A258)</f>
        <v>258</v>
      </c>
      <c r="B222">
        <v>150194011</v>
      </c>
      <c r="C222">
        <v>150196338</v>
      </c>
      <c r="D222">
        <v>147297256</v>
      </c>
      <c r="E222">
        <v>1</v>
      </c>
      <c r="F222">
        <v>1</v>
      </c>
      <c r="G222">
        <v>35</v>
      </c>
      <c r="H222">
        <v>3</v>
      </c>
      <c r="I222" t="s">
        <v>745</v>
      </c>
      <c r="J222" t="s">
        <v>746</v>
      </c>
      <c r="K222" t="s">
        <v>747</v>
      </c>
      <c r="L222">
        <v>1346</v>
      </c>
      <c r="N222">
        <v>1009</v>
      </c>
      <c r="O222" t="s">
        <v>741</v>
      </c>
      <c r="P222" t="s">
        <v>741</v>
      </c>
      <c r="Q222">
        <v>1</v>
      </c>
      <c r="W222">
        <v>0</v>
      </c>
      <c r="X222">
        <v>-1116031774</v>
      </c>
      <c r="Y222">
        <f>(AT222*1)</f>
        <v>3.5000000000000001E-3</v>
      </c>
      <c r="AA222">
        <v>404.48</v>
      </c>
      <c r="AB222">
        <v>0</v>
      </c>
      <c r="AC222">
        <v>0</v>
      </c>
      <c r="AD222">
        <v>0</v>
      </c>
      <c r="AE222">
        <v>404.48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M222">
        <v>-2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3</v>
      </c>
      <c r="AT222">
        <v>3.5000000000000001E-3</v>
      </c>
      <c r="AU222" t="s">
        <v>21</v>
      </c>
      <c r="AV222">
        <v>0</v>
      </c>
      <c r="AW222">
        <v>2</v>
      </c>
      <c r="AX222">
        <v>150196358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V222">
        <v>0</v>
      </c>
      <c r="CW222">
        <v>0</v>
      </c>
      <c r="CX222">
        <f>ROUND(Y222*Source!I258,9)</f>
        <v>0.14000000000000001</v>
      </c>
      <c r="CY222">
        <f>AA222</f>
        <v>404.48</v>
      </c>
      <c r="CZ222">
        <f>AE222</f>
        <v>404.48</v>
      </c>
      <c r="DA222">
        <f>AI222</f>
        <v>1</v>
      </c>
      <c r="DB222">
        <f>ROUND((ROUND(AT222*CZ222,2)*1),6)</f>
        <v>1.42</v>
      </c>
      <c r="DC222">
        <f>ROUND((ROUND(AT222*AG222,2)*1),6)</f>
        <v>0</v>
      </c>
      <c r="DD222" t="s">
        <v>3</v>
      </c>
      <c r="DE222" t="s">
        <v>3</v>
      </c>
      <c r="DF222">
        <f t="shared" si="36"/>
        <v>56.63</v>
      </c>
      <c r="DG222">
        <f t="shared" si="37"/>
        <v>0</v>
      </c>
      <c r="DH222">
        <f t="shared" si="38"/>
        <v>0</v>
      </c>
      <c r="DI222">
        <f t="shared" si="39"/>
        <v>0</v>
      </c>
      <c r="DJ222">
        <f>DF222</f>
        <v>56.63</v>
      </c>
      <c r="DK222">
        <v>0</v>
      </c>
      <c r="DL222" t="s">
        <v>3</v>
      </c>
      <c r="DM222">
        <v>0</v>
      </c>
      <c r="DN222" t="s">
        <v>3</v>
      </c>
      <c r="DO222">
        <v>0</v>
      </c>
    </row>
    <row r="223" spans="1:119" x14ac:dyDescent="0.2">
      <c r="A223">
        <f>ROW(Source!A258)</f>
        <v>258</v>
      </c>
      <c r="B223">
        <v>150194011</v>
      </c>
      <c r="C223">
        <v>150196338</v>
      </c>
      <c r="D223">
        <v>147297361</v>
      </c>
      <c r="E223">
        <v>1</v>
      </c>
      <c r="F223">
        <v>1</v>
      </c>
      <c r="G223">
        <v>35</v>
      </c>
      <c r="H223">
        <v>3</v>
      </c>
      <c r="I223" t="s">
        <v>748</v>
      </c>
      <c r="J223" t="s">
        <v>749</v>
      </c>
      <c r="K223" t="s">
        <v>750</v>
      </c>
      <c r="L223">
        <v>1327</v>
      </c>
      <c r="N223">
        <v>1005</v>
      </c>
      <c r="O223" t="s">
        <v>751</v>
      </c>
      <c r="P223" t="s">
        <v>751</v>
      </c>
      <c r="Q223">
        <v>1</v>
      </c>
      <c r="W223">
        <v>0</v>
      </c>
      <c r="X223">
        <v>1402440005</v>
      </c>
      <c r="Y223">
        <f>(AT223*1)</f>
        <v>0.02</v>
      </c>
      <c r="AA223">
        <v>48.08</v>
      </c>
      <c r="AB223">
        <v>0</v>
      </c>
      <c r="AC223">
        <v>0</v>
      </c>
      <c r="AD223">
        <v>0</v>
      </c>
      <c r="AE223">
        <v>48.08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M223">
        <v>-2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0.02</v>
      </c>
      <c r="AU223" t="s">
        <v>21</v>
      </c>
      <c r="AV223">
        <v>0</v>
      </c>
      <c r="AW223">
        <v>2</v>
      </c>
      <c r="AX223">
        <v>150196359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V223">
        <v>0</v>
      </c>
      <c r="CW223">
        <v>0</v>
      </c>
      <c r="CX223">
        <f>ROUND(Y223*Source!I258,9)</f>
        <v>0.8</v>
      </c>
      <c r="CY223">
        <f>AA223</f>
        <v>48.08</v>
      </c>
      <c r="CZ223">
        <f>AE223</f>
        <v>48.08</v>
      </c>
      <c r="DA223">
        <f>AI223</f>
        <v>1</v>
      </c>
      <c r="DB223">
        <f>ROUND((ROUND(AT223*CZ223,2)*1),6)</f>
        <v>0.96</v>
      </c>
      <c r="DC223">
        <f>ROUND((ROUND(AT223*AG223,2)*1),6)</f>
        <v>0</v>
      </c>
      <c r="DD223" t="s">
        <v>3</v>
      </c>
      <c r="DE223" t="s">
        <v>3</v>
      </c>
      <c r="DF223">
        <f t="shared" si="36"/>
        <v>38.46</v>
      </c>
      <c r="DG223">
        <f t="shared" si="37"/>
        <v>0</v>
      </c>
      <c r="DH223">
        <f t="shared" si="38"/>
        <v>0</v>
      </c>
      <c r="DI223">
        <f t="shared" si="39"/>
        <v>0</v>
      </c>
      <c r="DJ223">
        <f>DF223</f>
        <v>38.46</v>
      </c>
      <c r="DK223">
        <v>0</v>
      </c>
      <c r="DL223" t="s">
        <v>3</v>
      </c>
      <c r="DM223">
        <v>0</v>
      </c>
      <c r="DN223" t="s">
        <v>3</v>
      </c>
      <c r="DO223">
        <v>0</v>
      </c>
    </row>
    <row r="224" spans="1:119" x14ac:dyDescent="0.2">
      <c r="A224">
        <f>ROW(Source!A259)</f>
        <v>259</v>
      </c>
      <c r="B224">
        <v>150194011</v>
      </c>
      <c r="C224">
        <v>150196360</v>
      </c>
      <c r="D224">
        <v>147282019</v>
      </c>
      <c r="E224">
        <v>35</v>
      </c>
      <c r="F224">
        <v>1</v>
      </c>
      <c r="G224">
        <v>35</v>
      </c>
      <c r="H224">
        <v>1</v>
      </c>
      <c r="I224" t="s">
        <v>727</v>
      </c>
      <c r="J224" t="s">
        <v>3</v>
      </c>
      <c r="K224" t="s">
        <v>728</v>
      </c>
      <c r="L224">
        <v>1191</v>
      </c>
      <c r="N224">
        <v>1013</v>
      </c>
      <c r="O224" t="s">
        <v>729</v>
      </c>
      <c r="P224" t="s">
        <v>729</v>
      </c>
      <c r="Q224">
        <v>1</v>
      </c>
      <c r="W224">
        <v>0</v>
      </c>
      <c r="X224">
        <v>476480486</v>
      </c>
      <c r="Y224">
        <f>((AT224*0.75)*11)</f>
        <v>0.41250000000000009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M224">
        <v>-2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0.05</v>
      </c>
      <c r="AU224" t="s">
        <v>32</v>
      </c>
      <c r="AV224">
        <v>1</v>
      </c>
      <c r="AW224">
        <v>2</v>
      </c>
      <c r="AX224">
        <v>150196369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U224">
        <f>ROUND(AT224*Source!I259*AH224*AL224,2)</f>
        <v>0</v>
      </c>
      <c r="CV224">
        <f>ROUND(Y224*Source!I259,9)</f>
        <v>16.5</v>
      </c>
      <c r="CW224">
        <v>0</v>
      </c>
      <c r="CX224">
        <f>ROUND(Y224*Source!I259,9)</f>
        <v>16.5</v>
      </c>
      <c r="CY224">
        <f>AD224</f>
        <v>0</v>
      </c>
      <c r="CZ224">
        <f>AH224</f>
        <v>0</v>
      </c>
      <c r="DA224">
        <f>AL224</f>
        <v>1</v>
      </c>
      <c r="DB224">
        <f>ROUND(((ROUND(AT224*CZ224,2)*0.75)*11),6)</f>
        <v>0</v>
      </c>
      <c r="DC224">
        <f>ROUND(((ROUND(AT224*AG224,2)*0.75)*11),6)</f>
        <v>0</v>
      </c>
      <c r="DD224" t="s">
        <v>3</v>
      </c>
      <c r="DE224" t="s">
        <v>3</v>
      </c>
      <c r="DF224">
        <f t="shared" si="36"/>
        <v>0</v>
      </c>
      <c r="DG224">
        <f t="shared" si="37"/>
        <v>0</v>
      </c>
      <c r="DH224">
        <f t="shared" si="38"/>
        <v>0</v>
      </c>
      <c r="DI224">
        <f t="shared" si="39"/>
        <v>0</v>
      </c>
      <c r="DJ224">
        <f>DI224</f>
        <v>0</v>
      </c>
      <c r="DK224">
        <v>0</v>
      </c>
      <c r="DL224" t="s">
        <v>3</v>
      </c>
      <c r="DM224">
        <v>0</v>
      </c>
      <c r="DN224" t="s">
        <v>3</v>
      </c>
      <c r="DO224">
        <v>0</v>
      </c>
    </row>
    <row r="225" spans="1:119" x14ac:dyDescent="0.2">
      <c r="A225">
        <f>ROW(Source!A259)</f>
        <v>259</v>
      </c>
      <c r="B225">
        <v>150194011</v>
      </c>
      <c r="C225">
        <v>150196360</v>
      </c>
      <c r="D225">
        <v>147295400</v>
      </c>
      <c r="E225">
        <v>1</v>
      </c>
      <c r="F225">
        <v>1</v>
      </c>
      <c r="G225">
        <v>35</v>
      </c>
      <c r="H225">
        <v>2</v>
      </c>
      <c r="I225" t="s">
        <v>730</v>
      </c>
      <c r="J225" t="s">
        <v>731</v>
      </c>
      <c r="K225" t="s">
        <v>732</v>
      </c>
      <c r="L225">
        <v>1368</v>
      </c>
      <c r="N225">
        <v>1011</v>
      </c>
      <c r="O225" t="s">
        <v>733</v>
      </c>
      <c r="P225" t="s">
        <v>733</v>
      </c>
      <c r="Q225">
        <v>1</v>
      </c>
      <c r="W225">
        <v>0</v>
      </c>
      <c r="X225">
        <v>-1123321947</v>
      </c>
      <c r="Y225">
        <f>((AT225*0.75)*11)</f>
        <v>8.249999999999999E-2</v>
      </c>
      <c r="AA225">
        <v>0</v>
      </c>
      <c r="AB225">
        <v>789.86</v>
      </c>
      <c r="AC225">
        <v>515.51</v>
      </c>
      <c r="AD225">
        <v>0</v>
      </c>
      <c r="AE225">
        <v>0</v>
      </c>
      <c r="AF225">
        <v>789.86</v>
      </c>
      <c r="AG225">
        <v>515.51</v>
      </c>
      <c r="AH225">
        <v>0</v>
      </c>
      <c r="AI225">
        <v>1</v>
      </c>
      <c r="AJ225">
        <v>1</v>
      </c>
      <c r="AK225">
        <v>1</v>
      </c>
      <c r="AL225">
        <v>1</v>
      </c>
      <c r="AM225">
        <v>-2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0.01</v>
      </c>
      <c r="AU225" t="s">
        <v>32</v>
      </c>
      <c r="AV225">
        <v>0</v>
      </c>
      <c r="AW225">
        <v>2</v>
      </c>
      <c r="AX225">
        <v>150196370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V225">
        <v>0</v>
      </c>
      <c r="CW225">
        <f>ROUND(Y225*Source!I259,9)</f>
        <v>3.3</v>
      </c>
      <c r="CX225">
        <f>ROUND(Y225*Source!I259,9)</f>
        <v>3.3</v>
      </c>
      <c r="CY225">
        <f>AB225</f>
        <v>789.86</v>
      </c>
      <c r="CZ225">
        <f>AF225</f>
        <v>789.86</v>
      </c>
      <c r="DA225">
        <f>AJ225</f>
        <v>1</v>
      </c>
      <c r="DB225">
        <f>ROUND(((ROUND(AT225*CZ225,2)*0.75)*11),6)</f>
        <v>65.174999999999997</v>
      </c>
      <c r="DC225">
        <f>ROUND(((ROUND(AT225*AG225,2)*0.75)*11),6)</f>
        <v>42.57</v>
      </c>
      <c r="DD225" t="s">
        <v>3</v>
      </c>
      <c r="DE225" t="s">
        <v>3</v>
      </c>
      <c r="DF225">
        <f t="shared" si="36"/>
        <v>0</v>
      </c>
      <c r="DG225">
        <f t="shared" si="37"/>
        <v>2606.54</v>
      </c>
      <c r="DH225">
        <f t="shared" si="38"/>
        <v>1701.18</v>
      </c>
      <c r="DI225">
        <f t="shared" si="39"/>
        <v>0</v>
      </c>
      <c r="DJ225">
        <f>DG225</f>
        <v>2606.54</v>
      </c>
      <c r="DK225">
        <v>0</v>
      </c>
      <c r="DL225" t="s">
        <v>3</v>
      </c>
      <c r="DM225">
        <v>0</v>
      </c>
      <c r="DN225" t="s">
        <v>3</v>
      </c>
      <c r="DO225">
        <v>0</v>
      </c>
    </row>
    <row r="226" spans="1:119" x14ac:dyDescent="0.2">
      <c r="A226">
        <f>ROW(Source!A259)</f>
        <v>259</v>
      </c>
      <c r="B226">
        <v>150194011</v>
      </c>
      <c r="C226">
        <v>150196360</v>
      </c>
      <c r="D226">
        <v>147297319</v>
      </c>
      <c r="E226">
        <v>1</v>
      </c>
      <c r="F226">
        <v>1</v>
      </c>
      <c r="G226">
        <v>35</v>
      </c>
      <c r="H226">
        <v>3</v>
      </c>
      <c r="I226" t="s">
        <v>738</v>
      </c>
      <c r="J226" t="s">
        <v>739</v>
      </c>
      <c r="K226" t="s">
        <v>740</v>
      </c>
      <c r="L226">
        <v>1346</v>
      </c>
      <c r="N226">
        <v>1009</v>
      </c>
      <c r="O226" t="s">
        <v>741</v>
      </c>
      <c r="P226" t="s">
        <v>741</v>
      </c>
      <c r="Q226">
        <v>1</v>
      </c>
      <c r="W226">
        <v>0</v>
      </c>
      <c r="X226">
        <v>1286462142</v>
      </c>
      <c r="Y226">
        <f>((AT226*1)*11)</f>
        <v>2.1999999999999999E-2</v>
      </c>
      <c r="AA226">
        <v>412.97</v>
      </c>
      <c r="AB226">
        <v>0</v>
      </c>
      <c r="AC226">
        <v>0</v>
      </c>
      <c r="AD226">
        <v>0</v>
      </c>
      <c r="AE226">
        <v>412.97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M226">
        <v>-2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2E-3</v>
      </c>
      <c r="AU226" t="s">
        <v>31</v>
      </c>
      <c r="AV226">
        <v>0</v>
      </c>
      <c r="AW226">
        <v>2</v>
      </c>
      <c r="AX226">
        <v>150196371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V226">
        <v>0</v>
      </c>
      <c r="CW226">
        <v>0</v>
      </c>
      <c r="CX226">
        <f>ROUND(Y226*Source!I259,9)</f>
        <v>0.88</v>
      </c>
      <c r="CY226">
        <f>AA226</f>
        <v>412.97</v>
      </c>
      <c r="CZ226">
        <f>AE226</f>
        <v>412.97</v>
      </c>
      <c r="DA226">
        <f>AI226</f>
        <v>1</v>
      </c>
      <c r="DB226">
        <f>ROUND(((ROUND(AT226*CZ226,2)*1)*11),6)</f>
        <v>9.1300000000000008</v>
      </c>
      <c r="DC226">
        <f>ROUND(((ROUND(AT226*AG226,2)*1)*11),6)</f>
        <v>0</v>
      </c>
      <c r="DD226" t="s">
        <v>3</v>
      </c>
      <c r="DE226" t="s">
        <v>3</v>
      </c>
      <c r="DF226">
        <f t="shared" si="36"/>
        <v>363.41</v>
      </c>
      <c r="DG226">
        <f t="shared" si="37"/>
        <v>0</v>
      </c>
      <c r="DH226">
        <f t="shared" si="38"/>
        <v>0</v>
      </c>
      <c r="DI226">
        <f t="shared" si="39"/>
        <v>0</v>
      </c>
      <c r="DJ226">
        <f>DF226</f>
        <v>363.41</v>
      </c>
      <c r="DK226">
        <v>0</v>
      </c>
      <c r="DL226" t="s">
        <v>3</v>
      </c>
      <c r="DM226">
        <v>0</v>
      </c>
      <c r="DN226" t="s">
        <v>3</v>
      </c>
      <c r="DO226">
        <v>0</v>
      </c>
    </row>
    <row r="227" spans="1:119" x14ac:dyDescent="0.2">
      <c r="A227">
        <f>ROW(Source!A259)</f>
        <v>259</v>
      </c>
      <c r="B227">
        <v>150194011</v>
      </c>
      <c r="C227">
        <v>150196360</v>
      </c>
      <c r="D227">
        <v>147297361</v>
      </c>
      <c r="E227">
        <v>1</v>
      </c>
      <c r="F227">
        <v>1</v>
      </c>
      <c r="G227">
        <v>35</v>
      </c>
      <c r="H227">
        <v>3</v>
      </c>
      <c r="I227" t="s">
        <v>748</v>
      </c>
      <c r="J227" t="s">
        <v>749</v>
      </c>
      <c r="K227" t="s">
        <v>750</v>
      </c>
      <c r="L227">
        <v>1327</v>
      </c>
      <c r="N227">
        <v>1005</v>
      </c>
      <c r="O227" t="s">
        <v>751</v>
      </c>
      <c r="P227" t="s">
        <v>751</v>
      </c>
      <c r="Q227">
        <v>1</v>
      </c>
      <c r="W227">
        <v>0</v>
      </c>
      <c r="X227">
        <v>1402440005</v>
      </c>
      <c r="Y227">
        <f>((AT227*1)*11)</f>
        <v>0.22</v>
      </c>
      <c r="AA227">
        <v>48.08</v>
      </c>
      <c r="AB227">
        <v>0</v>
      </c>
      <c r="AC227">
        <v>0</v>
      </c>
      <c r="AD227">
        <v>0</v>
      </c>
      <c r="AE227">
        <v>48.08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M227">
        <v>-2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0.02</v>
      </c>
      <c r="AU227" t="s">
        <v>31</v>
      </c>
      <c r="AV227">
        <v>0</v>
      </c>
      <c r="AW227">
        <v>2</v>
      </c>
      <c r="AX227">
        <v>150196372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V227">
        <v>0</v>
      </c>
      <c r="CW227">
        <v>0</v>
      </c>
      <c r="CX227">
        <f>ROUND(Y227*Source!I259,9)</f>
        <v>8.8000000000000007</v>
      </c>
      <c r="CY227">
        <f>AA227</f>
        <v>48.08</v>
      </c>
      <c r="CZ227">
        <f>AE227</f>
        <v>48.08</v>
      </c>
      <c r="DA227">
        <f>AI227</f>
        <v>1</v>
      </c>
      <c r="DB227">
        <f>ROUND(((ROUND(AT227*CZ227,2)*1)*11),6)</f>
        <v>10.56</v>
      </c>
      <c r="DC227">
        <f>ROUND(((ROUND(AT227*AG227,2)*1)*11),6)</f>
        <v>0</v>
      </c>
      <c r="DD227" t="s">
        <v>3</v>
      </c>
      <c r="DE227" t="s">
        <v>3</v>
      </c>
      <c r="DF227">
        <f t="shared" si="36"/>
        <v>423.1</v>
      </c>
      <c r="DG227">
        <f t="shared" si="37"/>
        <v>0</v>
      </c>
      <c r="DH227">
        <f t="shared" si="38"/>
        <v>0</v>
      </c>
      <c r="DI227">
        <f t="shared" si="39"/>
        <v>0</v>
      </c>
      <c r="DJ227">
        <f>DF227</f>
        <v>423.1</v>
      </c>
      <c r="DK227">
        <v>0</v>
      </c>
      <c r="DL227" t="s">
        <v>3</v>
      </c>
      <c r="DM227">
        <v>0</v>
      </c>
      <c r="DN227" t="s">
        <v>3</v>
      </c>
      <c r="DO227">
        <v>0</v>
      </c>
    </row>
    <row r="228" spans="1:119" x14ac:dyDescent="0.2">
      <c r="A228">
        <f>ROW(Source!A260)</f>
        <v>260</v>
      </c>
      <c r="B228">
        <v>150194011</v>
      </c>
      <c r="C228">
        <v>150196373</v>
      </c>
      <c r="D228">
        <v>147282019</v>
      </c>
      <c r="E228">
        <v>35</v>
      </c>
      <c r="F228">
        <v>1</v>
      </c>
      <c r="G228">
        <v>35</v>
      </c>
      <c r="H228">
        <v>1</v>
      </c>
      <c r="I228" t="s">
        <v>727</v>
      </c>
      <c r="J228" t="s">
        <v>3</v>
      </c>
      <c r="K228" t="s">
        <v>728</v>
      </c>
      <c r="L228">
        <v>1191</v>
      </c>
      <c r="N228">
        <v>1013</v>
      </c>
      <c r="O228" t="s">
        <v>729</v>
      </c>
      <c r="P228" t="s">
        <v>729</v>
      </c>
      <c r="Q228">
        <v>1</v>
      </c>
      <c r="W228">
        <v>0</v>
      </c>
      <c r="X228">
        <v>476480486</v>
      </c>
      <c r="Y228">
        <f>(AT228*0.7)</f>
        <v>0.24499999999999997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M228">
        <v>-2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0.35</v>
      </c>
      <c r="AU228" t="s">
        <v>22</v>
      </c>
      <c r="AV228">
        <v>1</v>
      </c>
      <c r="AW228">
        <v>2</v>
      </c>
      <c r="AX228">
        <v>150196388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U228">
        <f>ROUND(AT228*Source!I260*AH228*AL228,2)</f>
        <v>0</v>
      </c>
      <c r="CV228">
        <f>ROUND(Y228*Source!I260,9)</f>
        <v>22.785</v>
      </c>
      <c r="CW228">
        <v>0</v>
      </c>
      <c r="CX228">
        <f>ROUND(Y228*Source!I260,9)</f>
        <v>22.785</v>
      </c>
      <c r="CY228">
        <f>AD228</f>
        <v>0</v>
      </c>
      <c r="CZ228">
        <f>AH228</f>
        <v>0</v>
      </c>
      <c r="DA228">
        <f>AL228</f>
        <v>1</v>
      </c>
      <c r="DB228">
        <f>ROUND((ROUND(AT228*CZ228,2)*0.7),6)</f>
        <v>0</v>
      </c>
      <c r="DC228">
        <f>ROUND((ROUND(AT228*AG228,2)*0.7),6)</f>
        <v>0</v>
      </c>
      <c r="DD228" t="s">
        <v>3</v>
      </c>
      <c r="DE228" t="s">
        <v>3</v>
      </c>
      <c r="DF228">
        <f t="shared" si="36"/>
        <v>0</v>
      </c>
      <c r="DG228">
        <f t="shared" si="37"/>
        <v>0</v>
      </c>
      <c r="DH228">
        <f t="shared" si="38"/>
        <v>0</v>
      </c>
      <c r="DI228">
        <f t="shared" si="39"/>
        <v>0</v>
      </c>
      <c r="DJ228">
        <f>DI228</f>
        <v>0</v>
      </c>
      <c r="DK228">
        <v>0</v>
      </c>
      <c r="DL228" t="s">
        <v>3</v>
      </c>
      <c r="DM228">
        <v>0</v>
      </c>
      <c r="DN228" t="s">
        <v>3</v>
      </c>
      <c r="DO228">
        <v>0</v>
      </c>
    </row>
    <row r="229" spans="1:119" x14ac:dyDescent="0.2">
      <c r="A229">
        <f>ROW(Source!A260)</f>
        <v>260</v>
      </c>
      <c r="B229">
        <v>150194011</v>
      </c>
      <c r="C229">
        <v>150196373</v>
      </c>
      <c r="D229">
        <v>147295400</v>
      </c>
      <c r="E229">
        <v>1</v>
      </c>
      <c r="F229">
        <v>1</v>
      </c>
      <c r="G229">
        <v>35</v>
      </c>
      <c r="H229">
        <v>2</v>
      </c>
      <c r="I229" t="s">
        <v>730</v>
      </c>
      <c r="J229" t="s">
        <v>731</v>
      </c>
      <c r="K229" t="s">
        <v>732</v>
      </c>
      <c r="L229">
        <v>1368</v>
      </c>
      <c r="N229">
        <v>1011</v>
      </c>
      <c r="O229" t="s">
        <v>733</v>
      </c>
      <c r="P229" t="s">
        <v>733</v>
      </c>
      <c r="Q229">
        <v>1</v>
      </c>
      <c r="W229">
        <v>0</v>
      </c>
      <c r="X229">
        <v>-1123321947</v>
      </c>
      <c r="Y229">
        <f>(AT229*0.7)</f>
        <v>2.7999999999999997E-2</v>
      </c>
      <c r="AA229">
        <v>0</v>
      </c>
      <c r="AB229">
        <v>789.86</v>
      </c>
      <c r="AC229">
        <v>515.51</v>
      </c>
      <c r="AD229">
        <v>0</v>
      </c>
      <c r="AE229">
        <v>0</v>
      </c>
      <c r="AF229">
        <v>789.86</v>
      </c>
      <c r="AG229">
        <v>515.51</v>
      </c>
      <c r="AH229">
        <v>0</v>
      </c>
      <c r="AI229">
        <v>1</v>
      </c>
      <c r="AJ229">
        <v>1</v>
      </c>
      <c r="AK229">
        <v>1</v>
      </c>
      <c r="AL229">
        <v>1</v>
      </c>
      <c r="AM229">
        <v>-2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0.04</v>
      </c>
      <c r="AU229" t="s">
        <v>22</v>
      </c>
      <c r="AV229">
        <v>0</v>
      </c>
      <c r="AW229">
        <v>2</v>
      </c>
      <c r="AX229">
        <v>150196389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V229">
        <v>0</v>
      </c>
      <c r="CW229">
        <f>ROUND(Y229*Source!I260,9)</f>
        <v>2.6040000000000001</v>
      </c>
      <c r="CX229">
        <f>ROUND(Y229*Source!I260,9)</f>
        <v>2.6040000000000001</v>
      </c>
      <c r="CY229">
        <f>AB229</f>
        <v>789.86</v>
      </c>
      <c r="CZ229">
        <f>AF229</f>
        <v>789.86</v>
      </c>
      <c r="DA229">
        <f>AJ229</f>
        <v>1</v>
      </c>
      <c r="DB229">
        <f>ROUND((ROUND(AT229*CZ229,2)*0.7),6)</f>
        <v>22.113</v>
      </c>
      <c r="DC229">
        <f>ROUND((ROUND(AT229*AG229,2)*0.7),6)</f>
        <v>14.433999999999999</v>
      </c>
      <c r="DD229" t="s">
        <v>3</v>
      </c>
      <c r="DE229" t="s">
        <v>3</v>
      </c>
      <c r="DF229">
        <f t="shared" si="36"/>
        <v>0</v>
      </c>
      <c r="DG229">
        <f t="shared" si="37"/>
        <v>2056.8000000000002</v>
      </c>
      <c r="DH229">
        <f t="shared" si="38"/>
        <v>1342.39</v>
      </c>
      <c r="DI229">
        <f t="shared" si="39"/>
        <v>0</v>
      </c>
      <c r="DJ229">
        <f>DG229</f>
        <v>2056.8000000000002</v>
      </c>
      <c r="DK229">
        <v>0</v>
      </c>
      <c r="DL229" t="s">
        <v>3</v>
      </c>
      <c r="DM229">
        <v>0</v>
      </c>
      <c r="DN229" t="s">
        <v>3</v>
      </c>
      <c r="DO229">
        <v>0</v>
      </c>
    </row>
    <row r="230" spans="1:119" x14ac:dyDescent="0.2">
      <c r="A230">
        <f>ROW(Source!A260)</f>
        <v>260</v>
      </c>
      <c r="B230">
        <v>150194011</v>
      </c>
      <c r="C230">
        <v>150196373</v>
      </c>
      <c r="D230">
        <v>147284500</v>
      </c>
      <c r="E230">
        <v>35</v>
      </c>
      <c r="F230">
        <v>1</v>
      </c>
      <c r="G230">
        <v>35</v>
      </c>
      <c r="H230">
        <v>3</v>
      </c>
      <c r="I230" t="s">
        <v>734</v>
      </c>
      <c r="J230" t="s">
        <v>735</v>
      </c>
      <c r="K230" t="s">
        <v>736</v>
      </c>
      <c r="L230">
        <v>1348</v>
      </c>
      <c r="N230">
        <v>1009</v>
      </c>
      <c r="O230" t="s">
        <v>737</v>
      </c>
      <c r="P230" t="s">
        <v>737</v>
      </c>
      <c r="Q230">
        <v>1000</v>
      </c>
      <c r="W230">
        <v>0</v>
      </c>
      <c r="X230">
        <v>2010614181</v>
      </c>
      <c r="Y230">
        <f>(AT230*1)</f>
        <v>1.9999999999999999E-6</v>
      </c>
      <c r="AA230">
        <v>1945282.38</v>
      </c>
      <c r="AB230">
        <v>0</v>
      </c>
      <c r="AC230">
        <v>0</v>
      </c>
      <c r="AD230">
        <v>0</v>
      </c>
      <c r="AE230">
        <v>1945282.38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M230">
        <v>-2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1.9999999999999999E-6</v>
      </c>
      <c r="AU230" t="s">
        <v>21</v>
      </c>
      <c r="AV230">
        <v>0</v>
      </c>
      <c r="AW230">
        <v>2</v>
      </c>
      <c r="AX230">
        <v>150196390</v>
      </c>
      <c r="AY230">
        <v>2</v>
      </c>
      <c r="AZ230">
        <v>22528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V230">
        <v>0</v>
      </c>
      <c r="CW230">
        <v>0</v>
      </c>
      <c r="CX230">
        <f>ROUND(Y230*Source!I260,9)</f>
        <v>1.8599999999999999E-4</v>
      </c>
      <c r="CY230">
        <f>AA230</f>
        <v>1945282.38</v>
      </c>
      <c r="CZ230">
        <f>AE230</f>
        <v>1945282.38</v>
      </c>
      <c r="DA230">
        <f>AI230</f>
        <v>1</v>
      </c>
      <c r="DB230">
        <f>ROUND((ROUND(AT230*CZ230,2)*1),6)</f>
        <v>3.89</v>
      </c>
      <c r="DC230">
        <f>ROUND((ROUND(AT230*AG230,2)*1),6)</f>
        <v>0</v>
      </c>
      <c r="DD230" t="s">
        <v>3</v>
      </c>
      <c r="DE230" t="s">
        <v>3</v>
      </c>
      <c r="DF230">
        <f t="shared" si="36"/>
        <v>361.82</v>
      </c>
      <c r="DG230">
        <f t="shared" si="37"/>
        <v>0</v>
      </c>
      <c r="DH230">
        <f t="shared" si="38"/>
        <v>0</v>
      </c>
      <c r="DI230">
        <f t="shared" si="39"/>
        <v>0</v>
      </c>
      <c r="DJ230">
        <f>DF230</f>
        <v>361.82</v>
      </c>
      <c r="DK230">
        <v>0</v>
      </c>
      <c r="DL230" t="s">
        <v>3</v>
      </c>
      <c r="DM230">
        <v>0</v>
      </c>
      <c r="DN230" t="s">
        <v>3</v>
      </c>
      <c r="DO230">
        <v>0</v>
      </c>
    </row>
    <row r="231" spans="1:119" x14ac:dyDescent="0.2">
      <c r="A231">
        <f>ROW(Source!A260)</f>
        <v>260</v>
      </c>
      <c r="B231">
        <v>150194011</v>
      </c>
      <c r="C231">
        <v>150196373</v>
      </c>
      <c r="D231">
        <v>147297319</v>
      </c>
      <c r="E231">
        <v>1</v>
      </c>
      <c r="F231">
        <v>1</v>
      </c>
      <c r="G231">
        <v>35</v>
      </c>
      <c r="H231">
        <v>3</v>
      </c>
      <c r="I231" t="s">
        <v>738</v>
      </c>
      <c r="J231" t="s">
        <v>739</v>
      </c>
      <c r="K231" t="s">
        <v>740</v>
      </c>
      <c r="L231">
        <v>1346</v>
      </c>
      <c r="N231">
        <v>1009</v>
      </c>
      <c r="O231" t="s">
        <v>741</v>
      </c>
      <c r="P231" t="s">
        <v>741</v>
      </c>
      <c r="Q231">
        <v>1</v>
      </c>
      <c r="W231">
        <v>0</v>
      </c>
      <c r="X231">
        <v>1286462142</v>
      </c>
      <c r="Y231">
        <f>(AT231*1)</f>
        <v>4.0000000000000001E-3</v>
      </c>
      <c r="AA231">
        <v>412.97</v>
      </c>
      <c r="AB231">
        <v>0</v>
      </c>
      <c r="AC231">
        <v>0</v>
      </c>
      <c r="AD231">
        <v>0</v>
      </c>
      <c r="AE231">
        <v>412.97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M231">
        <v>-2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4.0000000000000001E-3</v>
      </c>
      <c r="AU231" t="s">
        <v>21</v>
      </c>
      <c r="AV231">
        <v>0</v>
      </c>
      <c r="AW231">
        <v>2</v>
      </c>
      <c r="AX231">
        <v>150196391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V231">
        <v>0</v>
      </c>
      <c r="CW231">
        <v>0</v>
      </c>
      <c r="CX231">
        <f>ROUND(Y231*Source!I260,9)</f>
        <v>0.372</v>
      </c>
      <c r="CY231">
        <f>AA231</f>
        <v>412.97</v>
      </c>
      <c r="CZ231">
        <f>AE231</f>
        <v>412.97</v>
      </c>
      <c r="DA231">
        <f>AI231</f>
        <v>1</v>
      </c>
      <c r="DB231">
        <f>ROUND((ROUND(AT231*CZ231,2)*1),6)</f>
        <v>1.65</v>
      </c>
      <c r="DC231">
        <f>ROUND((ROUND(AT231*AG231,2)*1),6)</f>
        <v>0</v>
      </c>
      <c r="DD231" t="s">
        <v>3</v>
      </c>
      <c r="DE231" t="s">
        <v>3</v>
      </c>
      <c r="DF231">
        <f t="shared" si="36"/>
        <v>153.62</v>
      </c>
      <c r="DG231">
        <f t="shared" si="37"/>
        <v>0</v>
      </c>
      <c r="DH231">
        <f t="shared" si="38"/>
        <v>0</v>
      </c>
      <c r="DI231">
        <f t="shared" si="39"/>
        <v>0</v>
      </c>
      <c r="DJ231">
        <f>DF231</f>
        <v>153.62</v>
      </c>
      <c r="DK231">
        <v>0</v>
      </c>
      <c r="DL231" t="s">
        <v>3</v>
      </c>
      <c r="DM231">
        <v>0</v>
      </c>
      <c r="DN231" t="s">
        <v>3</v>
      </c>
      <c r="DO231">
        <v>0</v>
      </c>
    </row>
    <row r="232" spans="1:119" x14ac:dyDescent="0.2">
      <c r="A232">
        <f>ROW(Source!A260)</f>
        <v>260</v>
      </c>
      <c r="B232">
        <v>150194011</v>
      </c>
      <c r="C232">
        <v>150196373</v>
      </c>
      <c r="D232">
        <v>147297226</v>
      </c>
      <c r="E232">
        <v>1</v>
      </c>
      <c r="F232">
        <v>1</v>
      </c>
      <c r="G232">
        <v>35</v>
      </c>
      <c r="H232">
        <v>3</v>
      </c>
      <c r="I232" t="s">
        <v>742</v>
      </c>
      <c r="J232" t="s">
        <v>743</v>
      </c>
      <c r="K232" t="s">
        <v>744</v>
      </c>
      <c r="L232">
        <v>1346</v>
      </c>
      <c r="N232">
        <v>1009</v>
      </c>
      <c r="O232" t="s">
        <v>741</v>
      </c>
      <c r="P232" t="s">
        <v>741</v>
      </c>
      <c r="Q232">
        <v>1</v>
      </c>
      <c r="W232">
        <v>0</v>
      </c>
      <c r="X232">
        <v>-1814974188</v>
      </c>
      <c r="Y232">
        <f>(AT232*1)</f>
        <v>2E-3</v>
      </c>
      <c r="AA232">
        <v>271.95999999999998</v>
      </c>
      <c r="AB232">
        <v>0</v>
      </c>
      <c r="AC232">
        <v>0</v>
      </c>
      <c r="AD232">
        <v>0</v>
      </c>
      <c r="AE232">
        <v>271.95999999999998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M232">
        <v>-2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3</v>
      </c>
      <c r="AT232">
        <v>2E-3</v>
      </c>
      <c r="AU232" t="s">
        <v>21</v>
      </c>
      <c r="AV232">
        <v>0</v>
      </c>
      <c r="AW232">
        <v>2</v>
      </c>
      <c r="AX232">
        <v>150196392</v>
      </c>
      <c r="AY232">
        <v>1</v>
      </c>
      <c r="AZ232">
        <v>0</v>
      </c>
      <c r="BA232">
        <v>232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V232">
        <v>0</v>
      </c>
      <c r="CW232">
        <v>0</v>
      </c>
      <c r="CX232">
        <f>ROUND(Y232*Source!I260,9)</f>
        <v>0.186</v>
      </c>
      <c r="CY232">
        <f>AA232</f>
        <v>271.95999999999998</v>
      </c>
      <c r="CZ232">
        <f>AE232</f>
        <v>271.95999999999998</v>
      </c>
      <c r="DA232">
        <f>AI232</f>
        <v>1</v>
      </c>
      <c r="DB232">
        <f>ROUND((ROUND(AT232*CZ232,2)*1),6)</f>
        <v>0.54</v>
      </c>
      <c r="DC232">
        <f>ROUND((ROUND(AT232*AG232,2)*1),6)</f>
        <v>0</v>
      </c>
      <c r="DD232" t="s">
        <v>3</v>
      </c>
      <c r="DE232" t="s">
        <v>3</v>
      </c>
      <c r="DF232">
        <f t="shared" si="36"/>
        <v>50.58</v>
      </c>
      <c r="DG232">
        <f t="shared" si="37"/>
        <v>0</v>
      </c>
      <c r="DH232">
        <f t="shared" si="38"/>
        <v>0</v>
      </c>
      <c r="DI232">
        <f t="shared" si="39"/>
        <v>0</v>
      </c>
      <c r="DJ232">
        <f>DF232</f>
        <v>50.58</v>
      </c>
      <c r="DK232">
        <v>0</v>
      </c>
      <c r="DL232" t="s">
        <v>3</v>
      </c>
      <c r="DM232">
        <v>0</v>
      </c>
      <c r="DN232" t="s">
        <v>3</v>
      </c>
      <c r="DO232">
        <v>0</v>
      </c>
    </row>
    <row r="233" spans="1:119" x14ac:dyDescent="0.2">
      <c r="A233">
        <f>ROW(Source!A260)</f>
        <v>260</v>
      </c>
      <c r="B233">
        <v>150194011</v>
      </c>
      <c r="C233">
        <v>150196373</v>
      </c>
      <c r="D233">
        <v>147297256</v>
      </c>
      <c r="E233">
        <v>1</v>
      </c>
      <c r="F233">
        <v>1</v>
      </c>
      <c r="G233">
        <v>35</v>
      </c>
      <c r="H233">
        <v>3</v>
      </c>
      <c r="I233" t="s">
        <v>745</v>
      </c>
      <c r="J233" t="s">
        <v>746</v>
      </c>
      <c r="K233" t="s">
        <v>747</v>
      </c>
      <c r="L233">
        <v>1346</v>
      </c>
      <c r="N233">
        <v>1009</v>
      </c>
      <c r="O233" t="s">
        <v>741</v>
      </c>
      <c r="P233" t="s">
        <v>741</v>
      </c>
      <c r="Q233">
        <v>1</v>
      </c>
      <c r="W233">
        <v>0</v>
      </c>
      <c r="X233">
        <v>-1116031774</v>
      </c>
      <c r="Y233">
        <f>(AT233*1)</f>
        <v>3.5000000000000001E-3</v>
      </c>
      <c r="AA233">
        <v>404.48</v>
      </c>
      <c r="AB233">
        <v>0</v>
      </c>
      <c r="AC233">
        <v>0</v>
      </c>
      <c r="AD233">
        <v>0</v>
      </c>
      <c r="AE233">
        <v>404.48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M233">
        <v>-2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3.5000000000000001E-3</v>
      </c>
      <c r="AU233" t="s">
        <v>21</v>
      </c>
      <c r="AV233">
        <v>0</v>
      </c>
      <c r="AW233">
        <v>2</v>
      </c>
      <c r="AX233">
        <v>150196393</v>
      </c>
      <c r="AY233">
        <v>1</v>
      </c>
      <c r="AZ233">
        <v>0</v>
      </c>
      <c r="BA233">
        <v>233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V233">
        <v>0</v>
      </c>
      <c r="CW233">
        <v>0</v>
      </c>
      <c r="CX233">
        <f>ROUND(Y233*Source!I260,9)</f>
        <v>0.32550000000000001</v>
      </c>
      <c r="CY233">
        <f>AA233</f>
        <v>404.48</v>
      </c>
      <c r="CZ233">
        <f>AE233</f>
        <v>404.48</v>
      </c>
      <c r="DA233">
        <f>AI233</f>
        <v>1</v>
      </c>
      <c r="DB233">
        <f>ROUND((ROUND(AT233*CZ233,2)*1),6)</f>
        <v>1.42</v>
      </c>
      <c r="DC233">
        <f>ROUND((ROUND(AT233*AG233,2)*1),6)</f>
        <v>0</v>
      </c>
      <c r="DD233" t="s">
        <v>3</v>
      </c>
      <c r="DE233" t="s">
        <v>3</v>
      </c>
      <c r="DF233">
        <f t="shared" si="36"/>
        <v>131.66</v>
      </c>
      <c r="DG233">
        <f t="shared" si="37"/>
        <v>0</v>
      </c>
      <c r="DH233">
        <f t="shared" si="38"/>
        <v>0</v>
      </c>
      <c r="DI233">
        <f t="shared" si="39"/>
        <v>0</v>
      </c>
      <c r="DJ233">
        <f>DF233</f>
        <v>131.66</v>
      </c>
      <c r="DK233">
        <v>0</v>
      </c>
      <c r="DL233" t="s">
        <v>3</v>
      </c>
      <c r="DM233">
        <v>0</v>
      </c>
      <c r="DN233" t="s">
        <v>3</v>
      </c>
      <c r="DO233">
        <v>0</v>
      </c>
    </row>
    <row r="234" spans="1:119" x14ac:dyDescent="0.2">
      <c r="A234">
        <f>ROW(Source!A260)</f>
        <v>260</v>
      </c>
      <c r="B234">
        <v>150194011</v>
      </c>
      <c r="C234">
        <v>150196373</v>
      </c>
      <c r="D234">
        <v>147297361</v>
      </c>
      <c r="E234">
        <v>1</v>
      </c>
      <c r="F234">
        <v>1</v>
      </c>
      <c r="G234">
        <v>35</v>
      </c>
      <c r="H234">
        <v>3</v>
      </c>
      <c r="I234" t="s">
        <v>748</v>
      </c>
      <c r="J234" t="s">
        <v>749</v>
      </c>
      <c r="K234" t="s">
        <v>750</v>
      </c>
      <c r="L234">
        <v>1327</v>
      </c>
      <c r="N234">
        <v>1005</v>
      </c>
      <c r="O234" t="s">
        <v>751</v>
      </c>
      <c r="P234" t="s">
        <v>751</v>
      </c>
      <c r="Q234">
        <v>1</v>
      </c>
      <c r="W234">
        <v>0</v>
      </c>
      <c r="X234">
        <v>1402440005</v>
      </c>
      <c r="Y234">
        <f>(AT234*1)</f>
        <v>0.02</v>
      </c>
      <c r="AA234">
        <v>48.08</v>
      </c>
      <c r="AB234">
        <v>0</v>
      </c>
      <c r="AC234">
        <v>0</v>
      </c>
      <c r="AD234">
        <v>0</v>
      </c>
      <c r="AE234">
        <v>48.08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M234">
        <v>-2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0.02</v>
      </c>
      <c r="AU234" t="s">
        <v>21</v>
      </c>
      <c r="AV234">
        <v>0</v>
      </c>
      <c r="AW234">
        <v>2</v>
      </c>
      <c r="AX234">
        <v>150196394</v>
      </c>
      <c r="AY234">
        <v>1</v>
      </c>
      <c r="AZ234">
        <v>0</v>
      </c>
      <c r="BA234">
        <v>234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V234">
        <v>0</v>
      </c>
      <c r="CW234">
        <v>0</v>
      </c>
      <c r="CX234">
        <f>ROUND(Y234*Source!I260,9)</f>
        <v>1.86</v>
      </c>
      <c r="CY234">
        <f>AA234</f>
        <v>48.08</v>
      </c>
      <c r="CZ234">
        <f>AE234</f>
        <v>48.08</v>
      </c>
      <c r="DA234">
        <f>AI234</f>
        <v>1</v>
      </c>
      <c r="DB234">
        <f>ROUND((ROUND(AT234*CZ234,2)*1),6)</f>
        <v>0.96</v>
      </c>
      <c r="DC234">
        <f>ROUND((ROUND(AT234*AG234,2)*1),6)</f>
        <v>0</v>
      </c>
      <c r="DD234" t="s">
        <v>3</v>
      </c>
      <c r="DE234" t="s">
        <v>3</v>
      </c>
      <c r="DF234">
        <f t="shared" si="36"/>
        <v>89.43</v>
      </c>
      <c r="DG234">
        <f t="shared" si="37"/>
        <v>0</v>
      </c>
      <c r="DH234">
        <f t="shared" si="38"/>
        <v>0</v>
      </c>
      <c r="DI234">
        <f t="shared" si="39"/>
        <v>0</v>
      </c>
      <c r="DJ234">
        <f>DF234</f>
        <v>89.43</v>
      </c>
      <c r="DK234">
        <v>0</v>
      </c>
      <c r="DL234" t="s">
        <v>3</v>
      </c>
      <c r="DM234">
        <v>0</v>
      </c>
      <c r="DN234" t="s">
        <v>3</v>
      </c>
      <c r="DO234">
        <v>0</v>
      </c>
    </row>
    <row r="235" spans="1:119" x14ac:dyDescent="0.2">
      <c r="A235">
        <f>ROW(Source!A261)</f>
        <v>261</v>
      </c>
      <c r="B235">
        <v>150194011</v>
      </c>
      <c r="C235">
        <v>150196395</v>
      </c>
      <c r="D235">
        <v>147282019</v>
      </c>
      <c r="E235">
        <v>35</v>
      </c>
      <c r="F235">
        <v>1</v>
      </c>
      <c r="G235">
        <v>35</v>
      </c>
      <c r="H235">
        <v>1</v>
      </c>
      <c r="I235" t="s">
        <v>727</v>
      </c>
      <c r="J235" t="s">
        <v>3</v>
      </c>
      <c r="K235" t="s">
        <v>728</v>
      </c>
      <c r="L235">
        <v>1191</v>
      </c>
      <c r="N235">
        <v>1013</v>
      </c>
      <c r="O235" t="s">
        <v>729</v>
      </c>
      <c r="P235" t="s">
        <v>729</v>
      </c>
      <c r="Q235">
        <v>1</v>
      </c>
      <c r="W235">
        <v>0</v>
      </c>
      <c r="X235">
        <v>476480486</v>
      </c>
      <c r="Y235">
        <f>((AT235*0.75)*11)</f>
        <v>0.65999999999999992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M235">
        <v>-2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0.08</v>
      </c>
      <c r="AU235" t="s">
        <v>32</v>
      </c>
      <c r="AV235">
        <v>1</v>
      </c>
      <c r="AW235">
        <v>2</v>
      </c>
      <c r="AX235">
        <v>150196404</v>
      </c>
      <c r="AY235">
        <v>1</v>
      </c>
      <c r="AZ235">
        <v>0</v>
      </c>
      <c r="BA235">
        <v>235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U235">
        <f>ROUND(AT235*Source!I261*AH235*AL235,2)</f>
        <v>0</v>
      </c>
      <c r="CV235">
        <f>ROUND(Y235*Source!I261,9)</f>
        <v>61.38</v>
      </c>
      <c r="CW235">
        <v>0</v>
      </c>
      <c r="CX235">
        <f>ROUND(Y235*Source!I261,9)</f>
        <v>61.38</v>
      </c>
      <c r="CY235">
        <f>AD235</f>
        <v>0</v>
      </c>
      <c r="CZ235">
        <f>AH235</f>
        <v>0</v>
      </c>
      <c r="DA235">
        <f>AL235</f>
        <v>1</v>
      </c>
      <c r="DB235">
        <f>ROUND(((ROUND(AT235*CZ235,2)*0.75)*11),6)</f>
        <v>0</v>
      </c>
      <c r="DC235">
        <f>ROUND(((ROUND(AT235*AG235,2)*0.75)*11),6)</f>
        <v>0</v>
      </c>
      <c r="DD235" t="s">
        <v>3</v>
      </c>
      <c r="DE235" t="s">
        <v>3</v>
      </c>
      <c r="DF235">
        <f t="shared" si="36"/>
        <v>0</v>
      </c>
      <c r="DG235">
        <f t="shared" si="37"/>
        <v>0</v>
      </c>
      <c r="DH235">
        <f t="shared" si="38"/>
        <v>0</v>
      </c>
      <c r="DI235">
        <f t="shared" si="39"/>
        <v>0</v>
      </c>
      <c r="DJ235">
        <f>DI235</f>
        <v>0</v>
      </c>
      <c r="DK235">
        <v>0</v>
      </c>
      <c r="DL235" t="s">
        <v>3</v>
      </c>
      <c r="DM235">
        <v>0</v>
      </c>
      <c r="DN235" t="s">
        <v>3</v>
      </c>
      <c r="DO235">
        <v>0</v>
      </c>
    </row>
    <row r="236" spans="1:119" x14ac:dyDescent="0.2">
      <c r="A236">
        <f>ROW(Source!A261)</f>
        <v>261</v>
      </c>
      <c r="B236">
        <v>150194011</v>
      </c>
      <c r="C236">
        <v>150196395</v>
      </c>
      <c r="D236">
        <v>147295400</v>
      </c>
      <c r="E236">
        <v>1</v>
      </c>
      <c r="F236">
        <v>1</v>
      </c>
      <c r="G236">
        <v>35</v>
      </c>
      <c r="H236">
        <v>2</v>
      </c>
      <c r="I236" t="s">
        <v>730</v>
      </c>
      <c r="J236" t="s">
        <v>731</v>
      </c>
      <c r="K236" t="s">
        <v>732</v>
      </c>
      <c r="L236">
        <v>1368</v>
      </c>
      <c r="N236">
        <v>1011</v>
      </c>
      <c r="O236" t="s">
        <v>733</v>
      </c>
      <c r="P236" t="s">
        <v>733</v>
      </c>
      <c r="Q236">
        <v>1</v>
      </c>
      <c r="W236">
        <v>0</v>
      </c>
      <c r="X236">
        <v>-1123321947</v>
      </c>
      <c r="Y236">
        <f>((AT236*0.75)*11)</f>
        <v>8.249999999999999E-2</v>
      </c>
      <c r="AA236">
        <v>0</v>
      </c>
      <c r="AB236">
        <v>789.86</v>
      </c>
      <c r="AC236">
        <v>515.51</v>
      </c>
      <c r="AD236">
        <v>0</v>
      </c>
      <c r="AE236">
        <v>0</v>
      </c>
      <c r="AF236">
        <v>789.86</v>
      </c>
      <c r="AG236">
        <v>515.51</v>
      </c>
      <c r="AH236">
        <v>0</v>
      </c>
      <c r="AI236">
        <v>1</v>
      </c>
      <c r="AJ236">
        <v>1</v>
      </c>
      <c r="AK236">
        <v>1</v>
      </c>
      <c r="AL236">
        <v>1</v>
      </c>
      <c r="AM236">
        <v>-2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0.01</v>
      </c>
      <c r="AU236" t="s">
        <v>32</v>
      </c>
      <c r="AV236">
        <v>0</v>
      </c>
      <c r="AW236">
        <v>2</v>
      </c>
      <c r="AX236">
        <v>150196405</v>
      </c>
      <c r="AY236">
        <v>1</v>
      </c>
      <c r="AZ236">
        <v>0</v>
      </c>
      <c r="BA236">
        <v>236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V236">
        <v>0</v>
      </c>
      <c r="CW236">
        <f>ROUND(Y236*Source!I261,9)</f>
        <v>7.6725000000000003</v>
      </c>
      <c r="CX236">
        <f>ROUND(Y236*Source!I261,9)</f>
        <v>7.6725000000000003</v>
      </c>
      <c r="CY236">
        <f>AB236</f>
        <v>789.86</v>
      </c>
      <c r="CZ236">
        <f>AF236</f>
        <v>789.86</v>
      </c>
      <c r="DA236">
        <f>AJ236</f>
        <v>1</v>
      </c>
      <c r="DB236">
        <f>ROUND(((ROUND(AT236*CZ236,2)*0.75)*11),6)</f>
        <v>65.174999999999997</v>
      </c>
      <c r="DC236">
        <f>ROUND(((ROUND(AT236*AG236,2)*0.75)*11),6)</f>
        <v>42.57</v>
      </c>
      <c r="DD236" t="s">
        <v>3</v>
      </c>
      <c r="DE236" t="s">
        <v>3</v>
      </c>
      <c r="DF236">
        <f t="shared" si="36"/>
        <v>0</v>
      </c>
      <c r="DG236">
        <f t="shared" si="37"/>
        <v>6060.2</v>
      </c>
      <c r="DH236">
        <f t="shared" si="38"/>
        <v>3955.25</v>
      </c>
      <c r="DI236">
        <f t="shared" si="39"/>
        <v>0</v>
      </c>
      <c r="DJ236">
        <f>DG236</f>
        <v>6060.2</v>
      </c>
      <c r="DK236">
        <v>0</v>
      </c>
      <c r="DL236" t="s">
        <v>3</v>
      </c>
      <c r="DM236">
        <v>0</v>
      </c>
      <c r="DN236" t="s">
        <v>3</v>
      </c>
      <c r="DO236">
        <v>0</v>
      </c>
    </row>
    <row r="237" spans="1:119" x14ac:dyDescent="0.2">
      <c r="A237">
        <f>ROW(Source!A261)</f>
        <v>261</v>
      </c>
      <c r="B237">
        <v>150194011</v>
      </c>
      <c r="C237">
        <v>150196395</v>
      </c>
      <c r="D237">
        <v>147297319</v>
      </c>
      <c r="E237">
        <v>1</v>
      </c>
      <c r="F237">
        <v>1</v>
      </c>
      <c r="G237">
        <v>35</v>
      </c>
      <c r="H237">
        <v>3</v>
      </c>
      <c r="I237" t="s">
        <v>738</v>
      </c>
      <c r="J237" t="s">
        <v>739</v>
      </c>
      <c r="K237" t="s">
        <v>740</v>
      </c>
      <c r="L237">
        <v>1346</v>
      </c>
      <c r="N237">
        <v>1009</v>
      </c>
      <c r="O237" t="s">
        <v>741</v>
      </c>
      <c r="P237" t="s">
        <v>741</v>
      </c>
      <c r="Q237">
        <v>1</v>
      </c>
      <c r="W237">
        <v>0</v>
      </c>
      <c r="X237">
        <v>1286462142</v>
      </c>
      <c r="Y237">
        <f>((AT237*1)*11)</f>
        <v>2.1999999999999999E-2</v>
      </c>
      <c r="AA237">
        <v>412.97</v>
      </c>
      <c r="AB237">
        <v>0</v>
      </c>
      <c r="AC237">
        <v>0</v>
      </c>
      <c r="AD237">
        <v>0</v>
      </c>
      <c r="AE237">
        <v>412.97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M237">
        <v>-2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2E-3</v>
      </c>
      <c r="AU237" t="s">
        <v>31</v>
      </c>
      <c r="AV237">
        <v>0</v>
      </c>
      <c r="AW237">
        <v>2</v>
      </c>
      <c r="AX237">
        <v>150196406</v>
      </c>
      <c r="AY237">
        <v>1</v>
      </c>
      <c r="AZ237">
        <v>0</v>
      </c>
      <c r="BA237">
        <v>237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V237">
        <v>0</v>
      </c>
      <c r="CW237">
        <v>0</v>
      </c>
      <c r="CX237">
        <f>ROUND(Y237*Source!I261,9)</f>
        <v>2.0459999999999998</v>
      </c>
      <c r="CY237">
        <f>AA237</f>
        <v>412.97</v>
      </c>
      <c r="CZ237">
        <f>AE237</f>
        <v>412.97</v>
      </c>
      <c r="DA237">
        <f>AI237</f>
        <v>1</v>
      </c>
      <c r="DB237">
        <f>ROUND(((ROUND(AT237*CZ237,2)*1)*11),6)</f>
        <v>9.1300000000000008</v>
      </c>
      <c r="DC237">
        <f>ROUND(((ROUND(AT237*AG237,2)*1)*11),6)</f>
        <v>0</v>
      </c>
      <c r="DD237" t="s">
        <v>3</v>
      </c>
      <c r="DE237" t="s">
        <v>3</v>
      </c>
      <c r="DF237">
        <f t="shared" si="36"/>
        <v>844.94</v>
      </c>
      <c r="DG237">
        <f t="shared" si="37"/>
        <v>0</v>
      </c>
      <c r="DH237">
        <f t="shared" si="38"/>
        <v>0</v>
      </c>
      <c r="DI237">
        <f t="shared" si="39"/>
        <v>0</v>
      </c>
      <c r="DJ237">
        <f>DF237</f>
        <v>844.94</v>
      </c>
      <c r="DK237">
        <v>0</v>
      </c>
      <c r="DL237" t="s">
        <v>3</v>
      </c>
      <c r="DM237">
        <v>0</v>
      </c>
      <c r="DN237" t="s">
        <v>3</v>
      </c>
      <c r="DO237">
        <v>0</v>
      </c>
    </row>
    <row r="238" spans="1:119" x14ac:dyDescent="0.2">
      <c r="A238">
        <f>ROW(Source!A261)</f>
        <v>261</v>
      </c>
      <c r="B238">
        <v>150194011</v>
      </c>
      <c r="C238">
        <v>150196395</v>
      </c>
      <c r="D238">
        <v>147297361</v>
      </c>
      <c r="E238">
        <v>1</v>
      </c>
      <c r="F238">
        <v>1</v>
      </c>
      <c r="G238">
        <v>35</v>
      </c>
      <c r="H238">
        <v>3</v>
      </c>
      <c r="I238" t="s">
        <v>748</v>
      </c>
      <c r="J238" t="s">
        <v>749</v>
      </c>
      <c r="K238" t="s">
        <v>750</v>
      </c>
      <c r="L238">
        <v>1327</v>
      </c>
      <c r="N238">
        <v>1005</v>
      </c>
      <c r="O238" t="s">
        <v>751</v>
      </c>
      <c r="P238" t="s">
        <v>751</v>
      </c>
      <c r="Q238">
        <v>1</v>
      </c>
      <c r="W238">
        <v>0</v>
      </c>
      <c r="X238">
        <v>1402440005</v>
      </c>
      <c r="Y238">
        <f>((AT238*1)*11)</f>
        <v>0.22</v>
      </c>
      <c r="AA238">
        <v>48.08</v>
      </c>
      <c r="AB238">
        <v>0</v>
      </c>
      <c r="AC238">
        <v>0</v>
      </c>
      <c r="AD238">
        <v>0</v>
      </c>
      <c r="AE238">
        <v>48.08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M238">
        <v>-2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0.02</v>
      </c>
      <c r="AU238" t="s">
        <v>31</v>
      </c>
      <c r="AV238">
        <v>0</v>
      </c>
      <c r="AW238">
        <v>2</v>
      </c>
      <c r="AX238">
        <v>150196407</v>
      </c>
      <c r="AY238">
        <v>1</v>
      </c>
      <c r="AZ238">
        <v>0</v>
      </c>
      <c r="BA238">
        <v>238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V238">
        <v>0</v>
      </c>
      <c r="CW238">
        <v>0</v>
      </c>
      <c r="CX238">
        <f>ROUND(Y238*Source!I261,9)</f>
        <v>20.46</v>
      </c>
      <c r="CY238">
        <f>AA238</f>
        <v>48.08</v>
      </c>
      <c r="CZ238">
        <f>AE238</f>
        <v>48.08</v>
      </c>
      <c r="DA238">
        <f>AI238</f>
        <v>1</v>
      </c>
      <c r="DB238">
        <f>ROUND(((ROUND(AT238*CZ238,2)*1)*11),6)</f>
        <v>10.56</v>
      </c>
      <c r="DC238">
        <f>ROUND(((ROUND(AT238*AG238,2)*1)*11),6)</f>
        <v>0</v>
      </c>
      <c r="DD238" t="s">
        <v>3</v>
      </c>
      <c r="DE238" t="s">
        <v>3</v>
      </c>
      <c r="DF238">
        <f t="shared" si="36"/>
        <v>983.72</v>
      </c>
      <c r="DG238">
        <f t="shared" si="37"/>
        <v>0</v>
      </c>
      <c r="DH238">
        <f t="shared" si="38"/>
        <v>0</v>
      </c>
      <c r="DI238">
        <f t="shared" si="39"/>
        <v>0</v>
      </c>
      <c r="DJ238">
        <f>DF238</f>
        <v>983.72</v>
      </c>
      <c r="DK238">
        <v>0</v>
      </c>
      <c r="DL238" t="s">
        <v>3</v>
      </c>
      <c r="DM238">
        <v>0</v>
      </c>
      <c r="DN238" t="s">
        <v>3</v>
      </c>
      <c r="DO238">
        <v>0</v>
      </c>
    </row>
    <row r="239" spans="1:119" x14ac:dyDescent="0.2">
      <c r="A239">
        <f>ROW(Source!A262)</f>
        <v>262</v>
      </c>
      <c r="B239">
        <v>150194011</v>
      </c>
      <c r="C239">
        <v>150196408</v>
      </c>
      <c r="D239">
        <v>147282019</v>
      </c>
      <c r="E239">
        <v>35</v>
      </c>
      <c r="F239">
        <v>1</v>
      </c>
      <c r="G239">
        <v>35</v>
      </c>
      <c r="H239">
        <v>1</v>
      </c>
      <c r="I239" t="s">
        <v>727</v>
      </c>
      <c r="J239" t="s">
        <v>3</v>
      </c>
      <c r="K239" t="s">
        <v>728</v>
      </c>
      <c r="L239">
        <v>1191</v>
      </c>
      <c r="N239">
        <v>1013</v>
      </c>
      <c r="O239" t="s">
        <v>729</v>
      </c>
      <c r="P239" t="s">
        <v>729</v>
      </c>
      <c r="Q239">
        <v>1</v>
      </c>
      <c r="W239">
        <v>0</v>
      </c>
      <c r="X239">
        <v>476480486</v>
      </c>
      <c r="Y239">
        <f>(AT239*0.7)</f>
        <v>0.24499999999999997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M239">
        <v>-2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0.35</v>
      </c>
      <c r="AU239" t="s">
        <v>22</v>
      </c>
      <c r="AV239">
        <v>1</v>
      </c>
      <c r="AW239">
        <v>2</v>
      </c>
      <c r="AX239">
        <v>150196423</v>
      </c>
      <c r="AY239">
        <v>1</v>
      </c>
      <c r="AZ239">
        <v>0</v>
      </c>
      <c r="BA239">
        <v>239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U239">
        <f>ROUND(AT239*Source!I262*AH239*AL239,2)</f>
        <v>0</v>
      </c>
      <c r="CV239">
        <f>ROUND(Y239*Source!I262,9)</f>
        <v>0.245</v>
      </c>
      <c r="CW239">
        <v>0</v>
      </c>
      <c r="CX239">
        <f>ROUND(Y239*Source!I262,9)</f>
        <v>0.245</v>
      </c>
      <c r="CY239">
        <f>AD239</f>
        <v>0</v>
      </c>
      <c r="CZ239">
        <f>AH239</f>
        <v>0</v>
      </c>
      <c r="DA239">
        <f>AL239</f>
        <v>1</v>
      </c>
      <c r="DB239">
        <f>ROUND((ROUND(AT239*CZ239,2)*0.7),6)</f>
        <v>0</v>
      </c>
      <c r="DC239">
        <f>ROUND((ROUND(AT239*AG239,2)*0.7),6)</f>
        <v>0</v>
      </c>
      <c r="DD239" t="s">
        <v>3</v>
      </c>
      <c r="DE239" t="s">
        <v>3</v>
      </c>
      <c r="DF239">
        <f t="shared" si="36"/>
        <v>0</v>
      </c>
      <c r="DG239">
        <f t="shared" si="37"/>
        <v>0</v>
      </c>
      <c r="DH239">
        <f t="shared" si="38"/>
        <v>0</v>
      </c>
      <c r="DI239">
        <f t="shared" si="39"/>
        <v>0</v>
      </c>
      <c r="DJ239">
        <f>DI239</f>
        <v>0</v>
      </c>
      <c r="DK239">
        <v>0</v>
      </c>
      <c r="DL239" t="s">
        <v>3</v>
      </c>
      <c r="DM239">
        <v>0</v>
      </c>
      <c r="DN239" t="s">
        <v>3</v>
      </c>
      <c r="DO239">
        <v>0</v>
      </c>
    </row>
    <row r="240" spans="1:119" x14ac:dyDescent="0.2">
      <c r="A240">
        <f>ROW(Source!A262)</f>
        <v>262</v>
      </c>
      <c r="B240">
        <v>150194011</v>
      </c>
      <c r="C240">
        <v>150196408</v>
      </c>
      <c r="D240">
        <v>147295400</v>
      </c>
      <c r="E240">
        <v>1</v>
      </c>
      <c r="F240">
        <v>1</v>
      </c>
      <c r="G240">
        <v>35</v>
      </c>
      <c r="H240">
        <v>2</v>
      </c>
      <c r="I240" t="s">
        <v>730</v>
      </c>
      <c r="J240" t="s">
        <v>731</v>
      </c>
      <c r="K240" t="s">
        <v>732</v>
      </c>
      <c r="L240">
        <v>1368</v>
      </c>
      <c r="N240">
        <v>1011</v>
      </c>
      <c r="O240" t="s">
        <v>733</v>
      </c>
      <c r="P240" t="s">
        <v>733</v>
      </c>
      <c r="Q240">
        <v>1</v>
      </c>
      <c r="W240">
        <v>0</v>
      </c>
      <c r="X240">
        <v>-1123321947</v>
      </c>
      <c r="Y240">
        <f>(AT240*0.7)</f>
        <v>2.7999999999999997E-2</v>
      </c>
      <c r="AA240">
        <v>0</v>
      </c>
      <c r="AB240">
        <v>789.86</v>
      </c>
      <c r="AC240">
        <v>515.51</v>
      </c>
      <c r="AD240">
        <v>0</v>
      </c>
      <c r="AE240">
        <v>0</v>
      </c>
      <c r="AF240">
        <v>789.86</v>
      </c>
      <c r="AG240">
        <v>515.51</v>
      </c>
      <c r="AH240">
        <v>0</v>
      </c>
      <c r="AI240">
        <v>1</v>
      </c>
      <c r="AJ240">
        <v>1</v>
      </c>
      <c r="AK240">
        <v>1</v>
      </c>
      <c r="AL240">
        <v>1</v>
      </c>
      <c r="AM240">
        <v>-2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0.04</v>
      </c>
      <c r="AU240" t="s">
        <v>22</v>
      </c>
      <c r="AV240">
        <v>0</v>
      </c>
      <c r="AW240">
        <v>2</v>
      </c>
      <c r="AX240">
        <v>150196424</v>
      </c>
      <c r="AY240">
        <v>1</v>
      </c>
      <c r="AZ240">
        <v>0</v>
      </c>
      <c r="BA240">
        <v>240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V240">
        <v>0</v>
      </c>
      <c r="CW240">
        <f>ROUND(Y240*Source!I262,9)</f>
        <v>2.8000000000000001E-2</v>
      </c>
      <c r="CX240">
        <f>ROUND(Y240*Source!I262,9)</f>
        <v>2.8000000000000001E-2</v>
      </c>
      <c r="CY240">
        <f>AB240</f>
        <v>789.86</v>
      </c>
      <c r="CZ240">
        <f>AF240</f>
        <v>789.86</v>
      </c>
      <c r="DA240">
        <f>AJ240</f>
        <v>1</v>
      </c>
      <c r="DB240">
        <f>ROUND((ROUND(AT240*CZ240,2)*0.7),6)</f>
        <v>22.113</v>
      </c>
      <c r="DC240">
        <f>ROUND((ROUND(AT240*AG240,2)*0.7),6)</f>
        <v>14.433999999999999</v>
      </c>
      <c r="DD240" t="s">
        <v>3</v>
      </c>
      <c r="DE240" t="s">
        <v>3</v>
      </c>
      <c r="DF240">
        <f t="shared" si="36"/>
        <v>0</v>
      </c>
      <c r="DG240">
        <f t="shared" si="37"/>
        <v>22.12</v>
      </c>
      <c r="DH240">
        <f t="shared" si="38"/>
        <v>14.43</v>
      </c>
      <c r="DI240">
        <f t="shared" si="39"/>
        <v>0</v>
      </c>
      <c r="DJ240">
        <f>DG240</f>
        <v>22.12</v>
      </c>
      <c r="DK240">
        <v>0</v>
      </c>
      <c r="DL240" t="s">
        <v>3</v>
      </c>
      <c r="DM240">
        <v>0</v>
      </c>
      <c r="DN240" t="s">
        <v>3</v>
      </c>
      <c r="DO240">
        <v>0</v>
      </c>
    </row>
    <row r="241" spans="1:119" x14ac:dyDescent="0.2">
      <c r="A241">
        <f>ROW(Source!A262)</f>
        <v>262</v>
      </c>
      <c r="B241">
        <v>150194011</v>
      </c>
      <c r="C241">
        <v>150196408</v>
      </c>
      <c r="D241">
        <v>147284500</v>
      </c>
      <c r="E241">
        <v>35</v>
      </c>
      <c r="F241">
        <v>1</v>
      </c>
      <c r="G241">
        <v>35</v>
      </c>
      <c r="H241">
        <v>3</v>
      </c>
      <c r="I241" t="s">
        <v>734</v>
      </c>
      <c r="J241" t="s">
        <v>735</v>
      </c>
      <c r="K241" t="s">
        <v>736</v>
      </c>
      <c r="L241">
        <v>1348</v>
      </c>
      <c r="N241">
        <v>1009</v>
      </c>
      <c r="O241" t="s">
        <v>737</v>
      </c>
      <c r="P241" t="s">
        <v>737</v>
      </c>
      <c r="Q241">
        <v>1000</v>
      </c>
      <c r="W241">
        <v>0</v>
      </c>
      <c r="X241">
        <v>2010614181</v>
      </c>
      <c r="Y241">
        <f>(AT241*1)</f>
        <v>1.9999999999999999E-6</v>
      </c>
      <c r="AA241">
        <v>1945282.38</v>
      </c>
      <c r="AB241">
        <v>0</v>
      </c>
      <c r="AC241">
        <v>0</v>
      </c>
      <c r="AD241">
        <v>0</v>
      </c>
      <c r="AE241">
        <v>1945282.38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M241">
        <v>-2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1.9999999999999999E-6</v>
      </c>
      <c r="AU241" t="s">
        <v>21</v>
      </c>
      <c r="AV241">
        <v>0</v>
      </c>
      <c r="AW241">
        <v>2</v>
      </c>
      <c r="AX241">
        <v>150196425</v>
      </c>
      <c r="AY241">
        <v>2</v>
      </c>
      <c r="AZ241">
        <v>22528</v>
      </c>
      <c r="BA241">
        <v>241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V241">
        <v>0</v>
      </c>
      <c r="CW241">
        <v>0</v>
      </c>
      <c r="CX241">
        <f>ROUND(Y241*Source!I262,9)</f>
        <v>1.9999999999999999E-6</v>
      </c>
      <c r="CY241">
        <f>AA241</f>
        <v>1945282.38</v>
      </c>
      <c r="CZ241">
        <f>AE241</f>
        <v>1945282.38</v>
      </c>
      <c r="DA241">
        <f>AI241</f>
        <v>1</v>
      </c>
      <c r="DB241">
        <f>ROUND((ROUND(AT241*CZ241,2)*1),6)</f>
        <v>3.89</v>
      </c>
      <c r="DC241">
        <f>ROUND((ROUND(AT241*AG241,2)*1),6)</f>
        <v>0</v>
      </c>
      <c r="DD241" t="s">
        <v>3</v>
      </c>
      <c r="DE241" t="s">
        <v>3</v>
      </c>
      <c r="DF241">
        <f t="shared" si="36"/>
        <v>3.89</v>
      </c>
      <c r="DG241">
        <f t="shared" si="37"/>
        <v>0</v>
      </c>
      <c r="DH241">
        <f t="shared" si="38"/>
        <v>0</v>
      </c>
      <c r="DI241">
        <f t="shared" si="39"/>
        <v>0</v>
      </c>
      <c r="DJ241">
        <f>DF241</f>
        <v>3.89</v>
      </c>
      <c r="DK241">
        <v>0</v>
      </c>
      <c r="DL241" t="s">
        <v>3</v>
      </c>
      <c r="DM241">
        <v>0</v>
      </c>
      <c r="DN241" t="s">
        <v>3</v>
      </c>
      <c r="DO241">
        <v>0</v>
      </c>
    </row>
    <row r="242" spans="1:119" x14ac:dyDescent="0.2">
      <c r="A242">
        <f>ROW(Source!A262)</f>
        <v>262</v>
      </c>
      <c r="B242">
        <v>150194011</v>
      </c>
      <c r="C242">
        <v>150196408</v>
      </c>
      <c r="D242">
        <v>147297319</v>
      </c>
      <c r="E242">
        <v>1</v>
      </c>
      <c r="F242">
        <v>1</v>
      </c>
      <c r="G242">
        <v>35</v>
      </c>
      <c r="H242">
        <v>3</v>
      </c>
      <c r="I242" t="s">
        <v>738</v>
      </c>
      <c r="J242" t="s">
        <v>739</v>
      </c>
      <c r="K242" t="s">
        <v>740</v>
      </c>
      <c r="L242">
        <v>1346</v>
      </c>
      <c r="N242">
        <v>1009</v>
      </c>
      <c r="O242" t="s">
        <v>741</v>
      </c>
      <c r="P242" t="s">
        <v>741</v>
      </c>
      <c r="Q242">
        <v>1</v>
      </c>
      <c r="W242">
        <v>0</v>
      </c>
      <c r="X242">
        <v>1286462142</v>
      </c>
      <c r="Y242">
        <f>(AT242*1)</f>
        <v>4.0000000000000001E-3</v>
      </c>
      <c r="AA242">
        <v>412.97</v>
      </c>
      <c r="AB242">
        <v>0</v>
      </c>
      <c r="AC242">
        <v>0</v>
      </c>
      <c r="AD242">
        <v>0</v>
      </c>
      <c r="AE242">
        <v>412.97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M242">
        <v>-2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4.0000000000000001E-3</v>
      </c>
      <c r="AU242" t="s">
        <v>21</v>
      </c>
      <c r="AV242">
        <v>0</v>
      </c>
      <c r="AW242">
        <v>2</v>
      </c>
      <c r="AX242">
        <v>150196426</v>
      </c>
      <c r="AY242">
        <v>1</v>
      </c>
      <c r="AZ242">
        <v>0</v>
      </c>
      <c r="BA242">
        <v>242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V242">
        <v>0</v>
      </c>
      <c r="CW242">
        <v>0</v>
      </c>
      <c r="CX242">
        <f>ROUND(Y242*Source!I262,9)</f>
        <v>4.0000000000000001E-3</v>
      </c>
      <c r="CY242">
        <f>AA242</f>
        <v>412.97</v>
      </c>
      <c r="CZ242">
        <f>AE242</f>
        <v>412.97</v>
      </c>
      <c r="DA242">
        <f>AI242</f>
        <v>1</v>
      </c>
      <c r="DB242">
        <f>ROUND((ROUND(AT242*CZ242,2)*1),6)</f>
        <v>1.65</v>
      </c>
      <c r="DC242">
        <f>ROUND((ROUND(AT242*AG242,2)*1),6)</f>
        <v>0</v>
      </c>
      <c r="DD242" t="s">
        <v>3</v>
      </c>
      <c r="DE242" t="s">
        <v>3</v>
      </c>
      <c r="DF242">
        <f t="shared" si="36"/>
        <v>1.65</v>
      </c>
      <c r="DG242">
        <f t="shared" si="37"/>
        <v>0</v>
      </c>
      <c r="DH242">
        <f t="shared" si="38"/>
        <v>0</v>
      </c>
      <c r="DI242">
        <f t="shared" si="39"/>
        <v>0</v>
      </c>
      <c r="DJ242">
        <f>DF242</f>
        <v>1.65</v>
      </c>
      <c r="DK242">
        <v>0</v>
      </c>
      <c r="DL242" t="s">
        <v>3</v>
      </c>
      <c r="DM242">
        <v>0</v>
      </c>
      <c r="DN242" t="s">
        <v>3</v>
      </c>
      <c r="DO242">
        <v>0</v>
      </c>
    </row>
    <row r="243" spans="1:119" x14ac:dyDescent="0.2">
      <c r="A243">
        <f>ROW(Source!A262)</f>
        <v>262</v>
      </c>
      <c r="B243">
        <v>150194011</v>
      </c>
      <c r="C243">
        <v>150196408</v>
      </c>
      <c r="D243">
        <v>147297226</v>
      </c>
      <c r="E243">
        <v>1</v>
      </c>
      <c r="F243">
        <v>1</v>
      </c>
      <c r="G243">
        <v>35</v>
      </c>
      <c r="H243">
        <v>3</v>
      </c>
      <c r="I243" t="s">
        <v>742</v>
      </c>
      <c r="J243" t="s">
        <v>743</v>
      </c>
      <c r="K243" t="s">
        <v>744</v>
      </c>
      <c r="L243">
        <v>1346</v>
      </c>
      <c r="N243">
        <v>1009</v>
      </c>
      <c r="O243" t="s">
        <v>741</v>
      </c>
      <c r="P243" t="s">
        <v>741</v>
      </c>
      <c r="Q243">
        <v>1</v>
      </c>
      <c r="W243">
        <v>0</v>
      </c>
      <c r="X243">
        <v>-1814974188</v>
      </c>
      <c r="Y243">
        <f>(AT243*1)</f>
        <v>2E-3</v>
      </c>
      <c r="AA243">
        <v>271.95999999999998</v>
      </c>
      <c r="AB243">
        <v>0</v>
      </c>
      <c r="AC243">
        <v>0</v>
      </c>
      <c r="AD243">
        <v>0</v>
      </c>
      <c r="AE243">
        <v>271.95999999999998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M243">
        <v>-2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2E-3</v>
      </c>
      <c r="AU243" t="s">
        <v>21</v>
      </c>
      <c r="AV243">
        <v>0</v>
      </c>
      <c r="AW243">
        <v>2</v>
      </c>
      <c r="AX243">
        <v>150196427</v>
      </c>
      <c r="AY243">
        <v>1</v>
      </c>
      <c r="AZ243">
        <v>0</v>
      </c>
      <c r="BA243">
        <v>243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V243">
        <v>0</v>
      </c>
      <c r="CW243">
        <v>0</v>
      </c>
      <c r="CX243">
        <f>ROUND(Y243*Source!I262,9)</f>
        <v>2E-3</v>
      </c>
      <c r="CY243">
        <f>AA243</f>
        <v>271.95999999999998</v>
      </c>
      <c r="CZ243">
        <f>AE243</f>
        <v>271.95999999999998</v>
      </c>
      <c r="DA243">
        <f>AI243</f>
        <v>1</v>
      </c>
      <c r="DB243">
        <f>ROUND((ROUND(AT243*CZ243,2)*1),6)</f>
        <v>0.54</v>
      </c>
      <c r="DC243">
        <f>ROUND((ROUND(AT243*AG243,2)*1),6)</f>
        <v>0</v>
      </c>
      <c r="DD243" t="s">
        <v>3</v>
      </c>
      <c r="DE243" t="s">
        <v>3</v>
      </c>
      <c r="DF243">
        <f t="shared" si="36"/>
        <v>0.54</v>
      </c>
      <c r="DG243">
        <f t="shared" si="37"/>
        <v>0</v>
      </c>
      <c r="DH243">
        <f t="shared" si="38"/>
        <v>0</v>
      </c>
      <c r="DI243">
        <f t="shared" si="39"/>
        <v>0</v>
      </c>
      <c r="DJ243">
        <f>DF243</f>
        <v>0.54</v>
      </c>
      <c r="DK243">
        <v>0</v>
      </c>
      <c r="DL243" t="s">
        <v>3</v>
      </c>
      <c r="DM243">
        <v>0</v>
      </c>
      <c r="DN243" t="s">
        <v>3</v>
      </c>
      <c r="DO243">
        <v>0</v>
      </c>
    </row>
    <row r="244" spans="1:119" x14ac:dyDescent="0.2">
      <c r="A244">
        <f>ROW(Source!A262)</f>
        <v>262</v>
      </c>
      <c r="B244">
        <v>150194011</v>
      </c>
      <c r="C244">
        <v>150196408</v>
      </c>
      <c r="D244">
        <v>147297256</v>
      </c>
      <c r="E244">
        <v>1</v>
      </c>
      <c r="F244">
        <v>1</v>
      </c>
      <c r="G244">
        <v>35</v>
      </c>
      <c r="H244">
        <v>3</v>
      </c>
      <c r="I244" t="s">
        <v>745</v>
      </c>
      <c r="J244" t="s">
        <v>746</v>
      </c>
      <c r="K244" t="s">
        <v>747</v>
      </c>
      <c r="L244">
        <v>1346</v>
      </c>
      <c r="N244">
        <v>1009</v>
      </c>
      <c r="O244" t="s">
        <v>741</v>
      </c>
      <c r="P244" t="s">
        <v>741</v>
      </c>
      <c r="Q244">
        <v>1</v>
      </c>
      <c r="W244">
        <v>0</v>
      </c>
      <c r="X244">
        <v>-1116031774</v>
      </c>
      <c r="Y244">
        <f>(AT244*1)</f>
        <v>3.5000000000000001E-3</v>
      </c>
      <c r="AA244">
        <v>404.48</v>
      </c>
      <c r="AB244">
        <v>0</v>
      </c>
      <c r="AC244">
        <v>0</v>
      </c>
      <c r="AD244">
        <v>0</v>
      </c>
      <c r="AE244">
        <v>404.48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M244">
        <v>-2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3</v>
      </c>
      <c r="AT244">
        <v>3.5000000000000001E-3</v>
      </c>
      <c r="AU244" t="s">
        <v>21</v>
      </c>
      <c r="AV244">
        <v>0</v>
      </c>
      <c r="AW244">
        <v>2</v>
      </c>
      <c r="AX244">
        <v>150196428</v>
      </c>
      <c r="AY244">
        <v>1</v>
      </c>
      <c r="AZ244">
        <v>0</v>
      </c>
      <c r="BA244">
        <v>244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V244">
        <v>0</v>
      </c>
      <c r="CW244">
        <v>0</v>
      </c>
      <c r="CX244">
        <f>ROUND(Y244*Source!I262,9)</f>
        <v>3.5000000000000001E-3</v>
      </c>
      <c r="CY244">
        <f>AA244</f>
        <v>404.48</v>
      </c>
      <c r="CZ244">
        <f>AE244</f>
        <v>404.48</v>
      </c>
      <c r="DA244">
        <f>AI244</f>
        <v>1</v>
      </c>
      <c r="DB244">
        <f>ROUND((ROUND(AT244*CZ244,2)*1),6)</f>
        <v>1.42</v>
      </c>
      <c r="DC244">
        <f>ROUND((ROUND(AT244*AG244,2)*1),6)</f>
        <v>0</v>
      </c>
      <c r="DD244" t="s">
        <v>3</v>
      </c>
      <c r="DE244" t="s">
        <v>3</v>
      </c>
      <c r="DF244">
        <f t="shared" si="36"/>
        <v>1.42</v>
      </c>
      <c r="DG244">
        <f t="shared" si="37"/>
        <v>0</v>
      </c>
      <c r="DH244">
        <f t="shared" si="38"/>
        <v>0</v>
      </c>
      <c r="DI244">
        <f t="shared" si="39"/>
        <v>0</v>
      </c>
      <c r="DJ244">
        <f>DF244</f>
        <v>1.42</v>
      </c>
      <c r="DK244">
        <v>0</v>
      </c>
      <c r="DL244" t="s">
        <v>3</v>
      </c>
      <c r="DM244">
        <v>0</v>
      </c>
      <c r="DN244" t="s">
        <v>3</v>
      </c>
      <c r="DO244">
        <v>0</v>
      </c>
    </row>
    <row r="245" spans="1:119" x14ac:dyDescent="0.2">
      <c r="A245">
        <f>ROW(Source!A262)</f>
        <v>262</v>
      </c>
      <c r="B245">
        <v>150194011</v>
      </c>
      <c r="C245">
        <v>150196408</v>
      </c>
      <c r="D245">
        <v>147297361</v>
      </c>
      <c r="E245">
        <v>1</v>
      </c>
      <c r="F245">
        <v>1</v>
      </c>
      <c r="G245">
        <v>35</v>
      </c>
      <c r="H245">
        <v>3</v>
      </c>
      <c r="I245" t="s">
        <v>748</v>
      </c>
      <c r="J245" t="s">
        <v>749</v>
      </c>
      <c r="K245" t="s">
        <v>750</v>
      </c>
      <c r="L245">
        <v>1327</v>
      </c>
      <c r="N245">
        <v>1005</v>
      </c>
      <c r="O245" t="s">
        <v>751</v>
      </c>
      <c r="P245" t="s">
        <v>751</v>
      </c>
      <c r="Q245">
        <v>1</v>
      </c>
      <c r="W245">
        <v>0</v>
      </c>
      <c r="X245">
        <v>1402440005</v>
      </c>
      <c r="Y245">
        <f>(AT245*1)</f>
        <v>0.02</v>
      </c>
      <c r="AA245">
        <v>48.08</v>
      </c>
      <c r="AB245">
        <v>0</v>
      </c>
      <c r="AC245">
        <v>0</v>
      </c>
      <c r="AD245">
        <v>0</v>
      </c>
      <c r="AE245">
        <v>48.08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M245">
        <v>-2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0.02</v>
      </c>
      <c r="AU245" t="s">
        <v>21</v>
      </c>
      <c r="AV245">
        <v>0</v>
      </c>
      <c r="AW245">
        <v>2</v>
      </c>
      <c r="AX245">
        <v>150196429</v>
      </c>
      <c r="AY245">
        <v>1</v>
      </c>
      <c r="AZ245">
        <v>0</v>
      </c>
      <c r="BA245">
        <v>245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V245">
        <v>0</v>
      </c>
      <c r="CW245">
        <v>0</v>
      </c>
      <c r="CX245">
        <f>ROUND(Y245*Source!I262,9)</f>
        <v>0.02</v>
      </c>
      <c r="CY245">
        <f>AA245</f>
        <v>48.08</v>
      </c>
      <c r="CZ245">
        <f>AE245</f>
        <v>48.08</v>
      </c>
      <c r="DA245">
        <f>AI245</f>
        <v>1</v>
      </c>
      <c r="DB245">
        <f>ROUND((ROUND(AT245*CZ245,2)*1),6)</f>
        <v>0.96</v>
      </c>
      <c r="DC245">
        <f>ROUND((ROUND(AT245*AG245,2)*1),6)</f>
        <v>0</v>
      </c>
      <c r="DD245" t="s">
        <v>3</v>
      </c>
      <c r="DE245" t="s">
        <v>3</v>
      </c>
      <c r="DF245">
        <f t="shared" si="36"/>
        <v>0.96</v>
      </c>
      <c r="DG245">
        <f t="shared" si="37"/>
        <v>0</v>
      </c>
      <c r="DH245">
        <f t="shared" si="38"/>
        <v>0</v>
      </c>
      <c r="DI245">
        <f t="shared" si="39"/>
        <v>0</v>
      </c>
      <c r="DJ245">
        <f>DF245</f>
        <v>0.96</v>
      </c>
      <c r="DK245">
        <v>0</v>
      </c>
      <c r="DL245" t="s">
        <v>3</v>
      </c>
      <c r="DM245">
        <v>0</v>
      </c>
      <c r="DN245" t="s">
        <v>3</v>
      </c>
      <c r="DO245">
        <v>0</v>
      </c>
    </row>
    <row r="246" spans="1:119" x14ac:dyDescent="0.2">
      <c r="A246">
        <f>ROW(Source!A263)</f>
        <v>263</v>
      </c>
      <c r="B246">
        <v>150194011</v>
      </c>
      <c r="C246">
        <v>150196430</v>
      </c>
      <c r="D246">
        <v>147282019</v>
      </c>
      <c r="E246">
        <v>35</v>
      </c>
      <c r="F246">
        <v>1</v>
      </c>
      <c r="G246">
        <v>35</v>
      </c>
      <c r="H246">
        <v>1</v>
      </c>
      <c r="I246" t="s">
        <v>727</v>
      </c>
      <c r="J246" t="s">
        <v>3</v>
      </c>
      <c r="K246" t="s">
        <v>728</v>
      </c>
      <c r="L246">
        <v>1191</v>
      </c>
      <c r="N246">
        <v>1013</v>
      </c>
      <c r="O246" t="s">
        <v>729</v>
      </c>
      <c r="P246" t="s">
        <v>729</v>
      </c>
      <c r="Q246">
        <v>1</v>
      </c>
      <c r="W246">
        <v>0</v>
      </c>
      <c r="X246">
        <v>476480486</v>
      </c>
      <c r="Y246">
        <f>((AT246*0.75)*11)</f>
        <v>0.495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M246">
        <v>-2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0.06</v>
      </c>
      <c r="AU246" t="s">
        <v>32</v>
      </c>
      <c r="AV246">
        <v>1</v>
      </c>
      <c r="AW246">
        <v>2</v>
      </c>
      <c r="AX246">
        <v>150196441</v>
      </c>
      <c r="AY246">
        <v>1</v>
      </c>
      <c r="AZ246">
        <v>0</v>
      </c>
      <c r="BA246">
        <v>246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U246">
        <f>ROUND(AT246*Source!I263*AH246*AL246,2)</f>
        <v>0</v>
      </c>
      <c r="CV246">
        <f>ROUND(Y246*Source!I263,9)</f>
        <v>0.495</v>
      </c>
      <c r="CW246">
        <v>0</v>
      </c>
      <c r="CX246">
        <f>ROUND(Y246*Source!I263,9)</f>
        <v>0.495</v>
      </c>
      <c r="CY246">
        <f>AD246</f>
        <v>0</v>
      </c>
      <c r="CZ246">
        <f>AH246</f>
        <v>0</v>
      </c>
      <c r="DA246">
        <f>AL246</f>
        <v>1</v>
      </c>
      <c r="DB246">
        <f>ROUND(((ROUND(AT246*CZ246,2)*0.75)*11),6)</f>
        <v>0</v>
      </c>
      <c r="DC246">
        <f>ROUND(((ROUND(AT246*AG246,2)*0.75)*11),6)</f>
        <v>0</v>
      </c>
      <c r="DD246" t="s">
        <v>3</v>
      </c>
      <c r="DE246" t="s">
        <v>3</v>
      </c>
      <c r="DF246">
        <f t="shared" si="36"/>
        <v>0</v>
      </c>
      <c r="DG246">
        <f t="shared" si="37"/>
        <v>0</v>
      </c>
      <c r="DH246">
        <f t="shared" si="38"/>
        <v>0</v>
      </c>
      <c r="DI246">
        <f t="shared" si="39"/>
        <v>0</v>
      </c>
      <c r="DJ246">
        <f>DI246</f>
        <v>0</v>
      </c>
      <c r="DK246">
        <v>0</v>
      </c>
      <c r="DL246" t="s">
        <v>3</v>
      </c>
      <c r="DM246">
        <v>0</v>
      </c>
      <c r="DN246" t="s">
        <v>3</v>
      </c>
      <c r="DO246">
        <v>0</v>
      </c>
    </row>
    <row r="247" spans="1:119" x14ac:dyDescent="0.2">
      <c r="A247">
        <f>ROW(Source!A263)</f>
        <v>263</v>
      </c>
      <c r="B247">
        <v>150194011</v>
      </c>
      <c r="C247">
        <v>150196430</v>
      </c>
      <c r="D247">
        <v>147295400</v>
      </c>
      <c r="E247">
        <v>1</v>
      </c>
      <c r="F247">
        <v>1</v>
      </c>
      <c r="G247">
        <v>35</v>
      </c>
      <c r="H247">
        <v>2</v>
      </c>
      <c r="I247" t="s">
        <v>730</v>
      </c>
      <c r="J247" t="s">
        <v>731</v>
      </c>
      <c r="K247" t="s">
        <v>732</v>
      </c>
      <c r="L247">
        <v>1368</v>
      </c>
      <c r="N247">
        <v>1011</v>
      </c>
      <c r="O247" t="s">
        <v>733</v>
      </c>
      <c r="P247" t="s">
        <v>733</v>
      </c>
      <c r="Q247">
        <v>1</v>
      </c>
      <c r="W247">
        <v>0</v>
      </c>
      <c r="X247">
        <v>-1123321947</v>
      </c>
      <c r="Y247">
        <f>((AT247*0.75)*11)</f>
        <v>8.249999999999999E-2</v>
      </c>
      <c r="AA247">
        <v>0</v>
      </c>
      <c r="AB247">
        <v>789.86</v>
      </c>
      <c r="AC247">
        <v>515.51</v>
      </c>
      <c r="AD247">
        <v>0</v>
      </c>
      <c r="AE247">
        <v>0</v>
      </c>
      <c r="AF247">
        <v>789.86</v>
      </c>
      <c r="AG247">
        <v>515.51</v>
      </c>
      <c r="AH247">
        <v>0</v>
      </c>
      <c r="AI247">
        <v>1</v>
      </c>
      <c r="AJ247">
        <v>1</v>
      </c>
      <c r="AK247">
        <v>1</v>
      </c>
      <c r="AL247">
        <v>1</v>
      </c>
      <c r="AM247">
        <v>-2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0.01</v>
      </c>
      <c r="AU247" t="s">
        <v>32</v>
      </c>
      <c r="AV247">
        <v>0</v>
      </c>
      <c r="AW247">
        <v>2</v>
      </c>
      <c r="AX247">
        <v>150196442</v>
      </c>
      <c r="AY247">
        <v>1</v>
      </c>
      <c r="AZ247">
        <v>0</v>
      </c>
      <c r="BA247">
        <v>247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V247">
        <v>0</v>
      </c>
      <c r="CW247">
        <f>ROUND(Y247*Source!I263,9)</f>
        <v>8.2500000000000004E-2</v>
      </c>
      <c r="CX247">
        <f>ROUND(Y247*Source!I263,9)</f>
        <v>8.2500000000000004E-2</v>
      </c>
      <c r="CY247">
        <f>AB247</f>
        <v>789.86</v>
      </c>
      <c r="CZ247">
        <f>AF247</f>
        <v>789.86</v>
      </c>
      <c r="DA247">
        <f>AJ247</f>
        <v>1</v>
      </c>
      <c r="DB247">
        <f>ROUND(((ROUND(AT247*CZ247,2)*0.75)*11),6)</f>
        <v>65.174999999999997</v>
      </c>
      <c r="DC247">
        <f>ROUND(((ROUND(AT247*AG247,2)*0.75)*11),6)</f>
        <v>42.57</v>
      </c>
      <c r="DD247" t="s">
        <v>3</v>
      </c>
      <c r="DE247" t="s">
        <v>3</v>
      </c>
      <c r="DF247">
        <f t="shared" si="36"/>
        <v>0</v>
      </c>
      <c r="DG247">
        <f t="shared" si="37"/>
        <v>65.16</v>
      </c>
      <c r="DH247">
        <f t="shared" si="38"/>
        <v>42.53</v>
      </c>
      <c r="DI247">
        <f t="shared" si="39"/>
        <v>0</v>
      </c>
      <c r="DJ247">
        <f>DG247</f>
        <v>65.16</v>
      </c>
      <c r="DK247">
        <v>0</v>
      </c>
      <c r="DL247" t="s">
        <v>3</v>
      </c>
      <c r="DM247">
        <v>0</v>
      </c>
      <c r="DN247" t="s">
        <v>3</v>
      </c>
      <c r="DO247">
        <v>0</v>
      </c>
    </row>
    <row r="248" spans="1:119" x14ac:dyDescent="0.2">
      <c r="A248">
        <f>ROW(Source!A263)</f>
        <v>263</v>
      </c>
      <c r="B248">
        <v>150194011</v>
      </c>
      <c r="C248">
        <v>150196430</v>
      </c>
      <c r="D248">
        <v>147297319</v>
      </c>
      <c r="E248">
        <v>1</v>
      </c>
      <c r="F248">
        <v>1</v>
      </c>
      <c r="G248">
        <v>35</v>
      </c>
      <c r="H248">
        <v>3</v>
      </c>
      <c r="I248" t="s">
        <v>738</v>
      </c>
      <c r="J248" t="s">
        <v>739</v>
      </c>
      <c r="K248" t="s">
        <v>740</v>
      </c>
      <c r="L248">
        <v>1346</v>
      </c>
      <c r="N248">
        <v>1009</v>
      </c>
      <c r="O248" t="s">
        <v>741</v>
      </c>
      <c r="P248" t="s">
        <v>741</v>
      </c>
      <c r="Q248">
        <v>1</v>
      </c>
      <c r="W248">
        <v>0</v>
      </c>
      <c r="X248">
        <v>1286462142</v>
      </c>
      <c r="Y248">
        <f>((AT248*1)*11)</f>
        <v>2.1999999999999999E-2</v>
      </c>
      <c r="AA248">
        <v>412.97</v>
      </c>
      <c r="AB248">
        <v>0</v>
      </c>
      <c r="AC248">
        <v>0</v>
      </c>
      <c r="AD248">
        <v>0</v>
      </c>
      <c r="AE248">
        <v>412.97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M248">
        <v>-2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2E-3</v>
      </c>
      <c r="AU248" t="s">
        <v>31</v>
      </c>
      <c r="AV248">
        <v>0</v>
      </c>
      <c r="AW248">
        <v>2</v>
      </c>
      <c r="AX248">
        <v>150196443</v>
      </c>
      <c r="AY248">
        <v>1</v>
      </c>
      <c r="AZ248">
        <v>0</v>
      </c>
      <c r="BA248">
        <v>248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V248">
        <v>0</v>
      </c>
      <c r="CW248">
        <v>0</v>
      </c>
      <c r="CX248">
        <f>ROUND(Y248*Source!I263,9)</f>
        <v>2.1999999999999999E-2</v>
      </c>
      <c r="CY248">
        <f>AA248</f>
        <v>412.97</v>
      </c>
      <c r="CZ248">
        <f>AE248</f>
        <v>412.97</v>
      </c>
      <c r="DA248">
        <f>AI248</f>
        <v>1</v>
      </c>
      <c r="DB248">
        <f>ROUND(((ROUND(AT248*CZ248,2)*1)*11),6)</f>
        <v>9.1300000000000008</v>
      </c>
      <c r="DC248">
        <f>ROUND(((ROUND(AT248*AG248,2)*1)*11),6)</f>
        <v>0</v>
      </c>
      <c r="DD248" t="s">
        <v>3</v>
      </c>
      <c r="DE248" t="s">
        <v>3</v>
      </c>
      <c r="DF248">
        <f t="shared" si="36"/>
        <v>9.09</v>
      </c>
      <c r="DG248">
        <f t="shared" si="37"/>
        <v>0</v>
      </c>
      <c r="DH248">
        <f t="shared" si="38"/>
        <v>0</v>
      </c>
      <c r="DI248">
        <f t="shared" si="39"/>
        <v>0</v>
      </c>
      <c r="DJ248">
        <f>DF248</f>
        <v>9.09</v>
      </c>
      <c r="DK248">
        <v>0</v>
      </c>
      <c r="DL248" t="s">
        <v>3</v>
      </c>
      <c r="DM248">
        <v>0</v>
      </c>
      <c r="DN248" t="s">
        <v>3</v>
      </c>
      <c r="DO248">
        <v>0</v>
      </c>
    </row>
    <row r="249" spans="1:119" x14ac:dyDescent="0.2">
      <c r="A249">
        <f>ROW(Source!A263)</f>
        <v>263</v>
      </c>
      <c r="B249">
        <v>150194011</v>
      </c>
      <c r="C249">
        <v>150196430</v>
      </c>
      <c r="D249">
        <v>147297226</v>
      </c>
      <c r="E249">
        <v>1</v>
      </c>
      <c r="F249">
        <v>1</v>
      </c>
      <c r="G249">
        <v>35</v>
      </c>
      <c r="H249">
        <v>3</v>
      </c>
      <c r="I249" t="s">
        <v>742</v>
      </c>
      <c r="J249" t="s">
        <v>743</v>
      </c>
      <c r="K249" t="s">
        <v>744</v>
      </c>
      <c r="L249">
        <v>1346</v>
      </c>
      <c r="N249">
        <v>1009</v>
      </c>
      <c r="O249" t="s">
        <v>741</v>
      </c>
      <c r="P249" t="s">
        <v>741</v>
      </c>
      <c r="Q249">
        <v>1</v>
      </c>
      <c r="W249">
        <v>0</v>
      </c>
      <c r="X249">
        <v>-1814974188</v>
      </c>
      <c r="Y249">
        <f>((AT249*1)*11)</f>
        <v>1.0999999999999999E-2</v>
      </c>
      <c r="AA249">
        <v>271.95999999999998</v>
      </c>
      <c r="AB249">
        <v>0</v>
      </c>
      <c r="AC249">
        <v>0</v>
      </c>
      <c r="AD249">
        <v>0</v>
      </c>
      <c r="AE249">
        <v>271.95999999999998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M249">
        <v>-2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1E-3</v>
      </c>
      <c r="AU249" t="s">
        <v>31</v>
      </c>
      <c r="AV249">
        <v>0</v>
      </c>
      <c r="AW249">
        <v>2</v>
      </c>
      <c r="AX249">
        <v>150196444</v>
      </c>
      <c r="AY249">
        <v>1</v>
      </c>
      <c r="AZ249">
        <v>0</v>
      </c>
      <c r="BA249">
        <v>249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V249">
        <v>0</v>
      </c>
      <c r="CW249">
        <v>0</v>
      </c>
      <c r="CX249">
        <f>ROUND(Y249*Source!I263,9)</f>
        <v>1.0999999999999999E-2</v>
      </c>
      <c r="CY249">
        <f>AA249</f>
        <v>271.95999999999998</v>
      </c>
      <c r="CZ249">
        <f>AE249</f>
        <v>271.95999999999998</v>
      </c>
      <c r="DA249">
        <f>AI249</f>
        <v>1</v>
      </c>
      <c r="DB249">
        <f>ROUND(((ROUND(AT249*CZ249,2)*1)*11),6)</f>
        <v>2.97</v>
      </c>
      <c r="DC249">
        <f>ROUND(((ROUND(AT249*AG249,2)*1)*11),6)</f>
        <v>0</v>
      </c>
      <c r="DD249" t="s">
        <v>3</v>
      </c>
      <c r="DE249" t="s">
        <v>3</v>
      </c>
      <c r="DF249">
        <f t="shared" si="36"/>
        <v>2.99</v>
      </c>
      <c r="DG249">
        <f t="shared" si="37"/>
        <v>0</v>
      </c>
      <c r="DH249">
        <f t="shared" si="38"/>
        <v>0</v>
      </c>
      <c r="DI249">
        <f t="shared" si="39"/>
        <v>0</v>
      </c>
      <c r="DJ249">
        <f>DF249</f>
        <v>2.99</v>
      </c>
      <c r="DK249">
        <v>0</v>
      </c>
      <c r="DL249" t="s">
        <v>3</v>
      </c>
      <c r="DM249">
        <v>0</v>
      </c>
      <c r="DN249" t="s">
        <v>3</v>
      </c>
      <c r="DO249">
        <v>0</v>
      </c>
    </row>
    <row r="250" spans="1:119" x14ac:dyDescent="0.2">
      <c r="A250">
        <f>ROW(Source!A263)</f>
        <v>263</v>
      </c>
      <c r="B250">
        <v>150194011</v>
      </c>
      <c r="C250">
        <v>150196430</v>
      </c>
      <c r="D250">
        <v>147297361</v>
      </c>
      <c r="E250">
        <v>1</v>
      </c>
      <c r="F250">
        <v>1</v>
      </c>
      <c r="G250">
        <v>35</v>
      </c>
      <c r="H250">
        <v>3</v>
      </c>
      <c r="I250" t="s">
        <v>748</v>
      </c>
      <c r="J250" t="s">
        <v>749</v>
      </c>
      <c r="K250" t="s">
        <v>750</v>
      </c>
      <c r="L250">
        <v>1327</v>
      </c>
      <c r="N250">
        <v>1005</v>
      </c>
      <c r="O250" t="s">
        <v>751</v>
      </c>
      <c r="P250" t="s">
        <v>751</v>
      </c>
      <c r="Q250">
        <v>1</v>
      </c>
      <c r="W250">
        <v>0</v>
      </c>
      <c r="X250">
        <v>1402440005</v>
      </c>
      <c r="Y250">
        <f>((AT250*1)*11)</f>
        <v>0.22</v>
      </c>
      <c r="AA250">
        <v>48.08</v>
      </c>
      <c r="AB250">
        <v>0</v>
      </c>
      <c r="AC250">
        <v>0</v>
      </c>
      <c r="AD250">
        <v>0</v>
      </c>
      <c r="AE250">
        <v>48.08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M250">
        <v>-2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0.02</v>
      </c>
      <c r="AU250" t="s">
        <v>31</v>
      </c>
      <c r="AV250">
        <v>0</v>
      </c>
      <c r="AW250">
        <v>2</v>
      </c>
      <c r="AX250">
        <v>150196445</v>
      </c>
      <c r="AY250">
        <v>1</v>
      </c>
      <c r="AZ250">
        <v>0</v>
      </c>
      <c r="BA250">
        <v>250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V250">
        <v>0</v>
      </c>
      <c r="CW250">
        <v>0</v>
      </c>
      <c r="CX250">
        <f>ROUND(Y250*Source!I263,9)</f>
        <v>0.22</v>
      </c>
      <c r="CY250">
        <f>AA250</f>
        <v>48.08</v>
      </c>
      <c r="CZ250">
        <f>AE250</f>
        <v>48.08</v>
      </c>
      <c r="DA250">
        <f>AI250</f>
        <v>1</v>
      </c>
      <c r="DB250">
        <f>ROUND(((ROUND(AT250*CZ250,2)*1)*11),6)</f>
        <v>10.56</v>
      </c>
      <c r="DC250">
        <f>ROUND(((ROUND(AT250*AG250,2)*1)*11),6)</f>
        <v>0</v>
      </c>
      <c r="DD250" t="s">
        <v>3</v>
      </c>
      <c r="DE250" t="s">
        <v>3</v>
      </c>
      <c r="DF250">
        <f t="shared" si="36"/>
        <v>10.58</v>
      </c>
      <c r="DG250">
        <f t="shared" si="37"/>
        <v>0</v>
      </c>
      <c r="DH250">
        <f t="shared" si="38"/>
        <v>0</v>
      </c>
      <c r="DI250">
        <f t="shared" si="39"/>
        <v>0</v>
      </c>
      <c r="DJ250">
        <f>DF250</f>
        <v>10.58</v>
      </c>
      <c r="DK250">
        <v>0</v>
      </c>
      <c r="DL250" t="s">
        <v>3</v>
      </c>
      <c r="DM250">
        <v>0</v>
      </c>
      <c r="DN250" t="s">
        <v>3</v>
      </c>
      <c r="DO250">
        <v>0</v>
      </c>
    </row>
    <row r="251" spans="1:119" x14ac:dyDescent="0.2">
      <c r="A251">
        <f>ROW(Source!A264)</f>
        <v>264</v>
      </c>
      <c r="B251">
        <v>150194011</v>
      </c>
      <c r="C251">
        <v>150196446</v>
      </c>
      <c r="D251">
        <v>147282019</v>
      </c>
      <c r="E251">
        <v>35</v>
      </c>
      <c r="F251">
        <v>1</v>
      </c>
      <c r="G251">
        <v>35</v>
      </c>
      <c r="H251">
        <v>1</v>
      </c>
      <c r="I251" t="s">
        <v>727</v>
      </c>
      <c r="J251" t="s">
        <v>3</v>
      </c>
      <c r="K251" t="s">
        <v>728</v>
      </c>
      <c r="L251">
        <v>1191</v>
      </c>
      <c r="N251">
        <v>1013</v>
      </c>
      <c r="O251" t="s">
        <v>729</v>
      </c>
      <c r="P251" t="s">
        <v>729</v>
      </c>
      <c r="Q251">
        <v>1</v>
      </c>
      <c r="W251">
        <v>0</v>
      </c>
      <c r="X251">
        <v>476480486</v>
      </c>
      <c r="Y251">
        <f>AT251</f>
        <v>0.3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M251">
        <v>-2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0.3</v>
      </c>
      <c r="AU251" t="s">
        <v>3</v>
      </c>
      <c r="AV251">
        <v>1</v>
      </c>
      <c r="AW251">
        <v>2</v>
      </c>
      <c r="AX251">
        <v>150196453</v>
      </c>
      <c r="AY251">
        <v>1</v>
      </c>
      <c r="AZ251">
        <v>0</v>
      </c>
      <c r="BA251">
        <v>251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U251">
        <f>ROUND(AT251*Source!I264*AH251*AL251,2)</f>
        <v>0</v>
      </c>
      <c r="CV251">
        <f>ROUND(Y251*Source!I264,9)</f>
        <v>0.3</v>
      </c>
      <c r="CW251">
        <v>0</v>
      </c>
      <c r="CX251">
        <f>ROUND(Y251*Source!I264,9)</f>
        <v>0.3</v>
      </c>
      <c r="CY251">
        <f>AD251</f>
        <v>0</v>
      </c>
      <c r="CZ251">
        <f>AH251</f>
        <v>0</v>
      </c>
      <c r="DA251">
        <f>AL251</f>
        <v>1</v>
      </c>
      <c r="DB251">
        <f>ROUND(ROUND(AT251*CZ251,2),6)</f>
        <v>0</v>
      </c>
      <c r="DC251">
        <f>ROUND(ROUND(AT251*AG251,2),6)</f>
        <v>0</v>
      </c>
      <c r="DD251" t="s">
        <v>3</v>
      </c>
      <c r="DE251" t="s">
        <v>3</v>
      </c>
      <c r="DF251">
        <f t="shared" si="36"/>
        <v>0</v>
      </c>
      <c r="DG251">
        <f t="shared" si="37"/>
        <v>0</v>
      </c>
      <c r="DH251">
        <f t="shared" si="38"/>
        <v>0</v>
      </c>
      <c r="DI251">
        <f t="shared" si="39"/>
        <v>0</v>
      </c>
      <c r="DJ251">
        <f>DI251</f>
        <v>0</v>
      </c>
      <c r="DK251">
        <v>0</v>
      </c>
      <c r="DL251" t="s">
        <v>3</v>
      </c>
      <c r="DM251">
        <v>0</v>
      </c>
      <c r="DN251" t="s">
        <v>3</v>
      </c>
      <c r="DO251">
        <v>0</v>
      </c>
    </row>
    <row r="252" spans="1:119" x14ac:dyDescent="0.2">
      <c r="A252">
        <f>ROW(Source!A264)</f>
        <v>264</v>
      </c>
      <c r="B252">
        <v>150194011</v>
      </c>
      <c r="C252">
        <v>150196446</v>
      </c>
      <c r="D252">
        <v>147297367</v>
      </c>
      <c r="E252">
        <v>1</v>
      </c>
      <c r="F252">
        <v>1</v>
      </c>
      <c r="G252">
        <v>35</v>
      </c>
      <c r="H252">
        <v>3</v>
      </c>
      <c r="I252" t="s">
        <v>752</v>
      </c>
      <c r="J252" t="s">
        <v>753</v>
      </c>
      <c r="K252" t="s">
        <v>754</v>
      </c>
      <c r="L252">
        <v>1346</v>
      </c>
      <c r="N252">
        <v>1009</v>
      </c>
      <c r="O252" t="s">
        <v>741</v>
      </c>
      <c r="P252" t="s">
        <v>741</v>
      </c>
      <c r="Q252">
        <v>1</v>
      </c>
      <c r="W252">
        <v>0</v>
      </c>
      <c r="X252">
        <v>-20334964</v>
      </c>
      <c r="Y252">
        <f>AT252</f>
        <v>3.0000000000000001E-3</v>
      </c>
      <c r="AA252">
        <v>29.29</v>
      </c>
      <c r="AB252">
        <v>0</v>
      </c>
      <c r="AC252">
        <v>0</v>
      </c>
      <c r="AD252">
        <v>0</v>
      </c>
      <c r="AE252">
        <v>29.29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M252">
        <v>-2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3.0000000000000001E-3</v>
      </c>
      <c r="AU252" t="s">
        <v>3</v>
      </c>
      <c r="AV252">
        <v>0</v>
      </c>
      <c r="AW252">
        <v>2</v>
      </c>
      <c r="AX252">
        <v>150196454</v>
      </c>
      <c r="AY252">
        <v>1</v>
      </c>
      <c r="AZ252">
        <v>0</v>
      </c>
      <c r="BA252">
        <v>252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V252">
        <v>0</v>
      </c>
      <c r="CW252">
        <v>0</v>
      </c>
      <c r="CX252">
        <f>ROUND(Y252*Source!I264,9)</f>
        <v>3.0000000000000001E-3</v>
      </c>
      <c r="CY252">
        <f>AA252</f>
        <v>29.29</v>
      </c>
      <c r="CZ252">
        <f>AE252</f>
        <v>29.29</v>
      </c>
      <c r="DA252">
        <f>AI252</f>
        <v>1</v>
      </c>
      <c r="DB252">
        <f>ROUND(ROUND(AT252*CZ252,2),6)</f>
        <v>0.09</v>
      </c>
      <c r="DC252">
        <f>ROUND(ROUND(AT252*AG252,2),6)</f>
        <v>0</v>
      </c>
      <c r="DD252" t="s">
        <v>3</v>
      </c>
      <c r="DE252" t="s">
        <v>3</v>
      </c>
      <c r="DF252">
        <f t="shared" si="36"/>
        <v>0.09</v>
      </c>
      <c r="DG252">
        <f t="shared" si="37"/>
        <v>0</v>
      </c>
      <c r="DH252">
        <f t="shared" si="38"/>
        <v>0</v>
      </c>
      <c r="DI252">
        <f t="shared" si="39"/>
        <v>0</v>
      </c>
      <c r="DJ252">
        <f>DF252</f>
        <v>0.09</v>
      </c>
      <c r="DK252">
        <v>0</v>
      </c>
      <c r="DL252" t="s">
        <v>3</v>
      </c>
      <c r="DM252">
        <v>0</v>
      </c>
      <c r="DN252" t="s">
        <v>3</v>
      </c>
      <c r="DO252">
        <v>0</v>
      </c>
    </row>
    <row r="253" spans="1:119" x14ac:dyDescent="0.2">
      <c r="A253">
        <f>ROW(Source!A264)</f>
        <v>264</v>
      </c>
      <c r="B253">
        <v>150194011</v>
      </c>
      <c r="C253">
        <v>150196446</v>
      </c>
      <c r="D253">
        <v>147295794</v>
      </c>
      <c r="E253">
        <v>1</v>
      </c>
      <c r="F253">
        <v>1</v>
      </c>
      <c r="G253">
        <v>35</v>
      </c>
      <c r="H253">
        <v>3</v>
      </c>
      <c r="I253" t="s">
        <v>755</v>
      </c>
      <c r="J253" t="s">
        <v>756</v>
      </c>
      <c r="K253" t="s">
        <v>757</v>
      </c>
      <c r="L253">
        <v>1296</v>
      </c>
      <c r="N253">
        <v>1002</v>
      </c>
      <c r="O253" t="s">
        <v>758</v>
      </c>
      <c r="P253" t="s">
        <v>758</v>
      </c>
      <c r="Q253">
        <v>1</v>
      </c>
      <c r="W253">
        <v>0</v>
      </c>
      <c r="X253">
        <v>-1791503361</v>
      </c>
      <c r="Y253">
        <f>AT253</f>
        <v>3.0000000000000001E-3</v>
      </c>
      <c r="AA253">
        <v>13856.59</v>
      </c>
      <c r="AB253">
        <v>0</v>
      </c>
      <c r="AC253">
        <v>0</v>
      </c>
      <c r="AD253">
        <v>0</v>
      </c>
      <c r="AE253">
        <v>13856.59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M253">
        <v>-2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3.0000000000000001E-3</v>
      </c>
      <c r="AU253" t="s">
        <v>3</v>
      </c>
      <c r="AV253">
        <v>0</v>
      </c>
      <c r="AW253">
        <v>2</v>
      </c>
      <c r="AX253">
        <v>150196455</v>
      </c>
      <c r="AY253">
        <v>1</v>
      </c>
      <c r="AZ253">
        <v>0</v>
      </c>
      <c r="BA253">
        <v>253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V253">
        <v>0</v>
      </c>
      <c r="CW253">
        <v>0</v>
      </c>
      <c r="CX253">
        <f>ROUND(Y253*Source!I264,9)</f>
        <v>3.0000000000000001E-3</v>
      </c>
      <c r="CY253">
        <f>AA253</f>
        <v>13856.59</v>
      </c>
      <c r="CZ253">
        <f>AE253</f>
        <v>13856.59</v>
      </c>
      <c r="DA253">
        <f>AI253</f>
        <v>1</v>
      </c>
      <c r="DB253">
        <f>ROUND(ROUND(AT253*CZ253,2),6)</f>
        <v>41.57</v>
      </c>
      <c r="DC253">
        <f>ROUND(ROUND(AT253*AG253,2),6)</f>
        <v>0</v>
      </c>
      <c r="DD253" t="s">
        <v>3</v>
      </c>
      <c r="DE253" t="s">
        <v>3</v>
      </c>
      <c r="DF253">
        <f t="shared" si="36"/>
        <v>41.57</v>
      </c>
      <c r="DG253">
        <f t="shared" si="37"/>
        <v>0</v>
      </c>
      <c r="DH253">
        <f t="shared" si="38"/>
        <v>0</v>
      </c>
      <c r="DI253">
        <f t="shared" si="39"/>
        <v>0</v>
      </c>
      <c r="DJ253">
        <f>DF253</f>
        <v>41.57</v>
      </c>
      <c r="DK253">
        <v>0</v>
      </c>
      <c r="DL253" t="s">
        <v>3</v>
      </c>
      <c r="DM253">
        <v>0</v>
      </c>
      <c r="DN253" t="s">
        <v>3</v>
      </c>
      <c r="DO253">
        <v>0</v>
      </c>
    </row>
    <row r="254" spans="1:119" x14ac:dyDescent="0.2">
      <c r="A254">
        <f>ROW(Source!A265)</f>
        <v>265</v>
      </c>
      <c r="B254">
        <v>150194011</v>
      </c>
      <c r="C254">
        <v>150196456</v>
      </c>
      <c r="D254">
        <v>147282019</v>
      </c>
      <c r="E254">
        <v>35</v>
      </c>
      <c r="F254">
        <v>1</v>
      </c>
      <c r="G254">
        <v>35</v>
      </c>
      <c r="H254">
        <v>1</v>
      </c>
      <c r="I254" t="s">
        <v>727</v>
      </c>
      <c r="J254" t="s">
        <v>3</v>
      </c>
      <c r="K254" t="s">
        <v>728</v>
      </c>
      <c r="L254">
        <v>1191</v>
      </c>
      <c r="N254">
        <v>1013</v>
      </c>
      <c r="O254" t="s">
        <v>729</v>
      </c>
      <c r="P254" t="s">
        <v>729</v>
      </c>
      <c r="Q254">
        <v>1</v>
      </c>
      <c r="W254">
        <v>0</v>
      </c>
      <c r="X254">
        <v>476480486</v>
      </c>
      <c r="Y254">
        <f>(AT254*0.7)</f>
        <v>1.274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M254">
        <v>-2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3</v>
      </c>
      <c r="AT254">
        <v>1.82</v>
      </c>
      <c r="AU254" t="s">
        <v>22</v>
      </c>
      <c r="AV254">
        <v>1</v>
      </c>
      <c r="AW254">
        <v>2</v>
      </c>
      <c r="AX254">
        <v>150196467</v>
      </c>
      <c r="AY254">
        <v>1</v>
      </c>
      <c r="AZ254">
        <v>0</v>
      </c>
      <c r="BA254">
        <v>254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U254">
        <f>ROUND(AT254*Source!I265*AH254*AL254,2)</f>
        <v>0</v>
      </c>
      <c r="CV254">
        <f>ROUND(Y254*Source!I265,9)</f>
        <v>1.274</v>
      </c>
      <c r="CW254">
        <v>0</v>
      </c>
      <c r="CX254">
        <f>ROUND(Y254*Source!I265,9)</f>
        <v>1.274</v>
      </c>
      <c r="CY254">
        <f>AD254</f>
        <v>0</v>
      </c>
      <c r="CZ254">
        <f>AH254</f>
        <v>0</v>
      </c>
      <c r="DA254">
        <f>AL254</f>
        <v>1</v>
      </c>
      <c r="DB254">
        <f>ROUND((ROUND(AT254*CZ254,2)*0.7),6)</f>
        <v>0</v>
      </c>
      <c r="DC254">
        <f>ROUND((ROUND(AT254*AG254,2)*0.7),6)</f>
        <v>0</v>
      </c>
      <c r="DD254" t="s">
        <v>3</v>
      </c>
      <c r="DE254" t="s">
        <v>3</v>
      </c>
      <c r="DF254">
        <f t="shared" si="36"/>
        <v>0</v>
      </c>
      <c r="DG254">
        <f t="shared" si="37"/>
        <v>0</v>
      </c>
      <c r="DH254">
        <f t="shared" si="38"/>
        <v>0</v>
      </c>
      <c r="DI254">
        <f t="shared" si="39"/>
        <v>0</v>
      </c>
      <c r="DJ254">
        <f>DI254</f>
        <v>0</v>
      </c>
      <c r="DK254">
        <v>0</v>
      </c>
      <c r="DL254" t="s">
        <v>3</v>
      </c>
      <c r="DM254">
        <v>0</v>
      </c>
      <c r="DN254" t="s">
        <v>3</v>
      </c>
      <c r="DO254">
        <v>0</v>
      </c>
    </row>
    <row r="255" spans="1:119" x14ac:dyDescent="0.2">
      <c r="A255">
        <f>ROW(Source!A265)</f>
        <v>265</v>
      </c>
      <c r="B255">
        <v>150194011</v>
      </c>
      <c r="C255">
        <v>150196456</v>
      </c>
      <c r="D255">
        <v>147295400</v>
      </c>
      <c r="E255">
        <v>1</v>
      </c>
      <c r="F255">
        <v>1</v>
      </c>
      <c r="G255">
        <v>35</v>
      </c>
      <c r="H255">
        <v>2</v>
      </c>
      <c r="I255" t="s">
        <v>730</v>
      </c>
      <c r="J255" t="s">
        <v>731</v>
      </c>
      <c r="K255" t="s">
        <v>732</v>
      </c>
      <c r="L255">
        <v>1368</v>
      </c>
      <c r="N255">
        <v>1011</v>
      </c>
      <c r="O255" t="s">
        <v>733</v>
      </c>
      <c r="P255" t="s">
        <v>733</v>
      </c>
      <c r="Q255">
        <v>1</v>
      </c>
      <c r="W255">
        <v>0</v>
      </c>
      <c r="X255">
        <v>-1123321947</v>
      </c>
      <c r="Y255">
        <f>(AT255*0.7)</f>
        <v>6.9999999999999993E-2</v>
      </c>
      <c r="AA255">
        <v>0</v>
      </c>
      <c r="AB255">
        <v>789.86</v>
      </c>
      <c r="AC255">
        <v>515.51</v>
      </c>
      <c r="AD255">
        <v>0</v>
      </c>
      <c r="AE255">
        <v>0</v>
      </c>
      <c r="AF255">
        <v>789.86</v>
      </c>
      <c r="AG255">
        <v>515.51</v>
      </c>
      <c r="AH255">
        <v>0</v>
      </c>
      <c r="AI255">
        <v>1</v>
      </c>
      <c r="AJ255">
        <v>1</v>
      </c>
      <c r="AK255">
        <v>1</v>
      </c>
      <c r="AL255">
        <v>1</v>
      </c>
      <c r="AM255">
        <v>-2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0.1</v>
      </c>
      <c r="AU255" t="s">
        <v>22</v>
      </c>
      <c r="AV255">
        <v>0</v>
      </c>
      <c r="AW255">
        <v>2</v>
      </c>
      <c r="AX255">
        <v>150196468</v>
      </c>
      <c r="AY255">
        <v>1</v>
      </c>
      <c r="AZ255">
        <v>0</v>
      </c>
      <c r="BA255">
        <v>255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V255">
        <v>0</v>
      </c>
      <c r="CW255">
        <f>ROUND(Y255*Source!I265,9)</f>
        <v>7.0000000000000007E-2</v>
      </c>
      <c r="CX255">
        <f>ROUND(Y255*Source!I265,9)</f>
        <v>7.0000000000000007E-2</v>
      </c>
      <c r="CY255">
        <f>AB255</f>
        <v>789.86</v>
      </c>
      <c r="CZ255">
        <f>AF255</f>
        <v>789.86</v>
      </c>
      <c r="DA255">
        <f>AJ255</f>
        <v>1</v>
      </c>
      <c r="DB255">
        <f>ROUND((ROUND(AT255*CZ255,2)*0.7),6)</f>
        <v>55.292999999999999</v>
      </c>
      <c r="DC255">
        <f>ROUND((ROUND(AT255*AG255,2)*0.7),6)</f>
        <v>36.085000000000001</v>
      </c>
      <c r="DD255" t="s">
        <v>3</v>
      </c>
      <c r="DE255" t="s">
        <v>3</v>
      </c>
      <c r="DF255">
        <f t="shared" si="36"/>
        <v>0</v>
      </c>
      <c r="DG255">
        <f t="shared" si="37"/>
        <v>55.29</v>
      </c>
      <c r="DH255">
        <f t="shared" si="38"/>
        <v>36.090000000000003</v>
      </c>
      <c r="DI255">
        <f t="shared" si="39"/>
        <v>0</v>
      </c>
      <c r="DJ255">
        <f>DG255</f>
        <v>55.29</v>
      </c>
      <c r="DK255">
        <v>0</v>
      </c>
      <c r="DL255" t="s">
        <v>3</v>
      </c>
      <c r="DM255">
        <v>0</v>
      </c>
      <c r="DN255" t="s">
        <v>3</v>
      </c>
      <c r="DO255">
        <v>0</v>
      </c>
    </row>
    <row r="256" spans="1:119" x14ac:dyDescent="0.2">
      <c r="A256">
        <f>ROW(Source!A265)</f>
        <v>265</v>
      </c>
      <c r="B256">
        <v>150194011</v>
      </c>
      <c r="C256">
        <v>150196456</v>
      </c>
      <c r="D256">
        <v>147297319</v>
      </c>
      <c r="E256">
        <v>1</v>
      </c>
      <c r="F256">
        <v>1</v>
      </c>
      <c r="G256">
        <v>35</v>
      </c>
      <c r="H256">
        <v>3</v>
      </c>
      <c r="I256" t="s">
        <v>738</v>
      </c>
      <c r="J256" t="s">
        <v>739</v>
      </c>
      <c r="K256" t="s">
        <v>740</v>
      </c>
      <c r="L256">
        <v>1346</v>
      </c>
      <c r="N256">
        <v>1009</v>
      </c>
      <c r="O256" t="s">
        <v>741</v>
      </c>
      <c r="P256" t="s">
        <v>741</v>
      </c>
      <c r="Q256">
        <v>1</v>
      </c>
      <c r="W256">
        <v>0</v>
      </c>
      <c r="X256">
        <v>1286462142</v>
      </c>
      <c r="Y256">
        <f>(AT256*1)</f>
        <v>4.0000000000000001E-3</v>
      </c>
      <c r="AA256">
        <v>412.97</v>
      </c>
      <c r="AB256">
        <v>0</v>
      </c>
      <c r="AC256">
        <v>0</v>
      </c>
      <c r="AD256">
        <v>0</v>
      </c>
      <c r="AE256">
        <v>412.97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M256">
        <v>-2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4.0000000000000001E-3</v>
      </c>
      <c r="AU256" t="s">
        <v>21</v>
      </c>
      <c r="AV256">
        <v>0</v>
      </c>
      <c r="AW256">
        <v>2</v>
      </c>
      <c r="AX256">
        <v>150196469</v>
      </c>
      <c r="AY256">
        <v>1</v>
      </c>
      <c r="AZ256">
        <v>0</v>
      </c>
      <c r="BA256">
        <v>256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V256">
        <v>0</v>
      </c>
      <c r="CW256">
        <v>0</v>
      </c>
      <c r="CX256">
        <f>ROUND(Y256*Source!I265,9)</f>
        <v>4.0000000000000001E-3</v>
      </c>
      <c r="CY256">
        <f>AA256</f>
        <v>412.97</v>
      </c>
      <c r="CZ256">
        <f>AE256</f>
        <v>412.97</v>
      </c>
      <c r="DA256">
        <f>AI256</f>
        <v>1</v>
      </c>
      <c r="DB256">
        <f>ROUND((ROUND(AT256*CZ256,2)*1),6)</f>
        <v>1.65</v>
      </c>
      <c r="DC256">
        <f>ROUND((ROUND(AT256*AG256,2)*1),6)</f>
        <v>0</v>
      </c>
      <c r="DD256" t="s">
        <v>3</v>
      </c>
      <c r="DE256" t="s">
        <v>3</v>
      </c>
      <c r="DF256">
        <f t="shared" si="36"/>
        <v>1.65</v>
      </c>
      <c r="DG256">
        <f t="shared" si="37"/>
        <v>0</v>
      </c>
      <c r="DH256">
        <f t="shared" si="38"/>
        <v>0</v>
      </c>
      <c r="DI256">
        <f t="shared" si="39"/>
        <v>0</v>
      </c>
      <c r="DJ256">
        <f>DF256</f>
        <v>1.65</v>
      </c>
      <c r="DK256">
        <v>0</v>
      </c>
      <c r="DL256" t="s">
        <v>3</v>
      </c>
      <c r="DM256">
        <v>0</v>
      </c>
      <c r="DN256" t="s">
        <v>3</v>
      </c>
      <c r="DO256">
        <v>0</v>
      </c>
    </row>
    <row r="257" spans="1:119" x14ac:dyDescent="0.2">
      <c r="A257">
        <f>ROW(Source!A265)</f>
        <v>265</v>
      </c>
      <c r="B257">
        <v>150194011</v>
      </c>
      <c r="C257">
        <v>150196456</v>
      </c>
      <c r="D257">
        <v>147297226</v>
      </c>
      <c r="E257">
        <v>1</v>
      </c>
      <c r="F257">
        <v>1</v>
      </c>
      <c r="G257">
        <v>35</v>
      </c>
      <c r="H257">
        <v>3</v>
      </c>
      <c r="I257" t="s">
        <v>742</v>
      </c>
      <c r="J257" t="s">
        <v>743</v>
      </c>
      <c r="K257" t="s">
        <v>744</v>
      </c>
      <c r="L257">
        <v>1346</v>
      </c>
      <c r="N257">
        <v>1009</v>
      </c>
      <c r="O257" t="s">
        <v>741</v>
      </c>
      <c r="P257" t="s">
        <v>741</v>
      </c>
      <c r="Q257">
        <v>1</v>
      </c>
      <c r="W257">
        <v>0</v>
      </c>
      <c r="X257">
        <v>-1814974188</v>
      </c>
      <c r="Y257">
        <f>(AT257*1)</f>
        <v>2E-3</v>
      </c>
      <c r="AA257">
        <v>271.95999999999998</v>
      </c>
      <c r="AB257">
        <v>0</v>
      </c>
      <c r="AC257">
        <v>0</v>
      </c>
      <c r="AD257">
        <v>0</v>
      </c>
      <c r="AE257">
        <v>271.95999999999998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M257">
        <v>-2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2E-3</v>
      </c>
      <c r="AU257" t="s">
        <v>21</v>
      </c>
      <c r="AV257">
        <v>0</v>
      </c>
      <c r="AW257">
        <v>2</v>
      </c>
      <c r="AX257">
        <v>150196470</v>
      </c>
      <c r="AY257">
        <v>1</v>
      </c>
      <c r="AZ257">
        <v>0</v>
      </c>
      <c r="BA257">
        <v>257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V257">
        <v>0</v>
      </c>
      <c r="CW257">
        <v>0</v>
      </c>
      <c r="CX257">
        <f>ROUND(Y257*Source!I265,9)</f>
        <v>2E-3</v>
      </c>
      <c r="CY257">
        <f>AA257</f>
        <v>271.95999999999998</v>
      </c>
      <c r="CZ257">
        <f>AE257</f>
        <v>271.95999999999998</v>
      </c>
      <c r="DA257">
        <f>AI257</f>
        <v>1</v>
      </c>
      <c r="DB257">
        <f>ROUND((ROUND(AT257*CZ257,2)*1),6)</f>
        <v>0.54</v>
      </c>
      <c r="DC257">
        <f>ROUND((ROUND(AT257*AG257,2)*1),6)</f>
        <v>0</v>
      </c>
      <c r="DD257" t="s">
        <v>3</v>
      </c>
      <c r="DE257" t="s">
        <v>3</v>
      </c>
      <c r="DF257">
        <f t="shared" ref="DF257:DF320" si="43">ROUND(ROUND(AE257,2)*CX257,2)</f>
        <v>0.54</v>
      </c>
      <c r="DG257">
        <f t="shared" ref="DG257:DG320" si="44">ROUND(ROUND(AF257,2)*CX257,2)</f>
        <v>0</v>
      </c>
      <c r="DH257">
        <f t="shared" ref="DH257:DH320" si="45">ROUND(ROUND(AG257,2)*CX257,2)</f>
        <v>0</v>
      </c>
      <c r="DI257">
        <f t="shared" ref="DI257:DI320" si="46">ROUND(ROUND(AH257,2)*CX257,2)</f>
        <v>0</v>
      </c>
      <c r="DJ257">
        <f>DF257</f>
        <v>0.54</v>
      </c>
      <c r="DK257">
        <v>0</v>
      </c>
      <c r="DL257" t="s">
        <v>3</v>
      </c>
      <c r="DM257">
        <v>0</v>
      </c>
      <c r="DN257" t="s">
        <v>3</v>
      </c>
      <c r="DO257">
        <v>0</v>
      </c>
    </row>
    <row r="258" spans="1:119" x14ac:dyDescent="0.2">
      <c r="A258">
        <f>ROW(Source!A265)</f>
        <v>265</v>
      </c>
      <c r="B258">
        <v>150194011</v>
      </c>
      <c r="C258">
        <v>150196456</v>
      </c>
      <c r="D258">
        <v>147297361</v>
      </c>
      <c r="E258">
        <v>1</v>
      </c>
      <c r="F258">
        <v>1</v>
      </c>
      <c r="G258">
        <v>35</v>
      </c>
      <c r="H258">
        <v>3</v>
      </c>
      <c r="I258" t="s">
        <v>748</v>
      </c>
      <c r="J258" t="s">
        <v>749</v>
      </c>
      <c r="K258" t="s">
        <v>750</v>
      </c>
      <c r="L258">
        <v>1327</v>
      </c>
      <c r="N258">
        <v>1005</v>
      </c>
      <c r="O258" t="s">
        <v>751</v>
      </c>
      <c r="P258" t="s">
        <v>751</v>
      </c>
      <c r="Q258">
        <v>1</v>
      </c>
      <c r="W258">
        <v>0</v>
      </c>
      <c r="X258">
        <v>1402440005</v>
      </c>
      <c r="Y258">
        <f>(AT258*1)</f>
        <v>0.02</v>
      </c>
      <c r="AA258">
        <v>48.08</v>
      </c>
      <c r="AB258">
        <v>0</v>
      </c>
      <c r="AC258">
        <v>0</v>
      </c>
      <c r="AD258">
        <v>0</v>
      </c>
      <c r="AE258">
        <v>48.08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M258">
        <v>-2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3</v>
      </c>
      <c r="AT258">
        <v>0.02</v>
      </c>
      <c r="AU258" t="s">
        <v>21</v>
      </c>
      <c r="AV258">
        <v>0</v>
      </c>
      <c r="AW258">
        <v>2</v>
      </c>
      <c r="AX258">
        <v>150196471</v>
      </c>
      <c r="AY258">
        <v>1</v>
      </c>
      <c r="AZ258">
        <v>0</v>
      </c>
      <c r="BA258">
        <v>258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V258">
        <v>0</v>
      </c>
      <c r="CW258">
        <v>0</v>
      </c>
      <c r="CX258">
        <f>ROUND(Y258*Source!I265,9)</f>
        <v>0.02</v>
      </c>
      <c r="CY258">
        <f>AA258</f>
        <v>48.08</v>
      </c>
      <c r="CZ258">
        <f>AE258</f>
        <v>48.08</v>
      </c>
      <c r="DA258">
        <f>AI258</f>
        <v>1</v>
      </c>
      <c r="DB258">
        <f>ROUND((ROUND(AT258*CZ258,2)*1),6)</f>
        <v>0.96</v>
      </c>
      <c r="DC258">
        <f>ROUND((ROUND(AT258*AG258,2)*1),6)</f>
        <v>0</v>
      </c>
      <c r="DD258" t="s">
        <v>3</v>
      </c>
      <c r="DE258" t="s">
        <v>3</v>
      </c>
      <c r="DF258">
        <f t="shared" si="43"/>
        <v>0.96</v>
      </c>
      <c r="DG258">
        <f t="shared" si="44"/>
        <v>0</v>
      </c>
      <c r="DH258">
        <f t="shared" si="45"/>
        <v>0</v>
      </c>
      <c r="DI258">
        <f t="shared" si="46"/>
        <v>0</v>
      </c>
      <c r="DJ258">
        <f>DF258</f>
        <v>0.96</v>
      </c>
      <c r="DK258">
        <v>0</v>
      </c>
      <c r="DL258" t="s">
        <v>3</v>
      </c>
      <c r="DM258">
        <v>0</v>
      </c>
      <c r="DN258" t="s">
        <v>3</v>
      </c>
      <c r="DO258">
        <v>0</v>
      </c>
    </row>
    <row r="259" spans="1:119" x14ac:dyDescent="0.2">
      <c r="A259">
        <f>ROW(Source!A266)</f>
        <v>266</v>
      </c>
      <c r="B259">
        <v>150194011</v>
      </c>
      <c r="C259">
        <v>150196472</v>
      </c>
      <c r="D259">
        <v>147282019</v>
      </c>
      <c r="E259">
        <v>35</v>
      </c>
      <c r="F259">
        <v>1</v>
      </c>
      <c r="G259">
        <v>35</v>
      </c>
      <c r="H259">
        <v>1</v>
      </c>
      <c r="I259" t="s">
        <v>727</v>
      </c>
      <c r="J259" t="s">
        <v>3</v>
      </c>
      <c r="K259" t="s">
        <v>728</v>
      </c>
      <c r="L259">
        <v>1191</v>
      </c>
      <c r="N259">
        <v>1013</v>
      </c>
      <c r="O259" t="s">
        <v>729</v>
      </c>
      <c r="P259" t="s">
        <v>729</v>
      </c>
      <c r="Q259">
        <v>1</v>
      </c>
      <c r="W259">
        <v>0</v>
      </c>
      <c r="X259">
        <v>476480486</v>
      </c>
      <c r="Y259">
        <f>((AT259*0.75)*11)</f>
        <v>3.2174999999999998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M259">
        <v>-2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0.39</v>
      </c>
      <c r="AU259" t="s">
        <v>32</v>
      </c>
      <c r="AV259">
        <v>1</v>
      </c>
      <c r="AW259">
        <v>2</v>
      </c>
      <c r="AX259">
        <v>150196477</v>
      </c>
      <c r="AY259">
        <v>1</v>
      </c>
      <c r="AZ259">
        <v>0</v>
      </c>
      <c r="BA259">
        <v>259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U259">
        <f>ROUND(AT259*Source!I266*AH259*AL259,2)</f>
        <v>0</v>
      </c>
      <c r="CV259">
        <f>ROUND(Y259*Source!I266,9)</f>
        <v>3.2174999999999998</v>
      </c>
      <c r="CW259">
        <v>0</v>
      </c>
      <c r="CX259">
        <f>ROUND(Y259*Source!I266,9)</f>
        <v>3.2174999999999998</v>
      </c>
      <c r="CY259">
        <f>AD259</f>
        <v>0</v>
      </c>
      <c r="CZ259">
        <f>AH259</f>
        <v>0</v>
      </c>
      <c r="DA259">
        <f>AL259</f>
        <v>1</v>
      </c>
      <c r="DB259">
        <f>ROUND(((ROUND(AT259*CZ259,2)*0.75)*11),6)</f>
        <v>0</v>
      </c>
      <c r="DC259">
        <f>ROUND(((ROUND(AT259*AG259,2)*0.75)*11),6)</f>
        <v>0</v>
      </c>
      <c r="DD259" t="s">
        <v>3</v>
      </c>
      <c r="DE259" t="s">
        <v>3</v>
      </c>
      <c r="DF259">
        <f t="shared" si="43"/>
        <v>0</v>
      </c>
      <c r="DG259">
        <f t="shared" si="44"/>
        <v>0</v>
      </c>
      <c r="DH259">
        <f t="shared" si="45"/>
        <v>0</v>
      </c>
      <c r="DI259">
        <f t="shared" si="46"/>
        <v>0</v>
      </c>
      <c r="DJ259">
        <f>DI259</f>
        <v>0</v>
      </c>
      <c r="DK259">
        <v>0</v>
      </c>
      <c r="DL259" t="s">
        <v>3</v>
      </c>
      <c r="DM259">
        <v>0</v>
      </c>
      <c r="DN259" t="s">
        <v>3</v>
      </c>
      <c r="DO259">
        <v>0</v>
      </c>
    </row>
    <row r="260" spans="1:119" x14ac:dyDescent="0.2">
      <c r="A260">
        <f>ROW(Source!A266)</f>
        <v>266</v>
      </c>
      <c r="B260">
        <v>150194011</v>
      </c>
      <c r="C260">
        <v>150196472</v>
      </c>
      <c r="D260">
        <v>147295400</v>
      </c>
      <c r="E260">
        <v>1</v>
      </c>
      <c r="F260">
        <v>1</v>
      </c>
      <c r="G260">
        <v>35</v>
      </c>
      <c r="H260">
        <v>2</v>
      </c>
      <c r="I260" t="s">
        <v>730</v>
      </c>
      <c r="J260" t="s">
        <v>731</v>
      </c>
      <c r="K260" t="s">
        <v>732</v>
      </c>
      <c r="L260">
        <v>1368</v>
      </c>
      <c r="N260">
        <v>1011</v>
      </c>
      <c r="O260" t="s">
        <v>733</v>
      </c>
      <c r="P260" t="s">
        <v>733</v>
      </c>
      <c r="Q260">
        <v>1</v>
      </c>
      <c r="W260">
        <v>0</v>
      </c>
      <c r="X260">
        <v>-1123321947</v>
      </c>
      <c r="Y260">
        <f>((AT260*0.75)*11)</f>
        <v>0.16499999999999998</v>
      </c>
      <c r="AA260">
        <v>0</v>
      </c>
      <c r="AB260">
        <v>789.86</v>
      </c>
      <c r="AC260">
        <v>515.51</v>
      </c>
      <c r="AD260">
        <v>0</v>
      </c>
      <c r="AE260">
        <v>0</v>
      </c>
      <c r="AF260">
        <v>789.86</v>
      </c>
      <c r="AG260">
        <v>515.51</v>
      </c>
      <c r="AH260">
        <v>0</v>
      </c>
      <c r="AI260">
        <v>1</v>
      </c>
      <c r="AJ260">
        <v>1</v>
      </c>
      <c r="AK260">
        <v>1</v>
      </c>
      <c r="AL260">
        <v>1</v>
      </c>
      <c r="AM260">
        <v>-2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0.02</v>
      </c>
      <c r="AU260" t="s">
        <v>32</v>
      </c>
      <c r="AV260">
        <v>0</v>
      </c>
      <c r="AW260">
        <v>2</v>
      </c>
      <c r="AX260">
        <v>150196478</v>
      </c>
      <c r="AY260">
        <v>1</v>
      </c>
      <c r="AZ260">
        <v>0</v>
      </c>
      <c r="BA260">
        <v>260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V260">
        <v>0</v>
      </c>
      <c r="CW260">
        <f>ROUND(Y260*Source!I266,9)</f>
        <v>0.16500000000000001</v>
      </c>
      <c r="CX260">
        <f>ROUND(Y260*Source!I266,9)</f>
        <v>0.16500000000000001</v>
      </c>
      <c r="CY260">
        <f>AB260</f>
        <v>789.86</v>
      </c>
      <c r="CZ260">
        <f>AF260</f>
        <v>789.86</v>
      </c>
      <c r="DA260">
        <f>AJ260</f>
        <v>1</v>
      </c>
      <c r="DB260">
        <f>ROUND(((ROUND(AT260*CZ260,2)*0.75)*11),6)</f>
        <v>130.35</v>
      </c>
      <c r="DC260">
        <f>ROUND(((ROUND(AT260*AG260,2)*0.75)*11),6)</f>
        <v>85.057500000000005</v>
      </c>
      <c r="DD260" t="s">
        <v>3</v>
      </c>
      <c r="DE260" t="s">
        <v>3</v>
      </c>
      <c r="DF260">
        <f t="shared" si="43"/>
        <v>0</v>
      </c>
      <c r="DG260">
        <f t="shared" si="44"/>
        <v>130.33000000000001</v>
      </c>
      <c r="DH260">
        <f t="shared" si="45"/>
        <v>85.06</v>
      </c>
      <c r="DI260">
        <f t="shared" si="46"/>
        <v>0</v>
      </c>
      <c r="DJ260">
        <f>DG260</f>
        <v>130.33000000000001</v>
      </c>
      <c r="DK260">
        <v>0</v>
      </c>
      <c r="DL260" t="s">
        <v>3</v>
      </c>
      <c r="DM260">
        <v>0</v>
      </c>
      <c r="DN260" t="s">
        <v>3</v>
      </c>
      <c r="DO260">
        <v>0</v>
      </c>
    </row>
    <row r="261" spans="1:119" x14ac:dyDescent="0.2">
      <c r="A261">
        <f>ROW(Source!A267)</f>
        <v>267</v>
      </c>
      <c r="B261">
        <v>150194011</v>
      </c>
      <c r="C261">
        <v>150196479</v>
      </c>
      <c r="D261">
        <v>147282019</v>
      </c>
      <c r="E261">
        <v>35</v>
      </c>
      <c r="F261">
        <v>1</v>
      </c>
      <c r="G261">
        <v>35</v>
      </c>
      <c r="H261">
        <v>1</v>
      </c>
      <c r="I261" t="s">
        <v>727</v>
      </c>
      <c r="J261" t="s">
        <v>3</v>
      </c>
      <c r="K261" t="s">
        <v>728</v>
      </c>
      <c r="L261">
        <v>1191</v>
      </c>
      <c r="N261">
        <v>1013</v>
      </c>
      <c r="O261" t="s">
        <v>729</v>
      </c>
      <c r="P261" t="s">
        <v>729</v>
      </c>
      <c r="Q261">
        <v>1</v>
      </c>
      <c r="W261">
        <v>0</v>
      </c>
      <c r="X261">
        <v>476480486</v>
      </c>
      <c r="Y261">
        <f>(AT261*0.7)</f>
        <v>0.24499999999999997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M261">
        <v>-2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0.35</v>
      </c>
      <c r="AU261" t="s">
        <v>22</v>
      </c>
      <c r="AV261">
        <v>1</v>
      </c>
      <c r="AW261">
        <v>2</v>
      </c>
      <c r="AX261">
        <v>150196494</v>
      </c>
      <c r="AY261">
        <v>1</v>
      </c>
      <c r="AZ261">
        <v>0</v>
      </c>
      <c r="BA261">
        <v>261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U261">
        <f>ROUND(AT261*Source!I267*AH261*AL261,2)</f>
        <v>0</v>
      </c>
      <c r="CV261">
        <f>ROUND(Y261*Source!I267,9)</f>
        <v>0.245</v>
      </c>
      <c r="CW261">
        <v>0</v>
      </c>
      <c r="CX261">
        <f>ROUND(Y261*Source!I267,9)</f>
        <v>0.245</v>
      </c>
      <c r="CY261">
        <f>AD261</f>
        <v>0</v>
      </c>
      <c r="CZ261">
        <f>AH261</f>
        <v>0</v>
      </c>
      <c r="DA261">
        <f>AL261</f>
        <v>1</v>
      </c>
      <c r="DB261">
        <f>ROUND((ROUND(AT261*CZ261,2)*0.7),6)</f>
        <v>0</v>
      </c>
      <c r="DC261">
        <f>ROUND((ROUND(AT261*AG261,2)*0.7),6)</f>
        <v>0</v>
      </c>
      <c r="DD261" t="s">
        <v>3</v>
      </c>
      <c r="DE261" t="s">
        <v>3</v>
      </c>
      <c r="DF261">
        <f t="shared" si="43"/>
        <v>0</v>
      </c>
      <c r="DG261">
        <f t="shared" si="44"/>
        <v>0</v>
      </c>
      <c r="DH261">
        <f t="shared" si="45"/>
        <v>0</v>
      </c>
      <c r="DI261">
        <f t="shared" si="46"/>
        <v>0</v>
      </c>
      <c r="DJ261">
        <f>DI261</f>
        <v>0</v>
      </c>
      <c r="DK261">
        <v>0</v>
      </c>
      <c r="DL261" t="s">
        <v>3</v>
      </c>
      <c r="DM261">
        <v>0</v>
      </c>
      <c r="DN261" t="s">
        <v>3</v>
      </c>
      <c r="DO261">
        <v>0</v>
      </c>
    </row>
    <row r="262" spans="1:119" x14ac:dyDescent="0.2">
      <c r="A262">
        <f>ROW(Source!A267)</f>
        <v>267</v>
      </c>
      <c r="B262">
        <v>150194011</v>
      </c>
      <c r="C262">
        <v>150196479</v>
      </c>
      <c r="D262">
        <v>147295400</v>
      </c>
      <c r="E262">
        <v>1</v>
      </c>
      <c r="F262">
        <v>1</v>
      </c>
      <c r="G262">
        <v>35</v>
      </c>
      <c r="H262">
        <v>2</v>
      </c>
      <c r="I262" t="s">
        <v>730</v>
      </c>
      <c r="J262" t="s">
        <v>731</v>
      </c>
      <c r="K262" t="s">
        <v>732</v>
      </c>
      <c r="L262">
        <v>1368</v>
      </c>
      <c r="N262">
        <v>1011</v>
      </c>
      <c r="O262" t="s">
        <v>733</v>
      </c>
      <c r="P262" t="s">
        <v>733</v>
      </c>
      <c r="Q262">
        <v>1</v>
      </c>
      <c r="W262">
        <v>0</v>
      </c>
      <c r="X262">
        <v>-1123321947</v>
      </c>
      <c r="Y262">
        <f>(AT262*0.7)</f>
        <v>2.7999999999999997E-2</v>
      </c>
      <c r="AA262">
        <v>0</v>
      </c>
      <c r="AB262">
        <v>789.86</v>
      </c>
      <c r="AC262">
        <v>515.51</v>
      </c>
      <c r="AD262">
        <v>0</v>
      </c>
      <c r="AE262">
        <v>0</v>
      </c>
      <c r="AF262">
        <v>789.86</v>
      </c>
      <c r="AG262">
        <v>515.51</v>
      </c>
      <c r="AH262">
        <v>0</v>
      </c>
      <c r="AI262">
        <v>1</v>
      </c>
      <c r="AJ262">
        <v>1</v>
      </c>
      <c r="AK262">
        <v>1</v>
      </c>
      <c r="AL262">
        <v>1</v>
      </c>
      <c r="AM262">
        <v>-2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0.04</v>
      </c>
      <c r="AU262" t="s">
        <v>22</v>
      </c>
      <c r="AV262">
        <v>0</v>
      </c>
      <c r="AW262">
        <v>2</v>
      </c>
      <c r="AX262">
        <v>150196495</v>
      </c>
      <c r="AY262">
        <v>1</v>
      </c>
      <c r="AZ262">
        <v>0</v>
      </c>
      <c r="BA262">
        <v>262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V262">
        <v>0</v>
      </c>
      <c r="CW262">
        <f>ROUND(Y262*Source!I267,9)</f>
        <v>2.8000000000000001E-2</v>
      </c>
      <c r="CX262">
        <f>ROUND(Y262*Source!I267,9)</f>
        <v>2.8000000000000001E-2</v>
      </c>
      <c r="CY262">
        <f>AB262</f>
        <v>789.86</v>
      </c>
      <c r="CZ262">
        <f>AF262</f>
        <v>789.86</v>
      </c>
      <c r="DA262">
        <f>AJ262</f>
        <v>1</v>
      </c>
      <c r="DB262">
        <f>ROUND((ROUND(AT262*CZ262,2)*0.7),6)</f>
        <v>22.113</v>
      </c>
      <c r="DC262">
        <f>ROUND((ROUND(AT262*AG262,2)*0.7),6)</f>
        <v>14.433999999999999</v>
      </c>
      <c r="DD262" t="s">
        <v>3</v>
      </c>
      <c r="DE262" t="s">
        <v>3</v>
      </c>
      <c r="DF262">
        <f t="shared" si="43"/>
        <v>0</v>
      </c>
      <c r="DG262">
        <f t="shared" si="44"/>
        <v>22.12</v>
      </c>
      <c r="DH262">
        <f t="shared" si="45"/>
        <v>14.43</v>
      </c>
      <c r="DI262">
        <f t="shared" si="46"/>
        <v>0</v>
      </c>
      <c r="DJ262">
        <f>DG262</f>
        <v>22.12</v>
      </c>
      <c r="DK262">
        <v>0</v>
      </c>
      <c r="DL262" t="s">
        <v>3</v>
      </c>
      <c r="DM262">
        <v>0</v>
      </c>
      <c r="DN262" t="s">
        <v>3</v>
      </c>
      <c r="DO262">
        <v>0</v>
      </c>
    </row>
    <row r="263" spans="1:119" x14ac:dyDescent="0.2">
      <c r="A263">
        <f>ROW(Source!A267)</f>
        <v>267</v>
      </c>
      <c r="B263">
        <v>150194011</v>
      </c>
      <c r="C263">
        <v>150196479</v>
      </c>
      <c r="D263">
        <v>147284500</v>
      </c>
      <c r="E263">
        <v>35</v>
      </c>
      <c r="F263">
        <v>1</v>
      </c>
      <c r="G263">
        <v>35</v>
      </c>
      <c r="H263">
        <v>3</v>
      </c>
      <c r="I263" t="s">
        <v>734</v>
      </c>
      <c r="J263" t="s">
        <v>735</v>
      </c>
      <c r="K263" t="s">
        <v>736</v>
      </c>
      <c r="L263">
        <v>1348</v>
      </c>
      <c r="N263">
        <v>1009</v>
      </c>
      <c r="O263" t="s">
        <v>737</v>
      </c>
      <c r="P263" t="s">
        <v>737</v>
      </c>
      <c r="Q263">
        <v>1000</v>
      </c>
      <c r="W263">
        <v>0</v>
      </c>
      <c r="X263">
        <v>2010614181</v>
      </c>
      <c r="Y263">
        <f>(AT263*1)</f>
        <v>1.9999999999999999E-6</v>
      </c>
      <c r="AA263">
        <v>1945282.38</v>
      </c>
      <c r="AB263">
        <v>0</v>
      </c>
      <c r="AC263">
        <v>0</v>
      </c>
      <c r="AD263">
        <v>0</v>
      </c>
      <c r="AE263">
        <v>1945282.38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M263">
        <v>-2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1.9999999999999999E-6</v>
      </c>
      <c r="AU263" t="s">
        <v>21</v>
      </c>
      <c r="AV263">
        <v>0</v>
      </c>
      <c r="AW263">
        <v>2</v>
      </c>
      <c r="AX263">
        <v>150196496</v>
      </c>
      <c r="AY263">
        <v>2</v>
      </c>
      <c r="AZ263">
        <v>22528</v>
      </c>
      <c r="BA263">
        <v>263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V263">
        <v>0</v>
      </c>
      <c r="CW263">
        <v>0</v>
      </c>
      <c r="CX263">
        <f>ROUND(Y263*Source!I267,9)</f>
        <v>1.9999999999999999E-6</v>
      </c>
      <c r="CY263">
        <f>AA263</f>
        <v>1945282.38</v>
      </c>
      <c r="CZ263">
        <f>AE263</f>
        <v>1945282.38</v>
      </c>
      <c r="DA263">
        <f>AI263</f>
        <v>1</v>
      </c>
      <c r="DB263">
        <f>ROUND((ROUND(AT263*CZ263,2)*1),6)</f>
        <v>3.89</v>
      </c>
      <c r="DC263">
        <f>ROUND((ROUND(AT263*AG263,2)*1),6)</f>
        <v>0</v>
      </c>
      <c r="DD263" t="s">
        <v>3</v>
      </c>
      <c r="DE263" t="s">
        <v>3</v>
      </c>
      <c r="DF263">
        <f t="shared" si="43"/>
        <v>3.89</v>
      </c>
      <c r="DG263">
        <f t="shared" si="44"/>
        <v>0</v>
      </c>
      <c r="DH263">
        <f t="shared" si="45"/>
        <v>0</v>
      </c>
      <c r="DI263">
        <f t="shared" si="46"/>
        <v>0</v>
      </c>
      <c r="DJ263">
        <f>DF263</f>
        <v>3.89</v>
      </c>
      <c r="DK263">
        <v>0</v>
      </c>
      <c r="DL263" t="s">
        <v>3</v>
      </c>
      <c r="DM263">
        <v>0</v>
      </c>
      <c r="DN263" t="s">
        <v>3</v>
      </c>
      <c r="DO263">
        <v>0</v>
      </c>
    </row>
    <row r="264" spans="1:119" x14ac:dyDescent="0.2">
      <c r="A264">
        <f>ROW(Source!A267)</f>
        <v>267</v>
      </c>
      <c r="B264">
        <v>150194011</v>
      </c>
      <c r="C264">
        <v>150196479</v>
      </c>
      <c r="D264">
        <v>147297319</v>
      </c>
      <c r="E264">
        <v>1</v>
      </c>
      <c r="F264">
        <v>1</v>
      </c>
      <c r="G264">
        <v>35</v>
      </c>
      <c r="H264">
        <v>3</v>
      </c>
      <c r="I264" t="s">
        <v>738</v>
      </c>
      <c r="J264" t="s">
        <v>739</v>
      </c>
      <c r="K264" t="s">
        <v>740</v>
      </c>
      <c r="L264">
        <v>1346</v>
      </c>
      <c r="N264">
        <v>1009</v>
      </c>
      <c r="O264" t="s">
        <v>741</v>
      </c>
      <c r="P264" t="s">
        <v>741</v>
      </c>
      <c r="Q264">
        <v>1</v>
      </c>
      <c r="W264">
        <v>0</v>
      </c>
      <c r="X264">
        <v>1286462142</v>
      </c>
      <c r="Y264">
        <f>(AT264*1)</f>
        <v>4.0000000000000001E-3</v>
      </c>
      <c r="AA264">
        <v>412.97</v>
      </c>
      <c r="AB264">
        <v>0</v>
      </c>
      <c r="AC264">
        <v>0</v>
      </c>
      <c r="AD264">
        <v>0</v>
      </c>
      <c r="AE264">
        <v>412.97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M264">
        <v>-2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4.0000000000000001E-3</v>
      </c>
      <c r="AU264" t="s">
        <v>21</v>
      </c>
      <c r="AV264">
        <v>0</v>
      </c>
      <c r="AW264">
        <v>2</v>
      </c>
      <c r="AX264">
        <v>150196497</v>
      </c>
      <c r="AY264">
        <v>1</v>
      </c>
      <c r="AZ264">
        <v>0</v>
      </c>
      <c r="BA264">
        <v>264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V264">
        <v>0</v>
      </c>
      <c r="CW264">
        <v>0</v>
      </c>
      <c r="CX264">
        <f>ROUND(Y264*Source!I267,9)</f>
        <v>4.0000000000000001E-3</v>
      </c>
      <c r="CY264">
        <f>AA264</f>
        <v>412.97</v>
      </c>
      <c r="CZ264">
        <f>AE264</f>
        <v>412.97</v>
      </c>
      <c r="DA264">
        <f>AI264</f>
        <v>1</v>
      </c>
      <c r="DB264">
        <f>ROUND((ROUND(AT264*CZ264,2)*1),6)</f>
        <v>1.65</v>
      </c>
      <c r="DC264">
        <f>ROUND((ROUND(AT264*AG264,2)*1),6)</f>
        <v>0</v>
      </c>
      <c r="DD264" t="s">
        <v>3</v>
      </c>
      <c r="DE264" t="s">
        <v>3</v>
      </c>
      <c r="DF264">
        <f t="shared" si="43"/>
        <v>1.65</v>
      </c>
      <c r="DG264">
        <f t="shared" si="44"/>
        <v>0</v>
      </c>
      <c r="DH264">
        <f t="shared" si="45"/>
        <v>0</v>
      </c>
      <c r="DI264">
        <f t="shared" si="46"/>
        <v>0</v>
      </c>
      <c r="DJ264">
        <f>DF264</f>
        <v>1.65</v>
      </c>
      <c r="DK264">
        <v>0</v>
      </c>
      <c r="DL264" t="s">
        <v>3</v>
      </c>
      <c r="DM264">
        <v>0</v>
      </c>
      <c r="DN264" t="s">
        <v>3</v>
      </c>
      <c r="DO264">
        <v>0</v>
      </c>
    </row>
    <row r="265" spans="1:119" x14ac:dyDescent="0.2">
      <c r="A265">
        <f>ROW(Source!A267)</f>
        <v>267</v>
      </c>
      <c r="B265">
        <v>150194011</v>
      </c>
      <c r="C265">
        <v>150196479</v>
      </c>
      <c r="D265">
        <v>147297226</v>
      </c>
      <c r="E265">
        <v>1</v>
      </c>
      <c r="F265">
        <v>1</v>
      </c>
      <c r="G265">
        <v>35</v>
      </c>
      <c r="H265">
        <v>3</v>
      </c>
      <c r="I265" t="s">
        <v>742</v>
      </c>
      <c r="J265" t="s">
        <v>743</v>
      </c>
      <c r="K265" t="s">
        <v>744</v>
      </c>
      <c r="L265">
        <v>1346</v>
      </c>
      <c r="N265">
        <v>1009</v>
      </c>
      <c r="O265" t="s">
        <v>741</v>
      </c>
      <c r="P265" t="s">
        <v>741</v>
      </c>
      <c r="Q265">
        <v>1</v>
      </c>
      <c r="W265">
        <v>0</v>
      </c>
      <c r="X265">
        <v>-1814974188</v>
      </c>
      <c r="Y265">
        <f>(AT265*1)</f>
        <v>2E-3</v>
      </c>
      <c r="AA265">
        <v>271.95999999999998</v>
      </c>
      <c r="AB265">
        <v>0</v>
      </c>
      <c r="AC265">
        <v>0</v>
      </c>
      <c r="AD265">
        <v>0</v>
      </c>
      <c r="AE265">
        <v>271.95999999999998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M265">
        <v>-2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2E-3</v>
      </c>
      <c r="AU265" t="s">
        <v>21</v>
      </c>
      <c r="AV265">
        <v>0</v>
      </c>
      <c r="AW265">
        <v>2</v>
      </c>
      <c r="AX265">
        <v>150196498</v>
      </c>
      <c r="AY265">
        <v>1</v>
      </c>
      <c r="AZ265">
        <v>0</v>
      </c>
      <c r="BA265">
        <v>265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V265">
        <v>0</v>
      </c>
      <c r="CW265">
        <v>0</v>
      </c>
      <c r="CX265">
        <f>ROUND(Y265*Source!I267,9)</f>
        <v>2E-3</v>
      </c>
      <c r="CY265">
        <f>AA265</f>
        <v>271.95999999999998</v>
      </c>
      <c r="CZ265">
        <f>AE265</f>
        <v>271.95999999999998</v>
      </c>
      <c r="DA265">
        <f>AI265</f>
        <v>1</v>
      </c>
      <c r="DB265">
        <f>ROUND((ROUND(AT265*CZ265,2)*1),6)</f>
        <v>0.54</v>
      </c>
      <c r="DC265">
        <f>ROUND((ROUND(AT265*AG265,2)*1),6)</f>
        <v>0</v>
      </c>
      <c r="DD265" t="s">
        <v>3</v>
      </c>
      <c r="DE265" t="s">
        <v>3</v>
      </c>
      <c r="DF265">
        <f t="shared" si="43"/>
        <v>0.54</v>
      </c>
      <c r="DG265">
        <f t="shared" si="44"/>
        <v>0</v>
      </c>
      <c r="DH265">
        <f t="shared" si="45"/>
        <v>0</v>
      </c>
      <c r="DI265">
        <f t="shared" si="46"/>
        <v>0</v>
      </c>
      <c r="DJ265">
        <f>DF265</f>
        <v>0.54</v>
      </c>
      <c r="DK265">
        <v>0</v>
      </c>
      <c r="DL265" t="s">
        <v>3</v>
      </c>
      <c r="DM265">
        <v>0</v>
      </c>
      <c r="DN265" t="s">
        <v>3</v>
      </c>
      <c r="DO265">
        <v>0</v>
      </c>
    </row>
    <row r="266" spans="1:119" x14ac:dyDescent="0.2">
      <c r="A266">
        <f>ROW(Source!A267)</f>
        <v>267</v>
      </c>
      <c r="B266">
        <v>150194011</v>
      </c>
      <c r="C266">
        <v>150196479</v>
      </c>
      <c r="D266">
        <v>147297256</v>
      </c>
      <c r="E266">
        <v>1</v>
      </c>
      <c r="F266">
        <v>1</v>
      </c>
      <c r="G266">
        <v>35</v>
      </c>
      <c r="H266">
        <v>3</v>
      </c>
      <c r="I266" t="s">
        <v>745</v>
      </c>
      <c r="J266" t="s">
        <v>746</v>
      </c>
      <c r="K266" t="s">
        <v>747</v>
      </c>
      <c r="L266">
        <v>1346</v>
      </c>
      <c r="N266">
        <v>1009</v>
      </c>
      <c r="O266" t="s">
        <v>741</v>
      </c>
      <c r="P266" t="s">
        <v>741</v>
      </c>
      <c r="Q266">
        <v>1</v>
      </c>
      <c r="W266">
        <v>0</v>
      </c>
      <c r="X266">
        <v>-1116031774</v>
      </c>
      <c r="Y266">
        <f>(AT266*1)</f>
        <v>3.5000000000000001E-3</v>
      </c>
      <c r="AA266">
        <v>404.48</v>
      </c>
      <c r="AB266">
        <v>0</v>
      </c>
      <c r="AC266">
        <v>0</v>
      </c>
      <c r="AD266">
        <v>0</v>
      </c>
      <c r="AE266">
        <v>404.48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M266">
        <v>-2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3.5000000000000001E-3</v>
      </c>
      <c r="AU266" t="s">
        <v>21</v>
      </c>
      <c r="AV266">
        <v>0</v>
      </c>
      <c r="AW266">
        <v>2</v>
      </c>
      <c r="AX266">
        <v>150196499</v>
      </c>
      <c r="AY266">
        <v>1</v>
      </c>
      <c r="AZ266">
        <v>0</v>
      </c>
      <c r="BA266">
        <v>266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V266">
        <v>0</v>
      </c>
      <c r="CW266">
        <v>0</v>
      </c>
      <c r="CX266">
        <f>ROUND(Y266*Source!I267,9)</f>
        <v>3.5000000000000001E-3</v>
      </c>
      <c r="CY266">
        <f>AA266</f>
        <v>404.48</v>
      </c>
      <c r="CZ266">
        <f>AE266</f>
        <v>404.48</v>
      </c>
      <c r="DA266">
        <f>AI266</f>
        <v>1</v>
      </c>
      <c r="DB266">
        <f>ROUND((ROUND(AT266*CZ266,2)*1),6)</f>
        <v>1.42</v>
      </c>
      <c r="DC266">
        <f>ROUND((ROUND(AT266*AG266,2)*1),6)</f>
        <v>0</v>
      </c>
      <c r="DD266" t="s">
        <v>3</v>
      </c>
      <c r="DE266" t="s">
        <v>3</v>
      </c>
      <c r="DF266">
        <f t="shared" si="43"/>
        <v>1.42</v>
      </c>
      <c r="DG266">
        <f t="shared" si="44"/>
        <v>0</v>
      </c>
      <c r="DH266">
        <f t="shared" si="45"/>
        <v>0</v>
      </c>
      <c r="DI266">
        <f t="shared" si="46"/>
        <v>0</v>
      </c>
      <c r="DJ266">
        <f>DF266</f>
        <v>1.42</v>
      </c>
      <c r="DK266">
        <v>0</v>
      </c>
      <c r="DL266" t="s">
        <v>3</v>
      </c>
      <c r="DM266">
        <v>0</v>
      </c>
      <c r="DN266" t="s">
        <v>3</v>
      </c>
      <c r="DO266">
        <v>0</v>
      </c>
    </row>
    <row r="267" spans="1:119" x14ac:dyDescent="0.2">
      <c r="A267">
        <f>ROW(Source!A267)</f>
        <v>267</v>
      </c>
      <c r="B267">
        <v>150194011</v>
      </c>
      <c r="C267">
        <v>150196479</v>
      </c>
      <c r="D267">
        <v>147297361</v>
      </c>
      <c r="E267">
        <v>1</v>
      </c>
      <c r="F267">
        <v>1</v>
      </c>
      <c r="G267">
        <v>35</v>
      </c>
      <c r="H267">
        <v>3</v>
      </c>
      <c r="I267" t="s">
        <v>748</v>
      </c>
      <c r="J267" t="s">
        <v>749</v>
      </c>
      <c r="K267" t="s">
        <v>750</v>
      </c>
      <c r="L267">
        <v>1327</v>
      </c>
      <c r="N267">
        <v>1005</v>
      </c>
      <c r="O267" t="s">
        <v>751</v>
      </c>
      <c r="P267" t="s">
        <v>751</v>
      </c>
      <c r="Q267">
        <v>1</v>
      </c>
      <c r="W267">
        <v>0</v>
      </c>
      <c r="X267">
        <v>1402440005</v>
      </c>
      <c r="Y267">
        <f>(AT267*1)</f>
        <v>0.02</v>
      </c>
      <c r="AA267">
        <v>48.08</v>
      </c>
      <c r="AB267">
        <v>0</v>
      </c>
      <c r="AC267">
        <v>0</v>
      </c>
      <c r="AD267">
        <v>0</v>
      </c>
      <c r="AE267">
        <v>48.08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M267">
        <v>-2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0.02</v>
      </c>
      <c r="AU267" t="s">
        <v>21</v>
      </c>
      <c r="AV267">
        <v>0</v>
      </c>
      <c r="AW267">
        <v>2</v>
      </c>
      <c r="AX267">
        <v>150196500</v>
      </c>
      <c r="AY267">
        <v>1</v>
      </c>
      <c r="AZ267">
        <v>0</v>
      </c>
      <c r="BA267">
        <v>267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V267">
        <v>0</v>
      </c>
      <c r="CW267">
        <v>0</v>
      </c>
      <c r="CX267">
        <f>ROUND(Y267*Source!I267,9)</f>
        <v>0.02</v>
      </c>
      <c r="CY267">
        <f>AA267</f>
        <v>48.08</v>
      </c>
      <c r="CZ267">
        <f>AE267</f>
        <v>48.08</v>
      </c>
      <c r="DA267">
        <f>AI267</f>
        <v>1</v>
      </c>
      <c r="DB267">
        <f>ROUND((ROUND(AT267*CZ267,2)*1),6)</f>
        <v>0.96</v>
      </c>
      <c r="DC267">
        <f>ROUND((ROUND(AT267*AG267,2)*1),6)</f>
        <v>0</v>
      </c>
      <c r="DD267" t="s">
        <v>3</v>
      </c>
      <c r="DE267" t="s">
        <v>3</v>
      </c>
      <c r="DF267">
        <f t="shared" si="43"/>
        <v>0.96</v>
      </c>
      <c r="DG267">
        <f t="shared" si="44"/>
        <v>0</v>
      </c>
      <c r="DH267">
        <f t="shared" si="45"/>
        <v>0</v>
      </c>
      <c r="DI267">
        <f t="shared" si="46"/>
        <v>0</v>
      </c>
      <c r="DJ267">
        <f>DF267</f>
        <v>0.96</v>
      </c>
      <c r="DK267">
        <v>0</v>
      </c>
      <c r="DL267" t="s">
        <v>3</v>
      </c>
      <c r="DM267">
        <v>0</v>
      </c>
      <c r="DN267" t="s">
        <v>3</v>
      </c>
      <c r="DO267">
        <v>0</v>
      </c>
    </row>
    <row r="268" spans="1:119" x14ac:dyDescent="0.2">
      <c r="A268">
        <f>ROW(Source!A268)</f>
        <v>268</v>
      </c>
      <c r="B268">
        <v>150194011</v>
      </c>
      <c r="C268">
        <v>150196501</v>
      </c>
      <c r="D268">
        <v>147282019</v>
      </c>
      <c r="E268">
        <v>35</v>
      </c>
      <c r="F268">
        <v>1</v>
      </c>
      <c r="G268">
        <v>35</v>
      </c>
      <c r="H268">
        <v>1</v>
      </c>
      <c r="I268" t="s">
        <v>727</v>
      </c>
      <c r="J268" t="s">
        <v>3</v>
      </c>
      <c r="K268" t="s">
        <v>728</v>
      </c>
      <c r="L268">
        <v>1191</v>
      </c>
      <c r="N268">
        <v>1013</v>
      </c>
      <c r="O268" t="s">
        <v>729</v>
      </c>
      <c r="P268" t="s">
        <v>729</v>
      </c>
      <c r="Q268">
        <v>1</v>
      </c>
      <c r="W268">
        <v>0</v>
      </c>
      <c r="X268">
        <v>476480486</v>
      </c>
      <c r="Y268">
        <f>((AT268*0.75)*11)</f>
        <v>0.495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M268">
        <v>-2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0.06</v>
      </c>
      <c r="AU268" t="s">
        <v>32</v>
      </c>
      <c r="AV268">
        <v>1</v>
      </c>
      <c r="AW268">
        <v>2</v>
      </c>
      <c r="AX268">
        <v>150196512</v>
      </c>
      <c r="AY268">
        <v>1</v>
      </c>
      <c r="AZ268">
        <v>0</v>
      </c>
      <c r="BA268">
        <v>268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U268">
        <f>ROUND(AT268*Source!I268*AH268*AL268,2)</f>
        <v>0</v>
      </c>
      <c r="CV268">
        <f>ROUND(Y268*Source!I268,9)</f>
        <v>0.495</v>
      </c>
      <c r="CW268">
        <v>0</v>
      </c>
      <c r="CX268">
        <f>ROUND(Y268*Source!I268,9)</f>
        <v>0.495</v>
      </c>
      <c r="CY268">
        <f>AD268</f>
        <v>0</v>
      </c>
      <c r="CZ268">
        <f>AH268</f>
        <v>0</v>
      </c>
      <c r="DA268">
        <f>AL268</f>
        <v>1</v>
      </c>
      <c r="DB268">
        <f>ROUND(((ROUND(AT268*CZ268,2)*0.75)*11),6)</f>
        <v>0</v>
      </c>
      <c r="DC268">
        <f>ROUND(((ROUND(AT268*AG268,2)*0.75)*11),6)</f>
        <v>0</v>
      </c>
      <c r="DD268" t="s">
        <v>3</v>
      </c>
      <c r="DE268" t="s">
        <v>3</v>
      </c>
      <c r="DF268">
        <f t="shared" si="43"/>
        <v>0</v>
      </c>
      <c r="DG268">
        <f t="shared" si="44"/>
        <v>0</v>
      </c>
      <c r="DH268">
        <f t="shared" si="45"/>
        <v>0</v>
      </c>
      <c r="DI268">
        <f t="shared" si="46"/>
        <v>0</v>
      </c>
      <c r="DJ268">
        <f>DI268</f>
        <v>0</v>
      </c>
      <c r="DK268">
        <v>0</v>
      </c>
      <c r="DL268" t="s">
        <v>3</v>
      </c>
      <c r="DM268">
        <v>0</v>
      </c>
      <c r="DN268" t="s">
        <v>3</v>
      </c>
      <c r="DO268">
        <v>0</v>
      </c>
    </row>
    <row r="269" spans="1:119" x14ac:dyDescent="0.2">
      <c r="A269">
        <f>ROW(Source!A268)</f>
        <v>268</v>
      </c>
      <c r="B269">
        <v>150194011</v>
      </c>
      <c r="C269">
        <v>150196501</v>
      </c>
      <c r="D269">
        <v>147295400</v>
      </c>
      <c r="E269">
        <v>1</v>
      </c>
      <c r="F269">
        <v>1</v>
      </c>
      <c r="G269">
        <v>35</v>
      </c>
      <c r="H269">
        <v>2</v>
      </c>
      <c r="I269" t="s">
        <v>730</v>
      </c>
      <c r="J269" t="s">
        <v>731</v>
      </c>
      <c r="K269" t="s">
        <v>732</v>
      </c>
      <c r="L269">
        <v>1368</v>
      </c>
      <c r="N269">
        <v>1011</v>
      </c>
      <c r="O269" t="s">
        <v>733</v>
      </c>
      <c r="P269" t="s">
        <v>733</v>
      </c>
      <c r="Q269">
        <v>1</v>
      </c>
      <c r="W269">
        <v>0</v>
      </c>
      <c r="X269">
        <v>-1123321947</v>
      </c>
      <c r="Y269">
        <f>((AT269*0.75)*11)</f>
        <v>8.249999999999999E-2</v>
      </c>
      <c r="AA269">
        <v>0</v>
      </c>
      <c r="AB269">
        <v>789.86</v>
      </c>
      <c r="AC269">
        <v>515.51</v>
      </c>
      <c r="AD269">
        <v>0</v>
      </c>
      <c r="AE269">
        <v>0</v>
      </c>
      <c r="AF269">
        <v>789.86</v>
      </c>
      <c r="AG269">
        <v>515.51</v>
      </c>
      <c r="AH269">
        <v>0</v>
      </c>
      <c r="AI269">
        <v>1</v>
      </c>
      <c r="AJ269">
        <v>1</v>
      </c>
      <c r="AK269">
        <v>1</v>
      </c>
      <c r="AL269">
        <v>1</v>
      </c>
      <c r="AM269">
        <v>-2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0.01</v>
      </c>
      <c r="AU269" t="s">
        <v>32</v>
      </c>
      <c r="AV269">
        <v>0</v>
      </c>
      <c r="AW269">
        <v>2</v>
      </c>
      <c r="AX269">
        <v>150196513</v>
      </c>
      <c r="AY269">
        <v>1</v>
      </c>
      <c r="AZ269">
        <v>0</v>
      </c>
      <c r="BA269">
        <v>269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V269">
        <v>0</v>
      </c>
      <c r="CW269">
        <f>ROUND(Y269*Source!I268,9)</f>
        <v>8.2500000000000004E-2</v>
      </c>
      <c r="CX269">
        <f>ROUND(Y269*Source!I268,9)</f>
        <v>8.2500000000000004E-2</v>
      </c>
      <c r="CY269">
        <f>AB269</f>
        <v>789.86</v>
      </c>
      <c r="CZ269">
        <f>AF269</f>
        <v>789.86</v>
      </c>
      <c r="DA269">
        <f>AJ269</f>
        <v>1</v>
      </c>
      <c r="DB269">
        <f>ROUND(((ROUND(AT269*CZ269,2)*0.75)*11),6)</f>
        <v>65.174999999999997</v>
      </c>
      <c r="DC269">
        <f>ROUND(((ROUND(AT269*AG269,2)*0.75)*11),6)</f>
        <v>42.57</v>
      </c>
      <c r="DD269" t="s">
        <v>3</v>
      </c>
      <c r="DE269" t="s">
        <v>3</v>
      </c>
      <c r="DF269">
        <f t="shared" si="43"/>
        <v>0</v>
      </c>
      <c r="DG269">
        <f t="shared" si="44"/>
        <v>65.16</v>
      </c>
      <c r="DH269">
        <f t="shared" si="45"/>
        <v>42.53</v>
      </c>
      <c r="DI269">
        <f t="shared" si="46"/>
        <v>0</v>
      </c>
      <c r="DJ269">
        <f>DG269</f>
        <v>65.16</v>
      </c>
      <c r="DK269">
        <v>0</v>
      </c>
      <c r="DL269" t="s">
        <v>3</v>
      </c>
      <c r="DM269">
        <v>0</v>
      </c>
      <c r="DN269" t="s">
        <v>3</v>
      </c>
      <c r="DO269">
        <v>0</v>
      </c>
    </row>
    <row r="270" spans="1:119" x14ac:dyDescent="0.2">
      <c r="A270">
        <f>ROW(Source!A268)</f>
        <v>268</v>
      </c>
      <c r="B270">
        <v>150194011</v>
      </c>
      <c r="C270">
        <v>150196501</v>
      </c>
      <c r="D270">
        <v>147297319</v>
      </c>
      <c r="E270">
        <v>1</v>
      </c>
      <c r="F270">
        <v>1</v>
      </c>
      <c r="G270">
        <v>35</v>
      </c>
      <c r="H270">
        <v>3</v>
      </c>
      <c r="I270" t="s">
        <v>738</v>
      </c>
      <c r="J270" t="s">
        <v>739</v>
      </c>
      <c r="K270" t="s">
        <v>740</v>
      </c>
      <c r="L270">
        <v>1346</v>
      </c>
      <c r="N270">
        <v>1009</v>
      </c>
      <c r="O270" t="s">
        <v>741</v>
      </c>
      <c r="P270" t="s">
        <v>741</v>
      </c>
      <c r="Q270">
        <v>1</v>
      </c>
      <c r="W270">
        <v>0</v>
      </c>
      <c r="X270">
        <v>1286462142</v>
      </c>
      <c r="Y270">
        <f>((AT270*1)*11)</f>
        <v>2.1999999999999999E-2</v>
      </c>
      <c r="AA270">
        <v>412.97</v>
      </c>
      <c r="AB270">
        <v>0</v>
      </c>
      <c r="AC270">
        <v>0</v>
      </c>
      <c r="AD270">
        <v>0</v>
      </c>
      <c r="AE270">
        <v>412.97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M270">
        <v>-2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2E-3</v>
      </c>
      <c r="AU270" t="s">
        <v>31</v>
      </c>
      <c r="AV270">
        <v>0</v>
      </c>
      <c r="AW270">
        <v>2</v>
      </c>
      <c r="AX270">
        <v>150196514</v>
      </c>
      <c r="AY270">
        <v>1</v>
      </c>
      <c r="AZ270">
        <v>0</v>
      </c>
      <c r="BA270">
        <v>270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V270">
        <v>0</v>
      </c>
      <c r="CW270">
        <v>0</v>
      </c>
      <c r="CX270">
        <f>ROUND(Y270*Source!I268,9)</f>
        <v>2.1999999999999999E-2</v>
      </c>
      <c r="CY270">
        <f>AA270</f>
        <v>412.97</v>
      </c>
      <c r="CZ270">
        <f>AE270</f>
        <v>412.97</v>
      </c>
      <c r="DA270">
        <f>AI270</f>
        <v>1</v>
      </c>
      <c r="DB270">
        <f>ROUND(((ROUND(AT270*CZ270,2)*1)*11),6)</f>
        <v>9.1300000000000008</v>
      </c>
      <c r="DC270">
        <f>ROUND(((ROUND(AT270*AG270,2)*1)*11),6)</f>
        <v>0</v>
      </c>
      <c r="DD270" t="s">
        <v>3</v>
      </c>
      <c r="DE270" t="s">
        <v>3</v>
      </c>
      <c r="DF270">
        <f t="shared" si="43"/>
        <v>9.09</v>
      </c>
      <c r="DG270">
        <f t="shared" si="44"/>
        <v>0</v>
      </c>
      <c r="DH270">
        <f t="shared" si="45"/>
        <v>0</v>
      </c>
      <c r="DI270">
        <f t="shared" si="46"/>
        <v>0</v>
      </c>
      <c r="DJ270">
        <f>DF270</f>
        <v>9.09</v>
      </c>
      <c r="DK270">
        <v>0</v>
      </c>
      <c r="DL270" t="s">
        <v>3</v>
      </c>
      <c r="DM270">
        <v>0</v>
      </c>
      <c r="DN270" t="s">
        <v>3</v>
      </c>
      <c r="DO270">
        <v>0</v>
      </c>
    </row>
    <row r="271" spans="1:119" x14ac:dyDescent="0.2">
      <c r="A271">
        <f>ROW(Source!A268)</f>
        <v>268</v>
      </c>
      <c r="B271">
        <v>150194011</v>
      </c>
      <c r="C271">
        <v>150196501</v>
      </c>
      <c r="D271">
        <v>147297226</v>
      </c>
      <c r="E271">
        <v>1</v>
      </c>
      <c r="F271">
        <v>1</v>
      </c>
      <c r="G271">
        <v>35</v>
      </c>
      <c r="H271">
        <v>3</v>
      </c>
      <c r="I271" t="s">
        <v>742</v>
      </c>
      <c r="J271" t="s">
        <v>743</v>
      </c>
      <c r="K271" t="s">
        <v>744</v>
      </c>
      <c r="L271">
        <v>1346</v>
      </c>
      <c r="N271">
        <v>1009</v>
      </c>
      <c r="O271" t="s">
        <v>741</v>
      </c>
      <c r="P271" t="s">
        <v>741</v>
      </c>
      <c r="Q271">
        <v>1</v>
      </c>
      <c r="W271">
        <v>0</v>
      </c>
      <c r="X271">
        <v>-1814974188</v>
      </c>
      <c r="Y271">
        <f>((AT271*1)*11)</f>
        <v>1.0999999999999999E-2</v>
      </c>
      <c r="AA271">
        <v>271.95999999999998</v>
      </c>
      <c r="AB271">
        <v>0</v>
      </c>
      <c r="AC271">
        <v>0</v>
      </c>
      <c r="AD271">
        <v>0</v>
      </c>
      <c r="AE271">
        <v>271.95999999999998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M271">
        <v>-2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1E-3</v>
      </c>
      <c r="AU271" t="s">
        <v>31</v>
      </c>
      <c r="AV271">
        <v>0</v>
      </c>
      <c r="AW271">
        <v>2</v>
      </c>
      <c r="AX271">
        <v>150196515</v>
      </c>
      <c r="AY271">
        <v>1</v>
      </c>
      <c r="AZ271">
        <v>0</v>
      </c>
      <c r="BA271">
        <v>271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V271">
        <v>0</v>
      </c>
      <c r="CW271">
        <v>0</v>
      </c>
      <c r="CX271">
        <f>ROUND(Y271*Source!I268,9)</f>
        <v>1.0999999999999999E-2</v>
      </c>
      <c r="CY271">
        <f>AA271</f>
        <v>271.95999999999998</v>
      </c>
      <c r="CZ271">
        <f>AE271</f>
        <v>271.95999999999998</v>
      </c>
      <c r="DA271">
        <f>AI271</f>
        <v>1</v>
      </c>
      <c r="DB271">
        <f>ROUND(((ROUND(AT271*CZ271,2)*1)*11),6)</f>
        <v>2.97</v>
      </c>
      <c r="DC271">
        <f>ROUND(((ROUND(AT271*AG271,2)*1)*11),6)</f>
        <v>0</v>
      </c>
      <c r="DD271" t="s">
        <v>3</v>
      </c>
      <c r="DE271" t="s">
        <v>3</v>
      </c>
      <c r="DF271">
        <f t="shared" si="43"/>
        <v>2.99</v>
      </c>
      <c r="DG271">
        <f t="shared" si="44"/>
        <v>0</v>
      </c>
      <c r="DH271">
        <f t="shared" si="45"/>
        <v>0</v>
      </c>
      <c r="DI271">
        <f t="shared" si="46"/>
        <v>0</v>
      </c>
      <c r="DJ271">
        <f>DF271</f>
        <v>2.99</v>
      </c>
      <c r="DK271">
        <v>0</v>
      </c>
      <c r="DL271" t="s">
        <v>3</v>
      </c>
      <c r="DM271">
        <v>0</v>
      </c>
      <c r="DN271" t="s">
        <v>3</v>
      </c>
      <c r="DO271">
        <v>0</v>
      </c>
    </row>
    <row r="272" spans="1:119" x14ac:dyDescent="0.2">
      <c r="A272">
        <f>ROW(Source!A268)</f>
        <v>268</v>
      </c>
      <c r="B272">
        <v>150194011</v>
      </c>
      <c r="C272">
        <v>150196501</v>
      </c>
      <c r="D272">
        <v>147297361</v>
      </c>
      <c r="E272">
        <v>1</v>
      </c>
      <c r="F272">
        <v>1</v>
      </c>
      <c r="G272">
        <v>35</v>
      </c>
      <c r="H272">
        <v>3</v>
      </c>
      <c r="I272" t="s">
        <v>748</v>
      </c>
      <c r="J272" t="s">
        <v>749</v>
      </c>
      <c r="K272" t="s">
        <v>750</v>
      </c>
      <c r="L272">
        <v>1327</v>
      </c>
      <c r="N272">
        <v>1005</v>
      </c>
      <c r="O272" t="s">
        <v>751</v>
      </c>
      <c r="P272" t="s">
        <v>751</v>
      </c>
      <c r="Q272">
        <v>1</v>
      </c>
      <c r="W272">
        <v>0</v>
      </c>
      <c r="X272">
        <v>1402440005</v>
      </c>
      <c r="Y272">
        <f>((AT272*1)*11)</f>
        <v>0.22</v>
      </c>
      <c r="AA272">
        <v>48.08</v>
      </c>
      <c r="AB272">
        <v>0</v>
      </c>
      <c r="AC272">
        <v>0</v>
      </c>
      <c r="AD272">
        <v>0</v>
      </c>
      <c r="AE272">
        <v>48.08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M272">
        <v>-2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0.02</v>
      </c>
      <c r="AU272" t="s">
        <v>31</v>
      </c>
      <c r="AV272">
        <v>0</v>
      </c>
      <c r="AW272">
        <v>2</v>
      </c>
      <c r="AX272">
        <v>150196516</v>
      </c>
      <c r="AY272">
        <v>1</v>
      </c>
      <c r="AZ272">
        <v>0</v>
      </c>
      <c r="BA272">
        <v>272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V272">
        <v>0</v>
      </c>
      <c r="CW272">
        <v>0</v>
      </c>
      <c r="CX272">
        <f>ROUND(Y272*Source!I268,9)</f>
        <v>0.22</v>
      </c>
      <c r="CY272">
        <f>AA272</f>
        <v>48.08</v>
      </c>
      <c r="CZ272">
        <f>AE272</f>
        <v>48.08</v>
      </c>
      <c r="DA272">
        <f>AI272</f>
        <v>1</v>
      </c>
      <c r="DB272">
        <f>ROUND(((ROUND(AT272*CZ272,2)*1)*11),6)</f>
        <v>10.56</v>
      </c>
      <c r="DC272">
        <f>ROUND(((ROUND(AT272*AG272,2)*1)*11),6)</f>
        <v>0</v>
      </c>
      <c r="DD272" t="s">
        <v>3</v>
      </c>
      <c r="DE272" t="s">
        <v>3</v>
      </c>
      <c r="DF272">
        <f t="shared" si="43"/>
        <v>10.58</v>
      </c>
      <c r="DG272">
        <f t="shared" si="44"/>
        <v>0</v>
      </c>
      <c r="DH272">
        <f t="shared" si="45"/>
        <v>0</v>
      </c>
      <c r="DI272">
        <f t="shared" si="46"/>
        <v>0</v>
      </c>
      <c r="DJ272">
        <f>DF272</f>
        <v>10.58</v>
      </c>
      <c r="DK272">
        <v>0</v>
      </c>
      <c r="DL272" t="s">
        <v>3</v>
      </c>
      <c r="DM272">
        <v>0</v>
      </c>
      <c r="DN272" t="s">
        <v>3</v>
      </c>
      <c r="DO272">
        <v>0</v>
      </c>
    </row>
    <row r="273" spans="1:119" x14ac:dyDescent="0.2">
      <c r="A273">
        <f>ROW(Source!A269)</f>
        <v>269</v>
      </c>
      <c r="B273">
        <v>150194011</v>
      </c>
      <c r="C273">
        <v>150196517</v>
      </c>
      <c r="D273">
        <v>147282019</v>
      </c>
      <c r="E273">
        <v>35</v>
      </c>
      <c r="F273">
        <v>1</v>
      </c>
      <c r="G273">
        <v>35</v>
      </c>
      <c r="H273">
        <v>1</v>
      </c>
      <c r="I273" t="s">
        <v>727</v>
      </c>
      <c r="J273" t="s">
        <v>3</v>
      </c>
      <c r="K273" t="s">
        <v>728</v>
      </c>
      <c r="L273">
        <v>1191</v>
      </c>
      <c r="N273">
        <v>1013</v>
      </c>
      <c r="O273" t="s">
        <v>729</v>
      </c>
      <c r="P273" t="s">
        <v>729</v>
      </c>
      <c r="Q273">
        <v>1</v>
      </c>
      <c r="W273">
        <v>0</v>
      </c>
      <c r="X273">
        <v>476480486</v>
      </c>
      <c r="Y273">
        <f>AT273</f>
        <v>0.72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M273">
        <v>-2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0.72</v>
      </c>
      <c r="AU273" t="s">
        <v>3</v>
      </c>
      <c r="AV273">
        <v>1</v>
      </c>
      <c r="AW273">
        <v>2</v>
      </c>
      <c r="AX273">
        <v>150196526</v>
      </c>
      <c r="AY273">
        <v>1</v>
      </c>
      <c r="AZ273">
        <v>0</v>
      </c>
      <c r="BA273">
        <v>273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U273">
        <f>ROUND(AT273*Source!I269*AH273*AL273,2)</f>
        <v>0</v>
      </c>
      <c r="CV273">
        <f>ROUND(Y273*Source!I269,9)</f>
        <v>0.72</v>
      </c>
      <c r="CW273">
        <v>0</v>
      </c>
      <c r="CX273">
        <f>ROUND(Y273*Source!I269,9)</f>
        <v>0.72</v>
      </c>
      <c r="CY273">
        <f>AD273</f>
        <v>0</v>
      </c>
      <c r="CZ273">
        <f>AH273</f>
        <v>0</v>
      </c>
      <c r="DA273">
        <f>AL273</f>
        <v>1</v>
      </c>
      <c r="DB273">
        <f>ROUND(ROUND(AT273*CZ273,2),6)</f>
        <v>0</v>
      </c>
      <c r="DC273">
        <f>ROUND(ROUND(AT273*AG273,2),6)</f>
        <v>0</v>
      </c>
      <c r="DD273" t="s">
        <v>3</v>
      </c>
      <c r="DE273" t="s">
        <v>3</v>
      </c>
      <c r="DF273">
        <f t="shared" si="43"/>
        <v>0</v>
      </c>
      <c r="DG273">
        <f t="shared" si="44"/>
        <v>0</v>
      </c>
      <c r="DH273">
        <f t="shared" si="45"/>
        <v>0</v>
      </c>
      <c r="DI273">
        <f t="shared" si="46"/>
        <v>0</v>
      </c>
      <c r="DJ273">
        <f>DI273</f>
        <v>0</v>
      </c>
      <c r="DK273">
        <v>0</v>
      </c>
      <c r="DL273" t="s">
        <v>3</v>
      </c>
      <c r="DM273">
        <v>0</v>
      </c>
      <c r="DN273" t="s">
        <v>3</v>
      </c>
      <c r="DO273">
        <v>0</v>
      </c>
    </row>
    <row r="274" spans="1:119" x14ac:dyDescent="0.2">
      <c r="A274">
        <f>ROW(Source!A269)</f>
        <v>269</v>
      </c>
      <c r="B274">
        <v>150194011</v>
      </c>
      <c r="C274">
        <v>150196517</v>
      </c>
      <c r="D274">
        <v>147297319</v>
      </c>
      <c r="E274">
        <v>1</v>
      </c>
      <c r="F274">
        <v>1</v>
      </c>
      <c r="G274">
        <v>35</v>
      </c>
      <c r="H274">
        <v>3</v>
      </c>
      <c r="I274" t="s">
        <v>738</v>
      </c>
      <c r="J274" t="s">
        <v>739</v>
      </c>
      <c r="K274" t="s">
        <v>740</v>
      </c>
      <c r="L274">
        <v>1346</v>
      </c>
      <c r="N274">
        <v>1009</v>
      </c>
      <c r="O274" t="s">
        <v>741</v>
      </c>
      <c r="P274" t="s">
        <v>741</v>
      </c>
      <c r="Q274">
        <v>1</v>
      </c>
      <c r="W274">
        <v>0</v>
      </c>
      <c r="X274">
        <v>1286462142</v>
      </c>
      <c r="Y274">
        <f>AT274</f>
        <v>5.0000000000000001E-4</v>
      </c>
      <c r="AA274">
        <v>412.97</v>
      </c>
      <c r="AB274">
        <v>0</v>
      </c>
      <c r="AC274">
        <v>0</v>
      </c>
      <c r="AD274">
        <v>0</v>
      </c>
      <c r="AE274">
        <v>412.97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M274">
        <v>-2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5.0000000000000001E-4</v>
      </c>
      <c r="AU274" t="s">
        <v>3</v>
      </c>
      <c r="AV274">
        <v>0</v>
      </c>
      <c r="AW274">
        <v>2</v>
      </c>
      <c r="AX274">
        <v>150196527</v>
      </c>
      <c r="AY274">
        <v>1</v>
      </c>
      <c r="AZ274">
        <v>0</v>
      </c>
      <c r="BA274">
        <v>274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V274">
        <v>0</v>
      </c>
      <c r="CW274">
        <v>0</v>
      </c>
      <c r="CX274">
        <f>ROUND(Y274*Source!I269,9)</f>
        <v>5.0000000000000001E-4</v>
      </c>
      <c r="CY274">
        <f>AA274</f>
        <v>412.97</v>
      </c>
      <c r="CZ274">
        <f>AE274</f>
        <v>412.97</v>
      </c>
      <c r="DA274">
        <f>AI274</f>
        <v>1</v>
      </c>
      <c r="DB274">
        <f>ROUND(ROUND(AT274*CZ274,2),6)</f>
        <v>0.21</v>
      </c>
      <c r="DC274">
        <f>ROUND(ROUND(AT274*AG274,2),6)</f>
        <v>0</v>
      </c>
      <c r="DD274" t="s">
        <v>3</v>
      </c>
      <c r="DE274" t="s">
        <v>3</v>
      </c>
      <c r="DF274">
        <f t="shared" si="43"/>
        <v>0.21</v>
      </c>
      <c r="DG274">
        <f t="shared" si="44"/>
        <v>0</v>
      </c>
      <c r="DH274">
        <f t="shared" si="45"/>
        <v>0</v>
      </c>
      <c r="DI274">
        <f t="shared" si="46"/>
        <v>0</v>
      </c>
      <c r="DJ274">
        <f>DF274</f>
        <v>0.21</v>
      </c>
      <c r="DK274">
        <v>0</v>
      </c>
      <c r="DL274" t="s">
        <v>3</v>
      </c>
      <c r="DM274">
        <v>0</v>
      </c>
      <c r="DN274" t="s">
        <v>3</v>
      </c>
      <c r="DO274">
        <v>0</v>
      </c>
    </row>
    <row r="275" spans="1:119" x14ac:dyDescent="0.2">
      <c r="A275">
        <f>ROW(Source!A269)</f>
        <v>269</v>
      </c>
      <c r="B275">
        <v>150194011</v>
      </c>
      <c r="C275">
        <v>150196517</v>
      </c>
      <c r="D275">
        <v>147297361</v>
      </c>
      <c r="E275">
        <v>1</v>
      </c>
      <c r="F275">
        <v>1</v>
      </c>
      <c r="G275">
        <v>35</v>
      </c>
      <c r="H275">
        <v>3</v>
      </c>
      <c r="I275" t="s">
        <v>748</v>
      </c>
      <c r="J275" t="s">
        <v>749</v>
      </c>
      <c r="K275" t="s">
        <v>750</v>
      </c>
      <c r="L275">
        <v>1327</v>
      </c>
      <c r="N275">
        <v>1005</v>
      </c>
      <c r="O275" t="s">
        <v>751</v>
      </c>
      <c r="P275" t="s">
        <v>751</v>
      </c>
      <c r="Q275">
        <v>1</v>
      </c>
      <c r="W275">
        <v>0</v>
      </c>
      <c r="X275">
        <v>1402440005</v>
      </c>
      <c r="Y275">
        <f>AT275</f>
        <v>0.05</v>
      </c>
      <c r="AA275">
        <v>48.08</v>
      </c>
      <c r="AB275">
        <v>0</v>
      </c>
      <c r="AC275">
        <v>0</v>
      </c>
      <c r="AD275">
        <v>0</v>
      </c>
      <c r="AE275">
        <v>48.08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M275">
        <v>-2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0.05</v>
      </c>
      <c r="AU275" t="s">
        <v>3</v>
      </c>
      <c r="AV275">
        <v>0</v>
      </c>
      <c r="AW275">
        <v>2</v>
      </c>
      <c r="AX275">
        <v>150196528</v>
      </c>
      <c r="AY275">
        <v>1</v>
      </c>
      <c r="AZ275">
        <v>0</v>
      </c>
      <c r="BA275">
        <v>275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V275">
        <v>0</v>
      </c>
      <c r="CW275">
        <v>0</v>
      </c>
      <c r="CX275">
        <f>ROUND(Y275*Source!I269,9)</f>
        <v>0.05</v>
      </c>
      <c r="CY275">
        <f>AA275</f>
        <v>48.08</v>
      </c>
      <c r="CZ275">
        <f>AE275</f>
        <v>48.08</v>
      </c>
      <c r="DA275">
        <f>AI275</f>
        <v>1</v>
      </c>
      <c r="DB275">
        <f>ROUND(ROUND(AT275*CZ275,2),6)</f>
        <v>2.4</v>
      </c>
      <c r="DC275">
        <f>ROUND(ROUND(AT275*AG275,2),6)</f>
        <v>0</v>
      </c>
      <c r="DD275" t="s">
        <v>3</v>
      </c>
      <c r="DE275" t="s">
        <v>3</v>
      </c>
      <c r="DF275">
        <f t="shared" si="43"/>
        <v>2.4</v>
      </c>
      <c r="DG275">
        <f t="shared" si="44"/>
        <v>0</v>
      </c>
      <c r="DH275">
        <f t="shared" si="45"/>
        <v>0</v>
      </c>
      <c r="DI275">
        <f t="shared" si="46"/>
        <v>0</v>
      </c>
      <c r="DJ275">
        <f>DF275</f>
        <v>2.4</v>
      </c>
      <c r="DK275">
        <v>0</v>
      </c>
      <c r="DL275" t="s">
        <v>3</v>
      </c>
      <c r="DM275">
        <v>0</v>
      </c>
      <c r="DN275" t="s">
        <v>3</v>
      </c>
      <c r="DO275">
        <v>0</v>
      </c>
    </row>
    <row r="276" spans="1:119" x14ac:dyDescent="0.2">
      <c r="A276">
        <f>ROW(Source!A269)</f>
        <v>269</v>
      </c>
      <c r="B276">
        <v>150194011</v>
      </c>
      <c r="C276">
        <v>150196517</v>
      </c>
      <c r="D276">
        <v>147297367</v>
      </c>
      <c r="E276">
        <v>1</v>
      </c>
      <c r="F276">
        <v>1</v>
      </c>
      <c r="G276">
        <v>35</v>
      </c>
      <c r="H276">
        <v>3</v>
      </c>
      <c r="I276" t="s">
        <v>752</v>
      </c>
      <c r="J276" t="s">
        <v>753</v>
      </c>
      <c r="K276" t="s">
        <v>754</v>
      </c>
      <c r="L276">
        <v>1346</v>
      </c>
      <c r="N276">
        <v>1009</v>
      </c>
      <c r="O276" t="s">
        <v>741</v>
      </c>
      <c r="P276" t="s">
        <v>741</v>
      </c>
      <c r="Q276">
        <v>1</v>
      </c>
      <c r="W276">
        <v>0</v>
      </c>
      <c r="X276">
        <v>-20334964</v>
      </c>
      <c r="Y276">
        <f>AT276</f>
        <v>0.05</v>
      </c>
      <c r="AA276">
        <v>29.29</v>
      </c>
      <c r="AB276">
        <v>0</v>
      </c>
      <c r="AC276">
        <v>0</v>
      </c>
      <c r="AD276">
        <v>0</v>
      </c>
      <c r="AE276">
        <v>29.29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M276">
        <v>-2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0.05</v>
      </c>
      <c r="AU276" t="s">
        <v>3</v>
      </c>
      <c r="AV276">
        <v>0</v>
      </c>
      <c r="AW276">
        <v>2</v>
      </c>
      <c r="AX276">
        <v>150196529</v>
      </c>
      <c r="AY276">
        <v>1</v>
      </c>
      <c r="AZ276">
        <v>0</v>
      </c>
      <c r="BA276">
        <v>276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V276">
        <v>0</v>
      </c>
      <c r="CW276">
        <v>0</v>
      </c>
      <c r="CX276">
        <f>ROUND(Y276*Source!I269,9)</f>
        <v>0.05</v>
      </c>
      <c r="CY276">
        <f>AA276</f>
        <v>29.29</v>
      </c>
      <c r="CZ276">
        <f>AE276</f>
        <v>29.29</v>
      </c>
      <c r="DA276">
        <f>AI276</f>
        <v>1</v>
      </c>
      <c r="DB276">
        <f>ROUND(ROUND(AT276*CZ276,2),6)</f>
        <v>1.46</v>
      </c>
      <c r="DC276">
        <f>ROUND(ROUND(AT276*AG276,2),6)</f>
        <v>0</v>
      </c>
      <c r="DD276" t="s">
        <v>3</v>
      </c>
      <c r="DE276" t="s">
        <v>3</v>
      </c>
      <c r="DF276">
        <f t="shared" si="43"/>
        <v>1.46</v>
      </c>
      <c r="DG276">
        <f t="shared" si="44"/>
        <v>0</v>
      </c>
      <c r="DH276">
        <f t="shared" si="45"/>
        <v>0</v>
      </c>
      <c r="DI276">
        <f t="shared" si="46"/>
        <v>0</v>
      </c>
      <c r="DJ276">
        <f>DF276</f>
        <v>1.46</v>
      </c>
      <c r="DK276">
        <v>0</v>
      </c>
      <c r="DL276" t="s">
        <v>3</v>
      </c>
      <c r="DM276">
        <v>0</v>
      </c>
      <c r="DN276" t="s">
        <v>3</v>
      </c>
      <c r="DO276">
        <v>0</v>
      </c>
    </row>
    <row r="277" spans="1:119" x14ac:dyDescent="0.2">
      <c r="A277">
        <f>ROW(Source!A270)</f>
        <v>270</v>
      </c>
      <c r="B277">
        <v>150194011</v>
      </c>
      <c r="C277">
        <v>150196530</v>
      </c>
      <c r="D277">
        <v>147282019</v>
      </c>
      <c r="E277">
        <v>35</v>
      </c>
      <c r="F277">
        <v>1</v>
      </c>
      <c r="G277">
        <v>35</v>
      </c>
      <c r="H277">
        <v>1</v>
      </c>
      <c r="I277" t="s">
        <v>727</v>
      </c>
      <c r="J277" t="s">
        <v>3</v>
      </c>
      <c r="K277" t="s">
        <v>728</v>
      </c>
      <c r="L277">
        <v>1191</v>
      </c>
      <c r="N277">
        <v>1013</v>
      </c>
      <c r="O277" t="s">
        <v>729</v>
      </c>
      <c r="P277" t="s">
        <v>729</v>
      </c>
      <c r="Q277">
        <v>1</v>
      </c>
      <c r="W277">
        <v>0</v>
      </c>
      <c r="X277">
        <v>476480486</v>
      </c>
      <c r="Y277">
        <f>(AT277*11)</f>
        <v>2.2000000000000002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M277">
        <v>-2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0.2</v>
      </c>
      <c r="AU277" t="s">
        <v>33</v>
      </c>
      <c r="AV277">
        <v>1</v>
      </c>
      <c r="AW277">
        <v>2</v>
      </c>
      <c r="AX277">
        <v>150196537</v>
      </c>
      <c r="AY277">
        <v>1</v>
      </c>
      <c r="AZ277">
        <v>0</v>
      </c>
      <c r="BA277">
        <v>277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U277">
        <f>ROUND(AT277*Source!I270*AH277*AL277,2)</f>
        <v>0</v>
      </c>
      <c r="CV277">
        <f>ROUND(Y277*Source!I270,9)</f>
        <v>2.2000000000000002</v>
      </c>
      <c r="CW277">
        <v>0</v>
      </c>
      <c r="CX277">
        <f>ROUND(Y277*Source!I270,9)</f>
        <v>2.2000000000000002</v>
      </c>
      <c r="CY277">
        <f>AD277</f>
        <v>0</v>
      </c>
      <c r="CZ277">
        <f>AH277</f>
        <v>0</v>
      </c>
      <c r="DA277">
        <f>AL277</f>
        <v>1</v>
      </c>
      <c r="DB277">
        <f>ROUND((ROUND(AT277*CZ277,2)*11),6)</f>
        <v>0</v>
      </c>
      <c r="DC277">
        <f>ROUND((ROUND(AT277*AG277,2)*11),6)</f>
        <v>0</v>
      </c>
      <c r="DD277" t="s">
        <v>3</v>
      </c>
      <c r="DE277" t="s">
        <v>3</v>
      </c>
      <c r="DF277">
        <f t="shared" si="43"/>
        <v>0</v>
      </c>
      <c r="DG277">
        <f t="shared" si="44"/>
        <v>0</v>
      </c>
      <c r="DH277">
        <f t="shared" si="45"/>
        <v>0</v>
      </c>
      <c r="DI277">
        <f t="shared" si="46"/>
        <v>0</v>
      </c>
      <c r="DJ277">
        <f>DI277</f>
        <v>0</v>
      </c>
      <c r="DK277">
        <v>0</v>
      </c>
      <c r="DL277" t="s">
        <v>3</v>
      </c>
      <c r="DM277">
        <v>0</v>
      </c>
      <c r="DN277" t="s">
        <v>3</v>
      </c>
      <c r="DO277">
        <v>0</v>
      </c>
    </row>
    <row r="278" spans="1:119" x14ac:dyDescent="0.2">
      <c r="A278">
        <f>ROW(Source!A270)</f>
        <v>270</v>
      </c>
      <c r="B278">
        <v>150194011</v>
      </c>
      <c r="C278">
        <v>150196530</v>
      </c>
      <c r="D278">
        <v>147297361</v>
      </c>
      <c r="E278">
        <v>1</v>
      </c>
      <c r="F278">
        <v>1</v>
      </c>
      <c r="G278">
        <v>35</v>
      </c>
      <c r="H278">
        <v>3</v>
      </c>
      <c r="I278" t="s">
        <v>748</v>
      </c>
      <c r="J278" t="s">
        <v>749</v>
      </c>
      <c r="K278" t="s">
        <v>750</v>
      </c>
      <c r="L278">
        <v>1327</v>
      </c>
      <c r="N278">
        <v>1005</v>
      </c>
      <c r="O278" t="s">
        <v>751</v>
      </c>
      <c r="P278" t="s">
        <v>751</v>
      </c>
      <c r="Q278">
        <v>1</v>
      </c>
      <c r="W278">
        <v>0</v>
      </c>
      <c r="X278">
        <v>1402440005</v>
      </c>
      <c r="Y278">
        <f>(AT278*11)</f>
        <v>1.1000000000000001</v>
      </c>
      <c r="AA278">
        <v>48.08</v>
      </c>
      <c r="AB278">
        <v>0</v>
      </c>
      <c r="AC278">
        <v>0</v>
      </c>
      <c r="AD278">
        <v>0</v>
      </c>
      <c r="AE278">
        <v>48.08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M278">
        <v>-2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3</v>
      </c>
      <c r="AT278">
        <v>0.1</v>
      </c>
      <c r="AU278" t="s">
        <v>33</v>
      </c>
      <c r="AV278">
        <v>0</v>
      </c>
      <c r="AW278">
        <v>2</v>
      </c>
      <c r="AX278">
        <v>150196538</v>
      </c>
      <c r="AY278">
        <v>1</v>
      </c>
      <c r="AZ278">
        <v>0</v>
      </c>
      <c r="BA278">
        <v>278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V278">
        <v>0</v>
      </c>
      <c r="CW278">
        <v>0</v>
      </c>
      <c r="CX278">
        <f>ROUND(Y278*Source!I270,9)</f>
        <v>1.1000000000000001</v>
      </c>
      <c r="CY278">
        <f>AA278</f>
        <v>48.08</v>
      </c>
      <c r="CZ278">
        <f>AE278</f>
        <v>48.08</v>
      </c>
      <c r="DA278">
        <f>AI278</f>
        <v>1</v>
      </c>
      <c r="DB278">
        <f>ROUND((ROUND(AT278*CZ278,2)*11),6)</f>
        <v>52.91</v>
      </c>
      <c r="DC278">
        <f>ROUND((ROUND(AT278*AG278,2)*11),6)</f>
        <v>0</v>
      </c>
      <c r="DD278" t="s">
        <v>3</v>
      </c>
      <c r="DE278" t="s">
        <v>3</v>
      </c>
      <c r="DF278">
        <f t="shared" si="43"/>
        <v>52.89</v>
      </c>
      <c r="DG278">
        <f t="shared" si="44"/>
        <v>0</v>
      </c>
      <c r="DH278">
        <f t="shared" si="45"/>
        <v>0</v>
      </c>
      <c r="DI278">
        <f t="shared" si="46"/>
        <v>0</v>
      </c>
      <c r="DJ278">
        <f>DF278</f>
        <v>52.89</v>
      </c>
      <c r="DK278">
        <v>0</v>
      </c>
      <c r="DL278" t="s">
        <v>3</v>
      </c>
      <c r="DM278">
        <v>0</v>
      </c>
      <c r="DN278" t="s">
        <v>3</v>
      </c>
      <c r="DO278">
        <v>0</v>
      </c>
    </row>
    <row r="279" spans="1:119" x14ac:dyDescent="0.2">
      <c r="A279">
        <f>ROW(Source!A270)</f>
        <v>270</v>
      </c>
      <c r="B279">
        <v>150194011</v>
      </c>
      <c r="C279">
        <v>150196530</v>
      </c>
      <c r="D279">
        <v>147297367</v>
      </c>
      <c r="E279">
        <v>1</v>
      </c>
      <c r="F279">
        <v>1</v>
      </c>
      <c r="G279">
        <v>35</v>
      </c>
      <c r="H279">
        <v>3</v>
      </c>
      <c r="I279" t="s">
        <v>752</v>
      </c>
      <c r="J279" t="s">
        <v>753</v>
      </c>
      <c r="K279" t="s">
        <v>754</v>
      </c>
      <c r="L279">
        <v>1346</v>
      </c>
      <c r="N279">
        <v>1009</v>
      </c>
      <c r="O279" t="s">
        <v>741</v>
      </c>
      <c r="P279" t="s">
        <v>741</v>
      </c>
      <c r="Q279">
        <v>1</v>
      </c>
      <c r="W279">
        <v>0</v>
      </c>
      <c r="X279">
        <v>-20334964</v>
      </c>
      <c r="Y279">
        <f>(AT279*11)</f>
        <v>1.1000000000000001</v>
      </c>
      <c r="AA279">
        <v>29.29</v>
      </c>
      <c r="AB279">
        <v>0</v>
      </c>
      <c r="AC279">
        <v>0</v>
      </c>
      <c r="AD279">
        <v>0</v>
      </c>
      <c r="AE279">
        <v>29.29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M279">
        <v>-2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0.1</v>
      </c>
      <c r="AU279" t="s">
        <v>33</v>
      </c>
      <c r="AV279">
        <v>0</v>
      </c>
      <c r="AW279">
        <v>2</v>
      </c>
      <c r="AX279">
        <v>150196539</v>
      </c>
      <c r="AY279">
        <v>1</v>
      </c>
      <c r="AZ279">
        <v>0</v>
      </c>
      <c r="BA279">
        <v>279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V279">
        <v>0</v>
      </c>
      <c r="CW279">
        <v>0</v>
      </c>
      <c r="CX279">
        <f>ROUND(Y279*Source!I270,9)</f>
        <v>1.1000000000000001</v>
      </c>
      <c r="CY279">
        <f>AA279</f>
        <v>29.29</v>
      </c>
      <c r="CZ279">
        <f>AE279</f>
        <v>29.29</v>
      </c>
      <c r="DA279">
        <f>AI279</f>
        <v>1</v>
      </c>
      <c r="DB279">
        <f>ROUND((ROUND(AT279*CZ279,2)*11),6)</f>
        <v>32.229999999999997</v>
      </c>
      <c r="DC279">
        <f>ROUND((ROUND(AT279*AG279,2)*11),6)</f>
        <v>0</v>
      </c>
      <c r="DD279" t="s">
        <v>3</v>
      </c>
      <c r="DE279" t="s">
        <v>3</v>
      </c>
      <c r="DF279">
        <f t="shared" si="43"/>
        <v>32.22</v>
      </c>
      <c r="DG279">
        <f t="shared" si="44"/>
        <v>0</v>
      </c>
      <c r="DH279">
        <f t="shared" si="45"/>
        <v>0</v>
      </c>
      <c r="DI279">
        <f t="shared" si="46"/>
        <v>0</v>
      </c>
      <c r="DJ279">
        <f>DF279</f>
        <v>32.22</v>
      </c>
      <c r="DK279">
        <v>0</v>
      </c>
      <c r="DL279" t="s">
        <v>3</v>
      </c>
      <c r="DM279">
        <v>0</v>
      </c>
      <c r="DN279" t="s">
        <v>3</v>
      </c>
      <c r="DO279">
        <v>0</v>
      </c>
    </row>
    <row r="280" spans="1:119" x14ac:dyDescent="0.2">
      <c r="A280">
        <f>ROW(Source!A271)</f>
        <v>271</v>
      </c>
      <c r="B280">
        <v>150194011</v>
      </c>
      <c r="C280">
        <v>150196540</v>
      </c>
      <c r="D280">
        <v>147282019</v>
      </c>
      <c r="E280">
        <v>35</v>
      </c>
      <c r="F280">
        <v>1</v>
      </c>
      <c r="G280">
        <v>35</v>
      </c>
      <c r="H280">
        <v>1</v>
      </c>
      <c r="I280" t="s">
        <v>727</v>
      </c>
      <c r="J280" t="s">
        <v>3</v>
      </c>
      <c r="K280" t="s">
        <v>728</v>
      </c>
      <c r="L280">
        <v>1191</v>
      </c>
      <c r="N280">
        <v>1013</v>
      </c>
      <c r="O280" t="s">
        <v>729</v>
      </c>
      <c r="P280" t="s">
        <v>729</v>
      </c>
      <c r="Q280">
        <v>1</v>
      </c>
      <c r="W280">
        <v>0</v>
      </c>
      <c r="X280">
        <v>476480486</v>
      </c>
      <c r="Y280">
        <f>AT280</f>
        <v>0.22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M280">
        <v>-2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0.22</v>
      </c>
      <c r="AU280" t="s">
        <v>3</v>
      </c>
      <c r="AV280">
        <v>1</v>
      </c>
      <c r="AW280">
        <v>2</v>
      </c>
      <c r="AX280">
        <v>150196551</v>
      </c>
      <c r="AY280">
        <v>1</v>
      </c>
      <c r="AZ280">
        <v>0</v>
      </c>
      <c r="BA280">
        <v>280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U280">
        <f>ROUND(AT280*Source!I271*AH280*AL280,2)</f>
        <v>0</v>
      </c>
      <c r="CV280">
        <f>ROUND(Y280*Source!I271,9)</f>
        <v>35.42</v>
      </c>
      <c r="CW280">
        <v>0</v>
      </c>
      <c r="CX280">
        <f>ROUND(Y280*Source!I271,9)</f>
        <v>35.42</v>
      </c>
      <c r="CY280">
        <f>AD280</f>
        <v>0</v>
      </c>
      <c r="CZ280">
        <f>AH280</f>
        <v>0</v>
      </c>
      <c r="DA280">
        <f>AL280</f>
        <v>1</v>
      </c>
      <c r="DB280">
        <f>ROUND(ROUND(AT280*CZ280,2),6)</f>
        <v>0</v>
      </c>
      <c r="DC280">
        <f>ROUND(ROUND(AT280*AG280,2),6)</f>
        <v>0</v>
      </c>
      <c r="DD280" t="s">
        <v>3</v>
      </c>
      <c r="DE280" t="s">
        <v>3</v>
      </c>
      <c r="DF280">
        <f t="shared" si="43"/>
        <v>0</v>
      </c>
      <c r="DG280">
        <f t="shared" si="44"/>
        <v>0</v>
      </c>
      <c r="DH280">
        <f t="shared" si="45"/>
        <v>0</v>
      </c>
      <c r="DI280">
        <f t="shared" si="46"/>
        <v>0</v>
      </c>
      <c r="DJ280">
        <f>DI280</f>
        <v>0</v>
      </c>
      <c r="DK280">
        <v>0</v>
      </c>
      <c r="DL280" t="s">
        <v>3</v>
      </c>
      <c r="DM280">
        <v>0</v>
      </c>
      <c r="DN280" t="s">
        <v>3</v>
      </c>
      <c r="DO280">
        <v>0</v>
      </c>
    </row>
    <row r="281" spans="1:119" x14ac:dyDescent="0.2">
      <c r="A281">
        <f>ROW(Source!A271)</f>
        <v>271</v>
      </c>
      <c r="B281">
        <v>150194011</v>
      </c>
      <c r="C281">
        <v>150196540</v>
      </c>
      <c r="D281">
        <v>147297319</v>
      </c>
      <c r="E281">
        <v>1</v>
      </c>
      <c r="F281">
        <v>1</v>
      </c>
      <c r="G281">
        <v>35</v>
      </c>
      <c r="H281">
        <v>3</v>
      </c>
      <c r="I281" t="s">
        <v>738</v>
      </c>
      <c r="J281" t="s">
        <v>739</v>
      </c>
      <c r="K281" t="s">
        <v>740</v>
      </c>
      <c r="L281">
        <v>1346</v>
      </c>
      <c r="N281">
        <v>1009</v>
      </c>
      <c r="O281" t="s">
        <v>741</v>
      </c>
      <c r="P281" t="s">
        <v>741</v>
      </c>
      <c r="Q281">
        <v>1</v>
      </c>
      <c r="W281">
        <v>0</v>
      </c>
      <c r="X281">
        <v>1286462142</v>
      </c>
      <c r="Y281">
        <f>AT281</f>
        <v>5.0000000000000001E-4</v>
      </c>
      <c r="AA281">
        <v>412.97</v>
      </c>
      <c r="AB281">
        <v>0</v>
      </c>
      <c r="AC281">
        <v>0</v>
      </c>
      <c r="AD281">
        <v>0</v>
      </c>
      <c r="AE281">
        <v>412.97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M281">
        <v>-2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5.0000000000000001E-4</v>
      </c>
      <c r="AU281" t="s">
        <v>3</v>
      </c>
      <c r="AV281">
        <v>0</v>
      </c>
      <c r="AW281">
        <v>2</v>
      </c>
      <c r="AX281">
        <v>150196552</v>
      </c>
      <c r="AY281">
        <v>1</v>
      </c>
      <c r="AZ281">
        <v>0</v>
      </c>
      <c r="BA281">
        <v>281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V281">
        <v>0</v>
      </c>
      <c r="CW281">
        <v>0</v>
      </c>
      <c r="CX281">
        <f>ROUND(Y281*Source!I271,9)</f>
        <v>8.0500000000000002E-2</v>
      </c>
      <c r="CY281">
        <f>AA281</f>
        <v>412.97</v>
      </c>
      <c r="CZ281">
        <f>AE281</f>
        <v>412.97</v>
      </c>
      <c r="DA281">
        <f>AI281</f>
        <v>1</v>
      </c>
      <c r="DB281">
        <f>ROUND(ROUND(AT281*CZ281,2),6)</f>
        <v>0.21</v>
      </c>
      <c r="DC281">
        <f>ROUND(ROUND(AT281*AG281,2),6)</f>
        <v>0</v>
      </c>
      <c r="DD281" t="s">
        <v>3</v>
      </c>
      <c r="DE281" t="s">
        <v>3</v>
      </c>
      <c r="DF281">
        <f t="shared" si="43"/>
        <v>33.24</v>
      </c>
      <c r="DG281">
        <f t="shared" si="44"/>
        <v>0</v>
      </c>
      <c r="DH281">
        <f t="shared" si="45"/>
        <v>0</v>
      </c>
      <c r="DI281">
        <f t="shared" si="46"/>
        <v>0</v>
      </c>
      <c r="DJ281">
        <f>DF281</f>
        <v>33.24</v>
      </c>
      <c r="DK281">
        <v>0</v>
      </c>
      <c r="DL281" t="s">
        <v>3</v>
      </c>
      <c r="DM281">
        <v>0</v>
      </c>
      <c r="DN281" t="s">
        <v>3</v>
      </c>
      <c r="DO281">
        <v>0</v>
      </c>
    </row>
    <row r="282" spans="1:119" x14ac:dyDescent="0.2">
      <c r="A282">
        <f>ROW(Source!A271)</f>
        <v>271</v>
      </c>
      <c r="B282">
        <v>150194011</v>
      </c>
      <c r="C282">
        <v>150196540</v>
      </c>
      <c r="D282">
        <v>147297361</v>
      </c>
      <c r="E282">
        <v>1</v>
      </c>
      <c r="F282">
        <v>1</v>
      </c>
      <c r="G282">
        <v>35</v>
      </c>
      <c r="H282">
        <v>3</v>
      </c>
      <c r="I282" t="s">
        <v>748</v>
      </c>
      <c r="J282" t="s">
        <v>749</v>
      </c>
      <c r="K282" t="s">
        <v>750</v>
      </c>
      <c r="L282">
        <v>1327</v>
      </c>
      <c r="N282">
        <v>1005</v>
      </c>
      <c r="O282" t="s">
        <v>751</v>
      </c>
      <c r="P282" t="s">
        <v>751</v>
      </c>
      <c r="Q282">
        <v>1</v>
      </c>
      <c r="W282">
        <v>0</v>
      </c>
      <c r="X282">
        <v>1402440005</v>
      </c>
      <c r="Y282">
        <f>AT282</f>
        <v>0.1</v>
      </c>
      <c r="AA282">
        <v>48.08</v>
      </c>
      <c r="AB282">
        <v>0</v>
      </c>
      <c r="AC282">
        <v>0</v>
      </c>
      <c r="AD282">
        <v>0</v>
      </c>
      <c r="AE282">
        <v>48.08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M282">
        <v>-2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0.1</v>
      </c>
      <c r="AU282" t="s">
        <v>3</v>
      </c>
      <c r="AV282">
        <v>0</v>
      </c>
      <c r="AW282">
        <v>2</v>
      </c>
      <c r="AX282">
        <v>150196553</v>
      </c>
      <c r="AY282">
        <v>1</v>
      </c>
      <c r="AZ282">
        <v>0</v>
      </c>
      <c r="BA282">
        <v>282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V282">
        <v>0</v>
      </c>
      <c r="CW282">
        <v>0</v>
      </c>
      <c r="CX282">
        <f>ROUND(Y282*Source!I271,9)</f>
        <v>16.100000000000001</v>
      </c>
      <c r="CY282">
        <f>AA282</f>
        <v>48.08</v>
      </c>
      <c r="CZ282">
        <f>AE282</f>
        <v>48.08</v>
      </c>
      <c r="DA282">
        <f>AI282</f>
        <v>1</v>
      </c>
      <c r="DB282">
        <f>ROUND(ROUND(AT282*CZ282,2),6)</f>
        <v>4.8099999999999996</v>
      </c>
      <c r="DC282">
        <f>ROUND(ROUND(AT282*AG282,2),6)</f>
        <v>0</v>
      </c>
      <c r="DD282" t="s">
        <v>3</v>
      </c>
      <c r="DE282" t="s">
        <v>3</v>
      </c>
      <c r="DF282">
        <f t="shared" si="43"/>
        <v>774.09</v>
      </c>
      <c r="DG282">
        <f t="shared" si="44"/>
        <v>0</v>
      </c>
      <c r="DH282">
        <f t="shared" si="45"/>
        <v>0</v>
      </c>
      <c r="DI282">
        <f t="shared" si="46"/>
        <v>0</v>
      </c>
      <c r="DJ282">
        <f>DF282</f>
        <v>774.09</v>
      </c>
      <c r="DK282">
        <v>0</v>
      </c>
      <c r="DL282" t="s">
        <v>3</v>
      </c>
      <c r="DM282">
        <v>0</v>
      </c>
      <c r="DN282" t="s">
        <v>3</v>
      </c>
      <c r="DO282">
        <v>0</v>
      </c>
    </row>
    <row r="283" spans="1:119" x14ac:dyDescent="0.2">
      <c r="A283">
        <f>ROW(Source!A271)</f>
        <v>271</v>
      </c>
      <c r="B283">
        <v>150194011</v>
      </c>
      <c r="C283">
        <v>150196540</v>
      </c>
      <c r="D283">
        <v>147297367</v>
      </c>
      <c r="E283">
        <v>1</v>
      </c>
      <c r="F283">
        <v>1</v>
      </c>
      <c r="G283">
        <v>35</v>
      </c>
      <c r="H283">
        <v>3</v>
      </c>
      <c r="I283" t="s">
        <v>752</v>
      </c>
      <c r="J283" t="s">
        <v>753</v>
      </c>
      <c r="K283" t="s">
        <v>754</v>
      </c>
      <c r="L283">
        <v>1346</v>
      </c>
      <c r="N283">
        <v>1009</v>
      </c>
      <c r="O283" t="s">
        <v>741</v>
      </c>
      <c r="P283" t="s">
        <v>741</v>
      </c>
      <c r="Q283">
        <v>1</v>
      </c>
      <c r="W283">
        <v>0</v>
      </c>
      <c r="X283">
        <v>-20334964</v>
      </c>
      <c r="Y283">
        <f>AT283</f>
        <v>0.05</v>
      </c>
      <c r="AA283">
        <v>29.29</v>
      </c>
      <c r="AB283">
        <v>0</v>
      </c>
      <c r="AC283">
        <v>0</v>
      </c>
      <c r="AD283">
        <v>0</v>
      </c>
      <c r="AE283">
        <v>29.29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M283">
        <v>-2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0.05</v>
      </c>
      <c r="AU283" t="s">
        <v>3</v>
      </c>
      <c r="AV283">
        <v>0</v>
      </c>
      <c r="AW283">
        <v>2</v>
      </c>
      <c r="AX283">
        <v>150196554</v>
      </c>
      <c r="AY283">
        <v>1</v>
      </c>
      <c r="AZ283">
        <v>0</v>
      </c>
      <c r="BA283">
        <v>283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V283">
        <v>0</v>
      </c>
      <c r="CW283">
        <v>0</v>
      </c>
      <c r="CX283">
        <f>ROUND(Y283*Source!I271,9)</f>
        <v>8.0500000000000007</v>
      </c>
      <c r="CY283">
        <f>AA283</f>
        <v>29.29</v>
      </c>
      <c r="CZ283">
        <f>AE283</f>
        <v>29.29</v>
      </c>
      <c r="DA283">
        <f>AI283</f>
        <v>1</v>
      </c>
      <c r="DB283">
        <f>ROUND(ROUND(AT283*CZ283,2),6)</f>
        <v>1.46</v>
      </c>
      <c r="DC283">
        <f>ROUND(ROUND(AT283*AG283,2),6)</f>
        <v>0</v>
      </c>
      <c r="DD283" t="s">
        <v>3</v>
      </c>
      <c r="DE283" t="s">
        <v>3</v>
      </c>
      <c r="DF283">
        <f t="shared" si="43"/>
        <v>235.78</v>
      </c>
      <c r="DG283">
        <f t="shared" si="44"/>
        <v>0</v>
      </c>
      <c r="DH283">
        <f t="shared" si="45"/>
        <v>0</v>
      </c>
      <c r="DI283">
        <f t="shared" si="46"/>
        <v>0</v>
      </c>
      <c r="DJ283">
        <f>DF283</f>
        <v>235.78</v>
      </c>
      <c r="DK283">
        <v>0</v>
      </c>
      <c r="DL283" t="s">
        <v>3</v>
      </c>
      <c r="DM283">
        <v>0</v>
      </c>
      <c r="DN283" t="s">
        <v>3</v>
      </c>
      <c r="DO283">
        <v>0</v>
      </c>
    </row>
    <row r="284" spans="1:119" x14ac:dyDescent="0.2">
      <c r="A284">
        <f>ROW(Source!A271)</f>
        <v>271</v>
      </c>
      <c r="B284">
        <v>150194011</v>
      </c>
      <c r="C284">
        <v>150196540</v>
      </c>
      <c r="D284">
        <v>147297930</v>
      </c>
      <c r="E284">
        <v>1</v>
      </c>
      <c r="F284">
        <v>1</v>
      </c>
      <c r="G284">
        <v>35</v>
      </c>
      <c r="H284">
        <v>3</v>
      </c>
      <c r="I284" t="s">
        <v>762</v>
      </c>
      <c r="J284" t="s">
        <v>763</v>
      </c>
      <c r="K284" t="s">
        <v>764</v>
      </c>
      <c r="L284">
        <v>1327</v>
      </c>
      <c r="N284">
        <v>1005</v>
      </c>
      <c r="O284" t="s">
        <v>751</v>
      </c>
      <c r="P284" t="s">
        <v>751</v>
      </c>
      <c r="Q284">
        <v>1</v>
      </c>
      <c r="W284">
        <v>0</v>
      </c>
      <c r="X284">
        <v>189364196</v>
      </c>
      <c r="Y284">
        <f>AT284</f>
        <v>0.01</v>
      </c>
      <c r="AA284">
        <v>429.34</v>
      </c>
      <c r="AB284">
        <v>0</v>
      </c>
      <c r="AC284">
        <v>0</v>
      </c>
      <c r="AD284">
        <v>0</v>
      </c>
      <c r="AE284">
        <v>429.34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M284">
        <v>-2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0.01</v>
      </c>
      <c r="AU284" t="s">
        <v>3</v>
      </c>
      <c r="AV284">
        <v>0</v>
      </c>
      <c r="AW284">
        <v>2</v>
      </c>
      <c r="AX284">
        <v>150196555</v>
      </c>
      <c r="AY284">
        <v>1</v>
      </c>
      <c r="AZ284">
        <v>0</v>
      </c>
      <c r="BA284">
        <v>284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V284">
        <v>0</v>
      </c>
      <c r="CW284">
        <v>0</v>
      </c>
      <c r="CX284">
        <f>ROUND(Y284*Source!I271,9)</f>
        <v>1.61</v>
      </c>
      <c r="CY284">
        <f>AA284</f>
        <v>429.34</v>
      </c>
      <c r="CZ284">
        <f>AE284</f>
        <v>429.34</v>
      </c>
      <c r="DA284">
        <f>AI284</f>
        <v>1</v>
      </c>
      <c r="DB284">
        <f>ROUND(ROUND(AT284*CZ284,2),6)</f>
        <v>4.29</v>
      </c>
      <c r="DC284">
        <f>ROUND(ROUND(AT284*AG284,2),6)</f>
        <v>0</v>
      </c>
      <c r="DD284" t="s">
        <v>3</v>
      </c>
      <c r="DE284" t="s">
        <v>3</v>
      </c>
      <c r="DF284">
        <f t="shared" si="43"/>
        <v>691.24</v>
      </c>
      <c r="DG284">
        <f t="shared" si="44"/>
        <v>0</v>
      </c>
      <c r="DH284">
        <f t="shared" si="45"/>
        <v>0</v>
      </c>
      <c r="DI284">
        <f t="shared" si="46"/>
        <v>0</v>
      </c>
      <c r="DJ284">
        <f>DF284</f>
        <v>691.24</v>
      </c>
      <c r="DK284">
        <v>0</v>
      </c>
      <c r="DL284" t="s">
        <v>3</v>
      </c>
      <c r="DM284">
        <v>0</v>
      </c>
      <c r="DN284" t="s">
        <v>3</v>
      </c>
      <c r="DO284">
        <v>0</v>
      </c>
    </row>
    <row r="285" spans="1:119" x14ac:dyDescent="0.2">
      <c r="A285">
        <f>ROW(Source!A272)</f>
        <v>272</v>
      </c>
      <c r="B285">
        <v>150194011</v>
      </c>
      <c r="C285">
        <v>150196556</v>
      </c>
      <c r="D285">
        <v>147282019</v>
      </c>
      <c r="E285">
        <v>35</v>
      </c>
      <c r="F285">
        <v>1</v>
      </c>
      <c r="G285">
        <v>35</v>
      </c>
      <c r="H285">
        <v>1</v>
      </c>
      <c r="I285" t="s">
        <v>727</v>
      </c>
      <c r="J285" t="s">
        <v>3</v>
      </c>
      <c r="K285" t="s">
        <v>728</v>
      </c>
      <c r="L285">
        <v>1191</v>
      </c>
      <c r="N285">
        <v>1013</v>
      </c>
      <c r="O285" t="s">
        <v>729</v>
      </c>
      <c r="P285" t="s">
        <v>729</v>
      </c>
      <c r="Q285">
        <v>1</v>
      </c>
      <c r="W285">
        <v>0</v>
      </c>
      <c r="X285">
        <v>476480486</v>
      </c>
      <c r="Y285">
        <f>(AT285*11)</f>
        <v>1.21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M285">
        <v>-2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0.11</v>
      </c>
      <c r="AU285" t="s">
        <v>33</v>
      </c>
      <c r="AV285">
        <v>1</v>
      </c>
      <c r="AW285">
        <v>2</v>
      </c>
      <c r="AX285">
        <v>150196563</v>
      </c>
      <c r="AY285">
        <v>1</v>
      </c>
      <c r="AZ285">
        <v>0</v>
      </c>
      <c r="BA285">
        <v>285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U285">
        <f>ROUND(AT285*Source!I272*AH285*AL285,2)</f>
        <v>0</v>
      </c>
      <c r="CV285">
        <f>ROUND(Y285*Source!I272,9)</f>
        <v>194.81</v>
      </c>
      <c r="CW285">
        <v>0</v>
      </c>
      <c r="CX285">
        <f>ROUND(Y285*Source!I272,9)</f>
        <v>194.81</v>
      </c>
      <c r="CY285">
        <f>AD285</f>
        <v>0</v>
      </c>
      <c r="CZ285">
        <f>AH285</f>
        <v>0</v>
      </c>
      <c r="DA285">
        <f>AL285</f>
        <v>1</v>
      </c>
      <c r="DB285">
        <f>ROUND((ROUND(AT285*CZ285,2)*11),6)</f>
        <v>0</v>
      </c>
      <c r="DC285">
        <f>ROUND((ROUND(AT285*AG285,2)*11),6)</f>
        <v>0</v>
      </c>
      <c r="DD285" t="s">
        <v>3</v>
      </c>
      <c r="DE285" t="s">
        <v>3</v>
      </c>
      <c r="DF285">
        <f t="shared" si="43"/>
        <v>0</v>
      </c>
      <c r="DG285">
        <f t="shared" si="44"/>
        <v>0</v>
      </c>
      <c r="DH285">
        <f t="shared" si="45"/>
        <v>0</v>
      </c>
      <c r="DI285">
        <f t="shared" si="46"/>
        <v>0</v>
      </c>
      <c r="DJ285">
        <f>DI285</f>
        <v>0</v>
      </c>
      <c r="DK285">
        <v>0</v>
      </c>
      <c r="DL285" t="s">
        <v>3</v>
      </c>
      <c r="DM285">
        <v>0</v>
      </c>
      <c r="DN285" t="s">
        <v>3</v>
      </c>
      <c r="DO285">
        <v>0</v>
      </c>
    </row>
    <row r="286" spans="1:119" x14ac:dyDescent="0.2">
      <c r="A286">
        <f>ROW(Source!A272)</f>
        <v>272</v>
      </c>
      <c r="B286">
        <v>150194011</v>
      </c>
      <c r="C286">
        <v>150196556</v>
      </c>
      <c r="D286">
        <v>147297361</v>
      </c>
      <c r="E286">
        <v>1</v>
      </c>
      <c r="F286">
        <v>1</v>
      </c>
      <c r="G286">
        <v>35</v>
      </c>
      <c r="H286">
        <v>3</v>
      </c>
      <c r="I286" t="s">
        <v>748</v>
      </c>
      <c r="J286" t="s">
        <v>749</v>
      </c>
      <c r="K286" t="s">
        <v>750</v>
      </c>
      <c r="L286">
        <v>1327</v>
      </c>
      <c r="N286">
        <v>1005</v>
      </c>
      <c r="O286" t="s">
        <v>751</v>
      </c>
      <c r="P286" t="s">
        <v>751</v>
      </c>
      <c r="Q286">
        <v>1</v>
      </c>
      <c r="W286">
        <v>0</v>
      </c>
      <c r="X286">
        <v>1402440005</v>
      </c>
      <c r="Y286">
        <f>(AT286*11)</f>
        <v>1.1000000000000001</v>
      </c>
      <c r="AA286">
        <v>48.08</v>
      </c>
      <c r="AB286">
        <v>0</v>
      </c>
      <c r="AC286">
        <v>0</v>
      </c>
      <c r="AD286">
        <v>0</v>
      </c>
      <c r="AE286">
        <v>48.08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M286">
        <v>-2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0.1</v>
      </c>
      <c r="AU286" t="s">
        <v>33</v>
      </c>
      <c r="AV286">
        <v>0</v>
      </c>
      <c r="AW286">
        <v>2</v>
      </c>
      <c r="AX286">
        <v>150196564</v>
      </c>
      <c r="AY286">
        <v>1</v>
      </c>
      <c r="AZ286">
        <v>0</v>
      </c>
      <c r="BA286">
        <v>286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V286">
        <v>0</v>
      </c>
      <c r="CW286">
        <v>0</v>
      </c>
      <c r="CX286">
        <f>ROUND(Y286*Source!I272,9)</f>
        <v>177.1</v>
      </c>
      <c r="CY286">
        <f>AA286</f>
        <v>48.08</v>
      </c>
      <c r="CZ286">
        <f>AE286</f>
        <v>48.08</v>
      </c>
      <c r="DA286">
        <f>AI286</f>
        <v>1</v>
      </c>
      <c r="DB286">
        <f>ROUND((ROUND(AT286*CZ286,2)*11),6)</f>
        <v>52.91</v>
      </c>
      <c r="DC286">
        <f>ROUND((ROUND(AT286*AG286,2)*11),6)</f>
        <v>0</v>
      </c>
      <c r="DD286" t="s">
        <v>3</v>
      </c>
      <c r="DE286" t="s">
        <v>3</v>
      </c>
      <c r="DF286">
        <f t="shared" si="43"/>
        <v>8514.9699999999993</v>
      </c>
      <c r="DG286">
        <f t="shared" si="44"/>
        <v>0</v>
      </c>
      <c r="DH286">
        <f t="shared" si="45"/>
        <v>0</v>
      </c>
      <c r="DI286">
        <f t="shared" si="46"/>
        <v>0</v>
      </c>
      <c r="DJ286">
        <f>DF286</f>
        <v>8514.9699999999993</v>
      </c>
      <c r="DK286">
        <v>0</v>
      </c>
      <c r="DL286" t="s">
        <v>3</v>
      </c>
      <c r="DM286">
        <v>0</v>
      </c>
      <c r="DN286" t="s">
        <v>3</v>
      </c>
      <c r="DO286">
        <v>0</v>
      </c>
    </row>
    <row r="287" spans="1:119" x14ac:dyDescent="0.2">
      <c r="A287">
        <f>ROW(Source!A272)</f>
        <v>272</v>
      </c>
      <c r="B287">
        <v>150194011</v>
      </c>
      <c r="C287">
        <v>150196556</v>
      </c>
      <c r="D287">
        <v>147297367</v>
      </c>
      <c r="E287">
        <v>1</v>
      </c>
      <c r="F287">
        <v>1</v>
      </c>
      <c r="G287">
        <v>35</v>
      </c>
      <c r="H287">
        <v>3</v>
      </c>
      <c r="I287" t="s">
        <v>752</v>
      </c>
      <c r="J287" t="s">
        <v>753</v>
      </c>
      <c r="K287" t="s">
        <v>754</v>
      </c>
      <c r="L287">
        <v>1346</v>
      </c>
      <c r="N287">
        <v>1009</v>
      </c>
      <c r="O287" t="s">
        <v>741</v>
      </c>
      <c r="P287" t="s">
        <v>741</v>
      </c>
      <c r="Q287">
        <v>1</v>
      </c>
      <c r="W287">
        <v>0</v>
      </c>
      <c r="X287">
        <v>-20334964</v>
      </c>
      <c r="Y287">
        <f>(AT287*11)</f>
        <v>0.55000000000000004</v>
      </c>
      <c r="AA287">
        <v>29.29</v>
      </c>
      <c r="AB287">
        <v>0</v>
      </c>
      <c r="AC287">
        <v>0</v>
      </c>
      <c r="AD287">
        <v>0</v>
      </c>
      <c r="AE287">
        <v>29.29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M287">
        <v>-2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0.05</v>
      </c>
      <c r="AU287" t="s">
        <v>33</v>
      </c>
      <c r="AV287">
        <v>0</v>
      </c>
      <c r="AW287">
        <v>2</v>
      </c>
      <c r="AX287">
        <v>150196565</v>
      </c>
      <c r="AY287">
        <v>1</v>
      </c>
      <c r="AZ287">
        <v>0</v>
      </c>
      <c r="BA287">
        <v>287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V287">
        <v>0</v>
      </c>
      <c r="CW287">
        <v>0</v>
      </c>
      <c r="CX287">
        <f>ROUND(Y287*Source!I272,9)</f>
        <v>88.55</v>
      </c>
      <c r="CY287">
        <f>AA287</f>
        <v>29.29</v>
      </c>
      <c r="CZ287">
        <f>AE287</f>
        <v>29.29</v>
      </c>
      <c r="DA287">
        <f>AI287</f>
        <v>1</v>
      </c>
      <c r="DB287">
        <f>ROUND((ROUND(AT287*CZ287,2)*11),6)</f>
        <v>16.059999999999999</v>
      </c>
      <c r="DC287">
        <f>ROUND((ROUND(AT287*AG287,2)*11),6)</f>
        <v>0</v>
      </c>
      <c r="DD287" t="s">
        <v>3</v>
      </c>
      <c r="DE287" t="s">
        <v>3</v>
      </c>
      <c r="DF287">
        <f t="shared" si="43"/>
        <v>2593.63</v>
      </c>
      <c r="DG287">
        <f t="shared" si="44"/>
        <v>0</v>
      </c>
      <c r="DH287">
        <f t="shared" si="45"/>
        <v>0</v>
      </c>
      <c r="DI287">
        <f t="shared" si="46"/>
        <v>0</v>
      </c>
      <c r="DJ287">
        <f>DF287</f>
        <v>2593.63</v>
      </c>
      <c r="DK287">
        <v>0</v>
      </c>
      <c r="DL287" t="s">
        <v>3</v>
      </c>
      <c r="DM287">
        <v>0</v>
      </c>
      <c r="DN287" t="s">
        <v>3</v>
      </c>
      <c r="DO287">
        <v>0</v>
      </c>
    </row>
    <row r="288" spans="1:119" x14ac:dyDescent="0.2">
      <c r="A288">
        <f>ROW(Source!A308)</f>
        <v>308</v>
      </c>
      <c r="B288">
        <v>150194011</v>
      </c>
      <c r="C288">
        <v>150196566</v>
      </c>
      <c r="D288">
        <v>147282019</v>
      </c>
      <c r="E288">
        <v>35</v>
      </c>
      <c r="F288">
        <v>1</v>
      </c>
      <c r="G288">
        <v>35</v>
      </c>
      <c r="H288">
        <v>1</v>
      </c>
      <c r="I288" t="s">
        <v>727</v>
      </c>
      <c r="J288" t="s">
        <v>3</v>
      </c>
      <c r="K288" t="s">
        <v>728</v>
      </c>
      <c r="L288">
        <v>1191</v>
      </c>
      <c r="N288">
        <v>1013</v>
      </c>
      <c r="O288" t="s">
        <v>729</v>
      </c>
      <c r="P288" t="s">
        <v>729</v>
      </c>
      <c r="Q288">
        <v>1</v>
      </c>
      <c r="W288">
        <v>0</v>
      </c>
      <c r="X288">
        <v>476480486</v>
      </c>
      <c r="Y288">
        <f>AT288</f>
        <v>6.4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M288">
        <v>-2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6.4</v>
      </c>
      <c r="AU288" t="s">
        <v>3</v>
      </c>
      <c r="AV288">
        <v>1</v>
      </c>
      <c r="AW288">
        <v>2</v>
      </c>
      <c r="AX288">
        <v>150196571</v>
      </c>
      <c r="AY288">
        <v>1</v>
      </c>
      <c r="AZ288">
        <v>0</v>
      </c>
      <c r="BA288">
        <v>288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U288">
        <f>ROUND(AT288*Source!I308*AH288*AL288,2)</f>
        <v>0</v>
      </c>
      <c r="CV288">
        <f>ROUND(Y288*Source!I308,9)</f>
        <v>0.64</v>
      </c>
      <c r="CW288">
        <v>0</v>
      </c>
      <c r="CX288">
        <f>ROUND(Y288*Source!I308,9)</f>
        <v>0.64</v>
      </c>
      <c r="CY288">
        <f>AD288</f>
        <v>0</v>
      </c>
      <c r="CZ288">
        <f>AH288</f>
        <v>0</v>
      </c>
      <c r="DA288">
        <f>AL288</f>
        <v>1</v>
      </c>
      <c r="DB288">
        <f>ROUND(ROUND(AT288*CZ288,2),6)</f>
        <v>0</v>
      </c>
      <c r="DC288">
        <f>ROUND(ROUND(AT288*AG288,2),6)</f>
        <v>0</v>
      </c>
      <c r="DD288" t="s">
        <v>3</v>
      </c>
      <c r="DE288" t="s">
        <v>3</v>
      </c>
      <c r="DF288">
        <f t="shared" si="43"/>
        <v>0</v>
      </c>
      <c r="DG288">
        <f t="shared" si="44"/>
        <v>0</v>
      </c>
      <c r="DH288">
        <f t="shared" si="45"/>
        <v>0</v>
      </c>
      <c r="DI288">
        <f t="shared" si="46"/>
        <v>0</v>
      </c>
      <c r="DJ288">
        <f>DI288</f>
        <v>0</v>
      </c>
      <c r="DK288">
        <v>0</v>
      </c>
      <c r="DL288" t="s">
        <v>3</v>
      </c>
      <c r="DM288">
        <v>0</v>
      </c>
      <c r="DN288" t="s">
        <v>3</v>
      </c>
      <c r="DO288">
        <v>0</v>
      </c>
    </row>
    <row r="289" spans="1:119" x14ac:dyDescent="0.2">
      <c r="A289">
        <f>ROW(Source!A308)</f>
        <v>308</v>
      </c>
      <c r="B289">
        <v>150194011</v>
      </c>
      <c r="C289">
        <v>150196566</v>
      </c>
      <c r="D289">
        <v>147297361</v>
      </c>
      <c r="E289">
        <v>1</v>
      </c>
      <c r="F289">
        <v>1</v>
      </c>
      <c r="G289">
        <v>35</v>
      </c>
      <c r="H289">
        <v>3</v>
      </c>
      <c r="I289" t="s">
        <v>748</v>
      </c>
      <c r="J289" t="s">
        <v>749</v>
      </c>
      <c r="K289" t="s">
        <v>750</v>
      </c>
      <c r="L289">
        <v>1327</v>
      </c>
      <c r="N289">
        <v>1005</v>
      </c>
      <c r="O289" t="s">
        <v>751</v>
      </c>
      <c r="P289" t="s">
        <v>751</v>
      </c>
      <c r="Q289">
        <v>1</v>
      </c>
      <c r="W289">
        <v>0</v>
      </c>
      <c r="X289">
        <v>1402440005</v>
      </c>
      <c r="Y289">
        <f>AT289</f>
        <v>1</v>
      </c>
      <c r="AA289">
        <v>48.08</v>
      </c>
      <c r="AB289">
        <v>0</v>
      </c>
      <c r="AC289">
        <v>0</v>
      </c>
      <c r="AD289">
        <v>0</v>
      </c>
      <c r="AE289">
        <v>48.08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M289">
        <v>-2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1</v>
      </c>
      <c r="AU289" t="s">
        <v>3</v>
      </c>
      <c r="AV289">
        <v>0</v>
      </c>
      <c r="AW289">
        <v>2</v>
      </c>
      <c r="AX289">
        <v>150196572</v>
      </c>
      <c r="AY289">
        <v>1</v>
      </c>
      <c r="AZ289">
        <v>0</v>
      </c>
      <c r="BA289">
        <v>289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V289">
        <v>0</v>
      </c>
      <c r="CW289">
        <v>0</v>
      </c>
      <c r="CX289">
        <f>ROUND(Y289*Source!I308,9)</f>
        <v>0.1</v>
      </c>
      <c r="CY289">
        <f>AA289</f>
        <v>48.08</v>
      </c>
      <c r="CZ289">
        <f>AE289</f>
        <v>48.08</v>
      </c>
      <c r="DA289">
        <f>AI289</f>
        <v>1</v>
      </c>
      <c r="DB289">
        <f>ROUND(ROUND(AT289*CZ289,2),6)</f>
        <v>48.08</v>
      </c>
      <c r="DC289">
        <f>ROUND(ROUND(AT289*AG289,2),6)</f>
        <v>0</v>
      </c>
      <c r="DD289" t="s">
        <v>3</v>
      </c>
      <c r="DE289" t="s">
        <v>3</v>
      </c>
      <c r="DF289">
        <f t="shared" si="43"/>
        <v>4.8099999999999996</v>
      </c>
      <c r="DG289">
        <f t="shared" si="44"/>
        <v>0</v>
      </c>
      <c r="DH289">
        <f t="shared" si="45"/>
        <v>0</v>
      </c>
      <c r="DI289">
        <f t="shared" si="46"/>
        <v>0</v>
      </c>
      <c r="DJ289">
        <f>DF289</f>
        <v>4.8099999999999996</v>
      </c>
      <c r="DK289">
        <v>0</v>
      </c>
      <c r="DL289" t="s">
        <v>3</v>
      </c>
      <c r="DM289">
        <v>0</v>
      </c>
      <c r="DN289" t="s">
        <v>3</v>
      </c>
      <c r="DO289">
        <v>0</v>
      </c>
    </row>
    <row r="290" spans="1:119" x14ac:dyDescent="0.2">
      <c r="A290">
        <f>ROW(Source!A309)</f>
        <v>309</v>
      </c>
      <c r="B290">
        <v>150194011</v>
      </c>
      <c r="C290">
        <v>150196573</v>
      </c>
      <c r="D290">
        <v>147282019</v>
      </c>
      <c r="E290">
        <v>35</v>
      </c>
      <c r="F290">
        <v>1</v>
      </c>
      <c r="G290">
        <v>35</v>
      </c>
      <c r="H290">
        <v>1</v>
      </c>
      <c r="I290" t="s">
        <v>727</v>
      </c>
      <c r="J290" t="s">
        <v>3</v>
      </c>
      <c r="K290" t="s">
        <v>728</v>
      </c>
      <c r="L290">
        <v>1191</v>
      </c>
      <c r="N290">
        <v>1013</v>
      </c>
      <c r="O290" t="s">
        <v>729</v>
      </c>
      <c r="P290" t="s">
        <v>729</v>
      </c>
      <c r="Q290">
        <v>1</v>
      </c>
      <c r="W290">
        <v>0</v>
      </c>
      <c r="X290">
        <v>476480486</v>
      </c>
      <c r="Y290">
        <f>(AT290*11)</f>
        <v>27.83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M290">
        <v>-2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2.5299999999999998</v>
      </c>
      <c r="AU290" t="s">
        <v>33</v>
      </c>
      <c r="AV290">
        <v>1</v>
      </c>
      <c r="AW290">
        <v>2</v>
      </c>
      <c r="AX290">
        <v>150196578</v>
      </c>
      <c r="AY290">
        <v>1</v>
      </c>
      <c r="AZ290">
        <v>0</v>
      </c>
      <c r="BA290">
        <v>290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U290">
        <f>ROUND(AT290*Source!I309*AH290*AL290,2)</f>
        <v>0</v>
      </c>
      <c r="CV290">
        <f>ROUND(Y290*Source!I309,9)</f>
        <v>2.7829999999999999</v>
      </c>
      <c r="CW290">
        <v>0</v>
      </c>
      <c r="CX290">
        <f>ROUND(Y290*Source!I309,9)</f>
        <v>2.7829999999999999</v>
      </c>
      <c r="CY290">
        <f>AD290</f>
        <v>0</v>
      </c>
      <c r="CZ290">
        <f>AH290</f>
        <v>0</v>
      </c>
      <c r="DA290">
        <f>AL290</f>
        <v>1</v>
      </c>
      <c r="DB290">
        <f>ROUND((ROUND(AT290*CZ290,2)*11),6)</f>
        <v>0</v>
      </c>
      <c r="DC290">
        <f>ROUND((ROUND(AT290*AG290,2)*11),6)</f>
        <v>0</v>
      </c>
      <c r="DD290" t="s">
        <v>3</v>
      </c>
      <c r="DE290" t="s">
        <v>3</v>
      </c>
      <c r="DF290">
        <f t="shared" si="43"/>
        <v>0</v>
      </c>
      <c r="DG290">
        <f t="shared" si="44"/>
        <v>0</v>
      </c>
      <c r="DH290">
        <f t="shared" si="45"/>
        <v>0</v>
      </c>
      <c r="DI290">
        <f t="shared" si="46"/>
        <v>0</v>
      </c>
      <c r="DJ290">
        <f>DI290</f>
        <v>0</v>
      </c>
      <c r="DK290">
        <v>0</v>
      </c>
      <c r="DL290" t="s">
        <v>3</v>
      </c>
      <c r="DM290">
        <v>0</v>
      </c>
      <c r="DN290" t="s">
        <v>3</v>
      </c>
      <c r="DO290">
        <v>0</v>
      </c>
    </row>
    <row r="291" spans="1:119" x14ac:dyDescent="0.2">
      <c r="A291">
        <f>ROW(Source!A309)</f>
        <v>309</v>
      </c>
      <c r="B291">
        <v>150194011</v>
      </c>
      <c r="C291">
        <v>150196573</v>
      </c>
      <c r="D291">
        <v>147297361</v>
      </c>
      <c r="E291">
        <v>1</v>
      </c>
      <c r="F291">
        <v>1</v>
      </c>
      <c r="G291">
        <v>35</v>
      </c>
      <c r="H291">
        <v>3</v>
      </c>
      <c r="I291" t="s">
        <v>748</v>
      </c>
      <c r="J291" t="s">
        <v>749</v>
      </c>
      <c r="K291" t="s">
        <v>750</v>
      </c>
      <c r="L291">
        <v>1327</v>
      </c>
      <c r="N291">
        <v>1005</v>
      </c>
      <c r="O291" t="s">
        <v>751</v>
      </c>
      <c r="P291" t="s">
        <v>751</v>
      </c>
      <c r="Q291">
        <v>1</v>
      </c>
      <c r="W291">
        <v>0</v>
      </c>
      <c r="X291">
        <v>1402440005</v>
      </c>
      <c r="Y291">
        <f>(AT291*11)</f>
        <v>1.1000000000000001</v>
      </c>
      <c r="AA291">
        <v>48.08</v>
      </c>
      <c r="AB291">
        <v>0</v>
      </c>
      <c r="AC291">
        <v>0</v>
      </c>
      <c r="AD291">
        <v>0</v>
      </c>
      <c r="AE291">
        <v>48.08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M291">
        <v>-2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0.1</v>
      </c>
      <c r="AU291" t="s">
        <v>33</v>
      </c>
      <c r="AV291">
        <v>0</v>
      </c>
      <c r="AW291">
        <v>2</v>
      </c>
      <c r="AX291">
        <v>150196579</v>
      </c>
      <c r="AY291">
        <v>1</v>
      </c>
      <c r="AZ291">
        <v>0</v>
      </c>
      <c r="BA291">
        <v>291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V291">
        <v>0</v>
      </c>
      <c r="CW291">
        <v>0</v>
      </c>
      <c r="CX291">
        <f>ROUND(Y291*Source!I309,9)</f>
        <v>0.11</v>
      </c>
      <c r="CY291">
        <f>AA291</f>
        <v>48.08</v>
      </c>
      <c r="CZ291">
        <f>AE291</f>
        <v>48.08</v>
      </c>
      <c r="DA291">
        <f>AI291</f>
        <v>1</v>
      </c>
      <c r="DB291">
        <f>ROUND((ROUND(AT291*CZ291,2)*11),6)</f>
        <v>52.91</v>
      </c>
      <c r="DC291">
        <f>ROUND((ROUND(AT291*AG291,2)*11),6)</f>
        <v>0</v>
      </c>
      <c r="DD291" t="s">
        <v>3</v>
      </c>
      <c r="DE291" t="s">
        <v>3</v>
      </c>
      <c r="DF291">
        <f t="shared" si="43"/>
        <v>5.29</v>
      </c>
      <c r="DG291">
        <f t="shared" si="44"/>
        <v>0</v>
      </c>
      <c r="DH291">
        <f t="shared" si="45"/>
        <v>0</v>
      </c>
      <c r="DI291">
        <f t="shared" si="46"/>
        <v>0</v>
      </c>
      <c r="DJ291">
        <f>DF291</f>
        <v>5.29</v>
      </c>
      <c r="DK291">
        <v>0</v>
      </c>
      <c r="DL291" t="s">
        <v>3</v>
      </c>
      <c r="DM291">
        <v>0</v>
      </c>
      <c r="DN291" t="s">
        <v>3</v>
      </c>
      <c r="DO291">
        <v>0</v>
      </c>
    </row>
    <row r="292" spans="1:119" x14ac:dyDescent="0.2">
      <c r="A292">
        <f>ROW(Source!A310)</f>
        <v>310</v>
      </c>
      <c r="B292">
        <v>150194011</v>
      </c>
      <c r="C292">
        <v>150196580</v>
      </c>
      <c r="D292">
        <v>147282019</v>
      </c>
      <c r="E292">
        <v>35</v>
      </c>
      <c r="F292">
        <v>1</v>
      </c>
      <c r="G292">
        <v>35</v>
      </c>
      <c r="H292">
        <v>1</v>
      </c>
      <c r="I292" t="s">
        <v>727</v>
      </c>
      <c r="J292" t="s">
        <v>3</v>
      </c>
      <c r="K292" t="s">
        <v>728</v>
      </c>
      <c r="L292">
        <v>1191</v>
      </c>
      <c r="N292">
        <v>1013</v>
      </c>
      <c r="O292" t="s">
        <v>729</v>
      </c>
      <c r="P292" t="s">
        <v>729</v>
      </c>
      <c r="Q292">
        <v>1</v>
      </c>
      <c r="W292">
        <v>0</v>
      </c>
      <c r="X292">
        <v>476480486</v>
      </c>
      <c r="Y292">
        <f>(AT292*3)</f>
        <v>0.60000000000000009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M292">
        <v>-2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0.2</v>
      </c>
      <c r="AU292" t="s">
        <v>317</v>
      </c>
      <c r="AV292">
        <v>1</v>
      </c>
      <c r="AW292">
        <v>2</v>
      </c>
      <c r="AX292">
        <v>150196585</v>
      </c>
      <c r="AY292">
        <v>1</v>
      </c>
      <c r="AZ292">
        <v>0</v>
      </c>
      <c r="BA292">
        <v>292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U292">
        <f>ROUND(AT292*Source!I310*AH292*AL292,2)</f>
        <v>0</v>
      </c>
      <c r="CV292">
        <f>ROUND(Y292*Source!I310,9)</f>
        <v>0.6</v>
      </c>
      <c r="CW292">
        <v>0</v>
      </c>
      <c r="CX292">
        <f>ROUND(Y292*Source!I310,9)</f>
        <v>0.6</v>
      </c>
      <c r="CY292">
        <f>AD292</f>
        <v>0</v>
      </c>
      <c r="CZ292">
        <f>AH292</f>
        <v>0</v>
      </c>
      <c r="DA292">
        <f>AL292</f>
        <v>1</v>
      </c>
      <c r="DB292">
        <f>ROUND((ROUND(AT292*CZ292,2)*3),6)</f>
        <v>0</v>
      </c>
      <c r="DC292">
        <f>ROUND((ROUND(AT292*AG292,2)*3),6)</f>
        <v>0</v>
      </c>
      <c r="DD292" t="s">
        <v>3</v>
      </c>
      <c r="DE292" t="s">
        <v>3</v>
      </c>
      <c r="DF292">
        <f t="shared" si="43"/>
        <v>0</v>
      </c>
      <c r="DG292">
        <f t="shared" si="44"/>
        <v>0</v>
      </c>
      <c r="DH292">
        <f t="shared" si="45"/>
        <v>0</v>
      </c>
      <c r="DI292">
        <f t="shared" si="46"/>
        <v>0</v>
      </c>
      <c r="DJ292">
        <f>DI292</f>
        <v>0</v>
      </c>
      <c r="DK292">
        <v>0</v>
      </c>
      <c r="DL292" t="s">
        <v>3</v>
      </c>
      <c r="DM292">
        <v>0</v>
      </c>
      <c r="DN292" t="s">
        <v>3</v>
      </c>
      <c r="DO292">
        <v>0</v>
      </c>
    </row>
    <row r="293" spans="1:119" x14ac:dyDescent="0.2">
      <c r="A293">
        <f>ROW(Source!A310)</f>
        <v>310</v>
      </c>
      <c r="B293">
        <v>150194011</v>
      </c>
      <c r="C293">
        <v>150196580</v>
      </c>
      <c r="D293">
        <v>147297367</v>
      </c>
      <c r="E293">
        <v>1</v>
      </c>
      <c r="F293">
        <v>1</v>
      </c>
      <c r="G293">
        <v>35</v>
      </c>
      <c r="H293">
        <v>3</v>
      </c>
      <c r="I293" t="s">
        <v>752</v>
      </c>
      <c r="J293" t="s">
        <v>753</v>
      </c>
      <c r="K293" t="s">
        <v>754</v>
      </c>
      <c r="L293">
        <v>1346</v>
      </c>
      <c r="N293">
        <v>1009</v>
      </c>
      <c r="O293" t="s">
        <v>741</v>
      </c>
      <c r="P293" t="s">
        <v>741</v>
      </c>
      <c r="Q293">
        <v>1</v>
      </c>
      <c r="W293">
        <v>0</v>
      </c>
      <c r="X293">
        <v>-20334964</v>
      </c>
      <c r="Y293">
        <f>(AT293*3)</f>
        <v>0.03</v>
      </c>
      <c r="AA293">
        <v>29.29</v>
      </c>
      <c r="AB293">
        <v>0</v>
      </c>
      <c r="AC293">
        <v>0</v>
      </c>
      <c r="AD293">
        <v>0</v>
      </c>
      <c r="AE293">
        <v>29.29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M293">
        <v>-2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0.01</v>
      </c>
      <c r="AU293" t="s">
        <v>317</v>
      </c>
      <c r="AV293">
        <v>0</v>
      </c>
      <c r="AW293">
        <v>2</v>
      </c>
      <c r="AX293">
        <v>150196586</v>
      </c>
      <c r="AY293">
        <v>1</v>
      </c>
      <c r="AZ293">
        <v>0</v>
      </c>
      <c r="BA293">
        <v>293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V293">
        <v>0</v>
      </c>
      <c r="CW293">
        <v>0</v>
      </c>
      <c r="CX293">
        <f>ROUND(Y293*Source!I310,9)</f>
        <v>0.03</v>
      </c>
      <c r="CY293">
        <f>AA293</f>
        <v>29.29</v>
      </c>
      <c r="CZ293">
        <f>AE293</f>
        <v>29.29</v>
      </c>
      <c r="DA293">
        <f>AI293</f>
        <v>1</v>
      </c>
      <c r="DB293">
        <f>ROUND((ROUND(AT293*CZ293,2)*3),6)</f>
        <v>0.87</v>
      </c>
      <c r="DC293">
        <f>ROUND((ROUND(AT293*AG293,2)*3),6)</f>
        <v>0</v>
      </c>
      <c r="DD293" t="s">
        <v>3</v>
      </c>
      <c r="DE293" t="s">
        <v>3</v>
      </c>
      <c r="DF293">
        <f t="shared" si="43"/>
        <v>0.88</v>
      </c>
      <c r="DG293">
        <f t="shared" si="44"/>
        <v>0</v>
      </c>
      <c r="DH293">
        <f t="shared" si="45"/>
        <v>0</v>
      </c>
      <c r="DI293">
        <f t="shared" si="46"/>
        <v>0</v>
      </c>
      <c r="DJ293">
        <f>DF293</f>
        <v>0.88</v>
      </c>
      <c r="DK293">
        <v>0</v>
      </c>
      <c r="DL293" t="s">
        <v>3</v>
      </c>
      <c r="DM293">
        <v>0</v>
      </c>
      <c r="DN293" t="s">
        <v>3</v>
      </c>
      <c r="DO293">
        <v>0</v>
      </c>
    </row>
    <row r="294" spans="1:119" x14ac:dyDescent="0.2">
      <c r="A294">
        <f>ROW(Source!A311)</f>
        <v>311</v>
      </c>
      <c r="B294">
        <v>150194011</v>
      </c>
      <c r="C294">
        <v>150196587</v>
      </c>
      <c r="D294">
        <v>147282019</v>
      </c>
      <c r="E294">
        <v>35</v>
      </c>
      <c r="F294">
        <v>1</v>
      </c>
      <c r="G294">
        <v>35</v>
      </c>
      <c r="H294">
        <v>1</v>
      </c>
      <c r="I294" t="s">
        <v>727</v>
      </c>
      <c r="J294" t="s">
        <v>3</v>
      </c>
      <c r="K294" t="s">
        <v>728</v>
      </c>
      <c r="L294">
        <v>1191</v>
      </c>
      <c r="N294">
        <v>1013</v>
      </c>
      <c r="O294" t="s">
        <v>729</v>
      </c>
      <c r="P294" t="s">
        <v>729</v>
      </c>
      <c r="Q294">
        <v>1</v>
      </c>
      <c r="W294">
        <v>0</v>
      </c>
      <c r="X294">
        <v>476480486</v>
      </c>
      <c r="Y294">
        <f>(AT294*0.7)</f>
        <v>0.24499999999999997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M294">
        <v>-2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0.35</v>
      </c>
      <c r="AU294" t="s">
        <v>22</v>
      </c>
      <c r="AV294">
        <v>1</v>
      </c>
      <c r="AW294">
        <v>2</v>
      </c>
      <c r="AX294">
        <v>150196602</v>
      </c>
      <c r="AY294">
        <v>1</v>
      </c>
      <c r="AZ294">
        <v>0</v>
      </c>
      <c r="BA294">
        <v>294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U294">
        <f>ROUND(AT294*Source!I311*AH294*AL294,2)</f>
        <v>0</v>
      </c>
      <c r="CV294">
        <f>ROUND(Y294*Source!I311,9)</f>
        <v>0.245</v>
      </c>
      <c r="CW294">
        <v>0</v>
      </c>
      <c r="CX294">
        <f>ROUND(Y294*Source!I311,9)</f>
        <v>0.245</v>
      </c>
      <c r="CY294">
        <f>AD294</f>
        <v>0</v>
      </c>
      <c r="CZ294">
        <f>AH294</f>
        <v>0</v>
      </c>
      <c r="DA294">
        <f>AL294</f>
        <v>1</v>
      </c>
      <c r="DB294">
        <f>ROUND((ROUND(AT294*CZ294,2)*0.7),6)</f>
        <v>0</v>
      </c>
      <c r="DC294">
        <f>ROUND((ROUND(AT294*AG294,2)*0.7),6)</f>
        <v>0</v>
      </c>
      <c r="DD294" t="s">
        <v>3</v>
      </c>
      <c r="DE294" t="s">
        <v>3</v>
      </c>
      <c r="DF294">
        <f t="shared" si="43"/>
        <v>0</v>
      </c>
      <c r="DG294">
        <f t="shared" si="44"/>
        <v>0</v>
      </c>
      <c r="DH294">
        <f t="shared" si="45"/>
        <v>0</v>
      </c>
      <c r="DI294">
        <f t="shared" si="46"/>
        <v>0</v>
      </c>
      <c r="DJ294">
        <f>DI294</f>
        <v>0</v>
      </c>
      <c r="DK294">
        <v>0</v>
      </c>
      <c r="DL294" t="s">
        <v>3</v>
      </c>
      <c r="DM294">
        <v>0</v>
      </c>
      <c r="DN294" t="s">
        <v>3</v>
      </c>
      <c r="DO294">
        <v>0</v>
      </c>
    </row>
    <row r="295" spans="1:119" x14ac:dyDescent="0.2">
      <c r="A295">
        <f>ROW(Source!A311)</f>
        <v>311</v>
      </c>
      <c r="B295">
        <v>150194011</v>
      </c>
      <c r="C295">
        <v>150196587</v>
      </c>
      <c r="D295">
        <v>147295400</v>
      </c>
      <c r="E295">
        <v>1</v>
      </c>
      <c r="F295">
        <v>1</v>
      </c>
      <c r="G295">
        <v>35</v>
      </c>
      <c r="H295">
        <v>2</v>
      </c>
      <c r="I295" t="s">
        <v>730</v>
      </c>
      <c r="J295" t="s">
        <v>731</v>
      </c>
      <c r="K295" t="s">
        <v>732</v>
      </c>
      <c r="L295">
        <v>1368</v>
      </c>
      <c r="N295">
        <v>1011</v>
      </c>
      <c r="O295" t="s">
        <v>733</v>
      </c>
      <c r="P295" t="s">
        <v>733</v>
      </c>
      <c r="Q295">
        <v>1</v>
      </c>
      <c r="W295">
        <v>0</v>
      </c>
      <c r="X295">
        <v>-1123321947</v>
      </c>
      <c r="Y295">
        <f>(AT295*0.7)</f>
        <v>2.7999999999999997E-2</v>
      </c>
      <c r="AA295">
        <v>0</v>
      </c>
      <c r="AB295">
        <v>789.86</v>
      </c>
      <c r="AC295">
        <v>515.51</v>
      </c>
      <c r="AD295">
        <v>0</v>
      </c>
      <c r="AE295">
        <v>0</v>
      </c>
      <c r="AF295">
        <v>789.86</v>
      </c>
      <c r="AG295">
        <v>515.51</v>
      </c>
      <c r="AH295">
        <v>0</v>
      </c>
      <c r="AI295">
        <v>1</v>
      </c>
      <c r="AJ295">
        <v>1</v>
      </c>
      <c r="AK295">
        <v>1</v>
      </c>
      <c r="AL295">
        <v>1</v>
      </c>
      <c r="AM295">
        <v>-2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0.04</v>
      </c>
      <c r="AU295" t="s">
        <v>22</v>
      </c>
      <c r="AV295">
        <v>0</v>
      </c>
      <c r="AW295">
        <v>2</v>
      </c>
      <c r="AX295">
        <v>150196603</v>
      </c>
      <c r="AY295">
        <v>1</v>
      </c>
      <c r="AZ295">
        <v>0</v>
      </c>
      <c r="BA295">
        <v>295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V295">
        <v>0</v>
      </c>
      <c r="CW295">
        <f>ROUND(Y295*Source!I311,9)</f>
        <v>2.8000000000000001E-2</v>
      </c>
      <c r="CX295">
        <f>ROUND(Y295*Source!I311,9)</f>
        <v>2.8000000000000001E-2</v>
      </c>
      <c r="CY295">
        <f>AB295</f>
        <v>789.86</v>
      </c>
      <c r="CZ295">
        <f>AF295</f>
        <v>789.86</v>
      </c>
      <c r="DA295">
        <f>AJ295</f>
        <v>1</v>
      </c>
      <c r="DB295">
        <f>ROUND((ROUND(AT295*CZ295,2)*0.7),6)</f>
        <v>22.113</v>
      </c>
      <c r="DC295">
        <f>ROUND((ROUND(AT295*AG295,2)*0.7),6)</f>
        <v>14.433999999999999</v>
      </c>
      <c r="DD295" t="s">
        <v>3</v>
      </c>
      <c r="DE295" t="s">
        <v>3</v>
      </c>
      <c r="DF295">
        <f t="shared" si="43"/>
        <v>0</v>
      </c>
      <c r="DG295">
        <f t="shared" si="44"/>
        <v>22.12</v>
      </c>
      <c r="DH295">
        <f t="shared" si="45"/>
        <v>14.43</v>
      </c>
      <c r="DI295">
        <f t="shared" si="46"/>
        <v>0</v>
      </c>
      <c r="DJ295">
        <f>DG295</f>
        <v>22.12</v>
      </c>
      <c r="DK295">
        <v>0</v>
      </c>
      <c r="DL295" t="s">
        <v>3</v>
      </c>
      <c r="DM295">
        <v>0</v>
      </c>
      <c r="DN295" t="s">
        <v>3</v>
      </c>
      <c r="DO295">
        <v>0</v>
      </c>
    </row>
    <row r="296" spans="1:119" x14ac:dyDescent="0.2">
      <c r="A296">
        <f>ROW(Source!A311)</f>
        <v>311</v>
      </c>
      <c r="B296">
        <v>150194011</v>
      </c>
      <c r="C296">
        <v>150196587</v>
      </c>
      <c r="D296">
        <v>147284500</v>
      </c>
      <c r="E296">
        <v>35</v>
      </c>
      <c r="F296">
        <v>1</v>
      </c>
      <c r="G296">
        <v>35</v>
      </c>
      <c r="H296">
        <v>3</v>
      </c>
      <c r="I296" t="s">
        <v>734</v>
      </c>
      <c r="J296" t="s">
        <v>735</v>
      </c>
      <c r="K296" t="s">
        <v>736</v>
      </c>
      <c r="L296">
        <v>1348</v>
      </c>
      <c r="N296">
        <v>1009</v>
      </c>
      <c r="O296" t="s">
        <v>737</v>
      </c>
      <c r="P296" t="s">
        <v>737</v>
      </c>
      <c r="Q296">
        <v>1000</v>
      </c>
      <c r="W296">
        <v>0</v>
      </c>
      <c r="X296">
        <v>2010614181</v>
      </c>
      <c r="Y296">
        <f>(AT296*1)</f>
        <v>1.9999999999999999E-6</v>
      </c>
      <c r="AA296">
        <v>1945282.38</v>
      </c>
      <c r="AB296">
        <v>0</v>
      </c>
      <c r="AC296">
        <v>0</v>
      </c>
      <c r="AD296">
        <v>0</v>
      </c>
      <c r="AE296">
        <v>1945282.38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M296">
        <v>-2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3</v>
      </c>
      <c r="AT296">
        <v>1.9999999999999999E-6</v>
      </c>
      <c r="AU296" t="s">
        <v>21</v>
      </c>
      <c r="AV296">
        <v>0</v>
      </c>
      <c r="AW296">
        <v>2</v>
      </c>
      <c r="AX296">
        <v>150196604</v>
      </c>
      <c r="AY296">
        <v>2</v>
      </c>
      <c r="AZ296">
        <v>22528</v>
      </c>
      <c r="BA296">
        <v>296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V296">
        <v>0</v>
      </c>
      <c r="CW296">
        <v>0</v>
      </c>
      <c r="CX296">
        <f>ROUND(Y296*Source!I311,9)</f>
        <v>1.9999999999999999E-6</v>
      </c>
      <c r="CY296">
        <f>AA296</f>
        <v>1945282.38</v>
      </c>
      <c r="CZ296">
        <f>AE296</f>
        <v>1945282.38</v>
      </c>
      <c r="DA296">
        <f>AI296</f>
        <v>1</v>
      </c>
      <c r="DB296">
        <f>ROUND((ROUND(AT296*CZ296,2)*1),6)</f>
        <v>3.89</v>
      </c>
      <c r="DC296">
        <f>ROUND((ROUND(AT296*AG296,2)*1),6)</f>
        <v>0</v>
      </c>
      <c r="DD296" t="s">
        <v>3</v>
      </c>
      <c r="DE296" t="s">
        <v>3</v>
      </c>
      <c r="DF296">
        <f t="shared" si="43"/>
        <v>3.89</v>
      </c>
      <c r="DG296">
        <f t="shared" si="44"/>
        <v>0</v>
      </c>
      <c r="DH296">
        <f t="shared" si="45"/>
        <v>0</v>
      </c>
      <c r="DI296">
        <f t="shared" si="46"/>
        <v>0</v>
      </c>
      <c r="DJ296">
        <f>DF296</f>
        <v>3.89</v>
      </c>
      <c r="DK296">
        <v>0</v>
      </c>
      <c r="DL296" t="s">
        <v>3</v>
      </c>
      <c r="DM296">
        <v>0</v>
      </c>
      <c r="DN296" t="s">
        <v>3</v>
      </c>
      <c r="DO296">
        <v>0</v>
      </c>
    </row>
    <row r="297" spans="1:119" x14ac:dyDescent="0.2">
      <c r="A297">
        <f>ROW(Source!A311)</f>
        <v>311</v>
      </c>
      <c r="B297">
        <v>150194011</v>
      </c>
      <c r="C297">
        <v>150196587</v>
      </c>
      <c r="D297">
        <v>147297319</v>
      </c>
      <c r="E297">
        <v>1</v>
      </c>
      <c r="F297">
        <v>1</v>
      </c>
      <c r="G297">
        <v>35</v>
      </c>
      <c r="H297">
        <v>3</v>
      </c>
      <c r="I297" t="s">
        <v>738</v>
      </c>
      <c r="J297" t="s">
        <v>739</v>
      </c>
      <c r="K297" t="s">
        <v>740</v>
      </c>
      <c r="L297">
        <v>1346</v>
      </c>
      <c r="N297">
        <v>1009</v>
      </c>
      <c r="O297" t="s">
        <v>741</v>
      </c>
      <c r="P297" t="s">
        <v>741</v>
      </c>
      <c r="Q297">
        <v>1</v>
      </c>
      <c r="W297">
        <v>0</v>
      </c>
      <c r="X297">
        <v>1286462142</v>
      </c>
      <c r="Y297">
        <f>(AT297*1)</f>
        <v>4.0000000000000001E-3</v>
      </c>
      <c r="AA297">
        <v>412.97</v>
      </c>
      <c r="AB297">
        <v>0</v>
      </c>
      <c r="AC297">
        <v>0</v>
      </c>
      <c r="AD297">
        <v>0</v>
      </c>
      <c r="AE297">
        <v>412.97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M297">
        <v>-2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4.0000000000000001E-3</v>
      </c>
      <c r="AU297" t="s">
        <v>21</v>
      </c>
      <c r="AV297">
        <v>0</v>
      </c>
      <c r="AW297">
        <v>2</v>
      </c>
      <c r="AX297">
        <v>150196605</v>
      </c>
      <c r="AY297">
        <v>1</v>
      </c>
      <c r="AZ297">
        <v>0</v>
      </c>
      <c r="BA297">
        <v>297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V297">
        <v>0</v>
      </c>
      <c r="CW297">
        <v>0</v>
      </c>
      <c r="CX297">
        <f>ROUND(Y297*Source!I311,9)</f>
        <v>4.0000000000000001E-3</v>
      </c>
      <c r="CY297">
        <f>AA297</f>
        <v>412.97</v>
      </c>
      <c r="CZ297">
        <f>AE297</f>
        <v>412.97</v>
      </c>
      <c r="DA297">
        <f>AI297</f>
        <v>1</v>
      </c>
      <c r="DB297">
        <f>ROUND((ROUND(AT297*CZ297,2)*1),6)</f>
        <v>1.65</v>
      </c>
      <c r="DC297">
        <f>ROUND((ROUND(AT297*AG297,2)*1),6)</f>
        <v>0</v>
      </c>
      <c r="DD297" t="s">
        <v>3</v>
      </c>
      <c r="DE297" t="s">
        <v>3</v>
      </c>
      <c r="DF297">
        <f t="shared" si="43"/>
        <v>1.65</v>
      </c>
      <c r="DG297">
        <f t="shared" si="44"/>
        <v>0</v>
      </c>
      <c r="DH297">
        <f t="shared" si="45"/>
        <v>0</v>
      </c>
      <c r="DI297">
        <f t="shared" si="46"/>
        <v>0</v>
      </c>
      <c r="DJ297">
        <f>DF297</f>
        <v>1.65</v>
      </c>
      <c r="DK297">
        <v>0</v>
      </c>
      <c r="DL297" t="s">
        <v>3</v>
      </c>
      <c r="DM297">
        <v>0</v>
      </c>
      <c r="DN297" t="s">
        <v>3</v>
      </c>
      <c r="DO297">
        <v>0</v>
      </c>
    </row>
    <row r="298" spans="1:119" x14ac:dyDescent="0.2">
      <c r="A298">
        <f>ROW(Source!A311)</f>
        <v>311</v>
      </c>
      <c r="B298">
        <v>150194011</v>
      </c>
      <c r="C298">
        <v>150196587</v>
      </c>
      <c r="D298">
        <v>147297226</v>
      </c>
      <c r="E298">
        <v>1</v>
      </c>
      <c r="F298">
        <v>1</v>
      </c>
      <c r="G298">
        <v>35</v>
      </c>
      <c r="H298">
        <v>3</v>
      </c>
      <c r="I298" t="s">
        <v>742</v>
      </c>
      <c r="J298" t="s">
        <v>743</v>
      </c>
      <c r="K298" t="s">
        <v>744</v>
      </c>
      <c r="L298">
        <v>1346</v>
      </c>
      <c r="N298">
        <v>1009</v>
      </c>
      <c r="O298" t="s">
        <v>741</v>
      </c>
      <c r="P298" t="s">
        <v>741</v>
      </c>
      <c r="Q298">
        <v>1</v>
      </c>
      <c r="W298">
        <v>0</v>
      </c>
      <c r="X298">
        <v>-1814974188</v>
      </c>
      <c r="Y298">
        <f>(AT298*1)</f>
        <v>2E-3</v>
      </c>
      <c r="AA298">
        <v>271.95999999999998</v>
      </c>
      <c r="AB298">
        <v>0</v>
      </c>
      <c r="AC298">
        <v>0</v>
      </c>
      <c r="AD298">
        <v>0</v>
      </c>
      <c r="AE298">
        <v>271.95999999999998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M298">
        <v>-2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2E-3</v>
      </c>
      <c r="AU298" t="s">
        <v>21</v>
      </c>
      <c r="AV298">
        <v>0</v>
      </c>
      <c r="AW298">
        <v>2</v>
      </c>
      <c r="AX298">
        <v>150196606</v>
      </c>
      <c r="AY298">
        <v>1</v>
      </c>
      <c r="AZ298">
        <v>0</v>
      </c>
      <c r="BA298">
        <v>298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V298">
        <v>0</v>
      </c>
      <c r="CW298">
        <v>0</v>
      </c>
      <c r="CX298">
        <f>ROUND(Y298*Source!I311,9)</f>
        <v>2E-3</v>
      </c>
      <c r="CY298">
        <f>AA298</f>
        <v>271.95999999999998</v>
      </c>
      <c r="CZ298">
        <f>AE298</f>
        <v>271.95999999999998</v>
      </c>
      <c r="DA298">
        <f>AI298</f>
        <v>1</v>
      </c>
      <c r="DB298">
        <f>ROUND((ROUND(AT298*CZ298,2)*1),6)</f>
        <v>0.54</v>
      </c>
      <c r="DC298">
        <f>ROUND((ROUND(AT298*AG298,2)*1),6)</f>
        <v>0</v>
      </c>
      <c r="DD298" t="s">
        <v>3</v>
      </c>
      <c r="DE298" t="s">
        <v>3</v>
      </c>
      <c r="DF298">
        <f t="shared" si="43"/>
        <v>0.54</v>
      </c>
      <c r="DG298">
        <f t="shared" si="44"/>
        <v>0</v>
      </c>
      <c r="DH298">
        <f t="shared" si="45"/>
        <v>0</v>
      </c>
      <c r="DI298">
        <f t="shared" si="46"/>
        <v>0</v>
      </c>
      <c r="DJ298">
        <f>DF298</f>
        <v>0.54</v>
      </c>
      <c r="DK298">
        <v>0</v>
      </c>
      <c r="DL298" t="s">
        <v>3</v>
      </c>
      <c r="DM298">
        <v>0</v>
      </c>
      <c r="DN298" t="s">
        <v>3</v>
      </c>
      <c r="DO298">
        <v>0</v>
      </c>
    </row>
    <row r="299" spans="1:119" x14ac:dyDescent="0.2">
      <c r="A299">
        <f>ROW(Source!A311)</f>
        <v>311</v>
      </c>
      <c r="B299">
        <v>150194011</v>
      </c>
      <c r="C299">
        <v>150196587</v>
      </c>
      <c r="D299">
        <v>147297256</v>
      </c>
      <c r="E299">
        <v>1</v>
      </c>
      <c r="F299">
        <v>1</v>
      </c>
      <c r="G299">
        <v>35</v>
      </c>
      <c r="H299">
        <v>3</v>
      </c>
      <c r="I299" t="s">
        <v>745</v>
      </c>
      <c r="J299" t="s">
        <v>746</v>
      </c>
      <c r="K299" t="s">
        <v>747</v>
      </c>
      <c r="L299">
        <v>1346</v>
      </c>
      <c r="N299">
        <v>1009</v>
      </c>
      <c r="O299" t="s">
        <v>741</v>
      </c>
      <c r="P299" t="s">
        <v>741</v>
      </c>
      <c r="Q299">
        <v>1</v>
      </c>
      <c r="W299">
        <v>0</v>
      </c>
      <c r="X299">
        <v>-1116031774</v>
      </c>
      <c r="Y299">
        <f>(AT299*1)</f>
        <v>3.5000000000000001E-3</v>
      </c>
      <c r="AA299">
        <v>404.48</v>
      </c>
      <c r="AB299">
        <v>0</v>
      </c>
      <c r="AC299">
        <v>0</v>
      </c>
      <c r="AD299">
        <v>0</v>
      </c>
      <c r="AE299">
        <v>404.48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M299">
        <v>-2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3.5000000000000001E-3</v>
      </c>
      <c r="AU299" t="s">
        <v>21</v>
      </c>
      <c r="AV299">
        <v>0</v>
      </c>
      <c r="AW299">
        <v>2</v>
      </c>
      <c r="AX299">
        <v>150196607</v>
      </c>
      <c r="AY299">
        <v>1</v>
      </c>
      <c r="AZ299">
        <v>0</v>
      </c>
      <c r="BA299">
        <v>299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V299">
        <v>0</v>
      </c>
      <c r="CW299">
        <v>0</v>
      </c>
      <c r="CX299">
        <f>ROUND(Y299*Source!I311,9)</f>
        <v>3.5000000000000001E-3</v>
      </c>
      <c r="CY299">
        <f>AA299</f>
        <v>404.48</v>
      </c>
      <c r="CZ299">
        <f>AE299</f>
        <v>404.48</v>
      </c>
      <c r="DA299">
        <f>AI299</f>
        <v>1</v>
      </c>
      <c r="DB299">
        <f>ROUND((ROUND(AT299*CZ299,2)*1),6)</f>
        <v>1.42</v>
      </c>
      <c r="DC299">
        <f>ROUND((ROUND(AT299*AG299,2)*1),6)</f>
        <v>0</v>
      </c>
      <c r="DD299" t="s">
        <v>3</v>
      </c>
      <c r="DE299" t="s">
        <v>3</v>
      </c>
      <c r="DF299">
        <f t="shared" si="43"/>
        <v>1.42</v>
      </c>
      <c r="DG299">
        <f t="shared" si="44"/>
        <v>0</v>
      </c>
      <c r="DH299">
        <f t="shared" si="45"/>
        <v>0</v>
      </c>
      <c r="DI299">
        <f t="shared" si="46"/>
        <v>0</v>
      </c>
      <c r="DJ299">
        <f>DF299</f>
        <v>1.42</v>
      </c>
      <c r="DK299">
        <v>0</v>
      </c>
      <c r="DL299" t="s">
        <v>3</v>
      </c>
      <c r="DM299">
        <v>0</v>
      </c>
      <c r="DN299" t="s">
        <v>3</v>
      </c>
      <c r="DO299">
        <v>0</v>
      </c>
    </row>
    <row r="300" spans="1:119" x14ac:dyDescent="0.2">
      <c r="A300">
        <f>ROW(Source!A311)</f>
        <v>311</v>
      </c>
      <c r="B300">
        <v>150194011</v>
      </c>
      <c r="C300">
        <v>150196587</v>
      </c>
      <c r="D300">
        <v>147297361</v>
      </c>
      <c r="E300">
        <v>1</v>
      </c>
      <c r="F300">
        <v>1</v>
      </c>
      <c r="G300">
        <v>35</v>
      </c>
      <c r="H300">
        <v>3</v>
      </c>
      <c r="I300" t="s">
        <v>748</v>
      </c>
      <c r="J300" t="s">
        <v>749</v>
      </c>
      <c r="K300" t="s">
        <v>750</v>
      </c>
      <c r="L300">
        <v>1327</v>
      </c>
      <c r="N300">
        <v>1005</v>
      </c>
      <c r="O300" t="s">
        <v>751</v>
      </c>
      <c r="P300" t="s">
        <v>751</v>
      </c>
      <c r="Q300">
        <v>1</v>
      </c>
      <c r="W300">
        <v>0</v>
      </c>
      <c r="X300">
        <v>1402440005</v>
      </c>
      <c r="Y300">
        <f>(AT300*1)</f>
        <v>0.02</v>
      </c>
      <c r="AA300">
        <v>48.08</v>
      </c>
      <c r="AB300">
        <v>0</v>
      </c>
      <c r="AC300">
        <v>0</v>
      </c>
      <c r="AD300">
        <v>0</v>
      </c>
      <c r="AE300">
        <v>48.08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M300">
        <v>-2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3</v>
      </c>
      <c r="AT300">
        <v>0.02</v>
      </c>
      <c r="AU300" t="s">
        <v>21</v>
      </c>
      <c r="AV300">
        <v>0</v>
      </c>
      <c r="AW300">
        <v>2</v>
      </c>
      <c r="AX300">
        <v>150196608</v>
      </c>
      <c r="AY300">
        <v>1</v>
      </c>
      <c r="AZ300">
        <v>0</v>
      </c>
      <c r="BA300">
        <v>300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V300">
        <v>0</v>
      </c>
      <c r="CW300">
        <v>0</v>
      </c>
      <c r="CX300">
        <f>ROUND(Y300*Source!I311,9)</f>
        <v>0.02</v>
      </c>
      <c r="CY300">
        <f>AA300</f>
        <v>48.08</v>
      </c>
      <c r="CZ300">
        <f>AE300</f>
        <v>48.08</v>
      </c>
      <c r="DA300">
        <f>AI300</f>
        <v>1</v>
      </c>
      <c r="DB300">
        <f>ROUND((ROUND(AT300*CZ300,2)*1),6)</f>
        <v>0.96</v>
      </c>
      <c r="DC300">
        <f>ROUND((ROUND(AT300*AG300,2)*1),6)</f>
        <v>0</v>
      </c>
      <c r="DD300" t="s">
        <v>3</v>
      </c>
      <c r="DE300" t="s">
        <v>3</v>
      </c>
      <c r="DF300">
        <f t="shared" si="43"/>
        <v>0.96</v>
      </c>
      <c r="DG300">
        <f t="shared" si="44"/>
        <v>0</v>
      </c>
      <c r="DH300">
        <f t="shared" si="45"/>
        <v>0</v>
      </c>
      <c r="DI300">
        <f t="shared" si="46"/>
        <v>0</v>
      </c>
      <c r="DJ300">
        <f>DF300</f>
        <v>0.96</v>
      </c>
      <c r="DK300">
        <v>0</v>
      </c>
      <c r="DL300" t="s">
        <v>3</v>
      </c>
      <c r="DM300">
        <v>0</v>
      </c>
      <c r="DN300" t="s">
        <v>3</v>
      </c>
      <c r="DO300">
        <v>0</v>
      </c>
    </row>
    <row r="301" spans="1:119" x14ac:dyDescent="0.2">
      <c r="A301">
        <f>ROW(Source!A312)</f>
        <v>312</v>
      </c>
      <c r="B301">
        <v>150194011</v>
      </c>
      <c r="C301">
        <v>150196609</v>
      </c>
      <c r="D301">
        <v>147282019</v>
      </c>
      <c r="E301">
        <v>35</v>
      </c>
      <c r="F301">
        <v>1</v>
      </c>
      <c r="G301">
        <v>35</v>
      </c>
      <c r="H301">
        <v>1</v>
      </c>
      <c r="I301" t="s">
        <v>727</v>
      </c>
      <c r="J301" t="s">
        <v>3</v>
      </c>
      <c r="K301" t="s">
        <v>728</v>
      </c>
      <c r="L301">
        <v>1191</v>
      </c>
      <c r="N301">
        <v>1013</v>
      </c>
      <c r="O301" t="s">
        <v>729</v>
      </c>
      <c r="P301" t="s">
        <v>729</v>
      </c>
      <c r="Q301">
        <v>1</v>
      </c>
      <c r="W301">
        <v>0</v>
      </c>
      <c r="X301">
        <v>476480486</v>
      </c>
      <c r="Y301">
        <f>((AT301*0.75)*11)</f>
        <v>0.495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M301">
        <v>-2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0.06</v>
      </c>
      <c r="AU301" t="s">
        <v>32</v>
      </c>
      <c r="AV301">
        <v>1</v>
      </c>
      <c r="AW301">
        <v>2</v>
      </c>
      <c r="AX301">
        <v>150196620</v>
      </c>
      <c r="AY301">
        <v>1</v>
      </c>
      <c r="AZ301">
        <v>0</v>
      </c>
      <c r="BA301">
        <v>301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U301">
        <f>ROUND(AT301*Source!I312*AH301*AL301,2)</f>
        <v>0</v>
      </c>
      <c r="CV301">
        <f>ROUND(Y301*Source!I312,9)</f>
        <v>0.495</v>
      </c>
      <c r="CW301">
        <v>0</v>
      </c>
      <c r="CX301">
        <f>ROUND(Y301*Source!I312,9)</f>
        <v>0.495</v>
      </c>
      <c r="CY301">
        <f>AD301</f>
        <v>0</v>
      </c>
      <c r="CZ301">
        <f>AH301</f>
        <v>0</v>
      </c>
      <c r="DA301">
        <f>AL301</f>
        <v>1</v>
      </c>
      <c r="DB301">
        <f>ROUND(((ROUND(AT301*CZ301,2)*0.75)*11),6)</f>
        <v>0</v>
      </c>
      <c r="DC301">
        <f>ROUND(((ROUND(AT301*AG301,2)*0.75)*11),6)</f>
        <v>0</v>
      </c>
      <c r="DD301" t="s">
        <v>3</v>
      </c>
      <c r="DE301" t="s">
        <v>3</v>
      </c>
      <c r="DF301">
        <f t="shared" si="43"/>
        <v>0</v>
      </c>
      <c r="DG301">
        <f t="shared" si="44"/>
        <v>0</v>
      </c>
      <c r="DH301">
        <f t="shared" si="45"/>
        <v>0</v>
      </c>
      <c r="DI301">
        <f t="shared" si="46"/>
        <v>0</v>
      </c>
      <c r="DJ301">
        <f>DI301</f>
        <v>0</v>
      </c>
      <c r="DK301">
        <v>0</v>
      </c>
      <c r="DL301" t="s">
        <v>3</v>
      </c>
      <c r="DM301">
        <v>0</v>
      </c>
      <c r="DN301" t="s">
        <v>3</v>
      </c>
      <c r="DO301">
        <v>0</v>
      </c>
    </row>
    <row r="302" spans="1:119" x14ac:dyDescent="0.2">
      <c r="A302">
        <f>ROW(Source!A312)</f>
        <v>312</v>
      </c>
      <c r="B302">
        <v>150194011</v>
      </c>
      <c r="C302">
        <v>150196609</v>
      </c>
      <c r="D302">
        <v>147295400</v>
      </c>
      <c r="E302">
        <v>1</v>
      </c>
      <c r="F302">
        <v>1</v>
      </c>
      <c r="G302">
        <v>35</v>
      </c>
      <c r="H302">
        <v>2</v>
      </c>
      <c r="I302" t="s">
        <v>730</v>
      </c>
      <c r="J302" t="s">
        <v>731</v>
      </c>
      <c r="K302" t="s">
        <v>732</v>
      </c>
      <c r="L302">
        <v>1368</v>
      </c>
      <c r="N302">
        <v>1011</v>
      </c>
      <c r="O302" t="s">
        <v>733</v>
      </c>
      <c r="P302" t="s">
        <v>733</v>
      </c>
      <c r="Q302">
        <v>1</v>
      </c>
      <c r="W302">
        <v>0</v>
      </c>
      <c r="X302">
        <v>-1123321947</v>
      </c>
      <c r="Y302">
        <f>((AT302*0.75)*11)</f>
        <v>8.249999999999999E-2</v>
      </c>
      <c r="AA302">
        <v>0</v>
      </c>
      <c r="AB302">
        <v>789.86</v>
      </c>
      <c r="AC302">
        <v>515.51</v>
      </c>
      <c r="AD302">
        <v>0</v>
      </c>
      <c r="AE302">
        <v>0</v>
      </c>
      <c r="AF302">
        <v>789.86</v>
      </c>
      <c r="AG302">
        <v>515.51</v>
      </c>
      <c r="AH302">
        <v>0</v>
      </c>
      <c r="AI302">
        <v>1</v>
      </c>
      <c r="AJ302">
        <v>1</v>
      </c>
      <c r="AK302">
        <v>1</v>
      </c>
      <c r="AL302">
        <v>1</v>
      </c>
      <c r="AM302">
        <v>-2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0.01</v>
      </c>
      <c r="AU302" t="s">
        <v>32</v>
      </c>
      <c r="AV302">
        <v>0</v>
      </c>
      <c r="AW302">
        <v>2</v>
      </c>
      <c r="AX302">
        <v>150196621</v>
      </c>
      <c r="AY302">
        <v>1</v>
      </c>
      <c r="AZ302">
        <v>0</v>
      </c>
      <c r="BA302">
        <v>302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V302">
        <v>0</v>
      </c>
      <c r="CW302">
        <f>ROUND(Y302*Source!I312,9)</f>
        <v>8.2500000000000004E-2</v>
      </c>
      <c r="CX302">
        <f>ROUND(Y302*Source!I312,9)</f>
        <v>8.2500000000000004E-2</v>
      </c>
      <c r="CY302">
        <f>AB302</f>
        <v>789.86</v>
      </c>
      <c r="CZ302">
        <f>AF302</f>
        <v>789.86</v>
      </c>
      <c r="DA302">
        <f>AJ302</f>
        <v>1</v>
      </c>
      <c r="DB302">
        <f>ROUND(((ROUND(AT302*CZ302,2)*0.75)*11),6)</f>
        <v>65.174999999999997</v>
      </c>
      <c r="DC302">
        <f>ROUND(((ROUND(AT302*AG302,2)*0.75)*11),6)</f>
        <v>42.57</v>
      </c>
      <c r="DD302" t="s">
        <v>3</v>
      </c>
      <c r="DE302" t="s">
        <v>3</v>
      </c>
      <c r="DF302">
        <f t="shared" si="43"/>
        <v>0</v>
      </c>
      <c r="DG302">
        <f t="shared" si="44"/>
        <v>65.16</v>
      </c>
      <c r="DH302">
        <f t="shared" si="45"/>
        <v>42.53</v>
      </c>
      <c r="DI302">
        <f t="shared" si="46"/>
        <v>0</v>
      </c>
      <c r="DJ302">
        <f>DG302</f>
        <v>65.16</v>
      </c>
      <c r="DK302">
        <v>0</v>
      </c>
      <c r="DL302" t="s">
        <v>3</v>
      </c>
      <c r="DM302">
        <v>0</v>
      </c>
      <c r="DN302" t="s">
        <v>3</v>
      </c>
      <c r="DO302">
        <v>0</v>
      </c>
    </row>
    <row r="303" spans="1:119" x14ac:dyDescent="0.2">
      <c r="A303">
        <f>ROW(Source!A312)</f>
        <v>312</v>
      </c>
      <c r="B303">
        <v>150194011</v>
      </c>
      <c r="C303">
        <v>150196609</v>
      </c>
      <c r="D303">
        <v>147297319</v>
      </c>
      <c r="E303">
        <v>1</v>
      </c>
      <c r="F303">
        <v>1</v>
      </c>
      <c r="G303">
        <v>35</v>
      </c>
      <c r="H303">
        <v>3</v>
      </c>
      <c r="I303" t="s">
        <v>738</v>
      </c>
      <c r="J303" t="s">
        <v>739</v>
      </c>
      <c r="K303" t="s">
        <v>740</v>
      </c>
      <c r="L303">
        <v>1346</v>
      </c>
      <c r="N303">
        <v>1009</v>
      </c>
      <c r="O303" t="s">
        <v>741</v>
      </c>
      <c r="P303" t="s">
        <v>741</v>
      </c>
      <c r="Q303">
        <v>1</v>
      </c>
      <c r="W303">
        <v>0</v>
      </c>
      <c r="X303">
        <v>1286462142</v>
      </c>
      <c r="Y303">
        <f>((AT303*1)*11)</f>
        <v>2.1999999999999999E-2</v>
      </c>
      <c r="AA303">
        <v>412.97</v>
      </c>
      <c r="AB303">
        <v>0</v>
      </c>
      <c r="AC303">
        <v>0</v>
      </c>
      <c r="AD303">
        <v>0</v>
      </c>
      <c r="AE303">
        <v>412.97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M303">
        <v>-2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2E-3</v>
      </c>
      <c r="AU303" t="s">
        <v>31</v>
      </c>
      <c r="AV303">
        <v>0</v>
      </c>
      <c r="AW303">
        <v>2</v>
      </c>
      <c r="AX303">
        <v>150196622</v>
      </c>
      <c r="AY303">
        <v>1</v>
      </c>
      <c r="AZ303">
        <v>0</v>
      </c>
      <c r="BA303">
        <v>303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V303">
        <v>0</v>
      </c>
      <c r="CW303">
        <v>0</v>
      </c>
      <c r="CX303">
        <f>ROUND(Y303*Source!I312,9)</f>
        <v>2.1999999999999999E-2</v>
      </c>
      <c r="CY303">
        <f>AA303</f>
        <v>412.97</v>
      </c>
      <c r="CZ303">
        <f>AE303</f>
        <v>412.97</v>
      </c>
      <c r="DA303">
        <f>AI303</f>
        <v>1</v>
      </c>
      <c r="DB303">
        <f>ROUND(((ROUND(AT303*CZ303,2)*1)*11),6)</f>
        <v>9.1300000000000008</v>
      </c>
      <c r="DC303">
        <f>ROUND(((ROUND(AT303*AG303,2)*1)*11),6)</f>
        <v>0</v>
      </c>
      <c r="DD303" t="s">
        <v>3</v>
      </c>
      <c r="DE303" t="s">
        <v>3</v>
      </c>
      <c r="DF303">
        <f t="shared" si="43"/>
        <v>9.09</v>
      </c>
      <c r="DG303">
        <f t="shared" si="44"/>
        <v>0</v>
      </c>
      <c r="DH303">
        <f t="shared" si="45"/>
        <v>0</v>
      </c>
      <c r="DI303">
        <f t="shared" si="46"/>
        <v>0</v>
      </c>
      <c r="DJ303">
        <f>DF303</f>
        <v>9.09</v>
      </c>
      <c r="DK303">
        <v>0</v>
      </c>
      <c r="DL303" t="s">
        <v>3</v>
      </c>
      <c r="DM303">
        <v>0</v>
      </c>
      <c r="DN303" t="s">
        <v>3</v>
      </c>
      <c r="DO303">
        <v>0</v>
      </c>
    </row>
    <row r="304" spans="1:119" x14ac:dyDescent="0.2">
      <c r="A304">
        <f>ROW(Source!A312)</f>
        <v>312</v>
      </c>
      <c r="B304">
        <v>150194011</v>
      </c>
      <c r="C304">
        <v>150196609</v>
      </c>
      <c r="D304">
        <v>147297226</v>
      </c>
      <c r="E304">
        <v>1</v>
      </c>
      <c r="F304">
        <v>1</v>
      </c>
      <c r="G304">
        <v>35</v>
      </c>
      <c r="H304">
        <v>3</v>
      </c>
      <c r="I304" t="s">
        <v>742</v>
      </c>
      <c r="J304" t="s">
        <v>743</v>
      </c>
      <c r="K304" t="s">
        <v>744</v>
      </c>
      <c r="L304">
        <v>1346</v>
      </c>
      <c r="N304">
        <v>1009</v>
      </c>
      <c r="O304" t="s">
        <v>741</v>
      </c>
      <c r="P304" t="s">
        <v>741</v>
      </c>
      <c r="Q304">
        <v>1</v>
      </c>
      <c r="W304">
        <v>0</v>
      </c>
      <c r="X304">
        <v>-1814974188</v>
      </c>
      <c r="Y304">
        <f>((AT304*1)*11)</f>
        <v>1.0999999999999999E-2</v>
      </c>
      <c r="AA304">
        <v>271.95999999999998</v>
      </c>
      <c r="AB304">
        <v>0</v>
      </c>
      <c r="AC304">
        <v>0</v>
      </c>
      <c r="AD304">
        <v>0</v>
      </c>
      <c r="AE304">
        <v>271.95999999999998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M304">
        <v>-2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1E-3</v>
      </c>
      <c r="AU304" t="s">
        <v>31</v>
      </c>
      <c r="AV304">
        <v>0</v>
      </c>
      <c r="AW304">
        <v>2</v>
      </c>
      <c r="AX304">
        <v>150196623</v>
      </c>
      <c r="AY304">
        <v>1</v>
      </c>
      <c r="AZ304">
        <v>0</v>
      </c>
      <c r="BA304">
        <v>304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V304">
        <v>0</v>
      </c>
      <c r="CW304">
        <v>0</v>
      </c>
      <c r="CX304">
        <f>ROUND(Y304*Source!I312,9)</f>
        <v>1.0999999999999999E-2</v>
      </c>
      <c r="CY304">
        <f>AA304</f>
        <v>271.95999999999998</v>
      </c>
      <c r="CZ304">
        <f>AE304</f>
        <v>271.95999999999998</v>
      </c>
      <c r="DA304">
        <f>AI304</f>
        <v>1</v>
      </c>
      <c r="DB304">
        <f>ROUND(((ROUND(AT304*CZ304,2)*1)*11),6)</f>
        <v>2.97</v>
      </c>
      <c r="DC304">
        <f>ROUND(((ROUND(AT304*AG304,2)*1)*11),6)</f>
        <v>0</v>
      </c>
      <c r="DD304" t="s">
        <v>3</v>
      </c>
      <c r="DE304" t="s">
        <v>3</v>
      </c>
      <c r="DF304">
        <f t="shared" si="43"/>
        <v>2.99</v>
      </c>
      <c r="DG304">
        <f t="shared" si="44"/>
        <v>0</v>
      </c>
      <c r="DH304">
        <f t="shared" si="45"/>
        <v>0</v>
      </c>
      <c r="DI304">
        <f t="shared" si="46"/>
        <v>0</v>
      </c>
      <c r="DJ304">
        <f>DF304</f>
        <v>2.99</v>
      </c>
      <c r="DK304">
        <v>0</v>
      </c>
      <c r="DL304" t="s">
        <v>3</v>
      </c>
      <c r="DM304">
        <v>0</v>
      </c>
      <c r="DN304" t="s">
        <v>3</v>
      </c>
      <c r="DO304">
        <v>0</v>
      </c>
    </row>
    <row r="305" spans="1:119" x14ac:dyDescent="0.2">
      <c r="A305">
        <f>ROW(Source!A312)</f>
        <v>312</v>
      </c>
      <c r="B305">
        <v>150194011</v>
      </c>
      <c r="C305">
        <v>150196609</v>
      </c>
      <c r="D305">
        <v>147297361</v>
      </c>
      <c r="E305">
        <v>1</v>
      </c>
      <c r="F305">
        <v>1</v>
      </c>
      <c r="G305">
        <v>35</v>
      </c>
      <c r="H305">
        <v>3</v>
      </c>
      <c r="I305" t="s">
        <v>748</v>
      </c>
      <c r="J305" t="s">
        <v>749</v>
      </c>
      <c r="K305" t="s">
        <v>750</v>
      </c>
      <c r="L305">
        <v>1327</v>
      </c>
      <c r="N305">
        <v>1005</v>
      </c>
      <c r="O305" t="s">
        <v>751</v>
      </c>
      <c r="P305" t="s">
        <v>751</v>
      </c>
      <c r="Q305">
        <v>1</v>
      </c>
      <c r="W305">
        <v>0</v>
      </c>
      <c r="X305">
        <v>1402440005</v>
      </c>
      <c r="Y305">
        <f>((AT305*1)*11)</f>
        <v>0.22</v>
      </c>
      <c r="AA305">
        <v>48.08</v>
      </c>
      <c r="AB305">
        <v>0</v>
      </c>
      <c r="AC305">
        <v>0</v>
      </c>
      <c r="AD305">
        <v>0</v>
      </c>
      <c r="AE305">
        <v>48.08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M305">
        <v>-2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0.02</v>
      </c>
      <c r="AU305" t="s">
        <v>31</v>
      </c>
      <c r="AV305">
        <v>0</v>
      </c>
      <c r="AW305">
        <v>2</v>
      </c>
      <c r="AX305">
        <v>150196624</v>
      </c>
      <c r="AY305">
        <v>1</v>
      </c>
      <c r="AZ305">
        <v>0</v>
      </c>
      <c r="BA305">
        <v>305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V305">
        <v>0</v>
      </c>
      <c r="CW305">
        <v>0</v>
      </c>
      <c r="CX305">
        <f>ROUND(Y305*Source!I312,9)</f>
        <v>0.22</v>
      </c>
      <c r="CY305">
        <f>AA305</f>
        <v>48.08</v>
      </c>
      <c r="CZ305">
        <f>AE305</f>
        <v>48.08</v>
      </c>
      <c r="DA305">
        <f>AI305</f>
        <v>1</v>
      </c>
      <c r="DB305">
        <f>ROUND(((ROUND(AT305*CZ305,2)*1)*11),6)</f>
        <v>10.56</v>
      </c>
      <c r="DC305">
        <f>ROUND(((ROUND(AT305*AG305,2)*1)*11),6)</f>
        <v>0</v>
      </c>
      <c r="DD305" t="s">
        <v>3</v>
      </c>
      <c r="DE305" t="s">
        <v>3</v>
      </c>
      <c r="DF305">
        <f t="shared" si="43"/>
        <v>10.58</v>
      </c>
      <c r="DG305">
        <f t="shared" si="44"/>
        <v>0</v>
      </c>
      <c r="DH305">
        <f t="shared" si="45"/>
        <v>0</v>
      </c>
      <c r="DI305">
        <f t="shared" si="46"/>
        <v>0</v>
      </c>
      <c r="DJ305">
        <f>DF305</f>
        <v>10.58</v>
      </c>
      <c r="DK305">
        <v>0</v>
      </c>
      <c r="DL305" t="s">
        <v>3</v>
      </c>
      <c r="DM305">
        <v>0</v>
      </c>
      <c r="DN305" t="s">
        <v>3</v>
      </c>
      <c r="DO305">
        <v>0</v>
      </c>
    </row>
    <row r="306" spans="1:119" x14ac:dyDescent="0.2">
      <c r="A306">
        <f>ROW(Source!A313)</f>
        <v>313</v>
      </c>
      <c r="B306">
        <v>150194011</v>
      </c>
      <c r="C306">
        <v>150196625</v>
      </c>
      <c r="D306">
        <v>147282019</v>
      </c>
      <c r="E306">
        <v>35</v>
      </c>
      <c r="F306">
        <v>1</v>
      </c>
      <c r="G306">
        <v>35</v>
      </c>
      <c r="H306">
        <v>1</v>
      </c>
      <c r="I306" t="s">
        <v>727</v>
      </c>
      <c r="J306" t="s">
        <v>3</v>
      </c>
      <c r="K306" t="s">
        <v>728</v>
      </c>
      <c r="L306">
        <v>1191</v>
      </c>
      <c r="N306">
        <v>1013</v>
      </c>
      <c r="O306" t="s">
        <v>729</v>
      </c>
      <c r="P306" t="s">
        <v>729</v>
      </c>
      <c r="Q306">
        <v>1</v>
      </c>
      <c r="W306">
        <v>0</v>
      </c>
      <c r="X306">
        <v>476480486</v>
      </c>
      <c r="Y306">
        <f>(AT306*3)</f>
        <v>2.5499999999999998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M306">
        <v>-2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0.85</v>
      </c>
      <c r="AU306" t="s">
        <v>317</v>
      </c>
      <c r="AV306">
        <v>1</v>
      </c>
      <c r="AW306">
        <v>2</v>
      </c>
      <c r="AX306">
        <v>150196630</v>
      </c>
      <c r="AY306">
        <v>1</v>
      </c>
      <c r="AZ306">
        <v>0</v>
      </c>
      <c r="BA306">
        <v>306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U306">
        <f>ROUND(AT306*Source!I313*AH306*AL306,2)</f>
        <v>0</v>
      </c>
      <c r="CV306">
        <f>ROUND(Y306*Source!I313,9)</f>
        <v>6.8849999999999998</v>
      </c>
      <c r="CW306">
        <v>0</v>
      </c>
      <c r="CX306">
        <f>ROUND(Y306*Source!I313,9)</f>
        <v>6.8849999999999998</v>
      </c>
      <c r="CY306">
        <f>AD306</f>
        <v>0</v>
      </c>
      <c r="CZ306">
        <f>AH306</f>
        <v>0</v>
      </c>
      <c r="DA306">
        <f>AL306</f>
        <v>1</v>
      </c>
      <c r="DB306">
        <f>ROUND((ROUND(AT306*CZ306,2)*3),6)</f>
        <v>0</v>
      </c>
      <c r="DC306">
        <f>ROUND((ROUND(AT306*AG306,2)*3),6)</f>
        <v>0</v>
      </c>
      <c r="DD306" t="s">
        <v>3</v>
      </c>
      <c r="DE306" t="s">
        <v>3</v>
      </c>
      <c r="DF306">
        <f t="shared" si="43"/>
        <v>0</v>
      </c>
      <c r="DG306">
        <f t="shared" si="44"/>
        <v>0</v>
      </c>
      <c r="DH306">
        <f t="shared" si="45"/>
        <v>0</v>
      </c>
      <c r="DI306">
        <f t="shared" si="46"/>
        <v>0</v>
      </c>
      <c r="DJ306">
        <f>DI306</f>
        <v>0</v>
      </c>
      <c r="DK306">
        <v>0</v>
      </c>
      <c r="DL306" t="s">
        <v>3</v>
      </c>
      <c r="DM306">
        <v>0</v>
      </c>
      <c r="DN306" t="s">
        <v>3</v>
      </c>
      <c r="DO306">
        <v>0</v>
      </c>
    </row>
    <row r="307" spans="1:119" x14ac:dyDescent="0.2">
      <c r="A307">
        <f>ROW(Source!A313)</f>
        <v>313</v>
      </c>
      <c r="B307">
        <v>150194011</v>
      </c>
      <c r="C307">
        <v>150196625</v>
      </c>
      <c r="D307">
        <v>147297367</v>
      </c>
      <c r="E307">
        <v>1</v>
      </c>
      <c r="F307">
        <v>1</v>
      </c>
      <c r="G307">
        <v>35</v>
      </c>
      <c r="H307">
        <v>3</v>
      </c>
      <c r="I307" t="s">
        <v>752</v>
      </c>
      <c r="J307" t="s">
        <v>753</v>
      </c>
      <c r="K307" t="s">
        <v>754</v>
      </c>
      <c r="L307">
        <v>1346</v>
      </c>
      <c r="N307">
        <v>1009</v>
      </c>
      <c r="O307" t="s">
        <v>741</v>
      </c>
      <c r="P307" t="s">
        <v>741</v>
      </c>
      <c r="Q307">
        <v>1</v>
      </c>
      <c r="W307">
        <v>0</v>
      </c>
      <c r="X307">
        <v>-20334964</v>
      </c>
      <c r="Y307">
        <f>(AT307*3)</f>
        <v>0.15000000000000002</v>
      </c>
      <c r="AA307">
        <v>29.29</v>
      </c>
      <c r="AB307">
        <v>0</v>
      </c>
      <c r="AC307">
        <v>0</v>
      </c>
      <c r="AD307">
        <v>0</v>
      </c>
      <c r="AE307">
        <v>29.29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M307">
        <v>-2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0.05</v>
      </c>
      <c r="AU307" t="s">
        <v>317</v>
      </c>
      <c r="AV307">
        <v>0</v>
      </c>
      <c r="AW307">
        <v>2</v>
      </c>
      <c r="AX307">
        <v>150196631</v>
      </c>
      <c r="AY307">
        <v>1</v>
      </c>
      <c r="AZ307">
        <v>0</v>
      </c>
      <c r="BA307">
        <v>307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V307">
        <v>0</v>
      </c>
      <c r="CW307">
        <v>0</v>
      </c>
      <c r="CX307">
        <f>ROUND(Y307*Source!I313,9)</f>
        <v>0.40500000000000003</v>
      </c>
      <c r="CY307">
        <f>AA307</f>
        <v>29.29</v>
      </c>
      <c r="CZ307">
        <f>AE307</f>
        <v>29.29</v>
      </c>
      <c r="DA307">
        <f>AI307</f>
        <v>1</v>
      </c>
      <c r="DB307">
        <f>ROUND((ROUND(AT307*CZ307,2)*3),6)</f>
        <v>4.38</v>
      </c>
      <c r="DC307">
        <f>ROUND((ROUND(AT307*AG307,2)*3),6)</f>
        <v>0</v>
      </c>
      <c r="DD307" t="s">
        <v>3</v>
      </c>
      <c r="DE307" t="s">
        <v>3</v>
      </c>
      <c r="DF307">
        <f t="shared" si="43"/>
        <v>11.86</v>
      </c>
      <c r="DG307">
        <f t="shared" si="44"/>
        <v>0</v>
      </c>
      <c r="DH307">
        <f t="shared" si="45"/>
        <v>0</v>
      </c>
      <c r="DI307">
        <f t="shared" si="46"/>
        <v>0</v>
      </c>
      <c r="DJ307">
        <f>DF307</f>
        <v>11.86</v>
      </c>
      <c r="DK307">
        <v>0</v>
      </c>
      <c r="DL307" t="s">
        <v>3</v>
      </c>
      <c r="DM307">
        <v>0</v>
      </c>
      <c r="DN307" t="s">
        <v>3</v>
      </c>
      <c r="DO307">
        <v>0</v>
      </c>
    </row>
    <row r="308" spans="1:119" x14ac:dyDescent="0.2">
      <c r="A308">
        <f>ROW(Source!A314)</f>
        <v>314</v>
      </c>
      <c r="B308">
        <v>150194011</v>
      </c>
      <c r="C308">
        <v>150196632</v>
      </c>
      <c r="D308">
        <v>147282019</v>
      </c>
      <c r="E308">
        <v>35</v>
      </c>
      <c r="F308">
        <v>1</v>
      </c>
      <c r="G308">
        <v>35</v>
      </c>
      <c r="H308">
        <v>1</v>
      </c>
      <c r="I308" t="s">
        <v>727</v>
      </c>
      <c r="J308" t="s">
        <v>3</v>
      </c>
      <c r="K308" t="s">
        <v>728</v>
      </c>
      <c r="L308">
        <v>1191</v>
      </c>
      <c r="N308">
        <v>1013</v>
      </c>
      <c r="O308" t="s">
        <v>729</v>
      </c>
      <c r="P308" t="s">
        <v>729</v>
      </c>
      <c r="Q308">
        <v>1</v>
      </c>
      <c r="W308">
        <v>0</v>
      </c>
      <c r="X308">
        <v>476480486</v>
      </c>
      <c r="Y308">
        <f>(AT308*0.7)</f>
        <v>0.35699999999999998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M308">
        <v>-2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0.51</v>
      </c>
      <c r="AU308" t="s">
        <v>22</v>
      </c>
      <c r="AV308">
        <v>1</v>
      </c>
      <c r="AW308">
        <v>2</v>
      </c>
      <c r="AX308">
        <v>150196641</v>
      </c>
      <c r="AY308">
        <v>1</v>
      </c>
      <c r="AZ308">
        <v>0</v>
      </c>
      <c r="BA308">
        <v>308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U308">
        <f>ROUND(AT308*Source!I314*AH308*AL308,2)</f>
        <v>0</v>
      </c>
      <c r="CV308">
        <f>ROUND(Y308*Source!I314,9)</f>
        <v>3.57</v>
      </c>
      <c r="CW308">
        <v>0</v>
      </c>
      <c r="CX308">
        <f>ROUND(Y308*Source!I314,9)</f>
        <v>3.57</v>
      </c>
      <c r="CY308">
        <f>AD308</f>
        <v>0</v>
      </c>
      <c r="CZ308">
        <f>AH308</f>
        <v>0</v>
      </c>
      <c r="DA308">
        <f>AL308</f>
        <v>1</v>
      </c>
      <c r="DB308">
        <f>ROUND((ROUND(AT308*CZ308,2)*0.7),6)</f>
        <v>0</v>
      </c>
      <c r="DC308">
        <f>ROUND((ROUND(AT308*AG308,2)*0.7),6)</f>
        <v>0</v>
      </c>
      <c r="DD308" t="s">
        <v>3</v>
      </c>
      <c r="DE308" t="s">
        <v>3</v>
      </c>
      <c r="DF308">
        <f t="shared" si="43"/>
        <v>0</v>
      </c>
      <c r="DG308">
        <f t="shared" si="44"/>
        <v>0</v>
      </c>
      <c r="DH308">
        <f t="shared" si="45"/>
        <v>0</v>
      </c>
      <c r="DI308">
        <f t="shared" si="46"/>
        <v>0</v>
      </c>
      <c r="DJ308">
        <f>DI308</f>
        <v>0</v>
      </c>
      <c r="DK308">
        <v>0</v>
      </c>
      <c r="DL308" t="s">
        <v>3</v>
      </c>
      <c r="DM308">
        <v>0</v>
      </c>
      <c r="DN308" t="s">
        <v>3</v>
      </c>
      <c r="DO308">
        <v>0</v>
      </c>
    </row>
    <row r="309" spans="1:119" x14ac:dyDescent="0.2">
      <c r="A309">
        <f>ROW(Source!A314)</f>
        <v>314</v>
      </c>
      <c r="B309">
        <v>150194011</v>
      </c>
      <c r="C309">
        <v>150196632</v>
      </c>
      <c r="D309">
        <v>147295400</v>
      </c>
      <c r="E309">
        <v>1</v>
      </c>
      <c r="F309">
        <v>1</v>
      </c>
      <c r="G309">
        <v>35</v>
      </c>
      <c r="H309">
        <v>2</v>
      </c>
      <c r="I309" t="s">
        <v>730</v>
      </c>
      <c r="J309" t="s">
        <v>731</v>
      </c>
      <c r="K309" t="s">
        <v>732</v>
      </c>
      <c r="L309">
        <v>1368</v>
      </c>
      <c r="N309">
        <v>1011</v>
      </c>
      <c r="O309" t="s">
        <v>733</v>
      </c>
      <c r="P309" t="s">
        <v>733</v>
      </c>
      <c r="Q309">
        <v>1</v>
      </c>
      <c r="W309">
        <v>0</v>
      </c>
      <c r="X309">
        <v>-1123321947</v>
      </c>
      <c r="Y309">
        <f>(AT309*0.7)</f>
        <v>2.0999999999999998E-2</v>
      </c>
      <c r="AA309">
        <v>0</v>
      </c>
      <c r="AB309">
        <v>789.86</v>
      </c>
      <c r="AC309">
        <v>515.51</v>
      </c>
      <c r="AD309">
        <v>0</v>
      </c>
      <c r="AE309">
        <v>0</v>
      </c>
      <c r="AF309">
        <v>789.86</v>
      </c>
      <c r="AG309">
        <v>515.51</v>
      </c>
      <c r="AH309">
        <v>0</v>
      </c>
      <c r="AI309">
        <v>1</v>
      </c>
      <c r="AJ309">
        <v>1</v>
      </c>
      <c r="AK309">
        <v>1</v>
      </c>
      <c r="AL309">
        <v>1</v>
      </c>
      <c r="AM309">
        <v>-2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0.03</v>
      </c>
      <c r="AU309" t="s">
        <v>22</v>
      </c>
      <c r="AV309">
        <v>0</v>
      </c>
      <c r="AW309">
        <v>2</v>
      </c>
      <c r="AX309">
        <v>150196642</v>
      </c>
      <c r="AY309">
        <v>1</v>
      </c>
      <c r="AZ309">
        <v>0</v>
      </c>
      <c r="BA309">
        <v>309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V309">
        <v>0</v>
      </c>
      <c r="CW309">
        <f>ROUND(Y309*Source!I314,9)</f>
        <v>0.21</v>
      </c>
      <c r="CX309">
        <f>ROUND(Y309*Source!I314,9)</f>
        <v>0.21</v>
      </c>
      <c r="CY309">
        <f>AB309</f>
        <v>789.86</v>
      </c>
      <c r="CZ309">
        <f>AF309</f>
        <v>789.86</v>
      </c>
      <c r="DA309">
        <f>AJ309</f>
        <v>1</v>
      </c>
      <c r="DB309">
        <f>ROUND((ROUND(AT309*CZ309,2)*0.7),6)</f>
        <v>16.59</v>
      </c>
      <c r="DC309">
        <f>ROUND((ROUND(AT309*AG309,2)*0.7),6)</f>
        <v>10.829000000000001</v>
      </c>
      <c r="DD309" t="s">
        <v>3</v>
      </c>
      <c r="DE309" t="s">
        <v>3</v>
      </c>
      <c r="DF309">
        <f t="shared" si="43"/>
        <v>0</v>
      </c>
      <c r="DG309">
        <f t="shared" si="44"/>
        <v>165.87</v>
      </c>
      <c r="DH309">
        <f t="shared" si="45"/>
        <v>108.26</v>
      </c>
      <c r="DI309">
        <f t="shared" si="46"/>
        <v>0</v>
      </c>
      <c r="DJ309">
        <f>DG309</f>
        <v>165.87</v>
      </c>
      <c r="DK309">
        <v>0</v>
      </c>
      <c r="DL309" t="s">
        <v>3</v>
      </c>
      <c r="DM309">
        <v>0</v>
      </c>
      <c r="DN309" t="s">
        <v>3</v>
      </c>
      <c r="DO309">
        <v>0</v>
      </c>
    </row>
    <row r="310" spans="1:119" x14ac:dyDescent="0.2">
      <c r="A310">
        <f>ROW(Source!A314)</f>
        <v>314</v>
      </c>
      <c r="B310">
        <v>150194011</v>
      </c>
      <c r="C310">
        <v>150196632</v>
      </c>
      <c r="D310">
        <v>147297318</v>
      </c>
      <c r="E310">
        <v>1</v>
      </c>
      <c r="F310">
        <v>1</v>
      </c>
      <c r="G310">
        <v>35</v>
      </c>
      <c r="H310">
        <v>3</v>
      </c>
      <c r="I310" t="s">
        <v>759</v>
      </c>
      <c r="J310" t="s">
        <v>760</v>
      </c>
      <c r="K310" t="s">
        <v>761</v>
      </c>
      <c r="L310">
        <v>1346</v>
      </c>
      <c r="N310">
        <v>1009</v>
      </c>
      <c r="O310" t="s">
        <v>741</v>
      </c>
      <c r="P310" t="s">
        <v>741</v>
      </c>
      <c r="Q310">
        <v>1</v>
      </c>
      <c r="W310">
        <v>0</v>
      </c>
      <c r="X310">
        <v>1222454159</v>
      </c>
      <c r="Y310">
        <f>(AT310*1)</f>
        <v>2.0000000000000002E-5</v>
      </c>
      <c r="AA310">
        <v>471.7</v>
      </c>
      <c r="AB310">
        <v>0</v>
      </c>
      <c r="AC310">
        <v>0</v>
      </c>
      <c r="AD310">
        <v>0</v>
      </c>
      <c r="AE310">
        <v>471.7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M310">
        <v>-2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2.0000000000000002E-5</v>
      </c>
      <c r="AU310" t="s">
        <v>21</v>
      </c>
      <c r="AV310">
        <v>0</v>
      </c>
      <c r="AW310">
        <v>2</v>
      </c>
      <c r="AX310">
        <v>150196643</v>
      </c>
      <c r="AY310">
        <v>1</v>
      </c>
      <c r="AZ310">
        <v>0</v>
      </c>
      <c r="BA310">
        <v>310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V310">
        <v>0</v>
      </c>
      <c r="CW310">
        <v>0</v>
      </c>
      <c r="CX310">
        <f>ROUND(Y310*Source!I314,9)</f>
        <v>2.0000000000000001E-4</v>
      </c>
      <c r="CY310">
        <f>AA310</f>
        <v>471.7</v>
      </c>
      <c r="CZ310">
        <f>AE310</f>
        <v>471.7</v>
      </c>
      <c r="DA310">
        <f>AI310</f>
        <v>1</v>
      </c>
      <c r="DB310">
        <f>ROUND((ROUND(AT310*CZ310,2)*1),6)</f>
        <v>0.01</v>
      </c>
      <c r="DC310">
        <f>ROUND((ROUND(AT310*AG310,2)*1),6)</f>
        <v>0</v>
      </c>
      <c r="DD310" t="s">
        <v>3</v>
      </c>
      <c r="DE310" t="s">
        <v>3</v>
      </c>
      <c r="DF310">
        <f t="shared" si="43"/>
        <v>0.09</v>
      </c>
      <c r="DG310">
        <f t="shared" si="44"/>
        <v>0</v>
      </c>
      <c r="DH310">
        <f t="shared" si="45"/>
        <v>0</v>
      </c>
      <c r="DI310">
        <f t="shared" si="46"/>
        <v>0</v>
      </c>
      <c r="DJ310">
        <f>DF310</f>
        <v>0.09</v>
      </c>
      <c r="DK310">
        <v>0</v>
      </c>
      <c r="DL310" t="s">
        <v>3</v>
      </c>
      <c r="DM310">
        <v>0</v>
      </c>
      <c r="DN310" t="s">
        <v>3</v>
      </c>
      <c r="DO310">
        <v>0</v>
      </c>
    </row>
    <row r="311" spans="1:119" x14ac:dyDescent="0.2">
      <c r="A311">
        <f>ROW(Source!A314)</f>
        <v>314</v>
      </c>
      <c r="B311">
        <v>150194011</v>
      </c>
      <c r="C311">
        <v>150196632</v>
      </c>
      <c r="D311">
        <v>147297361</v>
      </c>
      <c r="E311">
        <v>1</v>
      </c>
      <c r="F311">
        <v>1</v>
      </c>
      <c r="G311">
        <v>35</v>
      </c>
      <c r="H311">
        <v>3</v>
      </c>
      <c r="I311" t="s">
        <v>748</v>
      </c>
      <c r="J311" t="s">
        <v>749</v>
      </c>
      <c r="K311" t="s">
        <v>750</v>
      </c>
      <c r="L311">
        <v>1327</v>
      </c>
      <c r="N311">
        <v>1005</v>
      </c>
      <c r="O311" t="s">
        <v>751</v>
      </c>
      <c r="P311" t="s">
        <v>751</v>
      </c>
      <c r="Q311">
        <v>1</v>
      </c>
      <c r="W311">
        <v>0</v>
      </c>
      <c r="X311">
        <v>1402440005</v>
      </c>
      <c r="Y311">
        <f>(AT311*1)</f>
        <v>0.01</v>
      </c>
      <c r="AA311">
        <v>48.08</v>
      </c>
      <c r="AB311">
        <v>0</v>
      </c>
      <c r="AC311">
        <v>0</v>
      </c>
      <c r="AD311">
        <v>0</v>
      </c>
      <c r="AE311">
        <v>48.08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M311">
        <v>-2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0.01</v>
      </c>
      <c r="AU311" t="s">
        <v>21</v>
      </c>
      <c r="AV311">
        <v>0</v>
      </c>
      <c r="AW311">
        <v>2</v>
      </c>
      <c r="AX311">
        <v>150196644</v>
      </c>
      <c r="AY311">
        <v>1</v>
      </c>
      <c r="AZ311">
        <v>0</v>
      </c>
      <c r="BA311">
        <v>311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V311">
        <v>0</v>
      </c>
      <c r="CW311">
        <v>0</v>
      </c>
      <c r="CX311">
        <f>ROUND(Y311*Source!I314,9)</f>
        <v>0.1</v>
      </c>
      <c r="CY311">
        <f>AA311</f>
        <v>48.08</v>
      </c>
      <c r="CZ311">
        <f>AE311</f>
        <v>48.08</v>
      </c>
      <c r="DA311">
        <f>AI311</f>
        <v>1</v>
      </c>
      <c r="DB311">
        <f>ROUND((ROUND(AT311*CZ311,2)*1),6)</f>
        <v>0.48</v>
      </c>
      <c r="DC311">
        <f>ROUND((ROUND(AT311*AG311,2)*1),6)</f>
        <v>0</v>
      </c>
      <c r="DD311" t="s">
        <v>3</v>
      </c>
      <c r="DE311" t="s">
        <v>3</v>
      </c>
      <c r="DF311">
        <f t="shared" si="43"/>
        <v>4.8099999999999996</v>
      </c>
      <c r="DG311">
        <f t="shared" si="44"/>
        <v>0</v>
      </c>
      <c r="DH311">
        <f t="shared" si="45"/>
        <v>0</v>
      </c>
      <c r="DI311">
        <f t="shared" si="46"/>
        <v>0</v>
      </c>
      <c r="DJ311">
        <f>DF311</f>
        <v>4.8099999999999996</v>
      </c>
      <c r="DK311">
        <v>0</v>
      </c>
      <c r="DL311" t="s">
        <v>3</v>
      </c>
      <c r="DM311">
        <v>0</v>
      </c>
      <c r="DN311" t="s">
        <v>3</v>
      </c>
      <c r="DO311">
        <v>0</v>
      </c>
    </row>
    <row r="312" spans="1:119" x14ac:dyDescent="0.2">
      <c r="A312">
        <f>ROW(Source!A315)</f>
        <v>315</v>
      </c>
      <c r="B312">
        <v>150194011</v>
      </c>
      <c r="C312">
        <v>150196645</v>
      </c>
      <c r="D312">
        <v>147282019</v>
      </c>
      <c r="E312">
        <v>35</v>
      </c>
      <c r="F312">
        <v>1</v>
      </c>
      <c r="G312">
        <v>35</v>
      </c>
      <c r="H312">
        <v>1</v>
      </c>
      <c r="I312" t="s">
        <v>727</v>
      </c>
      <c r="J312" t="s">
        <v>3</v>
      </c>
      <c r="K312" t="s">
        <v>728</v>
      </c>
      <c r="L312">
        <v>1191</v>
      </c>
      <c r="N312">
        <v>1013</v>
      </c>
      <c r="O312" t="s">
        <v>729</v>
      </c>
      <c r="P312" t="s">
        <v>729</v>
      </c>
      <c r="Q312">
        <v>1</v>
      </c>
      <c r="W312">
        <v>0</v>
      </c>
      <c r="X312">
        <v>476480486</v>
      </c>
      <c r="Y312">
        <f>((AT312*0.75)*11)</f>
        <v>0.65999999999999992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M312">
        <v>-2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0.08</v>
      </c>
      <c r="AU312" t="s">
        <v>32</v>
      </c>
      <c r="AV312">
        <v>1</v>
      </c>
      <c r="AW312">
        <v>2</v>
      </c>
      <c r="AX312">
        <v>150196654</v>
      </c>
      <c r="AY312">
        <v>1</v>
      </c>
      <c r="AZ312">
        <v>0</v>
      </c>
      <c r="BA312">
        <v>312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U312">
        <f>ROUND(AT312*Source!I315*AH312*AL312,2)</f>
        <v>0</v>
      </c>
      <c r="CV312">
        <f>ROUND(Y312*Source!I315,9)</f>
        <v>6.6</v>
      </c>
      <c r="CW312">
        <v>0</v>
      </c>
      <c r="CX312">
        <f>ROUND(Y312*Source!I315,9)</f>
        <v>6.6</v>
      </c>
      <c r="CY312">
        <f>AD312</f>
        <v>0</v>
      </c>
      <c r="CZ312">
        <f>AH312</f>
        <v>0</v>
      </c>
      <c r="DA312">
        <f>AL312</f>
        <v>1</v>
      </c>
      <c r="DB312">
        <f>ROUND(((ROUND(AT312*CZ312,2)*0.75)*11),6)</f>
        <v>0</v>
      </c>
      <c r="DC312">
        <f>ROUND(((ROUND(AT312*AG312,2)*0.75)*11),6)</f>
        <v>0</v>
      </c>
      <c r="DD312" t="s">
        <v>3</v>
      </c>
      <c r="DE312" t="s">
        <v>3</v>
      </c>
      <c r="DF312">
        <f t="shared" si="43"/>
        <v>0</v>
      </c>
      <c r="DG312">
        <f t="shared" si="44"/>
        <v>0</v>
      </c>
      <c r="DH312">
        <f t="shared" si="45"/>
        <v>0</v>
      </c>
      <c r="DI312">
        <f t="shared" si="46"/>
        <v>0</v>
      </c>
      <c r="DJ312">
        <f>DI312</f>
        <v>0</v>
      </c>
      <c r="DK312">
        <v>0</v>
      </c>
      <c r="DL312" t="s">
        <v>3</v>
      </c>
      <c r="DM312">
        <v>0</v>
      </c>
      <c r="DN312" t="s">
        <v>3</v>
      </c>
      <c r="DO312">
        <v>0</v>
      </c>
    </row>
    <row r="313" spans="1:119" x14ac:dyDescent="0.2">
      <c r="A313">
        <f>ROW(Source!A315)</f>
        <v>315</v>
      </c>
      <c r="B313">
        <v>150194011</v>
      </c>
      <c r="C313">
        <v>150196645</v>
      </c>
      <c r="D313">
        <v>147295400</v>
      </c>
      <c r="E313">
        <v>1</v>
      </c>
      <c r="F313">
        <v>1</v>
      </c>
      <c r="G313">
        <v>35</v>
      </c>
      <c r="H313">
        <v>2</v>
      </c>
      <c r="I313" t="s">
        <v>730</v>
      </c>
      <c r="J313" t="s">
        <v>731</v>
      </c>
      <c r="K313" t="s">
        <v>732</v>
      </c>
      <c r="L313">
        <v>1368</v>
      </c>
      <c r="N313">
        <v>1011</v>
      </c>
      <c r="O313" t="s">
        <v>733</v>
      </c>
      <c r="P313" t="s">
        <v>733</v>
      </c>
      <c r="Q313">
        <v>1</v>
      </c>
      <c r="W313">
        <v>0</v>
      </c>
      <c r="X313">
        <v>-1123321947</v>
      </c>
      <c r="Y313">
        <f>((AT313*0.75)*11)</f>
        <v>3.3000000000000002E-2</v>
      </c>
      <c r="AA313">
        <v>0</v>
      </c>
      <c r="AB313">
        <v>789.86</v>
      </c>
      <c r="AC313">
        <v>515.51</v>
      </c>
      <c r="AD313">
        <v>0</v>
      </c>
      <c r="AE313">
        <v>0</v>
      </c>
      <c r="AF313">
        <v>789.86</v>
      </c>
      <c r="AG313">
        <v>515.51</v>
      </c>
      <c r="AH313">
        <v>0</v>
      </c>
      <c r="AI313">
        <v>1</v>
      </c>
      <c r="AJ313">
        <v>1</v>
      </c>
      <c r="AK313">
        <v>1</v>
      </c>
      <c r="AL313">
        <v>1</v>
      </c>
      <c r="AM313">
        <v>-2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4.0000000000000001E-3</v>
      </c>
      <c r="AU313" t="s">
        <v>32</v>
      </c>
      <c r="AV313">
        <v>0</v>
      </c>
      <c r="AW313">
        <v>2</v>
      </c>
      <c r="AX313">
        <v>150196655</v>
      </c>
      <c r="AY313">
        <v>1</v>
      </c>
      <c r="AZ313">
        <v>0</v>
      </c>
      <c r="BA313">
        <v>313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V313">
        <v>0</v>
      </c>
      <c r="CW313">
        <f>ROUND(Y313*Source!I315,9)</f>
        <v>0.33</v>
      </c>
      <c r="CX313">
        <f>ROUND(Y313*Source!I315,9)</f>
        <v>0.33</v>
      </c>
      <c r="CY313">
        <f>AB313</f>
        <v>789.86</v>
      </c>
      <c r="CZ313">
        <f>AF313</f>
        <v>789.86</v>
      </c>
      <c r="DA313">
        <f>AJ313</f>
        <v>1</v>
      </c>
      <c r="DB313">
        <f>ROUND(((ROUND(AT313*CZ313,2)*0.75)*11),6)</f>
        <v>26.07</v>
      </c>
      <c r="DC313">
        <f>ROUND(((ROUND(AT313*AG313,2)*0.75)*11),6)</f>
        <v>16.995000000000001</v>
      </c>
      <c r="DD313" t="s">
        <v>3</v>
      </c>
      <c r="DE313" t="s">
        <v>3</v>
      </c>
      <c r="DF313">
        <f t="shared" si="43"/>
        <v>0</v>
      </c>
      <c r="DG313">
        <f t="shared" si="44"/>
        <v>260.64999999999998</v>
      </c>
      <c r="DH313">
        <f t="shared" si="45"/>
        <v>170.12</v>
      </c>
      <c r="DI313">
        <f t="shared" si="46"/>
        <v>0</v>
      </c>
      <c r="DJ313">
        <f>DG313</f>
        <v>260.64999999999998</v>
      </c>
      <c r="DK313">
        <v>0</v>
      </c>
      <c r="DL313" t="s">
        <v>3</v>
      </c>
      <c r="DM313">
        <v>0</v>
      </c>
      <c r="DN313" t="s">
        <v>3</v>
      </c>
      <c r="DO313">
        <v>0</v>
      </c>
    </row>
    <row r="314" spans="1:119" x14ac:dyDescent="0.2">
      <c r="A314">
        <f>ROW(Source!A315)</f>
        <v>315</v>
      </c>
      <c r="B314">
        <v>150194011</v>
      </c>
      <c r="C314">
        <v>150196645</v>
      </c>
      <c r="D314">
        <v>147297318</v>
      </c>
      <c r="E314">
        <v>1</v>
      </c>
      <c r="F314">
        <v>1</v>
      </c>
      <c r="G314">
        <v>35</v>
      </c>
      <c r="H314">
        <v>3</v>
      </c>
      <c r="I314" t="s">
        <v>759</v>
      </c>
      <c r="J314" t="s">
        <v>760</v>
      </c>
      <c r="K314" t="s">
        <v>761</v>
      </c>
      <c r="L314">
        <v>1346</v>
      </c>
      <c r="N314">
        <v>1009</v>
      </c>
      <c r="O314" t="s">
        <v>741</v>
      </c>
      <c r="P314" t="s">
        <v>741</v>
      </c>
      <c r="Q314">
        <v>1</v>
      </c>
      <c r="W314">
        <v>0</v>
      </c>
      <c r="X314">
        <v>1222454159</v>
      </c>
      <c r="Y314">
        <f>((AT314*1)*11)</f>
        <v>2.2000000000000001E-4</v>
      </c>
      <c r="AA314">
        <v>471.7</v>
      </c>
      <c r="AB314">
        <v>0</v>
      </c>
      <c r="AC314">
        <v>0</v>
      </c>
      <c r="AD314">
        <v>0</v>
      </c>
      <c r="AE314">
        <v>471.7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M314">
        <v>-2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2.0000000000000002E-5</v>
      </c>
      <c r="AU314" t="s">
        <v>31</v>
      </c>
      <c r="AV314">
        <v>0</v>
      </c>
      <c r="AW314">
        <v>2</v>
      </c>
      <c r="AX314">
        <v>150196656</v>
      </c>
      <c r="AY314">
        <v>1</v>
      </c>
      <c r="AZ314">
        <v>0</v>
      </c>
      <c r="BA314">
        <v>314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V314">
        <v>0</v>
      </c>
      <c r="CW314">
        <v>0</v>
      </c>
      <c r="CX314">
        <f>ROUND(Y314*Source!I315,9)</f>
        <v>2.2000000000000001E-3</v>
      </c>
      <c r="CY314">
        <f>AA314</f>
        <v>471.7</v>
      </c>
      <c r="CZ314">
        <f>AE314</f>
        <v>471.7</v>
      </c>
      <c r="DA314">
        <f>AI314</f>
        <v>1</v>
      </c>
      <c r="DB314">
        <f>ROUND(((ROUND(AT314*CZ314,2)*1)*11),6)</f>
        <v>0.11</v>
      </c>
      <c r="DC314">
        <f>ROUND(((ROUND(AT314*AG314,2)*1)*11),6)</f>
        <v>0</v>
      </c>
      <c r="DD314" t="s">
        <v>3</v>
      </c>
      <c r="DE314" t="s">
        <v>3</v>
      </c>
      <c r="DF314">
        <f t="shared" si="43"/>
        <v>1.04</v>
      </c>
      <c r="DG314">
        <f t="shared" si="44"/>
        <v>0</v>
      </c>
      <c r="DH314">
        <f t="shared" si="45"/>
        <v>0</v>
      </c>
      <c r="DI314">
        <f t="shared" si="46"/>
        <v>0</v>
      </c>
      <c r="DJ314">
        <f>DF314</f>
        <v>1.04</v>
      </c>
      <c r="DK314">
        <v>0</v>
      </c>
      <c r="DL314" t="s">
        <v>3</v>
      </c>
      <c r="DM314">
        <v>0</v>
      </c>
      <c r="DN314" t="s">
        <v>3</v>
      </c>
      <c r="DO314">
        <v>0</v>
      </c>
    </row>
    <row r="315" spans="1:119" x14ac:dyDescent="0.2">
      <c r="A315">
        <f>ROW(Source!A315)</f>
        <v>315</v>
      </c>
      <c r="B315">
        <v>150194011</v>
      </c>
      <c r="C315">
        <v>150196645</v>
      </c>
      <c r="D315">
        <v>147297361</v>
      </c>
      <c r="E315">
        <v>1</v>
      </c>
      <c r="F315">
        <v>1</v>
      </c>
      <c r="G315">
        <v>35</v>
      </c>
      <c r="H315">
        <v>3</v>
      </c>
      <c r="I315" t="s">
        <v>748</v>
      </c>
      <c r="J315" t="s">
        <v>749</v>
      </c>
      <c r="K315" t="s">
        <v>750</v>
      </c>
      <c r="L315">
        <v>1327</v>
      </c>
      <c r="N315">
        <v>1005</v>
      </c>
      <c r="O315" t="s">
        <v>751</v>
      </c>
      <c r="P315" t="s">
        <v>751</v>
      </c>
      <c r="Q315">
        <v>1</v>
      </c>
      <c r="W315">
        <v>0</v>
      </c>
      <c r="X315">
        <v>1402440005</v>
      </c>
      <c r="Y315">
        <f>((AT315*1)*11)</f>
        <v>0.11</v>
      </c>
      <c r="AA315">
        <v>48.08</v>
      </c>
      <c r="AB315">
        <v>0</v>
      </c>
      <c r="AC315">
        <v>0</v>
      </c>
      <c r="AD315">
        <v>0</v>
      </c>
      <c r="AE315">
        <v>48.08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M315">
        <v>-2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3</v>
      </c>
      <c r="AT315">
        <v>0.01</v>
      </c>
      <c r="AU315" t="s">
        <v>31</v>
      </c>
      <c r="AV315">
        <v>0</v>
      </c>
      <c r="AW315">
        <v>2</v>
      </c>
      <c r="AX315">
        <v>150196657</v>
      </c>
      <c r="AY315">
        <v>1</v>
      </c>
      <c r="AZ315">
        <v>0</v>
      </c>
      <c r="BA315">
        <v>315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V315">
        <v>0</v>
      </c>
      <c r="CW315">
        <v>0</v>
      </c>
      <c r="CX315">
        <f>ROUND(Y315*Source!I315,9)</f>
        <v>1.1000000000000001</v>
      </c>
      <c r="CY315">
        <f>AA315</f>
        <v>48.08</v>
      </c>
      <c r="CZ315">
        <f>AE315</f>
        <v>48.08</v>
      </c>
      <c r="DA315">
        <f>AI315</f>
        <v>1</v>
      </c>
      <c r="DB315">
        <f>ROUND(((ROUND(AT315*CZ315,2)*1)*11),6)</f>
        <v>5.28</v>
      </c>
      <c r="DC315">
        <f>ROUND(((ROUND(AT315*AG315,2)*1)*11),6)</f>
        <v>0</v>
      </c>
      <c r="DD315" t="s">
        <v>3</v>
      </c>
      <c r="DE315" t="s">
        <v>3</v>
      </c>
      <c r="DF315">
        <f t="shared" si="43"/>
        <v>52.89</v>
      </c>
      <c r="DG315">
        <f t="shared" si="44"/>
        <v>0</v>
      </c>
      <c r="DH315">
        <f t="shared" si="45"/>
        <v>0</v>
      </c>
      <c r="DI315">
        <f t="shared" si="46"/>
        <v>0</v>
      </c>
      <c r="DJ315">
        <f>DF315</f>
        <v>52.89</v>
      </c>
      <c r="DK315">
        <v>0</v>
      </c>
      <c r="DL315" t="s">
        <v>3</v>
      </c>
      <c r="DM315">
        <v>0</v>
      </c>
      <c r="DN315" t="s">
        <v>3</v>
      </c>
      <c r="DO315">
        <v>0</v>
      </c>
    </row>
    <row r="316" spans="1:119" x14ac:dyDescent="0.2">
      <c r="A316">
        <f>ROW(Source!A316)</f>
        <v>316</v>
      </c>
      <c r="B316">
        <v>150194011</v>
      </c>
      <c r="C316">
        <v>150196658</v>
      </c>
      <c r="D316">
        <v>147282019</v>
      </c>
      <c r="E316">
        <v>35</v>
      </c>
      <c r="F316">
        <v>1</v>
      </c>
      <c r="G316">
        <v>35</v>
      </c>
      <c r="H316">
        <v>1</v>
      </c>
      <c r="I316" t="s">
        <v>727</v>
      </c>
      <c r="J316" t="s">
        <v>3</v>
      </c>
      <c r="K316" t="s">
        <v>728</v>
      </c>
      <c r="L316">
        <v>1191</v>
      </c>
      <c r="N316">
        <v>1013</v>
      </c>
      <c r="O316" t="s">
        <v>729</v>
      </c>
      <c r="P316" t="s">
        <v>729</v>
      </c>
      <c r="Q316">
        <v>1</v>
      </c>
      <c r="W316">
        <v>0</v>
      </c>
      <c r="X316">
        <v>476480486</v>
      </c>
      <c r="Y316">
        <f>(AT316*0.7)</f>
        <v>0.126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M316">
        <v>-2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0.18</v>
      </c>
      <c r="AU316" t="s">
        <v>22</v>
      </c>
      <c r="AV316">
        <v>1</v>
      </c>
      <c r="AW316">
        <v>2</v>
      </c>
      <c r="AX316">
        <v>150196673</v>
      </c>
      <c r="AY316">
        <v>1</v>
      </c>
      <c r="AZ316">
        <v>0</v>
      </c>
      <c r="BA316">
        <v>316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U316">
        <f>ROUND(AT316*Source!I316*AH316*AL316,2)</f>
        <v>0</v>
      </c>
      <c r="CV316">
        <f>ROUND(Y316*Source!I316,9)</f>
        <v>1.008</v>
      </c>
      <c r="CW316">
        <v>0</v>
      </c>
      <c r="CX316">
        <f>ROUND(Y316*Source!I316,9)</f>
        <v>1.008</v>
      </c>
      <c r="CY316">
        <f>AD316</f>
        <v>0</v>
      </c>
      <c r="CZ316">
        <f>AH316</f>
        <v>0</v>
      </c>
      <c r="DA316">
        <f>AL316</f>
        <v>1</v>
      </c>
      <c r="DB316">
        <f>ROUND((ROUND(AT316*CZ316,2)*0.7),6)</f>
        <v>0</v>
      </c>
      <c r="DC316">
        <f>ROUND((ROUND(AT316*AG316,2)*0.7),6)</f>
        <v>0</v>
      </c>
      <c r="DD316" t="s">
        <v>3</v>
      </c>
      <c r="DE316" t="s">
        <v>3</v>
      </c>
      <c r="DF316">
        <f t="shared" si="43"/>
        <v>0</v>
      </c>
      <c r="DG316">
        <f t="shared" si="44"/>
        <v>0</v>
      </c>
      <c r="DH316">
        <f t="shared" si="45"/>
        <v>0</v>
      </c>
      <c r="DI316">
        <f t="shared" si="46"/>
        <v>0</v>
      </c>
      <c r="DJ316">
        <f>DI316</f>
        <v>0</v>
      </c>
      <c r="DK316">
        <v>0</v>
      </c>
      <c r="DL316" t="s">
        <v>3</v>
      </c>
      <c r="DM316">
        <v>0</v>
      </c>
      <c r="DN316" t="s">
        <v>3</v>
      </c>
      <c r="DO316">
        <v>0</v>
      </c>
    </row>
    <row r="317" spans="1:119" x14ac:dyDescent="0.2">
      <c r="A317">
        <f>ROW(Source!A316)</f>
        <v>316</v>
      </c>
      <c r="B317">
        <v>150194011</v>
      </c>
      <c r="C317">
        <v>150196658</v>
      </c>
      <c r="D317">
        <v>147295400</v>
      </c>
      <c r="E317">
        <v>1</v>
      </c>
      <c r="F317">
        <v>1</v>
      </c>
      <c r="G317">
        <v>35</v>
      </c>
      <c r="H317">
        <v>2</v>
      </c>
      <c r="I317" t="s">
        <v>730</v>
      </c>
      <c r="J317" t="s">
        <v>731</v>
      </c>
      <c r="K317" t="s">
        <v>732</v>
      </c>
      <c r="L317">
        <v>1368</v>
      </c>
      <c r="N317">
        <v>1011</v>
      </c>
      <c r="O317" t="s">
        <v>733</v>
      </c>
      <c r="P317" t="s">
        <v>733</v>
      </c>
      <c r="Q317">
        <v>1</v>
      </c>
      <c r="W317">
        <v>0</v>
      </c>
      <c r="X317">
        <v>-1123321947</v>
      </c>
      <c r="Y317">
        <f>(AT317*0.7)</f>
        <v>1.3999999999999999E-2</v>
      </c>
      <c r="AA317">
        <v>0</v>
      </c>
      <c r="AB317">
        <v>789.86</v>
      </c>
      <c r="AC317">
        <v>515.51</v>
      </c>
      <c r="AD317">
        <v>0</v>
      </c>
      <c r="AE317">
        <v>0</v>
      </c>
      <c r="AF317">
        <v>789.86</v>
      </c>
      <c r="AG317">
        <v>515.51</v>
      </c>
      <c r="AH317">
        <v>0</v>
      </c>
      <c r="AI317">
        <v>1</v>
      </c>
      <c r="AJ317">
        <v>1</v>
      </c>
      <c r="AK317">
        <v>1</v>
      </c>
      <c r="AL317">
        <v>1</v>
      </c>
      <c r="AM317">
        <v>-2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0.02</v>
      </c>
      <c r="AU317" t="s">
        <v>22</v>
      </c>
      <c r="AV317">
        <v>0</v>
      </c>
      <c r="AW317">
        <v>2</v>
      </c>
      <c r="AX317">
        <v>150196674</v>
      </c>
      <c r="AY317">
        <v>1</v>
      </c>
      <c r="AZ317">
        <v>0</v>
      </c>
      <c r="BA317">
        <v>317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V317">
        <v>0</v>
      </c>
      <c r="CW317">
        <f>ROUND(Y317*Source!I316,9)</f>
        <v>0.112</v>
      </c>
      <c r="CX317">
        <f>ROUND(Y317*Source!I316,9)</f>
        <v>0.112</v>
      </c>
      <c r="CY317">
        <f>AB317</f>
        <v>789.86</v>
      </c>
      <c r="CZ317">
        <f>AF317</f>
        <v>789.86</v>
      </c>
      <c r="DA317">
        <f>AJ317</f>
        <v>1</v>
      </c>
      <c r="DB317">
        <f>ROUND((ROUND(AT317*CZ317,2)*0.7),6)</f>
        <v>11.06</v>
      </c>
      <c r="DC317">
        <f>ROUND((ROUND(AT317*AG317,2)*0.7),6)</f>
        <v>7.2169999999999996</v>
      </c>
      <c r="DD317" t="s">
        <v>3</v>
      </c>
      <c r="DE317" t="s">
        <v>3</v>
      </c>
      <c r="DF317">
        <f t="shared" si="43"/>
        <v>0</v>
      </c>
      <c r="DG317">
        <f t="shared" si="44"/>
        <v>88.46</v>
      </c>
      <c r="DH317">
        <f t="shared" si="45"/>
        <v>57.74</v>
      </c>
      <c r="DI317">
        <f t="shared" si="46"/>
        <v>0</v>
      </c>
      <c r="DJ317">
        <f>DG317</f>
        <v>88.46</v>
      </c>
      <c r="DK317">
        <v>0</v>
      </c>
      <c r="DL317" t="s">
        <v>3</v>
      </c>
      <c r="DM317">
        <v>0</v>
      </c>
      <c r="DN317" t="s">
        <v>3</v>
      </c>
      <c r="DO317">
        <v>0</v>
      </c>
    </row>
    <row r="318" spans="1:119" x14ac:dyDescent="0.2">
      <c r="A318">
        <f>ROW(Source!A316)</f>
        <v>316</v>
      </c>
      <c r="B318">
        <v>150194011</v>
      </c>
      <c r="C318">
        <v>150196658</v>
      </c>
      <c r="D318">
        <v>147284500</v>
      </c>
      <c r="E318">
        <v>35</v>
      </c>
      <c r="F318">
        <v>1</v>
      </c>
      <c r="G318">
        <v>35</v>
      </c>
      <c r="H318">
        <v>3</v>
      </c>
      <c r="I318" t="s">
        <v>734</v>
      </c>
      <c r="J318" t="s">
        <v>735</v>
      </c>
      <c r="K318" t="s">
        <v>736</v>
      </c>
      <c r="L318">
        <v>1348</v>
      </c>
      <c r="N318">
        <v>1009</v>
      </c>
      <c r="O318" t="s">
        <v>737</v>
      </c>
      <c r="P318" t="s">
        <v>737</v>
      </c>
      <c r="Q318">
        <v>1000</v>
      </c>
      <c r="W318">
        <v>0</v>
      </c>
      <c r="X318">
        <v>2010614181</v>
      </c>
      <c r="Y318">
        <f>(AT318*1)</f>
        <v>1.9999999999999999E-6</v>
      </c>
      <c r="AA318">
        <v>1945282.38</v>
      </c>
      <c r="AB318">
        <v>0</v>
      </c>
      <c r="AC318">
        <v>0</v>
      </c>
      <c r="AD318">
        <v>0</v>
      </c>
      <c r="AE318">
        <v>1945282.38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M318">
        <v>-2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1.9999999999999999E-6</v>
      </c>
      <c r="AU318" t="s">
        <v>21</v>
      </c>
      <c r="AV318">
        <v>0</v>
      </c>
      <c r="AW318">
        <v>2</v>
      </c>
      <c r="AX318">
        <v>150196675</v>
      </c>
      <c r="AY318">
        <v>2</v>
      </c>
      <c r="AZ318">
        <v>22528</v>
      </c>
      <c r="BA318">
        <v>318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V318">
        <v>0</v>
      </c>
      <c r="CW318">
        <v>0</v>
      </c>
      <c r="CX318">
        <f>ROUND(Y318*Source!I316,9)</f>
        <v>1.5999999999999999E-5</v>
      </c>
      <c r="CY318">
        <f>AA318</f>
        <v>1945282.38</v>
      </c>
      <c r="CZ318">
        <f>AE318</f>
        <v>1945282.38</v>
      </c>
      <c r="DA318">
        <f>AI318</f>
        <v>1</v>
      </c>
      <c r="DB318">
        <f>ROUND((ROUND(AT318*CZ318,2)*1),6)</f>
        <v>3.89</v>
      </c>
      <c r="DC318">
        <f>ROUND((ROUND(AT318*AG318,2)*1),6)</f>
        <v>0</v>
      </c>
      <c r="DD318" t="s">
        <v>3</v>
      </c>
      <c r="DE318" t="s">
        <v>3</v>
      </c>
      <c r="DF318">
        <f t="shared" si="43"/>
        <v>31.12</v>
      </c>
      <c r="DG318">
        <f t="shared" si="44"/>
        <v>0</v>
      </c>
      <c r="DH318">
        <f t="shared" si="45"/>
        <v>0</v>
      </c>
      <c r="DI318">
        <f t="shared" si="46"/>
        <v>0</v>
      </c>
      <c r="DJ318">
        <f>DF318</f>
        <v>31.12</v>
      </c>
      <c r="DK318">
        <v>0</v>
      </c>
      <c r="DL318" t="s">
        <v>3</v>
      </c>
      <c r="DM318">
        <v>0</v>
      </c>
      <c r="DN318" t="s">
        <v>3</v>
      </c>
      <c r="DO318">
        <v>0</v>
      </c>
    </row>
    <row r="319" spans="1:119" x14ac:dyDescent="0.2">
      <c r="A319">
        <f>ROW(Source!A316)</f>
        <v>316</v>
      </c>
      <c r="B319">
        <v>150194011</v>
      </c>
      <c r="C319">
        <v>150196658</v>
      </c>
      <c r="D319">
        <v>147297319</v>
      </c>
      <c r="E319">
        <v>1</v>
      </c>
      <c r="F319">
        <v>1</v>
      </c>
      <c r="G319">
        <v>35</v>
      </c>
      <c r="H319">
        <v>3</v>
      </c>
      <c r="I319" t="s">
        <v>738</v>
      </c>
      <c r="J319" t="s">
        <v>739</v>
      </c>
      <c r="K319" t="s">
        <v>740</v>
      </c>
      <c r="L319">
        <v>1346</v>
      </c>
      <c r="N319">
        <v>1009</v>
      </c>
      <c r="O319" t="s">
        <v>741</v>
      </c>
      <c r="P319" t="s">
        <v>741</v>
      </c>
      <c r="Q319">
        <v>1</v>
      </c>
      <c r="W319">
        <v>0</v>
      </c>
      <c r="X319">
        <v>1286462142</v>
      </c>
      <c r="Y319">
        <f>(AT319*1)</f>
        <v>4.0000000000000001E-3</v>
      </c>
      <c r="AA319">
        <v>412.97</v>
      </c>
      <c r="AB319">
        <v>0</v>
      </c>
      <c r="AC319">
        <v>0</v>
      </c>
      <c r="AD319">
        <v>0</v>
      </c>
      <c r="AE319">
        <v>412.97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M319">
        <v>-2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4.0000000000000001E-3</v>
      </c>
      <c r="AU319" t="s">
        <v>21</v>
      </c>
      <c r="AV319">
        <v>0</v>
      </c>
      <c r="AW319">
        <v>2</v>
      </c>
      <c r="AX319">
        <v>150196676</v>
      </c>
      <c r="AY319">
        <v>1</v>
      </c>
      <c r="AZ319">
        <v>0</v>
      </c>
      <c r="BA319">
        <v>319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V319">
        <v>0</v>
      </c>
      <c r="CW319">
        <v>0</v>
      </c>
      <c r="CX319">
        <f>ROUND(Y319*Source!I316,9)</f>
        <v>3.2000000000000001E-2</v>
      </c>
      <c r="CY319">
        <f>AA319</f>
        <v>412.97</v>
      </c>
      <c r="CZ319">
        <f>AE319</f>
        <v>412.97</v>
      </c>
      <c r="DA319">
        <f>AI319</f>
        <v>1</v>
      </c>
      <c r="DB319">
        <f>ROUND((ROUND(AT319*CZ319,2)*1),6)</f>
        <v>1.65</v>
      </c>
      <c r="DC319">
        <f>ROUND((ROUND(AT319*AG319,2)*1),6)</f>
        <v>0</v>
      </c>
      <c r="DD319" t="s">
        <v>3</v>
      </c>
      <c r="DE319" t="s">
        <v>3</v>
      </c>
      <c r="DF319">
        <f t="shared" si="43"/>
        <v>13.22</v>
      </c>
      <c r="DG319">
        <f t="shared" si="44"/>
        <v>0</v>
      </c>
      <c r="DH319">
        <f t="shared" si="45"/>
        <v>0</v>
      </c>
      <c r="DI319">
        <f t="shared" si="46"/>
        <v>0</v>
      </c>
      <c r="DJ319">
        <f>DF319</f>
        <v>13.22</v>
      </c>
      <c r="DK319">
        <v>0</v>
      </c>
      <c r="DL319" t="s">
        <v>3</v>
      </c>
      <c r="DM319">
        <v>0</v>
      </c>
      <c r="DN319" t="s">
        <v>3</v>
      </c>
      <c r="DO319">
        <v>0</v>
      </c>
    </row>
    <row r="320" spans="1:119" x14ac:dyDescent="0.2">
      <c r="A320">
        <f>ROW(Source!A316)</f>
        <v>316</v>
      </c>
      <c r="B320">
        <v>150194011</v>
      </c>
      <c r="C320">
        <v>150196658</v>
      </c>
      <c r="D320">
        <v>147297226</v>
      </c>
      <c r="E320">
        <v>1</v>
      </c>
      <c r="F320">
        <v>1</v>
      </c>
      <c r="G320">
        <v>35</v>
      </c>
      <c r="H320">
        <v>3</v>
      </c>
      <c r="I320" t="s">
        <v>742</v>
      </c>
      <c r="J320" t="s">
        <v>743</v>
      </c>
      <c r="K320" t="s">
        <v>744</v>
      </c>
      <c r="L320">
        <v>1346</v>
      </c>
      <c r="N320">
        <v>1009</v>
      </c>
      <c r="O320" t="s">
        <v>741</v>
      </c>
      <c r="P320" t="s">
        <v>741</v>
      </c>
      <c r="Q320">
        <v>1</v>
      </c>
      <c r="W320">
        <v>0</v>
      </c>
      <c r="X320">
        <v>-1814974188</v>
      </c>
      <c r="Y320">
        <f>(AT320*1)</f>
        <v>2E-3</v>
      </c>
      <c r="AA320">
        <v>271.95999999999998</v>
      </c>
      <c r="AB320">
        <v>0</v>
      </c>
      <c r="AC320">
        <v>0</v>
      </c>
      <c r="AD320">
        <v>0</v>
      </c>
      <c r="AE320">
        <v>271.95999999999998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M320">
        <v>-2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2E-3</v>
      </c>
      <c r="AU320" t="s">
        <v>21</v>
      </c>
      <c r="AV320">
        <v>0</v>
      </c>
      <c r="AW320">
        <v>2</v>
      </c>
      <c r="AX320">
        <v>150196677</v>
      </c>
      <c r="AY320">
        <v>1</v>
      </c>
      <c r="AZ320">
        <v>0</v>
      </c>
      <c r="BA320">
        <v>320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V320">
        <v>0</v>
      </c>
      <c r="CW320">
        <v>0</v>
      </c>
      <c r="CX320">
        <f>ROUND(Y320*Source!I316,9)</f>
        <v>1.6E-2</v>
      </c>
      <c r="CY320">
        <f>AA320</f>
        <v>271.95999999999998</v>
      </c>
      <c r="CZ320">
        <f>AE320</f>
        <v>271.95999999999998</v>
      </c>
      <c r="DA320">
        <f>AI320</f>
        <v>1</v>
      </c>
      <c r="DB320">
        <f>ROUND((ROUND(AT320*CZ320,2)*1),6)</f>
        <v>0.54</v>
      </c>
      <c r="DC320">
        <f>ROUND((ROUND(AT320*AG320,2)*1),6)</f>
        <v>0</v>
      </c>
      <c r="DD320" t="s">
        <v>3</v>
      </c>
      <c r="DE320" t="s">
        <v>3</v>
      </c>
      <c r="DF320">
        <f t="shared" si="43"/>
        <v>4.3499999999999996</v>
      </c>
      <c r="DG320">
        <f t="shared" si="44"/>
        <v>0</v>
      </c>
      <c r="DH320">
        <f t="shared" si="45"/>
        <v>0</v>
      </c>
      <c r="DI320">
        <f t="shared" si="46"/>
        <v>0</v>
      </c>
      <c r="DJ320">
        <f>DF320</f>
        <v>4.3499999999999996</v>
      </c>
      <c r="DK320">
        <v>0</v>
      </c>
      <c r="DL320" t="s">
        <v>3</v>
      </c>
      <c r="DM320">
        <v>0</v>
      </c>
      <c r="DN320" t="s">
        <v>3</v>
      </c>
      <c r="DO320">
        <v>0</v>
      </c>
    </row>
    <row r="321" spans="1:119" x14ac:dyDescent="0.2">
      <c r="A321">
        <f>ROW(Source!A316)</f>
        <v>316</v>
      </c>
      <c r="B321">
        <v>150194011</v>
      </c>
      <c r="C321">
        <v>150196658</v>
      </c>
      <c r="D321">
        <v>147297256</v>
      </c>
      <c r="E321">
        <v>1</v>
      </c>
      <c r="F321">
        <v>1</v>
      </c>
      <c r="G321">
        <v>35</v>
      </c>
      <c r="H321">
        <v>3</v>
      </c>
      <c r="I321" t="s">
        <v>745</v>
      </c>
      <c r="J321" t="s">
        <v>746</v>
      </c>
      <c r="K321" t="s">
        <v>747</v>
      </c>
      <c r="L321">
        <v>1346</v>
      </c>
      <c r="N321">
        <v>1009</v>
      </c>
      <c r="O321" t="s">
        <v>741</v>
      </c>
      <c r="P321" t="s">
        <v>741</v>
      </c>
      <c r="Q321">
        <v>1</v>
      </c>
      <c r="W321">
        <v>0</v>
      </c>
      <c r="X321">
        <v>-1116031774</v>
      </c>
      <c r="Y321">
        <f>(AT321*1)</f>
        <v>3.5000000000000001E-3</v>
      </c>
      <c r="AA321">
        <v>404.48</v>
      </c>
      <c r="AB321">
        <v>0</v>
      </c>
      <c r="AC321">
        <v>0</v>
      </c>
      <c r="AD321">
        <v>0</v>
      </c>
      <c r="AE321">
        <v>404.48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M321">
        <v>-2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3.5000000000000001E-3</v>
      </c>
      <c r="AU321" t="s">
        <v>21</v>
      </c>
      <c r="AV321">
        <v>0</v>
      </c>
      <c r="AW321">
        <v>2</v>
      </c>
      <c r="AX321">
        <v>150196678</v>
      </c>
      <c r="AY321">
        <v>1</v>
      </c>
      <c r="AZ321">
        <v>0</v>
      </c>
      <c r="BA321">
        <v>321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V321">
        <v>0</v>
      </c>
      <c r="CW321">
        <v>0</v>
      </c>
      <c r="CX321">
        <f>ROUND(Y321*Source!I316,9)</f>
        <v>2.8000000000000001E-2</v>
      </c>
      <c r="CY321">
        <f>AA321</f>
        <v>404.48</v>
      </c>
      <c r="CZ321">
        <f>AE321</f>
        <v>404.48</v>
      </c>
      <c r="DA321">
        <f>AI321</f>
        <v>1</v>
      </c>
      <c r="DB321">
        <f>ROUND((ROUND(AT321*CZ321,2)*1),6)</f>
        <v>1.42</v>
      </c>
      <c r="DC321">
        <f>ROUND((ROUND(AT321*AG321,2)*1),6)</f>
        <v>0</v>
      </c>
      <c r="DD321" t="s">
        <v>3</v>
      </c>
      <c r="DE321" t="s">
        <v>3</v>
      </c>
      <c r="DF321">
        <f t="shared" ref="DF321:DF384" si="47">ROUND(ROUND(AE321,2)*CX321,2)</f>
        <v>11.33</v>
      </c>
      <c r="DG321">
        <f t="shared" ref="DG321:DG384" si="48">ROUND(ROUND(AF321,2)*CX321,2)</f>
        <v>0</v>
      </c>
      <c r="DH321">
        <f t="shared" ref="DH321:DH384" si="49">ROUND(ROUND(AG321,2)*CX321,2)</f>
        <v>0</v>
      </c>
      <c r="DI321">
        <f t="shared" ref="DI321:DI384" si="50">ROUND(ROUND(AH321,2)*CX321,2)</f>
        <v>0</v>
      </c>
      <c r="DJ321">
        <f>DF321</f>
        <v>11.33</v>
      </c>
      <c r="DK321">
        <v>0</v>
      </c>
      <c r="DL321" t="s">
        <v>3</v>
      </c>
      <c r="DM321">
        <v>0</v>
      </c>
      <c r="DN321" t="s">
        <v>3</v>
      </c>
      <c r="DO321">
        <v>0</v>
      </c>
    </row>
    <row r="322" spans="1:119" x14ac:dyDescent="0.2">
      <c r="A322">
        <f>ROW(Source!A316)</f>
        <v>316</v>
      </c>
      <c r="B322">
        <v>150194011</v>
      </c>
      <c r="C322">
        <v>150196658</v>
      </c>
      <c r="D322">
        <v>147297361</v>
      </c>
      <c r="E322">
        <v>1</v>
      </c>
      <c r="F322">
        <v>1</v>
      </c>
      <c r="G322">
        <v>35</v>
      </c>
      <c r="H322">
        <v>3</v>
      </c>
      <c r="I322" t="s">
        <v>748</v>
      </c>
      <c r="J322" t="s">
        <v>749</v>
      </c>
      <c r="K322" t="s">
        <v>750</v>
      </c>
      <c r="L322">
        <v>1327</v>
      </c>
      <c r="N322">
        <v>1005</v>
      </c>
      <c r="O322" t="s">
        <v>751</v>
      </c>
      <c r="P322" t="s">
        <v>751</v>
      </c>
      <c r="Q322">
        <v>1</v>
      </c>
      <c r="W322">
        <v>0</v>
      </c>
      <c r="X322">
        <v>1402440005</v>
      </c>
      <c r="Y322">
        <f>(AT322*1)</f>
        <v>0.02</v>
      </c>
      <c r="AA322">
        <v>48.08</v>
      </c>
      <c r="AB322">
        <v>0</v>
      </c>
      <c r="AC322">
        <v>0</v>
      </c>
      <c r="AD322">
        <v>0</v>
      </c>
      <c r="AE322">
        <v>48.08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M322">
        <v>-2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0.02</v>
      </c>
      <c r="AU322" t="s">
        <v>21</v>
      </c>
      <c r="AV322">
        <v>0</v>
      </c>
      <c r="AW322">
        <v>2</v>
      </c>
      <c r="AX322">
        <v>150196679</v>
      </c>
      <c r="AY322">
        <v>1</v>
      </c>
      <c r="AZ322">
        <v>0</v>
      </c>
      <c r="BA322">
        <v>322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V322">
        <v>0</v>
      </c>
      <c r="CW322">
        <v>0</v>
      </c>
      <c r="CX322">
        <f>ROUND(Y322*Source!I316,9)</f>
        <v>0.16</v>
      </c>
      <c r="CY322">
        <f>AA322</f>
        <v>48.08</v>
      </c>
      <c r="CZ322">
        <f>AE322</f>
        <v>48.08</v>
      </c>
      <c r="DA322">
        <f>AI322</f>
        <v>1</v>
      </c>
      <c r="DB322">
        <f>ROUND((ROUND(AT322*CZ322,2)*1),6)</f>
        <v>0.96</v>
      </c>
      <c r="DC322">
        <f>ROUND((ROUND(AT322*AG322,2)*1),6)</f>
        <v>0</v>
      </c>
      <c r="DD322" t="s">
        <v>3</v>
      </c>
      <c r="DE322" t="s">
        <v>3</v>
      </c>
      <c r="DF322">
        <f t="shared" si="47"/>
        <v>7.69</v>
      </c>
      <c r="DG322">
        <f t="shared" si="48"/>
        <v>0</v>
      </c>
      <c r="DH322">
        <f t="shared" si="49"/>
        <v>0</v>
      </c>
      <c r="DI322">
        <f t="shared" si="50"/>
        <v>0</v>
      </c>
      <c r="DJ322">
        <f>DF322</f>
        <v>7.69</v>
      </c>
      <c r="DK322">
        <v>0</v>
      </c>
      <c r="DL322" t="s">
        <v>3</v>
      </c>
      <c r="DM322">
        <v>0</v>
      </c>
      <c r="DN322" t="s">
        <v>3</v>
      </c>
      <c r="DO322">
        <v>0</v>
      </c>
    </row>
    <row r="323" spans="1:119" x14ac:dyDescent="0.2">
      <c r="A323">
        <f>ROW(Source!A317)</f>
        <v>317</v>
      </c>
      <c r="B323">
        <v>150194011</v>
      </c>
      <c r="C323">
        <v>150196680</v>
      </c>
      <c r="D323">
        <v>147282019</v>
      </c>
      <c r="E323">
        <v>35</v>
      </c>
      <c r="F323">
        <v>1</v>
      </c>
      <c r="G323">
        <v>35</v>
      </c>
      <c r="H323">
        <v>1</v>
      </c>
      <c r="I323" t="s">
        <v>727</v>
      </c>
      <c r="J323" t="s">
        <v>3</v>
      </c>
      <c r="K323" t="s">
        <v>728</v>
      </c>
      <c r="L323">
        <v>1191</v>
      </c>
      <c r="N323">
        <v>1013</v>
      </c>
      <c r="O323" t="s">
        <v>729</v>
      </c>
      <c r="P323" t="s">
        <v>729</v>
      </c>
      <c r="Q323">
        <v>1</v>
      </c>
      <c r="W323">
        <v>0</v>
      </c>
      <c r="X323">
        <v>476480486</v>
      </c>
      <c r="Y323">
        <f>((AT323*0.75)*11)</f>
        <v>0.41250000000000009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M323">
        <v>-2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0.05</v>
      </c>
      <c r="AU323" t="s">
        <v>32</v>
      </c>
      <c r="AV323">
        <v>1</v>
      </c>
      <c r="AW323">
        <v>2</v>
      </c>
      <c r="AX323">
        <v>150196689</v>
      </c>
      <c r="AY323">
        <v>1</v>
      </c>
      <c r="AZ323">
        <v>0</v>
      </c>
      <c r="BA323">
        <v>323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U323">
        <f>ROUND(AT323*Source!I317*AH323*AL323,2)</f>
        <v>0</v>
      </c>
      <c r="CV323">
        <f>ROUND(Y323*Source!I317,9)</f>
        <v>3.3</v>
      </c>
      <c r="CW323">
        <v>0</v>
      </c>
      <c r="CX323">
        <f>ROUND(Y323*Source!I317,9)</f>
        <v>3.3</v>
      </c>
      <c r="CY323">
        <f>AD323</f>
        <v>0</v>
      </c>
      <c r="CZ323">
        <f>AH323</f>
        <v>0</v>
      </c>
      <c r="DA323">
        <f>AL323</f>
        <v>1</v>
      </c>
      <c r="DB323">
        <f>ROUND(((ROUND(AT323*CZ323,2)*0.75)*11),6)</f>
        <v>0</v>
      </c>
      <c r="DC323">
        <f>ROUND(((ROUND(AT323*AG323,2)*0.75)*11),6)</f>
        <v>0</v>
      </c>
      <c r="DD323" t="s">
        <v>3</v>
      </c>
      <c r="DE323" t="s">
        <v>3</v>
      </c>
      <c r="DF323">
        <f t="shared" si="47"/>
        <v>0</v>
      </c>
      <c r="DG323">
        <f t="shared" si="48"/>
        <v>0</v>
      </c>
      <c r="DH323">
        <f t="shared" si="49"/>
        <v>0</v>
      </c>
      <c r="DI323">
        <f t="shared" si="50"/>
        <v>0</v>
      </c>
      <c r="DJ323">
        <f>DI323</f>
        <v>0</v>
      </c>
      <c r="DK323">
        <v>0</v>
      </c>
      <c r="DL323" t="s">
        <v>3</v>
      </c>
      <c r="DM323">
        <v>0</v>
      </c>
      <c r="DN323" t="s">
        <v>3</v>
      </c>
      <c r="DO323">
        <v>0</v>
      </c>
    </row>
    <row r="324" spans="1:119" x14ac:dyDescent="0.2">
      <c r="A324">
        <f>ROW(Source!A317)</f>
        <v>317</v>
      </c>
      <c r="B324">
        <v>150194011</v>
      </c>
      <c r="C324">
        <v>150196680</v>
      </c>
      <c r="D324">
        <v>147295400</v>
      </c>
      <c r="E324">
        <v>1</v>
      </c>
      <c r="F324">
        <v>1</v>
      </c>
      <c r="G324">
        <v>35</v>
      </c>
      <c r="H324">
        <v>2</v>
      </c>
      <c r="I324" t="s">
        <v>730</v>
      </c>
      <c r="J324" t="s">
        <v>731</v>
      </c>
      <c r="K324" t="s">
        <v>732</v>
      </c>
      <c r="L324">
        <v>1368</v>
      </c>
      <c r="N324">
        <v>1011</v>
      </c>
      <c r="O324" t="s">
        <v>733</v>
      </c>
      <c r="P324" t="s">
        <v>733</v>
      </c>
      <c r="Q324">
        <v>1</v>
      </c>
      <c r="W324">
        <v>0</v>
      </c>
      <c r="X324">
        <v>-1123321947</v>
      </c>
      <c r="Y324">
        <f>((AT324*0.75)*11)</f>
        <v>8.249999999999999E-2</v>
      </c>
      <c r="AA324">
        <v>0</v>
      </c>
      <c r="AB324">
        <v>789.86</v>
      </c>
      <c r="AC324">
        <v>515.51</v>
      </c>
      <c r="AD324">
        <v>0</v>
      </c>
      <c r="AE324">
        <v>0</v>
      </c>
      <c r="AF324">
        <v>789.86</v>
      </c>
      <c r="AG324">
        <v>515.51</v>
      </c>
      <c r="AH324">
        <v>0</v>
      </c>
      <c r="AI324">
        <v>1</v>
      </c>
      <c r="AJ324">
        <v>1</v>
      </c>
      <c r="AK324">
        <v>1</v>
      </c>
      <c r="AL324">
        <v>1</v>
      </c>
      <c r="AM324">
        <v>-2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0.01</v>
      </c>
      <c r="AU324" t="s">
        <v>32</v>
      </c>
      <c r="AV324">
        <v>0</v>
      </c>
      <c r="AW324">
        <v>2</v>
      </c>
      <c r="AX324">
        <v>150196690</v>
      </c>
      <c r="AY324">
        <v>1</v>
      </c>
      <c r="AZ324">
        <v>0</v>
      </c>
      <c r="BA324">
        <v>324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V324">
        <v>0</v>
      </c>
      <c r="CW324">
        <f>ROUND(Y324*Source!I317,9)</f>
        <v>0.66</v>
      </c>
      <c r="CX324">
        <f>ROUND(Y324*Source!I317,9)</f>
        <v>0.66</v>
      </c>
      <c r="CY324">
        <f>AB324</f>
        <v>789.86</v>
      </c>
      <c r="CZ324">
        <f>AF324</f>
        <v>789.86</v>
      </c>
      <c r="DA324">
        <f>AJ324</f>
        <v>1</v>
      </c>
      <c r="DB324">
        <f>ROUND(((ROUND(AT324*CZ324,2)*0.75)*11),6)</f>
        <v>65.174999999999997</v>
      </c>
      <c r="DC324">
        <f>ROUND(((ROUND(AT324*AG324,2)*0.75)*11),6)</f>
        <v>42.57</v>
      </c>
      <c r="DD324" t="s">
        <v>3</v>
      </c>
      <c r="DE324" t="s">
        <v>3</v>
      </c>
      <c r="DF324">
        <f t="shared" si="47"/>
        <v>0</v>
      </c>
      <c r="DG324">
        <f t="shared" si="48"/>
        <v>521.30999999999995</v>
      </c>
      <c r="DH324">
        <f t="shared" si="49"/>
        <v>340.24</v>
      </c>
      <c r="DI324">
        <f t="shared" si="50"/>
        <v>0</v>
      </c>
      <c r="DJ324">
        <f>DG324</f>
        <v>521.30999999999995</v>
      </c>
      <c r="DK324">
        <v>0</v>
      </c>
      <c r="DL324" t="s">
        <v>3</v>
      </c>
      <c r="DM324">
        <v>0</v>
      </c>
      <c r="DN324" t="s">
        <v>3</v>
      </c>
      <c r="DO324">
        <v>0</v>
      </c>
    </row>
    <row r="325" spans="1:119" x14ac:dyDescent="0.2">
      <c r="A325">
        <f>ROW(Source!A317)</f>
        <v>317</v>
      </c>
      <c r="B325">
        <v>150194011</v>
      </c>
      <c r="C325">
        <v>150196680</v>
      </c>
      <c r="D325">
        <v>147297319</v>
      </c>
      <c r="E325">
        <v>1</v>
      </c>
      <c r="F325">
        <v>1</v>
      </c>
      <c r="G325">
        <v>35</v>
      </c>
      <c r="H325">
        <v>3</v>
      </c>
      <c r="I325" t="s">
        <v>738</v>
      </c>
      <c r="J325" t="s">
        <v>739</v>
      </c>
      <c r="K325" t="s">
        <v>740</v>
      </c>
      <c r="L325">
        <v>1346</v>
      </c>
      <c r="N325">
        <v>1009</v>
      </c>
      <c r="O325" t="s">
        <v>741</v>
      </c>
      <c r="P325" t="s">
        <v>741</v>
      </c>
      <c r="Q325">
        <v>1</v>
      </c>
      <c r="W325">
        <v>0</v>
      </c>
      <c r="X325">
        <v>1286462142</v>
      </c>
      <c r="Y325">
        <f>((AT325*1)*11)</f>
        <v>2.1999999999999999E-2</v>
      </c>
      <c r="AA325">
        <v>412.97</v>
      </c>
      <c r="AB325">
        <v>0</v>
      </c>
      <c r="AC325">
        <v>0</v>
      </c>
      <c r="AD325">
        <v>0</v>
      </c>
      <c r="AE325">
        <v>412.97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M325">
        <v>-2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2E-3</v>
      </c>
      <c r="AU325" t="s">
        <v>31</v>
      </c>
      <c r="AV325">
        <v>0</v>
      </c>
      <c r="AW325">
        <v>2</v>
      </c>
      <c r="AX325">
        <v>150196691</v>
      </c>
      <c r="AY325">
        <v>1</v>
      </c>
      <c r="AZ325">
        <v>0</v>
      </c>
      <c r="BA325">
        <v>325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V325">
        <v>0</v>
      </c>
      <c r="CW325">
        <v>0</v>
      </c>
      <c r="CX325">
        <f>ROUND(Y325*Source!I317,9)</f>
        <v>0.17599999999999999</v>
      </c>
      <c r="CY325">
        <f>AA325</f>
        <v>412.97</v>
      </c>
      <c r="CZ325">
        <f>AE325</f>
        <v>412.97</v>
      </c>
      <c r="DA325">
        <f>AI325</f>
        <v>1</v>
      </c>
      <c r="DB325">
        <f>ROUND(((ROUND(AT325*CZ325,2)*1)*11),6)</f>
        <v>9.1300000000000008</v>
      </c>
      <c r="DC325">
        <f>ROUND(((ROUND(AT325*AG325,2)*1)*11),6)</f>
        <v>0</v>
      </c>
      <c r="DD325" t="s">
        <v>3</v>
      </c>
      <c r="DE325" t="s">
        <v>3</v>
      </c>
      <c r="DF325">
        <f t="shared" si="47"/>
        <v>72.680000000000007</v>
      </c>
      <c r="DG325">
        <f t="shared" si="48"/>
        <v>0</v>
      </c>
      <c r="DH325">
        <f t="shared" si="49"/>
        <v>0</v>
      </c>
      <c r="DI325">
        <f t="shared" si="50"/>
        <v>0</v>
      </c>
      <c r="DJ325">
        <f>DF325</f>
        <v>72.680000000000007</v>
      </c>
      <c r="DK325">
        <v>0</v>
      </c>
      <c r="DL325" t="s">
        <v>3</v>
      </c>
      <c r="DM325">
        <v>0</v>
      </c>
      <c r="DN325" t="s">
        <v>3</v>
      </c>
      <c r="DO325">
        <v>0</v>
      </c>
    </row>
    <row r="326" spans="1:119" x14ac:dyDescent="0.2">
      <c r="A326">
        <f>ROW(Source!A317)</f>
        <v>317</v>
      </c>
      <c r="B326">
        <v>150194011</v>
      </c>
      <c r="C326">
        <v>150196680</v>
      </c>
      <c r="D326">
        <v>147297361</v>
      </c>
      <c r="E326">
        <v>1</v>
      </c>
      <c r="F326">
        <v>1</v>
      </c>
      <c r="G326">
        <v>35</v>
      </c>
      <c r="H326">
        <v>3</v>
      </c>
      <c r="I326" t="s">
        <v>748</v>
      </c>
      <c r="J326" t="s">
        <v>749</v>
      </c>
      <c r="K326" t="s">
        <v>750</v>
      </c>
      <c r="L326">
        <v>1327</v>
      </c>
      <c r="N326">
        <v>1005</v>
      </c>
      <c r="O326" t="s">
        <v>751</v>
      </c>
      <c r="P326" t="s">
        <v>751</v>
      </c>
      <c r="Q326">
        <v>1</v>
      </c>
      <c r="W326">
        <v>0</v>
      </c>
      <c r="X326">
        <v>1402440005</v>
      </c>
      <c r="Y326">
        <f>((AT326*1)*11)</f>
        <v>0.22</v>
      </c>
      <c r="AA326">
        <v>48.08</v>
      </c>
      <c r="AB326">
        <v>0</v>
      </c>
      <c r="AC326">
        <v>0</v>
      </c>
      <c r="AD326">
        <v>0</v>
      </c>
      <c r="AE326">
        <v>48.08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M326">
        <v>-2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0.02</v>
      </c>
      <c r="AU326" t="s">
        <v>31</v>
      </c>
      <c r="AV326">
        <v>0</v>
      </c>
      <c r="AW326">
        <v>2</v>
      </c>
      <c r="AX326">
        <v>150196692</v>
      </c>
      <c r="AY326">
        <v>1</v>
      </c>
      <c r="AZ326">
        <v>0</v>
      </c>
      <c r="BA326">
        <v>326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V326">
        <v>0</v>
      </c>
      <c r="CW326">
        <v>0</v>
      </c>
      <c r="CX326">
        <f>ROUND(Y326*Source!I317,9)</f>
        <v>1.76</v>
      </c>
      <c r="CY326">
        <f>AA326</f>
        <v>48.08</v>
      </c>
      <c r="CZ326">
        <f>AE326</f>
        <v>48.08</v>
      </c>
      <c r="DA326">
        <f>AI326</f>
        <v>1</v>
      </c>
      <c r="DB326">
        <f>ROUND(((ROUND(AT326*CZ326,2)*1)*11),6)</f>
        <v>10.56</v>
      </c>
      <c r="DC326">
        <f>ROUND(((ROUND(AT326*AG326,2)*1)*11),6)</f>
        <v>0</v>
      </c>
      <c r="DD326" t="s">
        <v>3</v>
      </c>
      <c r="DE326" t="s">
        <v>3</v>
      </c>
      <c r="DF326">
        <f t="shared" si="47"/>
        <v>84.62</v>
      </c>
      <c r="DG326">
        <f t="shared" si="48"/>
        <v>0</v>
      </c>
      <c r="DH326">
        <f t="shared" si="49"/>
        <v>0</v>
      </c>
      <c r="DI326">
        <f t="shared" si="50"/>
        <v>0</v>
      </c>
      <c r="DJ326">
        <f>DF326</f>
        <v>84.62</v>
      </c>
      <c r="DK326">
        <v>0</v>
      </c>
      <c r="DL326" t="s">
        <v>3</v>
      </c>
      <c r="DM326">
        <v>0</v>
      </c>
      <c r="DN326" t="s">
        <v>3</v>
      </c>
      <c r="DO326">
        <v>0</v>
      </c>
    </row>
    <row r="327" spans="1:119" x14ac:dyDescent="0.2">
      <c r="A327">
        <f>ROW(Source!A318)</f>
        <v>318</v>
      </c>
      <c r="B327">
        <v>150194011</v>
      </c>
      <c r="C327">
        <v>150196693</v>
      </c>
      <c r="D327">
        <v>147282019</v>
      </c>
      <c r="E327">
        <v>35</v>
      </c>
      <c r="F327">
        <v>1</v>
      </c>
      <c r="G327">
        <v>35</v>
      </c>
      <c r="H327">
        <v>1</v>
      </c>
      <c r="I327" t="s">
        <v>727</v>
      </c>
      <c r="J327" t="s">
        <v>3</v>
      </c>
      <c r="K327" t="s">
        <v>728</v>
      </c>
      <c r="L327">
        <v>1191</v>
      </c>
      <c r="N327">
        <v>1013</v>
      </c>
      <c r="O327" t="s">
        <v>729</v>
      </c>
      <c r="P327" t="s">
        <v>729</v>
      </c>
      <c r="Q327">
        <v>1</v>
      </c>
      <c r="W327">
        <v>0</v>
      </c>
      <c r="X327">
        <v>476480486</v>
      </c>
      <c r="Y327">
        <f t="shared" ref="Y327:Y337" si="51">AT327</f>
        <v>0.36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M327">
        <v>-2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0.36</v>
      </c>
      <c r="AU327" t="s">
        <v>3</v>
      </c>
      <c r="AV327">
        <v>1</v>
      </c>
      <c r="AW327">
        <v>2</v>
      </c>
      <c r="AX327">
        <v>150196700</v>
      </c>
      <c r="AY327">
        <v>1</v>
      </c>
      <c r="AZ327">
        <v>0</v>
      </c>
      <c r="BA327">
        <v>327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U327">
        <f>ROUND(AT327*Source!I318*AH327*AL327,2)</f>
        <v>0</v>
      </c>
      <c r="CV327">
        <f>ROUND(Y327*Source!I318,9)</f>
        <v>52.92</v>
      </c>
      <c r="CW327">
        <v>0</v>
      </c>
      <c r="CX327">
        <f>ROUND(Y327*Source!I318,9)</f>
        <v>52.92</v>
      </c>
      <c r="CY327">
        <f>AD327</f>
        <v>0</v>
      </c>
      <c r="CZ327">
        <f>AH327</f>
        <v>0</v>
      </c>
      <c r="DA327">
        <f>AL327</f>
        <v>1</v>
      </c>
      <c r="DB327">
        <f t="shared" ref="DB327:DB337" si="52">ROUND(ROUND(AT327*CZ327,2),6)</f>
        <v>0</v>
      </c>
      <c r="DC327">
        <f t="shared" ref="DC327:DC337" si="53">ROUND(ROUND(AT327*AG327,2),6)</f>
        <v>0</v>
      </c>
      <c r="DD327" t="s">
        <v>3</v>
      </c>
      <c r="DE327" t="s">
        <v>3</v>
      </c>
      <c r="DF327">
        <f t="shared" si="47"/>
        <v>0</v>
      </c>
      <c r="DG327">
        <f t="shared" si="48"/>
        <v>0</v>
      </c>
      <c r="DH327">
        <f t="shared" si="49"/>
        <v>0</v>
      </c>
      <c r="DI327">
        <f t="shared" si="50"/>
        <v>0</v>
      </c>
      <c r="DJ327">
        <f>DI327</f>
        <v>0</v>
      </c>
      <c r="DK327">
        <v>0</v>
      </c>
      <c r="DL327" t="s">
        <v>3</v>
      </c>
      <c r="DM327">
        <v>0</v>
      </c>
      <c r="DN327" t="s">
        <v>3</v>
      </c>
      <c r="DO327">
        <v>0</v>
      </c>
    </row>
    <row r="328" spans="1:119" x14ac:dyDescent="0.2">
      <c r="A328">
        <f>ROW(Source!A318)</f>
        <v>318</v>
      </c>
      <c r="B328">
        <v>150194011</v>
      </c>
      <c r="C328">
        <v>150196693</v>
      </c>
      <c r="D328">
        <v>147297367</v>
      </c>
      <c r="E328">
        <v>1</v>
      </c>
      <c r="F328">
        <v>1</v>
      </c>
      <c r="G328">
        <v>35</v>
      </c>
      <c r="H328">
        <v>3</v>
      </c>
      <c r="I328" t="s">
        <v>752</v>
      </c>
      <c r="J328" t="s">
        <v>753</v>
      </c>
      <c r="K328" t="s">
        <v>754</v>
      </c>
      <c r="L328">
        <v>1346</v>
      </c>
      <c r="N328">
        <v>1009</v>
      </c>
      <c r="O328" t="s">
        <v>741</v>
      </c>
      <c r="P328" t="s">
        <v>741</v>
      </c>
      <c r="Q328">
        <v>1</v>
      </c>
      <c r="W328">
        <v>0</v>
      </c>
      <c r="X328">
        <v>-20334964</v>
      </c>
      <c r="Y328">
        <f t="shared" si="51"/>
        <v>1E-3</v>
      </c>
      <c r="AA328">
        <v>29.29</v>
      </c>
      <c r="AB328">
        <v>0</v>
      </c>
      <c r="AC328">
        <v>0</v>
      </c>
      <c r="AD328">
        <v>0</v>
      </c>
      <c r="AE328">
        <v>29.29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M328">
        <v>-2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1E-3</v>
      </c>
      <c r="AU328" t="s">
        <v>3</v>
      </c>
      <c r="AV328">
        <v>0</v>
      </c>
      <c r="AW328">
        <v>2</v>
      </c>
      <c r="AX328">
        <v>150196701</v>
      </c>
      <c r="AY328">
        <v>1</v>
      </c>
      <c r="AZ328">
        <v>0</v>
      </c>
      <c r="BA328">
        <v>328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V328">
        <v>0</v>
      </c>
      <c r="CW328">
        <v>0</v>
      </c>
      <c r="CX328">
        <f>ROUND(Y328*Source!I318,9)</f>
        <v>0.14699999999999999</v>
      </c>
      <c r="CY328">
        <f>AA328</f>
        <v>29.29</v>
      </c>
      <c r="CZ328">
        <f>AE328</f>
        <v>29.29</v>
      </c>
      <c r="DA328">
        <f>AI328</f>
        <v>1</v>
      </c>
      <c r="DB328">
        <f t="shared" si="52"/>
        <v>0.03</v>
      </c>
      <c r="DC328">
        <f t="shared" si="53"/>
        <v>0</v>
      </c>
      <c r="DD328" t="s">
        <v>3</v>
      </c>
      <c r="DE328" t="s">
        <v>3</v>
      </c>
      <c r="DF328">
        <f t="shared" si="47"/>
        <v>4.3099999999999996</v>
      </c>
      <c r="DG328">
        <f t="shared" si="48"/>
        <v>0</v>
      </c>
      <c r="DH328">
        <f t="shared" si="49"/>
        <v>0</v>
      </c>
      <c r="DI328">
        <f t="shared" si="50"/>
        <v>0</v>
      </c>
      <c r="DJ328">
        <f>DF328</f>
        <v>4.3099999999999996</v>
      </c>
      <c r="DK328">
        <v>0</v>
      </c>
      <c r="DL328" t="s">
        <v>3</v>
      </c>
      <c r="DM328">
        <v>0</v>
      </c>
      <c r="DN328" t="s">
        <v>3</v>
      </c>
      <c r="DO328">
        <v>0</v>
      </c>
    </row>
    <row r="329" spans="1:119" x14ac:dyDescent="0.2">
      <c r="A329">
        <f>ROW(Source!A318)</f>
        <v>318</v>
      </c>
      <c r="B329">
        <v>150194011</v>
      </c>
      <c r="C329">
        <v>150196693</v>
      </c>
      <c r="D329">
        <v>147295794</v>
      </c>
      <c r="E329">
        <v>1</v>
      </c>
      <c r="F329">
        <v>1</v>
      </c>
      <c r="G329">
        <v>35</v>
      </c>
      <c r="H329">
        <v>3</v>
      </c>
      <c r="I329" t="s">
        <v>755</v>
      </c>
      <c r="J329" t="s">
        <v>756</v>
      </c>
      <c r="K329" t="s">
        <v>757</v>
      </c>
      <c r="L329">
        <v>1296</v>
      </c>
      <c r="N329">
        <v>1002</v>
      </c>
      <c r="O329" t="s">
        <v>758</v>
      </c>
      <c r="P329" t="s">
        <v>758</v>
      </c>
      <c r="Q329">
        <v>1</v>
      </c>
      <c r="W329">
        <v>0</v>
      </c>
      <c r="X329">
        <v>-1791503361</v>
      </c>
      <c r="Y329">
        <f t="shared" si="51"/>
        <v>2E-3</v>
      </c>
      <c r="AA329">
        <v>13856.59</v>
      </c>
      <c r="AB329">
        <v>0</v>
      </c>
      <c r="AC329">
        <v>0</v>
      </c>
      <c r="AD329">
        <v>0</v>
      </c>
      <c r="AE329">
        <v>13856.59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M329">
        <v>-2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2E-3</v>
      </c>
      <c r="AU329" t="s">
        <v>3</v>
      </c>
      <c r="AV329">
        <v>0</v>
      </c>
      <c r="AW329">
        <v>2</v>
      </c>
      <c r="AX329">
        <v>150196702</v>
      </c>
      <c r="AY329">
        <v>1</v>
      </c>
      <c r="AZ329">
        <v>0</v>
      </c>
      <c r="BA329">
        <v>329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V329">
        <v>0</v>
      </c>
      <c r="CW329">
        <v>0</v>
      </c>
      <c r="CX329">
        <f>ROUND(Y329*Source!I318,9)</f>
        <v>0.29399999999999998</v>
      </c>
      <c r="CY329">
        <f>AA329</f>
        <v>13856.59</v>
      </c>
      <c r="CZ329">
        <f>AE329</f>
        <v>13856.59</v>
      </c>
      <c r="DA329">
        <f>AI329</f>
        <v>1</v>
      </c>
      <c r="DB329">
        <f t="shared" si="52"/>
        <v>27.71</v>
      </c>
      <c r="DC329">
        <f t="shared" si="53"/>
        <v>0</v>
      </c>
      <c r="DD329" t="s">
        <v>3</v>
      </c>
      <c r="DE329" t="s">
        <v>3</v>
      </c>
      <c r="DF329">
        <f t="shared" si="47"/>
        <v>4073.84</v>
      </c>
      <c r="DG329">
        <f t="shared" si="48"/>
        <v>0</v>
      </c>
      <c r="DH329">
        <f t="shared" si="49"/>
        <v>0</v>
      </c>
      <c r="DI329">
        <f t="shared" si="50"/>
        <v>0</v>
      </c>
      <c r="DJ329">
        <f>DF329</f>
        <v>4073.84</v>
      </c>
      <c r="DK329">
        <v>0</v>
      </c>
      <c r="DL329" t="s">
        <v>3</v>
      </c>
      <c r="DM329">
        <v>0</v>
      </c>
      <c r="DN329" t="s">
        <v>3</v>
      </c>
      <c r="DO329">
        <v>0</v>
      </c>
    </row>
    <row r="330" spans="1:119" x14ac:dyDescent="0.2">
      <c r="A330">
        <f>ROW(Source!A354)</f>
        <v>354</v>
      </c>
      <c r="B330">
        <v>150194011</v>
      </c>
      <c r="C330">
        <v>150196703</v>
      </c>
      <c r="D330">
        <v>147282019</v>
      </c>
      <c r="E330">
        <v>35</v>
      </c>
      <c r="F330">
        <v>1</v>
      </c>
      <c r="G330">
        <v>35</v>
      </c>
      <c r="H330">
        <v>1</v>
      </c>
      <c r="I330" t="s">
        <v>727</v>
      </c>
      <c r="J330" t="s">
        <v>3</v>
      </c>
      <c r="K330" t="s">
        <v>728</v>
      </c>
      <c r="L330">
        <v>1191</v>
      </c>
      <c r="N330">
        <v>1013</v>
      </c>
      <c r="O330" t="s">
        <v>729</v>
      </c>
      <c r="P330" t="s">
        <v>729</v>
      </c>
      <c r="Q330">
        <v>1</v>
      </c>
      <c r="W330">
        <v>0</v>
      </c>
      <c r="X330">
        <v>476480486</v>
      </c>
      <c r="Y330">
        <f t="shared" si="51"/>
        <v>45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M330">
        <v>-2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45</v>
      </c>
      <c r="AU330" t="s">
        <v>3</v>
      </c>
      <c r="AV330">
        <v>1</v>
      </c>
      <c r="AW330">
        <v>2</v>
      </c>
      <c r="AX330">
        <v>150196710</v>
      </c>
      <c r="AY330">
        <v>1</v>
      </c>
      <c r="AZ330">
        <v>0</v>
      </c>
      <c r="BA330">
        <v>330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U330">
        <f>ROUND(AT330*Source!I354*AH330*AL330,2)</f>
        <v>0</v>
      </c>
      <c r="CV330">
        <f>ROUND(Y330*Source!I354,9)</f>
        <v>2.7</v>
      </c>
      <c r="CW330">
        <v>0</v>
      </c>
      <c r="CX330">
        <f>ROUND(Y330*Source!I354,9)</f>
        <v>2.7</v>
      </c>
      <c r="CY330">
        <f>AD330</f>
        <v>0</v>
      </c>
      <c r="CZ330">
        <f>AH330</f>
        <v>0</v>
      </c>
      <c r="DA330">
        <f>AL330</f>
        <v>1</v>
      </c>
      <c r="DB330">
        <f t="shared" si="52"/>
        <v>0</v>
      </c>
      <c r="DC330">
        <f t="shared" si="53"/>
        <v>0</v>
      </c>
      <c r="DD330" t="s">
        <v>3</v>
      </c>
      <c r="DE330" t="s">
        <v>3</v>
      </c>
      <c r="DF330">
        <f t="shared" si="47"/>
        <v>0</v>
      </c>
      <c r="DG330">
        <f t="shared" si="48"/>
        <v>0</v>
      </c>
      <c r="DH330">
        <f t="shared" si="49"/>
        <v>0</v>
      </c>
      <c r="DI330">
        <f t="shared" si="50"/>
        <v>0</v>
      </c>
      <c r="DJ330">
        <f>DI330</f>
        <v>0</v>
      </c>
      <c r="DK330">
        <v>0</v>
      </c>
      <c r="DL330" t="s">
        <v>3</v>
      </c>
      <c r="DM330">
        <v>0</v>
      </c>
      <c r="DN330" t="s">
        <v>3</v>
      </c>
      <c r="DO330">
        <v>0</v>
      </c>
    </row>
    <row r="331" spans="1:119" x14ac:dyDescent="0.2">
      <c r="A331">
        <f>ROW(Source!A354)</f>
        <v>354</v>
      </c>
      <c r="B331">
        <v>150194011</v>
      </c>
      <c r="C331">
        <v>150196703</v>
      </c>
      <c r="D331">
        <v>147295400</v>
      </c>
      <c r="E331">
        <v>1</v>
      </c>
      <c r="F331">
        <v>1</v>
      </c>
      <c r="G331">
        <v>35</v>
      </c>
      <c r="H331">
        <v>2</v>
      </c>
      <c r="I331" t="s">
        <v>730</v>
      </c>
      <c r="J331" t="s">
        <v>731</v>
      </c>
      <c r="K331" t="s">
        <v>732</v>
      </c>
      <c r="L331">
        <v>1368</v>
      </c>
      <c r="N331">
        <v>1011</v>
      </c>
      <c r="O331" t="s">
        <v>733</v>
      </c>
      <c r="P331" t="s">
        <v>733</v>
      </c>
      <c r="Q331">
        <v>1</v>
      </c>
      <c r="W331">
        <v>0</v>
      </c>
      <c r="X331">
        <v>-1123321947</v>
      </c>
      <c r="Y331">
        <f t="shared" si="51"/>
        <v>3</v>
      </c>
      <c r="AA331">
        <v>0</v>
      </c>
      <c r="AB331">
        <v>789.86</v>
      </c>
      <c r="AC331">
        <v>515.51</v>
      </c>
      <c r="AD331">
        <v>0</v>
      </c>
      <c r="AE331">
        <v>0</v>
      </c>
      <c r="AF331">
        <v>789.86</v>
      </c>
      <c r="AG331">
        <v>515.51</v>
      </c>
      <c r="AH331">
        <v>0</v>
      </c>
      <c r="AI331">
        <v>1</v>
      </c>
      <c r="AJ331">
        <v>1</v>
      </c>
      <c r="AK331">
        <v>1</v>
      </c>
      <c r="AL331">
        <v>1</v>
      </c>
      <c r="AM331">
        <v>-2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3</v>
      </c>
      <c r="AU331" t="s">
        <v>3</v>
      </c>
      <c r="AV331">
        <v>0</v>
      </c>
      <c r="AW331">
        <v>2</v>
      </c>
      <c r="AX331">
        <v>150196711</v>
      </c>
      <c r="AY331">
        <v>1</v>
      </c>
      <c r="AZ331">
        <v>0</v>
      </c>
      <c r="BA331">
        <v>331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V331">
        <v>0</v>
      </c>
      <c r="CW331">
        <f>ROUND(Y331*Source!I354,9)</f>
        <v>0.18</v>
      </c>
      <c r="CX331">
        <f>ROUND(Y331*Source!I354,9)</f>
        <v>0.18</v>
      </c>
      <c r="CY331">
        <f>AB331</f>
        <v>789.86</v>
      </c>
      <c r="CZ331">
        <f>AF331</f>
        <v>789.86</v>
      </c>
      <c r="DA331">
        <f>AJ331</f>
        <v>1</v>
      </c>
      <c r="DB331">
        <f t="shared" si="52"/>
        <v>2369.58</v>
      </c>
      <c r="DC331">
        <f t="shared" si="53"/>
        <v>1546.53</v>
      </c>
      <c r="DD331" t="s">
        <v>3</v>
      </c>
      <c r="DE331" t="s">
        <v>3</v>
      </c>
      <c r="DF331">
        <f t="shared" si="47"/>
        <v>0</v>
      </c>
      <c r="DG331">
        <f t="shared" si="48"/>
        <v>142.16999999999999</v>
      </c>
      <c r="DH331">
        <f t="shared" si="49"/>
        <v>92.79</v>
      </c>
      <c r="DI331">
        <f t="shared" si="50"/>
        <v>0</v>
      </c>
      <c r="DJ331">
        <f>DG331</f>
        <v>142.16999999999999</v>
      </c>
      <c r="DK331">
        <v>0</v>
      </c>
      <c r="DL331" t="s">
        <v>3</v>
      </c>
      <c r="DM331">
        <v>0</v>
      </c>
      <c r="DN331" t="s">
        <v>3</v>
      </c>
      <c r="DO331">
        <v>0</v>
      </c>
    </row>
    <row r="332" spans="1:119" x14ac:dyDescent="0.2">
      <c r="A332">
        <f>ROW(Source!A354)</f>
        <v>354</v>
      </c>
      <c r="B332">
        <v>150194011</v>
      </c>
      <c r="C332">
        <v>150196703</v>
      </c>
      <c r="D332">
        <v>147297367</v>
      </c>
      <c r="E332">
        <v>1</v>
      </c>
      <c r="F332">
        <v>1</v>
      </c>
      <c r="G332">
        <v>35</v>
      </c>
      <c r="H332">
        <v>3</v>
      </c>
      <c r="I332" t="s">
        <v>752</v>
      </c>
      <c r="J332" t="s">
        <v>753</v>
      </c>
      <c r="K332" t="s">
        <v>754</v>
      </c>
      <c r="L332">
        <v>1346</v>
      </c>
      <c r="N332">
        <v>1009</v>
      </c>
      <c r="O332" t="s">
        <v>741</v>
      </c>
      <c r="P332" t="s">
        <v>741</v>
      </c>
      <c r="Q332">
        <v>1</v>
      </c>
      <c r="W332">
        <v>0</v>
      </c>
      <c r="X332">
        <v>-20334964</v>
      </c>
      <c r="Y332">
        <f t="shared" si="51"/>
        <v>0.3</v>
      </c>
      <c r="AA332">
        <v>29.29</v>
      </c>
      <c r="AB332">
        <v>0</v>
      </c>
      <c r="AC332">
        <v>0</v>
      </c>
      <c r="AD332">
        <v>0</v>
      </c>
      <c r="AE332">
        <v>29.29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M332">
        <v>-2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3</v>
      </c>
      <c r="AT332">
        <v>0.3</v>
      </c>
      <c r="AU332" t="s">
        <v>3</v>
      </c>
      <c r="AV332">
        <v>0</v>
      </c>
      <c r="AW332">
        <v>2</v>
      </c>
      <c r="AX332">
        <v>150196712</v>
      </c>
      <c r="AY332">
        <v>1</v>
      </c>
      <c r="AZ332">
        <v>0</v>
      </c>
      <c r="BA332">
        <v>332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V332">
        <v>0</v>
      </c>
      <c r="CW332">
        <v>0</v>
      </c>
      <c r="CX332">
        <f>ROUND(Y332*Source!I354,9)</f>
        <v>1.7999999999999999E-2</v>
      </c>
      <c r="CY332">
        <f>AA332</f>
        <v>29.29</v>
      </c>
      <c r="CZ332">
        <f>AE332</f>
        <v>29.29</v>
      </c>
      <c r="DA332">
        <f>AI332</f>
        <v>1</v>
      </c>
      <c r="DB332">
        <f t="shared" si="52"/>
        <v>8.7899999999999991</v>
      </c>
      <c r="DC332">
        <f t="shared" si="53"/>
        <v>0</v>
      </c>
      <c r="DD332" t="s">
        <v>3</v>
      </c>
      <c r="DE332" t="s">
        <v>3</v>
      </c>
      <c r="DF332">
        <f t="shared" si="47"/>
        <v>0.53</v>
      </c>
      <c r="DG332">
        <f t="shared" si="48"/>
        <v>0</v>
      </c>
      <c r="DH332">
        <f t="shared" si="49"/>
        <v>0</v>
      </c>
      <c r="DI332">
        <f t="shared" si="50"/>
        <v>0</v>
      </c>
      <c r="DJ332">
        <f>DF332</f>
        <v>0.53</v>
      </c>
      <c r="DK332">
        <v>0</v>
      </c>
      <c r="DL332" t="s">
        <v>3</v>
      </c>
      <c r="DM332">
        <v>0</v>
      </c>
      <c r="DN332" t="s">
        <v>3</v>
      </c>
      <c r="DO332">
        <v>0</v>
      </c>
    </row>
    <row r="333" spans="1:119" x14ac:dyDescent="0.2">
      <c r="A333">
        <f>ROW(Source!A355)</f>
        <v>355</v>
      </c>
      <c r="B333">
        <v>150194011</v>
      </c>
      <c r="C333">
        <v>150196713</v>
      </c>
      <c r="D333">
        <v>147282019</v>
      </c>
      <c r="E333">
        <v>35</v>
      </c>
      <c r="F333">
        <v>1</v>
      </c>
      <c r="G333">
        <v>35</v>
      </c>
      <c r="H333">
        <v>1</v>
      </c>
      <c r="I333" t="s">
        <v>727</v>
      </c>
      <c r="J333" t="s">
        <v>3</v>
      </c>
      <c r="K333" t="s">
        <v>728</v>
      </c>
      <c r="L333">
        <v>1191</v>
      </c>
      <c r="N333">
        <v>1013</v>
      </c>
      <c r="O333" t="s">
        <v>729</v>
      </c>
      <c r="P333" t="s">
        <v>729</v>
      </c>
      <c r="Q333">
        <v>1</v>
      </c>
      <c r="W333">
        <v>0</v>
      </c>
      <c r="X333">
        <v>476480486</v>
      </c>
      <c r="Y333">
        <f t="shared" si="51"/>
        <v>0.22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M333">
        <v>-2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0.22</v>
      </c>
      <c r="AU333" t="s">
        <v>3</v>
      </c>
      <c r="AV333">
        <v>1</v>
      </c>
      <c r="AW333">
        <v>2</v>
      </c>
      <c r="AX333">
        <v>150196724</v>
      </c>
      <c r="AY333">
        <v>1</v>
      </c>
      <c r="AZ333">
        <v>0</v>
      </c>
      <c r="BA333">
        <v>333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U333">
        <f>ROUND(AT333*Source!I355*AH333*AL333,2)</f>
        <v>0</v>
      </c>
      <c r="CV333">
        <f>ROUND(Y333*Source!I355,9)</f>
        <v>0.44</v>
      </c>
      <c r="CW333">
        <v>0</v>
      </c>
      <c r="CX333">
        <f>ROUND(Y333*Source!I355,9)</f>
        <v>0.44</v>
      </c>
      <c r="CY333">
        <f>AD333</f>
        <v>0</v>
      </c>
      <c r="CZ333">
        <f>AH333</f>
        <v>0</v>
      </c>
      <c r="DA333">
        <f>AL333</f>
        <v>1</v>
      </c>
      <c r="DB333">
        <f t="shared" si="52"/>
        <v>0</v>
      </c>
      <c r="DC333">
        <f t="shared" si="53"/>
        <v>0</v>
      </c>
      <c r="DD333" t="s">
        <v>3</v>
      </c>
      <c r="DE333" t="s">
        <v>3</v>
      </c>
      <c r="DF333">
        <f t="shared" si="47"/>
        <v>0</v>
      </c>
      <c r="DG333">
        <f t="shared" si="48"/>
        <v>0</v>
      </c>
      <c r="DH333">
        <f t="shared" si="49"/>
        <v>0</v>
      </c>
      <c r="DI333">
        <f t="shared" si="50"/>
        <v>0</v>
      </c>
      <c r="DJ333">
        <f>DI333</f>
        <v>0</v>
      </c>
      <c r="DK333">
        <v>0</v>
      </c>
      <c r="DL333" t="s">
        <v>3</v>
      </c>
      <c r="DM333">
        <v>0</v>
      </c>
      <c r="DN333" t="s">
        <v>3</v>
      </c>
      <c r="DO333">
        <v>0</v>
      </c>
    </row>
    <row r="334" spans="1:119" x14ac:dyDescent="0.2">
      <c r="A334">
        <f>ROW(Source!A355)</f>
        <v>355</v>
      </c>
      <c r="B334">
        <v>150194011</v>
      </c>
      <c r="C334">
        <v>150196713</v>
      </c>
      <c r="D334">
        <v>147297319</v>
      </c>
      <c r="E334">
        <v>1</v>
      </c>
      <c r="F334">
        <v>1</v>
      </c>
      <c r="G334">
        <v>35</v>
      </c>
      <c r="H334">
        <v>3</v>
      </c>
      <c r="I334" t="s">
        <v>738</v>
      </c>
      <c r="J334" t="s">
        <v>739</v>
      </c>
      <c r="K334" t="s">
        <v>740</v>
      </c>
      <c r="L334">
        <v>1346</v>
      </c>
      <c r="N334">
        <v>1009</v>
      </c>
      <c r="O334" t="s">
        <v>741</v>
      </c>
      <c r="P334" t="s">
        <v>741</v>
      </c>
      <c r="Q334">
        <v>1</v>
      </c>
      <c r="W334">
        <v>0</v>
      </c>
      <c r="X334">
        <v>1286462142</v>
      </c>
      <c r="Y334">
        <f t="shared" si="51"/>
        <v>5.0000000000000001E-4</v>
      </c>
      <c r="AA334">
        <v>412.97</v>
      </c>
      <c r="AB334">
        <v>0</v>
      </c>
      <c r="AC334">
        <v>0</v>
      </c>
      <c r="AD334">
        <v>0</v>
      </c>
      <c r="AE334">
        <v>412.97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M334">
        <v>-2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5.0000000000000001E-4</v>
      </c>
      <c r="AU334" t="s">
        <v>3</v>
      </c>
      <c r="AV334">
        <v>0</v>
      </c>
      <c r="AW334">
        <v>2</v>
      </c>
      <c r="AX334">
        <v>150196725</v>
      </c>
      <c r="AY334">
        <v>1</v>
      </c>
      <c r="AZ334">
        <v>0</v>
      </c>
      <c r="BA334">
        <v>334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V334">
        <v>0</v>
      </c>
      <c r="CW334">
        <v>0</v>
      </c>
      <c r="CX334">
        <f>ROUND(Y334*Source!I355,9)</f>
        <v>1E-3</v>
      </c>
      <c r="CY334">
        <f>AA334</f>
        <v>412.97</v>
      </c>
      <c r="CZ334">
        <f>AE334</f>
        <v>412.97</v>
      </c>
      <c r="DA334">
        <f>AI334</f>
        <v>1</v>
      </c>
      <c r="DB334">
        <f t="shared" si="52"/>
        <v>0.21</v>
      </c>
      <c r="DC334">
        <f t="shared" si="53"/>
        <v>0</v>
      </c>
      <c r="DD334" t="s">
        <v>3</v>
      </c>
      <c r="DE334" t="s">
        <v>3</v>
      </c>
      <c r="DF334">
        <f t="shared" si="47"/>
        <v>0.41</v>
      </c>
      <c r="DG334">
        <f t="shared" si="48"/>
        <v>0</v>
      </c>
      <c r="DH334">
        <f t="shared" si="49"/>
        <v>0</v>
      </c>
      <c r="DI334">
        <f t="shared" si="50"/>
        <v>0</v>
      </c>
      <c r="DJ334">
        <f>DF334</f>
        <v>0.41</v>
      </c>
      <c r="DK334">
        <v>0</v>
      </c>
      <c r="DL334" t="s">
        <v>3</v>
      </c>
      <c r="DM334">
        <v>0</v>
      </c>
      <c r="DN334" t="s">
        <v>3</v>
      </c>
      <c r="DO334">
        <v>0</v>
      </c>
    </row>
    <row r="335" spans="1:119" x14ac:dyDescent="0.2">
      <c r="A335">
        <f>ROW(Source!A355)</f>
        <v>355</v>
      </c>
      <c r="B335">
        <v>150194011</v>
      </c>
      <c r="C335">
        <v>150196713</v>
      </c>
      <c r="D335">
        <v>147297361</v>
      </c>
      <c r="E335">
        <v>1</v>
      </c>
      <c r="F335">
        <v>1</v>
      </c>
      <c r="G335">
        <v>35</v>
      </c>
      <c r="H335">
        <v>3</v>
      </c>
      <c r="I335" t="s">
        <v>748</v>
      </c>
      <c r="J335" t="s">
        <v>749</v>
      </c>
      <c r="K335" t="s">
        <v>750</v>
      </c>
      <c r="L335">
        <v>1327</v>
      </c>
      <c r="N335">
        <v>1005</v>
      </c>
      <c r="O335" t="s">
        <v>751</v>
      </c>
      <c r="P335" t="s">
        <v>751</v>
      </c>
      <c r="Q335">
        <v>1</v>
      </c>
      <c r="W335">
        <v>0</v>
      </c>
      <c r="X335">
        <v>1402440005</v>
      </c>
      <c r="Y335">
        <f t="shared" si="51"/>
        <v>0.1</v>
      </c>
      <c r="AA335">
        <v>48.08</v>
      </c>
      <c r="AB335">
        <v>0</v>
      </c>
      <c r="AC335">
        <v>0</v>
      </c>
      <c r="AD335">
        <v>0</v>
      </c>
      <c r="AE335">
        <v>48.08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M335">
        <v>-2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0.1</v>
      </c>
      <c r="AU335" t="s">
        <v>3</v>
      </c>
      <c r="AV335">
        <v>0</v>
      </c>
      <c r="AW335">
        <v>2</v>
      </c>
      <c r="AX335">
        <v>150196726</v>
      </c>
      <c r="AY335">
        <v>1</v>
      </c>
      <c r="AZ335">
        <v>0</v>
      </c>
      <c r="BA335">
        <v>335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V335">
        <v>0</v>
      </c>
      <c r="CW335">
        <v>0</v>
      </c>
      <c r="CX335">
        <f>ROUND(Y335*Source!I355,9)</f>
        <v>0.2</v>
      </c>
      <c r="CY335">
        <f>AA335</f>
        <v>48.08</v>
      </c>
      <c r="CZ335">
        <f>AE335</f>
        <v>48.08</v>
      </c>
      <c r="DA335">
        <f>AI335</f>
        <v>1</v>
      </c>
      <c r="DB335">
        <f t="shared" si="52"/>
        <v>4.8099999999999996</v>
      </c>
      <c r="DC335">
        <f t="shared" si="53"/>
        <v>0</v>
      </c>
      <c r="DD335" t="s">
        <v>3</v>
      </c>
      <c r="DE335" t="s">
        <v>3</v>
      </c>
      <c r="DF335">
        <f t="shared" si="47"/>
        <v>9.6199999999999992</v>
      </c>
      <c r="DG335">
        <f t="shared" si="48"/>
        <v>0</v>
      </c>
      <c r="DH335">
        <f t="shared" si="49"/>
        <v>0</v>
      </c>
      <c r="DI335">
        <f t="shared" si="50"/>
        <v>0</v>
      </c>
      <c r="DJ335">
        <f>DF335</f>
        <v>9.6199999999999992</v>
      </c>
      <c r="DK335">
        <v>0</v>
      </c>
      <c r="DL335" t="s">
        <v>3</v>
      </c>
      <c r="DM335">
        <v>0</v>
      </c>
      <c r="DN335" t="s">
        <v>3</v>
      </c>
      <c r="DO335">
        <v>0</v>
      </c>
    </row>
    <row r="336" spans="1:119" x14ac:dyDescent="0.2">
      <c r="A336">
        <f>ROW(Source!A355)</f>
        <v>355</v>
      </c>
      <c r="B336">
        <v>150194011</v>
      </c>
      <c r="C336">
        <v>150196713</v>
      </c>
      <c r="D336">
        <v>147297367</v>
      </c>
      <c r="E336">
        <v>1</v>
      </c>
      <c r="F336">
        <v>1</v>
      </c>
      <c r="G336">
        <v>35</v>
      </c>
      <c r="H336">
        <v>3</v>
      </c>
      <c r="I336" t="s">
        <v>752</v>
      </c>
      <c r="J336" t="s">
        <v>753</v>
      </c>
      <c r="K336" t="s">
        <v>754</v>
      </c>
      <c r="L336">
        <v>1346</v>
      </c>
      <c r="N336">
        <v>1009</v>
      </c>
      <c r="O336" t="s">
        <v>741</v>
      </c>
      <c r="P336" t="s">
        <v>741</v>
      </c>
      <c r="Q336">
        <v>1</v>
      </c>
      <c r="W336">
        <v>0</v>
      </c>
      <c r="X336">
        <v>-20334964</v>
      </c>
      <c r="Y336">
        <f t="shared" si="51"/>
        <v>0.05</v>
      </c>
      <c r="AA336">
        <v>29.29</v>
      </c>
      <c r="AB336">
        <v>0</v>
      </c>
      <c r="AC336">
        <v>0</v>
      </c>
      <c r="AD336">
        <v>0</v>
      </c>
      <c r="AE336">
        <v>29.29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M336">
        <v>-2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0.05</v>
      </c>
      <c r="AU336" t="s">
        <v>3</v>
      </c>
      <c r="AV336">
        <v>0</v>
      </c>
      <c r="AW336">
        <v>2</v>
      </c>
      <c r="AX336">
        <v>150196727</v>
      </c>
      <c r="AY336">
        <v>1</v>
      </c>
      <c r="AZ336">
        <v>0</v>
      </c>
      <c r="BA336">
        <v>336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V336">
        <v>0</v>
      </c>
      <c r="CW336">
        <v>0</v>
      </c>
      <c r="CX336">
        <f>ROUND(Y336*Source!I355,9)</f>
        <v>0.1</v>
      </c>
      <c r="CY336">
        <f>AA336</f>
        <v>29.29</v>
      </c>
      <c r="CZ336">
        <f>AE336</f>
        <v>29.29</v>
      </c>
      <c r="DA336">
        <f>AI336</f>
        <v>1</v>
      </c>
      <c r="DB336">
        <f t="shared" si="52"/>
        <v>1.46</v>
      </c>
      <c r="DC336">
        <f t="shared" si="53"/>
        <v>0</v>
      </c>
      <c r="DD336" t="s">
        <v>3</v>
      </c>
      <c r="DE336" t="s">
        <v>3</v>
      </c>
      <c r="DF336">
        <f t="shared" si="47"/>
        <v>2.93</v>
      </c>
      <c r="DG336">
        <f t="shared" si="48"/>
        <v>0</v>
      </c>
      <c r="DH336">
        <f t="shared" si="49"/>
        <v>0</v>
      </c>
      <c r="DI336">
        <f t="shared" si="50"/>
        <v>0</v>
      </c>
      <c r="DJ336">
        <f>DF336</f>
        <v>2.93</v>
      </c>
      <c r="DK336">
        <v>0</v>
      </c>
      <c r="DL336" t="s">
        <v>3</v>
      </c>
      <c r="DM336">
        <v>0</v>
      </c>
      <c r="DN336" t="s">
        <v>3</v>
      </c>
      <c r="DO336">
        <v>0</v>
      </c>
    </row>
    <row r="337" spans="1:119" x14ac:dyDescent="0.2">
      <c r="A337">
        <f>ROW(Source!A355)</f>
        <v>355</v>
      </c>
      <c r="B337">
        <v>150194011</v>
      </c>
      <c r="C337">
        <v>150196713</v>
      </c>
      <c r="D337">
        <v>147297930</v>
      </c>
      <c r="E337">
        <v>1</v>
      </c>
      <c r="F337">
        <v>1</v>
      </c>
      <c r="G337">
        <v>35</v>
      </c>
      <c r="H337">
        <v>3</v>
      </c>
      <c r="I337" t="s">
        <v>762</v>
      </c>
      <c r="J337" t="s">
        <v>763</v>
      </c>
      <c r="K337" t="s">
        <v>764</v>
      </c>
      <c r="L337">
        <v>1327</v>
      </c>
      <c r="N337">
        <v>1005</v>
      </c>
      <c r="O337" t="s">
        <v>751</v>
      </c>
      <c r="P337" t="s">
        <v>751</v>
      </c>
      <c r="Q337">
        <v>1</v>
      </c>
      <c r="W337">
        <v>0</v>
      </c>
      <c r="X337">
        <v>189364196</v>
      </c>
      <c r="Y337">
        <f t="shared" si="51"/>
        <v>0.01</v>
      </c>
      <c r="AA337">
        <v>429.34</v>
      </c>
      <c r="AB337">
        <v>0</v>
      </c>
      <c r="AC337">
        <v>0</v>
      </c>
      <c r="AD337">
        <v>0</v>
      </c>
      <c r="AE337">
        <v>429.34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M337">
        <v>-2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0.01</v>
      </c>
      <c r="AU337" t="s">
        <v>3</v>
      </c>
      <c r="AV337">
        <v>0</v>
      </c>
      <c r="AW337">
        <v>2</v>
      </c>
      <c r="AX337">
        <v>150196728</v>
      </c>
      <c r="AY337">
        <v>1</v>
      </c>
      <c r="AZ337">
        <v>0</v>
      </c>
      <c r="BA337">
        <v>337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V337">
        <v>0</v>
      </c>
      <c r="CW337">
        <v>0</v>
      </c>
      <c r="CX337">
        <f>ROUND(Y337*Source!I355,9)</f>
        <v>0.02</v>
      </c>
      <c r="CY337">
        <f>AA337</f>
        <v>429.34</v>
      </c>
      <c r="CZ337">
        <f>AE337</f>
        <v>429.34</v>
      </c>
      <c r="DA337">
        <f>AI337</f>
        <v>1</v>
      </c>
      <c r="DB337">
        <f t="shared" si="52"/>
        <v>4.29</v>
      </c>
      <c r="DC337">
        <f t="shared" si="53"/>
        <v>0</v>
      </c>
      <c r="DD337" t="s">
        <v>3</v>
      </c>
      <c r="DE337" t="s">
        <v>3</v>
      </c>
      <c r="DF337">
        <f t="shared" si="47"/>
        <v>8.59</v>
      </c>
      <c r="DG337">
        <f t="shared" si="48"/>
        <v>0</v>
      </c>
      <c r="DH337">
        <f t="shared" si="49"/>
        <v>0</v>
      </c>
      <c r="DI337">
        <f t="shared" si="50"/>
        <v>0</v>
      </c>
      <c r="DJ337">
        <f>DF337</f>
        <v>8.59</v>
      </c>
      <c r="DK337">
        <v>0</v>
      </c>
      <c r="DL337" t="s">
        <v>3</v>
      </c>
      <c r="DM337">
        <v>0</v>
      </c>
      <c r="DN337" t="s">
        <v>3</v>
      </c>
      <c r="DO337">
        <v>0</v>
      </c>
    </row>
    <row r="338" spans="1:119" x14ac:dyDescent="0.2">
      <c r="A338">
        <f>ROW(Source!A356)</f>
        <v>356</v>
      </c>
      <c r="B338">
        <v>150194011</v>
      </c>
      <c r="C338">
        <v>150196729</v>
      </c>
      <c r="D338">
        <v>147282019</v>
      </c>
      <c r="E338">
        <v>35</v>
      </c>
      <c r="F338">
        <v>1</v>
      </c>
      <c r="G338">
        <v>35</v>
      </c>
      <c r="H338">
        <v>1</v>
      </c>
      <c r="I338" t="s">
        <v>727</v>
      </c>
      <c r="J338" t="s">
        <v>3</v>
      </c>
      <c r="K338" t="s">
        <v>728</v>
      </c>
      <c r="L338">
        <v>1191</v>
      </c>
      <c r="N338">
        <v>1013</v>
      </c>
      <c r="O338" t="s">
        <v>729</v>
      </c>
      <c r="P338" t="s">
        <v>729</v>
      </c>
      <c r="Q338">
        <v>1</v>
      </c>
      <c r="W338">
        <v>0</v>
      </c>
      <c r="X338">
        <v>476480486</v>
      </c>
      <c r="Y338">
        <f>(AT338*11)</f>
        <v>1.21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M338">
        <v>-2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0.11</v>
      </c>
      <c r="AU338" t="s">
        <v>33</v>
      </c>
      <c r="AV338">
        <v>1</v>
      </c>
      <c r="AW338">
        <v>2</v>
      </c>
      <c r="AX338">
        <v>150196736</v>
      </c>
      <c r="AY338">
        <v>1</v>
      </c>
      <c r="AZ338">
        <v>0</v>
      </c>
      <c r="BA338">
        <v>338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U338">
        <f>ROUND(AT338*Source!I356*AH338*AL338,2)</f>
        <v>0</v>
      </c>
      <c r="CV338">
        <f>ROUND(Y338*Source!I356,9)</f>
        <v>2.42</v>
      </c>
      <c r="CW338">
        <v>0</v>
      </c>
      <c r="CX338">
        <f>ROUND(Y338*Source!I356,9)</f>
        <v>2.42</v>
      </c>
      <c r="CY338">
        <f>AD338</f>
        <v>0</v>
      </c>
      <c r="CZ338">
        <f>AH338</f>
        <v>0</v>
      </c>
      <c r="DA338">
        <f>AL338</f>
        <v>1</v>
      </c>
      <c r="DB338">
        <f>ROUND((ROUND(AT338*CZ338,2)*11),6)</f>
        <v>0</v>
      </c>
      <c r="DC338">
        <f>ROUND((ROUND(AT338*AG338,2)*11),6)</f>
        <v>0</v>
      </c>
      <c r="DD338" t="s">
        <v>3</v>
      </c>
      <c r="DE338" t="s">
        <v>3</v>
      </c>
      <c r="DF338">
        <f t="shared" si="47"/>
        <v>0</v>
      </c>
      <c r="DG338">
        <f t="shared" si="48"/>
        <v>0</v>
      </c>
      <c r="DH338">
        <f t="shared" si="49"/>
        <v>0</v>
      </c>
      <c r="DI338">
        <f t="shared" si="50"/>
        <v>0</v>
      </c>
      <c r="DJ338">
        <f>DI338</f>
        <v>0</v>
      </c>
      <c r="DK338">
        <v>0</v>
      </c>
      <c r="DL338" t="s">
        <v>3</v>
      </c>
      <c r="DM338">
        <v>0</v>
      </c>
      <c r="DN338" t="s">
        <v>3</v>
      </c>
      <c r="DO338">
        <v>0</v>
      </c>
    </row>
    <row r="339" spans="1:119" x14ac:dyDescent="0.2">
      <c r="A339">
        <f>ROW(Source!A356)</f>
        <v>356</v>
      </c>
      <c r="B339">
        <v>150194011</v>
      </c>
      <c r="C339">
        <v>150196729</v>
      </c>
      <c r="D339">
        <v>147297361</v>
      </c>
      <c r="E339">
        <v>1</v>
      </c>
      <c r="F339">
        <v>1</v>
      </c>
      <c r="G339">
        <v>35</v>
      </c>
      <c r="H339">
        <v>3</v>
      </c>
      <c r="I339" t="s">
        <v>748</v>
      </c>
      <c r="J339" t="s">
        <v>749</v>
      </c>
      <c r="K339" t="s">
        <v>750</v>
      </c>
      <c r="L339">
        <v>1327</v>
      </c>
      <c r="N339">
        <v>1005</v>
      </c>
      <c r="O339" t="s">
        <v>751</v>
      </c>
      <c r="P339" t="s">
        <v>751</v>
      </c>
      <c r="Q339">
        <v>1</v>
      </c>
      <c r="W339">
        <v>0</v>
      </c>
      <c r="X339">
        <v>1402440005</v>
      </c>
      <c r="Y339">
        <f>(AT339*11)</f>
        <v>1.1000000000000001</v>
      </c>
      <c r="AA339">
        <v>48.08</v>
      </c>
      <c r="AB339">
        <v>0</v>
      </c>
      <c r="AC339">
        <v>0</v>
      </c>
      <c r="AD339">
        <v>0</v>
      </c>
      <c r="AE339">
        <v>48.08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M339">
        <v>-2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0.1</v>
      </c>
      <c r="AU339" t="s">
        <v>33</v>
      </c>
      <c r="AV339">
        <v>0</v>
      </c>
      <c r="AW339">
        <v>2</v>
      </c>
      <c r="AX339">
        <v>150196737</v>
      </c>
      <c r="AY339">
        <v>1</v>
      </c>
      <c r="AZ339">
        <v>0</v>
      </c>
      <c r="BA339">
        <v>339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V339">
        <v>0</v>
      </c>
      <c r="CW339">
        <v>0</v>
      </c>
      <c r="CX339">
        <f>ROUND(Y339*Source!I356,9)</f>
        <v>2.2000000000000002</v>
      </c>
      <c r="CY339">
        <f>AA339</f>
        <v>48.08</v>
      </c>
      <c r="CZ339">
        <f>AE339</f>
        <v>48.08</v>
      </c>
      <c r="DA339">
        <f>AI339</f>
        <v>1</v>
      </c>
      <c r="DB339">
        <f>ROUND((ROUND(AT339*CZ339,2)*11),6)</f>
        <v>52.91</v>
      </c>
      <c r="DC339">
        <f>ROUND((ROUND(AT339*AG339,2)*11),6)</f>
        <v>0</v>
      </c>
      <c r="DD339" t="s">
        <v>3</v>
      </c>
      <c r="DE339" t="s">
        <v>3</v>
      </c>
      <c r="DF339">
        <f t="shared" si="47"/>
        <v>105.78</v>
      </c>
      <c r="DG339">
        <f t="shared" si="48"/>
        <v>0</v>
      </c>
      <c r="DH339">
        <f t="shared" si="49"/>
        <v>0</v>
      </c>
      <c r="DI339">
        <f t="shared" si="50"/>
        <v>0</v>
      </c>
      <c r="DJ339">
        <f>DF339</f>
        <v>105.78</v>
      </c>
      <c r="DK339">
        <v>0</v>
      </c>
      <c r="DL339" t="s">
        <v>3</v>
      </c>
      <c r="DM339">
        <v>0</v>
      </c>
      <c r="DN339" t="s">
        <v>3</v>
      </c>
      <c r="DO339">
        <v>0</v>
      </c>
    </row>
    <row r="340" spans="1:119" x14ac:dyDescent="0.2">
      <c r="A340">
        <f>ROW(Source!A356)</f>
        <v>356</v>
      </c>
      <c r="B340">
        <v>150194011</v>
      </c>
      <c r="C340">
        <v>150196729</v>
      </c>
      <c r="D340">
        <v>147297367</v>
      </c>
      <c r="E340">
        <v>1</v>
      </c>
      <c r="F340">
        <v>1</v>
      </c>
      <c r="G340">
        <v>35</v>
      </c>
      <c r="H340">
        <v>3</v>
      </c>
      <c r="I340" t="s">
        <v>752</v>
      </c>
      <c r="J340" t="s">
        <v>753</v>
      </c>
      <c r="K340" t="s">
        <v>754</v>
      </c>
      <c r="L340">
        <v>1346</v>
      </c>
      <c r="N340">
        <v>1009</v>
      </c>
      <c r="O340" t="s">
        <v>741</v>
      </c>
      <c r="P340" t="s">
        <v>741</v>
      </c>
      <c r="Q340">
        <v>1</v>
      </c>
      <c r="W340">
        <v>0</v>
      </c>
      <c r="X340">
        <v>-20334964</v>
      </c>
      <c r="Y340">
        <f>(AT340*11)</f>
        <v>0.55000000000000004</v>
      </c>
      <c r="AA340">
        <v>29.29</v>
      </c>
      <c r="AB340">
        <v>0</v>
      </c>
      <c r="AC340">
        <v>0</v>
      </c>
      <c r="AD340">
        <v>0</v>
      </c>
      <c r="AE340">
        <v>29.29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M340">
        <v>-2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0.05</v>
      </c>
      <c r="AU340" t="s">
        <v>33</v>
      </c>
      <c r="AV340">
        <v>0</v>
      </c>
      <c r="AW340">
        <v>2</v>
      </c>
      <c r="AX340">
        <v>150196738</v>
      </c>
      <c r="AY340">
        <v>1</v>
      </c>
      <c r="AZ340">
        <v>0</v>
      </c>
      <c r="BA340">
        <v>340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V340">
        <v>0</v>
      </c>
      <c r="CW340">
        <v>0</v>
      </c>
      <c r="CX340">
        <f>ROUND(Y340*Source!I356,9)</f>
        <v>1.1000000000000001</v>
      </c>
      <c r="CY340">
        <f>AA340</f>
        <v>29.29</v>
      </c>
      <c r="CZ340">
        <f>AE340</f>
        <v>29.29</v>
      </c>
      <c r="DA340">
        <f>AI340</f>
        <v>1</v>
      </c>
      <c r="DB340">
        <f>ROUND((ROUND(AT340*CZ340,2)*11),6)</f>
        <v>16.059999999999999</v>
      </c>
      <c r="DC340">
        <f>ROUND((ROUND(AT340*AG340,2)*11),6)</f>
        <v>0</v>
      </c>
      <c r="DD340" t="s">
        <v>3</v>
      </c>
      <c r="DE340" t="s">
        <v>3</v>
      </c>
      <c r="DF340">
        <f t="shared" si="47"/>
        <v>32.22</v>
      </c>
      <c r="DG340">
        <f t="shared" si="48"/>
        <v>0</v>
      </c>
      <c r="DH340">
        <f t="shared" si="49"/>
        <v>0</v>
      </c>
      <c r="DI340">
        <f t="shared" si="50"/>
        <v>0</v>
      </c>
      <c r="DJ340">
        <f>DF340</f>
        <v>32.22</v>
      </c>
      <c r="DK340">
        <v>0</v>
      </c>
      <c r="DL340" t="s">
        <v>3</v>
      </c>
      <c r="DM340">
        <v>0</v>
      </c>
      <c r="DN340" t="s">
        <v>3</v>
      </c>
      <c r="DO340">
        <v>0</v>
      </c>
    </row>
    <row r="341" spans="1:119" x14ac:dyDescent="0.2">
      <c r="A341">
        <f>ROW(Source!A357)</f>
        <v>357</v>
      </c>
      <c r="B341">
        <v>150194011</v>
      </c>
      <c r="C341">
        <v>150196739</v>
      </c>
      <c r="D341">
        <v>147282019</v>
      </c>
      <c r="E341">
        <v>35</v>
      </c>
      <c r="F341">
        <v>1</v>
      </c>
      <c r="G341">
        <v>35</v>
      </c>
      <c r="H341">
        <v>1</v>
      </c>
      <c r="I341" t="s">
        <v>727</v>
      </c>
      <c r="J341" t="s">
        <v>3</v>
      </c>
      <c r="K341" t="s">
        <v>728</v>
      </c>
      <c r="L341">
        <v>1191</v>
      </c>
      <c r="N341">
        <v>1013</v>
      </c>
      <c r="O341" t="s">
        <v>729</v>
      </c>
      <c r="P341" t="s">
        <v>729</v>
      </c>
      <c r="Q341">
        <v>1</v>
      </c>
      <c r="W341">
        <v>0</v>
      </c>
      <c r="X341">
        <v>476480486</v>
      </c>
      <c r="Y341">
        <f t="shared" ref="Y341:Y349" si="54">AT341</f>
        <v>0.16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M341">
        <v>-2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0.16</v>
      </c>
      <c r="AU341" t="s">
        <v>3</v>
      </c>
      <c r="AV341">
        <v>1</v>
      </c>
      <c r="AW341">
        <v>2</v>
      </c>
      <c r="AX341">
        <v>150196744</v>
      </c>
      <c r="AY341">
        <v>1</v>
      </c>
      <c r="AZ341">
        <v>0</v>
      </c>
      <c r="BA341">
        <v>341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U341">
        <f>ROUND(AT341*Source!I357*AH341*AL341,2)</f>
        <v>0</v>
      </c>
      <c r="CV341">
        <f>ROUND(Y341*Source!I357,9)</f>
        <v>3.36</v>
      </c>
      <c r="CW341">
        <v>0</v>
      </c>
      <c r="CX341">
        <f>ROUND(Y341*Source!I357,9)</f>
        <v>3.36</v>
      </c>
      <c r="CY341">
        <f>AD341</f>
        <v>0</v>
      </c>
      <c r="CZ341">
        <f>AH341</f>
        <v>0</v>
      </c>
      <c r="DA341">
        <f>AL341</f>
        <v>1</v>
      </c>
      <c r="DB341">
        <f t="shared" ref="DB341:DB349" si="55">ROUND(ROUND(AT341*CZ341,2),6)</f>
        <v>0</v>
      </c>
      <c r="DC341">
        <f t="shared" ref="DC341:DC349" si="56">ROUND(ROUND(AT341*AG341,2),6)</f>
        <v>0</v>
      </c>
      <c r="DD341" t="s">
        <v>3</v>
      </c>
      <c r="DE341" t="s">
        <v>3</v>
      </c>
      <c r="DF341">
        <f t="shared" si="47"/>
        <v>0</v>
      </c>
      <c r="DG341">
        <f t="shared" si="48"/>
        <v>0</v>
      </c>
      <c r="DH341">
        <f t="shared" si="49"/>
        <v>0</v>
      </c>
      <c r="DI341">
        <f t="shared" si="50"/>
        <v>0</v>
      </c>
      <c r="DJ341">
        <f>DI341</f>
        <v>0</v>
      </c>
      <c r="DK341">
        <v>0</v>
      </c>
      <c r="DL341" t="s">
        <v>3</v>
      </c>
      <c r="DM341">
        <v>0</v>
      </c>
      <c r="DN341" t="s">
        <v>3</v>
      </c>
      <c r="DO341">
        <v>0</v>
      </c>
    </row>
    <row r="342" spans="1:119" x14ac:dyDescent="0.2">
      <c r="A342">
        <f>ROW(Source!A357)</f>
        <v>357</v>
      </c>
      <c r="B342">
        <v>150194011</v>
      </c>
      <c r="C342">
        <v>150196739</v>
      </c>
      <c r="D342">
        <v>147297367</v>
      </c>
      <c r="E342">
        <v>1</v>
      </c>
      <c r="F342">
        <v>1</v>
      </c>
      <c r="G342">
        <v>35</v>
      </c>
      <c r="H342">
        <v>3</v>
      </c>
      <c r="I342" t="s">
        <v>752</v>
      </c>
      <c r="J342" t="s">
        <v>753</v>
      </c>
      <c r="K342" t="s">
        <v>754</v>
      </c>
      <c r="L342">
        <v>1346</v>
      </c>
      <c r="N342">
        <v>1009</v>
      </c>
      <c r="O342" t="s">
        <v>741</v>
      </c>
      <c r="P342" t="s">
        <v>741</v>
      </c>
      <c r="Q342">
        <v>1</v>
      </c>
      <c r="W342">
        <v>0</v>
      </c>
      <c r="X342">
        <v>-20334964</v>
      </c>
      <c r="Y342">
        <f t="shared" si="54"/>
        <v>2E-3</v>
      </c>
      <c r="AA342">
        <v>29.29</v>
      </c>
      <c r="AB342">
        <v>0</v>
      </c>
      <c r="AC342">
        <v>0</v>
      </c>
      <c r="AD342">
        <v>0</v>
      </c>
      <c r="AE342">
        <v>29.29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M342">
        <v>-2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2E-3</v>
      </c>
      <c r="AU342" t="s">
        <v>3</v>
      </c>
      <c r="AV342">
        <v>0</v>
      </c>
      <c r="AW342">
        <v>2</v>
      </c>
      <c r="AX342">
        <v>150196745</v>
      </c>
      <c r="AY342">
        <v>1</v>
      </c>
      <c r="AZ342">
        <v>0</v>
      </c>
      <c r="BA342">
        <v>342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V342">
        <v>0</v>
      </c>
      <c r="CW342">
        <v>0</v>
      </c>
      <c r="CX342">
        <f>ROUND(Y342*Source!I357,9)</f>
        <v>4.2000000000000003E-2</v>
      </c>
      <c r="CY342">
        <f>AA342</f>
        <v>29.29</v>
      </c>
      <c r="CZ342">
        <f>AE342</f>
        <v>29.29</v>
      </c>
      <c r="DA342">
        <f>AI342</f>
        <v>1</v>
      </c>
      <c r="DB342">
        <f t="shared" si="55"/>
        <v>0.06</v>
      </c>
      <c r="DC342">
        <f t="shared" si="56"/>
        <v>0</v>
      </c>
      <c r="DD342" t="s">
        <v>3</v>
      </c>
      <c r="DE342" t="s">
        <v>3</v>
      </c>
      <c r="DF342">
        <f t="shared" si="47"/>
        <v>1.23</v>
      </c>
      <c r="DG342">
        <f t="shared" si="48"/>
        <v>0</v>
      </c>
      <c r="DH342">
        <f t="shared" si="49"/>
        <v>0</v>
      </c>
      <c r="DI342">
        <f t="shared" si="50"/>
        <v>0</v>
      </c>
      <c r="DJ342">
        <f>DF342</f>
        <v>1.23</v>
      </c>
      <c r="DK342">
        <v>0</v>
      </c>
      <c r="DL342" t="s">
        <v>3</v>
      </c>
      <c r="DM342">
        <v>0</v>
      </c>
      <c r="DN342" t="s">
        <v>3</v>
      </c>
      <c r="DO342">
        <v>0</v>
      </c>
    </row>
    <row r="343" spans="1:119" x14ac:dyDescent="0.2">
      <c r="A343">
        <f>ROW(Source!A358)</f>
        <v>358</v>
      </c>
      <c r="B343">
        <v>150194011</v>
      </c>
      <c r="C343">
        <v>150196746</v>
      </c>
      <c r="D343">
        <v>147282019</v>
      </c>
      <c r="E343">
        <v>35</v>
      </c>
      <c r="F343">
        <v>1</v>
      </c>
      <c r="G343">
        <v>35</v>
      </c>
      <c r="H343">
        <v>1</v>
      </c>
      <c r="I343" t="s">
        <v>727</v>
      </c>
      <c r="J343" t="s">
        <v>3</v>
      </c>
      <c r="K343" t="s">
        <v>728</v>
      </c>
      <c r="L343">
        <v>1191</v>
      </c>
      <c r="N343">
        <v>1013</v>
      </c>
      <c r="O343" t="s">
        <v>729</v>
      </c>
      <c r="P343" t="s">
        <v>729</v>
      </c>
      <c r="Q343">
        <v>1</v>
      </c>
      <c r="W343">
        <v>0</v>
      </c>
      <c r="X343">
        <v>476480486</v>
      </c>
      <c r="Y343">
        <f t="shared" si="54"/>
        <v>0.22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M343">
        <v>-2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3</v>
      </c>
      <c r="AT343">
        <v>0.22</v>
      </c>
      <c r="AU343" t="s">
        <v>3</v>
      </c>
      <c r="AV343">
        <v>1</v>
      </c>
      <c r="AW343">
        <v>2</v>
      </c>
      <c r="AX343">
        <v>150196749</v>
      </c>
      <c r="AY343">
        <v>1</v>
      </c>
      <c r="AZ343">
        <v>0</v>
      </c>
      <c r="BA343">
        <v>343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U343">
        <f>ROUND(AT343*Source!I358*AH343*AL343,2)</f>
        <v>0</v>
      </c>
      <c r="CV343">
        <f>ROUND(Y343*Source!I358,9)</f>
        <v>4.62</v>
      </c>
      <c r="CW343">
        <v>0</v>
      </c>
      <c r="CX343">
        <f>ROUND(Y343*Source!I358,9)</f>
        <v>4.62</v>
      </c>
      <c r="CY343">
        <f>AD343</f>
        <v>0</v>
      </c>
      <c r="CZ343">
        <f>AH343</f>
        <v>0</v>
      </c>
      <c r="DA343">
        <f>AL343</f>
        <v>1</v>
      </c>
      <c r="DB343">
        <f t="shared" si="55"/>
        <v>0</v>
      </c>
      <c r="DC343">
        <f t="shared" si="56"/>
        <v>0</v>
      </c>
      <c r="DD343" t="s">
        <v>3</v>
      </c>
      <c r="DE343" t="s">
        <v>3</v>
      </c>
      <c r="DF343">
        <f t="shared" si="47"/>
        <v>0</v>
      </c>
      <c r="DG343">
        <f t="shared" si="48"/>
        <v>0</v>
      </c>
      <c r="DH343">
        <f t="shared" si="49"/>
        <v>0</v>
      </c>
      <c r="DI343">
        <f t="shared" si="50"/>
        <v>0</v>
      </c>
      <c r="DJ343">
        <f>DI343</f>
        <v>0</v>
      </c>
      <c r="DK343">
        <v>0</v>
      </c>
      <c r="DL343" t="s">
        <v>3</v>
      </c>
      <c r="DM343">
        <v>0</v>
      </c>
      <c r="DN343" t="s">
        <v>3</v>
      </c>
      <c r="DO343">
        <v>0</v>
      </c>
    </row>
    <row r="344" spans="1:119" x14ac:dyDescent="0.2">
      <c r="A344">
        <f>ROW(Source!A359)</f>
        <v>359</v>
      </c>
      <c r="B344">
        <v>150194011</v>
      </c>
      <c r="C344">
        <v>150196750</v>
      </c>
      <c r="D344">
        <v>147282019</v>
      </c>
      <c r="E344">
        <v>35</v>
      </c>
      <c r="F344">
        <v>1</v>
      </c>
      <c r="G344">
        <v>35</v>
      </c>
      <c r="H344">
        <v>1</v>
      </c>
      <c r="I344" t="s">
        <v>727</v>
      </c>
      <c r="J344" t="s">
        <v>3</v>
      </c>
      <c r="K344" t="s">
        <v>728</v>
      </c>
      <c r="L344">
        <v>1191</v>
      </c>
      <c r="N344">
        <v>1013</v>
      </c>
      <c r="O344" t="s">
        <v>729</v>
      </c>
      <c r="P344" t="s">
        <v>729</v>
      </c>
      <c r="Q344">
        <v>1</v>
      </c>
      <c r="W344">
        <v>0</v>
      </c>
      <c r="X344">
        <v>476480486</v>
      </c>
      <c r="Y344">
        <f t="shared" si="54"/>
        <v>0.44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M344">
        <v>-2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0.44</v>
      </c>
      <c r="AU344" t="s">
        <v>3</v>
      </c>
      <c r="AV344">
        <v>1</v>
      </c>
      <c r="AW344">
        <v>2</v>
      </c>
      <c r="AX344">
        <v>150196761</v>
      </c>
      <c r="AY344">
        <v>1</v>
      </c>
      <c r="AZ344">
        <v>0</v>
      </c>
      <c r="BA344">
        <v>344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U344">
        <f>ROUND(AT344*Source!I359*AH344*AL344,2)</f>
        <v>0</v>
      </c>
      <c r="CV344">
        <f>ROUND(Y344*Source!I359,9)</f>
        <v>9.24</v>
      </c>
      <c r="CW344">
        <v>0</v>
      </c>
      <c r="CX344">
        <f>ROUND(Y344*Source!I359,9)</f>
        <v>9.24</v>
      </c>
      <c r="CY344">
        <f>AD344</f>
        <v>0</v>
      </c>
      <c r="CZ344">
        <f>AH344</f>
        <v>0</v>
      </c>
      <c r="DA344">
        <f>AL344</f>
        <v>1</v>
      </c>
      <c r="DB344">
        <f t="shared" si="55"/>
        <v>0</v>
      </c>
      <c r="DC344">
        <f t="shared" si="56"/>
        <v>0</v>
      </c>
      <c r="DD344" t="s">
        <v>3</v>
      </c>
      <c r="DE344" t="s">
        <v>3</v>
      </c>
      <c r="DF344">
        <f t="shared" si="47"/>
        <v>0</v>
      </c>
      <c r="DG344">
        <f t="shared" si="48"/>
        <v>0</v>
      </c>
      <c r="DH344">
        <f t="shared" si="49"/>
        <v>0</v>
      </c>
      <c r="DI344">
        <f t="shared" si="50"/>
        <v>0</v>
      </c>
      <c r="DJ344">
        <f>DI344</f>
        <v>0</v>
      </c>
      <c r="DK344">
        <v>0</v>
      </c>
      <c r="DL344" t="s">
        <v>3</v>
      </c>
      <c r="DM344">
        <v>0</v>
      </c>
      <c r="DN344" t="s">
        <v>3</v>
      </c>
      <c r="DO344">
        <v>0</v>
      </c>
    </row>
    <row r="345" spans="1:119" x14ac:dyDescent="0.2">
      <c r="A345">
        <f>ROW(Source!A359)</f>
        <v>359</v>
      </c>
      <c r="B345">
        <v>150194011</v>
      </c>
      <c r="C345">
        <v>150196750</v>
      </c>
      <c r="D345">
        <v>147297318</v>
      </c>
      <c r="E345">
        <v>1</v>
      </c>
      <c r="F345">
        <v>1</v>
      </c>
      <c r="G345">
        <v>35</v>
      </c>
      <c r="H345">
        <v>3</v>
      </c>
      <c r="I345" t="s">
        <v>759</v>
      </c>
      <c r="J345" t="s">
        <v>760</v>
      </c>
      <c r="K345" t="s">
        <v>761</v>
      </c>
      <c r="L345">
        <v>1346</v>
      </c>
      <c r="N345">
        <v>1009</v>
      </c>
      <c r="O345" t="s">
        <v>741</v>
      </c>
      <c r="P345" t="s">
        <v>741</v>
      </c>
      <c r="Q345">
        <v>1</v>
      </c>
      <c r="W345">
        <v>0</v>
      </c>
      <c r="X345">
        <v>1222454159</v>
      </c>
      <c r="Y345">
        <f t="shared" si="54"/>
        <v>1E-3</v>
      </c>
      <c r="AA345">
        <v>471.7</v>
      </c>
      <c r="AB345">
        <v>0</v>
      </c>
      <c r="AC345">
        <v>0</v>
      </c>
      <c r="AD345">
        <v>0</v>
      </c>
      <c r="AE345">
        <v>471.7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M345">
        <v>-2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1E-3</v>
      </c>
      <c r="AU345" t="s">
        <v>3</v>
      </c>
      <c r="AV345">
        <v>0</v>
      </c>
      <c r="AW345">
        <v>2</v>
      </c>
      <c r="AX345">
        <v>150196762</v>
      </c>
      <c r="AY345">
        <v>1</v>
      </c>
      <c r="AZ345">
        <v>0</v>
      </c>
      <c r="BA345">
        <v>345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V345">
        <v>0</v>
      </c>
      <c r="CW345">
        <v>0</v>
      </c>
      <c r="CX345">
        <f>ROUND(Y345*Source!I359,9)</f>
        <v>2.1000000000000001E-2</v>
      </c>
      <c r="CY345">
        <f>AA345</f>
        <v>471.7</v>
      </c>
      <c r="CZ345">
        <f>AE345</f>
        <v>471.7</v>
      </c>
      <c r="DA345">
        <f>AI345</f>
        <v>1</v>
      </c>
      <c r="DB345">
        <f t="shared" si="55"/>
        <v>0.47</v>
      </c>
      <c r="DC345">
        <f t="shared" si="56"/>
        <v>0</v>
      </c>
      <c r="DD345" t="s">
        <v>3</v>
      </c>
      <c r="DE345" t="s">
        <v>3</v>
      </c>
      <c r="DF345">
        <f t="shared" si="47"/>
        <v>9.91</v>
      </c>
      <c r="DG345">
        <f t="shared" si="48"/>
        <v>0</v>
      </c>
      <c r="DH345">
        <f t="shared" si="49"/>
        <v>0</v>
      </c>
      <c r="DI345">
        <f t="shared" si="50"/>
        <v>0</v>
      </c>
      <c r="DJ345">
        <f>DF345</f>
        <v>9.91</v>
      </c>
      <c r="DK345">
        <v>0</v>
      </c>
      <c r="DL345" t="s">
        <v>3</v>
      </c>
      <c r="DM345">
        <v>0</v>
      </c>
      <c r="DN345" t="s">
        <v>3</v>
      </c>
      <c r="DO345">
        <v>0</v>
      </c>
    </row>
    <row r="346" spans="1:119" x14ac:dyDescent="0.2">
      <c r="A346">
        <f>ROW(Source!A359)</f>
        <v>359</v>
      </c>
      <c r="B346">
        <v>150194011</v>
      </c>
      <c r="C346">
        <v>150196750</v>
      </c>
      <c r="D346">
        <v>147297361</v>
      </c>
      <c r="E346">
        <v>1</v>
      </c>
      <c r="F346">
        <v>1</v>
      </c>
      <c r="G346">
        <v>35</v>
      </c>
      <c r="H346">
        <v>3</v>
      </c>
      <c r="I346" t="s">
        <v>748</v>
      </c>
      <c r="J346" t="s">
        <v>749</v>
      </c>
      <c r="K346" t="s">
        <v>750</v>
      </c>
      <c r="L346">
        <v>1327</v>
      </c>
      <c r="N346">
        <v>1005</v>
      </c>
      <c r="O346" t="s">
        <v>751</v>
      </c>
      <c r="P346" t="s">
        <v>751</v>
      </c>
      <c r="Q346">
        <v>1</v>
      </c>
      <c r="W346">
        <v>0</v>
      </c>
      <c r="X346">
        <v>1402440005</v>
      </c>
      <c r="Y346">
        <f t="shared" si="54"/>
        <v>2E-3</v>
      </c>
      <c r="AA346">
        <v>48.08</v>
      </c>
      <c r="AB346">
        <v>0</v>
      </c>
      <c r="AC346">
        <v>0</v>
      </c>
      <c r="AD346">
        <v>0</v>
      </c>
      <c r="AE346">
        <v>48.08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M346">
        <v>-2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2E-3</v>
      </c>
      <c r="AU346" t="s">
        <v>3</v>
      </c>
      <c r="AV346">
        <v>0</v>
      </c>
      <c r="AW346">
        <v>2</v>
      </c>
      <c r="AX346">
        <v>150196763</v>
      </c>
      <c r="AY346">
        <v>1</v>
      </c>
      <c r="AZ346">
        <v>0</v>
      </c>
      <c r="BA346">
        <v>346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V346">
        <v>0</v>
      </c>
      <c r="CW346">
        <v>0</v>
      </c>
      <c r="CX346">
        <f>ROUND(Y346*Source!I359,9)</f>
        <v>4.2000000000000003E-2</v>
      </c>
      <c r="CY346">
        <f>AA346</f>
        <v>48.08</v>
      </c>
      <c r="CZ346">
        <f>AE346</f>
        <v>48.08</v>
      </c>
      <c r="DA346">
        <f>AI346</f>
        <v>1</v>
      </c>
      <c r="DB346">
        <f t="shared" si="55"/>
        <v>0.1</v>
      </c>
      <c r="DC346">
        <f t="shared" si="56"/>
        <v>0</v>
      </c>
      <c r="DD346" t="s">
        <v>3</v>
      </c>
      <c r="DE346" t="s">
        <v>3</v>
      </c>
      <c r="DF346">
        <f t="shared" si="47"/>
        <v>2.02</v>
      </c>
      <c r="DG346">
        <f t="shared" si="48"/>
        <v>0</v>
      </c>
      <c r="DH346">
        <f t="shared" si="49"/>
        <v>0</v>
      </c>
      <c r="DI346">
        <f t="shared" si="50"/>
        <v>0</v>
      </c>
      <c r="DJ346">
        <f>DF346</f>
        <v>2.02</v>
      </c>
      <c r="DK346">
        <v>0</v>
      </c>
      <c r="DL346" t="s">
        <v>3</v>
      </c>
      <c r="DM346">
        <v>0</v>
      </c>
      <c r="DN346" t="s">
        <v>3</v>
      </c>
      <c r="DO346">
        <v>0</v>
      </c>
    </row>
    <row r="347" spans="1:119" x14ac:dyDescent="0.2">
      <c r="A347">
        <f>ROW(Source!A359)</f>
        <v>359</v>
      </c>
      <c r="B347">
        <v>150194011</v>
      </c>
      <c r="C347">
        <v>150196750</v>
      </c>
      <c r="D347">
        <v>147297362</v>
      </c>
      <c r="E347">
        <v>1</v>
      </c>
      <c r="F347">
        <v>1</v>
      </c>
      <c r="G347">
        <v>35</v>
      </c>
      <c r="H347">
        <v>3</v>
      </c>
      <c r="I347" t="s">
        <v>820</v>
      </c>
      <c r="J347" t="s">
        <v>821</v>
      </c>
      <c r="K347" t="s">
        <v>822</v>
      </c>
      <c r="L347">
        <v>1346</v>
      </c>
      <c r="N347">
        <v>1009</v>
      </c>
      <c r="O347" t="s">
        <v>741</v>
      </c>
      <c r="P347" t="s">
        <v>741</v>
      </c>
      <c r="Q347">
        <v>1</v>
      </c>
      <c r="W347">
        <v>0</v>
      </c>
      <c r="X347">
        <v>-820501946</v>
      </c>
      <c r="Y347">
        <f t="shared" si="54"/>
        <v>1E-3</v>
      </c>
      <c r="AA347">
        <v>430.29</v>
      </c>
      <c r="AB347">
        <v>0</v>
      </c>
      <c r="AC347">
        <v>0</v>
      </c>
      <c r="AD347">
        <v>0</v>
      </c>
      <c r="AE347">
        <v>430.29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M347">
        <v>-2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1E-3</v>
      </c>
      <c r="AU347" t="s">
        <v>3</v>
      </c>
      <c r="AV347">
        <v>0</v>
      </c>
      <c r="AW347">
        <v>2</v>
      </c>
      <c r="AX347">
        <v>150196764</v>
      </c>
      <c r="AY347">
        <v>1</v>
      </c>
      <c r="AZ347">
        <v>0</v>
      </c>
      <c r="BA347">
        <v>347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V347">
        <v>0</v>
      </c>
      <c r="CW347">
        <v>0</v>
      </c>
      <c r="CX347">
        <f>ROUND(Y347*Source!I359,9)</f>
        <v>2.1000000000000001E-2</v>
      </c>
      <c r="CY347">
        <f>AA347</f>
        <v>430.29</v>
      </c>
      <c r="CZ347">
        <f>AE347</f>
        <v>430.29</v>
      </c>
      <c r="DA347">
        <f>AI347</f>
        <v>1</v>
      </c>
      <c r="DB347">
        <f t="shared" si="55"/>
        <v>0.43</v>
      </c>
      <c r="DC347">
        <f t="shared" si="56"/>
        <v>0</v>
      </c>
      <c r="DD347" t="s">
        <v>3</v>
      </c>
      <c r="DE347" t="s">
        <v>3</v>
      </c>
      <c r="DF347">
        <f t="shared" si="47"/>
        <v>9.0399999999999991</v>
      </c>
      <c r="DG347">
        <f t="shared" si="48"/>
        <v>0</v>
      </c>
      <c r="DH347">
        <f t="shared" si="49"/>
        <v>0</v>
      </c>
      <c r="DI347">
        <f t="shared" si="50"/>
        <v>0</v>
      </c>
      <c r="DJ347">
        <f>DF347</f>
        <v>9.0399999999999991</v>
      </c>
      <c r="DK347">
        <v>0</v>
      </c>
      <c r="DL347" t="s">
        <v>3</v>
      </c>
      <c r="DM347">
        <v>0</v>
      </c>
      <c r="DN347" t="s">
        <v>3</v>
      </c>
      <c r="DO347">
        <v>0</v>
      </c>
    </row>
    <row r="348" spans="1:119" x14ac:dyDescent="0.2">
      <c r="A348">
        <f>ROW(Source!A359)</f>
        <v>359</v>
      </c>
      <c r="B348">
        <v>150194011</v>
      </c>
      <c r="C348">
        <v>150196750</v>
      </c>
      <c r="D348">
        <v>147306103</v>
      </c>
      <c r="E348">
        <v>1</v>
      </c>
      <c r="F348">
        <v>1</v>
      </c>
      <c r="G348">
        <v>35</v>
      </c>
      <c r="H348">
        <v>3</v>
      </c>
      <c r="I348" t="s">
        <v>823</v>
      </c>
      <c r="J348" t="s">
        <v>824</v>
      </c>
      <c r="K348" t="s">
        <v>825</v>
      </c>
      <c r="L348">
        <v>1296</v>
      </c>
      <c r="N348">
        <v>1002</v>
      </c>
      <c r="O348" t="s">
        <v>758</v>
      </c>
      <c r="P348" t="s">
        <v>758</v>
      </c>
      <c r="Q348">
        <v>1</v>
      </c>
      <c r="W348">
        <v>0</v>
      </c>
      <c r="X348">
        <v>1223570602</v>
      </c>
      <c r="Y348">
        <f t="shared" si="54"/>
        <v>1E-3</v>
      </c>
      <c r="AA348">
        <v>2040</v>
      </c>
      <c r="AB348">
        <v>0</v>
      </c>
      <c r="AC348">
        <v>0</v>
      </c>
      <c r="AD348">
        <v>0</v>
      </c>
      <c r="AE348">
        <v>2040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M348">
        <v>-2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1E-3</v>
      </c>
      <c r="AU348" t="s">
        <v>3</v>
      </c>
      <c r="AV348">
        <v>0</v>
      </c>
      <c r="AW348">
        <v>2</v>
      </c>
      <c r="AX348">
        <v>150196765</v>
      </c>
      <c r="AY348">
        <v>1</v>
      </c>
      <c r="AZ348">
        <v>0</v>
      </c>
      <c r="BA348">
        <v>348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V348">
        <v>0</v>
      </c>
      <c r="CW348">
        <v>0</v>
      </c>
      <c r="CX348">
        <f>ROUND(Y348*Source!I359,9)</f>
        <v>2.1000000000000001E-2</v>
      </c>
      <c r="CY348">
        <f>AA348</f>
        <v>2040</v>
      </c>
      <c r="CZ348">
        <f>AE348</f>
        <v>2040</v>
      </c>
      <c r="DA348">
        <f>AI348</f>
        <v>1</v>
      </c>
      <c r="DB348">
        <f t="shared" si="55"/>
        <v>2.04</v>
      </c>
      <c r="DC348">
        <f t="shared" si="56"/>
        <v>0</v>
      </c>
      <c r="DD348" t="s">
        <v>3</v>
      </c>
      <c r="DE348" t="s">
        <v>3</v>
      </c>
      <c r="DF348">
        <f t="shared" si="47"/>
        <v>42.84</v>
      </c>
      <c r="DG348">
        <f t="shared" si="48"/>
        <v>0</v>
      </c>
      <c r="DH348">
        <f t="shared" si="49"/>
        <v>0</v>
      </c>
      <c r="DI348">
        <f t="shared" si="50"/>
        <v>0</v>
      </c>
      <c r="DJ348">
        <f>DF348</f>
        <v>42.84</v>
      </c>
      <c r="DK348">
        <v>0</v>
      </c>
      <c r="DL348" t="s">
        <v>3</v>
      </c>
      <c r="DM348">
        <v>0</v>
      </c>
      <c r="DN348" t="s">
        <v>3</v>
      </c>
      <c r="DO348">
        <v>0</v>
      </c>
    </row>
    <row r="349" spans="1:119" x14ac:dyDescent="0.2">
      <c r="A349">
        <f>ROW(Source!A360)</f>
        <v>360</v>
      </c>
      <c r="B349">
        <v>150194011</v>
      </c>
      <c r="C349">
        <v>150196766</v>
      </c>
      <c r="D349">
        <v>147282019</v>
      </c>
      <c r="E349">
        <v>35</v>
      </c>
      <c r="F349">
        <v>1</v>
      </c>
      <c r="G349">
        <v>35</v>
      </c>
      <c r="H349">
        <v>1</v>
      </c>
      <c r="I349" t="s">
        <v>727</v>
      </c>
      <c r="J349" t="s">
        <v>3</v>
      </c>
      <c r="K349" t="s">
        <v>728</v>
      </c>
      <c r="L349">
        <v>1191</v>
      </c>
      <c r="N349">
        <v>1013</v>
      </c>
      <c r="O349" t="s">
        <v>729</v>
      </c>
      <c r="P349" t="s">
        <v>729</v>
      </c>
      <c r="Q349">
        <v>1</v>
      </c>
      <c r="W349">
        <v>0</v>
      </c>
      <c r="X349">
        <v>476480486</v>
      </c>
      <c r="Y349">
        <f t="shared" si="54"/>
        <v>0.6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M349">
        <v>-2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0.6</v>
      </c>
      <c r="AU349" t="s">
        <v>3</v>
      </c>
      <c r="AV349">
        <v>1</v>
      </c>
      <c r="AW349">
        <v>2</v>
      </c>
      <c r="AX349">
        <v>150196769</v>
      </c>
      <c r="AY349">
        <v>1</v>
      </c>
      <c r="AZ349">
        <v>0</v>
      </c>
      <c r="BA349">
        <v>349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U349">
        <f>ROUND(AT349*Source!I360*AH349*AL349,2)</f>
        <v>0</v>
      </c>
      <c r="CV349">
        <f>ROUND(Y349*Source!I360,9)</f>
        <v>0.36</v>
      </c>
      <c r="CW349">
        <v>0</v>
      </c>
      <c r="CX349">
        <f>ROUND(Y349*Source!I360,9)</f>
        <v>0.36</v>
      </c>
      <c r="CY349">
        <f>AD349</f>
        <v>0</v>
      </c>
      <c r="CZ349">
        <f>AH349</f>
        <v>0</v>
      </c>
      <c r="DA349">
        <f>AL349</f>
        <v>1</v>
      </c>
      <c r="DB349">
        <f t="shared" si="55"/>
        <v>0</v>
      </c>
      <c r="DC349">
        <f t="shared" si="56"/>
        <v>0</v>
      </c>
      <c r="DD349" t="s">
        <v>3</v>
      </c>
      <c r="DE349" t="s">
        <v>3</v>
      </c>
      <c r="DF349">
        <f t="shared" si="47"/>
        <v>0</v>
      </c>
      <c r="DG349">
        <f t="shared" si="48"/>
        <v>0</v>
      </c>
      <c r="DH349">
        <f t="shared" si="49"/>
        <v>0</v>
      </c>
      <c r="DI349">
        <f t="shared" si="50"/>
        <v>0</v>
      </c>
      <c r="DJ349">
        <f>DI349</f>
        <v>0</v>
      </c>
      <c r="DK349">
        <v>0</v>
      </c>
      <c r="DL349" t="s">
        <v>3</v>
      </c>
      <c r="DM349">
        <v>0</v>
      </c>
      <c r="DN349" t="s">
        <v>3</v>
      </c>
      <c r="DO349">
        <v>0</v>
      </c>
    </row>
    <row r="350" spans="1:119" x14ac:dyDescent="0.2">
      <c r="A350">
        <f>ROW(Source!A361)</f>
        <v>361</v>
      </c>
      <c r="B350">
        <v>150194011</v>
      </c>
      <c r="C350">
        <v>150196770</v>
      </c>
      <c r="D350">
        <v>147282019</v>
      </c>
      <c r="E350">
        <v>35</v>
      </c>
      <c r="F350">
        <v>1</v>
      </c>
      <c r="G350">
        <v>35</v>
      </c>
      <c r="H350">
        <v>1</v>
      </c>
      <c r="I350" t="s">
        <v>727</v>
      </c>
      <c r="J350" t="s">
        <v>3</v>
      </c>
      <c r="K350" t="s">
        <v>728</v>
      </c>
      <c r="L350">
        <v>1191</v>
      </c>
      <c r="N350">
        <v>1013</v>
      </c>
      <c r="O350" t="s">
        <v>729</v>
      </c>
      <c r="P350" t="s">
        <v>729</v>
      </c>
      <c r="Q350">
        <v>1</v>
      </c>
      <c r="W350">
        <v>0</v>
      </c>
      <c r="X350">
        <v>476480486</v>
      </c>
      <c r="Y350">
        <f>(AT350*11)</f>
        <v>0.22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M350">
        <v>-2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0.02</v>
      </c>
      <c r="AU350" t="s">
        <v>33</v>
      </c>
      <c r="AV350">
        <v>1</v>
      </c>
      <c r="AW350">
        <v>2</v>
      </c>
      <c r="AX350">
        <v>150196773</v>
      </c>
      <c r="AY350">
        <v>1</v>
      </c>
      <c r="AZ350">
        <v>0</v>
      </c>
      <c r="BA350">
        <v>350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U350">
        <f>ROUND(AT350*Source!I361*AH350*AL350,2)</f>
        <v>0</v>
      </c>
      <c r="CV350">
        <f>ROUND(Y350*Source!I361,9)</f>
        <v>0.13200000000000001</v>
      </c>
      <c r="CW350">
        <v>0</v>
      </c>
      <c r="CX350">
        <f>ROUND(Y350*Source!I361,9)</f>
        <v>0.13200000000000001</v>
      </c>
      <c r="CY350">
        <f>AD350</f>
        <v>0</v>
      </c>
      <c r="CZ350">
        <f>AH350</f>
        <v>0</v>
      </c>
      <c r="DA350">
        <f>AL350</f>
        <v>1</v>
      </c>
      <c r="DB350">
        <f>ROUND((ROUND(AT350*CZ350,2)*11),6)</f>
        <v>0</v>
      </c>
      <c r="DC350">
        <f>ROUND((ROUND(AT350*AG350,2)*11),6)</f>
        <v>0</v>
      </c>
      <c r="DD350" t="s">
        <v>3</v>
      </c>
      <c r="DE350" t="s">
        <v>3</v>
      </c>
      <c r="DF350">
        <f t="shared" si="47"/>
        <v>0</v>
      </c>
      <c r="DG350">
        <f t="shared" si="48"/>
        <v>0</v>
      </c>
      <c r="DH350">
        <f t="shared" si="49"/>
        <v>0</v>
      </c>
      <c r="DI350">
        <f t="shared" si="50"/>
        <v>0</v>
      </c>
      <c r="DJ350">
        <f>DI350</f>
        <v>0</v>
      </c>
      <c r="DK350">
        <v>0</v>
      </c>
      <c r="DL350" t="s">
        <v>3</v>
      </c>
      <c r="DM350">
        <v>0</v>
      </c>
      <c r="DN350" t="s">
        <v>3</v>
      </c>
      <c r="DO350">
        <v>0</v>
      </c>
    </row>
    <row r="351" spans="1:119" x14ac:dyDescent="0.2">
      <c r="A351">
        <f>ROW(Source!A362)</f>
        <v>362</v>
      </c>
      <c r="B351">
        <v>150194011</v>
      </c>
      <c r="C351">
        <v>150196774</v>
      </c>
      <c r="D351">
        <v>147282019</v>
      </c>
      <c r="E351">
        <v>35</v>
      </c>
      <c r="F351">
        <v>1</v>
      </c>
      <c r="G351">
        <v>35</v>
      </c>
      <c r="H351">
        <v>1</v>
      </c>
      <c r="I351" t="s">
        <v>727</v>
      </c>
      <c r="J351" t="s">
        <v>3</v>
      </c>
      <c r="K351" t="s">
        <v>728</v>
      </c>
      <c r="L351">
        <v>1191</v>
      </c>
      <c r="N351">
        <v>1013</v>
      </c>
      <c r="O351" t="s">
        <v>729</v>
      </c>
      <c r="P351" t="s">
        <v>729</v>
      </c>
      <c r="Q351">
        <v>1</v>
      </c>
      <c r="W351">
        <v>0</v>
      </c>
      <c r="X351">
        <v>476480486</v>
      </c>
      <c r="Y351">
        <f t="shared" ref="Y351:Y358" si="57">AT351</f>
        <v>0.36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M351">
        <v>-2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0.36</v>
      </c>
      <c r="AU351" t="s">
        <v>3</v>
      </c>
      <c r="AV351">
        <v>1</v>
      </c>
      <c r="AW351">
        <v>2</v>
      </c>
      <c r="AX351">
        <v>150196791</v>
      </c>
      <c r="AY351">
        <v>1</v>
      </c>
      <c r="AZ351">
        <v>0</v>
      </c>
      <c r="BA351">
        <v>351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U351">
        <f>ROUND(AT351*Source!I362*AH351*AL351,2)</f>
        <v>0</v>
      </c>
      <c r="CV351">
        <f>ROUND(Y351*Source!I362,9)</f>
        <v>8.64</v>
      </c>
      <c r="CW351">
        <v>0</v>
      </c>
      <c r="CX351">
        <f>ROUND(Y351*Source!I362,9)</f>
        <v>8.64</v>
      </c>
      <c r="CY351">
        <f>AD351</f>
        <v>0</v>
      </c>
      <c r="CZ351">
        <f>AH351</f>
        <v>0</v>
      </c>
      <c r="DA351">
        <f>AL351</f>
        <v>1</v>
      </c>
      <c r="DB351">
        <f t="shared" ref="DB351:DB358" si="58">ROUND(ROUND(AT351*CZ351,2),6)</f>
        <v>0</v>
      </c>
      <c r="DC351">
        <f t="shared" ref="DC351:DC358" si="59">ROUND(ROUND(AT351*AG351,2),6)</f>
        <v>0</v>
      </c>
      <c r="DD351" t="s">
        <v>3</v>
      </c>
      <c r="DE351" t="s">
        <v>3</v>
      </c>
      <c r="DF351">
        <f t="shared" si="47"/>
        <v>0</v>
      </c>
      <c r="DG351">
        <f t="shared" si="48"/>
        <v>0</v>
      </c>
      <c r="DH351">
        <f t="shared" si="49"/>
        <v>0</v>
      </c>
      <c r="DI351">
        <f t="shared" si="50"/>
        <v>0</v>
      </c>
      <c r="DJ351">
        <f>DI351</f>
        <v>0</v>
      </c>
      <c r="DK351">
        <v>0</v>
      </c>
      <c r="DL351" t="s">
        <v>3</v>
      </c>
      <c r="DM351">
        <v>0</v>
      </c>
      <c r="DN351" t="s">
        <v>3</v>
      </c>
      <c r="DO351">
        <v>0</v>
      </c>
    </row>
    <row r="352" spans="1:119" x14ac:dyDescent="0.2">
      <c r="A352">
        <f>ROW(Source!A362)</f>
        <v>362</v>
      </c>
      <c r="B352">
        <v>150194011</v>
      </c>
      <c r="C352">
        <v>150196774</v>
      </c>
      <c r="D352">
        <v>147295400</v>
      </c>
      <c r="E352">
        <v>1</v>
      </c>
      <c r="F352">
        <v>1</v>
      </c>
      <c r="G352">
        <v>35</v>
      </c>
      <c r="H352">
        <v>2</v>
      </c>
      <c r="I352" t="s">
        <v>730</v>
      </c>
      <c r="J352" t="s">
        <v>731</v>
      </c>
      <c r="K352" t="s">
        <v>732</v>
      </c>
      <c r="L352">
        <v>1368</v>
      </c>
      <c r="N352">
        <v>1011</v>
      </c>
      <c r="O352" t="s">
        <v>733</v>
      </c>
      <c r="P352" t="s">
        <v>733</v>
      </c>
      <c r="Q352">
        <v>1</v>
      </c>
      <c r="W352">
        <v>0</v>
      </c>
      <c r="X352">
        <v>-1123321947</v>
      </c>
      <c r="Y352">
        <f t="shared" si="57"/>
        <v>0.12</v>
      </c>
      <c r="AA352">
        <v>0</v>
      </c>
      <c r="AB352">
        <v>789.86</v>
      </c>
      <c r="AC352">
        <v>515.51</v>
      </c>
      <c r="AD352">
        <v>0</v>
      </c>
      <c r="AE352">
        <v>0</v>
      </c>
      <c r="AF352">
        <v>789.86</v>
      </c>
      <c r="AG352">
        <v>515.51</v>
      </c>
      <c r="AH352">
        <v>0</v>
      </c>
      <c r="AI352">
        <v>1</v>
      </c>
      <c r="AJ352">
        <v>1</v>
      </c>
      <c r="AK352">
        <v>1</v>
      </c>
      <c r="AL352">
        <v>1</v>
      </c>
      <c r="AM352">
        <v>-2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0.12</v>
      </c>
      <c r="AU352" t="s">
        <v>3</v>
      </c>
      <c r="AV352">
        <v>0</v>
      </c>
      <c r="AW352">
        <v>2</v>
      </c>
      <c r="AX352">
        <v>150196792</v>
      </c>
      <c r="AY352">
        <v>1</v>
      </c>
      <c r="AZ352">
        <v>0</v>
      </c>
      <c r="BA352">
        <v>352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V352">
        <v>0</v>
      </c>
      <c r="CW352">
        <f>ROUND(Y352*Source!I362,9)</f>
        <v>2.88</v>
      </c>
      <c r="CX352">
        <f>ROUND(Y352*Source!I362,9)</f>
        <v>2.88</v>
      </c>
      <c r="CY352">
        <f>AB352</f>
        <v>789.86</v>
      </c>
      <c r="CZ352">
        <f>AF352</f>
        <v>789.86</v>
      </c>
      <c r="DA352">
        <f>AJ352</f>
        <v>1</v>
      </c>
      <c r="DB352">
        <f t="shared" si="58"/>
        <v>94.78</v>
      </c>
      <c r="DC352">
        <f t="shared" si="59"/>
        <v>61.86</v>
      </c>
      <c r="DD352" t="s">
        <v>3</v>
      </c>
      <c r="DE352" t="s">
        <v>3</v>
      </c>
      <c r="DF352">
        <f t="shared" si="47"/>
        <v>0</v>
      </c>
      <c r="DG352">
        <f t="shared" si="48"/>
        <v>2274.8000000000002</v>
      </c>
      <c r="DH352">
        <f t="shared" si="49"/>
        <v>1484.67</v>
      </c>
      <c r="DI352">
        <f t="shared" si="50"/>
        <v>0</v>
      </c>
      <c r="DJ352">
        <f>DG352</f>
        <v>2274.8000000000002</v>
      </c>
      <c r="DK352">
        <v>0</v>
      </c>
      <c r="DL352" t="s">
        <v>3</v>
      </c>
      <c r="DM352">
        <v>0</v>
      </c>
      <c r="DN352" t="s">
        <v>3</v>
      </c>
      <c r="DO352">
        <v>0</v>
      </c>
    </row>
    <row r="353" spans="1:119" x14ac:dyDescent="0.2">
      <c r="A353">
        <f>ROW(Source!A362)</f>
        <v>362</v>
      </c>
      <c r="B353">
        <v>150194011</v>
      </c>
      <c r="C353">
        <v>150196774</v>
      </c>
      <c r="D353">
        <v>147297318</v>
      </c>
      <c r="E353">
        <v>1</v>
      </c>
      <c r="F353">
        <v>1</v>
      </c>
      <c r="G353">
        <v>35</v>
      </c>
      <c r="H353">
        <v>3</v>
      </c>
      <c r="I353" t="s">
        <v>759</v>
      </c>
      <c r="J353" t="s">
        <v>760</v>
      </c>
      <c r="K353" t="s">
        <v>761</v>
      </c>
      <c r="L353">
        <v>1346</v>
      </c>
      <c r="N353">
        <v>1009</v>
      </c>
      <c r="O353" t="s">
        <v>741</v>
      </c>
      <c r="P353" t="s">
        <v>741</v>
      </c>
      <c r="Q353">
        <v>1</v>
      </c>
      <c r="W353">
        <v>0</v>
      </c>
      <c r="X353">
        <v>1222454159</v>
      </c>
      <c r="Y353">
        <f t="shared" si="57"/>
        <v>5.0000000000000001E-4</v>
      </c>
      <c r="AA353">
        <v>471.7</v>
      </c>
      <c r="AB353">
        <v>0</v>
      </c>
      <c r="AC353">
        <v>0</v>
      </c>
      <c r="AD353">
        <v>0</v>
      </c>
      <c r="AE353">
        <v>471.7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M353">
        <v>-2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5.0000000000000001E-4</v>
      </c>
      <c r="AU353" t="s">
        <v>3</v>
      </c>
      <c r="AV353">
        <v>0</v>
      </c>
      <c r="AW353">
        <v>2</v>
      </c>
      <c r="AX353">
        <v>150196793</v>
      </c>
      <c r="AY353">
        <v>1</v>
      </c>
      <c r="AZ353">
        <v>0</v>
      </c>
      <c r="BA353">
        <v>353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V353">
        <v>0</v>
      </c>
      <c r="CW353">
        <v>0</v>
      </c>
      <c r="CX353">
        <f>ROUND(Y353*Source!I362,9)</f>
        <v>1.2E-2</v>
      </c>
      <c r="CY353">
        <f t="shared" ref="CY353:CY358" si="60">AA353</f>
        <v>471.7</v>
      </c>
      <c r="CZ353">
        <f t="shared" ref="CZ353:CZ358" si="61">AE353</f>
        <v>471.7</v>
      </c>
      <c r="DA353">
        <f t="shared" ref="DA353:DA358" si="62">AI353</f>
        <v>1</v>
      </c>
      <c r="DB353">
        <f t="shared" si="58"/>
        <v>0.24</v>
      </c>
      <c r="DC353">
        <f t="shared" si="59"/>
        <v>0</v>
      </c>
      <c r="DD353" t="s">
        <v>3</v>
      </c>
      <c r="DE353" t="s">
        <v>3</v>
      </c>
      <c r="DF353">
        <f t="shared" si="47"/>
        <v>5.66</v>
      </c>
      <c r="DG353">
        <f t="shared" si="48"/>
        <v>0</v>
      </c>
      <c r="DH353">
        <f t="shared" si="49"/>
        <v>0</v>
      </c>
      <c r="DI353">
        <f t="shared" si="50"/>
        <v>0</v>
      </c>
      <c r="DJ353">
        <f t="shared" ref="DJ353:DJ358" si="63">DF353</f>
        <v>5.66</v>
      </c>
      <c r="DK353">
        <v>0</v>
      </c>
      <c r="DL353" t="s">
        <v>3</v>
      </c>
      <c r="DM353">
        <v>0</v>
      </c>
      <c r="DN353" t="s">
        <v>3</v>
      </c>
      <c r="DO353">
        <v>0</v>
      </c>
    </row>
    <row r="354" spans="1:119" x14ac:dyDescent="0.2">
      <c r="A354">
        <f>ROW(Source!A362)</f>
        <v>362</v>
      </c>
      <c r="B354">
        <v>150194011</v>
      </c>
      <c r="C354">
        <v>150196774</v>
      </c>
      <c r="D354">
        <v>147297361</v>
      </c>
      <c r="E354">
        <v>1</v>
      </c>
      <c r="F354">
        <v>1</v>
      </c>
      <c r="G354">
        <v>35</v>
      </c>
      <c r="H354">
        <v>3</v>
      </c>
      <c r="I354" t="s">
        <v>748</v>
      </c>
      <c r="J354" t="s">
        <v>749</v>
      </c>
      <c r="K354" t="s">
        <v>750</v>
      </c>
      <c r="L354">
        <v>1327</v>
      </c>
      <c r="N354">
        <v>1005</v>
      </c>
      <c r="O354" t="s">
        <v>751</v>
      </c>
      <c r="P354" t="s">
        <v>751</v>
      </c>
      <c r="Q354">
        <v>1</v>
      </c>
      <c r="W354">
        <v>0</v>
      </c>
      <c r="X354">
        <v>1402440005</v>
      </c>
      <c r="Y354">
        <f t="shared" si="57"/>
        <v>0.05</v>
      </c>
      <c r="AA354">
        <v>48.08</v>
      </c>
      <c r="AB354">
        <v>0</v>
      </c>
      <c r="AC354">
        <v>0</v>
      </c>
      <c r="AD354">
        <v>0</v>
      </c>
      <c r="AE354">
        <v>48.08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M354">
        <v>-2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0.05</v>
      </c>
      <c r="AU354" t="s">
        <v>3</v>
      </c>
      <c r="AV354">
        <v>0</v>
      </c>
      <c r="AW354">
        <v>2</v>
      </c>
      <c r="AX354">
        <v>150196794</v>
      </c>
      <c r="AY354">
        <v>1</v>
      </c>
      <c r="AZ354">
        <v>0</v>
      </c>
      <c r="BA354">
        <v>354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V354">
        <v>0</v>
      </c>
      <c r="CW354">
        <v>0</v>
      </c>
      <c r="CX354">
        <f>ROUND(Y354*Source!I362,9)</f>
        <v>1.2</v>
      </c>
      <c r="CY354">
        <f t="shared" si="60"/>
        <v>48.08</v>
      </c>
      <c r="CZ354">
        <f t="shared" si="61"/>
        <v>48.08</v>
      </c>
      <c r="DA354">
        <f t="shared" si="62"/>
        <v>1</v>
      </c>
      <c r="DB354">
        <f t="shared" si="58"/>
        <v>2.4</v>
      </c>
      <c r="DC354">
        <f t="shared" si="59"/>
        <v>0</v>
      </c>
      <c r="DD354" t="s">
        <v>3</v>
      </c>
      <c r="DE354" t="s">
        <v>3</v>
      </c>
      <c r="DF354">
        <f t="shared" si="47"/>
        <v>57.7</v>
      </c>
      <c r="DG354">
        <f t="shared" si="48"/>
        <v>0</v>
      </c>
      <c r="DH354">
        <f t="shared" si="49"/>
        <v>0</v>
      </c>
      <c r="DI354">
        <f t="shared" si="50"/>
        <v>0</v>
      </c>
      <c r="DJ354">
        <f t="shared" si="63"/>
        <v>57.7</v>
      </c>
      <c r="DK354">
        <v>0</v>
      </c>
      <c r="DL354" t="s">
        <v>3</v>
      </c>
      <c r="DM354">
        <v>0</v>
      </c>
      <c r="DN354" t="s">
        <v>3</v>
      </c>
      <c r="DO354">
        <v>0</v>
      </c>
    </row>
    <row r="355" spans="1:119" x14ac:dyDescent="0.2">
      <c r="A355">
        <f>ROW(Source!A362)</f>
        <v>362</v>
      </c>
      <c r="B355">
        <v>150194011</v>
      </c>
      <c r="C355">
        <v>150196774</v>
      </c>
      <c r="D355">
        <v>147297367</v>
      </c>
      <c r="E355">
        <v>1</v>
      </c>
      <c r="F355">
        <v>1</v>
      </c>
      <c r="G355">
        <v>35</v>
      </c>
      <c r="H355">
        <v>3</v>
      </c>
      <c r="I355" t="s">
        <v>752</v>
      </c>
      <c r="J355" t="s">
        <v>753</v>
      </c>
      <c r="K355" t="s">
        <v>754</v>
      </c>
      <c r="L355">
        <v>1346</v>
      </c>
      <c r="N355">
        <v>1009</v>
      </c>
      <c r="O355" t="s">
        <v>741</v>
      </c>
      <c r="P355" t="s">
        <v>741</v>
      </c>
      <c r="Q355">
        <v>1</v>
      </c>
      <c r="W355">
        <v>0</v>
      </c>
      <c r="X355">
        <v>-20334964</v>
      </c>
      <c r="Y355">
        <f t="shared" si="57"/>
        <v>1.4999999999999999E-2</v>
      </c>
      <c r="AA355">
        <v>29.29</v>
      </c>
      <c r="AB355">
        <v>0</v>
      </c>
      <c r="AC355">
        <v>0</v>
      </c>
      <c r="AD355">
        <v>0</v>
      </c>
      <c r="AE355">
        <v>29.29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M355">
        <v>-2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1.4999999999999999E-2</v>
      </c>
      <c r="AU355" t="s">
        <v>3</v>
      </c>
      <c r="AV355">
        <v>0</v>
      </c>
      <c r="AW355">
        <v>2</v>
      </c>
      <c r="AX355">
        <v>150196795</v>
      </c>
      <c r="AY355">
        <v>1</v>
      </c>
      <c r="AZ355">
        <v>0</v>
      </c>
      <c r="BA355">
        <v>355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V355">
        <v>0</v>
      </c>
      <c r="CW355">
        <v>0</v>
      </c>
      <c r="CX355">
        <f>ROUND(Y355*Source!I362,9)</f>
        <v>0.36</v>
      </c>
      <c r="CY355">
        <f t="shared" si="60"/>
        <v>29.29</v>
      </c>
      <c r="CZ355">
        <f t="shared" si="61"/>
        <v>29.29</v>
      </c>
      <c r="DA355">
        <f t="shared" si="62"/>
        <v>1</v>
      </c>
      <c r="DB355">
        <f t="shared" si="58"/>
        <v>0.44</v>
      </c>
      <c r="DC355">
        <f t="shared" si="59"/>
        <v>0</v>
      </c>
      <c r="DD355" t="s">
        <v>3</v>
      </c>
      <c r="DE355" t="s">
        <v>3</v>
      </c>
      <c r="DF355">
        <f t="shared" si="47"/>
        <v>10.54</v>
      </c>
      <c r="DG355">
        <f t="shared" si="48"/>
        <v>0</v>
      </c>
      <c r="DH355">
        <f t="shared" si="49"/>
        <v>0</v>
      </c>
      <c r="DI355">
        <f t="shared" si="50"/>
        <v>0</v>
      </c>
      <c r="DJ355">
        <f t="shared" si="63"/>
        <v>10.54</v>
      </c>
      <c r="DK355">
        <v>0</v>
      </c>
      <c r="DL355" t="s">
        <v>3</v>
      </c>
      <c r="DM355">
        <v>0</v>
      </c>
      <c r="DN355" t="s">
        <v>3</v>
      </c>
      <c r="DO355">
        <v>0</v>
      </c>
    </row>
    <row r="356" spans="1:119" x14ac:dyDescent="0.2">
      <c r="A356">
        <f>ROW(Source!A362)</f>
        <v>362</v>
      </c>
      <c r="B356">
        <v>150194011</v>
      </c>
      <c r="C356">
        <v>150196774</v>
      </c>
      <c r="D356">
        <v>147297929</v>
      </c>
      <c r="E356">
        <v>1</v>
      </c>
      <c r="F356">
        <v>1</v>
      </c>
      <c r="G356">
        <v>35</v>
      </c>
      <c r="H356">
        <v>3</v>
      </c>
      <c r="I356" t="s">
        <v>771</v>
      </c>
      <c r="J356" t="s">
        <v>772</v>
      </c>
      <c r="K356" t="s">
        <v>773</v>
      </c>
      <c r="L356">
        <v>1327</v>
      </c>
      <c r="N356">
        <v>1005</v>
      </c>
      <c r="O356" t="s">
        <v>751</v>
      </c>
      <c r="P356" t="s">
        <v>751</v>
      </c>
      <c r="Q356">
        <v>1</v>
      </c>
      <c r="W356">
        <v>0</v>
      </c>
      <c r="X356">
        <v>-1773913456</v>
      </c>
      <c r="Y356">
        <f t="shared" si="57"/>
        <v>0.01</v>
      </c>
      <c r="AA356">
        <v>459.29</v>
      </c>
      <c r="AB356">
        <v>0</v>
      </c>
      <c r="AC356">
        <v>0</v>
      </c>
      <c r="AD356">
        <v>0</v>
      </c>
      <c r="AE356">
        <v>459.29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M356">
        <v>-2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0.01</v>
      </c>
      <c r="AU356" t="s">
        <v>3</v>
      </c>
      <c r="AV356">
        <v>0</v>
      </c>
      <c r="AW356">
        <v>2</v>
      </c>
      <c r="AX356">
        <v>150196796</v>
      </c>
      <c r="AY356">
        <v>1</v>
      </c>
      <c r="AZ356">
        <v>0</v>
      </c>
      <c r="BA356">
        <v>356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V356">
        <v>0</v>
      </c>
      <c r="CW356">
        <v>0</v>
      </c>
      <c r="CX356">
        <f>ROUND(Y356*Source!I362,9)</f>
        <v>0.24</v>
      </c>
      <c r="CY356">
        <f t="shared" si="60"/>
        <v>459.29</v>
      </c>
      <c r="CZ356">
        <f t="shared" si="61"/>
        <v>459.29</v>
      </c>
      <c r="DA356">
        <f t="shared" si="62"/>
        <v>1</v>
      </c>
      <c r="DB356">
        <f t="shared" si="58"/>
        <v>4.59</v>
      </c>
      <c r="DC356">
        <f t="shared" si="59"/>
        <v>0</v>
      </c>
      <c r="DD356" t="s">
        <v>3</v>
      </c>
      <c r="DE356" t="s">
        <v>3</v>
      </c>
      <c r="DF356">
        <f t="shared" si="47"/>
        <v>110.23</v>
      </c>
      <c r="DG356">
        <f t="shared" si="48"/>
        <v>0</v>
      </c>
      <c r="DH356">
        <f t="shared" si="49"/>
        <v>0</v>
      </c>
      <c r="DI356">
        <f t="shared" si="50"/>
        <v>0</v>
      </c>
      <c r="DJ356">
        <f t="shared" si="63"/>
        <v>110.23</v>
      </c>
      <c r="DK356">
        <v>0</v>
      </c>
      <c r="DL356" t="s">
        <v>3</v>
      </c>
      <c r="DM356">
        <v>0</v>
      </c>
      <c r="DN356" t="s">
        <v>3</v>
      </c>
      <c r="DO356">
        <v>0</v>
      </c>
    </row>
    <row r="357" spans="1:119" x14ac:dyDescent="0.2">
      <c r="A357">
        <f>ROW(Source!A362)</f>
        <v>362</v>
      </c>
      <c r="B357">
        <v>150194011</v>
      </c>
      <c r="C357">
        <v>150196774</v>
      </c>
      <c r="D357">
        <v>147286133</v>
      </c>
      <c r="E357">
        <v>35</v>
      </c>
      <c r="F357">
        <v>1</v>
      </c>
      <c r="G357">
        <v>35</v>
      </c>
      <c r="H357">
        <v>3</v>
      </c>
      <c r="I357" t="s">
        <v>774</v>
      </c>
      <c r="J357" t="s">
        <v>775</v>
      </c>
      <c r="K357" t="s">
        <v>776</v>
      </c>
      <c r="L357">
        <v>1348</v>
      </c>
      <c r="N357">
        <v>1009</v>
      </c>
      <c r="O357" t="s">
        <v>737</v>
      </c>
      <c r="P357" t="s">
        <v>737</v>
      </c>
      <c r="Q357">
        <v>1000</v>
      </c>
      <c r="W357">
        <v>0</v>
      </c>
      <c r="X357">
        <v>549931194</v>
      </c>
      <c r="Y357">
        <f t="shared" si="57"/>
        <v>3.8000000000000002E-5</v>
      </c>
      <c r="AA357">
        <v>95071.08</v>
      </c>
      <c r="AB357">
        <v>0</v>
      </c>
      <c r="AC357">
        <v>0</v>
      </c>
      <c r="AD357">
        <v>0</v>
      </c>
      <c r="AE357">
        <v>95071.08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M357">
        <v>-2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3</v>
      </c>
      <c r="AT357">
        <v>3.8000000000000002E-5</v>
      </c>
      <c r="AU357" t="s">
        <v>3</v>
      </c>
      <c r="AV357">
        <v>0</v>
      </c>
      <c r="AW357">
        <v>2</v>
      </c>
      <c r="AX357">
        <v>150196798</v>
      </c>
      <c r="AY357">
        <v>2</v>
      </c>
      <c r="AZ357">
        <v>22528</v>
      </c>
      <c r="BA357">
        <v>357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V357">
        <v>0</v>
      </c>
      <c r="CW357">
        <v>0</v>
      </c>
      <c r="CX357">
        <f>ROUND(Y357*Source!I362,9)</f>
        <v>9.1200000000000005E-4</v>
      </c>
      <c r="CY357">
        <f t="shared" si="60"/>
        <v>95071.08</v>
      </c>
      <c r="CZ357">
        <f t="shared" si="61"/>
        <v>95071.08</v>
      </c>
      <c r="DA357">
        <f t="shared" si="62"/>
        <v>1</v>
      </c>
      <c r="DB357">
        <f t="shared" si="58"/>
        <v>3.61</v>
      </c>
      <c r="DC357">
        <f t="shared" si="59"/>
        <v>0</v>
      </c>
      <c r="DD357" t="s">
        <v>3</v>
      </c>
      <c r="DE357" t="s">
        <v>3</v>
      </c>
      <c r="DF357">
        <f t="shared" si="47"/>
        <v>86.7</v>
      </c>
      <c r="DG357">
        <f t="shared" si="48"/>
        <v>0</v>
      </c>
      <c r="DH357">
        <f t="shared" si="49"/>
        <v>0</v>
      </c>
      <c r="DI357">
        <f t="shared" si="50"/>
        <v>0</v>
      </c>
      <c r="DJ357">
        <f t="shared" si="63"/>
        <v>86.7</v>
      </c>
      <c r="DK357">
        <v>0</v>
      </c>
      <c r="DL357" t="s">
        <v>3</v>
      </c>
      <c r="DM357">
        <v>0</v>
      </c>
      <c r="DN357" t="s">
        <v>3</v>
      </c>
      <c r="DO357">
        <v>0</v>
      </c>
    </row>
    <row r="358" spans="1:119" x14ac:dyDescent="0.2">
      <c r="A358">
        <f>ROW(Source!A362)</f>
        <v>362</v>
      </c>
      <c r="B358">
        <v>150194011</v>
      </c>
      <c r="C358">
        <v>150196774</v>
      </c>
      <c r="D358">
        <v>147296066</v>
      </c>
      <c r="E358">
        <v>1</v>
      </c>
      <c r="F358">
        <v>1</v>
      </c>
      <c r="G358">
        <v>35</v>
      </c>
      <c r="H358">
        <v>3</v>
      </c>
      <c r="I358" t="s">
        <v>765</v>
      </c>
      <c r="J358" t="s">
        <v>766</v>
      </c>
      <c r="K358" t="s">
        <v>767</v>
      </c>
      <c r="L358">
        <v>1346</v>
      </c>
      <c r="N358">
        <v>1009</v>
      </c>
      <c r="O358" t="s">
        <v>741</v>
      </c>
      <c r="P358" t="s">
        <v>741</v>
      </c>
      <c r="Q358">
        <v>1</v>
      </c>
      <c r="W358">
        <v>0</v>
      </c>
      <c r="X358">
        <v>181517458</v>
      </c>
      <c r="Y358">
        <f t="shared" si="57"/>
        <v>1.2999999999999999E-2</v>
      </c>
      <c r="AA358">
        <v>137.97</v>
      </c>
      <c r="AB358">
        <v>0</v>
      </c>
      <c r="AC358">
        <v>0</v>
      </c>
      <c r="AD358">
        <v>0</v>
      </c>
      <c r="AE358">
        <v>137.97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M358">
        <v>-2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3</v>
      </c>
      <c r="AT358">
        <v>1.2999999999999999E-2</v>
      </c>
      <c r="AU358" t="s">
        <v>3</v>
      </c>
      <c r="AV358">
        <v>0</v>
      </c>
      <c r="AW358">
        <v>2</v>
      </c>
      <c r="AX358">
        <v>150196797</v>
      </c>
      <c r="AY358">
        <v>1</v>
      </c>
      <c r="AZ358">
        <v>0</v>
      </c>
      <c r="BA358">
        <v>358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V358">
        <v>0</v>
      </c>
      <c r="CW358">
        <v>0</v>
      </c>
      <c r="CX358">
        <f>ROUND(Y358*Source!I362,9)</f>
        <v>0.312</v>
      </c>
      <c r="CY358">
        <f t="shared" si="60"/>
        <v>137.97</v>
      </c>
      <c r="CZ358">
        <f t="shared" si="61"/>
        <v>137.97</v>
      </c>
      <c r="DA358">
        <f t="shared" si="62"/>
        <v>1</v>
      </c>
      <c r="DB358">
        <f t="shared" si="58"/>
        <v>1.79</v>
      </c>
      <c r="DC358">
        <f t="shared" si="59"/>
        <v>0</v>
      </c>
      <c r="DD358" t="s">
        <v>3</v>
      </c>
      <c r="DE358" t="s">
        <v>3</v>
      </c>
      <c r="DF358">
        <f t="shared" si="47"/>
        <v>43.05</v>
      </c>
      <c r="DG358">
        <f t="shared" si="48"/>
        <v>0</v>
      </c>
      <c r="DH358">
        <f t="shared" si="49"/>
        <v>0</v>
      </c>
      <c r="DI358">
        <f t="shared" si="50"/>
        <v>0</v>
      </c>
      <c r="DJ358">
        <f t="shared" si="63"/>
        <v>43.05</v>
      </c>
      <c r="DK358">
        <v>0</v>
      </c>
      <c r="DL358" t="s">
        <v>3</v>
      </c>
      <c r="DM358">
        <v>0</v>
      </c>
      <c r="DN358" t="s">
        <v>3</v>
      </c>
      <c r="DO358">
        <v>0</v>
      </c>
    </row>
    <row r="359" spans="1:119" x14ac:dyDescent="0.2">
      <c r="A359">
        <f>ROW(Source!A363)</f>
        <v>363</v>
      </c>
      <c r="B359">
        <v>150194011</v>
      </c>
      <c r="C359">
        <v>150196799</v>
      </c>
      <c r="D359">
        <v>147282019</v>
      </c>
      <c r="E359">
        <v>35</v>
      </c>
      <c r="F359">
        <v>1</v>
      </c>
      <c r="G359">
        <v>35</v>
      </c>
      <c r="H359">
        <v>1</v>
      </c>
      <c r="I359" t="s">
        <v>727</v>
      </c>
      <c r="J359" t="s">
        <v>3</v>
      </c>
      <c r="K359" t="s">
        <v>728</v>
      </c>
      <c r="L359">
        <v>1191</v>
      </c>
      <c r="N359">
        <v>1013</v>
      </c>
      <c r="O359" t="s">
        <v>729</v>
      </c>
      <c r="P359" t="s">
        <v>729</v>
      </c>
      <c r="Q359">
        <v>1</v>
      </c>
      <c r="W359">
        <v>0</v>
      </c>
      <c r="X359">
        <v>476480486</v>
      </c>
      <c r="Y359">
        <f>(AT359*0.7)</f>
        <v>0.35699999999999998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M359">
        <v>-2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0.51</v>
      </c>
      <c r="AU359" t="s">
        <v>22</v>
      </c>
      <c r="AV359">
        <v>1</v>
      </c>
      <c r="AW359">
        <v>2</v>
      </c>
      <c r="AX359">
        <v>150196808</v>
      </c>
      <c r="AY359">
        <v>1</v>
      </c>
      <c r="AZ359">
        <v>0</v>
      </c>
      <c r="BA359">
        <v>359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U359">
        <f>ROUND(AT359*Source!I363*AH359*AL359,2)</f>
        <v>0</v>
      </c>
      <c r="CV359">
        <f>ROUND(Y359*Source!I363,9)</f>
        <v>0.35699999999999998</v>
      </c>
      <c r="CW359">
        <v>0</v>
      </c>
      <c r="CX359">
        <f>ROUND(Y359*Source!I363,9)</f>
        <v>0.35699999999999998</v>
      </c>
      <c r="CY359">
        <f>AD359</f>
        <v>0</v>
      </c>
      <c r="CZ359">
        <f>AH359</f>
        <v>0</v>
      </c>
      <c r="DA359">
        <f>AL359</f>
        <v>1</v>
      </c>
      <c r="DB359">
        <f>ROUND((ROUND(AT359*CZ359,2)*0.7),6)</f>
        <v>0</v>
      </c>
      <c r="DC359">
        <f>ROUND((ROUND(AT359*AG359,2)*0.7),6)</f>
        <v>0</v>
      </c>
      <c r="DD359" t="s">
        <v>3</v>
      </c>
      <c r="DE359" t="s">
        <v>3</v>
      </c>
      <c r="DF359">
        <f t="shared" si="47"/>
        <v>0</v>
      </c>
      <c r="DG359">
        <f t="shared" si="48"/>
        <v>0</v>
      </c>
      <c r="DH359">
        <f t="shared" si="49"/>
        <v>0</v>
      </c>
      <c r="DI359">
        <f t="shared" si="50"/>
        <v>0</v>
      </c>
      <c r="DJ359">
        <f>DI359</f>
        <v>0</v>
      </c>
      <c r="DK359">
        <v>0</v>
      </c>
      <c r="DL359" t="s">
        <v>3</v>
      </c>
      <c r="DM359">
        <v>0</v>
      </c>
      <c r="DN359" t="s">
        <v>3</v>
      </c>
      <c r="DO359">
        <v>0</v>
      </c>
    </row>
    <row r="360" spans="1:119" x14ac:dyDescent="0.2">
      <c r="A360">
        <f>ROW(Source!A363)</f>
        <v>363</v>
      </c>
      <c r="B360">
        <v>150194011</v>
      </c>
      <c r="C360">
        <v>150196799</v>
      </c>
      <c r="D360">
        <v>147295400</v>
      </c>
      <c r="E360">
        <v>1</v>
      </c>
      <c r="F360">
        <v>1</v>
      </c>
      <c r="G360">
        <v>35</v>
      </c>
      <c r="H360">
        <v>2</v>
      </c>
      <c r="I360" t="s">
        <v>730</v>
      </c>
      <c r="J360" t="s">
        <v>731</v>
      </c>
      <c r="K360" t="s">
        <v>732</v>
      </c>
      <c r="L360">
        <v>1368</v>
      </c>
      <c r="N360">
        <v>1011</v>
      </c>
      <c r="O360" t="s">
        <v>733</v>
      </c>
      <c r="P360" t="s">
        <v>733</v>
      </c>
      <c r="Q360">
        <v>1</v>
      </c>
      <c r="W360">
        <v>0</v>
      </c>
      <c r="X360">
        <v>-1123321947</v>
      </c>
      <c r="Y360">
        <f>(AT360*0.7)</f>
        <v>2.0999999999999998E-2</v>
      </c>
      <c r="AA360">
        <v>0</v>
      </c>
      <c r="AB360">
        <v>789.86</v>
      </c>
      <c r="AC360">
        <v>515.51</v>
      </c>
      <c r="AD360">
        <v>0</v>
      </c>
      <c r="AE360">
        <v>0</v>
      </c>
      <c r="AF360">
        <v>789.86</v>
      </c>
      <c r="AG360">
        <v>515.51</v>
      </c>
      <c r="AH360">
        <v>0</v>
      </c>
      <c r="AI360">
        <v>1</v>
      </c>
      <c r="AJ360">
        <v>1</v>
      </c>
      <c r="AK360">
        <v>1</v>
      </c>
      <c r="AL360">
        <v>1</v>
      </c>
      <c r="AM360">
        <v>-2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3</v>
      </c>
      <c r="AT360">
        <v>0.03</v>
      </c>
      <c r="AU360" t="s">
        <v>22</v>
      </c>
      <c r="AV360">
        <v>0</v>
      </c>
      <c r="AW360">
        <v>2</v>
      </c>
      <c r="AX360">
        <v>150196809</v>
      </c>
      <c r="AY360">
        <v>1</v>
      </c>
      <c r="AZ360">
        <v>0</v>
      </c>
      <c r="BA360">
        <v>360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V360">
        <v>0</v>
      </c>
      <c r="CW360">
        <f>ROUND(Y360*Source!I363,9)</f>
        <v>2.1000000000000001E-2</v>
      </c>
      <c r="CX360">
        <f>ROUND(Y360*Source!I363,9)</f>
        <v>2.1000000000000001E-2</v>
      </c>
      <c r="CY360">
        <f>AB360</f>
        <v>789.86</v>
      </c>
      <c r="CZ360">
        <f>AF360</f>
        <v>789.86</v>
      </c>
      <c r="DA360">
        <f>AJ360</f>
        <v>1</v>
      </c>
      <c r="DB360">
        <f>ROUND((ROUND(AT360*CZ360,2)*0.7),6)</f>
        <v>16.59</v>
      </c>
      <c r="DC360">
        <f>ROUND((ROUND(AT360*AG360,2)*0.7),6)</f>
        <v>10.829000000000001</v>
      </c>
      <c r="DD360" t="s">
        <v>3</v>
      </c>
      <c r="DE360" t="s">
        <v>3</v>
      </c>
      <c r="DF360">
        <f t="shared" si="47"/>
        <v>0</v>
      </c>
      <c r="DG360">
        <f t="shared" si="48"/>
        <v>16.59</v>
      </c>
      <c r="DH360">
        <f t="shared" si="49"/>
        <v>10.83</v>
      </c>
      <c r="DI360">
        <f t="shared" si="50"/>
        <v>0</v>
      </c>
      <c r="DJ360">
        <f>DG360</f>
        <v>16.59</v>
      </c>
      <c r="DK360">
        <v>0</v>
      </c>
      <c r="DL360" t="s">
        <v>3</v>
      </c>
      <c r="DM360">
        <v>0</v>
      </c>
      <c r="DN360" t="s">
        <v>3</v>
      </c>
      <c r="DO360">
        <v>0</v>
      </c>
    </row>
    <row r="361" spans="1:119" x14ac:dyDescent="0.2">
      <c r="A361">
        <f>ROW(Source!A363)</f>
        <v>363</v>
      </c>
      <c r="B361">
        <v>150194011</v>
      </c>
      <c r="C361">
        <v>150196799</v>
      </c>
      <c r="D361">
        <v>147297318</v>
      </c>
      <c r="E361">
        <v>1</v>
      </c>
      <c r="F361">
        <v>1</v>
      </c>
      <c r="G361">
        <v>35</v>
      </c>
      <c r="H361">
        <v>3</v>
      </c>
      <c r="I361" t="s">
        <v>759</v>
      </c>
      <c r="J361" t="s">
        <v>760</v>
      </c>
      <c r="K361" t="s">
        <v>761</v>
      </c>
      <c r="L361">
        <v>1346</v>
      </c>
      <c r="N361">
        <v>1009</v>
      </c>
      <c r="O361" t="s">
        <v>741</v>
      </c>
      <c r="P361" t="s">
        <v>741</v>
      </c>
      <c r="Q361">
        <v>1</v>
      </c>
      <c r="W361">
        <v>0</v>
      </c>
      <c r="X361">
        <v>1222454159</v>
      </c>
      <c r="Y361">
        <f>(AT361*1)</f>
        <v>2.0000000000000002E-5</v>
      </c>
      <c r="AA361">
        <v>471.7</v>
      </c>
      <c r="AB361">
        <v>0</v>
      </c>
      <c r="AC361">
        <v>0</v>
      </c>
      <c r="AD361">
        <v>0</v>
      </c>
      <c r="AE361">
        <v>471.7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M361">
        <v>-2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2.0000000000000002E-5</v>
      </c>
      <c r="AU361" t="s">
        <v>21</v>
      </c>
      <c r="AV361">
        <v>0</v>
      </c>
      <c r="AW361">
        <v>2</v>
      </c>
      <c r="AX361">
        <v>150196810</v>
      </c>
      <c r="AY361">
        <v>1</v>
      </c>
      <c r="AZ361">
        <v>0</v>
      </c>
      <c r="BA361">
        <v>361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V361">
        <v>0</v>
      </c>
      <c r="CW361">
        <v>0</v>
      </c>
      <c r="CX361">
        <f>ROUND(Y361*Source!I363,9)</f>
        <v>2.0000000000000002E-5</v>
      </c>
      <c r="CY361">
        <f>AA361</f>
        <v>471.7</v>
      </c>
      <c r="CZ361">
        <f>AE361</f>
        <v>471.7</v>
      </c>
      <c r="DA361">
        <f>AI361</f>
        <v>1</v>
      </c>
      <c r="DB361">
        <f>ROUND((ROUND(AT361*CZ361,2)*1),6)</f>
        <v>0.01</v>
      </c>
      <c r="DC361">
        <f>ROUND((ROUND(AT361*AG361,2)*1),6)</f>
        <v>0</v>
      </c>
      <c r="DD361" t="s">
        <v>3</v>
      </c>
      <c r="DE361" t="s">
        <v>3</v>
      </c>
      <c r="DF361">
        <f t="shared" si="47"/>
        <v>0.01</v>
      </c>
      <c r="DG361">
        <f t="shared" si="48"/>
        <v>0</v>
      </c>
      <c r="DH361">
        <f t="shared" si="49"/>
        <v>0</v>
      </c>
      <c r="DI361">
        <f t="shared" si="50"/>
        <v>0</v>
      </c>
      <c r="DJ361">
        <f>DF361</f>
        <v>0.01</v>
      </c>
      <c r="DK361">
        <v>0</v>
      </c>
      <c r="DL361" t="s">
        <v>3</v>
      </c>
      <c r="DM361">
        <v>0</v>
      </c>
      <c r="DN361" t="s">
        <v>3</v>
      </c>
      <c r="DO361">
        <v>0</v>
      </c>
    </row>
    <row r="362" spans="1:119" x14ac:dyDescent="0.2">
      <c r="A362">
        <f>ROW(Source!A363)</f>
        <v>363</v>
      </c>
      <c r="B362">
        <v>150194011</v>
      </c>
      <c r="C362">
        <v>150196799</v>
      </c>
      <c r="D362">
        <v>147297361</v>
      </c>
      <c r="E362">
        <v>1</v>
      </c>
      <c r="F362">
        <v>1</v>
      </c>
      <c r="G362">
        <v>35</v>
      </c>
      <c r="H362">
        <v>3</v>
      </c>
      <c r="I362" t="s">
        <v>748</v>
      </c>
      <c r="J362" t="s">
        <v>749</v>
      </c>
      <c r="K362" t="s">
        <v>750</v>
      </c>
      <c r="L362">
        <v>1327</v>
      </c>
      <c r="N362">
        <v>1005</v>
      </c>
      <c r="O362" t="s">
        <v>751</v>
      </c>
      <c r="P362" t="s">
        <v>751</v>
      </c>
      <c r="Q362">
        <v>1</v>
      </c>
      <c r="W362">
        <v>0</v>
      </c>
      <c r="X362">
        <v>1402440005</v>
      </c>
      <c r="Y362">
        <f>(AT362*1)</f>
        <v>0.01</v>
      </c>
      <c r="AA362">
        <v>48.08</v>
      </c>
      <c r="AB362">
        <v>0</v>
      </c>
      <c r="AC362">
        <v>0</v>
      </c>
      <c r="AD362">
        <v>0</v>
      </c>
      <c r="AE362">
        <v>48.08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M362">
        <v>-2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0.01</v>
      </c>
      <c r="AU362" t="s">
        <v>21</v>
      </c>
      <c r="AV362">
        <v>0</v>
      </c>
      <c r="AW362">
        <v>2</v>
      </c>
      <c r="AX362">
        <v>150196811</v>
      </c>
      <c r="AY362">
        <v>1</v>
      </c>
      <c r="AZ362">
        <v>0</v>
      </c>
      <c r="BA362">
        <v>362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V362">
        <v>0</v>
      </c>
      <c r="CW362">
        <v>0</v>
      </c>
      <c r="CX362">
        <f>ROUND(Y362*Source!I363,9)</f>
        <v>0.01</v>
      </c>
      <c r="CY362">
        <f>AA362</f>
        <v>48.08</v>
      </c>
      <c r="CZ362">
        <f>AE362</f>
        <v>48.08</v>
      </c>
      <c r="DA362">
        <f>AI362</f>
        <v>1</v>
      </c>
      <c r="DB362">
        <f>ROUND((ROUND(AT362*CZ362,2)*1),6)</f>
        <v>0.48</v>
      </c>
      <c r="DC362">
        <f>ROUND((ROUND(AT362*AG362,2)*1),6)</f>
        <v>0</v>
      </c>
      <c r="DD362" t="s">
        <v>3</v>
      </c>
      <c r="DE362" t="s">
        <v>3</v>
      </c>
      <c r="DF362">
        <f t="shared" si="47"/>
        <v>0.48</v>
      </c>
      <c r="DG362">
        <f t="shared" si="48"/>
        <v>0</v>
      </c>
      <c r="DH362">
        <f t="shared" si="49"/>
        <v>0</v>
      </c>
      <c r="DI362">
        <f t="shared" si="50"/>
        <v>0</v>
      </c>
      <c r="DJ362">
        <f>DF362</f>
        <v>0.48</v>
      </c>
      <c r="DK362">
        <v>0</v>
      </c>
      <c r="DL362" t="s">
        <v>3</v>
      </c>
      <c r="DM362">
        <v>0</v>
      </c>
      <c r="DN362" t="s">
        <v>3</v>
      </c>
      <c r="DO362">
        <v>0</v>
      </c>
    </row>
    <row r="363" spans="1:119" x14ac:dyDescent="0.2">
      <c r="A363">
        <f>ROW(Source!A364)</f>
        <v>364</v>
      </c>
      <c r="B363">
        <v>150194011</v>
      </c>
      <c r="C363">
        <v>150196812</v>
      </c>
      <c r="D363">
        <v>147282019</v>
      </c>
      <c r="E363">
        <v>35</v>
      </c>
      <c r="F363">
        <v>1</v>
      </c>
      <c r="G363">
        <v>35</v>
      </c>
      <c r="H363">
        <v>1</v>
      </c>
      <c r="I363" t="s">
        <v>727</v>
      </c>
      <c r="J363" t="s">
        <v>3</v>
      </c>
      <c r="K363" t="s">
        <v>728</v>
      </c>
      <c r="L363">
        <v>1191</v>
      </c>
      <c r="N363">
        <v>1013</v>
      </c>
      <c r="O363" t="s">
        <v>729</v>
      </c>
      <c r="P363" t="s">
        <v>729</v>
      </c>
      <c r="Q363">
        <v>1</v>
      </c>
      <c r="W363">
        <v>0</v>
      </c>
      <c r="X363">
        <v>476480486</v>
      </c>
      <c r="Y363">
        <f>((AT363*0.75)*11)</f>
        <v>0.65999999999999992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M363">
        <v>-2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3</v>
      </c>
      <c r="AT363">
        <v>0.08</v>
      </c>
      <c r="AU363" t="s">
        <v>32</v>
      </c>
      <c r="AV363">
        <v>1</v>
      </c>
      <c r="AW363">
        <v>2</v>
      </c>
      <c r="AX363">
        <v>150196821</v>
      </c>
      <c r="AY363">
        <v>1</v>
      </c>
      <c r="AZ363">
        <v>0</v>
      </c>
      <c r="BA363">
        <v>363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U363">
        <f>ROUND(AT363*Source!I364*AH363*AL363,2)</f>
        <v>0</v>
      </c>
      <c r="CV363">
        <f>ROUND(Y363*Source!I364,9)</f>
        <v>0.66</v>
      </c>
      <c r="CW363">
        <v>0</v>
      </c>
      <c r="CX363">
        <f>ROUND(Y363*Source!I364,9)</f>
        <v>0.66</v>
      </c>
      <c r="CY363">
        <f>AD363</f>
        <v>0</v>
      </c>
      <c r="CZ363">
        <f>AH363</f>
        <v>0</v>
      </c>
      <c r="DA363">
        <f>AL363</f>
        <v>1</v>
      </c>
      <c r="DB363">
        <f>ROUND(((ROUND(AT363*CZ363,2)*0.75)*11),6)</f>
        <v>0</v>
      </c>
      <c r="DC363">
        <f>ROUND(((ROUND(AT363*AG363,2)*0.75)*11),6)</f>
        <v>0</v>
      </c>
      <c r="DD363" t="s">
        <v>3</v>
      </c>
      <c r="DE363" t="s">
        <v>3</v>
      </c>
      <c r="DF363">
        <f t="shared" si="47"/>
        <v>0</v>
      </c>
      <c r="DG363">
        <f t="shared" si="48"/>
        <v>0</v>
      </c>
      <c r="DH363">
        <f t="shared" si="49"/>
        <v>0</v>
      </c>
      <c r="DI363">
        <f t="shared" si="50"/>
        <v>0</v>
      </c>
      <c r="DJ363">
        <f>DI363</f>
        <v>0</v>
      </c>
      <c r="DK363">
        <v>0</v>
      </c>
      <c r="DL363" t="s">
        <v>3</v>
      </c>
      <c r="DM363">
        <v>0</v>
      </c>
      <c r="DN363" t="s">
        <v>3</v>
      </c>
      <c r="DO363">
        <v>0</v>
      </c>
    </row>
    <row r="364" spans="1:119" x14ac:dyDescent="0.2">
      <c r="A364">
        <f>ROW(Source!A364)</f>
        <v>364</v>
      </c>
      <c r="B364">
        <v>150194011</v>
      </c>
      <c r="C364">
        <v>150196812</v>
      </c>
      <c r="D364">
        <v>147295400</v>
      </c>
      <c r="E364">
        <v>1</v>
      </c>
      <c r="F364">
        <v>1</v>
      </c>
      <c r="G364">
        <v>35</v>
      </c>
      <c r="H364">
        <v>2</v>
      </c>
      <c r="I364" t="s">
        <v>730</v>
      </c>
      <c r="J364" t="s">
        <v>731</v>
      </c>
      <c r="K364" t="s">
        <v>732</v>
      </c>
      <c r="L364">
        <v>1368</v>
      </c>
      <c r="N364">
        <v>1011</v>
      </c>
      <c r="O364" t="s">
        <v>733</v>
      </c>
      <c r="P364" t="s">
        <v>733</v>
      </c>
      <c r="Q364">
        <v>1</v>
      </c>
      <c r="W364">
        <v>0</v>
      </c>
      <c r="X364">
        <v>-1123321947</v>
      </c>
      <c r="Y364">
        <f>((AT364*0.75)*11)</f>
        <v>3.3000000000000002E-2</v>
      </c>
      <c r="AA364">
        <v>0</v>
      </c>
      <c r="AB364">
        <v>789.86</v>
      </c>
      <c r="AC364">
        <v>515.51</v>
      </c>
      <c r="AD364">
        <v>0</v>
      </c>
      <c r="AE364">
        <v>0</v>
      </c>
      <c r="AF364">
        <v>789.86</v>
      </c>
      <c r="AG364">
        <v>515.51</v>
      </c>
      <c r="AH364">
        <v>0</v>
      </c>
      <c r="AI364">
        <v>1</v>
      </c>
      <c r="AJ364">
        <v>1</v>
      </c>
      <c r="AK364">
        <v>1</v>
      </c>
      <c r="AL364">
        <v>1</v>
      </c>
      <c r="AM364">
        <v>-2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3</v>
      </c>
      <c r="AT364">
        <v>4.0000000000000001E-3</v>
      </c>
      <c r="AU364" t="s">
        <v>32</v>
      </c>
      <c r="AV364">
        <v>0</v>
      </c>
      <c r="AW364">
        <v>2</v>
      </c>
      <c r="AX364">
        <v>150196822</v>
      </c>
      <c r="AY364">
        <v>1</v>
      </c>
      <c r="AZ364">
        <v>0</v>
      </c>
      <c r="BA364">
        <v>364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V364">
        <v>0</v>
      </c>
      <c r="CW364">
        <f>ROUND(Y364*Source!I364,9)</f>
        <v>3.3000000000000002E-2</v>
      </c>
      <c r="CX364">
        <f>ROUND(Y364*Source!I364,9)</f>
        <v>3.3000000000000002E-2</v>
      </c>
      <c r="CY364">
        <f>AB364</f>
        <v>789.86</v>
      </c>
      <c r="CZ364">
        <f>AF364</f>
        <v>789.86</v>
      </c>
      <c r="DA364">
        <f>AJ364</f>
        <v>1</v>
      </c>
      <c r="DB364">
        <f>ROUND(((ROUND(AT364*CZ364,2)*0.75)*11),6)</f>
        <v>26.07</v>
      </c>
      <c r="DC364">
        <f>ROUND(((ROUND(AT364*AG364,2)*0.75)*11),6)</f>
        <v>16.995000000000001</v>
      </c>
      <c r="DD364" t="s">
        <v>3</v>
      </c>
      <c r="DE364" t="s">
        <v>3</v>
      </c>
      <c r="DF364">
        <f t="shared" si="47"/>
        <v>0</v>
      </c>
      <c r="DG364">
        <f t="shared" si="48"/>
        <v>26.07</v>
      </c>
      <c r="DH364">
        <f t="shared" si="49"/>
        <v>17.010000000000002</v>
      </c>
      <c r="DI364">
        <f t="shared" si="50"/>
        <v>0</v>
      </c>
      <c r="DJ364">
        <f>DG364</f>
        <v>26.07</v>
      </c>
      <c r="DK364">
        <v>0</v>
      </c>
      <c r="DL364" t="s">
        <v>3</v>
      </c>
      <c r="DM364">
        <v>0</v>
      </c>
      <c r="DN364" t="s">
        <v>3</v>
      </c>
      <c r="DO364">
        <v>0</v>
      </c>
    </row>
    <row r="365" spans="1:119" x14ac:dyDescent="0.2">
      <c r="A365">
        <f>ROW(Source!A364)</f>
        <v>364</v>
      </c>
      <c r="B365">
        <v>150194011</v>
      </c>
      <c r="C365">
        <v>150196812</v>
      </c>
      <c r="D365">
        <v>147297318</v>
      </c>
      <c r="E365">
        <v>1</v>
      </c>
      <c r="F365">
        <v>1</v>
      </c>
      <c r="G365">
        <v>35</v>
      </c>
      <c r="H365">
        <v>3</v>
      </c>
      <c r="I365" t="s">
        <v>759</v>
      </c>
      <c r="J365" t="s">
        <v>760</v>
      </c>
      <c r="K365" t="s">
        <v>761</v>
      </c>
      <c r="L365">
        <v>1346</v>
      </c>
      <c r="N365">
        <v>1009</v>
      </c>
      <c r="O365" t="s">
        <v>741</v>
      </c>
      <c r="P365" t="s">
        <v>741</v>
      </c>
      <c r="Q365">
        <v>1</v>
      </c>
      <c r="W365">
        <v>0</v>
      </c>
      <c r="X365">
        <v>1222454159</v>
      </c>
      <c r="Y365">
        <f>((AT365*1)*11)</f>
        <v>2.2000000000000001E-4</v>
      </c>
      <c r="AA365">
        <v>471.7</v>
      </c>
      <c r="AB365">
        <v>0</v>
      </c>
      <c r="AC365">
        <v>0</v>
      </c>
      <c r="AD365">
        <v>0</v>
      </c>
      <c r="AE365">
        <v>471.7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M365">
        <v>-2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2.0000000000000002E-5</v>
      </c>
      <c r="AU365" t="s">
        <v>31</v>
      </c>
      <c r="AV365">
        <v>0</v>
      </c>
      <c r="AW365">
        <v>2</v>
      </c>
      <c r="AX365">
        <v>150196823</v>
      </c>
      <c r="AY365">
        <v>1</v>
      </c>
      <c r="AZ365">
        <v>0</v>
      </c>
      <c r="BA365">
        <v>365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V365">
        <v>0</v>
      </c>
      <c r="CW365">
        <v>0</v>
      </c>
      <c r="CX365">
        <f>ROUND(Y365*Source!I364,9)</f>
        <v>2.2000000000000001E-4</v>
      </c>
      <c r="CY365">
        <f>AA365</f>
        <v>471.7</v>
      </c>
      <c r="CZ365">
        <f>AE365</f>
        <v>471.7</v>
      </c>
      <c r="DA365">
        <f>AI365</f>
        <v>1</v>
      </c>
      <c r="DB365">
        <f>ROUND(((ROUND(AT365*CZ365,2)*1)*11),6)</f>
        <v>0.11</v>
      </c>
      <c r="DC365">
        <f>ROUND(((ROUND(AT365*AG365,2)*1)*11),6)</f>
        <v>0</v>
      </c>
      <c r="DD365" t="s">
        <v>3</v>
      </c>
      <c r="DE365" t="s">
        <v>3</v>
      </c>
      <c r="DF365">
        <f t="shared" si="47"/>
        <v>0.1</v>
      </c>
      <c r="DG365">
        <f t="shared" si="48"/>
        <v>0</v>
      </c>
      <c r="DH365">
        <f t="shared" si="49"/>
        <v>0</v>
      </c>
      <c r="DI365">
        <f t="shared" si="50"/>
        <v>0</v>
      </c>
      <c r="DJ365">
        <f>DF365</f>
        <v>0.1</v>
      </c>
      <c r="DK365">
        <v>0</v>
      </c>
      <c r="DL365" t="s">
        <v>3</v>
      </c>
      <c r="DM365">
        <v>0</v>
      </c>
      <c r="DN365" t="s">
        <v>3</v>
      </c>
      <c r="DO365">
        <v>0</v>
      </c>
    </row>
    <row r="366" spans="1:119" x14ac:dyDescent="0.2">
      <c r="A366">
        <f>ROW(Source!A364)</f>
        <v>364</v>
      </c>
      <c r="B366">
        <v>150194011</v>
      </c>
      <c r="C366">
        <v>150196812</v>
      </c>
      <c r="D366">
        <v>147297361</v>
      </c>
      <c r="E366">
        <v>1</v>
      </c>
      <c r="F366">
        <v>1</v>
      </c>
      <c r="G366">
        <v>35</v>
      </c>
      <c r="H366">
        <v>3</v>
      </c>
      <c r="I366" t="s">
        <v>748</v>
      </c>
      <c r="J366" t="s">
        <v>749</v>
      </c>
      <c r="K366" t="s">
        <v>750</v>
      </c>
      <c r="L366">
        <v>1327</v>
      </c>
      <c r="N366">
        <v>1005</v>
      </c>
      <c r="O366" t="s">
        <v>751</v>
      </c>
      <c r="P366" t="s">
        <v>751</v>
      </c>
      <c r="Q366">
        <v>1</v>
      </c>
      <c r="W366">
        <v>0</v>
      </c>
      <c r="X366">
        <v>1402440005</v>
      </c>
      <c r="Y366">
        <f>((AT366*1)*11)</f>
        <v>0.11</v>
      </c>
      <c r="AA366">
        <v>48.08</v>
      </c>
      <c r="AB366">
        <v>0</v>
      </c>
      <c r="AC366">
        <v>0</v>
      </c>
      <c r="AD366">
        <v>0</v>
      </c>
      <c r="AE366">
        <v>48.08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M366">
        <v>-2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0.01</v>
      </c>
      <c r="AU366" t="s">
        <v>31</v>
      </c>
      <c r="AV366">
        <v>0</v>
      </c>
      <c r="AW366">
        <v>2</v>
      </c>
      <c r="AX366">
        <v>150196824</v>
      </c>
      <c r="AY366">
        <v>1</v>
      </c>
      <c r="AZ366">
        <v>0</v>
      </c>
      <c r="BA366">
        <v>366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V366">
        <v>0</v>
      </c>
      <c r="CW366">
        <v>0</v>
      </c>
      <c r="CX366">
        <f>ROUND(Y366*Source!I364,9)</f>
        <v>0.11</v>
      </c>
      <c r="CY366">
        <f>AA366</f>
        <v>48.08</v>
      </c>
      <c r="CZ366">
        <f>AE366</f>
        <v>48.08</v>
      </c>
      <c r="DA366">
        <f>AI366</f>
        <v>1</v>
      </c>
      <c r="DB366">
        <f>ROUND(((ROUND(AT366*CZ366,2)*1)*11),6)</f>
        <v>5.28</v>
      </c>
      <c r="DC366">
        <f>ROUND(((ROUND(AT366*AG366,2)*1)*11),6)</f>
        <v>0</v>
      </c>
      <c r="DD366" t="s">
        <v>3</v>
      </c>
      <c r="DE366" t="s">
        <v>3</v>
      </c>
      <c r="DF366">
        <f t="shared" si="47"/>
        <v>5.29</v>
      </c>
      <c r="DG366">
        <f t="shared" si="48"/>
        <v>0</v>
      </c>
      <c r="DH366">
        <f t="shared" si="49"/>
        <v>0</v>
      </c>
      <c r="DI366">
        <f t="shared" si="50"/>
        <v>0</v>
      </c>
      <c r="DJ366">
        <f>DF366</f>
        <v>5.29</v>
      </c>
      <c r="DK366">
        <v>0</v>
      </c>
      <c r="DL366" t="s">
        <v>3</v>
      </c>
      <c r="DM366">
        <v>0</v>
      </c>
      <c r="DN366" t="s">
        <v>3</v>
      </c>
      <c r="DO366">
        <v>0</v>
      </c>
    </row>
    <row r="367" spans="1:119" x14ac:dyDescent="0.2">
      <c r="A367">
        <f>ROW(Source!A365)</f>
        <v>365</v>
      </c>
      <c r="B367">
        <v>150194011</v>
      </c>
      <c r="C367">
        <v>150196825</v>
      </c>
      <c r="D367">
        <v>147282019</v>
      </c>
      <c r="E367">
        <v>35</v>
      </c>
      <c r="F367">
        <v>1</v>
      </c>
      <c r="G367">
        <v>35</v>
      </c>
      <c r="H367">
        <v>1</v>
      </c>
      <c r="I367" t="s">
        <v>727</v>
      </c>
      <c r="J367" t="s">
        <v>3</v>
      </c>
      <c r="K367" t="s">
        <v>728</v>
      </c>
      <c r="L367">
        <v>1191</v>
      </c>
      <c r="N367">
        <v>1013</v>
      </c>
      <c r="O367" t="s">
        <v>729</v>
      </c>
      <c r="P367" t="s">
        <v>729</v>
      </c>
      <c r="Q367">
        <v>1</v>
      </c>
      <c r="W367">
        <v>0</v>
      </c>
      <c r="X367">
        <v>476480486</v>
      </c>
      <c r="Y367">
        <f>(AT367*12)</f>
        <v>10.199999999999999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M367">
        <v>-2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0.85</v>
      </c>
      <c r="AU367" t="s">
        <v>163</v>
      </c>
      <c r="AV367">
        <v>1</v>
      </c>
      <c r="AW367">
        <v>2</v>
      </c>
      <c r="AX367">
        <v>150196830</v>
      </c>
      <c r="AY367">
        <v>1</v>
      </c>
      <c r="AZ367">
        <v>0</v>
      </c>
      <c r="BA367">
        <v>367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U367">
        <f>ROUND(AT367*Source!I365*AH367*AL367,2)</f>
        <v>0</v>
      </c>
      <c r="CV367">
        <f>ROUND(Y367*Source!I365,9)</f>
        <v>18.36</v>
      </c>
      <c r="CW367">
        <v>0</v>
      </c>
      <c r="CX367">
        <f>ROUND(Y367*Source!I365,9)</f>
        <v>18.36</v>
      </c>
      <c r="CY367">
        <f>AD367</f>
        <v>0</v>
      </c>
      <c r="CZ367">
        <f>AH367</f>
        <v>0</v>
      </c>
      <c r="DA367">
        <f>AL367</f>
        <v>1</v>
      </c>
      <c r="DB367">
        <f>ROUND((ROUND(AT367*CZ367,2)*12),6)</f>
        <v>0</v>
      </c>
      <c r="DC367">
        <f>ROUND((ROUND(AT367*AG367,2)*12),6)</f>
        <v>0</v>
      </c>
      <c r="DD367" t="s">
        <v>3</v>
      </c>
      <c r="DE367" t="s">
        <v>3</v>
      </c>
      <c r="DF367">
        <f t="shared" si="47"/>
        <v>0</v>
      </c>
      <c r="DG367">
        <f t="shared" si="48"/>
        <v>0</v>
      </c>
      <c r="DH367">
        <f t="shared" si="49"/>
        <v>0</v>
      </c>
      <c r="DI367">
        <f t="shared" si="50"/>
        <v>0</v>
      </c>
      <c r="DJ367">
        <f>DI367</f>
        <v>0</v>
      </c>
      <c r="DK367">
        <v>0</v>
      </c>
      <c r="DL367" t="s">
        <v>3</v>
      </c>
      <c r="DM367">
        <v>0</v>
      </c>
      <c r="DN367" t="s">
        <v>3</v>
      </c>
      <c r="DO367">
        <v>0</v>
      </c>
    </row>
    <row r="368" spans="1:119" x14ac:dyDescent="0.2">
      <c r="A368">
        <f>ROW(Source!A365)</f>
        <v>365</v>
      </c>
      <c r="B368">
        <v>150194011</v>
      </c>
      <c r="C368">
        <v>150196825</v>
      </c>
      <c r="D368">
        <v>147297367</v>
      </c>
      <c r="E368">
        <v>1</v>
      </c>
      <c r="F368">
        <v>1</v>
      </c>
      <c r="G368">
        <v>35</v>
      </c>
      <c r="H368">
        <v>3</v>
      </c>
      <c r="I368" t="s">
        <v>752</v>
      </c>
      <c r="J368" t="s">
        <v>753</v>
      </c>
      <c r="K368" t="s">
        <v>754</v>
      </c>
      <c r="L368">
        <v>1346</v>
      </c>
      <c r="N368">
        <v>1009</v>
      </c>
      <c r="O368" t="s">
        <v>741</v>
      </c>
      <c r="P368" t="s">
        <v>741</v>
      </c>
      <c r="Q368">
        <v>1</v>
      </c>
      <c r="W368">
        <v>0</v>
      </c>
      <c r="X368">
        <v>-20334964</v>
      </c>
      <c r="Y368">
        <f>(AT368*12)</f>
        <v>0.60000000000000009</v>
      </c>
      <c r="AA368">
        <v>29.29</v>
      </c>
      <c r="AB368">
        <v>0</v>
      </c>
      <c r="AC368">
        <v>0</v>
      </c>
      <c r="AD368">
        <v>0</v>
      </c>
      <c r="AE368">
        <v>29.29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M368">
        <v>-2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0.05</v>
      </c>
      <c r="AU368" t="s">
        <v>163</v>
      </c>
      <c r="AV368">
        <v>0</v>
      </c>
      <c r="AW368">
        <v>2</v>
      </c>
      <c r="AX368">
        <v>150196831</v>
      </c>
      <c r="AY368">
        <v>1</v>
      </c>
      <c r="AZ368">
        <v>0</v>
      </c>
      <c r="BA368">
        <v>368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V368">
        <v>0</v>
      </c>
      <c r="CW368">
        <v>0</v>
      </c>
      <c r="CX368">
        <f>ROUND(Y368*Source!I365,9)</f>
        <v>1.08</v>
      </c>
      <c r="CY368">
        <f>AA368</f>
        <v>29.29</v>
      </c>
      <c r="CZ368">
        <f>AE368</f>
        <v>29.29</v>
      </c>
      <c r="DA368">
        <f>AI368</f>
        <v>1</v>
      </c>
      <c r="DB368">
        <f>ROUND((ROUND(AT368*CZ368,2)*12),6)</f>
        <v>17.52</v>
      </c>
      <c r="DC368">
        <f>ROUND((ROUND(AT368*AG368,2)*12),6)</f>
        <v>0</v>
      </c>
      <c r="DD368" t="s">
        <v>3</v>
      </c>
      <c r="DE368" t="s">
        <v>3</v>
      </c>
      <c r="DF368">
        <f t="shared" si="47"/>
        <v>31.63</v>
      </c>
      <c r="DG368">
        <f t="shared" si="48"/>
        <v>0</v>
      </c>
      <c r="DH368">
        <f t="shared" si="49"/>
        <v>0</v>
      </c>
      <c r="DI368">
        <f t="shared" si="50"/>
        <v>0</v>
      </c>
      <c r="DJ368">
        <f>DF368</f>
        <v>31.63</v>
      </c>
      <c r="DK368">
        <v>0</v>
      </c>
      <c r="DL368" t="s">
        <v>3</v>
      </c>
      <c r="DM368">
        <v>0</v>
      </c>
      <c r="DN368" t="s">
        <v>3</v>
      </c>
      <c r="DO368">
        <v>0</v>
      </c>
    </row>
    <row r="369" spans="1:119" x14ac:dyDescent="0.2">
      <c r="A369">
        <f>ROW(Source!A366)</f>
        <v>366</v>
      </c>
      <c r="B369">
        <v>150194011</v>
      </c>
      <c r="C369">
        <v>150196832</v>
      </c>
      <c r="D369">
        <v>147282019</v>
      </c>
      <c r="E369">
        <v>35</v>
      </c>
      <c r="F369">
        <v>1</v>
      </c>
      <c r="G369">
        <v>35</v>
      </c>
      <c r="H369">
        <v>1</v>
      </c>
      <c r="I369" t="s">
        <v>727</v>
      </c>
      <c r="J369" t="s">
        <v>3</v>
      </c>
      <c r="K369" t="s">
        <v>728</v>
      </c>
      <c r="L369">
        <v>1191</v>
      </c>
      <c r="N369">
        <v>1013</v>
      </c>
      <c r="O369" t="s">
        <v>729</v>
      </c>
      <c r="P369" t="s">
        <v>729</v>
      </c>
      <c r="Q369">
        <v>1</v>
      </c>
      <c r="W369">
        <v>0</v>
      </c>
      <c r="X369">
        <v>476480486</v>
      </c>
      <c r="Y369">
        <f>(AT369*12)</f>
        <v>3.12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M369">
        <v>-2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0.26</v>
      </c>
      <c r="AU369" t="s">
        <v>163</v>
      </c>
      <c r="AV369">
        <v>1</v>
      </c>
      <c r="AW369">
        <v>2</v>
      </c>
      <c r="AX369">
        <v>150196837</v>
      </c>
      <c r="AY369">
        <v>1</v>
      </c>
      <c r="AZ369">
        <v>0</v>
      </c>
      <c r="BA369">
        <v>369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U369">
        <f>ROUND(AT369*Source!I366*AH369*AL369,2)</f>
        <v>0</v>
      </c>
      <c r="CV369">
        <f>ROUND(Y369*Source!I366,9)</f>
        <v>24.96</v>
      </c>
      <c r="CW369">
        <v>0</v>
      </c>
      <c r="CX369">
        <f>ROUND(Y369*Source!I366,9)</f>
        <v>24.96</v>
      </c>
      <c r="CY369">
        <f>AD369</f>
        <v>0</v>
      </c>
      <c r="CZ369">
        <f>AH369</f>
        <v>0</v>
      </c>
      <c r="DA369">
        <f>AL369</f>
        <v>1</v>
      </c>
      <c r="DB369">
        <f>ROUND((ROUND(AT369*CZ369,2)*12),6)</f>
        <v>0</v>
      </c>
      <c r="DC369">
        <f>ROUND((ROUND(AT369*AG369,2)*12),6)</f>
        <v>0</v>
      </c>
      <c r="DD369" t="s">
        <v>3</v>
      </c>
      <c r="DE369" t="s">
        <v>3</v>
      </c>
      <c r="DF369">
        <f t="shared" si="47"/>
        <v>0</v>
      </c>
      <c r="DG369">
        <f t="shared" si="48"/>
        <v>0</v>
      </c>
      <c r="DH369">
        <f t="shared" si="49"/>
        <v>0</v>
      </c>
      <c r="DI369">
        <f t="shared" si="50"/>
        <v>0</v>
      </c>
      <c r="DJ369">
        <f>DI369</f>
        <v>0</v>
      </c>
      <c r="DK369">
        <v>0</v>
      </c>
      <c r="DL369" t="s">
        <v>3</v>
      </c>
      <c r="DM369">
        <v>0</v>
      </c>
      <c r="DN369" t="s">
        <v>3</v>
      </c>
      <c r="DO369">
        <v>0</v>
      </c>
    </row>
    <row r="370" spans="1:119" x14ac:dyDescent="0.2">
      <c r="A370">
        <f>ROW(Source!A366)</f>
        <v>366</v>
      </c>
      <c r="B370">
        <v>150194011</v>
      </c>
      <c r="C370">
        <v>150196832</v>
      </c>
      <c r="D370">
        <v>147297367</v>
      </c>
      <c r="E370">
        <v>1</v>
      </c>
      <c r="F370">
        <v>1</v>
      </c>
      <c r="G370">
        <v>35</v>
      </c>
      <c r="H370">
        <v>3</v>
      </c>
      <c r="I370" t="s">
        <v>752</v>
      </c>
      <c r="J370" t="s">
        <v>753</v>
      </c>
      <c r="K370" t="s">
        <v>754</v>
      </c>
      <c r="L370">
        <v>1346</v>
      </c>
      <c r="N370">
        <v>1009</v>
      </c>
      <c r="O370" t="s">
        <v>741</v>
      </c>
      <c r="P370" t="s">
        <v>741</v>
      </c>
      <c r="Q370">
        <v>1</v>
      </c>
      <c r="W370">
        <v>0</v>
      </c>
      <c r="X370">
        <v>-20334964</v>
      </c>
      <c r="Y370">
        <f>(AT370*12)</f>
        <v>2.4000000000000004</v>
      </c>
      <c r="AA370">
        <v>29.29</v>
      </c>
      <c r="AB370">
        <v>0</v>
      </c>
      <c r="AC370">
        <v>0</v>
      </c>
      <c r="AD370">
        <v>0</v>
      </c>
      <c r="AE370">
        <v>29.29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M370">
        <v>-2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0.2</v>
      </c>
      <c r="AU370" t="s">
        <v>163</v>
      </c>
      <c r="AV370">
        <v>0</v>
      </c>
      <c r="AW370">
        <v>2</v>
      </c>
      <c r="AX370">
        <v>150196838</v>
      </c>
      <c r="AY370">
        <v>1</v>
      </c>
      <c r="AZ370">
        <v>0</v>
      </c>
      <c r="BA370">
        <v>370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V370">
        <v>0</v>
      </c>
      <c r="CW370">
        <v>0</v>
      </c>
      <c r="CX370">
        <f>ROUND(Y370*Source!I366,9)</f>
        <v>19.2</v>
      </c>
      <c r="CY370">
        <f>AA370</f>
        <v>29.29</v>
      </c>
      <c r="CZ370">
        <f>AE370</f>
        <v>29.29</v>
      </c>
      <c r="DA370">
        <f>AI370</f>
        <v>1</v>
      </c>
      <c r="DB370">
        <f>ROUND((ROUND(AT370*CZ370,2)*12),6)</f>
        <v>70.319999999999993</v>
      </c>
      <c r="DC370">
        <f>ROUND((ROUND(AT370*AG370,2)*12),6)</f>
        <v>0</v>
      </c>
      <c r="DD370" t="s">
        <v>3</v>
      </c>
      <c r="DE370" t="s">
        <v>3</v>
      </c>
      <c r="DF370">
        <f t="shared" si="47"/>
        <v>562.37</v>
      </c>
      <c r="DG370">
        <f t="shared" si="48"/>
        <v>0</v>
      </c>
      <c r="DH370">
        <f t="shared" si="49"/>
        <v>0</v>
      </c>
      <c r="DI370">
        <f t="shared" si="50"/>
        <v>0</v>
      </c>
      <c r="DJ370">
        <f>DF370</f>
        <v>562.37</v>
      </c>
      <c r="DK370">
        <v>0</v>
      </c>
      <c r="DL370" t="s">
        <v>3</v>
      </c>
      <c r="DM370">
        <v>0</v>
      </c>
      <c r="DN370" t="s">
        <v>3</v>
      </c>
      <c r="DO370">
        <v>0</v>
      </c>
    </row>
    <row r="371" spans="1:119" x14ac:dyDescent="0.2">
      <c r="A371">
        <f>ROW(Source!A367)</f>
        <v>367</v>
      </c>
      <c r="B371">
        <v>150194011</v>
      </c>
      <c r="C371">
        <v>150196839</v>
      </c>
      <c r="D371">
        <v>147282019</v>
      </c>
      <c r="E371">
        <v>35</v>
      </c>
      <c r="F371">
        <v>1</v>
      </c>
      <c r="G371">
        <v>35</v>
      </c>
      <c r="H371">
        <v>1</v>
      </c>
      <c r="I371" t="s">
        <v>727</v>
      </c>
      <c r="J371" t="s">
        <v>3</v>
      </c>
      <c r="K371" t="s">
        <v>728</v>
      </c>
      <c r="L371">
        <v>1191</v>
      </c>
      <c r="N371">
        <v>1013</v>
      </c>
      <c r="O371" t="s">
        <v>729</v>
      </c>
      <c r="P371" t="s">
        <v>729</v>
      </c>
      <c r="Q371">
        <v>1</v>
      </c>
      <c r="W371">
        <v>0</v>
      </c>
      <c r="X371">
        <v>476480486</v>
      </c>
      <c r="Y371">
        <f>(AT371*0.7)</f>
        <v>0.23099999999999998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M371">
        <v>-2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0.33</v>
      </c>
      <c r="AU371" t="s">
        <v>22</v>
      </c>
      <c r="AV371">
        <v>1</v>
      </c>
      <c r="AW371">
        <v>2</v>
      </c>
      <c r="AX371">
        <v>150196848</v>
      </c>
      <c r="AY371">
        <v>1</v>
      </c>
      <c r="AZ371">
        <v>0</v>
      </c>
      <c r="BA371">
        <v>371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U371">
        <f>ROUND(AT371*Source!I367*AH371*AL371,2)</f>
        <v>0</v>
      </c>
      <c r="CV371">
        <f>ROUND(Y371*Source!I367,9)</f>
        <v>0.23100000000000001</v>
      </c>
      <c r="CW371">
        <v>0</v>
      </c>
      <c r="CX371">
        <f>ROUND(Y371*Source!I367,9)</f>
        <v>0.23100000000000001</v>
      </c>
      <c r="CY371">
        <f>AD371</f>
        <v>0</v>
      </c>
      <c r="CZ371">
        <f>AH371</f>
        <v>0</v>
      </c>
      <c r="DA371">
        <f>AL371</f>
        <v>1</v>
      </c>
      <c r="DB371">
        <f>ROUND((ROUND(AT371*CZ371,2)*0.7),6)</f>
        <v>0</v>
      </c>
      <c r="DC371">
        <f>ROUND((ROUND(AT371*AG371,2)*0.7),6)</f>
        <v>0</v>
      </c>
      <c r="DD371" t="s">
        <v>3</v>
      </c>
      <c r="DE371" t="s">
        <v>3</v>
      </c>
      <c r="DF371">
        <f t="shared" si="47"/>
        <v>0</v>
      </c>
      <c r="DG371">
        <f t="shared" si="48"/>
        <v>0</v>
      </c>
      <c r="DH371">
        <f t="shared" si="49"/>
        <v>0</v>
      </c>
      <c r="DI371">
        <f t="shared" si="50"/>
        <v>0</v>
      </c>
      <c r="DJ371">
        <f>DI371</f>
        <v>0</v>
      </c>
      <c r="DK371">
        <v>0</v>
      </c>
      <c r="DL371" t="s">
        <v>3</v>
      </c>
      <c r="DM371">
        <v>0</v>
      </c>
      <c r="DN371" t="s">
        <v>3</v>
      </c>
      <c r="DO371">
        <v>0</v>
      </c>
    </row>
    <row r="372" spans="1:119" x14ac:dyDescent="0.2">
      <c r="A372">
        <f>ROW(Source!A367)</f>
        <v>367</v>
      </c>
      <c r="B372">
        <v>150194011</v>
      </c>
      <c r="C372">
        <v>150196839</v>
      </c>
      <c r="D372">
        <v>147295400</v>
      </c>
      <c r="E372">
        <v>1</v>
      </c>
      <c r="F372">
        <v>1</v>
      </c>
      <c r="G372">
        <v>35</v>
      </c>
      <c r="H372">
        <v>2</v>
      </c>
      <c r="I372" t="s">
        <v>730</v>
      </c>
      <c r="J372" t="s">
        <v>731</v>
      </c>
      <c r="K372" t="s">
        <v>732</v>
      </c>
      <c r="L372">
        <v>1368</v>
      </c>
      <c r="N372">
        <v>1011</v>
      </c>
      <c r="O372" t="s">
        <v>733</v>
      </c>
      <c r="P372" t="s">
        <v>733</v>
      </c>
      <c r="Q372">
        <v>1</v>
      </c>
      <c r="W372">
        <v>0</v>
      </c>
      <c r="X372">
        <v>-1123321947</v>
      </c>
      <c r="Y372">
        <f>(AT372*0.7)</f>
        <v>1.3999999999999999E-2</v>
      </c>
      <c r="AA372">
        <v>0</v>
      </c>
      <c r="AB372">
        <v>789.86</v>
      </c>
      <c r="AC372">
        <v>515.51</v>
      </c>
      <c r="AD372">
        <v>0</v>
      </c>
      <c r="AE372">
        <v>0</v>
      </c>
      <c r="AF372">
        <v>789.86</v>
      </c>
      <c r="AG372">
        <v>515.51</v>
      </c>
      <c r="AH372">
        <v>0</v>
      </c>
      <c r="AI372">
        <v>1</v>
      </c>
      <c r="AJ372">
        <v>1</v>
      </c>
      <c r="AK372">
        <v>1</v>
      </c>
      <c r="AL372">
        <v>1</v>
      </c>
      <c r="AM372">
        <v>-2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0.02</v>
      </c>
      <c r="AU372" t="s">
        <v>22</v>
      </c>
      <c r="AV372">
        <v>0</v>
      </c>
      <c r="AW372">
        <v>2</v>
      </c>
      <c r="AX372">
        <v>150196849</v>
      </c>
      <c r="AY372">
        <v>1</v>
      </c>
      <c r="AZ372">
        <v>0</v>
      </c>
      <c r="BA372">
        <v>372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V372">
        <v>0</v>
      </c>
      <c r="CW372">
        <f>ROUND(Y372*Source!I367,9)</f>
        <v>1.4E-2</v>
      </c>
      <c r="CX372">
        <f>ROUND(Y372*Source!I367,9)</f>
        <v>1.4E-2</v>
      </c>
      <c r="CY372">
        <f>AB372</f>
        <v>789.86</v>
      </c>
      <c r="CZ372">
        <f>AF372</f>
        <v>789.86</v>
      </c>
      <c r="DA372">
        <f>AJ372</f>
        <v>1</v>
      </c>
      <c r="DB372">
        <f>ROUND((ROUND(AT372*CZ372,2)*0.7),6)</f>
        <v>11.06</v>
      </c>
      <c r="DC372">
        <f>ROUND((ROUND(AT372*AG372,2)*0.7),6)</f>
        <v>7.2169999999999996</v>
      </c>
      <c r="DD372" t="s">
        <v>3</v>
      </c>
      <c r="DE372" t="s">
        <v>3</v>
      </c>
      <c r="DF372">
        <f t="shared" si="47"/>
        <v>0</v>
      </c>
      <c r="DG372">
        <f t="shared" si="48"/>
        <v>11.06</v>
      </c>
      <c r="DH372">
        <f t="shared" si="49"/>
        <v>7.22</v>
      </c>
      <c r="DI372">
        <f t="shared" si="50"/>
        <v>0</v>
      </c>
      <c r="DJ372">
        <f>DG372</f>
        <v>11.06</v>
      </c>
      <c r="DK372">
        <v>0</v>
      </c>
      <c r="DL372" t="s">
        <v>3</v>
      </c>
      <c r="DM372">
        <v>0</v>
      </c>
      <c r="DN372" t="s">
        <v>3</v>
      </c>
      <c r="DO372">
        <v>0</v>
      </c>
    </row>
    <row r="373" spans="1:119" x14ac:dyDescent="0.2">
      <c r="A373">
        <f>ROW(Source!A367)</f>
        <v>367</v>
      </c>
      <c r="B373">
        <v>150194011</v>
      </c>
      <c r="C373">
        <v>150196839</v>
      </c>
      <c r="D373">
        <v>147297318</v>
      </c>
      <c r="E373">
        <v>1</v>
      </c>
      <c r="F373">
        <v>1</v>
      </c>
      <c r="G373">
        <v>35</v>
      </c>
      <c r="H373">
        <v>3</v>
      </c>
      <c r="I373" t="s">
        <v>759</v>
      </c>
      <c r="J373" t="s">
        <v>760</v>
      </c>
      <c r="K373" t="s">
        <v>761</v>
      </c>
      <c r="L373">
        <v>1346</v>
      </c>
      <c r="N373">
        <v>1009</v>
      </c>
      <c r="O373" t="s">
        <v>741</v>
      </c>
      <c r="P373" t="s">
        <v>741</v>
      </c>
      <c r="Q373">
        <v>1</v>
      </c>
      <c r="W373">
        <v>0</v>
      </c>
      <c r="X373">
        <v>1222454159</v>
      </c>
      <c r="Y373">
        <f>(AT373*1)</f>
        <v>2.0000000000000002E-5</v>
      </c>
      <c r="AA373">
        <v>471.7</v>
      </c>
      <c r="AB373">
        <v>0</v>
      </c>
      <c r="AC373">
        <v>0</v>
      </c>
      <c r="AD373">
        <v>0</v>
      </c>
      <c r="AE373">
        <v>471.7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M373">
        <v>-2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2.0000000000000002E-5</v>
      </c>
      <c r="AU373" t="s">
        <v>21</v>
      </c>
      <c r="AV373">
        <v>0</v>
      </c>
      <c r="AW373">
        <v>2</v>
      </c>
      <c r="AX373">
        <v>150196850</v>
      </c>
      <c r="AY373">
        <v>1</v>
      </c>
      <c r="AZ373">
        <v>0</v>
      </c>
      <c r="BA373">
        <v>373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V373">
        <v>0</v>
      </c>
      <c r="CW373">
        <v>0</v>
      </c>
      <c r="CX373">
        <f>ROUND(Y373*Source!I367,9)</f>
        <v>2.0000000000000002E-5</v>
      </c>
      <c r="CY373">
        <f>AA373</f>
        <v>471.7</v>
      </c>
      <c r="CZ373">
        <f>AE373</f>
        <v>471.7</v>
      </c>
      <c r="DA373">
        <f>AI373</f>
        <v>1</v>
      </c>
      <c r="DB373">
        <f>ROUND((ROUND(AT373*CZ373,2)*1),6)</f>
        <v>0.01</v>
      </c>
      <c r="DC373">
        <f>ROUND((ROUND(AT373*AG373,2)*1),6)</f>
        <v>0</v>
      </c>
      <c r="DD373" t="s">
        <v>3</v>
      </c>
      <c r="DE373" t="s">
        <v>3</v>
      </c>
      <c r="DF373">
        <f t="shared" si="47"/>
        <v>0.01</v>
      </c>
      <c r="DG373">
        <f t="shared" si="48"/>
        <v>0</v>
      </c>
      <c r="DH373">
        <f t="shared" si="49"/>
        <v>0</v>
      </c>
      <c r="DI373">
        <f t="shared" si="50"/>
        <v>0</v>
      </c>
      <c r="DJ373">
        <f>DF373</f>
        <v>0.01</v>
      </c>
      <c r="DK373">
        <v>0</v>
      </c>
      <c r="DL373" t="s">
        <v>3</v>
      </c>
      <c r="DM373">
        <v>0</v>
      </c>
      <c r="DN373" t="s">
        <v>3</v>
      </c>
      <c r="DO373">
        <v>0</v>
      </c>
    </row>
    <row r="374" spans="1:119" x14ac:dyDescent="0.2">
      <c r="A374">
        <f>ROW(Source!A367)</f>
        <v>367</v>
      </c>
      <c r="B374">
        <v>150194011</v>
      </c>
      <c r="C374">
        <v>150196839</v>
      </c>
      <c r="D374">
        <v>147297361</v>
      </c>
      <c r="E374">
        <v>1</v>
      </c>
      <c r="F374">
        <v>1</v>
      </c>
      <c r="G374">
        <v>35</v>
      </c>
      <c r="H374">
        <v>3</v>
      </c>
      <c r="I374" t="s">
        <v>748</v>
      </c>
      <c r="J374" t="s">
        <v>749</v>
      </c>
      <c r="K374" t="s">
        <v>750</v>
      </c>
      <c r="L374">
        <v>1327</v>
      </c>
      <c r="N374">
        <v>1005</v>
      </c>
      <c r="O374" t="s">
        <v>751</v>
      </c>
      <c r="P374" t="s">
        <v>751</v>
      </c>
      <c r="Q374">
        <v>1</v>
      </c>
      <c r="W374">
        <v>0</v>
      </c>
      <c r="X374">
        <v>1402440005</v>
      </c>
      <c r="Y374">
        <f>(AT374*1)</f>
        <v>0.01</v>
      </c>
      <c r="AA374">
        <v>48.08</v>
      </c>
      <c r="AB374">
        <v>0</v>
      </c>
      <c r="AC374">
        <v>0</v>
      </c>
      <c r="AD374">
        <v>0</v>
      </c>
      <c r="AE374">
        <v>48.08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M374">
        <v>-2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0.01</v>
      </c>
      <c r="AU374" t="s">
        <v>21</v>
      </c>
      <c r="AV374">
        <v>0</v>
      </c>
      <c r="AW374">
        <v>2</v>
      </c>
      <c r="AX374">
        <v>150196851</v>
      </c>
      <c r="AY374">
        <v>1</v>
      </c>
      <c r="AZ374">
        <v>0</v>
      </c>
      <c r="BA374">
        <v>374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V374">
        <v>0</v>
      </c>
      <c r="CW374">
        <v>0</v>
      </c>
      <c r="CX374">
        <f>ROUND(Y374*Source!I367,9)</f>
        <v>0.01</v>
      </c>
      <c r="CY374">
        <f>AA374</f>
        <v>48.08</v>
      </c>
      <c r="CZ374">
        <f>AE374</f>
        <v>48.08</v>
      </c>
      <c r="DA374">
        <f>AI374</f>
        <v>1</v>
      </c>
      <c r="DB374">
        <f>ROUND((ROUND(AT374*CZ374,2)*1),6)</f>
        <v>0.48</v>
      </c>
      <c r="DC374">
        <f>ROUND((ROUND(AT374*AG374,2)*1),6)</f>
        <v>0</v>
      </c>
      <c r="DD374" t="s">
        <v>3</v>
      </c>
      <c r="DE374" t="s">
        <v>3</v>
      </c>
      <c r="DF374">
        <f t="shared" si="47"/>
        <v>0.48</v>
      </c>
      <c r="DG374">
        <f t="shared" si="48"/>
        <v>0</v>
      </c>
      <c r="DH374">
        <f t="shared" si="49"/>
        <v>0</v>
      </c>
      <c r="DI374">
        <f t="shared" si="50"/>
        <v>0</v>
      </c>
      <c r="DJ374">
        <f>DF374</f>
        <v>0.48</v>
      </c>
      <c r="DK374">
        <v>0</v>
      </c>
      <c r="DL374" t="s">
        <v>3</v>
      </c>
      <c r="DM374">
        <v>0</v>
      </c>
      <c r="DN374" t="s">
        <v>3</v>
      </c>
      <c r="DO374">
        <v>0</v>
      </c>
    </row>
    <row r="375" spans="1:119" x14ac:dyDescent="0.2">
      <c r="A375">
        <f>ROW(Source!A368)</f>
        <v>368</v>
      </c>
      <c r="B375">
        <v>150194011</v>
      </c>
      <c r="C375">
        <v>150196852</v>
      </c>
      <c r="D375">
        <v>147282019</v>
      </c>
      <c r="E375">
        <v>35</v>
      </c>
      <c r="F375">
        <v>1</v>
      </c>
      <c r="G375">
        <v>35</v>
      </c>
      <c r="H375">
        <v>1</v>
      </c>
      <c r="I375" t="s">
        <v>727</v>
      </c>
      <c r="J375" t="s">
        <v>3</v>
      </c>
      <c r="K375" t="s">
        <v>728</v>
      </c>
      <c r="L375">
        <v>1191</v>
      </c>
      <c r="N375">
        <v>1013</v>
      </c>
      <c r="O375" t="s">
        <v>729</v>
      </c>
      <c r="P375" t="s">
        <v>729</v>
      </c>
      <c r="Q375">
        <v>1</v>
      </c>
      <c r="W375">
        <v>0</v>
      </c>
      <c r="X375">
        <v>476480486</v>
      </c>
      <c r="Y375">
        <f>(AT375*0.75)</f>
        <v>4.4999999999999998E-2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M375">
        <v>-2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0.06</v>
      </c>
      <c r="AU375" t="s">
        <v>67</v>
      </c>
      <c r="AV375">
        <v>1</v>
      </c>
      <c r="AW375">
        <v>2</v>
      </c>
      <c r="AX375">
        <v>150196857</v>
      </c>
      <c r="AY375">
        <v>1</v>
      </c>
      <c r="AZ375">
        <v>0</v>
      </c>
      <c r="BA375">
        <v>375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U375">
        <f>ROUND(AT375*Source!I368*AH375*AL375,2)</f>
        <v>0</v>
      </c>
      <c r="CV375">
        <f>ROUND(Y375*Source!I368,9)</f>
        <v>4.4999999999999998E-2</v>
      </c>
      <c r="CW375">
        <v>0</v>
      </c>
      <c r="CX375">
        <f>ROUND(Y375*Source!I368,9)</f>
        <v>4.4999999999999998E-2</v>
      </c>
      <c r="CY375">
        <f>AD375</f>
        <v>0</v>
      </c>
      <c r="CZ375">
        <f>AH375</f>
        <v>0</v>
      </c>
      <c r="DA375">
        <f>AL375</f>
        <v>1</v>
      </c>
      <c r="DB375">
        <f>ROUND((ROUND(AT375*CZ375,2)*0.75),6)</f>
        <v>0</v>
      </c>
      <c r="DC375">
        <f>ROUND((ROUND(AT375*AG375,2)*0.75),6)</f>
        <v>0</v>
      </c>
      <c r="DD375" t="s">
        <v>3</v>
      </c>
      <c r="DE375" t="s">
        <v>3</v>
      </c>
      <c r="DF375">
        <f t="shared" si="47"/>
        <v>0</v>
      </c>
      <c r="DG375">
        <f t="shared" si="48"/>
        <v>0</v>
      </c>
      <c r="DH375">
        <f t="shared" si="49"/>
        <v>0</v>
      </c>
      <c r="DI375">
        <f t="shared" si="50"/>
        <v>0</v>
      </c>
      <c r="DJ375">
        <f>DI375</f>
        <v>0</v>
      </c>
      <c r="DK375">
        <v>0</v>
      </c>
      <c r="DL375" t="s">
        <v>3</v>
      </c>
      <c r="DM375">
        <v>0</v>
      </c>
      <c r="DN375" t="s">
        <v>3</v>
      </c>
      <c r="DO375">
        <v>0</v>
      </c>
    </row>
    <row r="376" spans="1:119" x14ac:dyDescent="0.2">
      <c r="A376">
        <f>ROW(Source!A368)</f>
        <v>368</v>
      </c>
      <c r="B376">
        <v>150194011</v>
      </c>
      <c r="C376">
        <v>150196852</v>
      </c>
      <c r="D376">
        <v>147295400</v>
      </c>
      <c r="E376">
        <v>1</v>
      </c>
      <c r="F376">
        <v>1</v>
      </c>
      <c r="G376">
        <v>35</v>
      </c>
      <c r="H376">
        <v>2</v>
      </c>
      <c r="I376" t="s">
        <v>730</v>
      </c>
      <c r="J376" t="s">
        <v>731</v>
      </c>
      <c r="K376" t="s">
        <v>732</v>
      </c>
      <c r="L376">
        <v>1368</v>
      </c>
      <c r="N376">
        <v>1011</v>
      </c>
      <c r="O376" t="s">
        <v>733</v>
      </c>
      <c r="P376" t="s">
        <v>733</v>
      </c>
      <c r="Q376">
        <v>1</v>
      </c>
      <c r="W376">
        <v>0</v>
      </c>
      <c r="X376">
        <v>-1123321947</v>
      </c>
      <c r="Y376">
        <f>(AT376*0.75)</f>
        <v>2.2500000000000003E-3</v>
      </c>
      <c r="AA376">
        <v>0</v>
      </c>
      <c r="AB376">
        <v>789.86</v>
      </c>
      <c r="AC376">
        <v>515.51</v>
      </c>
      <c r="AD376">
        <v>0</v>
      </c>
      <c r="AE376">
        <v>0</v>
      </c>
      <c r="AF376">
        <v>789.86</v>
      </c>
      <c r="AG376">
        <v>515.51</v>
      </c>
      <c r="AH376">
        <v>0</v>
      </c>
      <c r="AI376">
        <v>1</v>
      </c>
      <c r="AJ376">
        <v>1</v>
      </c>
      <c r="AK376">
        <v>1</v>
      </c>
      <c r="AL376">
        <v>1</v>
      </c>
      <c r="AM376">
        <v>-2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3</v>
      </c>
      <c r="AT376">
        <v>3.0000000000000001E-3</v>
      </c>
      <c r="AU376" t="s">
        <v>67</v>
      </c>
      <c r="AV376">
        <v>0</v>
      </c>
      <c r="AW376">
        <v>2</v>
      </c>
      <c r="AX376">
        <v>150196858</v>
      </c>
      <c r="AY376">
        <v>1</v>
      </c>
      <c r="AZ376">
        <v>0</v>
      </c>
      <c r="BA376">
        <v>376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V376">
        <v>0</v>
      </c>
      <c r="CW376">
        <f>ROUND(Y376*Source!I368,9)</f>
        <v>2.2499999999999998E-3</v>
      </c>
      <c r="CX376">
        <f>ROUND(Y376*Source!I368,9)</f>
        <v>2.2499999999999998E-3</v>
      </c>
      <c r="CY376">
        <f>AB376</f>
        <v>789.86</v>
      </c>
      <c r="CZ376">
        <f>AF376</f>
        <v>789.86</v>
      </c>
      <c r="DA376">
        <f>AJ376</f>
        <v>1</v>
      </c>
      <c r="DB376">
        <f>ROUND((ROUND(AT376*CZ376,2)*0.75),6)</f>
        <v>1.7775000000000001</v>
      </c>
      <c r="DC376">
        <f>ROUND((ROUND(AT376*AG376,2)*0.75),6)</f>
        <v>1.1625000000000001</v>
      </c>
      <c r="DD376" t="s">
        <v>3</v>
      </c>
      <c r="DE376" t="s">
        <v>3</v>
      </c>
      <c r="DF376">
        <f t="shared" si="47"/>
        <v>0</v>
      </c>
      <c r="DG376">
        <f t="shared" si="48"/>
        <v>1.78</v>
      </c>
      <c r="DH376">
        <f t="shared" si="49"/>
        <v>1.1599999999999999</v>
      </c>
      <c r="DI376">
        <f t="shared" si="50"/>
        <v>0</v>
      </c>
      <c r="DJ376">
        <f>DG376</f>
        <v>1.78</v>
      </c>
      <c r="DK376">
        <v>0</v>
      </c>
      <c r="DL376" t="s">
        <v>3</v>
      </c>
      <c r="DM376">
        <v>0</v>
      </c>
      <c r="DN376" t="s">
        <v>3</v>
      </c>
      <c r="DO376">
        <v>0</v>
      </c>
    </row>
    <row r="377" spans="1:119" x14ac:dyDescent="0.2">
      <c r="A377">
        <f>ROW(Source!A369)</f>
        <v>369</v>
      </c>
      <c r="B377">
        <v>150194011</v>
      </c>
      <c r="C377">
        <v>150196859</v>
      </c>
      <c r="D377">
        <v>147282019</v>
      </c>
      <c r="E377">
        <v>35</v>
      </c>
      <c r="F377">
        <v>1</v>
      </c>
      <c r="G377">
        <v>35</v>
      </c>
      <c r="H377">
        <v>1</v>
      </c>
      <c r="I377" t="s">
        <v>727</v>
      </c>
      <c r="J377" t="s">
        <v>3</v>
      </c>
      <c r="K377" t="s">
        <v>728</v>
      </c>
      <c r="L377">
        <v>1191</v>
      </c>
      <c r="N377">
        <v>1013</v>
      </c>
      <c r="O377" t="s">
        <v>729</v>
      </c>
      <c r="P377" t="s">
        <v>729</v>
      </c>
      <c r="Q377">
        <v>1</v>
      </c>
      <c r="W377">
        <v>0</v>
      </c>
      <c r="X377">
        <v>476480486</v>
      </c>
      <c r="Y377">
        <f>(AT377*0.7)</f>
        <v>8.3999999999999991E-2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M377">
        <v>-2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3</v>
      </c>
      <c r="AT377">
        <v>0.12</v>
      </c>
      <c r="AU377" t="s">
        <v>22</v>
      </c>
      <c r="AV377">
        <v>1</v>
      </c>
      <c r="AW377">
        <v>2</v>
      </c>
      <c r="AX377">
        <v>150196874</v>
      </c>
      <c r="AY377">
        <v>1</v>
      </c>
      <c r="AZ377">
        <v>0</v>
      </c>
      <c r="BA377">
        <v>377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U377">
        <f>ROUND(AT377*Source!I369*AH377*AL377,2)</f>
        <v>0</v>
      </c>
      <c r="CV377">
        <f>ROUND(Y377*Source!I369,9)</f>
        <v>8.4000000000000005E-2</v>
      </c>
      <c r="CW377">
        <v>0</v>
      </c>
      <c r="CX377">
        <f>ROUND(Y377*Source!I369,9)</f>
        <v>8.4000000000000005E-2</v>
      </c>
      <c r="CY377">
        <f>AD377</f>
        <v>0</v>
      </c>
      <c r="CZ377">
        <f>AH377</f>
        <v>0</v>
      </c>
      <c r="DA377">
        <f>AL377</f>
        <v>1</v>
      </c>
      <c r="DB377">
        <f>ROUND((ROUND(AT377*CZ377,2)*0.7),6)</f>
        <v>0</v>
      </c>
      <c r="DC377">
        <f>ROUND((ROUND(AT377*AG377,2)*0.7),6)</f>
        <v>0</v>
      </c>
      <c r="DD377" t="s">
        <v>3</v>
      </c>
      <c r="DE377" t="s">
        <v>3</v>
      </c>
      <c r="DF377">
        <f t="shared" si="47"/>
        <v>0</v>
      </c>
      <c r="DG377">
        <f t="shared" si="48"/>
        <v>0</v>
      </c>
      <c r="DH377">
        <f t="shared" si="49"/>
        <v>0</v>
      </c>
      <c r="DI377">
        <f t="shared" si="50"/>
        <v>0</v>
      </c>
      <c r="DJ377">
        <f>DI377</f>
        <v>0</v>
      </c>
      <c r="DK377">
        <v>0</v>
      </c>
      <c r="DL377" t="s">
        <v>3</v>
      </c>
      <c r="DM377">
        <v>0</v>
      </c>
      <c r="DN377" t="s">
        <v>3</v>
      </c>
      <c r="DO377">
        <v>0</v>
      </c>
    </row>
    <row r="378" spans="1:119" x14ac:dyDescent="0.2">
      <c r="A378">
        <f>ROW(Source!A369)</f>
        <v>369</v>
      </c>
      <c r="B378">
        <v>150194011</v>
      </c>
      <c r="C378">
        <v>150196859</v>
      </c>
      <c r="D378">
        <v>147295400</v>
      </c>
      <c r="E378">
        <v>1</v>
      </c>
      <c r="F378">
        <v>1</v>
      </c>
      <c r="G378">
        <v>35</v>
      </c>
      <c r="H378">
        <v>2</v>
      </c>
      <c r="I378" t="s">
        <v>730</v>
      </c>
      <c r="J378" t="s">
        <v>731</v>
      </c>
      <c r="K378" t="s">
        <v>732</v>
      </c>
      <c r="L378">
        <v>1368</v>
      </c>
      <c r="N378">
        <v>1011</v>
      </c>
      <c r="O378" t="s">
        <v>733</v>
      </c>
      <c r="P378" t="s">
        <v>733</v>
      </c>
      <c r="Q378">
        <v>1</v>
      </c>
      <c r="W378">
        <v>0</v>
      </c>
      <c r="X378">
        <v>-1123321947</v>
      </c>
      <c r="Y378">
        <f>(AT378*0.7)</f>
        <v>6.9999999999999993E-3</v>
      </c>
      <c r="AA378">
        <v>0</v>
      </c>
      <c r="AB378">
        <v>789.86</v>
      </c>
      <c r="AC378">
        <v>515.51</v>
      </c>
      <c r="AD378">
        <v>0</v>
      </c>
      <c r="AE378">
        <v>0</v>
      </c>
      <c r="AF378">
        <v>789.86</v>
      </c>
      <c r="AG378">
        <v>515.51</v>
      </c>
      <c r="AH378">
        <v>0</v>
      </c>
      <c r="AI378">
        <v>1</v>
      </c>
      <c r="AJ378">
        <v>1</v>
      </c>
      <c r="AK378">
        <v>1</v>
      </c>
      <c r="AL378">
        <v>1</v>
      </c>
      <c r="AM378">
        <v>-2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3</v>
      </c>
      <c r="AT378">
        <v>0.01</v>
      </c>
      <c r="AU378" t="s">
        <v>22</v>
      </c>
      <c r="AV378">
        <v>0</v>
      </c>
      <c r="AW378">
        <v>2</v>
      </c>
      <c r="AX378">
        <v>150196875</v>
      </c>
      <c r="AY378">
        <v>1</v>
      </c>
      <c r="AZ378">
        <v>0</v>
      </c>
      <c r="BA378">
        <v>378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V378">
        <v>0</v>
      </c>
      <c r="CW378">
        <f>ROUND(Y378*Source!I369,9)</f>
        <v>7.0000000000000001E-3</v>
      </c>
      <c r="CX378">
        <f>ROUND(Y378*Source!I369,9)</f>
        <v>7.0000000000000001E-3</v>
      </c>
      <c r="CY378">
        <f>AB378</f>
        <v>789.86</v>
      </c>
      <c r="CZ378">
        <f>AF378</f>
        <v>789.86</v>
      </c>
      <c r="DA378">
        <f>AJ378</f>
        <v>1</v>
      </c>
      <c r="DB378">
        <f>ROUND((ROUND(AT378*CZ378,2)*0.7),6)</f>
        <v>5.53</v>
      </c>
      <c r="DC378">
        <f>ROUND((ROUND(AT378*AG378,2)*0.7),6)</f>
        <v>3.6120000000000001</v>
      </c>
      <c r="DD378" t="s">
        <v>3</v>
      </c>
      <c r="DE378" t="s">
        <v>3</v>
      </c>
      <c r="DF378">
        <f t="shared" si="47"/>
        <v>0</v>
      </c>
      <c r="DG378">
        <f t="shared" si="48"/>
        <v>5.53</v>
      </c>
      <c r="DH378">
        <f t="shared" si="49"/>
        <v>3.61</v>
      </c>
      <c r="DI378">
        <f t="shared" si="50"/>
        <v>0</v>
      </c>
      <c r="DJ378">
        <f>DG378</f>
        <v>5.53</v>
      </c>
      <c r="DK378">
        <v>0</v>
      </c>
      <c r="DL378" t="s">
        <v>3</v>
      </c>
      <c r="DM378">
        <v>0</v>
      </c>
      <c r="DN378" t="s">
        <v>3</v>
      </c>
      <c r="DO378">
        <v>0</v>
      </c>
    </row>
    <row r="379" spans="1:119" x14ac:dyDescent="0.2">
      <c r="A379">
        <f>ROW(Source!A369)</f>
        <v>369</v>
      </c>
      <c r="B379">
        <v>150194011</v>
      </c>
      <c r="C379">
        <v>150196859</v>
      </c>
      <c r="D379">
        <v>147284500</v>
      </c>
      <c r="E379">
        <v>35</v>
      </c>
      <c r="F379">
        <v>1</v>
      </c>
      <c r="G379">
        <v>35</v>
      </c>
      <c r="H379">
        <v>3</v>
      </c>
      <c r="I379" t="s">
        <v>734</v>
      </c>
      <c r="J379" t="s">
        <v>735</v>
      </c>
      <c r="K379" t="s">
        <v>736</v>
      </c>
      <c r="L379">
        <v>1348</v>
      </c>
      <c r="N379">
        <v>1009</v>
      </c>
      <c r="O379" t="s">
        <v>737</v>
      </c>
      <c r="P379" t="s">
        <v>737</v>
      </c>
      <c r="Q379">
        <v>1000</v>
      </c>
      <c r="W379">
        <v>0</v>
      </c>
      <c r="X379">
        <v>2010614181</v>
      </c>
      <c r="Y379">
        <f>(AT379*1)</f>
        <v>1.9999999999999999E-6</v>
      </c>
      <c r="AA379">
        <v>1945282.38</v>
      </c>
      <c r="AB379">
        <v>0</v>
      </c>
      <c r="AC379">
        <v>0</v>
      </c>
      <c r="AD379">
        <v>0</v>
      </c>
      <c r="AE379">
        <v>1945282.38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M379">
        <v>-2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1.9999999999999999E-6</v>
      </c>
      <c r="AU379" t="s">
        <v>21</v>
      </c>
      <c r="AV379">
        <v>0</v>
      </c>
      <c r="AW379">
        <v>2</v>
      </c>
      <c r="AX379">
        <v>150196876</v>
      </c>
      <c r="AY379">
        <v>2</v>
      </c>
      <c r="AZ379">
        <v>22528</v>
      </c>
      <c r="BA379">
        <v>379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V379">
        <v>0</v>
      </c>
      <c r="CW379">
        <v>0</v>
      </c>
      <c r="CX379">
        <f>ROUND(Y379*Source!I369,9)</f>
        <v>1.9999999999999999E-6</v>
      </c>
      <c r="CY379">
        <f>AA379</f>
        <v>1945282.38</v>
      </c>
      <c r="CZ379">
        <f>AE379</f>
        <v>1945282.38</v>
      </c>
      <c r="DA379">
        <f>AI379</f>
        <v>1</v>
      </c>
      <c r="DB379">
        <f>ROUND((ROUND(AT379*CZ379,2)*1),6)</f>
        <v>3.89</v>
      </c>
      <c r="DC379">
        <f>ROUND((ROUND(AT379*AG379,2)*1),6)</f>
        <v>0</v>
      </c>
      <c r="DD379" t="s">
        <v>3</v>
      </c>
      <c r="DE379" t="s">
        <v>3</v>
      </c>
      <c r="DF379">
        <f t="shared" si="47"/>
        <v>3.89</v>
      </c>
      <c r="DG379">
        <f t="shared" si="48"/>
        <v>0</v>
      </c>
      <c r="DH379">
        <f t="shared" si="49"/>
        <v>0</v>
      </c>
      <c r="DI379">
        <f t="shared" si="50"/>
        <v>0</v>
      </c>
      <c r="DJ379">
        <f>DF379</f>
        <v>3.89</v>
      </c>
      <c r="DK379">
        <v>0</v>
      </c>
      <c r="DL379" t="s">
        <v>3</v>
      </c>
      <c r="DM379">
        <v>0</v>
      </c>
      <c r="DN379" t="s">
        <v>3</v>
      </c>
      <c r="DO379">
        <v>0</v>
      </c>
    </row>
    <row r="380" spans="1:119" x14ac:dyDescent="0.2">
      <c r="A380">
        <f>ROW(Source!A369)</f>
        <v>369</v>
      </c>
      <c r="B380">
        <v>150194011</v>
      </c>
      <c r="C380">
        <v>150196859</v>
      </c>
      <c r="D380">
        <v>147297319</v>
      </c>
      <c r="E380">
        <v>1</v>
      </c>
      <c r="F380">
        <v>1</v>
      </c>
      <c r="G380">
        <v>35</v>
      </c>
      <c r="H380">
        <v>3</v>
      </c>
      <c r="I380" t="s">
        <v>738</v>
      </c>
      <c r="J380" t="s">
        <v>739</v>
      </c>
      <c r="K380" t="s">
        <v>740</v>
      </c>
      <c r="L380">
        <v>1346</v>
      </c>
      <c r="N380">
        <v>1009</v>
      </c>
      <c r="O380" t="s">
        <v>741</v>
      </c>
      <c r="P380" t="s">
        <v>741</v>
      </c>
      <c r="Q380">
        <v>1</v>
      </c>
      <c r="W380">
        <v>0</v>
      </c>
      <c r="X380">
        <v>1286462142</v>
      </c>
      <c r="Y380">
        <f>(AT380*1)</f>
        <v>4.0000000000000001E-3</v>
      </c>
      <c r="AA380">
        <v>412.97</v>
      </c>
      <c r="AB380">
        <v>0</v>
      </c>
      <c r="AC380">
        <v>0</v>
      </c>
      <c r="AD380">
        <v>0</v>
      </c>
      <c r="AE380">
        <v>412.97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M380">
        <v>-2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4.0000000000000001E-3</v>
      </c>
      <c r="AU380" t="s">
        <v>21</v>
      </c>
      <c r="AV380">
        <v>0</v>
      </c>
      <c r="AW380">
        <v>2</v>
      </c>
      <c r="AX380">
        <v>150196877</v>
      </c>
      <c r="AY380">
        <v>1</v>
      </c>
      <c r="AZ380">
        <v>0</v>
      </c>
      <c r="BA380">
        <v>380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V380">
        <v>0</v>
      </c>
      <c r="CW380">
        <v>0</v>
      </c>
      <c r="CX380">
        <f>ROUND(Y380*Source!I369,9)</f>
        <v>4.0000000000000001E-3</v>
      </c>
      <c r="CY380">
        <f>AA380</f>
        <v>412.97</v>
      </c>
      <c r="CZ380">
        <f>AE380</f>
        <v>412.97</v>
      </c>
      <c r="DA380">
        <f>AI380</f>
        <v>1</v>
      </c>
      <c r="DB380">
        <f>ROUND((ROUND(AT380*CZ380,2)*1),6)</f>
        <v>1.65</v>
      </c>
      <c r="DC380">
        <f>ROUND((ROUND(AT380*AG380,2)*1),6)</f>
        <v>0</v>
      </c>
      <c r="DD380" t="s">
        <v>3</v>
      </c>
      <c r="DE380" t="s">
        <v>3</v>
      </c>
      <c r="DF380">
        <f t="shared" si="47"/>
        <v>1.65</v>
      </c>
      <c r="DG380">
        <f t="shared" si="48"/>
        <v>0</v>
      </c>
      <c r="DH380">
        <f t="shared" si="49"/>
        <v>0</v>
      </c>
      <c r="DI380">
        <f t="shared" si="50"/>
        <v>0</v>
      </c>
      <c r="DJ380">
        <f>DF380</f>
        <v>1.65</v>
      </c>
      <c r="DK380">
        <v>0</v>
      </c>
      <c r="DL380" t="s">
        <v>3</v>
      </c>
      <c r="DM380">
        <v>0</v>
      </c>
      <c r="DN380" t="s">
        <v>3</v>
      </c>
      <c r="DO380">
        <v>0</v>
      </c>
    </row>
    <row r="381" spans="1:119" x14ac:dyDescent="0.2">
      <c r="A381">
        <f>ROW(Source!A369)</f>
        <v>369</v>
      </c>
      <c r="B381">
        <v>150194011</v>
      </c>
      <c r="C381">
        <v>150196859</v>
      </c>
      <c r="D381">
        <v>147297226</v>
      </c>
      <c r="E381">
        <v>1</v>
      </c>
      <c r="F381">
        <v>1</v>
      </c>
      <c r="G381">
        <v>35</v>
      </c>
      <c r="H381">
        <v>3</v>
      </c>
      <c r="I381" t="s">
        <v>742</v>
      </c>
      <c r="J381" t="s">
        <v>743</v>
      </c>
      <c r="K381" t="s">
        <v>744</v>
      </c>
      <c r="L381">
        <v>1346</v>
      </c>
      <c r="N381">
        <v>1009</v>
      </c>
      <c r="O381" t="s">
        <v>741</v>
      </c>
      <c r="P381" t="s">
        <v>741</v>
      </c>
      <c r="Q381">
        <v>1</v>
      </c>
      <c r="W381">
        <v>0</v>
      </c>
      <c r="X381">
        <v>-1814974188</v>
      </c>
      <c r="Y381">
        <f>(AT381*1)</f>
        <v>2E-3</v>
      </c>
      <c r="AA381">
        <v>271.95999999999998</v>
      </c>
      <c r="AB381">
        <v>0</v>
      </c>
      <c r="AC381">
        <v>0</v>
      </c>
      <c r="AD381">
        <v>0</v>
      </c>
      <c r="AE381">
        <v>271.95999999999998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M381">
        <v>-2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2E-3</v>
      </c>
      <c r="AU381" t="s">
        <v>21</v>
      </c>
      <c r="AV381">
        <v>0</v>
      </c>
      <c r="AW381">
        <v>2</v>
      </c>
      <c r="AX381">
        <v>150196878</v>
      </c>
      <c r="AY381">
        <v>1</v>
      </c>
      <c r="AZ381">
        <v>0</v>
      </c>
      <c r="BA381">
        <v>381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V381">
        <v>0</v>
      </c>
      <c r="CW381">
        <v>0</v>
      </c>
      <c r="CX381">
        <f>ROUND(Y381*Source!I369,9)</f>
        <v>2E-3</v>
      </c>
      <c r="CY381">
        <f>AA381</f>
        <v>271.95999999999998</v>
      </c>
      <c r="CZ381">
        <f>AE381</f>
        <v>271.95999999999998</v>
      </c>
      <c r="DA381">
        <f>AI381</f>
        <v>1</v>
      </c>
      <c r="DB381">
        <f>ROUND((ROUND(AT381*CZ381,2)*1),6)</f>
        <v>0.54</v>
      </c>
      <c r="DC381">
        <f>ROUND((ROUND(AT381*AG381,2)*1),6)</f>
        <v>0</v>
      </c>
      <c r="DD381" t="s">
        <v>3</v>
      </c>
      <c r="DE381" t="s">
        <v>3</v>
      </c>
      <c r="DF381">
        <f t="shared" si="47"/>
        <v>0.54</v>
      </c>
      <c r="DG381">
        <f t="shared" si="48"/>
        <v>0</v>
      </c>
      <c r="DH381">
        <f t="shared" si="49"/>
        <v>0</v>
      </c>
      <c r="DI381">
        <f t="shared" si="50"/>
        <v>0</v>
      </c>
      <c r="DJ381">
        <f>DF381</f>
        <v>0.54</v>
      </c>
      <c r="DK381">
        <v>0</v>
      </c>
      <c r="DL381" t="s">
        <v>3</v>
      </c>
      <c r="DM381">
        <v>0</v>
      </c>
      <c r="DN381" t="s">
        <v>3</v>
      </c>
      <c r="DO381">
        <v>0</v>
      </c>
    </row>
    <row r="382" spans="1:119" x14ac:dyDescent="0.2">
      <c r="A382">
        <f>ROW(Source!A369)</f>
        <v>369</v>
      </c>
      <c r="B382">
        <v>150194011</v>
      </c>
      <c r="C382">
        <v>150196859</v>
      </c>
      <c r="D382">
        <v>147297256</v>
      </c>
      <c r="E382">
        <v>1</v>
      </c>
      <c r="F382">
        <v>1</v>
      </c>
      <c r="G382">
        <v>35</v>
      </c>
      <c r="H382">
        <v>3</v>
      </c>
      <c r="I382" t="s">
        <v>745</v>
      </c>
      <c r="J382" t="s">
        <v>746</v>
      </c>
      <c r="K382" t="s">
        <v>747</v>
      </c>
      <c r="L382">
        <v>1346</v>
      </c>
      <c r="N382">
        <v>1009</v>
      </c>
      <c r="O382" t="s">
        <v>741</v>
      </c>
      <c r="P382" t="s">
        <v>741</v>
      </c>
      <c r="Q382">
        <v>1</v>
      </c>
      <c r="W382">
        <v>0</v>
      </c>
      <c r="X382">
        <v>-1116031774</v>
      </c>
      <c r="Y382">
        <f>(AT382*1)</f>
        <v>3.5000000000000001E-3</v>
      </c>
      <c r="AA382">
        <v>404.48</v>
      </c>
      <c r="AB382">
        <v>0</v>
      </c>
      <c r="AC382">
        <v>0</v>
      </c>
      <c r="AD382">
        <v>0</v>
      </c>
      <c r="AE382">
        <v>404.48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M382">
        <v>-2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3.5000000000000001E-3</v>
      </c>
      <c r="AU382" t="s">
        <v>21</v>
      </c>
      <c r="AV382">
        <v>0</v>
      </c>
      <c r="AW382">
        <v>2</v>
      </c>
      <c r="AX382">
        <v>150196879</v>
      </c>
      <c r="AY382">
        <v>1</v>
      </c>
      <c r="AZ382">
        <v>0</v>
      </c>
      <c r="BA382">
        <v>382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V382">
        <v>0</v>
      </c>
      <c r="CW382">
        <v>0</v>
      </c>
      <c r="CX382">
        <f>ROUND(Y382*Source!I369,9)</f>
        <v>3.5000000000000001E-3</v>
      </c>
      <c r="CY382">
        <f>AA382</f>
        <v>404.48</v>
      </c>
      <c r="CZ382">
        <f>AE382</f>
        <v>404.48</v>
      </c>
      <c r="DA382">
        <f>AI382</f>
        <v>1</v>
      </c>
      <c r="DB382">
        <f>ROUND((ROUND(AT382*CZ382,2)*1),6)</f>
        <v>1.42</v>
      </c>
      <c r="DC382">
        <f>ROUND((ROUND(AT382*AG382,2)*1),6)</f>
        <v>0</v>
      </c>
      <c r="DD382" t="s">
        <v>3</v>
      </c>
      <c r="DE382" t="s">
        <v>3</v>
      </c>
      <c r="DF382">
        <f t="shared" si="47"/>
        <v>1.42</v>
      </c>
      <c r="DG382">
        <f t="shared" si="48"/>
        <v>0</v>
      </c>
      <c r="DH382">
        <f t="shared" si="49"/>
        <v>0</v>
      </c>
      <c r="DI382">
        <f t="shared" si="50"/>
        <v>0</v>
      </c>
      <c r="DJ382">
        <f>DF382</f>
        <v>1.42</v>
      </c>
      <c r="DK382">
        <v>0</v>
      </c>
      <c r="DL382" t="s">
        <v>3</v>
      </c>
      <c r="DM382">
        <v>0</v>
      </c>
      <c r="DN382" t="s">
        <v>3</v>
      </c>
      <c r="DO382">
        <v>0</v>
      </c>
    </row>
    <row r="383" spans="1:119" x14ac:dyDescent="0.2">
      <c r="A383">
        <f>ROW(Source!A369)</f>
        <v>369</v>
      </c>
      <c r="B383">
        <v>150194011</v>
      </c>
      <c r="C383">
        <v>150196859</v>
      </c>
      <c r="D383">
        <v>147297361</v>
      </c>
      <c r="E383">
        <v>1</v>
      </c>
      <c r="F383">
        <v>1</v>
      </c>
      <c r="G383">
        <v>35</v>
      </c>
      <c r="H383">
        <v>3</v>
      </c>
      <c r="I383" t="s">
        <v>748</v>
      </c>
      <c r="J383" t="s">
        <v>749</v>
      </c>
      <c r="K383" t="s">
        <v>750</v>
      </c>
      <c r="L383">
        <v>1327</v>
      </c>
      <c r="N383">
        <v>1005</v>
      </c>
      <c r="O383" t="s">
        <v>751</v>
      </c>
      <c r="P383" t="s">
        <v>751</v>
      </c>
      <c r="Q383">
        <v>1</v>
      </c>
      <c r="W383">
        <v>0</v>
      </c>
      <c r="X383">
        <v>1402440005</v>
      </c>
      <c r="Y383">
        <f>(AT383*1)</f>
        <v>0.02</v>
      </c>
      <c r="AA383">
        <v>48.08</v>
      </c>
      <c r="AB383">
        <v>0</v>
      </c>
      <c r="AC383">
        <v>0</v>
      </c>
      <c r="AD383">
        <v>0</v>
      </c>
      <c r="AE383">
        <v>48.08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M383">
        <v>-2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0.02</v>
      </c>
      <c r="AU383" t="s">
        <v>21</v>
      </c>
      <c r="AV383">
        <v>0</v>
      </c>
      <c r="AW383">
        <v>2</v>
      </c>
      <c r="AX383">
        <v>150196880</v>
      </c>
      <c r="AY383">
        <v>1</v>
      </c>
      <c r="AZ383">
        <v>0</v>
      </c>
      <c r="BA383">
        <v>383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V383">
        <v>0</v>
      </c>
      <c r="CW383">
        <v>0</v>
      </c>
      <c r="CX383">
        <f>ROUND(Y383*Source!I369,9)</f>
        <v>0.02</v>
      </c>
      <c r="CY383">
        <f>AA383</f>
        <v>48.08</v>
      </c>
      <c r="CZ383">
        <f>AE383</f>
        <v>48.08</v>
      </c>
      <c r="DA383">
        <f>AI383</f>
        <v>1</v>
      </c>
      <c r="DB383">
        <f>ROUND((ROUND(AT383*CZ383,2)*1),6)</f>
        <v>0.96</v>
      </c>
      <c r="DC383">
        <f>ROUND((ROUND(AT383*AG383,2)*1),6)</f>
        <v>0</v>
      </c>
      <c r="DD383" t="s">
        <v>3</v>
      </c>
      <c r="DE383" t="s">
        <v>3</v>
      </c>
      <c r="DF383">
        <f t="shared" si="47"/>
        <v>0.96</v>
      </c>
      <c r="DG383">
        <f t="shared" si="48"/>
        <v>0</v>
      </c>
      <c r="DH383">
        <f t="shared" si="49"/>
        <v>0</v>
      </c>
      <c r="DI383">
        <f t="shared" si="50"/>
        <v>0</v>
      </c>
      <c r="DJ383">
        <f>DF383</f>
        <v>0.96</v>
      </c>
      <c r="DK383">
        <v>0</v>
      </c>
      <c r="DL383" t="s">
        <v>3</v>
      </c>
      <c r="DM383">
        <v>0</v>
      </c>
      <c r="DN383" t="s">
        <v>3</v>
      </c>
      <c r="DO383">
        <v>0</v>
      </c>
    </row>
    <row r="384" spans="1:119" x14ac:dyDescent="0.2">
      <c r="A384">
        <f>ROW(Source!A370)</f>
        <v>370</v>
      </c>
      <c r="B384">
        <v>150194011</v>
      </c>
      <c r="C384">
        <v>150196881</v>
      </c>
      <c r="D384">
        <v>147282019</v>
      </c>
      <c r="E384">
        <v>35</v>
      </c>
      <c r="F384">
        <v>1</v>
      </c>
      <c r="G384">
        <v>35</v>
      </c>
      <c r="H384">
        <v>1</v>
      </c>
      <c r="I384" t="s">
        <v>727</v>
      </c>
      <c r="J384" t="s">
        <v>3</v>
      </c>
      <c r="K384" t="s">
        <v>728</v>
      </c>
      <c r="L384">
        <v>1191</v>
      </c>
      <c r="N384">
        <v>1013</v>
      </c>
      <c r="O384" t="s">
        <v>729</v>
      </c>
      <c r="P384" t="s">
        <v>729</v>
      </c>
      <c r="Q384">
        <v>1</v>
      </c>
      <c r="W384">
        <v>0</v>
      </c>
      <c r="X384">
        <v>476480486</v>
      </c>
      <c r="Y384">
        <f>((AT384*0.75)*11)</f>
        <v>0.495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M384">
        <v>-2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0.06</v>
      </c>
      <c r="AU384" t="s">
        <v>32</v>
      </c>
      <c r="AV384">
        <v>1</v>
      </c>
      <c r="AW384">
        <v>2</v>
      </c>
      <c r="AX384">
        <v>150196892</v>
      </c>
      <c r="AY384">
        <v>1</v>
      </c>
      <c r="AZ384">
        <v>0</v>
      </c>
      <c r="BA384">
        <v>384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U384">
        <f>ROUND(AT384*Source!I370*AH384*AL384,2)</f>
        <v>0</v>
      </c>
      <c r="CV384">
        <f>ROUND(Y384*Source!I370,9)</f>
        <v>0.495</v>
      </c>
      <c r="CW384">
        <v>0</v>
      </c>
      <c r="CX384">
        <f>ROUND(Y384*Source!I370,9)</f>
        <v>0.495</v>
      </c>
      <c r="CY384">
        <f>AD384</f>
        <v>0</v>
      </c>
      <c r="CZ384">
        <f>AH384</f>
        <v>0</v>
      </c>
      <c r="DA384">
        <f>AL384</f>
        <v>1</v>
      </c>
      <c r="DB384">
        <f>ROUND(((ROUND(AT384*CZ384,2)*0.75)*11),6)</f>
        <v>0</v>
      </c>
      <c r="DC384">
        <f>ROUND(((ROUND(AT384*AG384,2)*0.75)*11),6)</f>
        <v>0</v>
      </c>
      <c r="DD384" t="s">
        <v>3</v>
      </c>
      <c r="DE384" t="s">
        <v>3</v>
      </c>
      <c r="DF384">
        <f t="shared" si="47"/>
        <v>0</v>
      </c>
      <c r="DG384">
        <f t="shared" si="48"/>
        <v>0</v>
      </c>
      <c r="DH384">
        <f t="shared" si="49"/>
        <v>0</v>
      </c>
      <c r="DI384">
        <f t="shared" si="50"/>
        <v>0</v>
      </c>
      <c r="DJ384">
        <f>DI384</f>
        <v>0</v>
      </c>
      <c r="DK384">
        <v>0</v>
      </c>
      <c r="DL384" t="s">
        <v>3</v>
      </c>
      <c r="DM384">
        <v>0</v>
      </c>
      <c r="DN384" t="s">
        <v>3</v>
      </c>
      <c r="DO384">
        <v>0</v>
      </c>
    </row>
    <row r="385" spans="1:119" x14ac:dyDescent="0.2">
      <c r="A385">
        <f>ROW(Source!A370)</f>
        <v>370</v>
      </c>
      <c r="B385">
        <v>150194011</v>
      </c>
      <c r="C385">
        <v>150196881</v>
      </c>
      <c r="D385">
        <v>147295400</v>
      </c>
      <c r="E385">
        <v>1</v>
      </c>
      <c r="F385">
        <v>1</v>
      </c>
      <c r="G385">
        <v>35</v>
      </c>
      <c r="H385">
        <v>2</v>
      </c>
      <c r="I385" t="s">
        <v>730</v>
      </c>
      <c r="J385" t="s">
        <v>731</v>
      </c>
      <c r="K385" t="s">
        <v>732</v>
      </c>
      <c r="L385">
        <v>1368</v>
      </c>
      <c r="N385">
        <v>1011</v>
      </c>
      <c r="O385" t="s">
        <v>733</v>
      </c>
      <c r="P385" t="s">
        <v>733</v>
      </c>
      <c r="Q385">
        <v>1</v>
      </c>
      <c r="W385">
        <v>0</v>
      </c>
      <c r="X385">
        <v>-1123321947</v>
      </c>
      <c r="Y385">
        <f>((AT385*0.75)*11)</f>
        <v>8.249999999999999E-2</v>
      </c>
      <c r="AA385">
        <v>0</v>
      </c>
      <c r="AB385">
        <v>789.86</v>
      </c>
      <c r="AC385">
        <v>515.51</v>
      </c>
      <c r="AD385">
        <v>0</v>
      </c>
      <c r="AE385">
        <v>0</v>
      </c>
      <c r="AF385">
        <v>789.86</v>
      </c>
      <c r="AG385">
        <v>515.51</v>
      </c>
      <c r="AH385">
        <v>0</v>
      </c>
      <c r="AI385">
        <v>1</v>
      </c>
      <c r="AJ385">
        <v>1</v>
      </c>
      <c r="AK385">
        <v>1</v>
      </c>
      <c r="AL385">
        <v>1</v>
      </c>
      <c r="AM385">
        <v>-2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0.01</v>
      </c>
      <c r="AU385" t="s">
        <v>32</v>
      </c>
      <c r="AV385">
        <v>0</v>
      </c>
      <c r="AW385">
        <v>2</v>
      </c>
      <c r="AX385">
        <v>150196893</v>
      </c>
      <c r="AY385">
        <v>1</v>
      </c>
      <c r="AZ385">
        <v>0</v>
      </c>
      <c r="BA385">
        <v>385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V385">
        <v>0</v>
      </c>
      <c r="CW385">
        <f>ROUND(Y385*Source!I370,9)</f>
        <v>8.2500000000000004E-2</v>
      </c>
      <c r="CX385">
        <f>ROUND(Y385*Source!I370,9)</f>
        <v>8.2500000000000004E-2</v>
      </c>
      <c r="CY385">
        <f>AB385</f>
        <v>789.86</v>
      </c>
      <c r="CZ385">
        <f>AF385</f>
        <v>789.86</v>
      </c>
      <c r="DA385">
        <f>AJ385</f>
        <v>1</v>
      </c>
      <c r="DB385">
        <f>ROUND(((ROUND(AT385*CZ385,2)*0.75)*11),6)</f>
        <v>65.174999999999997</v>
      </c>
      <c r="DC385">
        <f>ROUND(((ROUND(AT385*AG385,2)*0.75)*11),6)</f>
        <v>42.57</v>
      </c>
      <c r="DD385" t="s">
        <v>3</v>
      </c>
      <c r="DE385" t="s">
        <v>3</v>
      </c>
      <c r="DF385">
        <f t="shared" ref="DF385:DF448" si="64">ROUND(ROUND(AE385,2)*CX385,2)</f>
        <v>0</v>
      </c>
      <c r="DG385">
        <f t="shared" ref="DG385:DG448" si="65">ROUND(ROUND(AF385,2)*CX385,2)</f>
        <v>65.16</v>
      </c>
      <c r="DH385">
        <f t="shared" ref="DH385:DH448" si="66">ROUND(ROUND(AG385,2)*CX385,2)</f>
        <v>42.53</v>
      </c>
      <c r="DI385">
        <f t="shared" ref="DI385:DI448" si="67">ROUND(ROUND(AH385,2)*CX385,2)</f>
        <v>0</v>
      </c>
      <c r="DJ385">
        <f>DG385</f>
        <v>65.16</v>
      </c>
      <c r="DK385">
        <v>0</v>
      </c>
      <c r="DL385" t="s">
        <v>3</v>
      </c>
      <c r="DM385">
        <v>0</v>
      </c>
      <c r="DN385" t="s">
        <v>3</v>
      </c>
      <c r="DO385">
        <v>0</v>
      </c>
    </row>
    <row r="386" spans="1:119" x14ac:dyDescent="0.2">
      <c r="A386">
        <f>ROW(Source!A370)</f>
        <v>370</v>
      </c>
      <c r="B386">
        <v>150194011</v>
      </c>
      <c r="C386">
        <v>150196881</v>
      </c>
      <c r="D386">
        <v>147297319</v>
      </c>
      <c r="E386">
        <v>1</v>
      </c>
      <c r="F386">
        <v>1</v>
      </c>
      <c r="G386">
        <v>35</v>
      </c>
      <c r="H386">
        <v>3</v>
      </c>
      <c r="I386" t="s">
        <v>738</v>
      </c>
      <c r="J386" t="s">
        <v>739</v>
      </c>
      <c r="K386" t="s">
        <v>740</v>
      </c>
      <c r="L386">
        <v>1346</v>
      </c>
      <c r="N386">
        <v>1009</v>
      </c>
      <c r="O386" t="s">
        <v>741</v>
      </c>
      <c r="P386" t="s">
        <v>741</v>
      </c>
      <c r="Q386">
        <v>1</v>
      </c>
      <c r="W386">
        <v>0</v>
      </c>
      <c r="X386">
        <v>1286462142</v>
      </c>
      <c r="Y386">
        <f>((AT386*1)*11)</f>
        <v>2.1999999999999999E-2</v>
      </c>
      <c r="AA386">
        <v>412.97</v>
      </c>
      <c r="AB386">
        <v>0</v>
      </c>
      <c r="AC386">
        <v>0</v>
      </c>
      <c r="AD386">
        <v>0</v>
      </c>
      <c r="AE386">
        <v>412.97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M386">
        <v>-2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2E-3</v>
      </c>
      <c r="AU386" t="s">
        <v>31</v>
      </c>
      <c r="AV386">
        <v>0</v>
      </c>
      <c r="AW386">
        <v>2</v>
      </c>
      <c r="AX386">
        <v>150196894</v>
      </c>
      <c r="AY386">
        <v>1</v>
      </c>
      <c r="AZ386">
        <v>0</v>
      </c>
      <c r="BA386">
        <v>386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V386">
        <v>0</v>
      </c>
      <c r="CW386">
        <v>0</v>
      </c>
      <c r="CX386">
        <f>ROUND(Y386*Source!I370,9)</f>
        <v>2.1999999999999999E-2</v>
      </c>
      <c r="CY386">
        <f>AA386</f>
        <v>412.97</v>
      </c>
      <c r="CZ386">
        <f>AE386</f>
        <v>412.97</v>
      </c>
      <c r="DA386">
        <f>AI386</f>
        <v>1</v>
      </c>
      <c r="DB386">
        <f>ROUND(((ROUND(AT386*CZ386,2)*1)*11),6)</f>
        <v>9.1300000000000008</v>
      </c>
      <c r="DC386">
        <f>ROUND(((ROUND(AT386*AG386,2)*1)*11),6)</f>
        <v>0</v>
      </c>
      <c r="DD386" t="s">
        <v>3</v>
      </c>
      <c r="DE386" t="s">
        <v>3</v>
      </c>
      <c r="DF386">
        <f t="shared" si="64"/>
        <v>9.09</v>
      </c>
      <c r="DG386">
        <f t="shared" si="65"/>
        <v>0</v>
      </c>
      <c r="DH386">
        <f t="shared" si="66"/>
        <v>0</v>
      </c>
      <c r="DI386">
        <f t="shared" si="67"/>
        <v>0</v>
      </c>
      <c r="DJ386">
        <f>DF386</f>
        <v>9.09</v>
      </c>
      <c r="DK386">
        <v>0</v>
      </c>
      <c r="DL386" t="s">
        <v>3</v>
      </c>
      <c r="DM386">
        <v>0</v>
      </c>
      <c r="DN386" t="s">
        <v>3</v>
      </c>
      <c r="DO386">
        <v>0</v>
      </c>
    </row>
    <row r="387" spans="1:119" x14ac:dyDescent="0.2">
      <c r="A387">
        <f>ROW(Source!A370)</f>
        <v>370</v>
      </c>
      <c r="B387">
        <v>150194011</v>
      </c>
      <c r="C387">
        <v>150196881</v>
      </c>
      <c r="D387">
        <v>147297226</v>
      </c>
      <c r="E387">
        <v>1</v>
      </c>
      <c r="F387">
        <v>1</v>
      </c>
      <c r="G387">
        <v>35</v>
      </c>
      <c r="H387">
        <v>3</v>
      </c>
      <c r="I387" t="s">
        <v>742</v>
      </c>
      <c r="J387" t="s">
        <v>743</v>
      </c>
      <c r="K387" t="s">
        <v>744</v>
      </c>
      <c r="L387">
        <v>1346</v>
      </c>
      <c r="N387">
        <v>1009</v>
      </c>
      <c r="O387" t="s">
        <v>741</v>
      </c>
      <c r="P387" t="s">
        <v>741</v>
      </c>
      <c r="Q387">
        <v>1</v>
      </c>
      <c r="W387">
        <v>0</v>
      </c>
      <c r="X387">
        <v>-1814974188</v>
      </c>
      <c r="Y387">
        <f>((AT387*1)*11)</f>
        <v>1.0999999999999999E-2</v>
      </c>
      <c r="AA387">
        <v>271.95999999999998</v>
      </c>
      <c r="AB387">
        <v>0</v>
      </c>
      <c r="AC387">
        <v>0</v>
      </c>
      <c r="AD387">
        <v>0</v>
      </c>
      <c r="AE387">
        <v>271.95999999999998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M387">
        <v>-2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1E-3</v>
      </c>
      <c r="AU387" t="s">
        <v>31</v>
      </c>
      <c r="AV387">
        <v>0</v>
      </c>
      <c r="AW387">
        <v>2</v>
      </c>
      <c r="AX387">
        <v>150196895</v>
      </c>
      <c r="AY387">
        <v>1</v>
      </c>
      <c r="AZ387">
        <v>0</v>
      </c>
      <c r="BA387">
        <v>387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V387">
        <v>0</v>
      </c>
      <c r="CW387">
        <v>0</v>
      </c>
      <c r="CX387">
        <f>ROUND(Y387*Source!I370,9)</f>
        <v>1.0999999999999999E-2</v>
      </c>
      <c r="CY387">
        <f>AA387</f>
        <v>271.95999999999998</v>
      </c>
      <c r="CZ387">
        <f>AE387</f>
        <v>271.95999999999998</v>
      </c>
      <c r="DA387">
        <f>AI387</f>
        <v>1</v>
      </c>
      <c r="DB387">
        <f>ROUND(((ROUND(AT387*CZ387,2)*1)*11),6)</f>
        <v>2.97</v>
      </c>
      <c r="DC387">
        <f>ROUND(((ROUND(AT387*AG387,2)*1)*11),6)</f>
        <v>0</v>
      </c>
      <c r="DD387" t="s">
        <v>3</v>
      </c>
      <c r="DE387" t="s">
        <v>3</v>
      </c>
      <c r="DF387">
        <f t="shared" si="64"/>
        <v>2.99</v>
      </c>
      <c r="DG387">
        <f t="shared" si="65"/>
        <v>0</v>
      </c>
      <c r="DH387">
        <f t="shared" si="66"/>
        <v>0</v>
      </c>
      <c r="DI387">
        <f t="shared" si="67"/>
        <v>0</v>
      </c>
      <c r="DJ387">
        <f>DF387</f>
        <v>2.99</v>
      </c>
      <c r="DK387">
        <v>0</v>
      </c>
      <c r="DL387" t="s">
        <v>3</v>
      </c>
      <c r="DM387">
        <v>0</v>
      </c>
      <c r="DN387" t="s">
        <v>3</v>
      </c>
      <c r="DO387">
        <v>0</v>
      </c>
    </row>
    <row r="388" spans="1:119" x14ac:dyDescent="0.2">
      <c r="A388">
        <f>ROW(Source!A370)</f>
        <v>370</v>
      </c>
      <c r="B388">
        <v>150194011</v>
      </c>
      <c r="C388">
        <v>150196881</v>
      </c>
      <c r="D388">
        <v>147297361</v>
      </c>
      <c r="E388">
        <v>1</v>
      </c>
      <c r="F388">
        <v>1</v>
      </c>
      <c r="G388">
        <v>35</v>
      </c>
      <c r="H388">
        <v>3</v>
      </c>
      <c r="I388" t="s">
        <v>748</v>
      </c>
      <c r="J388" t="s">
        <v>749</v>
      </c>
      <c r="K388" t="s">
        <v>750</v>
      </c>
      <c r="L388">
        <v>1327</v>
      </c>
      <c r="N388">
        <v>1005</v>
      </c>
      <c r="O388" t="s">
        <v>751</v>
      </c>
      <c r="P388" t="s">
        <v>751</v>
      </c>
      <c r="Q388">
        <v>1</v>
      </c>
      <c r="W388">
        <v>0</v>
      </c>
      <c r="X388">
        <v>1402440005</v>
      </c>
      <c r="Y388">
        <f>((AT388*1)*11)</f>
        <v>0.22</v>
      </c>
      <c r="AA388">
        <v>48.08</v>
      </c>
      <c r="AB388">
        <v>0</v>
      </c>
      <c r="AC388">
        <v>0</v>
      </c>
      <c r="AD388">
        <v>0</v>
      </c>
      <c r="AE388">
        <v>48.08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M388">
        <v>-2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3</v>
      </c>
      <c r="AT388">
        <v>0.02</v>
      </c>
      <c r="AU388" t="s">
        <v>31</v>
      </c>
      <c r="AV388">
        <v>0</v>
      </c>
      <c r="AW388">
        <v>2</v>
      </c>
      <c r="AX388">
        <v>150196896</v>
      </c>
      <c r="AY388">
        <v>1</v>
      </c>
      <c r="AZ388">
        <v>0</v>
      </c>
      <c r="BA388">
        <v>388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V388">
        <v>0</v>
      </c>
      <c r="CW388">
        <v>0</v>
      </c>
      <c r="CX388">
        <f>ROUND(Y388*Source!I370,9)</f>
        <v>0.22</v>
      </c>
      <c r="CY388">
        <f>AA388</f>
        <v>48.08</v>
      </c>
      <c r="CZ388">
        <f>AE388</f>
        <v>48.08</v>
      </c>
      <c r="DA388">
        <f>AI388</f>
        <v>1</v>
      </c>
      <c r="DB388">
        <f>ROUND(((ROUND(AT388*CZ388,2)*1)*11),6)</f>
        <v>10.56</v>
      </c>
      <c r="DC388">
        <f>ROUND(((ROUND(AT388*AG388,2)*1)*11),6)</f>
        <v>0</v>
      </c>
      <c r="DD388" t="s">
        <v>3</v>
      </c>
      <c r="DE388" t="s">
        <v>3</v>
      </c>
      <c r="DF388">
        <f t="shared" si="64"/>
        <v>10.58</v>
      </c>
      <c r="DG388">
        <f t="shared" si="65"/>
        <v>0</v>
      </c>
      <c r="DH388">
        <f t="shared" si="66"/>
        <v>0</v>
      </c>
      <c r="DI388">
        <f t="shared" si="67"/>
        <v>0</v>
      </c>
      <c r="DJ388">
        <f>DF388</f>
        <v>10.58</v>
      </c>
      <c r="DK388">
        <v>0</v>
      </c>
      <c r="DL388" t="s">
        <v>3</v>
      </c>
      <c r="DM388">
        <v>0</v>
      </c>
      <c r="DN388" t="s">
        <v>3</v>
      </c>
      <c r="DO388">
        <v>0</v>
      </c>
    </row>
    <row r="389" spans="1:119" x14ac:dyDescent="0.2">
      <c r="A389">
        <f>ROW(Source!A406)</f>
        <v>406</v>
      </c>
      <c r="B389">
        <v>150194011</v>
      </c>
      <c r="C389">
        <v>150196897</v>
      </c>
      <c r="D389">
        <v>147282019</v>
      </c>
      <c r="E389">
        <v>35</v>
      </c>
      <c r="F389">
        <v>1</v>
      </c>
      <c r="G389">
        <v>35</v>
      </c>
      <c r="H389">
        <v>1</v>
      </c>
      <c r="I389" t="s">
        <v>727</v>
      </c>
      <c r="J389" t="s">
        <v>3</v>
      </c>
      <c r="K389" t="s">
        <v>728</v>
      </c>
      <c r="L389">
        <v>1191</v>
      </c>
      <c r="N389">
        <v>1013</v>
      </c>
      <c r="O389" t="s">
        <v>729</v>
      </c>
      <c r="P389" t="s">
        <v>729</v>
      </c>
      <c r="Q389">
        <v>1</v>
      </c>
      <c r="W389">
        <v>0</v>
      </c>
      <c r="X389">
        <v>476480486</v>
      </c>
      <c r="Y389">
        <f t="shared" ref="Y389:Y420" si="68">AT389</f>
        <v>63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M389">
        <v>-2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63</v>
      </c>
      <c r="AU389" t="s">
        <v>3</v>
      </c>
      <c r="AV389">
        <v>1</v>
      </c>
      <c r="AW389">
        <v>2</v>
      </c>
      <c r="AX389">
        <v>150196918</v>
      </c>
      <c r="AY389">
        <v>1</v>
      </c>
      <c r="AZ389">
        <v>0</v>
      </c>
      <c r="BA389">
        <v>389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U389">
        <f>ROUND(AT389*Source!I406*AH389*AL389,2)</f>
        <v>0</v>
      </c>
      <c r="CV389">
        <f>ROUND(Y389*Source!I406,9)</f>
        <v>126</v>
      </c>
      <c r="CW389">
        <v>0</v>
      </c>
      <c r="CX389">
        <f>ROUND(Y389*Source!I406,9)</f>
        <v>126</v>
      </c>
      <c r="CY389">
        <f>AD389</f>
        <v>0</v>
      </c>
      <c r="CZ389">
        <f>AH389</f>
        <v>0</v>
      </c>
      <c r="DA389">
        <f>AL389</f>
        <v>1</v>
      </c>
      <c r="DB389">
        <f t="shared" ref="DB389:DB420" si="69">ROUND(ROUND(AT389*CZ389,2),6)</f>
        <v>0</v>
      </c>
      <c r="DC389">
        <f t="shared" ref="DC389:DC420" si="70">ROUND(ROUND(AT389*AG389,2),6)</f>
        <v>0</v>
      </c>
      <c r="DD389" t="s">
        <v>3</v>
      </c>
      <c r="DE389" t="s">
        <v>3</v>
      </c>
      <c r="DF389">
        <f t="shared" si="64"/>
        <v>0</v>
      </c>
      <c r="DG389">
        <f t="shared" si="65"/>
        <v>0</v>
      </c>
      <c r="DH389">
        <f t="shared" si="66"/>
        <v>0</v>
      </c>
      <c r="DI389">
        <f t="shared" si="67"/>
        <v>0</v>
      </c>
      <c r="DJ389">
        <f>DI389</f>
        <v>0</v>
      </c>
      <c r="DK389">
        <v>0</v>
      </c>
      <c r="DL389" t="s">
        <v>3</v>
      </c>
      <c r="DM389">
        <v>0</v>
      </c>
      <c r="DN389" t="s">
        <v>3</v>
      </c>
      <c r="DO389">
        <v>0</v>
      </c>
    </row>
    <row r="390" spans="1:119" x14ac:dyDescent="0.2">
      <c r="A390">
        <f>ROW(Source!A406)</f>
        <v>406</v>
      </c>
      <c r="B390">
        <v>150194011</v>
      </c>
      <c r="C390">
        <v>150196897</v>
      </c>
      <c r="D390">
        <v>147296592</v>
      </c>
      <c r="E390">
        <v>1</v>
      </c>
      <c r="F390">
        <v>1</v>
      </c>
      <c r="G390">
        <v>35</v>
      </c>
      <c r="H390">
        <v>3</v>
      </c>
      <c r="I390" t="s">
        <v>780</v>
      </c>
      <c r="J390" t="s">
        <v>781</v>
      </c>
      <c r="K390" t="s">
        <v>782</v>
      </c>
      <c r="L390">
        <v>1348</v>
      </c>
      <c r="N390">
        <v>1009</v>
      </c>
      <c r="O390" t="s">
        <v>737</v>
      </c>
      <c r="P390" t="s">
        <v>737</v>
      </c>
      <c r="Q390">
        <v>1000</v>
      </c>
      <c r="W390">
        <v>0</v>
      </c>
      <c r="X390">
        <v>425402807</v>
      </c>
      <c r="Y390">
        <f t="shared" si="68"/>
        <v>2.9999999999999997E-4</v>
      </c>
      <c r="AA390">
        <v>169525.77</v>
      </c>
      <c r="AB390">
        <v>0</v>
      </c>
      <c r="AC390">
        <v>0</v>
      </c>
      <c r="AD390">
        <v>0</v>
      </c>
      <c r="AE390">
        <v>169525.77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M390">
        <v>-2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2.9999999999999997E-4</v>
      </c>
      <c r="AU390" t="s">
        <v>3</v>
      </c>
      <c r="AV390">
        <v>0</v>
      </c>
      <c r="AW390">
        <v>2</v>
      </c>
      <c r="AX390">
        <v>150196919</v>
      </c>
      <c r="AY390">
        <v>1</v>
      </c>
      <c r="AZ390">
        <v>0</v>
      </c>
      <c r="BA390">
        <v>390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V390">
        <v>0</v>
      </c>
      <c r="CW390">
        <v>0</v>
      </c>
      <c r="CX390">
        <f>ROUND(Y390*Source!I406,9)</f>
        <v>5.9999999999999995E-4</v>
      </c>
      <c r="CY390">
        <f t="shared" ref="CY390:CY398" si="71">AA390</f>
        <v>169525.77</v>
      </c>
      <c r="CZ390">
        <f t="shared" ref="CZ390:CZ398" si="72">AE390</f>
        <v>169525.77</v>
      </c>
      <c r="DA390">
        <f t="shared" ref="DA390:DA398" si="73">AI390</f>
        <v>1</v>
      </c>
      <c r="DB390">
        <f t="shared" si="69"/>
        <v>50.86</v>
      </c>
      <c r="DC390">
        <f t="shared" si="70"/>
        <v>0</v>
      </c>
      <c r="DD390" t="s">
        <v>3</v>
      </c>
      <c r="DE390" t="s">
        <v>3</v>
      </c>
      <c r="DF390">
        <f t="shared" si="64"/>
        <v>101.72</v>
      </c>
      <c r="DG390">
        <f t="shared" si="65"/>
        <v>0</v>
      </c>
      <c r="DH390">
        <f t="shared" si="66"/>
        <v>0</v>
      </c>
      <c r="DI390">
        <f t="shared" si="67"/>
        <v>0</v>
      </c>
      <c r="DJ390">
        <f t="shared" ref="DJ390:DJ398" si="74">DF390</f>
        <v>101.72</v>
      </c>
      <c r="DK390">
        <v>0</v>
      </c>
      <c r="DL390" t="s">
        <v>3</v>
      </c>
      <c r="DM390">
        <v>0</v>
      </c>
      <c r="DN390" t="s">
        <v>3</v>
      </c>
      <c r="DO390">
        <v>0</v>
      </c>
    </row>
    <row r="391" spans="1:119" x14ac:dyDescent="0.2">
      <c r="A391">
        <f>ROW(Source!A406)</f>
        <v>406</v>
      </c>
      <c r="B391">
        <v>150194011</v>
      </c>
      <c r="C391">
        <v>150196897</v>
      </c>
      <c r="D391">
        <v>147296666</v>
      </c>
      <c r="E391">
        <v>1</v>
      </c>
      <c r="F391">
        <v>1</v>
      </c>
      <c r="G391">
        <v>35</v>
      </c>
      <c r="H391">
        <v>3</v>
      </c>
      <c r="I391" t="s">
        <v>783</v>
      </c>
      <c r="J391" t="s">
        <v>784</v>
      </c>
      <c r="K391" t="s">
        <v>785</v>
      </c>
      <c r="L391">
        <v>1348</v>
      </c>
      <c r="N391">
        <v>1009</v>
      </c>
      <c r="O391" t="s">
        <v>737</v>
      </c>
      <c r="P391" t="s">
        <v>737</v>
      </c>
      <c r="Q391">
        <v>1000</v>
      </c>
      <c r="W391">
        <v>0</v>
      </c>
      <c r="X391">
        <v>-1078613856</v>
      </c>
      <c r="Y391">
        <f t="shared" si="68"/>
        <v>1E-4</v>
      </c>
      <c r="AA391">
        <v>252301.59</v>
      </c>
      <c r="AB391">
        <v>0</v>
      </c>
      <c r="AC391">
        <v>0</v>
      </c>
      <c r="AD391">
        <v>0</v>
      </c>
      <c r="AE391">
        <v>252301.59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M391">
        <v>-2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3</v>
      </c>
      <c r="AT391">
        <v>1E-4</v>
      </c>
      <c r="AU391" t="s">
        <v>3</v>
      </c>
      <c r="AV391">
        <v>0</v>
      </c>
      <c r="AW391">
        <v>2</v>
      </c>
      <c r="AX391">
        <v>150196920</v>
      </c>
      <c r="AY391">
        <v>1</v>
      </c>
      <c r="AZ391">
        <v>0</v>
      </c>
      <c r="BA391">
        <v>391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V391">
        <v>0</v>
      </c>
      <c r="CW391">
        <v>0</v>
      </c>
      <c r="CX391">
        <f>ROUND(Y391*Source!I406,9)</f>
        <v>2.0000000000000001E-4</v>
      </c>
      <c r="CY391">
        <f t="shared" si="71"/>
        <v>252301.59</v>
      </c>
      <c r="CZ391">
        <f t="shared" si="72"/>
        <v>252301.59</v>
      </c>
      <c r="DA391">
        <f t="shared" si="73"/>
        <v>1</v>
      </c>
      <c r="DB391">
        <f t="shared" si="69"/>
        <v>25.23</v>
      </c>
      <c r="DC391">
        <f t="shared" si="70"/>
        <v>0</v>
      </c>
      <c r="DD391" t="s">
        <v>3</v>
      </c>
      <c r="DE391" t="s">
        <v>3</v>
      </c>
      <c r="DF391">
        <f t="shared" si="64"/>
        <v>50.46</v>
      </c>
      <c r="DG391">
        <f t="shared" si="65"/>
        <v>0</v>
      </c>
      <c r="DH391">
        <f t="shared" si="66"/>
        <v>0</v>
      </c>
      <c r="DI391">
        <f t="shared" si="67"/>
        <v>0</v>
      </c>
      <c r="DJ391">
        <f t="shared" si="74"/>
        <v>50.46</v>
      </c>
      <c r="DK391">
        <v>0</v>
      </c>
      <c r="DL391" t="s">
        <v>3</v>
      </c>
      <c r="DM391">
        <v>0</v>
      </c>
      <c r="DN391" t="s">
        <v>3</v>
      </c>
      <c r="DO391">
        <v>0</v>
      </c>
    </row>
    <row r="392" spans="1:119" x14ac:dyDescent="0.2">
      <c r="A392">
        <f>ROW(Source!A406)</f>
        <v>406</v>
      </c>
      <c r="B392">
        <v>150194011</v>
      </c>
      <c r="C392">
        <v>150196897</v>
      </c>
      <c r="D392">
        <v>147297383</v>
      </c>
      <c r="E392">
        <v>1</v>
      </c>
      <c r="F392">
        <v>1</v>
      </c>
      <c r="G392">
        <v>35</v>
      </c>
      <c r="H392">
        <v>3</v>
      </c>
      <c r="I392" t="s">
        <v>826</v>
      </c>
      <c r="J392" t="s">
        <v>827</v>
      </c>
      <c r="K392" t="s">
        <v>828</v>
      </c>
      <c r="L392">
        <v>1327</v>
      </c>
      <c r="N392">
        <v>1005</v>
      </c>
      <c r="O392" t="s">
        <v>751</v>
      </c>
      <c r="P392" t="s">
        <v>751</v>
      </c>
      <c r="Q392">
        <v>1</v>
      </c>
      <c r="W392">
        <v>0</v>
      </c>
      <c r="X392">
        <v>1706629258</v>
      </c>
      <c r="Y392">
        <f t="shared" si="68"/>
        <v>1.9</v>
      </c>
      <c r="AA392">
        <v>180.22</v>
      </c>
      <c r="AB392">
        <v>0</v>
      </c>
      <c r="AC392">
        <v>0</v>
      </c>
      <c r="AD392">
        <v>0</v>
      </c>
      <c r="AE392">
        <v>180.22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M392">
        <v>-2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1.9</v>
      </c>
      <c r="AU392" t="s">
        <v>3</v>
      </c>
      <c r="AV392">
        <v>0</v>
      </c>
      <c r="AW392">
        <v>2</v>
      </c>
      <c r="AX392">
        <v>150196921</v>
      </c>
      <c r="AY392">
        <v>1</v>
      </c>
      <c r="AZ392">
        <v>0</v>
      </c>
      <c r="BA392">
        <v>392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V392">
        <v>0</v>
      </c>
      <c r="CW392">
        <v>0</v>
      </c>
      <c r="CX392">
        <f>ROUND(Y392*Source!I406,9)</f>
        <v>3.8</v>
      </c>
      <c r="CY392">
        <f t="shared" si="71"/>
        <v>180.22</v>
      </c>
      <c r="CZ392">
        <f t="shared" si="72"/>
        <v>180.22</v>
      </c>
      <c r="DA392">
        <f t="shared" si="73"/>
        <v>1</v>
      </c>
      <c r="DB392">
        <f t="shared" si="69"/>
        <v>342.42</v>
      </c>
      <c r="DC392">
        <f t="shared" si="70"/>
        <v>0</v>
      </c>
      <c r="DD392" t="s">
        <v>3</v>
      </c>
      <c r="DE392" t="s">
        <v>3</v>
      </c>
      <c r="DF392">
        <f t="shared" si="64"/>
        <v>684.84</v>
      </c>
      <c r="DG392">
        <f t="shared" si="65"/>
        <v>0</v>
      </c>
      <c r="DH392">
        <f t="shared" si="66"/>
        <v>0</v>
      </c>
      <c r="DI392">
        <f t="shared" si="67"/>
        <v>0</v>
      </c>
      <c r="DJ392">
        <f t="shared" si="74"/>
        <v>684.84</v>
      </c>
      <c r="DK392">
        <v>0</v>
      </c>
      <c r="DL392" t="s">
        <v>3</v>
      </c>
      <c r="DM392">
        <v>0</v>
      </c>
      <c r="DN392" t="s">
        <v>3</v>
      </c>
      <c r="DO392">
        <v>0</v>
      </c>
    </row>
    <row r="393" spans="1:119" x14ac:dyDescent="0.2">
      <c r="A393">
        <f>ROW(Source!A406)</f>
        <v>406</v>
      </c>
      <c r="B393">
        <v>150194011</v>
      </c>
      <c r="C393">
        <v>150196897</v>
      </c>
      <c r="D393">
        <v>147295797</v>
      </c>
      <c r="E393">
        <v>1</v>
      </c>
      <c r="F393">
        <v>1</v>
      </c>
      <c r="G393">
        <v>35</v>
      </c>
      <c r="H393">
        <v>3</v>
      </c>
      <c r="I393" t="s">
        <v>795</v>
      </c>
      <c r="J393" t="s">
        <v>796</v>
      </c>
      <c r="K393" t="s">
        <v>797</v>
      </c>
      <c r="L393">
        <v>1339</v>
      </c>
      <c r="N393">
        <v>1007</v>
      </c>
      <c r="O393" t="s">
        <v>798</v>
      </c>
      <c r="P393" t="s">
        <v>798</v>
      </c>
      <c r="Q393">
        <v>1</v>
      </c>
      <c r="W393">
        <v>0</v>
      </c>
      <c r="X393">
        <v>-846764371</v>
      </c>
      <c r="Y393">
        <f t="shared" si="68"/>
        <v>0.5</v>
      </c>
      <c r="AA393">
        <v>79.62</v>
      </c>
      <c r="AB393">
        <v>0</v>
      </c>
      <c r="AC393">
        <v>0</v>
      </c>
      <c r="AD393">
        <v>0</v>
      </c>
      <c r="AE393">
        <v>79.62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M393">
        <v>-2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3</v>
      </c>
      <c r="AT393">
        <v>0.5</v>
      </c>
      <c r="AU393" t="s">
        <v>3</v>
      </c>
      <c r="AV393">
        <v>0</v>
      </c>
      <c r="AW393">
        <v>2</v>
      </c>
      <c r="AX393">
        <v>150196922</v>
      </c>
      <c r="AY393">
        <v>1</v>
      </c>
      <c r="AZ393">
        <v>0</v>
      </c>
      <c r="BA393">
        <v>393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V393">
        <v>0</v>
      </c>
      <c r="CW393">
        <v>0</v>
      </c>
      <c r="CX393">
        <f>ROUND(Y393*Source!I406,9)</f>
        <v>1</v>
      </c>
      <c r="CY393">
        <f t="shared" si="71"/>
        <v>79.62</v>
      </c>
      <c r="CZ393">
        <f t="shared" si="72"/>
        <v>79.62</v>
      </c>
      <c r="DA393">
        <f t="shared" si="73"/>
        <v>1</v>
      </c>
      <c r="DB393">
        <f t="shared" si="69"/>
        <v>39.81</v>
      </c>
      <c r="DC393">
        <f t="shared" si="70"/>
        <v>0</v>
      </c>
      <c r="DD393" t="s">
        <v>3</v>
      </c>
      <c r="DE393" t="s">
        <v>3</v>
      </c>
      <c r="DF393">
        <f t="shared" si="64"/>
        <v>79.62</v>
      </c>
      <c r="DG393">
        <f t="shared" si="65"/>
        <v>0</v>
      </c>
      <c r="DH393">
        <f t="shared" si="66"/>
        <v>0</v>
      </c>
      <c r="DI393">
        <f t="shared" si="67"/>
        <v>0</v>
      </c>
      <c r="DJ393">
        <f t="shared" si="74"/>
        <v>79.62</v>
      </c>
      <c r="DK393">
        <v>0</v>
      </c>
      <c r="DL393" t="s">
        <v>3</v>
      </c>
      <c r="DM393">
        <v>0</v>
      </c>
      <c r="DN393" t="s">
        <v>3</v>
      </c>
      <c r="DO393">
        <v>0</v>
      </c>
    </row>
    <row r="394" spans="1:119" x14ac:dyDescent="0.2">
      <c r="A394">
        <f>ROW(Source!A406)</f>
        <v>406</v>
      </c>
      <c r="B394">
        <v>150194011</v>
      </c>
      <c r="C394">
        <v>150196897</v>
      </c>
      <c r="D394">
        <v>147295789</v>
      </c>
      <c r="E394">
        <v>1</v>
      </c>
      <c r="F394">
        <v>1</v>
      </c>
      <c r="G394">
        <v>35</v>
      </c>
      <c r="H394">
        <v>3</v>
      </c>
      <c r="I394" t="s">
        <v>799</v>
      </c>
      <c r="J394" t="s">
        <v>800</v>
      </c>
      <c r="K394" t="s">
        <v>801</v>
      </c>
      <c r="L394">
        <v>1339</v>
      </c>
      <c r="N394">
        <v>1007</v>
      </c>
      <c r="O394" t="s">
        <v>798</v>
      </c>
      <c r="P394" t="s">
        <v>798</v>
      </c>
      <c r="Q394">
        <v>1</v>
      </c>
      <c r="W394">
        <v>0</v>
      </c>
      <c r="X394">
        <v>997537612</v>
      </c>
      <c r="Y394">
        <f t="shared" si="68"/>
        <v>0.3</v>
      </c>
      <c r="AA394">
        <v>715.78</v>
      </c>
      <c r="AB394">
        <v>0</v>
      </c>
      <c r="AC394">
        <v>0</v>
      </c>
      <c r="AD394">
        <v>0</v>
      </c>
      <c r="AE394">
        <v>715.78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M394">
        <v>-2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0.3</v>
      </c>
      <c r="AU394" t="s">
        <v>3</v>
      </c>
      <c r="AV394">
        <v>0</v>
      </c>
      <c r="AW394">
        <v>2</v>
      </c>
      <c r="AX394">
        <v>150196923</v>
      </c>
      <c r="AY394">
        <v>1</v>
      </c>
      <c r="AZ394">
        <v>0</v>
      </c>
      <c r="BA394">
        <v>394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V394">
        <v>0</v>
      </c>
      <c r="CW394">
        <v>0</v>
      </c>
      <c r="CX394">
        <f>ROUND(Y394*Source!I406,9)</f>
        <v>0.6</v>
      </c>
      <c r="CY394">
        <f t="shared" si="71"/>
        <v>715.78</v>
      </c>
      <c r="CZ394">
        <f t="shared" si="72"/>
        <v>715.78</v>
      </c>
      <c r="DA394">
        <f t="shared" si="73"/>
        <v>1</v>
      </c>
      <c r="DB394">
        <f t="shared" si="69"/>
        <v>214.73</v>
      </c>
      <c r="DC394">
        <f t="shared" si="70"/>
        <v>0</v>
      </c>
      <c r="DD394" t="s">
        <v>3</v>
      </c>
      <c r="DE394" t="s">
        <v>3</v>
      </c>
      <c r="DF394">
        <f t="shared" si="64"/>
        <v>429.47</v>
      </c>
      <c r="DG394">
        <f t="shared" si="65"/>
        <v>0</v>
      </c>
      <c r="DH394">
        <f t="shared" si="66"/>
        <v>0</v>
      </c>
      <c r="DI394">
        <f t="shared" si="67"/>
        <v>0</v>
      </c>
      <c r="DJ394">
        <f t="shared" si="74"/>
        <v>429.47</v>
      </c>
      <c r="DK394">
        <v>0</v>
      </c>
      <c r="DL394" t="s">
        <v>3</v>
      </c>
      <c r="DM394">
        <v>0</v>
      </c>
      <c r="DN394" t="s">
        <v>3</v>
      </c>
      <c r="DO394">
        <v>0</v>
      </c>
    </row>
    <row r="395" spans="1:119" x14ac:dyDescent="0.2">
      <c r="A395">
        <f>ROW(Source!A406)</f>
        <v>406</v>
      </c>
      <c r="B395">
        <v>150194011</v>
      </c>
      <c r="C395">
        <v>150196897</v>
      </c>
      <c r="D395">
        <v>147295833</v>
      </c>
      <c r="E395">
        <v>1</v>
      </c>
      <c r="F395">
        <v>1</v>
      </c>
      <c r="G395">
        <v>35</v>
      </c>
      <c r="H395">
        <v>3</v>
      </c>
      <c r="I395" t="s">
        <v>802</v>
      </c>
      <c r="J395" t="s">
        <v>803</v>
      </c>
      <c r="K395" t="s">
        <v>804</v>
      </c>
      <c r="L395">
        <v>1348</v>
      </c>
      <c r="N395">
        <v>1009</v>
      </c>
      <c r="O395" t="s">
        <v>737</v>
      </c>
      <c r="P395" t="s">
        <v>737</v>
      </c>
      <c r="Q395">
        <v>1000</v>
      </c>
      <c r="W395">
        <v>0</v>
      </c>
      <c r="X395">
        <v>-1807663441</v>
      </c>
      <c r="Y395">
        <f t="shared" si="68"/>
        <v>1E-4</v>
      </c>
      <c r="AA395">
        <v>205731.7</v>
      </c>
      <c r="AB395">
        <v>0</v>
      </c>
      <c r="AC395">
        <v>0</v>
      </c>
      <c r="AD395">
        <v>0</v>
      </c>
      <c r="AE395">
        <v>205731.7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M395">
        <v>-2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1E-4</v>
      </c>
      <c r="AU395" t="s">
        <v>3</v>
      </c>
      <c r="AV395">
        <v>0</v>
      </c>
      <c r="AW395">
        <v>2</v>
      </c>
      <c r="AX395">
        <v>150196924</v>
      </c>
      <c r="AY395">
        <v>1</v>
      </c>
      <c r="AZ395">
        <v>0</v>
      </c>
      <c r="BA395">
        <v>395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V395">
        <v>0</v>
      </c>
      <c r="CW395">
        <v>0</v>
      </c>
      <c r="CX395">
        <f>ROUND(Y395*Source!I406,9)</f>
        <v>2.0000000000000001E-4</v>
      </c>
      <c r="CY395">
        <f t="shared" si="71"/>
        <v>205731.7</v>
      </c>
      <c r="CZ395">
        <f t="shared" si="72"/>
        <v>205731.7</v>
      </c>
      <c r="DA395">
        <f t="shared" si="73"/>
        <v>1</v>
      </c>
      <c r="DB395">
        <f t="shared" si="69"/>
        <v>20.57</v>
      </c>
      <c r="DC395">
        <f t="shared" si="70"/>
        <v>0</v>
      </c>
      <c r="DD395" t="s">
        <v>3</v>
      </c>
      <c r="DE395" t="s">
        <v>3</v>
      </c>
      <c r="DF395">
        <f t="shared" si="64"/>
        <v>41.15</v>
      </c>
      <c r="DG395">
        <f t="shared" si="65"/>
        <v>0</v>
      </c>
      <c r="DH395">
        <f t="shared" si="66"/>
        <v>0</v>
      </c>
      <c r="DI395">
        <f t="shared" si="67"/>
        <v>0</v>
      </c>
      <c r="DJ395">
        <f t="shared" si="74"/>
        <v>41.15</v>
      </c>
      <c r="DK395">
        <v>0</v>
      </c>
      <c r="DL395" t="s">
        <v>3</v>
      </c>
      <c r="DM395">
        <v>0</v>
      </c>
      <c r="DN395" t="s">
        <v>3</v>
      </c>
      <c r="DO395">
        <v>0</v>
      </c>
    </row>
    <row r="396" spans="1:119" x14ac:dyDescent="0.2">
      <c r="A396">
        <f>ROW(Source!A406)</f>
        <v>406</v>
      </c>
      <c r="B396">
        <v>150194011</v>
      </c>
      <c r="C396">
        <v>150196897</v>
      </c>
      <c r="D396">
        <v>147295796</v>
      </c>
      <c r="E396">
        <v>1</v>
      </c>
      <c r="F396">
        <v>1</v>
      </c>
      <c r="G396">
        <v>35</v>
      </c>
      <c r="H396">
        <v>3</v>
      </c>
      <c r="I396" t="s">
        <v>805</v>
      </c>
      <c r="J396" t="s">
        <v>806</v>
      </c>
      <c r="K396" t="s">
        <v>807</v>
      </c>
      <c r="L396">
        <v>1348</v>
      </c>
      <c r="N396">
        <v>1009</v>
      </c>
      <c r="O396" t="s">
        <v>737</v>
      </c>
      <c r="P396" t="s">
        <v>737</v>
      </c>
      <c r="Q396">
        <v>1000</v>
      </c>
      <c r="W396">
        <v>0</v>
      </c>
      <c r="X396">
        <v>1084263761</v>
      </c>
      <c r="Y396">
        <f t="shared" si="68"/>
        <v>4.0000000000000002E-4</v>
      </c>
      <c r="AA396">
        <v>122462.72</v>
      </c>
      <c r="AB396">
        <v>0</v>
      </c>
      <c r="AC396">
        <v>0</v>
      </c>
      <c r="AD396">
        <v>0</v>
      </c>
      <c r="AE396">
        <v>122462.72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M396">
        <v>-2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3</v>
      </c>
      <c r="AT396">
        <v>4.0000000000000002E-4</v>
      </c>
      <c r="AU396" t="s">
        <v>3</v>
      </c>
      <c r="AV396">
        <v>0</v>
      </c>
      <c r="AW396">
        <v>2</v>
      </c>
      <c r="AX396">
        <v>150196925</v>
      </c>
      <c r="AY396">
        <v>1</v>
      </c>
      <c r="AZ396">
        <v>0</v>
      </c>
      <c r="BA396">
        <v>396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V396">
        <v>0</v>
      </c>
      <c r="CW396">
        <v>0</v>
      </c>
      <c r="CX396">
        <f>ROUND(Y396*Source!I406,9)</f>
        <v>8.0000000000000004E-4</v>
      </c>
      <c r="CY396">
        <f t="shared" si="71"/>
        <v>122462.72</v>
      </c>
      <c r="CZ396">
        <f t="shared" si="72"/>
        <v>122462.72</v>
      </c>
      <c r="DA396">
        <f t="shared" si="73"/>
        <v>1</v>
      </c>
      <c r="DB396">
        <f t="shared" si="69"/>
        <v>48.99</v>
      </c>
      <c r="DC396">
        <f t="shared" si="70"/>
        <v>0</v>
      </c>
      <c r="DD396" t="s">
        <v>3</v>
      </c>
      <c r="DE396" t="s">
        <v>3</v>
      </c>
      <c r="DF396">
        <f t="shared" si="64"/>
        <v>97.97</v>
      </c>
      <c r="DG396">
        <f t="shared" si="65"/>
        <v>0</v>
      </c>
      <c r="DH396">
        <f t="shared" si="66"/>
        <v>0</v>
      </c>
      <c r="DI396">
        <f t="shared" si="67"/>
        <v>0</v>
      </c>
      <c r="DJ396">
        <f t="shared" si="74"/>
        <v>97.97</v>
      </c>
      <c r="DK396">
        <v>0</v>
      </c>
      <c r="DL396" t="s">
        <v>3</v>
      </c>
      <c r="DM396">
        <v>0</v>
      </c>
      <c r="DN396" t="s">
        <v>3</v>
      </c>
      <c r="DO396">
        <v>0</v>
      </c>
    </row>
    <row r="397" spans="1:119" x14ac:dyDescent="0.2">
      <c r="A397">
        <f>ROW(Source!A406)</f>
        <v>406</v>
      </c>
      <c r="B397">
        <v>150194011</v>
      </c>
      <c r="C397">
        <v>150196897</v>
      </c>
      <c r="D397">
        <v>147295979</v>
      </c>
      <c r="E397">
        <v>1</v>
      </c>
      <c r="F397">
        <v>1</v>
      </c>
      <c r="G397">
        <v>35</v>
      </c>
      <c r="H397">
        <v>3</v>
      </c>
      <c r="I397" t="s">
        <v>808</v>
      </c>
      <c r="J397" t="s">
        <v>809</v>
      </c>
      <c r="K397" t="s">
        <v>810</v>
      </c>
      <c r="L397">
        <v>1348</v>
      </c>
      <c r="N397">
        <v>1009</v>
      </c>
      <c r="O397" t="s">
        <v>737</v>
      </c>
      <c r="P397" t="s">
        <v>737</v>
      </c>
      <c r="Q397">
        <v>1000</v>
      </c>
      <c r="W397">
        <v>0</v>
      </c>
      <c r="X397">
        <v>-393776186</v>
      </c>
      <c r="Y397">
        <f t="shared" si="68"/>
        <v>9.8999999999999999E-4</v>
      </c>
      <c r="AA397">
        <v>114569.3</v>
      </c>
      <c r="AB397">
        <v>0</v>
      </c>
      <c r="AC397">
        <v>0</v>
      </c>
      <c r="AD397">
        <v>0</v>
      </c>
      <c r="AE397">
        <v>114569.3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M397">
        <v>-2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3</v>
      </c>
      <c r="AT397">
        <v>9.8999999999999999E-4</v>
      </c>
      <c r="AU397" t="s">
        <v>3</v>
      </c>
      <c r="AV397">
        <v>0</v>
      </c>
      <c r="AW397">
        <v>2</v>
      </c>
      <c r="AX397">
        <v>150196926</v>
      </c>
      <c r="AY397">
        <v>1</v>
      </c>
      <c r="AZ397">
        <v>0</v>
      </c>
      <c r="BA397">
        <v>397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V397">
        <v>0</v>
      </c>
      <c r="CW397">
        <v>0</v>
      </c>
      <c r="CX397">
        <f>ROUND(Y397*Source!I406,9)</f>
        <v>1.98E-3</v>
      </c>
      <c r="CY397">
        <f t="shared" si="71"/>
        <v>114569.3</v>
      </c>
      <c r="CZ397">
        <f t="shared" si="72"/>
        <v>114569.3</v>
      </c>
      <c r="DA397">
        <f t="shared" si="73"/>
        <v>1</v>
      </c>
      <c r="DB397">
        <f t="shared" si="69"/>
        <v>113.42</v>
      </c>
      <c r="DC397">
        <f t="shared" si="70"/>
        <v>0</v>
      </c>
      <c r="DD397" t="s">
        <v>3</v>
      </c>
      <c r="DE397" t="s">
        <v>3</v>
      </c>
      <c r="DF397">
        <f t="shared" si="64"/>
        <v>226.85</v>
      </c>
      <c r="DG397">
        <f t="shared" si="65"/>
        <v>0</v>
      </c>
      <c r="DH397">
        <f t="shared" si="66"/>
        <v>0</v>
      </c>
      <c r="DI397">
        <f t="shared" si="67"/>
        <v>0</v>
      </c>
      <c r="DJ397">
        <f t="shared" si="74"/>
        <v>226.85</v>
      </c>
      <c r="DK397">
        <v>0</v>
      </c>
      <c r="DL397" t="s">
        <v>3</v>
      </c>
      <c r="DM397">
        <v>0</v>
      </c>
      <c r="DN397" t="s">
        <v>3</v>
      </c>
      <c r="DO397">
        <v>0</v>
      </c>
    </row>
    <row r="398" spans="1:119" x14ac:dyDescent="0.2">
      <c r="A398">
        <f>ROW(Source!A406)</f>
        <v>406</v>
      </c>
      <c r="B398">
        <v>150194011</v>
      </c>
      <c r="C398">
        <v>150196897</v>
      </c>
      <c r="D398">
        <v>147286124</v>
      </c>
      <c r="E398">
        <v>35</v>
      </c>
      <c r="F398">
        <v>1</v>
      </c>
      <c r="G398">
        <v>35</v>
      </c>
      <c r="H398">
        <v>3</v>
      </c>
      <c r="I398" t="s">
        <v>814</v>
      </c>
      <c r="J398" t="s">
        <v>815</v>
      </c>
      <c r="K398" t="s">
        <v>816</v>
      </c>
      <c r="L398">
        <v>1346</v>
      </c>
      <c r="N398">
        <v>1009</v>
      </c>
      <c r="O398" t="s">
        <v>741</v>
      </c>
      <c r="P398" t="s">
        <v>741</v>
      </c>
      <c r="Q398">
        <v>1</v>
      </c>
      <c r="W398">
        <v>0</v>
      </c>
      <c r="X398">
        <v>460010687</v>
      </c>
      <c r="Y398">
        <f t="shared" si="68"/>
        <v>0.11</v>
      </c>
      <c r="AA398">
        <v>99.65</v>
      </c>
      <c r="AB398">
        <v>0</v>
      </c>
      <c r="AC398">
        <v>0</v>
      </c>
      <c r="AD398">
        <v>0</v>
      </c>
      <c r="AE398">
        <v>99.65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M398">
        <v>-2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0.11</v>
      </c>
      <c r="AU398" t="s">
        <v>3</v>
      </c>
      <c r="AV398">
        <v>0</v>
      </c>
      <c r="AW398">
        <v>2</v>
      </c>
      <c r="AX398">
        <v>150196927</v>
      </c>
      <c r="AY398">
        <v>2</v>
      </c>
      <c r="AZ398">
        <v>22528</v>
      </c>
      <c r="BA398">
        <v>398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V398">
        <v>0</v>
      </c>
      <c r="CW398">
        <v>0</v>
      </c>
      <c r="CX398">
        <f>ROUND(Y398*Source!I406,9)</f>
        <v>0.22</v>
      </c>
      <c r="CY398">
        <f t="shared" si="71"/>
        <v>99.65</v>
      </c>
      <c r="CZ398">
        <f t="shared" si="72"/>
        <v>99.65</v>
      </c>
      <c r="DA398">
        <f t="shared" si="73"/>
        <v>1</v>
      </c>
      <c r="DB398">
        <f t="shared" si="69"/>
        <v>10.96</v>
      </c>
      <c r="DC398">
        <f t="shared" si="70"/>
        <v>0</v>
      </c>
      <c r="DD398" t="s">
        <v>3</v>
      </c>
      <c r="DE398" t="s">
        <v>3</v>
      </c>
      <c r="DF398">
        <f t="shared" si="64"/>
        <v>21.92</v>
      </c>
      <c r="DG398">
        <f t="shared" si="65"/>
        <v>0</v>
      </c>
      <c r="DH398">
        <f t="shared" si="66"/>
        <v>0</v>
      </c>
      <c r="DI398">
        <f t="shared" si="67"/>
        <v>0</v>
      </c>
      <c r="DJ398">
        <f t="shared" si="74"/>
        <v>21.92</v>
      </c>
      <c r="DK398">
        <v>0</v>
      </c>
      <c r="DL398" t="s">
        <v>3</v>
      </c>
      <c r="DM398">
        <v>0</v>
      </c>
      <c r="DN398" t="s">
        <v>3</v>
      </c>
      <c r="DO398">
        <v>0</v>
      </c>
    </row>
    <row r="399" spans="1:119" x14ac:dyDescent="0.2">
      <c r="A399">
        <f>ROW(Source!A407)</f>
        <v>407</v>
      </c>
      <c r="B399">
        <v>150194011</v>
      </c>
      <c r="C399">
        <v>150196928</v>
      </c>
      <c r="D399">
        <v>147282019</v>
      </c>
      <c r="E399">
        <v>35</v>
      </c>
      <c r="F399">
        <v>1</v>
      </c>
      <c r="G399">
        <v>35</v>
      </c>
      <c r="H399">
        <v>1</v>
      </c>
      <c r="I399" t="s">
        <v>727</v>
      </c>
      <c r="J399" t="s">
        <v>3</v>
      </c>
      <c r="K399" t="s">
        <v>728</v>
      </c>
      <c r="L399">
        <v>1191</v>
      </c>
      <c r="N399">
        <v>1013</v>
      </c>
      <c r="O399" t="s">
        <v>729</v>
      </c>
      <c r="P399" t="s">
        <v>729</v>
      </c>
      <c r="Q399">
        <v>1</v>
      </c>
      <c r="W399">
        <v>0</v>
      </c>
      <c r="X399">
        <v>476480486</v>
      </c>
      <c r="Y399">
        <f t="shared" si="68"/>
        <v>84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M399">
        <v>-2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3</v>
      </c>
      <c r="AT399">
        <v>84</v>
      </c>
      <c r="AU399" t="s">
        <v>3</v>
      </c>
      <c r="AV399">
        <v>1</v>
      </c>
      <c r="AW399">
        <v>2</v>
      </c>
      <c r="AX399">
        <v>150196957</v>
      </c>
      <c r="AY399">
        <v>1</v>
      </c>
      <c r="AZ399">
        <v>0</v>
      </c>
      <c r="BA399">
        <v>399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U399">
        <f>ROUND(AT399*Source!I407*AH399*AL399,2)</f>
        <v>0</v>
      </c>
      <c r="CV399">
        <f>ROUND(Y399*Source!I407,9)</f>
        <v>84</v>
      </c>
      <c r="CW399">
        <v>0</v>
      </c>
      <c r="CX399">
        <f>ROUND(Y399*Source!I407,9)</f>
        <v>84</v>
      </c>
      <c r="CY399">
        <f>AD399</f>
        <v>0</v>
      </c>
      <c r="CZ399">
        <f>AH399</f>
        <v>0</v>
      </c>
      <c r="DA399">
        <f>AL399</f>
        <v>1</v>
      </c>
      <c r="DB399">
        <f t="shared" si="69"/>
        <v>0</v>
      </c>
      <c r="DC399">
        <f t="shared" si="70"/>
        <v>0</v>
      </c>
      <c r="DD399" t="s">
        <v>3</v>
      </c>
      <c r="DE399" t="s">
        <v>3</v>
      </c>
      <c r="DF399">
        <f t="shared" si="64"/>
        <v>0</v>
      </c>
      <c r="DG399">
        <f t="shared" si="65"/>
        <v>0</v>
      </c>
      <c r="DH399">
        <f t="shared" si="66"/>
        <v>0</v>
      </c>
      <c r="DI399">
        <f t="shared" si="67"/>
        <v>0</v>
      </c>
      <c r="DJ399">
        <f>DI399</f>
        <v>0</v>
      </c>
      <c r="DK399">
        <v>0</v>
      </c>
      <c r="DL399" t="s">
        <v>3</v>
      </c>
      <c r="DM399">
        <v>0</v>
      </c>
      <c r="DN399" t="s">
        <v>3</v>
      </c>
      <c r="DO399">
        <v>0</v>
      </c>
    </row>
    <row r="400" spans="1:119" x14ac:dyDescent="0.2">
      <c r="A400">
        <f>ROW(Source!A407)</f>
        <v>407</v>
      </c>
      <c r="B400">
        <v>150194011</v>
      </c>
      <c r="C400">
        <v>150196928</v>
      </c>
      <c r="D400">
        <v>147296592</v>
      </c>
      <c r="E400">
        <v>1</v>
      </c>
      <c r="F400">
        <v>1</v>
      </c>
      <c r="G400">
        <v>35</v>
      </c>
      <c r="H400">
        <v>3</v>
      </c>
      <c r="I400" t="s">
        <v>780</v>
      </c>
      <c r="J400" t="s">
        <v>781</v>
      </c>
      <c r="K400" t="s">
        <v>782</v>
      </c>
      <c r="L400">
        <v>1348</v>
      </c>
      <c r="N400">
        <v>1009</v>
      </c>
      <c r="O400" t="s">
        <v>737</v>
      </c>
      <c r="P400" t="s">
        <v>737</v>
      </c>
      <c r="Q400">
        <v>1000</v>
      </c>
      <c r="W400">
        <v>0</v>
      </c>
      <c r="X400">
        <v>425402807</v>
      </c>
      <c r="Y400">
        <f t="shared" si="68"/>
        <v>8.0000000000000004E-4</v>
      </c>
      <c r="AA400">
        <v>169525.77</v>
      </c>
      <c r="AB400">
        <v>0</v>
      </c>
      <c r="AC400">
        <v>0</v>
      </c>
      <c r="AD400">
        <v>0</v>
      </c>
      <c r="AE400">
        <v>169525.77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M400">
        <v>-2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3</v>
      </c>
      <c r="AT400">
        <v>8.0000000000000004E-4</v>
      </c>
      <c r="AU400" t="s">
        <v>3</v>
      </c>
      <c r="AV400">
        <v>0</v>
      </c>
      <c r="AW400">
        <v>2</v>
      </c>
      <c r="AX400">
        <v>150196958</v>
      </c>
      <c r="AY400">
        <v>1</v>
      </c>
      <c r="AZ400">
        <v>0</v>
      </c>
      <c r="BA400">
        <v>400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V400">
        <v>0</v>
      </c>
      <c r="CW400">
        <v>0</v>
      </c>
      <c r="CX400">
        <f>ROUND(Y400*Source!I407,9)</f>
        <v>8.0000000000000004E-4</v>
      </c>
      <c r="CY400">
        <f t="shared" ref="CY400:CY412" si="75">AA400</f>
        <v>169525.77</v>
      </c>
      <c r="CZ400">
        <f t="shared" ref="CZ400:CZ412" si="76">AE400</f>
        <v>169525.77</v>
      </c>
      <c r="DA400">
        <f t="shared" ref="DA400:DA412" si="77">AI400</f>
        <v>1</v>
      </c>
      <c r="DB400">
        <f t="shared" si="69"/>
        <v>135.62</v>
      </c>
      <c r="DC400">
        <f t="shared" si="70"/>
        <v>0</v>
      </c>
      <c r="DD400" t="s">
        <v>3</v>
      </c>
      <c r="DE400" t="s">
        <v>3</v>
      </c>
      <c r="DF400">
        <f t="shared" si="64"/>
        <v>135.62</v>
      </c>
      <c r="DG400">
        <f t="shared" si="65"/>
        <v>0</v>
      </c>
      <c r="DH400">
        <f t="shared" si="66"/>
        <v>0</v>
      </c>
      <c r="DI400">
        <f t="shared" si="67"/>
        <v>0</v>
      </c>
      <c r="DJ400">
        <f t="shared" ref="DJ400:DJ412" si="78">DF400</f>
        <v>135.62</v>
      </c>
      <c r="DK400">
        <v>0</v>
      </c>
      <c r="DL400" t="s">
        <v>3</v>
      </c>
      <c r="DM400">
        <v>0</v>
      </c>
      <c r="DN400" t="s">
        <v>3</v>
      </c>
      <c r="DO400">
        <v>0</v>
      </c>
    </row>
    <row r="401" spans="1:119" x14ac:dyDescent="0.2">
      <c r="A401">
        <f>ROW(Source!A407)</f>
        <v>407</v>
      </c>
      <c r="B401">
        <v>150194011</v>
      </c>
      <c r="C401">
        <v>150196928</v>
      </c>
      <c r="D401">
        <v>147296666</v>
      </c>
      <c r="E401">
        <v>1</v>
      </c>
      <c r="F401">
        <v>1</v>
      </c>
      <c r="G401">
        <v>35</v>
      </c>
      <c r="H401">
        <v>3</v>
      </c>
      <c r="I401" t="s">
        <v>783</v>
      </c>
      <c r="J401" t="s">
        <v>784</v>
      </c>
      <c r="K401" t="s">
        <v>785</v>
      </c>
      <c r="L401">
        <v>1348</v>
      </c>
      <c r="N401">
        <v>1009</v>
      </c>
      <c r="O401" t="s">
        <v>737</v>
      </c>
      <c r="P401" t="s">
        <v>737</v>
      </c>
      <c r="Q401">
        <v>1000</v>
      </c>
      <c r="W401">
        <v>0</v>
      </c>
      <c r="X401">
        <v>-1078613856</v>
      </c>
      <c r="Y401">
        <f t="shared" si="68"/>
        <v>1E-4</v>
      </c>
      <c r="AA401">
        <v>252301.59</v>
      </c>
      <c r="AB401">
        <v>0</v>
      </c>
      <c r="AC401">
        <v>0</v>
      </c>
      <c r="AD401">
        <v>0</v>
      </c>
      <c r="AE401">
        <v>252301.59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M401">
        <v>-2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1E-4</v>
      </c>
      <c r="AU401" t="s">
        <v>3</v>
      </c>
      <c r="AV401">
        <v>0</v>
      </c>
      <c r="AW401">
        <v>2</v>
      </c>
      <c r="AX401">
        <v>150196959</v>
      </c>
      <c r="AY401">
        <v>1</v>
      </c>
      <c r="AZ401">
        <v>0</v>
      </c>
      <c r="BA401">
        <v>401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V401">
        <v>0</v>
      </c>
      <c r="CW401">
        <v>0</v>
      </c>
      <c r="CX401">
        <f>ROUND(Y401*Source!I407,9)</f>
        <v>1E-4</v>
      </c>
      <c r="CY401">
        <f t="shared" si="75"/>
        <v>252301.59</v>
      </c>
      <c r="CZ401">
        <f t="shared" si="76"/>
        <v>252301.59</v>
      </c>
      <c r="DA401">
        <f t="shared" si="77"/>
        <v>1</v>
      </c>
      <c r="DB401">
        <f t="shared" si="69"/>
        <v>25.23</v>
      </c>
      <c r="DC401">
        <f t="shared" si="70"/>
        <v>0</v>
      </c>
      <c r="DD401" t="s">
        <v>3</v>
      </c>
      <c r="DE401" t="s">
        <v>3</v>
      </c>
      <c r="DF401">
        <f t="shared" si="64"/>
        <v>25.23</v>
      </c>
      <c r="DG401">
        <f t="shared" si="65"/>
        <v>0</v>
      </c>
      <c r="DH401">
        <f t="shared" si="66"/>
        <v>0</v>
      </c>
      <c r="DI401">
        <f t="shared" si="67"/>
        <v>0</v>
      </c>
      <c r="DJ401">
        <f t="shared" si="78"/>
        <v>25.23</v>
      </c>
      <c r="DK401">
        <v>0</v>
      </c>
      <c r="DL401" t="s">
        <v>3</v>
      </c>
      <c r="DM401">
        <v>0</v>
      </c>
      <c r="DN401" t="s">
        <v>3</v>
      </c>
      <c r="DO401">
        <v>0</v>
      </c>
    </row>
    <row r="402" spans="1:119" x14ac:dyDescent="0.2">
      <c r="A402">
        <f>ROW(Source!A407)</f>
        <v>407</v>
      </c>
      <c r="B402">
        <v>150194011</v>
      </c>
      <c r="C402">
        <v>150196928</v>
      </c>
      <c r="D402">
        <v>147297462</v>
      </c>
      <c r="E402">
        <v>1</v>
      </c>
      <c r="F402">
        <v>1</v>
      </c>
      <c r="G402">
        <v>35</v>
      </c>
      <c r="H402">
        <v>3</v>
      </c>
      <c r="I402" t="s">
        <v>786</v>
      </c>
      <c r="J402" t="s">
        <v>787</v>
      </c>
      <c r="K402" t="s">
        <v>788</v>
      </c>
      <c r="L402">
        <v>1348</v>
      </c>
      <c r="N402">
        <v>1009</v>
      </c>
      <c r="O402" t="s">
        <v>737</v>
      </c>
      <c r="P402" t="s">
        <v>737</v>
      </c>
      <c r="Q402">
        <v>1000</v>
      </c>
      <c r="W402">
        <v>0</v>
      </c>
      <c r="X402">
        <v>815929747</v>
      </c>
      <c r="Y402">
        <f t="shared" si="68"/>
        <v>8.0000000000000004E-4</v>
      </c>
      <c r="AA402">
        <v>116329.32</v>
      </c>
      <c r="AB402">
        <v>0</v>
      </c>
      <c r="AC402">
        <v>0</v>
      </c>
      <c r="AD402">
        <v>0</v>
      </c>
      <c r="AE402">
        <v>116329.32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M402">
        <v>-2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3</v>
      </c>
      <c r="AT402">
        <v>8.0000000000000004E-4</v>
      </c>
      <c r="AU402" t="s">
        <v>3</v>
      </c>
      <c r="AV402">
        <v>0</v>
      </c>
      <c r="AW402">
        <v>2</v>
      </c>
      <c r="AX402">
        <v>150196960</v>
      </c>
      <c r="AY402">
        <v>1</v>
      </c>
      <c r="AZ402">
        <v>0</v>
      </c>
      <c r="BA402">
        <v>402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V402">
        <v>0</v>
      </c>
      <c r="CW402">
        <v>0</v>
      </c>
      <c r="CX402">
        <f>ROUND(Y402*Source!I407,9)</f>
        <v>8.0000000000000004E-4</v>
      </c>
      <c r="CY402">
        <f t="shared" si="75"/>
        <v>116329.32</v>
      </c>
      <c r="CZ402">
        <f t="shared" si="76"/>
        <v>116329.32</v>
      </c>
      <c r="DA402">
        <f t="shared" si="77"/>
        <v>1</v>
      </c>
      <c r="DB402">
        <f t="shared" si="69"/>
        <v>93.06</v>
      </c>
      <c r="DC402">
        <f t="shared" si="70"/>
        <v>0</v>
      </c>
      <c r="DD402" t="s">
        <v>3</v>
      </c>
      <c r="DE402" t="s">
        <v>3</v>
      </c>
      <c r="DF402">
        <f t="shared" si="64"/>
        <v>93.06</v>
      </c>
      <c r="DG402">
        <f t="shared" si="65"/>
        <v>0</v>
      </c>
      <c r="DH402">
        <f t="shared" si="66"/>
        <v>0</v>
      </c>
      <c r="DI402">
        <f t="shared" si="67"/>
        <v>0</v>
      </c>
      <c r="DJ402">
        <f t="shared" si="78"/>
        <v>93.06</v>
      </c>
      <c r="DK402">
        <v>0</v>
      </c>
      <c r="DL402" t="s">
        <v>3</v>
      </c>
      <c r="DM402">
        <v>0</v>
      </c>
      <c r="DN402" t="s">
        <v>3</v>
      </c>
      <c r="DO402">
        <v>0</v>
      </c>
    </row>
    <row r="403" spans="1:119" x14ac:dyDescent="0.2">
      <c r="A403">
        <f>ROW(Source!A407)</f>
        <v>407</v>
      </c>
      <c r="B403">
        <v>150194011</v>
      </c>
      <c r="C403">
        <v>150196928</v>
      </c>
      <c r="D403">
        <v>147297828</v>
      </c>
      <c r="E403">
        <v>1</v>
      </c>
      <c r="F403">
        <v>1</v>
      </c>
      <c r="G403">
        <v>35</v>
      </c>
      <c r="H403">
        <v>3</v>
      </c>
      <c r="I403" t="s">
        <v>789</v>
      </c>
      <c r="J403" t="s">
        <v>790</v>
      </c>
      <c r="K403" t="s">
        <v>791</v>
      </c>
      <c r="L403">
        <v>1348</v>
      </c>
      <c r="N403">
        <v>1009</v>
      </c>
      <c r="O403" t="s">
        <v>737</v>
      </c>
      <c r="P403" t="s">
        <v>737</v>
      </c>
      <c r="Q403">
        <v>1000</v>
      </c>
      <c r="W403">
        <v>0</v>
      </c>
      <c r="X403">
        <v>1570571688</v>
      </c>
      <c r="Y403">
        <f t="shared" si="68"/>
        <v>6.9999999999999999E-4</v>
      </c>
      <c r="AA403">
        <v>266315.90999999997</v>
      </c>
      <c r="AB403">
        <v>0</v>
      </c>
      <c r="AC403">
        <v>0</v>
      </c>
      <c r="AD403">
        <v>0</v>
      </c>
      <c r="AE403">
        <v>266315.90999999997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M403">
        <v>-2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3</v>
      </c>
      <c r="AT403">
        <v>6.9999999999999999E-4</v>
      </c>
      <c r="AU403" t="s">
        <v>3</v>
      </c>
      <c r="AV403">
        <v>0</v>
      </c>
      <c r="AW403">
        <v>2</v>
      </c>
      <c r="AX403">
        <v>150196961</v>
      </c>
      <c r="AY403">
        <v>1</v>
      </c>
      <c r="AZ403">
        <v>0</v>
      </c>
      <c r="BA403">
        <v>403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V403">
        <v>0</v>
      </c>
      <c r="CW403">
        <v>0</v>
      </c>
      <c r="CX403">
        <f>ROUND(Y403*Source!I407,9)</f>
        <v>6.9999999999999999E-4</v>
      </c>
      <c r="CY403">
        <f t="shared" si="75"/>
        <v>266315.90999999997</v>
      </c>
      <c r="CZ403">
        <f t="shared" si="76"/>
        <v>266315.90999999997</v>
      </c>
      <c r="DA403">
        <f t="shared" si="77"/>
        <v>1</v>
      </c>
      <c r="DB403">
        <f t="shared" si="69"/>
        <v>186.42</v>
      </c>
      <c r="DC403">
        <f t="shared" si="70"/>
        <v>0</v>
      </c>
      <c r="DD403" t="s">
        <v>3</v>
      </c>
      <c r="DE403" t="s">
        <v>3</v>
      </c>
      <c r="DF403">
        <f t="shared" si="64"/>
        <v>186.42</v>
      </c>
      <c r="DG403">
        <f t="shared" si="65"/>
        <v>0</v>
      </c>
      <c r="DH403">
        <f t="shared" si="66"/>
        <v>0</v>
      </c>
      <c r="DI403">
        <f t="shared" si="67"/>
        <v>0</v>
      </c>
      <c r="DJ403">
        <f t="shared" si="78"/>
        <v>186.42</v>
      </c>
      <c r="DK403">
        <v>0</v>
      </c>
      <c r="DL403" t="s">
        <v>3</v>
      </c>
      <c r="DM403">
        <v>0</v>
      </c>
      <c r="DN403" t="s">
        <v>3</v>
      </c>
      <c r="DO403">
        <v>0</v>
      </c>
    </row>
    <row r="404" spans="1:119" x14ac:dyDescent="0.2">
      <c r="A404">
        <f>ROW(Source!A407)</f>
        <v>407</v>
      </c>
      <c r="B404">
        <v>150194011</v>
      </c>
      <c r="C404">
        <v>150196928</v>
      </c>
      <c r="D404">
        <v>147297940</v>
      </c>
      <c r="E404">
        <v>1</v>
      </c>
      <c r="F404">
        <v>1</v>
      </c>
      <c r="G404">
        <v>35</v>
      </c>
      <c r="H404">
        <v>3</v>
      </c>
      <c r="I404" t="s">
        <v>792</v>
      </c>
      <c r="J404" t="s">
        <v>793</v>
      </c>
      <c r="K404" t="s">
        <v>794</v>
      </c>
      <c r="L404">
        <v>1348</v>
      </c>
      <c r="N404">
        <v>1009</v>
      </c>
      <c r="O404" t="s">
        <v>737</v>
      </c>
      <c r="P404" t="s">
        <v>737</v>
      </c>
      <c r="Q404">
        <v>1000</v>
      </c>
      <c r="W404">
        <v>0</v>
      </c>
      <c r="X404">
        <v>-2143664447</v>
      </c>
      <c r="Y404">
        <f t="shared" si="68"/>
        <v>6.9999999999999999E-4</v>
      </c>
      <c r="AA404">
        <v>1072565.3799999999</v>
      </c>
      <c r="AB404">
        <v>0</v>
      </c>
      <c r="AC404">
        <v>0</v>
      </c>
      <c r="AD404">
        <v>0</v>
      </c>
      <c r="AE404">
        <v>1072565.3799999999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M404">
        <v>-2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3</v>
      </c>
      <c r="AT404">
        <v>6.9999999999999999E-4</v>
      </c>
      <c r="AU404" t="s">
        <v>3</v>
      </c>
      <c r="AV404">
        <v>0</v>
      </c>
      <c r="AW404">
        <v>2</v>
      </c>
      <c r="AX404">
        <v>150196962</v>
      </c>
      <c r="AY404">
        <v>1</v>
      </c>
      <c r="AZ404">
        <v>0</v>
      </c>
      <c r="BA404">
        <v>404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V404">
        <v>0</v>
      </c>
      <c r="CW404">
        <v>0</v>
      </c>
      <c r="CX404">
        <f>ROUND(Y404*Source!I407,9)</f>
        <v>6.9999999999999999E-4</v>
      </c>
      <c r="CY404">
        <f t="shared" si="75"/>
        <v>1072565.3799999999</v>
      </c>
      <c r="CZ404">
        <f t="shared" si="76"/>
        <v>1072565.3799999999</v>
      </c>
      <c r="DA404">
        <f t="shared" si="77"/>
        <v>1</v>
      </c>
      <c r="DB404">
        <f t="shared" si="69"/>
        <v>750.8</v>
      </c>
      <c r="DC404">
        <f t="shared" si="70"/>
        <v>0</v>
      </c>
      <c r="DD404" t="s">
        <v>3</v>
      </c>
      <c r="DE404" t="s">
        <v>3</v>
      </c>
      <c r="DF404">
        <f t="shared" si="64"/>
        <v>750.8</v>
      </c>
      <c r="DG404">
        <f t="shared" si="65"/>
        <v>0</v>
      </c>
      <c r="DH404">
        <f t="shared" si="66"/>
        <v>0</v>
      </c>
      <c r="DI404">
        <f t="shared" si="67"/>
        <v>0</v>
      </c>
      <c r="DJ404">
        <f t="shared" si="78"/>
        <v>750.8</v>
      </c>
      <c r="DK404">
        <v>0</v>
      </c>
      <c r="DL404" t="s">
        <v>3</v>
      </c>
      <c r="DM404">
        <v>0</v>
      </c>
      <c r="DN404" t="s">
        <v>3</v>
      </c>
      <c r="DO404">
        <v>0</v>
      </c>
    </row>
    <row r="405" spans="1:119" x14ac:dyDescent="0.2">
      <c r="A405">
        <f>ROW(Source!A407)</f>
        <v>407</v>
      </c>
      <c r="B405">
        <v>150194011</v>
      </c>
      <c r="C405">
        <v>150196928</v>
      </c>
      <c r="D405">
        <v>147295797</v>
      </c>
      <c r="E405">
        <v>1</v>
      </c>
      <c r="F405">
        <v>1</v>
      </c>
      <c r="G405">
        <v>35</v>
      </c>
      <c r="H405">
        <v>3</v>
      </c>
      <c r="I405" t="s">
        <v>795</v>
      </c>
      <c r="J405" t="s">
        <v>796</v>
      </c>
      <c r="K405" t="s">
        <v>797</v>
      </c>
      <c r="L405">
        <v>1339</v>
      </c>
      <c r="N405">
        <v>1007</v>
      </c>
      <c r="O405" t="s">
        <v>798</v>
      </c>
      <c r="P405" t="s">
        <v>798</v>
      </c>
      <c r="Q405">
        <v>1</v>
      </c>
      <c r="W405">
        <v>0</v>
      </c>
      <c r="X405">
        <v>-846764371</v>
      </c>
      <c r="Y405">
        <f t="shared" si="68"/>
        <v>1.8</v>
      </c>
      <c r="AA405">
        <v>79.62</v>
      </c>
      <c r="AB405">
        <v>0</v>
      </c>
      <c r="AC405">
        <v>0</v>
      </c>
      <c r="AD405">
        <v>0</v>
      </c>
      <c r="AE405">
        <v>79.62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M405">
        <v>-2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1.8</v>
      </c>
      <c r="AU405" t="s">
        <v>3</v>
      </c>
      <c r="AV405">
        <v>0</v>
      </c>
      <c r="AW405">
        <v>2</v>
      </c>
      <c r="AX405">
        <v>150196963</v>
      </c>
      <c r="AY405">
        <v>1</v>
      </c>
      <c r="AZ405">
        <v>0</v>
      </c>
      <c r="BA405">
        <v>405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V405">
        <v>0</v>
      </c>
      <c r="CW405">
        <v>0</v>
      </c>
      <c r="CX405">
        <f>ROUND(Y405*Source!I407,9)</f>
        <v>1.8</v>
      </c>
      <c r="CY405">
        <f t="shared" si="75"/>
        <v>79.62</v>
      </c>
      <c r="CZ405">
        <f t="shared" si="76"/>
        <v>79.62</v>
      </c>
      <c r="DA405">
        <f t="shared" si="77"/>
        <v>1</v>
      </c>
      <c r="DB405">
        <f t="shared" si="69"/>
        <v>143.32</v>
      </c>
      <c r="DC405">
        <f t="shared" si="70"/>
        <v>0</v>
      </c>
      <c r="DD405" t="s">
        <v>3</v>
      </c>
      <c r="DE405" t="s">
        <v>3</v>
      </c>
      <c r="DF405">
        <f t="shared" si="64"/>
        <v>143.32</v>
      </c>
      <c r="DG405">
        <f t="shared" si="65"/>
        <v>0</v>
      </c>
      <c r="DH405">
        <f t="shared" si="66"/>
        <v>0</v>
      </c>
      <c r="DI405">
        <f t="shared" si="67"/>
        <v>0</v>
      </c>
      <c r="DJ405">
        <f t="shared" si="78"/>
        <v>143.32</v>
      </c>
      <c r="DK405">
        <v>0</v>
      </c>
      <c r="DL405" t="s">
        <v>3</v>
      </c>
      <c r="DM405">
        <v>0</v>
      </c>
      <c r="DN405" t="s">
        <v>3</v>
      </c>
      <c r="DO405">
        <v>0</v>
      </c>
    </row>
    <row r="406" spans="1:119" x14ac:dyDescent="0.2">
      <c r="A406">
        <f>ROW(Source!A407)</f>
        <v>407</v>
      </c>
      <c r="B406">
        <v>150194011</v>
      </c>
      <c r="C406">
        <v>150196928</v>
      </c>
      <c r="D406">
        <v>147295789</v>
      </c>
      <c r="E406">
        <v>1</v>
      </c>
      <c r="F406">
        <v>1</v>
      </c>
      <c r="G406">
        <v>35</v>
      </c>
      <c r="H406">
        <v>3</v>
      </c>
      <c r="I406" t="s">
        <v>799</v>
      </c>
      <c r="J406" t="s">
        <v>800</v>
      </c>
      <c r="K406" t="s">
        <v>801</v>
      </c>
      <c r="L406">
        <v>1339</v>
      </c>
      <c r="N406">
        <v>1007</v>
      </c>
      <c r="O406" t="s">
        <v>798</v>
      </c>
      <c r="P406" t="s">
        <v>798</v>
      </c>
      <c r="Q406">
        <v>1</v>
      </c>
      <c r="W406">
        <v>0</v>
      </c>
      <c r="X406">
        <v>997537612</v>
      </c>
      <c r="Y406">
        <f t="shared" si="68"/>
        <v>0.9</v>
      </c>
      <c r="AA406">
        <v>715.78</v>
      </c>
      <c r="AB406">
        <v>0</v>
      </c>
      <c r="AC406">
        <v>0</v>
      </c>
      <c r="AD406">
        <v>0</v>
      </c>
      <c r="AE406">
        <v>715.78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M406">
        <v>-2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3</v>
      </c>
      <c r="AT406">
        <v>0.9</v>
      </c>
      <c r="AU406" t="s">
        <v>3</v>
      </c>
      <c r="AV406">
        <v>0</v>
      </c>
      <c r="AW406">
        <v>2</v>
      </c>
      <c r="AX406">
        <v>150196964</v>
      </c>
      <c r="AY406">
        <v>1</v>
      </c>
      <c r="AZ406">
        <v>0</v>
      </c>
      <c r="BA406">
        <v>406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V406">
        <v>0</v>
      </c>
      <c r="CW406">
        <v>0</v>
      </c>
      <c r="CX406">
        <f>ROUND(Y406*Source!I407,9)</f>
        <v>0.9</v>
      </c>
      <c r="CY406">
        <f t="shared" si="75"/>
        <v>715.78</v>
      </c>
      <c r="CZ406">
        <f t="shared" si="76"/>
        <v>715.78</v>
      </c>
      <c r="DA406">
        <f t="shared" si="77"/>
        <v>1</v>
      </c>
      <c r="DB406">
        <f t="shared" si="69"/>
        <v>644.20000000000005</v>
      </c>
      <c r="DC406">
        <f t="shared" si="70"/>
        <v>0</v>
      </c>
      <c r="DD406" t="s">
        <v>3</v>
      </c>
      <c r="DE406" t="s">
        <v>3</v>
      </c>
      <c r="DF406">
        <f t="shared" si="64"/>
        <v>644.20000000000005</v>
      </c>
      <c r="DG406">
        <f t="shared" si="65"/>
        <v>0</v>
      </c>
      <c r="DH406">
        <f t="shared" si="66"/>
        <v>0</v>
      </c>
      <c r="DI406">
        <f t="shared" si="67"/>
        <v>0</v>
      </c>
      <c r="DJ406">
        <f t="shared" si="78"/>
        <v>644.20000000000005</v>
      </c>
      <c r="DK406">
        <v>0</v>
      </c>
      <c r="DL406" t="s">
        <v>3</v>
      </c>
      <c r="DM406">
        <v>0</v>
      </c>
      <c r="DN406" t="s">
        <v>3</v>
      </c>
      <c r="DO406">
        <v>0</v>
      </c>
    </row>
    <row r="407" spans="1:119" x14ac:dyDescent="0.2">
      <c r="A407">
        <f>ROW(Source!A407)</f>
        <v>407</v>
      </c>
      <c r="B407">
        <v>150194011</v>
      </c>
      <c r="C407">
        <v>150196928</v>
      </c>
      <c r="D407">
        <v>147295833</v>
      </c>
      <c r="E407">
        <v>1</v>
      </c>
      <c r="F407">
        <v>1</v>
      </c>
      <c r="G407">
        <v>35</v>
      </c>
      <c r="H407">
        <v>3</v>
      </c>
      <c r="I407" t="s">
        <v>802</v>
      </c>
      <c r="J407" t="s">
        <v>803</v>
      </c>
      <c r="K407" t="s">
        <v>804</v>
      </c>
      <c r="L407">
        <v>1348</v>
      </c>
      <c r="N407">
        <v>1009</v>
      </c>
      <c r="O407" t="s">
        <v>737</v>
      </c>
      <c r="P407" t="s">
        <v>737</v>
      </c>
      <c r="Q407">
        <v>1000</v>
      </c>
      <c r="W407">
        <v>0</v>
      </c>
      <c r="X407">
        <v>-1807663441</v>
      </c>
      <c r="Y407">
        <f t="shared" si="68"/>
        <v>5.9999999999999995E-4</v>
      </c>
      <c r="AA407">
        <v>205731.7</v>
      </c>
      <c r="AB407">
        <v>0</v>
      </c>
      <c r="AC407">
        <v>0</v>
      </c>
      <c r="AD407">
        <v>0</v>
      </c>
      <c r="AE407">
        <v>205731.7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M407">
        <v>-2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5.9999999999999995E-4</v>
      </c>
      <c r="AU407" t="s">
        <v>3</v>
      </c>
      <c r="AV407">
        <v>0</v>
      </c>
      <c r="AW407">
        <v>2</v>
      </c>
      <c r="AX407">
        <v>150196965</v>
      </c>
      <c r="AY407">
        <v>1</v>
      </c>
      <c r="AZ407">
        <v>0</v>
      </c>
      <c r="BA407">
        <v>407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V407">
        <v>0</v>
      </c>
      <c r="CW407">
        <v>0</v>
      </c>
      <c r="CX407">
        <f>ROUND(Y407*Source!I407,9)</f>
        <v>5.9999999999999995E-4</v>
      </c>
      <c r="CY407">
        <f t="shared" si="75"/>
        <v>205731.7</v>
      </c>
      <c r="CZ407">
        <f t="shared" si="76"/>
        <v>205731.7</v>
      </c>
      <c r="DA407">
        <f t="shared" si="77"/>
        <v>1</v>
      </c>
      <c r="DB407">
        <f t="shared" si="69"/>
        <v>123.44</v>
      </c>
      <c r="DC407">
        <f t="shared" si="70"/>
        <v>0</v>
      </c>
      <c r="DD407" t="s">
        <v>3</v>
      </c>
      <c r="DE407" t="s">
        <v>3</v>
      </c>
      <c r="DF407">
        <f t="shared" si="64"/>
        <v>123.44</v>
      </c>
      <c r="DG407">
        <f t="shared" si="65"/>
        <v>0</v>
      </c>
      <c r="DH407">
        <f t="shared" si="66"/>
        <v>0</v>
      </c>
      <c r="DI407">
        <f t="shared" si="67"/>
        <v>0</v>
      </c>
      <c r="DJ407">
        <f t="shared" si="78"/>
        <v>123.44</v>
      </c>
      <c r="DK407">
        <v>0</v>
      </c>
      <c r="DL407" t="s">
        <v>3</v>
      </c>
      <c r="DM407">
        <v>0</v>
      </c>
      <c r="DN407" t="s">
        <v>3</v>
      </c>
      <c r="DO407">
        <v>0</v>
      </c>
    </row>
    <row r="408" spans="1:119" x14ac:dyDescent="0.2">
      <c r="A408">
        <f>ROW(Source!A407)</f>
        <v>407</v>
      </c>
      <c r="B408">
        <v>150194011</v>
      </c>
      <c r="C408">
        <v>150196928</v>
      </c>
      <c r="D408">
        <v>147295796</v>
      </c>
      <c r="E408">
        <v>1</v>
      </c>
      <c r="F408">
        <v>1</v>
      </c>
      <c r="G408">
        <v>35</v>
      </c>
      <c r="H408">
        <v>3</v>
      </c>
      <c r="I408" t="s">
        <v>805</v>
      </c>
      <c r="J408" t="s">
        <v>806</v>
      </c>
      <c r="K408" t="s">
        <v>807</v>
      </c>
      <c r="L408">
        <v>1348</v>
      </c>
      <c r="N408">
        <v>1009</v>
      </c>
      <c r="O408" t="s">
        <v>737</v>
      </c>
      <c r="P408" t="s">
        <v>737</v>
      </c>
      <c r="Q408">
        <v>1000</v>
      </c>
      <c r="W408">
        <v>0</v>
      </c>
      <c r="X408">
        <v>1084263761</v>
      </c>
      <c r="Y408">
        <f t="shared" si="68"/>
        <v>1E-3</v>
      </c>
      <c r="AA408">
        <v>122462.72</v>
      </c>
      <c r="AB408">
        <v>0</v>
      </c>
      <c r="AC408">
        <v>0</v>
      </c>
      <c r="AD408">
        <v>0</v>
      </c>
      <c r="AE408">
        <v>122462.72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M408">
        <v>-2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1E-3</v>
      </c>
      <c r="AU408" t="s">
        <v>3</v>
      </c>
      <c r="AV408">
        <v>0</v>
      </c>
      <c r="AW408">
        <v>2</v>
      </c>
      <c r="AX408">
        <v>150196966</v>
      </c>
      <c r="AY408">
        <v>1</v>
      </c>
      <c r="AZ408">
        <v>0</v>
      </c>
      <c r="BA408">
        <v>408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V408">
        <v>0</v>
      </c>
      <c r="CW408">
        <v>0</v>
      </c>
      <c r="CX408">
        <f>ROUND(Y408*Source!I407,9)</f>
        <v>1E-3</v>
      </c>
      <c r="CY408">
        <f t="shared" si="75"/>
        <v>122462.72</v>
      </c>
      <c r="CZ408">
        <f t="shared" si="76"/>
        <v>122462.72</v>
      </c>
      <c r="DA408">
        <f t="shared" si="77"/>
        <v>1</v>
      </c>
      <c r="DB408">
        <f t="shared" si="69"/>
        <v>122.46</v>
      </c>
      <c r="DC408">
        <f t="shared" si="70"/>
        <v>0</v>
      </c>
      <c r="DD408" t="s">
        <v>3</v>
      </c>
      <c r="DE408" t="s">
        <v>3</v>
      </c>
      <c r="DF408">
        <f t="shared" si="64"/>
        <v>122.46</v>
      </c>
      <c r="DG408">
        <f t="shared" si="65"/>
        <v>0</v>
      </c>
      <c r="DH408">
        <f t="shared" si="66"/>
        <v>0</v>
      </c>
      <c r="DI408">
        <f t="shared" si="67"/>
        <v>0</v>
      </c>
      <c r="DJ408">
        <f t="shared" si="78"/>
        <v>122.46</v>
      </c>
      <c r="DK408">
        <v>0</v>
      </c>
      <c r="DL408" t="s">
        <v>3</v>
      </c>
      <c r="DM408">
        <v>0</v>
      </c>
      <c r="DN408" t="s">
        <v>3</v>
      </c>
      <c r="DO408">
        <v>0</v>
      </c>
    </row>
    <row r="409" spans="1:119" x14ac:dyDescent="0.2">
      <c r="A409">
        <f>ROW(Source!A407)</f>
        <v>407</v>
      </c>
      <c r="B409">
        <v>150194011</v>
      </c>
      <c r="C409">
        <v>150196928</v>
      </c>
      <c r="D409">
        <v>147295979</v>
      </c>
      <c r="E409">
        <v>1</v>
      </c>
      <c r="F409">
        <v>1</v>
      </c>
      <c r="G409">
        <v>35</v>
      </c>
      <c r="H409">
        <v>3</v>
      </c>
      <c r="I409" t="s">
        <v>808</v>
      </c>
      <c r="J409" t="s">
        <v>809</v>
      </c>
      <c r="K409" t="s">
        <v>810</v>
      </c>
      <c r="L409">
        <v>1348</v>
      </c>
      <c r="N409">
        <v>1009</v>
      </c>
      <c r="O409" t="s">
        <v>737</v>
      </c>
      <c r="P409" t="s">
        <v>737</v>
      </c>
      <c r="Q409">
        <v>1000</v>
      </c>
      <c r="W409">
        <v>0</v>
      </c>
      <c r="X409">
        <v>-393776186</v>
      </c>
      <c r="Y409">
        <f t="shared" si="68"/>
        <v>2.16E-3</v>
      </c>
      <c r="AA409">
        <v>114569.3</v>
      </c>
      <c r="AB409">
        <v>0</v>
      </c>
      <c r="AC409">
        <v>0</v>
      </c>
      <c r="AD409">
        <v>0</v>
      </c>
      <c r="AE409">
        <v>114569.3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M409">
        <v>-2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2.16E-3</v>
      </c>
      <c r="AU409" t="s">
        <v>3</v>
      </c>
      <c r="AV409">
        <v>0</v>
      </c>
      <c r="AW409">
        <v>2</v>
      </c>
      <c r="AX409">
        <v>150196967</v>
      </c>
      <c r="AY409">
        <v>1</v>
      </c>
      <c r="AZ409">
        <v>0</v>
      </c>
      <c r="BA409">
        <v>409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V409">
        <v>0</v>
      </c>
      <c r="CW409">
        <v>0</v>
      </c>
      <c r="CX409">
        <f>ROUND(Y409*Source!I407,9)</f>
        <v>2.16E-3</v>
      </c>
      <c r="CY409">
        <f t="shared" si="75"/>
        <v>114569.3</v>
      </c>
      <c r="CZ409">
        <f t="shared" si="76"/>
        <v>114569.3</v>
      </c>
      <c r="DA409">
        <f t="shared" si="77"/>
        <v>1</v>
      </c>
      <c r="DB409">
        <f t="shared" si="69"/>
        <v>247.47</v>
      </c>
      <c r="DC409">
        <f t="shared" si="70"/>
        <v>0</v>
      </c>
      <c r="DD409" t="s">
        <v>3</v>
      </c>
      <c r="DE409" t="s">
        <v>3</v>
      </c>
      <c r="DF409">
        <f t="shared" si="64"/>
        <v>247.47</v>
      </c>
      <c r="DG409">
        <f t="shared" si="65"/>
        <v>0</v>
      </c>
      <c r="DH409">
        <f t="shared" si="66"/>
        <v>0</v>
      </c>
      <c r="DI409">
        <f t="shared" si="67"/>
        <v>0</v>
      </c>
      <c r="DJ409">
        <f t="shared" si="78"/>
        <v>247.47</v>
      </c>
      <c r="DK409">
        <v>0</v>
      </c>
      <c r="DL409" t="s">
        <v>3</v>
      </c>
      <c r="DM409">
        <v>0</v>
      </c>
      <c r="DN409" t="s">
        <v>3</v>
      </c>
      <c r="DO409">
        <v>0</v>
      </c>
    </row>
    <row r="410" spans="1:119" x14ac:dyDescent="0.2">
      <c r="A410">
        <f>ROW(Source!A407)</f>
        <v>407</v>
      </c>
      <c r="B410">
        <v>150194011</v>
      </c>
      <c r="C410">
        <v>150196928</v>
      </c>
      <c r="D410">
        <v>147295996</v>
      </c>
      <c r="E410">
        <v>1</v>
      </c>
      <c r="F410">
        <v>1</v>
      </c>
      <c r="G410">
        <v>35</v>
      </c>
      <c r="H410">
        <v>3</v>
      </c>
      <c r="I410" t="s">
        <v>811</v>
      </c>
      <c r="J410" t="s">
        <v>812</v>
      </c>
      <c r="K410" t="s">
        <v>813</v>
      </c>
      <c r="L410">
        <v>1348</v>
      </c>
      <c r="N410">
        <v>1009</v>
      </c>
      <c r="O410" t="s">
        <v>737</v>
      </c>
      <c r="P410" t="s">
        <v>737</v>
      </c>
      <c r="Q410">
        <v>1000</v>
      </c>
      <c r="W410">
        <v>0</v>
      </c>
      <c r="X410">
        <v>-805753761</v>
      </c>
      <c r="Y410">
        <f t="shared" si="68"/>
        <v>8.0000000000000004E-4</v>
      </c>
      <c r="AA410">
        <v>86653.52</v>
      </c>
      <c r="AB410">
        <v>0</v>
      </c>
      <c r="AC410">
        <v>0</v>
      </c>
      <c r="AD410">
        <v>0</v>
      </c>
      <c r="AE410">
        <v>86653.52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M410">
        <v>-2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8.0000000000000004E-4</v>
      </c>
      <c r="AU410" t="s">
        <v>3</v>
      </c>
      <c r="AV410">
        <v>0</v>
      </c>
      <c r="AW410">
        <v>2</v>
      </c>
      <c r="AX410">
        <v>150196968</v>
      </c>
      <c r="AY410">
        <v>1</v>
      </c>
      <c r="AZ410">
        <v>0</v>
      </c>
      <c r="BA410">
        <v>410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V410">
        <v>0</v>
      </c>
      <c r="CW410">
        <v>0</v>
      </c>
      <c r="CX410">
        <f>ROUND(Y410*Source!I407,9)</f>
        <v>8.0000000000000004E-4</v>
      </c>
      <c r="CY410">
        <f t="shared" si="75"/>
        <v>86653.52</v>
      </c>
      <c r="CZ410">
        <f t="shared" si="76"/>
        <v>86653.52</v>
      </c>
      <c r="DA410">
        <f t="shared" si="77"/>
        <v>1</v>
      </c>
      <c r="DB410">
        <f t="shared" si="69"/>
        <v>69.319999999999993</v>
      </c>
      <c r="DC410">
        <f t="shared" si="70"/>
        <v>0</v>
      </c>
      <c r="DD410" t="s">
        <v>3</v>
      </c>
      <c r="DE410" t="s">
        <v>3</v>
      </c>
      <c r="DF410">
        <f t="shared" si="64"/>
        <v>69.319999999999993</v>
      </c>
      <c r="DG410">
        <f t="shared" si="65"/>
        <v>0</v>
      </c>
      <c r="DH410">
        <f t="shared" si="66"/>
        <v>0</v>
      </c>
      <c r="DI410">
        <f t="shared" si="67"/>
        <v>0</v>
      </c>
      <c r="DJ410">
        <f t="shared" si="78"/>
        <v>69.319999999999993</v>
      </c>
      <c r="DK410">
        <v>0</v>
      </c>
      <c r="DL410" t="s">
        <v>3</v>
      </c>
      <c r="DM410">
        <v>0</v>
      </c>
      <c r="DN410" t="s">
        <v>3</v>
      </c>
      <c r="DO410">
        <v>0</v>
      </c>
    </row>
    <row r="411" spans="1:119" x14ac:dyDescent="0.2">
      <c r="A411">
        <f>ROW(Source!A407)</f>
        <v>407</v>
      </c>
      <c r="B411">
        <v>150194011</v>
      </c>
      <c r="C411">
        <v>150196928</v>
      </c>
      <c r="D411">
        <v>147286124</v>
      </c>
      <c r="E411">
        <v>35</v>
      </c>
      <c r="F411">
        <v>1</v>
      </c>
      <c r="G411">
        <v>35</v>
      </c>
      <c r="H411">
        <v>3</v>
      </c>
      <c r="I411" t="s">
        <v>814</v>
      </c>
      <c r="J411" t="s">
        <v>815</v>
      </c>
      <c r="K411" t="s">
        <v>816</v>
      </c>
      <c r="L411">
        <v>1346</v>
      </c>
      <c r="N411">
        <v>1009</v>
      </c>
      <c r="O411" t="s">
        <v>741</v>
      </c>
      <c r="P411" t="s">
        <v>741</v>
      </c>
      <c r="Q411">
        <v>1</v>
      </c>
      <c r="W411">
        <v>0</v>
      </c>
      <c r="X411">
        <v>460010687</v>
      </c>
      <c r="Y411">
        <f t="shared" si="68"/>
        <v>0.24000000000000002</v>
      </c>
      <c r="AA411">
        <v>99.65</v>
      </c>
      <c r="AB411">
        <v>0</v>
      </c>
      <c r="AC411">
        <v>0</v>
      </c>
      <c r="AD411">
        <v>0</v>
      </c>
      <c r="AE411">
        <v>99.65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M411">
        <v>-2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0.24000000000000002</v>
      </c>
      <c r="AU411" t="s">
        <v>3</v>
      </c>
      <c r="AV411">
        <v>0</v>
      </c>
      <c r="AW411">
        <v>2</v>
      </c>
      <c r="AX411">
        <v>150196970</v>
      </c>
      <c r="AY411">
        <v>2</v>
      </c>
      <c r="AZ411">
        <v>22528</v>
      </c>
      <c r="BA411">
        <v>411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V411">
        <v>0</v>
      </c>
      <c r="CW411">
        <v>0</v>
      </c>
      <c r="CX411">
        <f>ROUND(Y411*Source!I407,9)</f>
        <v>0.24</v>
      </c>
      <c r="CY411">
        <f t="shared" si="75"/>
        <v>99.65</v>
      </c>
      <c r="CZ411">
        <f t="shared" si="76"/>
        <v>99.65</v>
      </c>
      <c r="DA411">
        <f t="shared" si="77"/>
        <v>1</v>
      </c>
      <c r="DB411">
        <f t="shared" si="69"/>
        <v>23.92</v>
      </c>
      <c r="DC411">
        <f t="shared" si="70"/>
        <v>0</v>
      </c>
      <c r="DD411" t="s">
        <v>3</v>
      </c>
      <c r="DE411" t="s">
        <v>3</v>
      </c>
      <c r="DF411">
        <f t="shared" si="64"/>
        <v>23.92</v>
      </c>
      <c r="DG411">
        <f t="shared" si="65"/>
        <v>0</v>
      </c>
      <c r="DH411">
        <f t="shared" si="66"/>
        <v>0</v>
      </c>
      <c r="DI411">
        <f t="shared" si="67"/>
        <v>0</v>
      </c>
      <c r="DJ411">
        <f t="shared" si="78"/>
        <v>23.92</v>
      </c>
      <c r="DK411">
        <v>0</v>
      </c>
      <c r="DL411" t="s">
        <v>3</v>
      </c>
      <c r="DM411">
        <v>0</v>
      </c>
      <c r="DN411" t="s">
        <v>3</v>
      </c>
      <c r="DO411">
        <v>0</v>
      </c>
    </row>
    <row r="412" spans="1:119" x14ac:dyDescent="0.2">
      <c r="A412">
        <f>ROW(Source!A407)</f>
        <v>407</v>
      </c>
      <c r="B412">
        <v>150194011</v>
      </c>
      <c r="C412">
        <v>150196928</v>
      </c>
      <c r="D412">
        <v>147303836</v>
      </c>
      <c r="E412">
        <v>1</v>
      </c>
      <c r="F412">
        <v>1</v>
      </c>
      <c r="G412">
        <v>35</v>
      </c>
      <c r="H412">
        <v>3</v>
      </c>
      <c r="I412" t="s">
        <v>817</v>
      </c>
      <c r="J412" t="s">
        <v>818</v>
      </c>
      <c r="K412" t="s">
        <v>819</v>
      </c>
      <c r="L412">
        <v>1348</v>
      </c>
      <c r="N412">
        <v>1009</v>
      </c>
      <c r="O412" t="s">
        <v>737</v>
      </c>
      <c r="P412" t="s">
        <v>737</v>
      </c>
      <c r="Q412">
        <v>1000</v>
      </c>
      <c r="W412">
        <v>0</v>
      </c>
      <c r="X412">
        <v>-1162387207</v>
      </c>
      <c r="Y412">
        <f t="shared" si="68"/>
        <v>8.9999999999999998E-4</v>
      </c>
      <c r="AA412">
        <v>101175.36</v>
      </c>
      <c r="AB412">
        <v>0</v>
      </c>
      <c r="AC412">
        <v>0</v>
      </c>
      <c r="AD412">
        <v>0</v>
      </c>
      <c r="AE412">
        <v>101175.36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M412">
        <v>-2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3</v>
      </c>
      <c r="AT412">
        <v>8.9999999999999998E-4</v>
      </c>
      <c r="AU412" t="s">
        <v>3</v>
      </c>
      <c r="AV412">
        <v>0</v>
      </c>
      <c r="AW412">
        <v>2</v>
      </c>
      <c r="AX412">
        <v>150196969</v>
      </c>
      <c r="AY412">
        <v>1</v>
      </c>
      <c r="AZ412">
        <v>0</v>
      </c>
      <c r="BA412">
        <v>412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V412">
        <v>0</v>
      </c>
      <c r="CW412">
        <v>0</v>
      </c>
      <c r="CX412">
        <f>ROUND(Y412*Source!I407,9)</f>
        <v>8.9999999999999998E-4</v>
      </c>
      <c r="CY412">
        <f t="shared" si="75"/>
        <v>101175.36</v>
      </c>
      <c r="CZ412">
        <f t="shared" si="76"/>
        <v>101175.36</v>
      </c>
      <c r="DA412">
        <f t="shared" si="77"/>
        <v>1</v>
      </c>
      <c r="DB412">
        <f t="shared" si="69"/>
        <v>91.06</v>
      </c>
      <c r="DC412">
        <f t="shared" si="70"/>
        <v>0</v>
      </c>
      <c r="DD412" t="s">
        <v>3</v>
      </c>
      <c r="DE412" t="s">
        <v>3</v>
      </c>
      <c r="DF412">
        <f t="shared" si="64"/>
        <v>91.06</v>
      </c>
      <c r="DG412">
        <f t="shared" si="65"/>
        <v>0</v>
      </c>
      <c r="DH412">
        <f t="shared" si="66"/>
        <v>0</v>
      </c>
      <c r="DI412">
        <f t="shared" si="67"/>
        <v>0</v>
      </c>
      <c r="DJ412">
        <f t="shared" si="78"/>
        <v>91.06</v>
      </c>
      <c r="DK412">
        <v>0</v>
      </c>
      <c r="DL412" t="s">
        <v>3</v>
      </c>
      <c r="DM412">
        <v>0</v>
      </c>
      <c r="DN412" t="s">
        <v>3</v>
      </c>
      <c r="DO412">
        <v>0</v>
      </c>
    </row>
    <row r="413" spans="1:119" x14ac:dyDescent="0.2">
      <c r="A413">
        <f>ROW(Source!A408)</f>
        <v>408</v>
      </c>
      <c r="B413">
        <v>150194011</v>
      </c>
      <c r="C413">
        <v>150196971</v>
      </c>
      <c r="D413">
        <v>147282019</v>
      </c>
      <c r="E413">
        <v>35</v>
      </c>
      <c r="F413">
        <v>1</v>
      </c>
      <c r="G413">
        <v>35</v>
      </c>
      <c r="H413">
        <v>1</v>
      </c>
      <c r="I413" t="s">
        <v>727</v>
      </c>
      <c r="J413" t="s">
        <v>3</v>
      </c>
      <c r="K413" t="s">
        <v>728</v>
      </c>
      <c r="L413">
        <v>1191</v>
      </c>
      <c r="N413">
        <v>1013</v>
      </c>
      <c r="O413" t="s">
        <v>729</v>
      </c>
      <c r="P413" t="s">
        <v>729</v>
      </c>
      <c r="Q413">
        <v>1</v>
      </c>
      <c r="W413">
        <v>0</v>
      </c>
      <c r="X413">
        <v>476480486</v>
      </c>
      <c r="Y413">
        <f t="shared" si="68"/>
        <v>92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M413">
        <v>-2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92</v>
      </c>
      <c r="AU413" t="s">
        <v>3</v>
      </c>
      <c r="AV413">
        <v>1</v>
      </c>
      <c r="AW413">
        <v>2</v>
      </c>
      <c r="AX413">
        <v>150197000</v>
      </c>
      <c r="AY413">
        <v>1</v>
      </c>
      <c r="AZ413">
        <v>0</v>
      </c>
      <c r="BA413">
        <v>413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U413">
        <f>ROUND(AT413*Source!I408*AH413*AL413,2)</f>
        <v>0</v>
      </c>
      <c r="CV413">
        <f>ROUND(Y413*Source!I408,9)</f>
        <v>276</v>
      </c>
      <c r="CW413">
        <v>0</v>
      </c>
      <c r="CX413">
        <f>ROUND(Y413*Source!I408,9)</f>
        <v>276</v>
      </c>
      <c r="CY413">
        <f>AD413</f>
        <v>0</v>
      </c>
      <c r="CZ413">
        <f>AH413</f>
        <v>0</v>
      </c>
      <c r="DA413">
        <f>AL413</f>
        <v>1</v>
      </c>
      <c r="DB413">
        <f t="shared" si="69"/>
        <v>0</v>
      </c>
      <c r="DC413">
        <f t="shared" si="70"/>
        <v>0</v>
      </c>
      <c r="DD413" t="s">
        <v>3</v>
      </c>
      <c r="DE413" t="s">
        <v>3</v>
      </c>
      <c r="DF413">
        <f t="shared" si="64"/>
        <v>0</v>
      </c>
      <c r="DG413">
        <f t="shared" si="65"/>
        <v>0</v>
      </c>
      <c r="DH413">
        <f t="shared" si="66"/>
        <v>0</v>
      </c>
      <c r="DI413">
        <f t="shared" si="67"/>
        <v>0</v>
      </c>
      <c r="DJ413">
        <f>DI413</f>
        <v>0</v>
      </c>
      <c r="DK413">
        <v>0</v>
      </c>
      <c r="DL413" t="s">
        <v>3</v>
      </c>
      <c r="DM413">
        <v>0</v>
      </c>
      <c r="DN413" t="s">
        <v>3</v>
      </c>
      <c r="DO413">
        <v>0</v>
      </c>
    </row>
    <row r="414" spans="1:119" x14ac:dyDescent="0.2">
      <c r="A414">
        <f>ROW(Source!A408)</f>
        <v>408</v>
      </c>
      <c r="B414">
        <v>150194011</v>
      </c>
      <c r="C414">
        <v>150196971</v>
      </c>
      <c r="D414">
        <v>147296592</v>
      </c>
      <c r="E414">
        <v>1</v>
      </c>
      <c r="F414">
        <v>1</v>
      </c>
      <c r="G414">
        <v>35</v>
      </c>
      <c r="H414">
        <v>3</v>
      </c>
      <c r="I414" t="s">
        <v>780</v>
      </c>
      <c r="J414" t="s">
        <v>781</v>
      </c>
      <c r="K414" t="s">
        <v>782</v>
      </c>
      <c r="L414">
        <v>1348</v>
      </c>
      <c r="N414">
        <v>1009</v>
      </c>
      <c r="O414" t="s">
        <v>737</v>
      </c>
      <c r="P414" t="s">
        <v>737</v>
      </c>
      <c r="Q414">
        <v>1000</v>
      </c>
      <c r="W414">
        <v>0</v>
      </c>
      <c r="X414">
        <v>425402807</v>
      </c>
      <c r="Y414">
        <f t="shared" si="68"/>
        <v>1.2999999999999999E-3</v>
      </c>
      <c r="AA414">
        <v>169525.77</v>
      </c>
      <c r="AB414">
        <v>0</v>
      </c>
      <c r="AC414">
        <v>0</v>
      </c>
      <c r="AD414">
        <v>0</v>
      </c>
      <c r="AE414">
        <v>169525.77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M414">
        <v>-2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3</v>
      </c>
      <c r="AT414">
        <v>1.2999999999999999E-3</v>
      </c>
      <c r="AU414" t="s">
        <v>3</v>
      </c>
      <c r="AV414">
        <v>0</v>
      </c>
      <c r="AW414">
        <v>2</v>
      </c>
      <c r="AX414">
        <v>150197001</v>
      </c>
      <c r="AY414">
        <v>1</v>
      </c>
      <c r="AZ414">
        <v>0</v>
      </c>
      <c r="BA414">
        <v>414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V414">
        <v>0</v>
      </c>
      <c r="CW414">
        <v>0</v>
      </c>
      <c r="CX414">
        <f>ROUND(Y414*Source!I408,9)</f>
        <v>3.8999999999999998E-3</v>
      </c>
      <c r="CY414">
        <f t="shared" ref="CY414:CY426" si="79">AA414</f>
        <v>169525.77</v>
      </c>
      <c r="CZ414">
        <f t="shared" ref="CZ414:CZ426" si="80">AE414</f>
        <v>169525.77</v>
      </c>
      <c r="DA414">
        <f t="shared" ref="DA414:DA426" si="81">AI414</f>
        <v>1</v>
      </c>
      <c r="DB414">
        <f t="shared" si="69"/>
        <v>220.38</v>
      </c>
      <c r="DC414">
        <f t="shared" si="70"/>
        <v>0</v>
      </c>
      <c r="DD414" t="s">
        <v>3</v>
      </c>
      <c r="DE414" t="s">
        <v>3</v>
      </c>
      <c r="DF414">
        <f t="shared" si="64"/>
        <v>661.15</v>
      </c>
      <c r="DG414">
        <f t="shared" si="65"/>
        <v>0</v>
      </c>
      <c r="DH414">
        <f t="shared" si="66"/>
        <v>0</v>
      </c>
      <c r="DI414">
        <f t="shared" si="67"/>
        <v>0</v>
      </c>
      <c r="DJ414">
        <f t="shared" ref="DJ414:DJ426" si="82">DF414</f>
        <v>661.15</v>
      </c>
      <c r="DK414">
        <v>0</v>
      </c>
      <c r="DL414" t="s">
        <v>3</v>
      </c>
      <c r="DM414">
        <v>0</v>
      </c>
      <c r="DN414" t="s">
        <v>3</v>
      </c>
      <c r="DO414">
        <v>0</v>
      </c>
    </row>
    <row r="415" spans="1:119" x14ac:dyDescent="0.2">
      <c r="A415">
        <f>ROW(Source!A408)</f>
        <v>408</v>
      </c>
      <c r="B415">
        <v>150194011</v>
      </c>
      <c r="C415">
        <v>150196971</v>
      </c>
      <c r="D415">
        <v>147296666</v>
      </c>
      <c r="E415">
        <v>1</v>
      </c>
      <c r="F415">
        <v>1</v>
      </c>
      <c r="G415">
        <v>35</v>
      </c>
      <c r="H415">
        <v>3</v>
      </c>
      <c r="I415" t="s">
        <v>783</v>
      </c>
      <c r="J415" t="s">
        <v>784</v>
      </c>
      <c r="K415" t="s">
        <v>785</v>
      </c>
      <c r="L415">
        <v>1348</v>
      </c>
      <c r="N415">
        <v>1009</v>
      </c>
      <c r="O415" t="s">
        <v>737</v>
      </c>
      <c r="P415" t="s">
        <v>737</v>
      </c>
      <c r="Q415">
        <v>1000</v>
      </c>
      <c r="W415">
        <v>0</v>
      </c>
      <c r="X415">
        <v>-1078613856</v>
      </c>
      <c r="Y415">
        <f t="shared" si="68"/>
        <v>2.0000000000000001E-4</v>
      </c>
      <c r="AA415">
        <v>252301.59</v>
      </c>
      <c r="AB415">
        <v>0</v>
      </c>
      <c r="AC415">
        <v>0</v>
      </c>
      <c r="AD415">
        <v>0</v>
      </c>
      <c r="AE415">
        <v>252301.59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M415">
        <v>-2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2.0000000000000001E-4</v>
      </c>
      <c r="AU415" t="s">
        <v>3</v>
      </c>
      <c r="AV415">
        <v>0</v>
      </c>
      <c r="AW415">
        <v>2</v>
      </c>
      <c r="AX415">
        <v>150197002</v>
      </c>
      <c r="AY415">
        <v>1</v>
      </c>
      <c r="AZ415">
        <v>0</v>
      </c>
      <c r="BA415">
        <v>415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V415">
        <v>0</v>
      </c>
      <c r="CW415">
        <v>0</v>
      </c>
      <c r="CX415">
        <f>ROUND(Y415*Source!I408,9)</f>
        <v>5.9999999999999995E-4</v>
      </c>
      <c r="CY415">
        <f t="shared" si="79"/>
        <v>252301.59</v>
      </c>
      <c r="CZ415">
        <f t="shared" si="80"/>
        <v>252301.59</v>
      </c>
      <c r="DA415">
        <f t="shared" si="81"/>
        <v>1</v>
      </c>
      <c r="DB415">
        <f t="shared" si="69"/>
        <v>50.46</v>
      </c>
      <c r="DC415">
        <f t="shared" si="70"/>
        <v>0</v>
      </c>
      <c r="DD415" t="s">
        <v>3</v>
      </c>
      <c r="DE415" t="s">
        <v>3</v>
      </c>
      <c r="DF415">
        <f t="shared" si="64"/>
        <v>151.38</v>
      </c>
      <c r="DG415">
        <f t="shared" si="65"/>
        <v>0</v>
      </c>
      <c r="DH415">
        <f t="shared" si="66"/>
        <v>0</v>
      </c>
      <c r="DI415">
        <f t="shared" si="67"/>
        <v>0</v>
      </c>
      <c r="DJ415">
        <f t="shared" si="82"/>
        <v>151.38</v>
      </c>
      <c r="DK415">
        <v>0</v>
      </c>
      <c r="DL415" t="s">
        <v>3</v>
      </c>
      <c r="DM415">
        <v>0</v>
      </c>
      <c r="DN415" t="s">
        <v>3</v>
      </c>
      <c r="DO415">
        <v>0</v>
      </c>
    </row>
    <row r="416" spans="1:119" x14ac:dyDescent="0.2">
      <c r="A416">
        <f>ROW(Source!A408)</f>
        <v>408</v>
      </c>
      <c r="B416">
        <v>150194011</v>
      </c>
      <c r="C416">
        <v>150196971</v>
      </c>
      <c r="D416">
        <v>147297462</v>
      </c>
      <c r="E416">
        <v>1</v>
      </c>
      <c r="F416">
        <v>1</v>
      </c>
      <c r="G416">
        <v>35</v>
      </c>
      <c r="H416">
        <v>3</v>
      </c>
      <c r="I416" t="s">
        <v>786</v>
      </c>
      <c r="J416" t="s">
        <v>787</v>
      </c>
      <c r="K416" t="s">
        <v>788</v>
      </c>
      <c r="L416">
        <v>1348</v>
      </c>
      <c r="N416">
        <v>1009</v>
      </c>
      <c r="O416" t="s">
        <v>737</v>
      </c>
      <c r="P416" t="s">
        <v>737</v>
      </c>
      <c r="Q416">
        <v>1000</v>
      </c>
      <c r="W416">
        <v>0</v>
      </c>
      <c r="X416">
        <v>815929747</v>
      </c>
      <c r="Y416">
        <f t="shared" si="68"/>
        <v>1.1000000000000001E-3</v>
      </c>
      <c r="AA416">
        <v>116329.32</v>
      </c>
      <c r="AB416">
        <v>0</v>
      </c>
      <c r="AC416">
        <v>0</v>
      </c>
      <c r="AD416">
        <v>0</v>
      </c>
      <c r="AE416">
        <v>116329.32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M416">
        <v>-2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3</v>
      </c>
      <c r="AT416">
        <v>1.1000000000000001E-3</v>
      </c>
      <c r="AU416" t="s">
        <v>3</v>
      </c>
      <c r="AV416">
        <v>0</v>
      </c>
      <c r="AW416">
        <v>2</v>
      </c>
      <c r="AX416">
        <v>150197003</v>
      </c>
      <c r="AY416">
        <v>1</v>
      </c>
      <c r="AZ416">
        <v>0</v>
      </c>
      <c r="BA416">
        <v>416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V416">
        <v>0</v>
      </c>
      <c r="CW416">
        <v>0</v>
      </c>
      <c r="CX416">
        <f>ROUND(Y416*Source!I408,9)</f>
        <v>3.3E-3</v>
      </c>
      <c r="CY416">
        <f t="shared" si="79"/>
        <v>116329.32</v>
      </c>
      <c r="CZ416">
        <f t="shared" si="80"/>
        <v>116329.32</v>
      </c>
      <c r="DA416">
        <f t="shared" si="81"/>
        <v>1</v>
      </c>
      <c r="DB416">
        <f t="shared" si="69"/>
        <v>127.96</v>
      </c>
      <c r="DC416">
        <f t="shared" si="70"/>
        <v>0</v>
      </c>
      <c r="DD416" t="s">
        <v>3</v>
      </c>
      <c r="DE416" t="s">
        <v>3</v>
      </c>
      <c r="DF416">
        <f t="shared" si="64"/>
        <v>383.89</v>
      </c>
      <c r="DG416">
        <f t="shared" si="65"/>
        <v>0</v>
      </c>
      <c r="DH416">
        <f t="shared" si="66"/>
        <v>0</v>
      </c>
      <c r="DI416">
        <f t="shared" si="67"/>
        <v>0</v>
      </c>
      <c r="DJ416">
        <f t="shared" si="82"/>
        <v>383.89</v>
      </c>
      <c r="DK416">
        <v>0</v>
      </c>
      <c r="DL416" t="s">
        <v>3</v>
      </c>
      <c r="DM416">
        <v>0</v>
      </c>
      <c r="DN416" t="s">
        <v>3</v>
      </c>
      <c r="DO416">
        <v>0</v>
      </c>
    </row>
    <row r="417" spans="1:119" x14ac:dyDescent="0.2">
      <c r="A417">
        <f>ROW(Source!A408)</f>
        <v>408</v>
      </c>
      <c r="B417">
        <v>150194011</v>
      </c>
      <c r="C417">
        <v>150196971</v>
      </c>
      <c r="D417">
        <v>147297828</v>
      </c>
      <c r="E417">
        <v>1</v>
      </c>
      <c r="F417">
        <v>1</v>
      </c>
      <c r="G417">
        <v>35</v>
      </c>
      <c r="H417">
        <v>3</v>
      </c>
      <c r="I417" t="s">
        <v>789</v>
      </c>
      <c r="J417" t="s">
        <v>790</v>
      </c>
      <c r="K417" t="s">
        <v>791</v>
      </c>
      <c r="L417">
        <v>1348</v>
      </c>
      <c r="N417">
        <v>1009</v>
      </c>
      <c r="O417" t="s">
        <v>737</v>
      </c>
      <c r="P417" t="s">
        <v>737</v>
      </c>
      <c r="Q417">
        <v>1000</v>
      </c>
      <c r="W417">
        <v>0</v>
      </c>
      <c r="X417">
        <v>1570571688</v>
      </c>
      <c r="Y417">
        <f t="shared" si="68"/>
        <v>6.9999999999999999E-4</v>
      </c>
      <c r="AA417">
        <v>266315.90999999997</v>
      </c>
      <c r="AB417">
        <v>0</v>
      </c>
      <c r="AC417">
        <v>0</v>
      </c>
      <c r="AD417">
        <v>0</v>
      </c>
      <c r="AE417">
        <v>266315.90999999997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M417">
        <v>-2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6.9999999999999999E-4</v>
      </c>
      <c r="AU417" t="s">
        <v>3</v>
      </c>
      <c r="AV417">
        <v>0</v>
      </c>
      <c r="AW417">
        <v>2</v>
      </c>
      <c r="AX417">
        <v>150197004</v>
      </c>
      <c r="AY417">
        <v>1</v>
      </c>
      <c r="AZ417">
        <v>0</v>
      </c>
      <c r="BA417">
        <v>417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V417">
        <v>0</v>
      </c>
      <c r="CW417">
        <v>0</v>
      </c>
      <c r="CX417">
        <f>ROUND(Y417*Source!I408,9)</f>
        <v>2.0999999999999999E-3</v>
      </c>
      <c r="CY417">
        <f t="shared" si="79"/>
        <v>266315.90999999997</v>
      </c>
      <c r="CZ417">
        <f t="shared" si="80"/>
        <v>266315.90999999997</v>
      </c>
      <c r="DA417">
        <f t="shared" si="81"/>
        <v>1</v>
      </c>
      <c r="DB417">
        <f t="shared" si="69"/>
        <v>186.42</v>
      </c>
      <c r="DC417">
        <f t="shared" si="70"/>
        <v>0</v>
      </c>
      <c r="DD417" t="s">
        <v>3</v>
      </c>
      <c r="DE417" t="s">
        <v>3</v>
      </c>
      <c r="DF417">
        <f t="shared" si="64"/>
        <v>559.26</v>
      </c>
      <c r="DG417">
        <f t="shared" si="65"/>
        <v>0</v>
      </c>
      <c r="DH417">
        <f t="shared" si="66"/>
        <v>0</v>
      </c>
      <c r="DI417">
        <f t="shared" si="67"/>
        <v>0</v>
      </c>
      <c r="DJ417">
        <f t="shared" si="82"/>
        <v>559.26</v>
      </c>
      <c r="DK417">
        <v>0</v>
      </c>
      <c r="DL417" t="s">
        <v>3</v>
      </c>
      <c r="DM417">
        <v>0</v>
      </c>
      <c r="DN417" t="s">
        <v>3</v>
      </c>
      <c r="DO417">
        <v>0</v>
      </c>
    </row>
    <row r="418" spans="1:119" x14ac:dyDescent="0.2">
      <c r="A418">
        <f>ROW(Source!A408)</f>
        <v>408</v>
      </c>
      <c r="B418">
        <v>150194011</v>
      </c>
      <c r="C418">
        <v>150196971</v>
      </c>
      <c r="D418">
        <v>147297940</v>
      </c>
      <c r="E418">
        <v>1</v>
      </c>
      <c r="F418">
        <v>1</v>
      </c>
      <c r="G418">
        <v>35</v>
      </c>
      <c r="H418">
        <v>3</v>
      </c>
      <c r="I418" t="s">
        <v>792</v>
      </c>
      <c r="J418" t="s">
        <v>793</v>
      </c>
      <c r="K418" t="s">
        <v>794</v>
      </c>
      <c r="L418">
        <v>1348</v>
      </c>
      <c r="N418">
        <v>1009</v>
      </c>
      <c r="O418" t="s">
        <v>737</v>
      </c>
      <c r="P418" t="s">
        <v>737</v>
      </c>
      <c r="Q418">
        <v>1000</v>
      </c>
      <c r="W418">
        <v>0</v>
      </c>
      <c r="X418">
        <v>-2143664447</v>
      </c>
      <c r="Y418">
        <f t="shared" si="68"/>
        <v>6.9999999999999999E-4</v>
      </c>
      <c r="AA418">
        <v>1072565.3799999999</v>
      </c>
      <c r="AB418">
        <v>0</v>
      </c>
      <c r="AC418">
        <v>0</v>
      </c>
      <c r="AD418">
        <v>0</v>
      </c>
      <c r="AE418">
        <v>1072565.3799999999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M418">
        <v>-2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6.9999999999999999E-4</v>
      </c>
      <c r="AU418" t="s">
        <v>3</v>
      </c>
      <c r="AV418">
        <v>0</v>
      </c>
      <c r="AW418">
        <v>2</v>
      </c>
      <c r="AX418">
        <v>150197005</v>
      </c>
      <c r="AY418">
        <v>1</v>
      </c>
      <c r="AZ418">
        <v>0</v>
      </c>
      <c r="BA418">
        <v>418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V418">
        <v>0</v>
      </c>
      <c r="CW418">
        <v>0</v>
      </c>
      <c r="CX418">
        <f>ROUND(Y418*Source!I408,9)</f>
        <v>2.0999999999999999E-3</v>
      </c>
      <c r="CY418">
        <f t="shared" si="79"/>
        <v>1072565.3799999999</v>
      </c>
      <c r="CZ418">
        <f t="shared" si="80"/>
        <v>1072565.3799999999</v>
      </c>
      <c r="DA418">
        <f t="shared" si="81"/>
        <v>1</v>
      </c>
      <c r="DB418">
        <f t="shared" si="69"/>
        <v>750.8</v>
      </c>
      <c r="DC418">
        <f t="shared" si="70"/>
        <v>0</v>
      </c>
      <c r="DD418" t="s">
        <v>3</v>
      </c>
      <c r="DE418" t="s">
        <v>3</v>
      </c>
      <c r="DF418">
        <f t="shared" si="64"/>
        <v>2252.39</v>
      </c>
      <c r="DG418">
        <f t="shared" si="65"/>
        <v>0</v>
      </c>
      <c r="DH418">
        <f t="shared" si="66"/>
        <v>0</v>
      </c>
      <c r="DI418">
        <f t="shared" si="67"/>
        <v>0</v>
      </c>
      <c r="DJ418">
        <f t="shared" si="82"/>
        <v>2252.39</v>
      </c>
      <c r="DK418">
        <v>0</v>
      </c>
      <c r="DL418" t="s">
        <v>3</v>
      </c>
      <c r="DM418">
        <v>0</v>
      </c>
      <c r="DN418" t="s">
        <v>3</v>
      </c>
      <c r="DO418">
        <v>0</v>
      </c>
    </row>
    <row r="419" spans="1:119" x14ac:dyDescent="0.2">
      <c r="A419">
        <f>ROW(Source!A408)</f>
        <v>408</v>
      </c>
      <c r="B419">
        <v>150194011</v>
      </c>
      <c r="C419">
        <v>150196971</v>
      </c>
      <c r="D419">
        <v>147295797</v>
      </c>
      <c r="E419">
        <v>1</v>
      </c>
      <c r="F419">
        <v>1</v>
      </c>
      <c r="G419">
        <v>35</v>
      </c>
      <c r="H419">
        <v>3</v>
      </c>
      <c r="I419" t="s">
        <v>795</v>
      </c>
      <c r="J419" t="s">
        <v>796</v>
      </c>
      <c r="K419" t="s">
        <v>797</v>
      </c>
      <c r="L419">
        <v>1339</v>
      </c>
      <c r="N419">
        <v>1007</v>
      </c>
      <c r="O419" t="s">
        <v>798</v>
      </c>
      <c r="P419" t="s">
        <v>798</v>
      </c>
      <c r="Q419">
        <v>1</v>
      </c>
      <c r="W419">
        <v>0</v>
      </c>
      <c r="X419">
        <v>-846764371</v>
      </c>
      <c r="Y419">
        <f t="shared" si="68"/>
        <v>1.9</v>
      </c>
      <c r="AA419">
        <v>79.62</v>
      </c>
      <c r="AB419">
        <v>0</v>
      </c>
      <c r="AC419">
        <v>0</v>
      </c>
      <c r="AD419">
        <v>0</v>
      </c>
      <c r="AE419">
        <v>79.62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M419">
        <v>-2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1.9</v>
      </c>
      <c r="AU419" t="s">
        <v>3</v>
      </c>
      <c r="AV419">
        <v>0</v>
      </c>
      <c r="AW419">
        <v>2</v>
      </c>
      <c r="AX419">
        <v>150197006</v>
      </c>
      <c r="AY419">
        <v>1</v>
      </c>
      <c r="AZ419">
        <v>0</v>
      </c>
      <c r="BA419">
        <v>419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V419">
        <v>0</v>
      </c>
      <c r="CW419">
        <v>0</v>
      </c>
      <c r="CX419">
        <f>ROUND(Y419*Source!I408,9)</f>
        <v>5.7</v>
      </c>
      <c r="CY419">
        <f t="shared" si="79"/>
        <v>79.62</v>
      </c>
      <c r="CZ419">
        <f t="shared" si="80"/>
        <v>79.62</v>
      </c>
      <c r="DA419">
        <f t="shared" si="81"/>
        <v>1</v>
      </c>
      <c r="DB419">
        <f t="shared" si="69"/>
        <v>151.28</v>
      </c>
      <c r="DC419">
        <f t="shared" si="70"/>
        <v>0</v>
      </c>
      <c r="DD419" t="s">
        <v>3</v>
      </c>
      <c r="DE419" t="s">
        <v>3</v>
      </c>
      <c r="DF419">
        <f t="shared" si="64"/>
        <v>453.83</v>
      </c>
      <c r="DG419">
        <f t="shared" si="65"/>
        <v>0</v>
      </c>
      <c r="DH419">
        <f t="shared" si="66"/>
        <v>0</v>
      </c>
      <c r="DI419">
        <f t="shared" si="67"/>
        <v>0</v>
      </c>
      <c r="DJ419">
        <f t="shared" si="82"/>
        <v>453.83</v>
      </c>
      <c r="DK419">
        <v>0</v>
      </c>
      <c r="DL419" t="s">
        <v>3</v>
      </c>
      <c r="DM419">
        <v>0</v>
      </c>
      <c r="DN419" t="s">
        <v>3</v>
      </c>
      <c r="DO419">
        <v>0</v>
      </c>
    </row>
    <row r="420" spans="1:119" x14ac:dyDescent="0.2">
      <c r="A420">
        <f>ROW(Source!A408)</f>
        <v>408</v>
      </c>
      <c r="B420">
        <v>150194011</v>
      </c>
      <c r="C420">
        <v>150196971</v>
      </c>
      <c r="D420">
        <v>147295789</v>
      </c>
      <c r="E420">
        <v>1</v>
      </c>
      <c r="F420">
        <v>1</v>
      </c>
      <c r="G420">
        <v>35</v>
      </c>
      <c r="H420">
        <v>3</v>
      </c>
      <c r="I420" t="s">
        <v>799</v>
      </c>
      <c r="J420" t="s">
        <v>800</v>
      </c>
      <c r="K420" t="s">
        <v>801</v>
      </c>
      <c r="L420">
        <v>1339</v>
      </c>
      <c r="N420">
        <v>1007</v>
      </c>
      <c r="O420" t="s">
        <v>798</v>
      </c>
      <c r="P420" t="s">
        <v>798</v>
      </c>
      <c r="Q420">
        <v>1</v>
      </c>
      <c r="W420">
        <v>0</v>
      </c>
      <c r="X420">
        <v>997537612</v>
      </c>
      <c r="Y420">
        <f t="shared" si="68"/>
        <v>0.9</v>
      </c>
      <c r="AA420">
        <v>715.78</v>
      </c>
      <c r="AB420">
        <v>0</v>
      </c>
      <c r="AC420">
        <v>0</v>
      </c>
      <c r="AD420">
        <v>0</v>
      </c>
      <c r="AE420">
        <v>715.78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M420">
        <v>-2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0.9</v>
      </c>
      <c r="AU420" t="s">
        <v>3</v>
      </c>
      <c r="AV420">
        <v>0</v>
      </c>
      <c r="AW420">
        <v>2</v>
      </c>
      <c r="AX420">
        <v>150197007</v>
      </c>
      <c r="AY420">
        <v>1</v>
      </c>
      <c r="AZ420">
        <v>0</v>
      </c>
      <c r="BA420">
        <v>420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V420">
        <v>0</v>
      </c>
      <c r="CW420">
        <v>0</v>
      </c>
      <c r="CX420">
        <f>ROUND(Y420*Source!I408,9)</f>
        <v>2.7</v>
      </c>
      <c r="CY420">
        <f t="shared" si="79"/>
        <v>715.78</v>
      </c>
      <c r="CZ420">
        <f t="shared" si="80"/>
        <v>715.78</v>
      </c>
      <c r="DA420">
        <f t="shared" si="81"/>
        <v>1</v>
      </c>
      <c r="DB420">
        <f t="shared" si="69"/>
        <v>644.20000000000005</v>
      </c>
      <c r="DC420">
        <f t="shared" si="70"/>
        <v>0</v>
      </c>
      <c r="DD420" t="s">
        <v>3</v>
      </c>
      <c r="DE420" t="s">
        <v>3</v>
      </c>
      <c r="DF420">
        <f t="shared" si="64"/>
        <v>1932.61</v>
      </c>
      <c r="DG420">
        <f t="shared" si="65"/>
        <v>0</v>
      </c>
      <c r="DH420">
        <f t="shared" si="66"/>
        <v>0</v>
      </c>
      <c r="DI420">
        <f t="shared" si="67"/>
        <v>0</v>
      </c>
      <c r="DJ420">
        <f t="shared" si="82"/>
        <v>1932.61</v>
      </c>
      <c r="DK420">
        <v>0</v>
      </c>
      <c r="DL420" t="s">
        <v>3</v>
      </c>
      <c r="DM420">
        <v>0</v>
      </c>
      <c r="DN420" t="s">
        <v>3</v>
      </c>
      <c r="DO420">
        <v>0</v>
      </c>
    </row>
    <row r="421" spans="1:119" x14ac:dyDescent="0.2">
      <c r="A421">
        <f>ROW(Source!A408)</f>
        <v>408</v>
      </c>
      <c r="B421">
        <v>150194011</v>
      </c>
      <c r="C421">
        <v>150196971</v>
      </c>
      <c r="D421">
        <v>147295833</v>
      </c>
      <c r="E421">
        <v>1</v>
      </c>
      <c r="F421">
        <v>1</v>
      </c>
      <c r="G421">
        <v>35</v>
      </c>
      <c r="H421">
        <v>3</v>
      </c>
      <c r="I421" t="s">
        <v>802</v>
      </c>
      <c r="J421" t="s">
        <v>803</v>
      </c>
      <c r="K421" t="s">
        <v>804</v>
      </c>
      <c r="L421">
        <v>1348</v>
      </c>
      <c r="N421">
        <v>1009</v>
      </c>
      <c r="O421" t="s">
        <v>737</v>
      </c>
      <c r="P421" t="s">
        <v>737</v>
      </c>
      <c r="Q421">
        <v>1000</v>
      </c>
      <c r="W421">
        <v>0</v>
      </c>
      <c r="X421">
        <v>-1807663441</v>
      </c>
      <c r="Y421">
        <f t="shared" ref="Y421:Y443" si="83">AT421</f>
        <v>8.0000000000000004E-4</v>
      </c>
      <c r="AA421">
        <v>205731.7</v>
      </c>
      <c r="AB421">
        <v>0</v>
      </c>
      <c r="AC421">
        <v>0</v>
      </c>
      <c r="AD421">
        <v>0</v>
      </c>
      <c r="AE421">
        <v>205731.7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M421">
        <v>-2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3</v>
      </c>
      <c r="AT421">
        <v>8.0000000000000004E-4</v>
      </c>
      <c r="AU421" t="s">
        <v>3</v>
      </c>
      <c r="AV421">
        <v>0</v>
      </c>
      <c r="AW421">
        <v>2</v>
      </c>
      <c r="AX421">
        <v>150197008</v>
      </c>
      <c r="AY421">
        <v>1</v>
      </c>
      <c r="AZ421">
        <v>0</v>
      </c>
      <c r="BA421">
        <v>421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V421">
        <v>0</v>
      </c>
      <c r="CW421">
        <v>0</v>
      </c>
      <c r="CX421">
        <f>ROUND(Y421*Source!I408,9)</f>
        <v>2.3999999999999998E-3</v>
      </c>
      <c r="CY421">
        <f t="shared" si="79"/>
        <v>205731.7</v>
      </c>
      <c r="CZ421">
        <f t="shared" si="80"/>
        <v>205731.7</v>
      </c>
      <c r="DA421">
        <f t="shared" si="81"/>
        <v>1</v>
      </c>
      <c r="DB421">
        <f t="shared" ref="DB421:DB443" si="84">ROUND(ROUND(AT421*CZ421,2),6)</f>
        <v>164.59</v>
      </c>
      <c r="DC421">
        <f t="shared" ref="DC421:DC443" si="85">ROUND(ROUND(AT421*AG421,2),6)</f>
        <v>0</v>
      </c>
      <c r="DD421" t="s">
        <v>3</v>
      </c>
      <c r="DE421" t="s">
        <v>3</v>
      </c>
      <c r="DF421">
        <f t="shared" si="64"/>
        <v>493.76</v>
      </c>
      <c r="DG421">
        <f t="shared" si="65"/>
        <v>0</v>
      </c>
      <c r="DH421">
        <f t="shared" si="66"/>
        <v>0</v>
      </c>
      <c r="DI421">
        <f t="shared" si="67"/>
        <v>0</v>
      </c>
      <c r="DJ421">
        <f t="shared" si="82"/>
        <v>493.76</v>
      </c>
      <c r="DK421">
        <v>0</v>
      </c>
      <c r="DL421" t="s">
        <v>3</v>
      </c>
      <c r="DM421">
        <v>0</v>
      </c>
      <c r="DN421" t="s">
        <v>3</v>
      </c>
      <c r="DO421">
        <v>0</v>
      </c>
    </row>
    <row r="422" spans="1:119" x14ac:dyDescent="0.2">
      <c r="A422">
        <f>ROW(Source!A408)</f>
        <v>408</v>
      </c>
      <c r="B422">
        <v>150194011</v>
      </c>
      <c r="C422">
        <v>150196971</v>
      </c>
      <c r="D422">
        <v>147295796</v>
      </c>
      <c r="E422">
        <v>1</v>
      </c>
      <c r="F422">
        <v>1</v>
      </c>
      <c r="G422">
        <v>35</v>
      </c>
      <c r="H422">
        <v>3</v>
      </c>
      <c r="I422" t="s">
        <v>805</v>
      </c>
      <c r="J422" t="s">
        <v>806</v>
      </c>
      <c r="K422" t="s">
        <v>807</v>
      </c>
      <c r="L422">
        <v>1348</v>
      </c>
      <c r="N422">
        <v>1009</v>
      </c>
      <c r="O422" t="s">
        <v>737</v>
      </c>
      <c r="P422" t="s">
        <v>737</v>
      </c>
      <c r="Q422">
        <v>1000</v>
      </c>
      <c r="W422">
        <v>0</v>
      </c>
      <c r="X422">
        <v>1084263761</v>
      </c>
      <c r="Y422">
        <f t="shared" si="83"/>
        <v>1E-3</v>
      </c>
      <c r="AA422">
        <v>122462.72</v>
      </c>
      <c r="AB422">
        <v>0</v>
      </c>
      <c r="AC422">
        <v>0</v>
      </c>
      <c r="AD422">
        <v>0</v>
      </c>
      <c r="AE422">
        <v>122462.72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M422">
        <v>-2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3</v>
      </c>
      <c r="AT422">
        <v>1E-3</v>
      </c>
      <c r="AU422" t="s">
        <v>3</v>
      </c>
      <c r="AV422">
        <v>0</v>
      </c>
      <c r="AW422">
        <v>2</v>
      </c>
      <c r="AX422">
        <v>150197009</v>
      </c>
      <c r="AY422">
        <v>1</v>
      </c>
      <c r="AZ422">
        <v>0</v>
      </c>
      <c r="BA422">
        <v>422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V422">
        <v>0</v>
      </c>
      <c r="CW422">
        <v>0</v>
      </c>
      <c r="CX422">
        <f>ROUND(Y422*Source!I408,9)</f>
        <v>3.0000000000000001E-3</v>
      </c>
      <c r="CY422">
        <f t="shared" si="79"/>
        <v>122462.72</v>
      </c>
      <c r="CZ422">
        <f t="shared" si="80"/>
        <v>122462.72</v>
      </c>
      <c r="DA422">
        <f t="shared" si="81"/>
        <v>1</v>
      </c>
      <c r="DB422">
        <f t="shared" si="84"/>
        <v>122.46</v>
      </c>
      <c r="DC422">
        <f t="shared" si="85"/>
        <v>0</v>
      </c>
      <c r="DD422" t="s">
        <v>3</v>
      </c>
      <c r="DE422" t="s">
        <v>3</v>
      </c>
      <c r="DF422">
        <f t="shared" si="64"/>
        <v>367.39</v>
      </c>
      <c r="DG422">
        <f t="shared" si="65"/>
        <v>0</v>
      </c>
      <c r="DH422">
        <f t="shared" si="66"/>
        <v>0</v>
      </c>
      <c r="DI422">
        <f t="shared" si="67"/>
        <v>0</v>
      </c>
      <c r="DJ422">
        <f t="shared" si="82"/>
        <v>367.39</v>
      </c>
      <c r="DK422">
        <v>0</v>
      </c>
      <c r="DL422" t="s">
        <v>3</v>
      </c>
      <c r="DM422">
        <v>0</v>
      </c>
      <c r="DN422" t="s">
        <v>3</v>
      </c>
      <c r="DO422">
        <v>0</v>
      </c>
    </row>
    <row r="423" spans="1:119" x14ac:dyDescent="0.2">
      <c r="A423">
        <f>ROW(Source!A408)</f>
        <v>408</v>
      </c>
      <c r="B423">
        <v>150194011</v>
      </c>
      <c r="C423">
        <v>150196971</v>
      </c>
      <c r="D423">
        <v>147295979</v>
      </c>
      <c r="E423">
        <v>1</v>
      </c>
      <c r="F423">
        <v>1</v>
      </c>
      <c r="G423">
        <v>35</v>
      </c>
      <c r="H423">
        <v>3</v>
      </c>
      <c r="I423" t="s">
        <v>808</v>
      </c>
      <c r="J423" t="s">
        <v>809</v>
      </c>
      <c r="K423" t="s">
        <v>810</v>
      </c>
      <c r="L423">
        <v>1348</v>
      </c>
      <c r="N423">
        <v>1009</v>
      </c>
      <c r="O423" t="s">
        <v>737</v>
      </c>
      <c r="P423" t="s">
        <v>737</v>
      </c>
      <c r="Q423">
        <v>1000</v>
      </c>
      <c r="W423">
        <v>0</v>
      </c>
      <c r="X423">
        <v>-393776186</v>
      </c>
      <c r="Y423">
        <f t="shared" si="83"/>
        <v>3.5100000000000001E-3</v>
      </c>
      <c r="AA423">
        <v>114569.3</v>
      </c>
      <c r="AB423">
        <v>0</v>
      </c>
      <c r="AC423">
        <v>0</v>
      </c>
      <c r="AD423">
        <v>0</v>
      </c>
      <c r="AE423">
        <v>114569.3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M423">
        <v>-2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3.5100000000000001E-3</v>
      </c>
      <c r="AU423" t="s">
        <v>3</v>
      </c>
      <c r="AV423">
        <v>0</v>
      </c>
      <c r="AW423">
        <v>2</v>
      </c>
      <c r="AX423">
        <v>150197010</v>
      </c>
      <c r="AY423">
        <v>1</v>
      </c>
      <c r="AZ423">
        <v>0</v>
      </c>
      <c r="BA423">
        <v>423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V423">
        <v>0</v>
      </c>
      <c r="CW423">
        <v>0</v>
      </c>
      <c r="CX423">
        <f>ROUND(Y423*Source!I408,9)</f>
        <v>1.0529999999999999E-2</v>
      </c>
      <c r="CY423">
        <f t="shared" si="79"/>
        <v>114569.3</v>
      </c>
      <c r="CZ423">
        <f t="shared" si="80"/>
        <v>114569.3</v>
      </c>
      <c r="DA423">
        <f t="shared" si="81"/>
        <v>1</v>
      </c>
      <c r="DB423">
        <f t="shared" si="84"/>
        <v>402.14</v>
      </c>
      <c r="DC423">
        <f t="shared" si="85"/>
        <v>0</v>
      </c>
      <c r="DD423" t="s">
        <v>3</v>
      </c>
      <c r="DE423" t="s">
        <v>3</v>
      </c>
      <c r="DF423">
        <f t="shared" si="64"/>
        <v>1206.4100000000001</v>
      </c>
      <c r="DG423">
        <f t="shared" si="65"/>
        <v>0</v>
      </c>
      <c r="DH423">
        <f t="shared" si="66"/>
        <v>0</v>
      </c>
      <c r="DI423">
        <f t="shared" si="67"/>
        <v>0</v>
      </c>
      <c r="DJ423">
        <f t="shared" si="82"/>
        <v>1206.4100000000001</v>
      </c>
      <c r="DK423">
        <v>0</v>
      </c>
      <c r="DL423" t="s">
        <v>3</v>
      </c>
      <c r="DM423">
        <v>0</v>
      </c>
      <c r="DN423" t="s">
        <v>3</v>
      </c>
      <c r="DO423">
        <v>0</v>
      </c>
    </row>
    <row r="424" spans="1:119" x14ac:dyDescent="0.2">
      <c r="A424">
        <f>ROW(Source!A408)</f>
        <v>408</v>
      </c>
      <c r="B424">
        <v>150194011</v>
      </c>
      <c r="C424">
        <v>150196971</v>
      </c>
      <c r="D424">
        <v>147295996</v>
      </c>
      <c r="E424">
        <v>1</v>
      </c>
      <c r="F424">
        <v>1</v>
      </c>
      <c r="G424">
        <v>35</v>
      </c>
      <c r="H424">
        <v>3</v>
      </c>
      <c r="I424" t="s">
        <v>811</v>
      </c>
      <c r="J424" t="s">
        <v>812</v>
      </c>
      <c r="K424" t="s">
        <v>813</v>
      </c>
      <c r="L424">
        <v>1348</v>
      </c>
      <c r="N424">
        <v>1009</v>
      </c>
      <c r="O424" t="s">
        <v>737</v>
      </c>
      <c r="P424" t="s">
        <v>737</v>
      </c>
      <c r="Q424">
        <v>1000</v>
      </c>
      <c r="W424">
        <v>0</v>
      </c>
      <c r="X424">
        <v>-805753761</v>
      </c>
      <c r="Y424">
        <f t="shared" si="83"/>
        <v>1.1000000000000001E-3</v>
      </c>
      <c r="AA424">
        <v>86653.52</v>
      </c>
      <c r="AB424">
        <v>0</v>
      </c>
      <c r="AC424">
        <v>0</v>
      </c>
      <c r="AD424">
        <v>0</v>
      </c>
      <c r="AE424">
        <v>86653.52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M424">
        <v>-2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1.1000000000000001E-3</v>
      </c>
      <c r="AU424" t="s">
        <v>3</v>
      </c>
      <c r="AV424">
        <v>0</v>
      </c>
      <c r="AW424">
        <v>2</v>
      </c>
      <c r="AX424">
        <v>150197011</v>
      </c>
      <c r="AY424">
        <v>1</v>
      </c>
      <c r="AZ424">
        <v>0</v>
      </c>
      <c r="BA424">
        <v>424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V424">
        <v>0</v>
      </c>
      <c r="CW424">
        <v>0</v>
      </c>
      <c r="CX424">
        <f>ROUND(Y424*Source!I408,9)</f>
        <v>3.3E-3</v>
      </c>
      <c r="CY424">
        <f t="shared" si="79"/>
        <v>86653.52</v>
      </c>
      <c r="CZ424">
        <f t="shared" si="80"/>
        <v>86653.52</v>
      </c>
      <c r="DA424">
        <f t="shared" si="81"/>
        <v>1</v>
      </c>
      <c r="DB424">
        <f t="shared" si="84"/>
        <v>95.32</v>
      </c>
      <c r="DC424">
        <f t="shared" si="85"/>
        <v>0</v>
      </c>
      <c r="DD424" t="s">
        <v>3</v>
      </c>
      <c r="DE424" t="s">
        <v>3</v>
      </c>
      <c r="DF424">
        <f t="shared" si="64"/>
        <v>285.95999999999998</v>
      </c>
      <c r="DG424">
        <f t="shared" si="65"/>
        <v>0</v>
      </c>
      <c r="DH424">
        <f t="shared" si="66"/>
        <v>0</v>
      </c>
      <c r="DI424">
        <f t="shared" si="67"/>
        <v>0</v>
      </c>
      <c r="DJ424">
        <f t="shared" si="82"/>
        <v>285.95999999999998</v>
      </c>
      <c r="DK424">
        <v>0</v>
      </c>
      <c r="DL424" t="s">
        <v>3</v>
      </c>
      <c r="DM424">
        <v>0</v>
      </c>
      <c r="DN424" t="s">
        <v>3</v>
      </c>
      <c r="DO424">
        <v>0</v>
      </c>
    </row>
    <row r="425" spans="1:119" x14ac:dyDescent="0.2">
      <c r="A425">
        <f>ROW(Source!A408)</f>
        <v>408</v>
      </c>
      <c r="B425">
        <v>150194011</v>
      </c>
      <c r="C425">
        <v>150196971</v>
      </c>
      <c r="D425">
        <v>147286124</v>
      </c>
      <c r="E425">
        <v>35</v>
      </c>
      <c r="F425">
        <v>1</v>
      </c>
      <c r="G425">
        <v>35</v>
      </c>
      <c r="H425">
        <v>3</v>
      </c>
      <c r="I425" t="s">
        <v>814</v>
      </c>
      <c r="J425" t="s">
        <v>815</v>
      </c>
      <c r="K425" t="s">
        <v>816</v>
      </c>
      <c r="L425">
        <v>1346</v>
      </c>
      <c r="N425">
        <v>1009</v>
      </c>
      <c r="O425" t="s">
        <v>741</v>
      </c>
      <c r="P425" t="s">
        <v>741</v>
      </c>
      <c r="Q425">
        <v>1</v>
      </c>
      <c r="W425">
        <v>0</v>
      </c>
      <c r="X425">
        <v>460010687</v>
      </c>
      <c r="Y425">
        <f t="shared" si="83"/>
        <v>0.39</v>
      </c>
      <c r="AA425">
        <v>99.65</v>
      </c>
      <c r="AB425">
        <v>0</v>
      </c>
      <c r="AC425">
        <v>0</v>
      </c>
      <c r="AD425">
        <v>0</v>
      </c>
      <c r="AE425">
        <v>99.65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M425">
        <v>-2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0.39</v>
      </c>
      <c r="AU425" t="s">
        <v>3</v>
      </c>
      <c r="AV425">
        <v>0</v>
      </c>
      <c r="AW425">
        <v>2</v>
      </c>
      <c r="AX425">
        <v>150197013</v>
      </c>
      <c r="AY425">
        <v>2</v>
      </c>
      <c r="AZ425">
        <v>22528</v>
      </c>
      <c r="BA425">
        <v>425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V425">
        <v>0</v>
      </c>
      <c r="CW425">
        <v>0</v>
      </c>
      <c r="CX425">
        <f>ROUND(Y425*Source!I408,9)</f>
        <v>1.17</v>
      </c>
      <c r="CY425">
        <f t="shared" si="79"/>
        <v>99.65</v>
      </c>
      <c r="CZ425">
        <f t="shared" si="80"/>
        <v>99.65</v>
      </c>
      <c r="DA425">
        <f t="shared" si="81"/>
        <v>1</v>
      </c>
      <c r="DB425">
        <f t="shared" si="84"/>
        <v>38.86</v>
      </c>
      <c r="DC425">
        <f t="shared" si="85"/>
        <v>0</v>
      </c>
      <c r="DD425" t="s">
        <v>3</v>
      </c>
      <c r="DE425" t="s">
        <v>3</v>
      </c>
      <c r="DF425">
        <f t="shared" si="64"/>
        <v>116.59</v>
      </c>
      <c r="DG425">
        <f t="shared" si="65"/>
        <v>0</v>
      </c>
      <c r="DH425">
        <f t="shared" si="66"/>
        <v>0</v>
      </c>
      <c r="DI425">
        <f t="shared" si="67"/>
        <v>0</v>
      </c>
      <c r="DJ425">
        <f t="shared" si="82"/>
        <v>116.59</v>
      </c>
      <c r="DK425">
        <v>0</v>
      </c>
      <c r="DL425" t="s">
        <v>3</v>
      </c>
      <c r="DM425">
        <v>0</v>
      </c>
      <c r="DN425" t="s">
        <v>3</v>
      </c>
      <c r="DO425">
        <v>0</v>
      </c>
    </row>
    <row r="426" spans="1:119" x14ac:dyDescent="0.2">
      <c r="A426">
        <f>ROW(Source!A408)</f>
        <v>408</v>
      </c>
      <c r="B426">
        <v>150194011</v>
      </c>
      <c r="C426">
        <v>150196971</v>
      </c>
      <c r="D426">
        <v>147303836</v>
      </c>
      <c r="E426">
        <v>1</v>
      </c>
      <c r="F426">
        <v>1</v>
      </c>
      <c r="G426">
        <v>35</v>
      </c>
      <c r="H426">
        <v>3</v>
      </c>
      <c r="I426" t="s">
        <v>817</v>
      </c>
      <c r="J426" t="s">
        <v>818</v>
      </c>
      <c r="K426" t="s">
        <v>819</v>
      </c>
      <c r="L426">
        <v>1348</v>
      </c>
      <c r="N426">
        <v>1009</v>
      </c>
      <c r="O426" t="s">
        <v>737</v>
      </c>
      <c r="P426" t="s">
        <v>737</v>
      </c>
      <c r="Q426">
        <v>1000</v>
      </c>
      <c r="W426">
        <v>0</v>
      </c>
      <c r="X426">
        <v>-1162387207</v>
      </c>
      <c r="Y426">
        <f t="shared" si="83"/>
        <v>1.1999999999999999E-3</v>
      </c>
      <c r="AA426">
        <v>101175.36</v>
      </c>
      <c r="AB426">
        <v>0</v>
      </c>
      <c r="AC426">
        <v>0</v>
      </c>
      <c r="AD426">
        <v>0</v>
      </c>
      <c r="AE426">
        <v>101175.36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M426">
        <v>-2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1.1999999999999999E-3</v>
      </c>
      <c r="AU426" t="s">
        <v>3</v>
      </c>
      <c r="AV426">
        <v>0</v>
      </c>
      <c r="AW426">
        <v>2</v>
      </c>
      <c r="AX426">
        <v>150197012</v>
      </c>
      <c r="AY426">
        <v>1</v>
      </c>
      <c r="AZ426">
        <v>0</v>
      </c>
      <c r="BA426">
        <v>426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V426">
        <v>0</v>
      </c>
      <c r="CW426">
        <v>0</v>
      </c>
      <c r="CX426">
        <f>ROUND(Y426*Source!I408,9)</f>
        <v>3.5999999999999999E-3</v>
      </c>
      <c r="CY426">
        <f t="shared" si="79"/>
        <v>101175.36</v>
      </c>
      <c r="CZ426">
        <f t="shared" si="80"/>
        <v>101175.36</v>
      </c>
      <c r="DA426">
        <f t="shared" si="81"/>
        <v>1</v>
      </c>
      <c r="DB426">
        <f t="shared" si="84"/>
        <v>121.41</v>
      </c>
      <c r="DC426">
        <f t="shared" si="85"/>
        <v>0</v>
      </c>
      <c r="DD426" t="s">
        <v>3</v>
      </c>
      <c r="DE426" t="s">
        <v>3</v>
      </c>
      <c r="DF426">
        <f t="shared" si="64"/>
        <v>364.23</v>
      </c>
      <c r="DG426">
        <f t="shared" si="65"/>
        <v>0</v>
      </c>
      <c r="DH426">
        <f t="shared" si="66"/>
        <v>0</v>
      </c>
      <c r="DI426">
        <f t="shared" si="67"/>
        <v>0</v>
      </c>
      <c r="DJ426">
        <f t="shared" si="82"/>
        <v>364.23</v>
      </c>
      <c r="DK426">
        <v>0</v>
      </c>
      <c r="DL426" t="s">
        <v>3</v>
      </c>
      <c r="DM426">
        <v>0</v>
      </c>
      <c r="DN426" t="s">
        <v>3</v>
      </c>
      <c r="DO426">
        <v>0</v>
      </c>
    </row>
    <row r="427" spans="1:119" x14ac:dyDescent="0.2">
      <c r="A427">
        <f>ROW(Source!A409)</f>
        <v>409</v>
      </c>
      <c r="B427">
        <v>150194011</v>
      </c>
      <c r="C427">
        <v>150197014</v>
      </c>
      <c r="D427">
        <v>147282019</v>
      </c>
      <c r="E427">
        <v>35</v>
      </c>
      <c r="F427">
        <v>1</v>
      </c>
      <c r="G427">
        <v>35</v>
      </c>
      <c r="H427">
        <v>1</v>
      </c>
      <c r="I427" t="s">
        <v>727</v>
      </c>
      <c r="J427" t="s">
        <v>3</v>
      </c>
      <c r="K427" t="s">
        <v>728</v>
      </c>
      <c r="L427">
        <v>1191</v>
      </c>
      <c r="N427">
        <v>1013</v>
      </c>
      <c r="O427" t="s">
        <v>729</v>
      </c>
      <c r="P427" t="s">
        <v>729</v>
      </c>
      <c r="Q427">
        <v>1</v>
      </c>
      <c r="W427">
        <v>0</v>
      </c>
      <c r="X427">
        <v>476480486</v>
      </c>
      <c r="Y427">
        <f t="shared" si="83"/>
        <v>111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M427">
        <v>-2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111</v>
      </c>
      <c r="AU427" t="s">
        <v>3</v>
      </c>
      <c r="AV427">
        <v>1</v>
      </c>
      <c r="AW427">
        <v>2</v>
      </c>
      <c r="AX427">
        <v>150197043</v>
      </c>
      <c r="AY427">
        <v>1</v>
      </c>
      <c r="AZ427">
        <v>0</v>
      </c>
      <c r="BA427">
        <v>427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U427">
        <f>ROUND(AT427*Source!I409*AH427*AL427,2)</f>
        <v>0</v>
      </c>
      <c r="CV427">
        <f>ROUND(Y427*Source!I409,9)</f>
        <v>222</v>
      </c>
      <c r="CW427">
        <v>0</v>
      </c>
      <c r="CX427">
        <f>ROUND(Y427*Source!I409,9)</f>
        <v>222</v>
      </c>
      <c r="CY427">
        <f>AD427</f>
        <v>0</v>
      </c>
      <c r="CZ427">
        <f>AH427</f>
        <v>0</v>
      </c>
      <c r="DA427">
        <f>AL427</f>
        <v>1</v>
      </c>
      <c r="DB427">
        <f t="shared" si="84"/>
        <v>0</v>
      </c>
      <c r="DC427">
        <f t="shared" si="85"/>
        <v>0</v>
      </c>
      <c r="DD427" t="s">
        <v>3</v>
      </c>
      <c r="DE427" t="s">
        <v>3</v>
      </c>
      <c r="DF427">
        <f t="shared" si="64"/>
        <v>0</v>
      </c>
      <c r="DG427">
        <f t="shared" si="65"/>
        <v>0</v>
      </c>
      <c r="DH427">
        <f t="shared" si="66"/>
        <v>0</v>
      </c>
      <c r="DI427">
        <f t="shared" si="67"/>
        <v>0</v>
      </c>
      <c r="DJ427">
        <f>DI427</f>
        <v>0</v>
      </c>
      <c r="DK427">
        <v>0</v>
      </c>
      <c r="DL427" t="s">
        <v>3</v>
      </c>
      <c r="DM427">
        <v>0</v>
      </c>
      <c r="DN427" t="s">
        <v>3</v>
      </c>
      <c r="DO427">
        <v>0</v>
      </c>
    </row>
    <row r="428" spans="1:119" x14ac:dyDescent="0.2">
      <c r="A428">
        <f>ROW(Source!A409)</f>
        <v>409</v>
      </c>
      <c r="B428">
        <v>150194011</v>
      </c>
      <c r="C428">
        <v>150197014</v>
      </c>
      <c r="D428">
        <v>147296592</v>
      </c>
      <c r="E428">
        <v>1</v>
      </c>
      <c r="F428">
        <v>1</v>
      </c>
      <c r="G428">
        <v>35</v>
      </c>
      <c r="H428">
        <v>3</v>
      </c>
      <c r="I428" t="s">
        <v>780</v>
      </c>
      <c r="J428" t="s">
        <v>781</v>
      </c>
      <c r="K428" t="s">
        <v>782</v>
      </c>
      <c r="L428">
        <v>1348</v>
      </c>
      <c r="N428">
        <v>1009</v>
      </c>
      <c r="O428" t="s">
        <v>737</v>
      </c>
      <c r="P428" t="s">
        <v>737</v>
      </c>
      <c r="Q428">
        <v>1000</v>
      </c>
      <c r="W428">
        <v>0</v>
      </c>
      <c r="X428">
        <v>425402807</v>
      </c>
      <c r="Y428">
        <f t="shared" si="83"/>
        <v>1.5E-3</v>
      </c>
      <c r="AA428">
        <v>169525.77</v>
      </c>
      <c r="AB428">
        <v>0</v>
      </c>
      <c r="AC428">
        <v>0</v>
      </c>
      <c r="AD428">
        <v>0</v>
      </c>
      <c r="AE428">
        <v>169525.77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M428">
        <v>-2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1.5E-3</v>
      </c>
      <c r="AU428" t="s">
        <v>3</v>
      </c>
      <c r="AV428">
        <v>0</v>
      </c>
      <c r="AW428">
        <v>2</v>
      </c>
      <c r="AX428">
        <v>150197044</v>
      </c>
      <c r="AY428">
        <v>1</v>
      </c>
      <c r="AZ428">
        <v>0</v>
      </c>
      <c r="BA428">
        <v>428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V428">
        <v>0</v>
      </c>
      <c r="CW428">
        <v>0</v>
      </c>
      <c r="CX428">
        <f>ROUND(Y428*Source!I409,9)</f>
        <v>3.0000000000000001E-3</v>
      </c>
      <c r="CY428">
        <f t="shared" ref="CY428:CY440" si="86">AA428</f>
        <v>169525.77</v>
      </c>
      <c r="CZ428">
        <f t="shared" ref="CZ428:CZ440" si="87">AE428</f>
        <v>169525.77</v>
      </c>
      <c r="DA428">
        <f t="shared" ref="DA428:DA440" si="88">AI428</f>
        <v>1</v>
      </c>
      <c r="DB428">
        <f t="shared" si="84"/>
        <v>254.29</v>
      </c>
      <c r="DC428">
        <f t="shared" si="85"/>
        <v>0</v>
      </c>
      <c r="DD428" t="s">
        <v>3</v>
      </c>
      <c r="DE428" t="s">
        <v>3</v>
      </c>
      <c r="DF428">
        <f t="shared" si="64"/>
        <v>508.58</v>
      </c>
      <c r="DG428">
        <f t="shared" si="65"/>
        <v>0</v>
      </c>
      <c r="DH428">
        <f t="shared" si="66"/>
        <v>0</v>
      </c>
      <c r="DI428">
        <f t="shared" si="67"/>
        <v>0</v>
      </c>
      <c r="DJ428">
        <f t="shared" ref="DJ428:DJ440" si="89">DF428</f>
        <v>508.58</v>
      </c>
      <c r="DK428">
        <v>0</v>
      </c>
      <c r="DL428" t="s">
        <v>3</v>
      </c>
      <c r="DM428">
        <v>0</v>
      </c>
      <c r="DN428" t="s">
        <v>3</v>
      </c>
      <c r="DO428">
        <v>0</v>
      </c>
    </row>
    <row r="429" spans="1:119" x14ac:dyDescent="0.2">
      <c r="A429">
        <f>ROW(Source!A409)</f>
        <v>409</v>
      </c>
      <c r="B429">
        <v>150194011</v>
      </c>
      <c r="C429">
        <v>150197014</v>
      </c>
      <c r="D429">
        <v>147296666</v>
      </c>
      <c r="E429">
        <v>1</v>
      </c>
      <c r="F429">
        <v>1</v>
      </c>
      <c r="G429">
        <v>35</v>
      </c>
      <c r="H429">
        <v>3</v>
      </c>
      <c r="I429" t="s">
        <v>783</v>
      </c>
      <c r="J429" t="s">
        <v>784</v>
      </c>
      <c r="K429" t="s">
        <v>785</v>
      </c>
      <c r="L429">
        <v>1348</v>
      </c>
      <c r="N429">
        <v>1009</v>
      </c>
      <c r="O429" t="s">
        <v>737</v>
      </c>
      <c r="P429" t="s">
        <v>737</v>
      </c>
      <c r="Q429">
        <v>1000</v>
      </c>
      <c r="W429">
        <v>0</v>
      </c>
      <c r="X429">
        <v>-1078613856</v>
      </c>
      <c r="Y429">
        <f t="shared" si="83"/>
        <v>2.9999999999999997E-4</v>
      </c>
      <c r="AA429">
        <v>252301.59</v>
      </c>
      <c r="AB429">
        <v>0</v>
      </c>
      <c r="AC429">
        <v>0</v>
      </c>
      <c r="AD429">
        <v>0</v>
      </c>
      <c r="AE429">
        <v>252301.59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M429">
        <v>-2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2.9999999999999997E-4</v>
      </c>
      <c r="AU429" t="s">
        <v>3</v>
      </c>
      <c r="AV429">
        <v>0</v>
      </c>
      <c r="AW429">
        <v>2</v>
      </c>
      <c r="AX429">
        <v>150197045</v>
      </c>
      <c r="AY429">
        <v>1</v>
      </c>
      <c r="AZ429">
        <v>0</v>
      </c>
      <c r="BA429">
        <v>429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V429">
        <v>0</v>
      </c>
      <c r="CW429">
        <v>0</v>
      </c>
      <c r="CX429">
        <f>ROUND(Y429*Source!I409,9)</f>
        <v>5.9999999999999995E-4</v>
      </c>
      <c r="CY429">
        <f t="shared" si="86"/>
        <v>252301.59</v>
      </c>
      <c r="CZ429">
        <f t="shared" si="87"/>
        <v>252301.59</v>
      </c>
      <c r="DA429">
        <f t="shared" si="88"/>
        <v>1</v>
      </c>
      <c r="DB429">
        <f t="shared" si="84"/>
        <v>75.69</v>
      </c>
      <c r="DC429">
        <f t="shared" si="85"/>
        <v>0</v>
      </c>
      <c r="DD429" t="s">
        <v>3</v>
      </c>
      <c r="DE429" t="s">
        <v>3</v>
      </c>
      <c r="DF429">
        <f t="shared" si="64"/>
        <v>151.38</v>
      </c>
      <c r="DG429">
        <f t="shared" si="65"/>
        <v>0</v>
      </c>
      <c r="DH429">
        <f t="shared" si="66"/>
        <v>0</v>
      </c>
      <c r="DI429">
        <f t="shared" si="67"/>
        <v>0</v>
      </c>
      <c r="DJ429">
        <f t="shared" si="89"/>
        <v>151.38</v>
      </c>
      <c r="DK429">
        <v>0</v>
      </c>
      <c r="DL429" t="s">
        <v>3</v>
      </c>
      <c r="DM429">
        <v>0</v>
      </c>
      <c r="DN429" t="s">
        <v>3</v>
      </c>
      <c r="DO429">
        <v>0</v>
      </c>
    </row>
    <row r="430" spans="1:119" x14ac:dyDescent="0.2">
      <c r="A430">
        <f>ROW(Source!A409)</f>
        <v>409</v>
      </c>
      <c r="B430">
        <v>150194011</v>
      </c>
      <c r="C430">
        <v>150197014</v>
      </c>
      <c r="D430">
        <v>147297462</v>
      </c>
      <c r="E430">
        <v>1</v>
      </c>
      <c r="F430">
        <v>1</v>
      </c>
      <c r="G430">
        <v>35</v>
      </c>
      <c r="H430">
        <v>3</v>
      </c>
      <c r="I430" t="s">
        <v>786</v>
      </c>
      <c r="J430" t="s">
        <v>787</v>
      </c>
      <c r="K430" t="s">
        <v>788</v>
      </c>
      <c r="L430">
        <v>1348</v>
      </c>
      <c r="N430">
        <v>1009</v>
      </c>
      <c r="O430" t="s">
        <v>737</v>
      </c>
      <c r="P430" t="s">
        <v>737</v>
      </c>
      <c r="Q430">
        <v>1000</v>
      </c>
      <c r="W430">
        <v>0</v>
      </c>
      <c r="X430">
        <v>815929747</v>
      </c>
      <c r="Y430">
        <f t="shared" si="83"/>
        <v>1.2999999999999999E-3</v>
      </c>
      <c r="AA430">
        <v>116329.32</v>
      </c>
      <c r="AB430">
        <v>0</v>
      </c>
      <c r="AC430">
        <v>0</v>
      </c>
      <c r="AD430">
        <v>0</v>
      </c>
      <c r="AE430">
        <v>116329.32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M430">
        <v>-2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1.2999999999999999E-3</v>
      </c>
      <c r="AU430" t="s">
        <v>3</v>
      </c>
      <c r="AV430">
        <v>0</v>
      </c>
      <c r="AW430">
        <v>2</v>
      </c>
      <c r="AX430">
        <v>150197046</v>
      </c>
      <c r="AY430">
        <v>1</v>
      </c>
      <c r="AZ430">
        <v>0</v>
      </c>
      <c r="BA430">
        <v>430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V430">
        <v>0</v>
      </c>
      <c r="CW430">
        <v>0</v>
      </c>
      <c r="CX430">
        <f>ROUND(Y430*Source!I409,9)</f>
        <v>2.5999999999999999E-3</v>
      </c>
      <c r="CY430">
        <f t="shared" si="86"/>
        <v>116329.32</v>
      </c>
      <c r="CZ430">
        <f t="shared" si="87"/>
        <v>116329.32</v>
      </c>
      <c r="DA430">
        <f t="shared" si="88"/>
        <v>1</v>
      </c>
      <c r="DB430">
        <f t="shared" si="84"/>
        <v>151.22999999999999</v>
      </c>
      <c r="DC430">
        <f t="shared" si="85"/>
        <v>0</v>
      </c>
      <c r="DD430" t="s">
        <v>3</v>
      </c>
      <c r="DE430" t="s">
        <v>3</v>
      </c>
      <c r="DF430">
        <f t="shared" si="64"/>
        <v>302.45999999999998</v>
      </c>
      <c r="DG430">
        <f t="shared" si="65"/>
        <v>0</v>
      </c>
      <c r="DH430">
        <f t="shared" si="66"/>
        <v>0</v>
      </c>
      <c r="DI430">
        <f t="shared" si="67"/>
        <v>0</v>
      </c>
      <c r="DJ430">
        <f t="shared" si="89"/>
        <v>302.45999999999998</v>
      </c>
      <c r="DK430">
        <v>0</v>
      </c>
      <c r="DL430" t="s">
        <v>3</v>
      </c>
      <c r="DM430">
        <v>0</v>
      </c>
      <c r="DN430" t="s">
        <v>3</v>
      </c>
      <c r="DO430">
        <v>0</v>
      </c>
    </row>
    <row r="431" spans="1:119" x14ac:dyDescent="0.2">
      <c r="A431">
        <f>ROW(Source!A409)</f>
        <v>409</v>
      </c>
      <c r="B431">
        <v>150194011</v>
      </c>
      <c r="C431">
        <v>150197014</v>
      </c>
      <c r="D431">
        <v>147297828</v>
      </c>
      <c r="E431">
        <v>1</v>
      </c>
      <c r="F431">
        <v>1</v>
      </c>
      <c r="G431">
        <v>35</v>
      </c>
      <c r="H431">
        <v>3</v>
      </c>
      <c r="I431" t="s">
        <v>789</v>
      </c>
      <c r="J431" t="s">
        <v>790</v>
      </c>
      <c r="K431" t="s">
        <v>791</v>
      </c>
      <c r="L431">
        <v>1348</v>
      </c>
      <c r="N431">
        <v>1009</v>
      </c>
      <c r="O431" t="s">
        <v>737</v>
      </c>
      <c r="P431" t="s">
        <v>737</v>
      </c>
      <c r="Q431">
        <v>1000</v>
      </c>
      <c r="W431">
        <v>0</v>
      </c>
      <c r="X431">
        <v>1570571688</v>
      </c>
      <c r="Y431">
        <f t="shared" si="83"/>
        <v>1.1000000000000001E-3</v>
      </c>
      <c r="AA431">
        <v>266315.90999999997</v>
      </c>
      <c r="AB431">
        <v>0</v>
      </c>
      <c r="AC431">
        <v>0</v>
      </c>
      <c r="AD431">
        <v>0</v>
      </c>
      <c r="AE431">
        <v>266315.90999999997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M431">
        <v>-2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1.1000000000000001E-3</v>
      </c>
      <c r="AU431" t="s">
        <v>3</v>
      </c>
      <c r="AV431">
        <v>0</v>
      </c>
      <c r="AW431">
        <v>2</v>
      </c>
      <c r="AX431">
        <v>150197047</v>
      </c>
      <c r="AY431">
        <v>1</v>
      </c>
      <c r="AZ431">
        <v>0</v>
      </c>
      <c r="BA431">
        <v>431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V431">
        <v>0</v>
      </c>
      <c r="CW431">
        <v>0</v>
      </c>
      <c r="CX431">
        <f>ROUND(Y431*Source!I409,9)</f>
        <v>2.2000000000000001E-3</v>
      </c>
      <c r="CY431">
        <f t="shared" si="86"/>
        <v>266315.90999999997</v>
      </c>
      <c r="CZ431">
        <f t="shared" si="87"/>
        <v>266315.90999999997</v>
      </c>
      <c r="DA431">
        <f t="shared" si="88"/>
        <v>1</v>
      </c>
      <c r="DB431">
        <f t="shared" si="84"/>
        <v>292.95</v>
      </c>
      <c r="DC431">
        <f t="shared" si="85"/>
        <v>0</v>
      </c>
      <c r="DD431" t="s">
        <v>3</v>
      </c>
      <c r="DE431" t="s">
        <v>3</v>
      </c>
      <c r="DF431">
        <f t="shared" si="64"/>
        <v>585.9</v>
      </c>
      <c r="DG431">
        <f t="shared" si="65"/>
        <v>0</v>
      </c>
      <c r="DH431">
        <f t="shared" si="66"/>
        <v>0</v>
      </c>
      <c r="DI431">
        <f t="shared" si="67"/>
        <v>0</v>
      </c>
      <c r="DJ431">
        <f t="shared" si="89"/>
        <v>585.9</v>
      </c>
      <c r="DK431">
        <v>0</v>
      </c>
      <c r="DL431" t="s">
        <v>3</v>
      </c>
      <c r="DM431">
        <v>0</v>
      </c>
      <c r="DN431" t="s">
        <v>3</v>
      </c>
      <c r="DO431">
        <v>0</v>
      </c>
    </row>
    <row r="432" spans="1:119" x14ac:dyDescent="0.2">
      <c r="A432">
        <f>ROW(Source!A409)</f>
        <v>409</v>
      </c>
      <c r="B432">
        <v>150194011</v>
      </c>
      <c r="C432">
        <v>150197014</v>
      </c>
      <c r="D432">
        <v>147297940</v>
      </c>
      <c r="E432">
        <v>1</v>
      </c>
      <c r="F432">
        <v>1</v>
      </c>
      <c r="G432">
        <v>35</v>
      </c>
      <c r="H432">
        <v>3</v>
      </c>
      <c r="I432" t="s">
        <v>792</v>
      </c>
      <c r="J432" t="s">
        <v>793</v>
      </c>
      <c r="K432" t="s">
        <v>794</v>
      </c>
      <c r="L432">
        <v>1348</v>
      </c>
      <c r="N432">
        <v>1009</v>
      </c>
      <c r="O432" t="s">
        <v>737</v>
      </c>
      <c r="P432" t="s">
        <v>737</v>
      </c>
      <c r="Q432">
        <v>1000</v>
      </c>
      <c r="W432">
        <v>0</v>
      </c>
      <c r="X432">
        <v>-2143664447</v>
      </c>
      <c r="Y432">
        <f t="shared" si="83"/>
        <v>8.9999999999999998E-4</v>
      </c>
      <c r="AA432">
        <v>1072565.3799999999</v>
      </c>
      <c r="AB432">
        <v>0</v>
      </c>
      <c r="AC432">
        <v>0</v>
      </c>
      <c r="AD432">
        <v>0</v>
      </c>
      <c r="AE432">
        <v>1072565.3799999999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M432">
        <v>-2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8.9999999999999998E-4</v>
      </c>
      <c r="AU432" t="s">
        <v>3</v>
      </c>
      <c r="AV432">
        <v>0</v>
      </c>
      <c r="AW432">
        <v>2</v>
      </c>
      <c r="AX432">
        <v>150197048</v>
      </c>
      <c r="AY432">
        <v>1</v>
      </c>
      <c r="AZ432">
        <v>0</v>
      </c>
      <c r="BA432">
        <v>432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V432">
        <v>0</v>
      </c>
      <c r="CW432">
        <v>0</v>
      </c>
      <c r="CX432">
        <f>ROUND(Y432*Source!I409,9)</f>
        <v>1.8E-3</v>
      </c>
      <c r="CY432">
        <f t="shared" si="86"/>
        <v>1072565.3799999999</v>
      </c>
      <c r="CZ432">
        <f t="shared" si="87"/>
        <v>1072565.3799999999</v>
      </c>
      <c r="DA432">
        <f t="shared" si="88"/>
        <v>1</v>
      </c>
      <c r="DB432">
        <f t="shared" si="84"/>
        <v>965.31</v>
      </c>
      <c r="DC432">
        <f t="shared" si="85"/>
        <v>0</v>
      </c>
      <c r="DD432" t="s">
        <v>3</v>
      </c>
      <c r="DE432" t="s">
        <v>3</v>
      </c>
      <c r="DF432">
        <f t="shared" si="64"/>
        <v>1930.62</v>
      </c>
      <c r="DG432">
        <f t="shared" si="65"/>
        <v>0</v>
      </c>
      <c r="DH432">
        <f t="shared" si="66"/>
        <v>0</v>
      </c>
      <c r="DI432">
        <f t="shared" si="67"/>
        <v>0</v>
      </c>
      <c r="DJ432">
        <f t="shared" si="89"/>
        <v>1930.62</v>
      </c>
      <c r="DK432">
        <v>0</v>
      </c>
      <c r="DL432" t="s">
        <v>3</v>
      </c>
      <c r="DM432">
        <v>0</v>
      </c>
      <c r="DN432" t="s">
        <v>3</v>
      </c>
      <c r="DO432">
        <v>0</v>
      </c>
    </row>
    <row r="433" spans="1:119" x14ac:dyDescent="0.2">
      <c r="A433">
        <f>ROW(Source!A409)</f>
        <v>409</v>
      </c>
      <c r="B433">
        <v>150194011</v>
      </c>
      <c r="C433">
        <v>150197014</v>
      </c>
      <c r="D433">
        <v>147295797</v>
      </c>
      <c r="E433">
        <v>1</v>
      </c>
      <c r="F433">
        <v>1</v>
      </c>
      <c r="G433">
        <v>35</v>
      </c>
      <c r="H433">
        <v>3</v>
      </c>
      <c r="I433" t="s">
        <v>795</v>
      </c>
      <c r="J433" t="s">
        <v>796</v>
      </c>
      <c r="K433" t="s">
        <v>797</v>
      </c>
      <c r="L433">
        <v>1339</v>
      </c>
      <c r="N433">
        <v>1007</v>
      </c>
      <c r="O433" t="s">
        <v>798</v>
      </c>
      <c r="P433" t="s">
        <v>798</v>
      </c>
      <c r="Q433">
        <v>1</v>
      </c>
      <c r="W433">
        <v>0</v>
      </c>
      <c r="X433">
        <v>-846764371</v>
      </c>
      <c r="Y433">
        <f t="shared" si="83"/>
        <v>1.9</v>
      </c>
      <c r="AA433">
        <v>79.62</v>
      </c>
      <c r="AB433">
        <v>0</v>
      </c>
      <c r="AC433">
        <v>0</v>
      </c>
      <c r="AD433">
        <v>0</v>
      </c>
      <c r="AE433">
        <v>79.62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M433">
        <v>-2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1.9</v>
      </c>
      <c r="AU433" t="s">
        <v>3</v>
      </c>
      <c r="AV433">
        <v>0</v>
      </c>
      <c r="AW433">
        <v>2</v>
      </c>
      <c r="AX433">
        <v>150197049</v>
      </c>
      <c r="AY433">
        <v>1</v>
      </c>
      <c r="AZ433">
        <v>0</v>
      </c>
      <c r="BA433">
        <v>433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V433">
        <v>0</v>
      </c>
      <c r="CW433">
        <v>0</v>
      </c>
      <c r="CX433">
        <f>ROUND(Y433*Source!I409,9)</f>
        <v>3.8</v>
      </c>
      <c r="CY433">
        <f t="shared" si="86"/>
        <v>79.62</v>
      </c>
      <c r="CZ433">
        <f t="shared" si="87"/>
        <v>79.62</v>
      </c>
      <c r="DA433">
        <f t="shared" si="88"/>
        <v>1</v>
      </c>
      <c r="DB433">
        <f t="shared" si="84"/>
        <v>151.28</v>
      </c>
      <c r="DC433">
        <f t="shared" si="85"/>
        <v>0</v>
      </c>
      <c r="DD433" t="s">
        <v>3</v>
      </c>
      <c r="DE433" t="s">
        <v>3</v>
      </c>
      <c r="DF433">
        <f t="shared" si="64"/>
        <v>302.56</v>
      </c>
      <c r="DG433">
        <f t="shared" si="65"/>
        <v>0</v>
      </c>
      <c r="DH433">
        <f t="shared" si="66"/>
        <v>0</v>
      </c>
      <c r="DI433">
        <f t="shared" si="67"/>
        <v>0</v>
      </c>
      <c r="DJ433">
        <f t="shared" si="89"/>
        <v>302.56</v>
      </c>
      <c r="DK433">
        <v>0</v>
      </c>
      <c r="DL433" t="s">
        <v>3</v>
      </c>
      <c r="DM433">
        <v>0</v>
      </c>
      <c r="DN433" t="s">
        <v>3</v>
      </c>
      <c r="DO433">
        <v>0</v>
      </c>
    </row>
    <row r="434" spans="1:119" x14ac:dyDescent="0.2">
      <c r="A434">
        <f>ROW(Source!A409)</f>
        <v>409</v>
      </c>
      <c r="B434">
        <v>150194011</v>
      </c>
      <c r="C434">
        <v>150197014</v>
      </c>
      <c r="D434">
        <v>147295789</v>
      </c>
      <c r="E434">
        <v>1</v>
      </c>
      <c r="F434">
        <v>1</v>
      </c>
      <c r="G434">
        <v>35</v>
      </c>
      <c r="H434">
        <v>3</v>
      </c>
      <c r="I434" t="s">
        <v>799</v>
      </c>
      <c r="J434" t="s">
        <v>800</v>
      </c>
      <c r="K434" t="s">
        <v>801</v>
      </c>
      <c r="L434">
        <v>1339</v>
      </c>
      <c r="N434">
        <v>1007</v>
      </c>
      <c r="O434" t="s">
        <v>798</v>
      </c>
      <c r="P434" t="s">
        <v>798</v>
      </c>
      <c r="Q434">
        <v>1</v>
      </c>
      <c r="W434">
        <v>0</v>
      </c>
      <c r="X434">
        <v>997537612</v>
      </c>
      <c r="Y434">
        <f t="shared" si="83"/>
        <v>0.9</v>
      </c>
      <c r="AA434">
        <v>715.78</v>
      </c>
      <c r="AB434">
        <v>0</v>
      </c>
      <c r="AC434">
        <v>0</v>
      </c>
      <c r="AD434">
        <v>0</v>
      </c>
      <c r="AE434">
        <v>715.78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M434">
        <v>-2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0.9</v>
      </c>
      <c r="AU434" t="s">
        <v>3</v>
      </c>
      <c r="AV434">
        <v>0</v>
      </c>
      <c r="AW434">
        <v>2</v>
      </c>
      <c r="AX434">
        <v>150197050</v>
      </c>
      <c r="AY434">
        <v>1</v>
      </c>
      <c r="AZ434">
        <v>0</v>
      </c>
      <c r="BA434">
        <v>434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V434">
        <v>0</v>
      </c>
      <c r="CW434">
        <v>0</v>
      </c>
      <c r="CX434">
        <f>ROUND(Y434*Source!I409,9)</f>
        <v>1.8</v>
      </c>
      <c r="CY434">
        <f t="shared" si="86"/>
        <v>715.78</v>
      </c>
      <c r="CZ434">
        <f t="shared" si="87"/>
        <v>715.78</v>
      </c>
      <c r="DA434">
        <f t="shared" si="88"/>
        <v>1</v>
      </c>
      <c r="DB434">
        <f t="shared" si="84"/>
        <v>644.20000000000005</v>
      </c>
      <c r="DC434">
        <f t="shared" si="85"/>
        <v>0</v>
      </c>
      <c r="DD434" t="s">
        <v>3</v>
      </c>
      <c r="DE434" t="s">
        <v>3</v>
      </c>
      <c r="DF434">
        <f t="shared" si="64"/>
        <v>1288.4000000000001</v>
      </c>
      <c r="DG434">
        <f t="shared" si="65"/>
        <v>0</v>
      </c>
      <c r="DH434">
        <f t="shared" si="66"/>
        <v>0</v>
      </c>
      <c r="DI434">
        <f t="shared" si="67"/>
        <v>0</v>
      </c>
      <c r="DJ434">
        <f t="shared" si="89"/>
        <v>1288.4000000000001</v>
      </c>
      <c r="DK434">
        <v>0</v>
      </c>
      <c r="DL434" t="s">
        <v>3</v>
      </c>
      <c r="DM434">
        <v>0</v>
      </c>
      <c r="DN434" t="s">
        <v>3</v>
      </c>
      <c r="DO434">
        <v>0</v>
      </c>
    </row>
    <row r="435" spans="1:119" x14ac:dyDescent="0.2">
      <c r="A435">
        <f>ROW(Source!A409)</f>
        <v>409</v>
      </c>
      <c r="B435">
        <v>150194011</v>
      </c>
      <c r="C435">
        <v>150197014</v>
      </c>
      <c r="D435">
        <v>147295833</v>
      </c>
      <c r="E435">
        <v>1</v>
      </c>
      <c r="F435">
        <v>1</v>
      </c>
      <c r="G435">
        <v>35</v>
      </c>
      <c r="H435">
        <v>3</v>
      </c>
      <c r="I435" t="s">
        <v>802</v>
      </c>
      <c r="J435" t="s">
        <v>803</v>
      </c>
      <c r="K435" t="s">
        <v>804</v>
      </c>
      <c r="L435">
        <v>1348</v>
      </c>
      <c r="N435">
        <v>1009</v>
      </c>
      <c r="O435" t="s">
        <v>737</v>
      </c>
      <c r="P435" t="s">
        <v>737</v>
      </c>
      <c r="Q435">
        <v>1000</v>
      </c>
      <c r="W435">
        <v>0</v>
      </c>
      <c r="X435">
        <v>-1807663441</v>
      </c>
      <c r="Y435">
        <f t="shared" si="83"/>
        <v>8.0000000000000004E-4</v>
      </c>
      <c r="AA435">
        <v>205731.7</v>
      </c>
      <c r="AB435">
        <v>0</v>
      </c>
      <c r="AC435">
        <v>0</v>
      </c>
      <c r="AD435">
        <v>0</v>
      </c>
      <c r="AE435">
        <v>205731.7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M435">
        <v>-2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8.0000000000000004E-4</v>
      </c>
      <c r="AU435" t="s">
        <v>3</v>
      </c>
      <c r="AV435">
        <v>0</v>
      </c>
      <c r="AW435">
        <v>2</v>
      </c>
      <c r="AX435">
        <v>150197051</v>
      </c>
      <c r="AY435">
        <v>1</v>
      </c>
      <c r="AZ435">
        <v>0</v>
      </c>
      <c r="BA435">
        <v>435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V435">
        <v>0</v>
      </c>
      <c r="CW435">
        <v>0</v>
      </c>
      <c r="CX435">
        <f>ROUND(Y435*Source!I409,9)</f>
        <v>1.6000000000000001E-3</v>
      </c>
      <c r="CY435">
        <f t="shared" si="86"/>
        <v>205731.7</v>
      </c>
      <c r="CZ435">
        <f t="shared" si="87"/>
        <v>205731.7</v>
      </c>
      <c r="DA435">
        <f t="shared" si="88"/>
        <v>1</v>
      </c>
      <c r="DB435">
        <f t="shared" si="84"/>
        <v>164.59</v>
      </c>
      <c r="DC435">
        <f t="shared" si="85"/>
        <v>0</v>
      </c>
      <c r="DD435" t="s">
        <v>3</v>
      </c>
      <c r="DE435" t="s">
        <v>3</v>
      </c>
      <c r="DF435">
        <f t="shared" si="64"/>
        <v>329.17</v>
      </c>
      <c r="DG435">
        <f t="shared" si="65"/>
        <v>0</v>
      </c>
      <c r="DH435">
        <f t="shared" si="66"/>
        <v>0</v>
      </c>
      <c r="DI435">
        <f t="shared" si="67"/>
        <v>0</v>
      </c>
      <c r="DJ435">
        <f t="shared" si="89"/>
        <v>329.17</v>
      </c>
      <c r="DK435">
        <v>0</v>
      </c>
      <c r="DL435" t="s">
        <v>3</v>
      </c>
      <c r="DM435">
        <v>0</v>
      </c>
      <c r="DN435" t="s">
        <v>3</v>
      </c>
      <c r="DO435">
        <v>0</v>
      </c>
    </row>
    <row r="436" spans="1:119" x14ac:dyDescent="0.2">
      <c r="A436">
        <f>ROW(Source!A409)</f>
        <v>409</v>
      </c>
      <c r="B436">
        <v>150194011</v>
      </c>
      <c r="C436">
        <v>150197014</v>
      </c>
      <c r="D436">
        <v>147295796</v>
      </c>
      <c r="E436">
        <v>1</v>
      </c>
      <c r="F436">
        <v>1</v>
      </c>
      <c r="G436">
        <v>35</v>
      </c>
      <c r="H436">
        <v>3</v>
      </c>
      <c r="I436" t="s">
        <v>805</v>
      </c>
      <c r="J436" t="s">
        <v>806</v>
      </c>
      <c r="K436" t="s">
        <v>807</v>
      </c>
      <c r="L436">
        <v>1348</v>
      </c>
      <c r="N436">
        <v>1009</v>
      </c>
      <c r="O436" t="s">
        <v>737</v>
      </c>
      <c r="P436" t="s">
        <v>737</v>
      </c>
      <c r="Q436">
        <v>1000</v>
      </c>
      <c r="W436">
        <v>0</v>
      </c>
      <c r="X436">
        <v>1084263761</v>
      </c>
      <c r="Y436">
        <f t="shared" si="83"/>
        <v>1E-3</v>
      </c>
      <c r="AA436">
        <v>122462.72</v>
      </c>
      <c r="AB436">
        <v>0</v>
      </c>
      <c r="AC436">
        <v>0</v>
      </c>
      <c r="AD436">
        <v>0</v>
      </c>
      <c r="AE436">
        <v>122462.72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M436">
        <v>-2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1E-3</v>
      </c>
      <c r="AU436" t="s">
        <v>3</v>
      </c>
      <c r="AV436">
        <v>0</v>
      </c>
      <c r="AW436">
        <v>2</v>
      </c>
      <c r="AX436">
        <v>150197052</v>
      </c>
      <c r="AY436">
        <v>1</v>
      </c>
      <c r="AZ436">
        <v>0</v>
      </c>
      <c r="BA436">
        <v>436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V436">
        <v>0</v>
      </c>
      <c r="CW436">
        <v>0</v>
      </c>
      <c r="CX436">
        <f>ROUND(Y436*Source!I409,9)</f>
        <v>2E-3</v>
      </c>
      <c r="CY436">
        <f t="shared" si="86"/>
        <v>122462.72</v>
      </c>
      <c r="CZ436">
        <f t="shared" si="87"/>
        <v>122462.72</v>
      </c>
      <c r="DA436">
        <f t="shared" si="88"/>
        <v>1</v>
      </c>
      <c r="DB436">
        <f t="shared" si="84"/>
        <v>122.46</v>
      </c>
      <c r="DC436">
        <f t="shared" si="85"/>
        <v>0</v>
      </c>
      <c r="DD436" t="s">
        <v>3</v>
      </c>
      <c r="DE436" t="s">
        <v>3</v>
      </c>
      <c r="DF436">
        <f t="shared" si="64"/>
        <v>244.93</v>
      </c>
      <c r="DG436">
        <f t="shared" si="65"/>
        <v>0</v>
      </c>
      <c r="DH436">
        <f t="shared" si="66"/>
        <v>0</v>
      </c>
      <c r="DI436">
        <f t="shared" si="67"/>
        <v>0</v>
      </c>
      <c r="DJ436">
        <f t="shared" si="89"/>
        <v>244.93</v>
      </c>
      <c r="DK436">
        <v>0</v>
      </c>
      <c r="DL436" t="s">
        <v>3</v>
      </c>
      <c r="DM436">
        <v>0</v>
      </c>
      <c r="DN436" t="s">
        <v>3</v>
      </c>
      <c r="DO436">
        <v>0</v>
      </c>
    </row>
    <row r="437" spans="1:119" x14ac:dyDescent="0.2">
      <c r="A437">
        <f>ROW(Source!A409)</f>
        <v>409</v>
      </c>
      <c r="B437">
        <v>150194011</v>
      </c>
      <c r="C437">
        <v>150197014</v>
      </c>
      <c r="D437">
        <v>147295979</v>
      </c>
      <c r="E437">
        <v>1</v>
      </c>
      <c r="F437">
        <v>1</v>
      </c>
      <c r="G437">
        <v>35</v>
      </c>
      <c r="H437">
        <v>3</v>
      </c>
      <c r="I437" t="s">
        <v>808</v>
      </c>
      <c r="J437" t="s">
        <v>809</v>
      </c>
      <c r="K437" t="s">
        <v>810</v>
      </c>
      <c r="L437">
        <v>1348</v>
      </c>
      <c r="N437">
        <v>1009</v>
      </c>
      <c r="O437" t="s">
        <v>737</v>
      </c>
      <c r="P437" t="s">
        <v>737</v>
      </c>
      <c r="Q437">
        <v>1000</v>
      </c>
      <c r="W437">
        <v>0</v>
      </c>
      <c r="X437">
        <v>-393776186</v>
      </c>
      <c r="Y437">
        <f t="shared" si="83"/>
        <v>4.1399999999999996E-3</v>
      </c>
      <c r="AA437">
        <v>114569.3</v>
      </c>
      <c r="AB437">
        <v>0</v>
      </c>
      <c r="AC437">
        <v>0</v>
      </c>
      <c r="AD437">
        <v>0</v>
      </c>
      <c r="AE437">
        <v>114569.3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M437">
        <v>-2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3</v>
      </c>
      <c r="AT437">
        <v>4.1399999999999996E-3</v>
      </c>
      <c r="AU437" t="s">
        <v>3</v>
      </c>
      <c r="AV437">
        <v>0</v>
      </c>
      <c r="AW437">
        <v>2</v>
      </c>
      <c r="AX437">
        <v>150197053</v>
      </c>
      <c r="AY437">
        <v>1</v>
      </c>
      <c r="AZ437">
        <v>0</v>
      </c>
      <c r="BA437">
        <v>437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V437">
        <v>0</v>
      </c>
      <c r="CW437">
        <v>0</v>
      </c>
      <c r="CX437">
        <f>ROUND(Y437*Source!I409,9)</f>
        <v>8.2799999999999992E-3</v>
      </c>
      <c r="CY437">
        <f t="shared" si="86"/>
        <v>114569.3</v>
      </c>
      <c r="CZ437">
        <f t="shared" si="87"/>
        <v>114569.3</v>
      </c>
      <c r="DA437">
        <f t="shared" si="88"/>
        <v>1</v>
      </c>
      <c r="DB437">
        <f t="shared" si="84"/>
        <v>474.32</v>
      </c>
      <c r="DC437">
        <f t="shared" si="85"/>
        <v>0</v>
      </c>
      <c r="DD437" t="s">
        <v>3</v>
      </c>
      <c r="DE437" t="s">
        <v>3</v>
      </c>
      <c r="DF437">
        <f t="shared" si="64"/>
        <v>948.63</v>
      </c>
      <c r="DG437">
        <f t="shared" si="65"/>
        <v>0</v>
      </c>
      <c r="DH437">
        <f t="shared" si="66"/>
        <v>0</v>
      </c>
      <c r="DI437">
        <f t="shared" si="67"/>
        <v>0</v>
      </c>
      <c r="DJ437">
        <f t="shared" si="89"/>
        <v>948.63</v>
      </c>
      <c r="DK437">
        <v>0</v>
      </c>
      <c r="DL437" t="s">
        <v>3</v>
      </c>
      <c r="DM437">
        <v>0</v>
      </c>
      <c r="DN437" t="s">
        <v>3</v>
      </c>
      <c r="DO437">
        <v>0</v>
      </c>
    </row>
    <row r="438" spans="1:119" x14ac:dyDescent="0.2">
      <c r="A438">
        <f>ROW(Source!A409)</f>
        <v>409</v>
      </c>
      <c r="B438">
        <v>150194011</v>
      </c>
      <c r="C438">
        <v>150197014</v>
      </c>
      <c r="D438">
        <v>147295996</v>
      </c>
      <c r="E438">
        <v>1</v>
      </c>
      <c r="F438">
        <v>1</v>
      </c>
      <c r="G438">
        <v>35</v>
      </c>
      <c r="H438">
        <v>3</v>
      </c>
      <c r="I438" t="s">
        <v>811</v>
      </c>
      <c r="J438" t="s">
        <v>812</v>
      </c>
      <c r="K438" t="s">
        <v>813</v>
      </c>
      <c r="L438">
        <v>1348</v>
      </c>
      <c r="N438">
        <v>1009</v>
      </c>
      <c r="O438" t="s">
        <v>737</v>
      </c>
      <c r="P438" t="s">
        <v>737</v>
      </c>
      <c r="Q438">
        <v>1000</v>
      </c>
      <c r="W438">
        <v>0</v>
      </c>
      <c r="X438">
        <v>-805753761</v>
      </c>
      <c r="Y438">
        <f t="shared" si="83"/>
        <v>1.6000000000000001E-3</v>
      </c>
      <c r="AA438">
        <v>86653.52</v>
      </c>
      <c r="AB438">
        <v>0</v>
      </c>
      <c r="AC438">
        <v>0</v>
      </c>
      <c r="AD438">
        <v>0</v>
      </c>
      <c r="AE438">
        <v>86653.52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M438">
        <v>-2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1.6000000000000001E-3</v>
      </c>
      <c r="AU438" t="s">
        <v>3</v>
      </c>
      <c r="AV438">
        <v>0</v>
      </c>
      <c r="AW438">
        <v>2</v>
      </c>
      <c r="AX438">
        <v>150197054</v>
      </c>
      <c r="AY438">
        <v>1</v>
      </c>
      <c r="AZ438">
        <v>0</v>
      </c>
      <c r="BA438">
        <v>438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V438">
        <v>0</v>
      </c>
      <c r="CW438">
        <v>0</v>
      </c>
      <c r="CX438">
        <f>ROUND(Y438*Source!I409,9)</f>
        <v>3.2000000000000002E-3</v>
      </c>
      <c r="CY438">
        <f t="shared" si="86"/>
        <v>86653.52</v>
      </c>
      <c r="CZ438">
        <f t="shared" si="87"/>
        <v>86653.52</v>
      </c>
      <c r="DA438">
        <f t="shared" si="88"/>
        <v>1</v>
      </c>
      <c r="DB438">
        <f t="shared" si="84"/>
        <v>138.65</v>
      </c>
      <c r="DC438">
        <f t="shared" si="85"/>
        <v>0</v>
      </c>
      <c r="DD438" t="s">
        <v>3</v>
      </c>
      <c r="DE438" t="s">
        <v>3</v>
      </c>
      <c r="DF438">
        <f t="shared" si="64"/>
        <v>277.29000000000002</v>
      </c>
      <c r="DG438">
        <f t="shared" si="65"/>
        <v>0</v>
      </c>
      <c r="DH438">
        <f t="shared" si="66"/>
        <v>0</v>
      </c>
      <c r="DI438">
        <f t="shared" si="67"/>
        <v>0</v>
      </c>
      <c r="DJ438">
        <f t="shared" si="89"/>
        <v>277.29000000000002</v>
      </c>
      <c r="DK438">
        <v>0</v>
      </c>
      <c r="DL438" t="s">
        <v>3</v>
      </c>
      <c r="DM438">
        <v>0</v>
      </c>
      <c r="DN438" t="s">
        <v>3</v>
      </c>
      <c r="DO438">
        <v>0</v>
      </c>
    </row>
    <row r="439" spans="1:119" x14ac:dyDescent="0.2">
      <c r="A439">
        <f>ROW(Source!A409)</f>
        <v>409</v>
      </c>
      <c r="B439">
        <v>150194011</v>
      </c>
      <c r="C439">
        <v>150197014</v>
      </c>
      <c r="D439">
        <v>147286124</v>
      </c>
      <c r="E439">
        <v>35</v>
      </c>
      <c r="F439">
        <v>1</v>
      </c>
      <c r="G439">
        <v>35</v>
      </c>
      <c r="H439">
        <v>3</v>
      </c>
      <c r="I439" t="s">
        <v>814</v>
      </c>
      <c r="J439" t="s">
        <v>815</v>
      </c>
      <c r="K439" t="s">
        <v>816</v>
      </c>
      <c r="L439">
        <v>1346</v>
      </c>
      <c r="N439">
        <v>1009</v>
      </c>
      <c r="O439" t="s">
        <v>741</v>
      </c>
      <c r="P439" t="s">
        <v>741</v>
      </c>
      <c r="Q439">
        <v>1</v>
      </c>
      <c r="W439">
        <v>0</v>
      </c>
      <c r="X439">
        <v>460010687</v>
      </c>
      <c r="Y439">
        <f t="shared" si="83"/>
        <v>0.46</v>
      </c>
      <c r="AA439">
        <v>99.65</v>
      </c>
      <c r="AB439">
        <v>0</v>
      </c>
      <c r="AC439">
        <v>0</v>
      </c>
      <c r="AD439">
        <v>0</v>
      </c>
      <c r="AE439">
        <v>99.65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M439">
        <v>-2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3</v>
      </c>
      <c r="AT439">
        <v>0.46</v>
      </c>
      <c r="AU439" t="s">
        <v>3</v>
      </c>
      <c r="AV439">
        <v>0</v>
      </c>
      <c r="AW439">
        <v>2</v>
      </c>
      <c r="AX439">
        <v>150197056</v>
      </c>
      <c r="AY439">
        <v>2</v>
      </c>
      <c r="AZ439">
        <v>22528</v>
      </c>
      <c r="BA439">
        <v>439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V439">
        <v>0</v>
      </c>
      <c r="CW439">
        <v>0</v>
      </c>
      <c r="CX439">
        <f>ROUND(Y439*Source!I409,9)</f>
        <v>0.92</v>
      </c>
      <c r="CY439">
        <f t="shared" si="86"/>
        <v>99.65</v>
      </c>
      <c r="CZ439">
        <f t="shared" si="87"/>
        <v>99.65</v>
      </c>
      <c r="DA439">
        <f t="shared" si="88"/>
        <v>1</v>
      </c>
      <c r="DB439">
        <f t="shared" si="84"/>
        <v>45.84</v>
      </c>
      <c r="DC439">
        <f t="shared" si="85"/>
        <v>0</v>
      </c>
      <c r="DD439" t="s">
        <v>3</v>
      </c>
      <c r="DE439" t="s">
        <v>3</v>
      </c>
      <c r="DF439">
        <f t="shared" si="64"/>
        <v>91.68</v>
      </c>
      <c r="DG439">
        <f t="shared" si="65"/>
        <v>0</v>
      </c>
      <c r="DH439">
        <f t="shared" si="66"/>
        <v>0</v>
      </c>
      <c r="DI439">
        <f t="shared" si="67"/>
        <v>0</v>
      </c>
      <c r="DJ439">
        <f t="shared" si="89"/>
        <v>91.68</v>
      </c>
      <c r="DK439">
        <v>0</v>
      </c>
      <c r="DL439" t="s">
        <v>3</v>
      </c>
      <c r="DM439">
        <v>0</v>
      </c>
      <c r="DN439" t="s">
        <v>3</v>
      </c>
      <c r="DO439">
        <v>0</v>
      </c>
    </row>
    <row r="440" spans="1:119" x14ac:dyDescent="0.2">
      <c r="A440">
        <f>ROW(Source!A409)</f>
        <v>409</v>
      </c>
      <c r="B440">
        <v>150194011</v>
      </c>
      <c r="C440">
        <v>150197014</v>
      </c>
      <c r="D440">
        <v>147303836</v>
      </c>
      <c r="E440">
        <v>1</v>
      </c>
      <c r="F440">
        <v>1</v>
      </c>
      <c r="G440">
        <v>35</v>
      </c>
      <c r="H440">
        <v>3</v>
      </c>
      <c r="I440" t="s">
        <v>817</v>
      </c>
      <c r="J440" t="s">
        <v>818</v>
      </c>
      <c r="K440" t="s">
        <v>819</v>
      </c>
      <c r="L440">
        <v>1348</v>
      </c>
      <c r="N440">
        <v>1009</v>
      </c>
      <c r="O440" t="s">
        <v>737</v>
      </c>
      <c r="P440" t="s">
        <v>737</v>
      </c>
      <c r="Q440">
        <v>1000</v>
      </c>
      <c r="W440">
        <v>0</v>
      </c>
      <c r="X440">
        <v>-1162387207</v>
      </c>
      <c r="Y440">
        <f t="shared" si="83"/>
        <v>1.4E-3</v>
      </c>
      <c r="AA440">
        <v>101175.36</v>
      </c>
      <c r="AB440">
        <v>0</v>
      </c>
      <c r="AC440">
        <v>0</v>
      </c>
      <c r="AD440">
        <v>0</v>
      </c>
      <c r="AE440">
        <v>101175.36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M440">
        <v>-2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1.4E-3</v>
      </c>
      <c r="AU440" t="s">
        <v>3</v>
      </c>
      <c r="AV440">
        <v>0</v>
      </c>
      <c r="AW440">
        <v>2</v>
      </c>
      <c r="AX440">
        <v>150197055</v>
      </c>
      <c r="AY440">
        <v>1</v>
      </c>
      <c r="AZ440">
        <v>0</v>
      </c>
      <c r="BA440">
        <v>440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V440">
        <v>0</v>
      </c>
      <c r="CW440">
        <v>0</v>
      </c>
      <c r="CX440">
        <f>ROUND(Y440*Source!I409,9)</f>
        <v>2.8E-3</v>
      </c>
      <c r="CY440">
        <f t="shared" si="86"/>
        <v>101175.36</v>
      </c>
      <c r="CZ440">
        <f t="shared" si="87"/>
        <v>101175.36</v>
      </c>
      <c r="DA440">
        <f t="shared" si="88"/>
        <v>1</v>
      </c>
      <c r="DB440">
        <f t="shared" si="84"/>
        <v>141.65</v>
      </c>
      <c r="DC440">
        <f t="shared" si="85"/>
        <v>0</v>
      </c>
      <c r="DD440" t="s">
        <v>3</v>
      </c>
      <c r="DE440" t="s">
        <v>3</v>
      </c>
      <c r="DF440">
        <f t="shared" si="64"/>
        <v>283.29000000000002</v>
      </c>
      <c r="DG440">
        <f t="shared" si="65"/>
        <v>0</v>
      </c>
      <c r="DH440">
        <f t="shared" si="66"/>
        <v>0</v>
      </c>
      <c r="DI440">
        <f t="shared" si="67"/>
        <v>0</v>
      </c>
      <c r="DJ440">
        <f t="shared" si="89"/>
        <v>283.29000000000002</v>
      </c>
      <c r="DK440">
        <v>0</v>
      </c>
      <c r="DL440" t="s">
        <v>3</v>
      </c>
      <c r="DM440">
        <v>0</v>
      </c>
      <c r="DN440" t="s">
        <v>3</v>
      </c>
      <c r="DO440">
        <v>0</v>
      </c>
    </row>
    <row r="441" spans="1:119" x14ac:dyDescent="0.2">
      <c r="A441">
        <f>ROW(Source!A479)</f>
        <v>479</v>
      </c>
      <c r="B441">
        <v>150194011</v>
      </c>
      <c r="C441">
        <v>150197057</v>
      </c>
      <c r="D441">
        <v>147282019</v>
      </c>
      <c r="E441">
        <v>35</v>
      </c>
      <c r="F441">
        <v>1</v>
      </c>
      <c r="G441">
        <v>35</v>
      </c>
      <c r="H441">
        <v>1</v>
      </c>
      <c r="I441" t="s">
        <v>727</v>
      </c>
      <c r="J441" t="s">
        <v>3</v>
      </c>
      <c r="K441" t="s">
        <v>728</v>
      </c>
      <c r="L441">
        <v>1191</v>
      </c>
      <c r="N441">
        <v>1013</v>
      </c>
      <c r="O441" t="s">
        <v>729</v>
      </c>
      <c r="P441" t="s">
        <v>729</v>
      </c>
      <c r="Q441">
        <v>1</v>
      </c>
      <c r="W441">
        <v>0</v>
      </c>
      <c r="X441">
        <v>476480486</v>
      </c>
      <c r="Y441">
        <f t="shared" si="83"/>
        <v>0.28000000000000003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M441">
        <v>-2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0.28000000000000003</v>
      </c>
      <c r="AU441" t="s">
        <v>3</v>
      </c>
      <c r="AV441">
        <v>1</v>
      </c>
      <c r="AW441">
        <v>2</v>
      </c>
      <c r="AX441">
        <v>150197064</v>
      </c>
      <c r="AY441">
        <v>1</v>
      </c>
      <c r="AZ441">
        <v>0</v>
      </c>
      <c r="BA441">
        <v>441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U441">
        <f>ROUND(AT441*Source!I479*AH441*AL441,2)</f>
        <v>0</v>
      </c>
      <c r="CV441">
        <f>ROUND(Y441*Source!I479,9)</f>
        <v>0.28000000000000003</v>
      </c>
      <c r="CW441">
        <v>0</v>
      </c>
      <c r="CX441">
        <f>ROUND(Y441*Source!I479,9)</f>
        <v>0.28000000000000003</v>
      </c>
      <c r="CY441">
        <f>AD441</f>
        <v>0</v>
      </c>
      <c r="CZ441">
        <f>AH441</f>
        <v>0</v>
      </c>
      <c r="DA441">
        <f>AL441</f>
        <v>1</v>
      </c>
      <c r="DB441">
        <f t="shared" si="84"/>
        <v>0</v>
      </c>
      <c r="DC441">
        <f t="shared" si="85"/>
        <v>0</v>
      </c>
      <c r="DD441" t="s">
        <v>3</v>
      </c>
      <c r="DE441" t="s">
        <v>3</v>
      </c>
      <c r="DF441">
        <f t="shared" si="64"/>
        <v>0</v>
      </c>
      <c r="DG441">
        <f t="shared" si="65"/>
        <v>0</v>
      </c>
      <c r="DH441">
        <f t="shared" si="66"/>
        <v>0</v>
      </c>
      <c r="DI441">
        <f t="shared" si="67"/>
        <v>0</v>
      </c>
      <c r="DJ441">
        <f>DI441</f>
        <v>0</v>
      </c>
      <c r="DK441">
        <v>0</v>
      </c>
      <c r="DL441" t="s">
        <v>3</v>
      </c>
      <c r="DM441">
        <v>0</v>
      </c>
      <c r="DN441" t="s">
        <v>3</v>
      </c>
      <c r="DO441">
        <v>0</v>
      </c>
    </row>
    <row r="442" spans="1:119" x14ac:dyDescent="0.2">
      <c r="A442">
        <f>ROW(Source!A479)</f>
        <v>479</v>
      </c>
      <c r="B442">
        <v>150194011</v>
      </c>
      <c r="C442">
        <v>150197057</v>
      </c>
      <c r="D442">
        <v>147297367</v>
      </c>
      <c r="E442">
        <v>1</v>
      </c>
      <c r="F442">
        <v>1</v>
      </c>
      <c r="G442">
        <v>35</v>
      </c>
      <c r="H442">
        <v>3</v>
      </c>
      <c r="I442" t="s">
        <v>752</v>
      </c>
      <c r="J442" t="s">
        <v>753</v>
      </c>
      <c r="K442" t="s">
        <v>754</v>
      </c>
      <c r="L442">
        <v>1346</v>
      </c>
      <c r="N442">
        <v>1009</v>
      </c>
      <c r="O442" t="s">
        <v>741</v>
      </c>
      <c r="P442" t="s">
        <v>741</v>
      </c>
      <c r="Q442">
        <v>1</v>
      </c>
      <c r="W442">
        <v>0</v>
      </c>
      <c r="X442">
        <v>-20334964</v>
      </c>
      <c r="Y442">
        <f t="shared" si="83"/>
        <v>0.01</v>
      </c>
      <c r="AA442">
        <v>29.29</v>
      </c>
      <c r="AB442">
        <v>0</v>
      </c>
      <c r="AC442">
        <v>0</v>
      </c>
      <c r="AD442">
        <v>0</v>
      </c>
      <c r="AE442">
        <v>29.29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M442">
        <v>-2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0.01</v>
      </c>
      <c r="AU442" t="s">
        <v>3</v>
      </c>
      <c r="AV442">
        <v>0</v>
      </c>
      <c r="AW442">
        <v>2</v>
      </c>
      <c r="AX442">
        <v>150197065</v>
      </c>
      <c r="AY442">
        <v>1</v>
      </c>
      <c r="AZ442">
        <v>0</v>
      </c>
      <c r="BA442">
        <v>442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V442">
        <v>0</v>
      </c>
      <c r="CW442">
        <v>0</v>
      </c>
      <c r="CX442">
        <f>ROUND(Y442*Source!I479,9)</f>
        <v>0.01</v>
      </c>
      <c r="CY442">
        <f>AA442</f>
        <v>29.29</v>
      </c>
      <c r="CZ442">
        <f>AE442</f>
        <v>29.29</v>
      </c>
      <c r="DA442">
        <f>AI442</f>
        <v>1</v>
      </c>
      <c r="DB442">
        <f t="shared" si="84"/>
        <v>0.28999999999999998</v>
      </c>
      <c r="DC442">
        <f t="shared" si="85"/>
        <v>0</v>
      </c>
      <c r="DD442" t="s">
        <v>3</v>
      </c>
      <c r="DE442" t="s">
        <v>3</v>
      </c>
      <c r="DF442">
        <f t="shared" si="64"/>
        <v>0.28999999999999998</v>
      </c>
      <c r="DG442">
        <f t="shared" si="65"/>
        <v>0</v>
      </c>
      <c r="DH442">
        <f t="shared" si="66"/>
        <v>0</v>
      </c>
      <c r="DI442">
        <f t="shared" si="67"/>
        <v>0</v>
      </c>
      <c r="DJ442">
        <f>DF442</f>
        <v>0.28999999999999998</v>
      </c>
      <c r="DK442">
        <v>0</v>
      </c>
      <c r="DL442" t="s">
        <v>3</v>
      </c>
      <c r="DM442">
        <v>0</v>
      </c>
      <c r="DN442" t="s">
        <v>3</v>
      </c>
      <c r="DO442">
        <v>0</v>
      </c>
    </row>
    <row r="443" spans="1:119" x14ac:dyDescent="0.2">
      <c r="A443">
        <f>ROW(Source!A479)</f>
        <v>479</v>
      </c>
      <c r="B443">
        <v>150194011</v>
      </c>
      <c r="C443">
        <v>150197057</v>
      </c>
      <c r="D443">
        <v>147295794</v>
      </c>
      <c r="E443">
        <v>1</v>
      </c>
      <c r="F443">
        <v>1</v>
      </c>
      <c r="G443">
        <v>35</v>
      </c>
      <c r="H443">
        <v>3</v>
      </c>
      <c r="I443" t="s">
        <v>755</v>
      </c>
      <c r="J443" t="s">
        <v>756</v>
      </c>
      <c r="K443" t="s">
        <v>757</v>
      </c>
      <c r="L443">
        <v>1296</v>
      </c>
      <c r="N443">
        <v>1002</v>
      </c>
      <c r="O443" t="s">
        <v>758</v>
      </c>
      <c r="P443" t="s">
        <v>758</v>
      </c>
      <c r="Q443">
        <v>1</v>
      </c>
      <c r="W443">
        <v>0</v>
      </c>
      <c r="X443">
        <v>-1791503361</v>
      </c>
      <c r="Y443">
        <f t="shared" si="83"/>
        <v>5.0000000000000001E-3</v>
      </c>
      <c r="AA443">
        <v>13856.59</v>
      </c>
      <c r="AB443">
        <v>0</v>
      </c>
      <c r="AC443">
        <v>0</v>
      </c>
      <c r="AD443">
        <v>0</v>
      </c>
      <c r="AE443">
        <v>13856.59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M443">
        <v>-2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5.0000000000000001E-3</v>
      </c>
      <c r="AU443" t="s">
        <v>3</v>
      </c>
      <c r="AV443">
        <v>0</v>
      </c>
      <c r="AW443">
        <v>2</v>
      </c>
      <c r="AX443">
        <v>150197066</v>
      </c>
      <c r="AY443">
        <v>1</v>
      </c>
      <c r="AZ443">
        <v>0</v>
      </c>
      <c r="BA443">
        <v>443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V443">
        <v>0</v>
      </c>
      <c r="CW443">
        <v>0</v>
      </c>
      <c r="CX443">
        <f>ROUND(Y443*Source!I479,9)</f>
        <v>5.0000000000000001E-3</v>
      </c>
      <c r="CY443">
        <f>AA443</f>
        <v>13856.59</v>
      </c>
      <c r="CZ443">
        <f>AE443</f>
        <v>13856.59</v>
      </c>
      <c r="DA443">
        <f>AI443</f>
        <v>1</v>
      </c>
      <c r="DB443">
        <f t="shared" si="84"/>
        <v>69.28</v>
      </c>
      <c r="DC443">
        <f t="shared" si="85"/>
        <v>0</v>
      </c>
      <c r="DD443" t="s">
        <v>3</v>
      </c>
      <c r="DE443" t="s">
        <v>3</v>
      </c>
      <c r="DF443">
        <f t="shared" si="64"/>
        <v>69.28</v>
      </c>
      <c r="DG443">
        <f t="shared" si="65"/>
        <v>0</v>
      </c>
      <c r="DH443">
        <f t="shared" si="66"/>
        <v>0</v>
      </c>
      <c r="DI443">
        <f t="shared" si="67"/>
        <v>0</v>
      </c>
      <c r="DJ443">
        <f>DF443</f>
        <v>69.28</v>
      </c>
      <c r="DK443">
        <v>0</v>
      </c>
      <c r="DL443" t="s">
        <v>3</v>
      </c>
      <c r="DM443">
        <v>0</v>
      </c>
      <c r="DN443" t="s">
        <v>3</v>
      </c>
      <c r="DO443">
        <v>0</v>
      </c>
    </row>
    <row r="444" spans="1:119" x14ac:dyDescent="0.2">
      <c r="A444">
        <f>ROW(Source!A480)</f>
        <v>480</v>
      </c>
      <c r="B444">
        <v>150194011</v>
      </c>
      <c r="C444">
        <v>150197067</v>
      </c>
      <c r="D444">
        <v>147282019</v>
      </c>
      <c r="E444">
        <v>35</v>
      </c>
      <c r="F444">
        <v>1</v>
      </c>
      <c r="G444">
        <v>35</v>
      </c>
      <c r="H444">
        <v>1</v>
      </c>
      <c r="I444" t="s">
        <v>727</v>
      </c>
      <c r="J444" t="s">
        <v>3</v>
      </c>
      <c r="K444" t="s">
        <v>728</v>
      </c>
      <c r="L444">
        <v>1191</v>
      </c>
      <c r="N444">
        <v>1013</v>
      </c>
      <c r="O444" t="s">
        <v>729</v>
      </c>
      <c r="P444" t="s">
        <v>729</v>
      </c>
      <c r="Q444">
        <v>1</v>
      </c>
      <c r="W444">
        <v>0</v>
      </c>
      <c r="X444">
        <v>476480486</v>
      </c>
      <c r="Y444">
        <f>(AT444*0.7)</f>
        <v>0.95899999999999996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M444">
        <v>-2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1.37</v>
      </c>
      <c r="AU444" t="s">
        <v>22</v>
      </c>
      <c r="AV444">
        <v>1</v>
      </c>
      <c r="AW444">
        <v>2</v>
      </c>
      <c r="AX444">
        <v>150197082</v>
      </c>
      <c r="AY444">
        <v>1</v>
      </c>
      <c r="AZ444">
        <v>0</v>
      </c>
      <c r="BA444">
        <v>444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U444">
        <f>ROUND(AT444*Source!I480*AH444*AL444,2)</f>
        <v>0</v>
      </c>
      <c r="CV444">
        <f>ROUND(Y444*Source!I480,9)</f>
        <v>2.8769999999999998</v>
      </c>
      <c r="CW444">
        <v>0</v>
      </c>
      <c r="CX444">
        <f>ROUND(Y444*Source!I480,9)</f>
        <v>2.8769999999999998</v>
      </c>
      <c r="CY444">
        <f>AD444</f>
        <v>0</v>
      </c>
      <c r="CZ444">
        <f>AH444</f>
        <v>0</v>
      </c>
      <c r="DA444">
        <f>AL444</f>
        <v>1</v>
      </c>
      <c r="DB444">
        <f>ROUND((ROUND(AT444*CZ444,2)*0.7),6)</f>
        <v>0</v>
      </c>
      <c r="DC444">
        <f>ROUND((ROUND(AT444*AG444,2)*0.7),6)</f>
        <v>0</v>
      </c>
      <c r="DD444" t="s">
        <v>3</v>
      </c>
      <c r="DE444" t="s">
        <v>3</v>
      </c>
      <c r="DF444">
        <f t="shared" si="64"/>
        <v>0</v>
      </c>
      <c r="DG444">
        <f t="shared" si="65"/>
        <v>0</v>
      </c>
      <c r="DH444">
        <f t="shared" si="66"/>
        <v>0</v>
      </c>
      <c r="DI444">
        <f t="shared" si="67"/>
        <v>0</v>
      </c>
      <c r="DJ444">
        <f>DI444</f>
        <v>0</v>
      </c>
      <c r="DK444">
        <v>0</v>
      </c>
      <c r="DL444" t="s">
        <v>3</v>
      </c>
      <c r="DM444">
        <v>0</v>
      </c>
      <c r="DN444" t="s">
        <v>3</v>
      </c>
      <c r="DO444">
        <v>0</v>
      </c>
    </row>
    <row r="445" spans="1:119" x14ac:dyDescent="0.2">
      <c r="A445">
        <f>ROW(Source!A480)</f>
        <v>480</v>
      </c>
      <c r="B445">
        <v>150194011</v>
      </c>
      <c r="C445">
        <v>150197067</v>
      </c>
      <c r="D445">
        <v>147295400</v>
      </c>
      <c r="E445">
        <v>1</v>
      </c>
      <c r="F445">
        <v>1</v>
      </c>
      <c r="G445">
        <v>35</v>
      </c>
      <c r="H445">
        <v>2</v>
      </c>
      <c r="I445" t="s">
        <v>730</v>
      </c>
      <c r="J445" t="s">
        <v>731</v>
      </c>
      <c r="K445" t="s">
        <v>732</v>
      </c>
      <c r="L445">
        <v>1368</v>
      </c>
      <c r="N445">
        <v>1011</v>
      </c>
      <c r="O445" t="s">
        <v>733</v>
      </c>
      <c r="P445" t="s">
        <v>733</v>
      </c>
      <c r="Q445">
        <v>1</v>
      </c>
      <c r="W445">
        <v>0</v>
      </c>
      <c r="X445">
        <v>-1123321947</v>
      </c>
      <c r="Y445">
        <f>(AT445*0.7)</f>
        <v>0.11199999999999999</v>
      </c>
      <c r="AA445">
        <v>0</v>
      </c>
      <c r="AB445">
        <v>789.86</v>
      </c>
      <c r="AC445">
        <v>515.51</v>
      </c>
      <c r="AD445">
        <v>0</v>
      </c>
      <c r="AE445">
        <v>0</v>
      </c>
      <c r="AF445">
        <v>789.86</v>
      </c>
      <c r="AG445">
        <v>515.51</v>
      </c>
      <c r="AH445">
        <v>0</v>
      </c>
      <c r="AI445">
        <v>1</v>
      </c>
      <c r="AJ445">
        <v>1</v>
      </c>
      <c r="AK445">
        <v>1</v>
      </c>
      <c r="AL445">
        <v>1</v>
      </c>
      <c r="AM445">
        <v>-2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3</v>
      </c>
      <c r="AT445">
        <v>0.16</v>
      </c>
      <c r="AU445" t="s">
        <v>22</v>
      </c>
      <c r="AV445">
        <v>0</v>
      </c>
      <c r="AW445">
        <v>2</v>
      </c>
      <c r="AX445">
        <v>150197083</v>
      </c>
      <c r="AY445">
        <v>1</v>
      </c>
      <c r="AZ445">
        <v>0</v>
      </c>
      <c r="BA445">
        <v>445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V445">
        <v>0</v>
      </c>
      <c r="CW445">
        <f>ROUND(Y445*Source!I480,9)</f>
        <v>0.33600000000000002</v>
      </c>
      <c r="CX445">
        <f>ROUND(Y445*Source!I480,9)</f>
        <v>0.33600000000000002</v>
      </c>
      <c r="CY445">
        <f>AB445</f>
        <v>789.86</v>
      </c>
      <c r="CZ445">
        <f>AF445</f>
        <v>789.86</v>
      </c>
      <c r="DA445">
        <f>AJ445</f>
        <v>1</v>
      </c>
      <c r="DB445">
        <f>ROUND((ROUND(AT445*CZ445,2)*0.7),6)</f>
        <v>88.465999999999994</v>
      </c>
      <c r="DC445">
        <f>ROUND((ROUND(AT445*AG445,2)*0.7),6)</f>
        <v>57.735999999999997</v>
      </c>
      <c r="DD445" t="s">
        <v>3</v>
      </c>
      <c r="DE445" t="s">
        <v>3</v>
      </c>
      <c r="DF445">
        <f t="shared" si="64"/>
        <v>0</v>
      </c>
      <c r="DG445">
        <f t="shared" si="65"/>
        <v>265.39</v>
      </c>
      <c r="DH445">
        <f t="shared" si="66"/>
        <v>173.21</v>
      </c>
      <c r="DI445">
        <f t="shared" si="67"/>
        <v>0</v>
      </c>
      <c r="DJ445">
        <f>DG445</f>
        <v>265.39</v>
      </c>
      <c r="DK445">
        <v>0</v>
      </c>
      <c r="DL445" t="s">
        <v>3</v>
      </c>
      <c r="DM445">
        <v>0</v>
      </c>
      <c r="DN445" t="s">
        <v>3</v>
      </c>
      <c r="DO445">
        <v>0</v>
      </c>
    </row>
    <row r="446" spans="1:119" x14ac:dyDescent="0.2">
      <c r="A446">
        <f>ROW(Source!A480)</f>
        <v>480</v>
      </c>
      <c r="B446">
        <v>150194011</v>
      </c>
      <c r="C446">
        <v>150197067</v>
      </c>
      <c r="D446">
        <v>147284500</v>
      </c>
      <c r="E446">
        <v>35</v>
      </c>
      <c r="F446">
        <v>1</v>
      </c>
      <c r="G446">
        <v>35</v>
      </c>
      <c r="H446">
        <v>3</v>
      </c>
      <c r="I446" t="s">
        <v>734</v>
      </c>
      <c r="J446" t="s">
        <v>735</v>
      </c>
      <c r="K446" t="s">
        <v>736</v>
      </c>
      <c r="L446">
        <v>1348</v>
      </c>
      <c r="N446">
        <v>1009</v>
      </c>
      <c r="O446" t="s">
        <v>737</v>
      </c>
      <c r="P446" t="s">
        <v>737</v>
      </c>
      <c r="Q446">
        <v>1000</v>
      </c>
      <c r="W446">
        <v>0</v>
      </c>
      <c r="X446">
        <v>2010614181</v>
      </c>
      <c r="Y446">
        <f>(AT446*1)</f>
        <v>1.9999999999999999E-6</v>
      </c>
      <c r="AA446">
        <v>1945282.38</v>
      </c>
      <c r="AB446">
        <v>0</v>
      </c>
      <c r="AC446">
        <v>0</v>
      </c>
      <c r="AD446">
        <v>0</v>
      </c>
      <c r="AE446">
        <v>1945282.38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M446">
        <v>-2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3</v>
      </c>
      <c r="AT446">
        <v>1.9999999999999999E-6</v>
      </c>
      <c r="AU446" t="s">
        <v>21</v>
      </c>
      <c r="AV446">
        <v>0</v>
      </c>
      <c r="AW446">
        <v>2</v>
      </c>
      <c r="AX446">
        <v>150197084</v>
      </c>
      <c r="AY446">
        <v>2</v>
      </c>
      <c r="AZ446">
        <v>22528</v>
      </c>
      <c r="BA446">
        <v>446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V446">
        <v>0</v>
      </c>
      <c r="CW446">
        <v>0</v>
      </c>
      <c r="CX446">
        <f>ROUND(Y446*Source!I480,9)</f>
        <v>6.0000000000000002E-6</v>
      </c>
      <c r="CY446">
        <f>AA446</f>
        <v>1945282.38</v>
      </c>
      <c r="CZ446">
        <f>AE446</f>
        <v>1945282.38</v>
      </c>
      <c r="DA446">
        <f>AI446</f>
        <v>1</v>
      </c>
      <c r="DB446">
        <f>ROUND((ROUND(AT446*CZ446,2)*1),6)</f>
        <v>3.89</v>
      </c>
      <c r="DC446">
        <f>ROUND((ROUND(AT446*AG446,2)*1),6)</f>
        <v>0</v>
      </c>
      <c r="DD446" t="s">
        <v>3</v>
      </c>
      <c r="DE446" t="s">
        <v>3</v>
      </c>
      <c r="DF446">
        <f t="shared" si="64"/>
        <v>11.67</v>
      </c>
      <c r="DG446">
        <f t="shared" si="65"/>
        <v>0</v>
      </c>
      <c r="DH446">
        <f t="shared" si="66"/>
        <v>0</v>
      </c>
      <c r="DI446">
        <f t="shared" si="67"/>
        <v>0</v>
      </c>
      <c r="DJ446">
        <f>DF446</f>
        <v>11.67</v>
      </c>
      <c r="DK446">
        <v>0</v>
      </c>
      <c r="DL446" t="s">
        <v>3</v>
      </c>
      <c r="DM446">
        <v>0</v>
      </c>
      <c r="DN446" t="s">
        <v>3</v>
      </c>
      <c r="DO446">
        <v>0</v>
      </c>
    </row>
    <row r="447" spans="1:119" x14ac:dyDescent="0.2">
      <c r="A447">
        <f>ROW(Source!A480)</f>
        <v>480</v>
      </c>
      <c r="B447">
        <v>150194011</v>
      </c>
      <c r="C447">
        <v>150197067</v>
      </c>
      <c r="D447">
        <v>147297319</v>
      </c>
      <c r="E447">
        <v>1</v>
      </c>
      <c r="F447">
        <v>1</v>
      </c>
      <c r="G447">
        <v>35</v>
      </c>
      <c r="H447">
        <v>3</v>
      </c>
      <c r="I447" t="s">
        <v>738</v>
      </c>
      <c r="J447" t="s">
        <v>739</v>
      </c>
      <c r="K447" t="s">
        <v>740</v>
      </c>
      <c r="L447">
        <v>1346</v>
      </c>
      <c r="N447">
        <v>1009</v>
      </c>
      <c r="O447" t="s">
        <v>741</v>
      </c>
      <c r="P447" t="s">
        <v>741</v>
      </c>
      <c r="Q447">
        <v>1</v>
      </c>
      <c r="W447">
        <v>0</v>
      </c>
      <c r="X447">
        <v>1286462142</v>
      </c>
      <c r="Y447">
        <f>(AT447*1)</f>
        <v>4.0000000000000001E-3</v>
      </c>
      <c r="AA447">
        <v>412.97</v>
      </c>
      <c r="AB447">
        <v>0</v>
      </c>
      <c r="AC447">
        <v>0</v>
      </c>
      <c r="AD447">
        <v>0</v>
      </c>
      <c r="AE447">
        <v>412.97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M447">
        <v>-2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4.0000000000000001E-3</v>
      </c>
      <c r="AU447" t="s">
        <v>21</v>
      </c>
      <c r="AV447">
        <v>0</v>
      </c>
      <c r="AW447">
        <v>2</v>
      </c>
      <c r="AX447">
        <v>150197085</v>
      </c>
      <c r="AY447">
        <v>1</v>
      </c>
      <c r="AZ447">
        <v>0</v>
      </c>
      <c r="BA447">
        <v>447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V447">
        <v>0</v>
      </c>
      <c r="CW447">
        <v>0</v>
      </c>
      <c r="CX447">
        <f>ROUND(Y447*Source!I480,9)</f>
        <v>1.2E-2</v>
      </c>
      <c r="CY447">
        <f>AA447</f>
        <v>412.97</v>
      </c>
      <c r="CZ447">
        <f>AE447</f>
        <v>412.97</v>
      </c>
      <c r="DA447">
        <f>AI447</f>
        <v>1</v>
      </c>
      <c r="DB447">
        <f>ROUND((ROUND(AT447*CZ447,2)*1),6)</f>
        <v>1.65</v>
      </c>
      <c r="DC447">
        <f>ROUND((ROUND(AT447*AG447,2)*1),6)</f>
        <v>0</v>
      </c>
      <c r="DD447" t="s">
        <v>3</v>
      </c>
      <c r="DE447" t="s">
        <v>3</v>
      </c>
      <c r="DF447">
        <f t="shared" si="64"/>
        <v>4.96</v>
      </c>
      <c r="DG447">
        <f t="shared" si="65"/>
        <v>0</v>
      </c>
      <c r="DH447">
        <f t="shared" si="66"/>
        <v>0</v>
      </c>
      <c r="DI447">
        <f t="shared" si="67"/>
        <v>0</v>
      </c>
      <c r="DJ447">
        <f>DF447</f>
        <v>4.96</v>
      </c>
      <c r="DK447">
        <v>0</v>
      </c>
      <c r="DL447" t="s">
        <v>3</v>
      </c>
      <c r="DM447">
        <v>0</v>
      </c>
      <c r="DN447" t="s">
        <v>3</v>
      </c>
      <c r="DO447">
        <v>0</v>
      </c>
    </row>
    <row r="448" spans="1:119" x14ac:dyDescent="0.2">
      <c r="A448">
        <f>ROW(Source!A480)</f>
        <v>480</v>
      </c>
      <c r="B448">
        <v>150194011</v>
      </c>
      <c r="C448">
        <v>150197067</v>
      </c>
      <c r="D448">
        <v>147297226</v>
      </c>
      <c r="E448">
        <v>1</v>
      </c>
      <c r="F448">
        <v>1</v>
      </c>
      <c r="G448">
        <v>35</v>
      </c>
      <c r="H448">
        <v>3</v>
      </c>
      <c r="I448" t="s">
        <v>742</v>
      </c>
      <c r="J448" t="s">
        <v>743</v>
      </c>
      <c r="K448" t="s">
        <v>744</v>
      </c>
      <c r="L448">
        <v>1346</v>
      </c>
      <c r="N448">
        <v>1009</v>
      </c>
      <c r="O448" t="s">
        <v>741</v>
      </c>
      <c r="P448" t="s">
        <v>741</v>
      </c>
      <c r="Q448">
        <v>1</v>
      </c>
      <c r="W448">
        <v>0</v>
      </c>
      <c r="X448">
        <v>-1814974188</v>
      </c>
      <c r="Y448">
        <f>(AT448*1)</f>
        <v>2E-3</v>
      </c>
      <c r="AA448">
        <v>271.95999999999998</v>
      </c>
      <c r="AB448">
        <v>0</v>
      </c>
      <c r="AC448">
        <v>0</v>
      </c>
      <c r="AD448">
        <v>0</v>
      </c>
      <c r="AE448">
        <v>271.95999999999998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M448">
        <v>-2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3</v>
      </c>
      <c r="AT448">
        <v>2E-3</v>
      </c>
      <c r="AU448" t="s">
        <v>21</v>
      </c>
      <c r="AV448">
        <v>0</v>
      </c>
      <c r="AW448">
        <v>2</v>
      </c>
      <c r="AX448">
        <v>150197086</v>
      </c>
      <c r="AY448">
        <v>1</v>
      </c>
      <c r="AZ448">
        <v>0</v>
      </c>
      <c r="BA448">
        <v>448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V448">
        <v>0</v>
      </c>
      <c r="CW448">
        <v>0</v>
      </c>
      <c r="CX448">
        <f>ROUND(Y448*Source!I480,9)</f>
        <v>6.0000000000000001E-3</v>
      </c>
      <c r="CY448">
        <f>AA448</f>
        <v>271.95999999999998</v>
      </c>
      <c r="CZ448">
        <f>AE448</f>
        <v>271.95999999999998</v>
      </c>
      <c r="DA448">
        <f>AI448</f>
        <v>1</v>
      </c>
      <c r="DB448">
        <f>ROUND((ROUND(AT448*CZ448,2)*1),6)</f>
        <v>0.54</v>
      </c>
      <c r="DC448">
        <f>ROUND((ROUND(AT448*AG448,2)*1),6)</f>
        <v>0</v>
      </c>
      <c r="DD448" t="s">
        <v>3</v>
      </c>
      <c r="DE448" t="s">
        <v>3</v>
      </c>
      <c r="DF448">
        <f t="shared" si="64"/>
        <v>1.63</v>
      </c>
      <c r="DG448">
        <f t="shared" si="65"/>
        <v>0</v>
      </c>
      <c r="DH448">
        <f t="shared" si="66"/>
        <v>0</v>
      </c>
      <c r="DI448">
        <f t="shared" si="67"/>
        <v>0</v>
      </c>
      <c r="DJ448">
        <f>DF448</f>
        <v>1.63</v>
      </c>
      <c r="DK448">
        <v>0</v>
      </c>
      <c r="DL448" t="s">
        <v>3</v>
      </c>
      <c r="DM448">
        <v>0</v>
      </c>
      <c r="DN448" t="s">
        <v>3</v>
      </c>
      <c r="DO448">
        <v>0</v>
      </c>
    </row>
    <row r="449" spans="1:119" x14ac:dyDescent="0.2">
      <c r="A449">
        <f>ROW(Source!A480)</f>
        <v>480</v>
      </c>
      <c r="B449">
        <v>150194011</v>
      </c>
      <c r="C449">
        <v>150197067</v>
      </c>
      <c r="D449">
        <v>147297256</v>
      </c>
      <c r="E449">
        <v>1</v>
      </c>
      <c r="F449">
        <v>1</v>
      </c>
      <c r="G449">
        <v>35</v>
      </c>
      <c r="H449">
        <v>3</v>
      </c>
      <c r="I449" t="s">
        <v>745</v>
      </c>
      <c r="J449" t="s">
        <v>746</v>
      </c>
      <c r="K449" t="s">
        <v>747</v>
      </c>
      <c r="L449">
        <v>1346</v>
      </c>
      <c r="N449">
        <v>1009</v>
      </c>
      <c r="O449" t="s">
        <v>741</v>
      </c>
      <c r="P449" t="s">
        <v>741</v>
      </c>
      <c r="Q449">
        <v>1</v>
      </c>
      <c r="W449">
        <v>0</v>
      </c>
      <c r="X449">
        <v>-1116031774</v>
      </c>
      <c r="Y449">
        <f>(AT449*1)</f>
        <v>3.5000000000000001E-3</v>
      </c>
      <c r="AA449">
        <v>404.48</v>
      </c>
      <c r="AB449">
        <v>0</v>
      </c>
      <c r="AC449">
        <v>0</v>
      </c>
      <c r="AD449">
        <v>0</v>
      </c>
      <c r="AE449">
        <v>404.48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M449">
        <v>-2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3</v>
      </c>
      <c r="AT449">
        <v>3.5000000000000001E-3</v>
      </c>
      <c r="AU449" t="s">
        <v>21</v>
      </c>
      <c r="AV449">
        <v>0</v>
      </c>
      <c r="AW449">
        <v>2</v>
      </c>
      <c r="AX449">
        <v>150197087</v>
      </c>
      <c r="AY449">
        <v>1</v>
      </c>
      <c r="AZ449">
        <v>0</v>
      </c>
      <c r="BA449">
        <v>449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V449">
        <v>0</v>
      </c>
      <c r="CW449">
        <v>0</v>
      </c>
      <c r="CX449">
        <f>ROUND(Y449*Source!I480,9)</f>
        <v>1.0500000000000001E-2</v>
      </c>
      <c r="CY449">
        <f>AA449</f>
        <v>404.48</v>
      </c>
      <c r="CZ449">
        <f>AE449</f>
        <v>404.48</v>
      </c>
      <c r="DA449">
        <f>AI449</f>
        <v>1</v>
      </c>
      <c r="DB449">
        <f>ROUND((ROUND(AT449*CZ449,2)*1),6)</f>
        <v>1.42</v>
      </c>
      <c r="DC449">
        <f>ROUND((ROUND(AT449*AG449,2)*1),6)</f>
        <v>0</v>
      </c>
      <c r="DD449" t="s">
        <v>3</v>
      </c>
      <c r="DE449" t="s">
        <v>3</v>
      </c>
      <c r="DF449">
        <f t="shared" ref="DF449:DF512" si="90">ROUND(ROUND(AE449,2)*CX449,2)</f>
        <v>4.25</v>
      </c>
      <c r="DG449">
        <f t="shared" ref="DG449:DG512" si="91">ROUND(ROUND(AF449,2)*CX449,2)</f>
        <v>0</v>
      </c>
      <c r="DH449">
        <f t="shared" ref="DH449:DH512" si="92">ROUND(ROUND(AG449,2)*CX449,2)</f>
        <v>0</v>
      </c>
      <c r="DI449">
        <f t="shared" ref="DI449:DI512" si="93">ROUND(ROUND(AH449,2)*CX449,2)</f>
        <v>0</v>
      </c>
      <c r="DJ449">
        <f>DF449</f>
        <v>4.25</v>
      </c>
      <c r="DK449">
        <v>0</v>
      </c>
      <c r="DL449" t="s">
        <v>3</v>
      </c>
      <c r="DM449">
        <v>0</v>
      </c>
      <c r="DN449" t="s">
        <v>3</v>
      </c>
      <c r="DO449">
        <v>0</v>
      </c>
    </row>
    <row r="450" spans="1:119" x14ac:dyDescent="0.2">
      <c r="A450">
        <f>ROW(Source!A480)</f>
        <v>480</v>
      </c>
      <c r="B450">
        <v>150194011</v>
      </c>
      <c r="C450">
        <v>150197067</v>
      </c>
      <c r="D450">
        <v>147297361</v>
      </c>
      <c r="E450">
        <v>1</v>
      </c>
      <c r="F450">
        <v>1</v>
      </c>
      <c r="G450">
        <v>35</v>
      </c>
      <c r="H450">
        <v>3</v>
      </c>
      <c r="I450" t="s">
        <v>748</v>
      </c>
      <c r="J450" t="s">
        <v>749</v>
      </c>
      <c r="K450" t="s">
        <v>750</v>
      </c>
      <c r="L450">
        <v>1327</v>
      </c>
      <c r="N450">
        <v>1005</v>
      </c>
      <c r="O450" t="s">
        <v>751</v>
      </c>
      <c r="P450" t="s">
        <v>751</v>
      </c>
      <c r="Q450">
        <v>1</v>
      </c>
      <c r="W450">
        <v>0</v>
      </c>
      <c r="X450">
        <v>1402440005</v>
      </c>
      <c r="Y450">
        <f>(AT450*1)</f>
        <v>0.02</v>
      </c>
      <c r="AA450">
        <v>48.08</v>
      </c>
      <c r="AB450">
        <v>0</v>
      </c>
      <c r="AC450">
        <v>0</v>
      </c>
      <c r="AD450">
        <v>0</v>
      </c>
      <c r="AE450">
        <v>48.08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M450">
        <v>-2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3</v>
      </c>
      <c r="AT450">
        <v>0.02</v>
      </c>
      <c r="AU450" t="s">
        <v>21</v>
      </c>
      <c r="AV450">
        <v>0</v>
      </c>
      <c r="AW450">
        <v>2</v>
      </c>
      <c r="AX450">
        <v>150197088</v>
      </c>
      <c r="AY450">
        <v>1</v>
      </c>
      <c r="AZ450">
        <v>0</v>
      </c>
      <c r="BA450">
        <v>450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V450">
        <v>0</v>
      </c>
      <c r="CW450">
        <v>0</v>
      </c>
      <c r="CX450">
        <f>ROUND(Y450*Source!I480,9)</f>
        <v>0.06</v>
      </c>
      <c r="CY450">
        <f>AA450</f>
        <v>48.08</v>
      </c>
      <c r="CZ450">
        <f>AE450</f>
        <v>48.08</v>
      </c>
      <c r="DA450">
        <f>AI450</f>
        <v>1</v>
      </c>
      <c r="DB450">
        <f>ROUND((ROUND(AT450*CZ450,2)*1),6)</f>
        <v>0.96</v>
      </c>
      <c r="DC450">
        <f>ROUND((ROUND(AT450*AG450,2)*1),6)</f>
        <v>0</v>
      </c>
      <c r="DD450" t="s">
        <v>3</v>
      </c>
      <c r="DE450" t="s">
        <v>3</v>
      </c>
      <c r="DF450">
        <f t="shared" si="90"/>
        <v>2.88</v>
      </c>
      <c r="DG450">
        <f t="shared" si="91"/>
        <v>0</v>
      </c>
      <c r="DH450">
        <f t="shared" si="92"/>
        <v>0</v>
      </c>
      <c r="DI450">
        <f t="shared" si="93"/>
        <v>0</v>
      </c>
      <c r="DJ450">
        <f>DF450</f>
        <v>2.88</v>
      </c>
      <c r="DK450">
        <v>0</v>
      </c>
      <c r="DL450" t="s">
        <v>3</v>
      </c>
      <c r="DM450">
        <v>0</v>
      </c>
      <c r="DN450" t="s">
        <v>3</v>
      </c>
      <c r="DO450">
        <v>0</v>
      </c>
    </row>
    <row r="451" spans="1:119" x14ac:dyDescent="0.2">
      <c r="A451">
        <f>ROW(Source!A481)</f>
        <v>481</v>
      </c>
      <c r="B451">
        <v>150194011</v>
      </c>
      <c r="C451">
        <v>150197089</v>
      </c>
      <c r="D451">
        <v>147282019</v>
      </c>
      <c r="E451">
        <v>35</v>
      </c>
      <c r="F451">
        <v>1</v>
      </c>
      <c r="G451">
        <v>35</v>
      </c>
      <c r="H451">
        <v>1</v>
      </c>
      <c r="I451" t="s">
        <v>727</v>
      </c>
      <c r="J451" t="s">
        <v>3</v>
      </c>
      <c r="K451" t="s">
        <v>728</v>
      </c>
      <c r="L451">
        <v>1191</v>
      </c>
      <c r="N451">
        <v>1013</v>
      </c>
      <c r="O451" t="s">
        <v>729</v>
      </c>
      <c r="P451" t="s">
        <v>729</v>
      </c>
      <c r="Q451">
        <v>1</v>
      </c>
      <c r="W451">
        <v>0</v>
      </c>
      <c r="X451">
        <v>476480486</v>
      </c>
      <c r="Y451">
        <f>((AT451*0.75)*11)</f>
        <v>0.65999999999999992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M451">
        <v>-2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0.08</v>
      </c>
      <c r="AU451" t="s">
        <v>32</v>
      </c>
      <c r="AV451">
        <v>1</v>
      </c>
      <c r="AW451">
        <v>2</v>
      </c>
      <c r="AX451">
        <v>150197098</v>
      </c>
      <c r="AY451">
        <v>1</v>
      </c>
      <c r="AZ451">
        <v>0</v>
      </c>
      <c r="BA451">
        <v>451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U451">
        <f>ROUND(AT451*Source!I481*AH451*AL451,2)</f>
        <v>0</v>
      </c>
      <c r="CV451">
        <f>ROUND(Y451*Source!I481,9)</f>
        <v>1.98</v>
      </c>
      <c r="CW451">
        <v>0</v>
      </c>
      <c r="CX451">
        <f>ROUND(Y451*Source!I481,9)</f>
        <v>1.98</v>
      </c>
      <c r="CY451">
        <f>AD451</f>
        <v>0</v>
      </c>
      <c r="CZ451">
        <f>AH451</f>
        <v>0</v>
      </c>
      <c r="DA451">
        <f>AL451</f>
        <v>1</v>
      </c>
      <c r="DB451">
        <f>ROUND(((ROUND(AT451*CZ451,2)*0.75)*11),6)</f>
        <v>0</v>
      </c>
      <c r="DC451">
        <f>ROUND(((ROUND(AT451*AG451,2)*0.75)*11),6)</f>
        <v>0</v>
      </c>
      <c r="DD451" t="s">
        <v>3</v>
      </c>
      <c r="DE451" t="s">
        <v>3</v>
      </c>
      <c r="DF451">
        <f t="shared" si="90"/>
        <v>0</v>
      </c>
      <c r="DG451">
        <f t="shared" si="91"/>
        <v>0</v>
      </c>
      <c r="DH451">
        <f t="shared" si="92"/>
        <v>0</v>
      </c>
      <c r="DI451">
        <f t="shared" si="93"/>
        <v>0</v>
      </c>
      <c r="DJ451">
        <f>DI451</f>
        <v>0</v>
      </c>
      <c r="DK451">
        <v>0</v>
      </c>
      <c r="DL451" t="s">
        <v>3</v>
      </c>
      <c r="DM451">
        <v>0</v>
      </c>
      <c r="DN451" t="s">
        <v>3</v>
      </c>
      <c r="DO451">
        <v>0</v>
      </c>
    </row>
    <row r="452" spans="1:119" x14ac:dyDescent="0.2">
      <c r="A452">
        <f>ROW(Source!A481)</f>
        <v>481</v>
      </c>
      <c r="B452">
        <v>150194011</v>
      </c>
      <c r="C452">
        <v>150197089</v>
      </c>
      <c r="D452">
        <v>147295400</v>
      </c>
      <c r="E452">
        <v>1</v>
      </c>
      <c r="F452">
        <v>1</v>
      </c>
      <c r="G452">
        <v>35</v>
      </c>
      <c r="H452">
        <v>2</v>
      </c>
      <c r="I452" t="s">
        <v>730</v>
      </c>
      <c r="J452" t="s">
        <v>731</v>
      </c>
      <c r="K452" t="s">
        <v>732</v>
      </c>
      <c r="L452">
        <v>1368</v>
      </c>
      <c r="N452">
        <v>1011</v>
      </c>
      <c r="O452" t="s">
        <v>733</v>
      </c>
      <c r="P452" t="s">
        <v>733</v>
      </c>
      <c r="Q452">
        <v>1</v>
      </c>
      <c r="W452">
        <v>0</v>
      </c>
      <c r="X452">
        <v>-1123321947</v>
      </c>
      <c r="Y452">
        <f>((AT452*0.75)*11)</f>
        <v>8.249999999999999E-2</v>
      </c>
      <c r="AA452">
        <v>0</v>
      </c>
      <c r="AB452">
        <v>789.86</v>
      </c>
      <c r="AC452">
        <v>515.51</v>
      </c>
      <c r="AD452">
        <v>0</v>
      </c>
      <c r="AE452">
        <v>0</v>
      </c>
      <c r="AF452">
        <v>789.86</v>
      </c>
      <c r="AG452">
        <v>515.51</v>
      </c>
      <c r="AH452">
        <v>0</v>
      </c>
      <c r="AI452">
        <v>1</v>
      </c>
      <c r="AJ452">
        <v>1</v>
      </c>
      <c r="AK452">
        <v>1</v>
      </c>
      <c r="AL452">
        <v>1</v>
      </c>
      <c r="AM452">
        <v>-2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3</v>
      </c>
      <c r="AT452">
        <v>0.01</v>
      </c>
      <c r="AU452" t="s">
        <v>32</v>
      </c>
      <c r="AV452">
        <v>0</v>
      </c>
      <c r="AW452">
        <v>2</v>
      </c>
      <c r="AX452">
        <v>150197099</v>
      </c>
      <c r="AY452">
        <v>1</v>
      </c>
      <c r="AZ452">
        <v>0</v>
      </c>
      <c r="BA452">
        <v>452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V452">
        <v>0</v>
      </c>
      <c r="CW452">
        <f>ROUND(Y452*Source!I481,9)</f>
        <v>0.2475</v>
      </c>
      <c r="CX452">
        <f>ROUND(Y452*Source!I481,9)</f>
        <v>0.2475</v>
      </c>
      <c r="CY452">
        <f>AB452</f>
        <v>789.86</v>
      </c>
      <c r="CZ452">
        <f>AF452</f>
        <v>789.86</v>
      </c>
      <c r="DA452">
        <f>AJ452</f>
        <v>1</v>
      </c>
      <c r="DB452">
        <f>ROUND(((ROUND(AT452*CZ452,2)*0.75)*11),6)</f>
        <v>65.174999999999997</v>
      </c>
      <c r="DC452">
        <f>ROUND(((ROUND(AT452*AG452,2)*0.75)*11),6)</f>
        <v>42.57</v>
      </c>
      <c r="DD452" t="s">
        <v>3</v>
      </c>
      <c r="DE452" t="s">
        <v>3</v>
      </c>
      <c r="DF452">
        <f t="shared" si="90"/>
        <v>0</v>
      </c>
      <c r="DG452">
        <f t="shared" si="91"/>
        <v>195.49</v>
      </c>
      <c r="DH452">
        <f t="shared" si="92"/>
        <v>127.59</v>
      </c>
      <c r="DI452">
        <f t="shared" si="93"/>
        <v>0</v>
      </c>
      <c r="DJ452">
        <f>DG452</f>
        <v>195.49</v>
      </c>
      <c r="DK452">
        <v>0</v>
      </c>
      <c r="DL452" t="s">
        <v>3</v>
      </c>
      <c r="DM452">
        <v>0</v>
      </c>
      <c r="DN452" t="s">
        <v>3</v>
      </c>
      <c r="DO452">
        <v>0</v>
      </c>
    </row>
    <row r="453" spans="1:119" x14ac:dyDescent="0.2">
      <c r="A453">
        <f>ROW(Source!A481)</f>
        <v>481</v>
      </c>
      <c r="B453">
        <v>150194011</v>
      </c>
      <c r="C453">
        <v>150197089</v>
      </c>
      <c r="D453">
        <v>147297319</v>
      </c>
      <c r="E453">
        <v>1</v>
      </c>
      <c r="F453">
        <v>1</v>
      </c>
      <c r="G453">
        <v>35</v>
      </c>
      <c r="H453">
        <v>3</v>
      </c>
      <c r="I453" t="s">
        <v>738</v>
      </c>
      <c r="J453" t="s">
        <v>739</v>
      </c>
      <c r="K453" t="s">
        <v>740</v>
      </c>
      <c r="L453">
        <v>1346</v>
      </c>
      <c r="N453">
        <v>1009</v>
      </c>
      <c r="O453" t="s">
        <v>741</v>
      </c>
      <c r="P453" t="s">
        <v>741</v>
      </c>
      <c r="Q453">
        <v>1</v>
      </c>
      <c r="W453">
        <v>0</v>
      </c>
      <c r="X453">
        <v>1286462142</v>
      </c>
      <c r="Y453">
        <f>((AT453*1)*11)</f>
        <v>2.1999999999999999E-2</v>
      </c>
      <c r="AA453">
        <v>412.97</v>
      </c>
      <c r="AB453">
        <v>0</v>
      </c>
      <c r="AC453">
        <v>0</v>
      </c>
      <c r="AD453">
        <v>0</v>
      </c>
      <c r="AE453">
        <v>412.97</v>
      </c>
      <c r="AF453">
        <v>0</v>
      </c>
      <c r="AG453">
        <v>0</v>
      </c>
      <c r="AH453">
        <v>0</v>
      </c>
      <c r="AI453">
        <v>1</v>
      </c>
      <c r="AJ453">
        <v>1</v>
      </c>
      <c r="AK453">
        <v>1</v>
      </c>
      <c r="AL453">
        <v>1</v>
      </c>
      <c r="AM453">
        <v>-2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2E-3</v>
      </c>
      <c r="AU453" t="s">
        <v>31</v>
      </c>
      <c r="AV453">
        <v>0</v>
      </c>
      <c r="AW453">
        <v>2</v>
      </c>
      <c r="AX453">
        <v>150197100</v>
      </c>
      <c r="AY453">
        <v>1</v>
      </c>
      <c r="AZ453">
        <v>0</v>
      </c>
      <c r="BA453">
        <v>453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V453">
        <v>0</v>
      </c>
      <c r="CW453">
        <v>0</v>
      </c>
      <c r="CX453">
        <f>ROUND(Y453*Source!I481,9)</f>
        <v>6.6000000000000003E-2</v>
      </c>
      <c r="CY453">
        <f>AA453</f>
        <v>412.97</v>
      </c>
      <c r="CZ453">
        <f>AE453</f>
        <v>412.97</v>
      </c>
      <c r="DA453">
        <f>AI453</f>
        <v>1</v>
      </c>
      <c r="DB453">
        <f>ROUND(((ROUND(AT453*CZ453,2)*1)*11),6)</f>
        <v>9.1300000000000008</v>
      </c>
      <c r="DC453">
        <f>ROUND(((ROUND(AT453*AG453,2)*1)*11),6)</f>
        <v>0</v>
      </c>
      <c r="DD453" t="s">
        <v>3</v>
      </c>
      <c r="DE453" t="s">
        <v>3</v>
      </c>
      <c r="DF453">
        <f t="shared" si="90"/>
        <v>27.26</v>
      </c>
      <c r="DG453">
        <f t="shared" si="91"/>
        <v>0</v>
      </c>
      <c r="DH453">
        <f t="shared" si="92"/>
        <v>0</v>
      </c>
      <c r="DI453">
        <f t="shared" si="93"/>
        <v>0</v>
      </c>
      <c r="DJ453">
        <f>DF453</f>
        <v>27.26</v>
      </c>
      <c r="DK453">
        <v>0</v>
      </c>
      <c r="DL453" t="s">
        <v>3</v>
      </c>
      <c r="DM453">
        <v>0</v>
      </c>
      <c r="DN453" t="s">
        <v>3</v>
      </c>
      <c r="DO453">
        <v>0</v>
      </c>
    </row>
    <row r="454" spans="1:119" x14ac:dyDescent="0.2">
      <c r="A454">
        <f>ROW(Source!A481)</f>
        <v>481</v>
      </c>
      <c r="B454">
        <v>150194011</v>
      </c>
      <c r="C454">
        <v>150197089</v>
      </c>
      <c r="D454">
        <v>147297361</v>
      </c>
      <c r="E454">
        <v>1</v>
      </c>
      <c r="F454">
        <v>1</v>
      </c>
      <c r="G454">
        <v>35</v>
      </c>
      <c r="H454">
        <v>3</v>
      </c>
      <c r="I454" t="s">
        <v>748</v>
      </c>
      <c r="J454" t="s">
        <v>749</v>
      </c>
      <c r="K454" t="s">
        <v>750</v>
      </c>
      <c r="L454">
        <v>1327</v>
      </c>
      <c r="N454">
        <v>1005</v>
      </c>
      <c r="O454" t="s">
        <v>751</v>
      </c>
      <c r="P454" t="s">
        <v>751</v>
      </c>
      <c r="Q454">
        <v>1</v>
      </c>
      <c r="W454">
        <v>0</v>
      </c>
      <c r="X454">
        <v>1402440005</v>
      </c>
      <c r="Y454">
        <f>((AT454*1)*11)</f>
        <v>0.22</v>
      </c>
      <c r="AA454">
        <v>48.08</v>
      </c>
      <c r="AB454">
        <v>0</v>
      </c>
      <c r="AC454">
        <v>0</v>
      </c>
      <c r="AD454">
        <v>0</v>
      </c>
      <c r="AE454">
        <v>48.08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M454">
        <v>-2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0.02</v>
      </c>
      <c r="AU454" t="s">
        <v>31</v>
      </c>
      <c r="AV454">
        <v>0</v>
      </c>
      <c r="AW454">
        <v>2</v>
      </c>
      <c r="AX454">
        <v>150197101</v>
      </c>
      <c r="AY454">
        <v>1</v>
      </c>
      <c r="AZ454">
        <v>0</v>
      </c>
      <c r="BA454">
        <v>454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V454">
        <v>0</v>
      </c>
      <c r="CW454">
        <v>0</v>
      </c>
      <c r="CX454">
        <f>ROUND(Y454*Source!I481,9)</f>
        <v>0.66</v>
      </c>
      <c r="CY454">
        <f>AA454</f>
        <v>48.08</v>
      </c>
      <c r="CZ454">
        <f>AE454</f>
        <v>48.08</v>
      </c>
      <c r="DA454">
        <f>AI454</f>
        <v>1</v>
      </c>
      <c r="DB454">
        <f>ROUND(((ROUND(AT454*CZ454,2)*1)*11),6)</f>
        <v>10.56</v>
      </c>
      <c r="DC454">
        <f>ROUND(((ROUND(AT454*AG454,2)*1)*11),6)</f>
        <v>0</v>
      </c>
      <c r="DD454" t="s">
        <v>3</v>
      </c>
      <c r="DE454" t="s">
        <v>3</v>
      </c>
      <c r="DF454">
        <f t="shared" si="90"/>
        <v>31.73</v>
      </c>
      <c r="DG454">
        <f t="shared" si="91"/>
        <v>0</v>
      </c>
      <c r="DH454">
        <f t="shared" si="92"/>
        <v>0</v>
      </c>
      <c r="DI454">
        <f t="shared" si="93"/>
        <v>0</v>
      </c>
      <c r="DJ454">
        <f>DF454</f>
        <v>31.73</v>
      </c>
      <c r="DK454">
        <v>0</v>
      </c>
      <c r="DL454" t="s">
        <v>3</v>
      </c>
      <c r="DM454">
        <v>0</v>
      </c>
      <c r="DN454" t="s">
        <v>3</v>
      </c>
      <c r="DO454">
        <v>0</v>
      </c>
    </row>
    <row r="455" spans="1:119" x14ac:dyDescent="0.2">
      <c r="A455">
        <f>ROW(Source!A482)</f>
        <v>482</v>
      </c>
      <c r="B455">
        <v>150194011</v>
      </c>
      <c r="C455">
        <v>150197102</v>
      </c>
      <c r="D455">
        <v>147282019</v>
      </c>
      <c r="E455">
        <v>35</v>
      </c>
      <c r="F455">
        <v>1</v>
      </c>
      <c r="G455">
        <v>35</v>
      </c>
      <c r="H455">
        <v>1</v>
      </c>
      <c r="I455" t="s">
        <v>727</v>
      </c>
      <c r="J455" t="s">
        <v>3</v>
      </c>
      <c r="K455" t="s">
        <v>728</v>
      </c>
      <c r="L455">
        <v>1191</v>
      </c>
      <c r="N455">
        <v>1013</v>
      </c>
      <c r="O455" t="s">
        <v>729</v>
      </c>
      <c r="P455" t="s">
        <v>729</v>
      </c>
      <c r="Q455">
        <v>1</v>
      </c>
      <c r="W455">
        <v>0</v>
      </c>
      <c r="X455">
        <v>476480486</v>
      </c>
      <c r="Y455">
        <f>(AT455*0.7)</f>
        <v>0.24499999999999997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1</v>
      </c>
      <c r="AJ455">
        <v>1</v>
      </c>
      <c r="AK455">
        <v>1</v>
      </c>
      <c r="AL455">
        <v>1</v>
      </c>
      <c r="AM455">
        <v>-2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0.35</v>
      </c>
      <c r="AU455" t="s">
        <v>22</v>
      </c>
      <c r="AV455">
        <v>1</v>
      </c>
      <c r="AW455">
        <v>2</v>
      </c>
      <c r="AX455">
        <v>150197117</v>
      </c>
      <c r="AY455">
        <v>1</v>
      </c>
      <c r="AZ455">
        <v>0</v>
      </c>
      <c r="BA455">
        <v>455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U455">
        <f>ROUND(AT455*Source!I482*AH455*AL455,2)</f>
        <v>0</v>
      </c>
      <c r="CV455">
        <f>ROUND(Y455*Source!I482,9)</f>
        <v>0.245</v>
      </c>
      <c r="CW455">
        <v>0</v>
      </c>
      <c r="CX455">
        <f>ROUND(Y455*Source!I482,9)</f>
        <v>0.245</v>
      </c>
      <c r="CY455">
        <f>AD455</f>
        <v>0</v>
      </c>
      <c r="CZ455">
        <f>AH455</f>
        <v>0</v>
      </c>
      <c r="DA455">
        <f>AL455</f>
        <v>1</v>
      </c>
      <c r="DB455">
        <f>ROUND((ROUND(AT455*CZ455,2)*0.7),6)</f>
        <v>0</v>
      </c>
      <c r="DC455">
        <f>ROUND((ROUND(AT455*AG455,2)*0.7),6)</f>
        <v>0</v>
      </c>
      <c r="DD455" t="s">
        <v>3</v>
      </c>
      <c r="DE455" t="s">
        <v>3</v>
      </c>
      <c r="DF455">
        <f t="shared" si="90"/>
        <v>0</v>
      </c>
      <c r="DG455">
        <f t="shared" si="91"/>
        <v>0</v>
      </c>
      <c r="DH455">
        <f t="shared" si="92"/>
        <v>0</v>
      </c>
      <c r="DI455">
        <f t="shared" si="93"/>
        <v>0</v>
      </c>
      <c r="DJ455">
        <f>DI455</f>
        <v>0</v>
      </c>
      <c r="DK455">
        <v>0</v>
      </c>
      <c r="DL455" t="s">
        <v>3</v>
      </c>
      <c r="DM455">
        <v>0</v>
      </c>
      <c r="DN455" t="s">
        <v>3</v>
      </c>
      <c r="DO455">
        <v>0</v>
      </c>
    </row>
    <row r="456" spans="1:119" x14ac:dyDescent="0.2">
      <c r="A456">
        <f>ROW(Source!A482)</f>
        <v>482</v>
      </c>
      <c r="B456">
        <v>150194011</v>
      </c>
      <c r="C456">
        <v>150197102</v>
      </c>
      <c r="D456">
        <v>147295400</v>
      </c>
      <c r="E456">
        <v>1</v>
      </c>
      <c r="F456">
        <v>1</v>
      </c>
      <c r="G456">
        <v>35</v>
      </c>
      <c r="H456">
        <v>2</v>
      </c>
      <c r="I456" t="s">
        <v>730</v>
      </c>
      <c r="J456" t="s">
        <v>731</v>
      </c>
      <c r="K456" t="s">
        <v>732</v>
      </c>
      <c r="L456">
        <v>1368</v>
      </c>
      <c r="N456">
        <v>1011</v>
      </c>
      <c r="O456" t="s">
        <v>733</v>
      </c>
      <c r="P456" t="s">
        <v>733</v>
      </c>
      <c r="Q456">
        <v>1</v>
      </c>
      <c r="W456">
        <v>0</v>
      </c>
      <c r="X456">
        <v>-1123321947</v>
      </c>
      <c r="Y456">
        <f>(AT456*0.7)</f>
        <v>2.7999999999999997E-2</v>
      </c>
      <c r="AA456">
        <v>0</v>
      </c>
      <c r="AB456">
        <v>789.86</v>
      </c>
      <c r="AC456">
        <v>515.51</v>
      </c>
      <c r="AD456">
        <v>0</v>
      </c>
      <c r="AE456">
        <v>0</v>
      </c>
      <c r="AF456">
        <v>789.86</v>
      </c>
      <c r="AG456">
        <v>515.51</v>
      </c>
      <c r="AH456">
        <v>0</v>
      </c>
      <c r="AI456">
        <v>1</v>
      </c>
      <c r="AJ456">
        <v>1</v>
      </c>
      <c r="AK456">
        <v>1</v>
      </c>
      <c r="AL456">
        <v>1</v>
      </c>
      <c r="AM456">
        <v>-2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3</v>
      </c>
      <c r="AT456">
        <v>0.04</v>
      </c>
      <c r="AU456" t="s">
        <v>22</v>
      </c>
      <c r="AV456">
        <v>0</v>
      </c>
      <c r="AW456">
        <v>2</v>
      </c>
      <c r="AX456">
        <v>150197118</v>
      </c>
      <c r="AY456">
        <v>1</v>
      </c>
      <c r="AZ456">
        <v>0</v>
      </c>
      <c r="BA456">
        <v>456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V456">
        <v>0</v>
      </c>
      <c r="CW456">
        <f>ROUND(Y456*Source!I482,9)</f>
        <v>2.8000000000000001E-2</v>
      </c>
      <c r="CX456">
        <f>ROUND(Y456*Source!I482,9)</f>
        <v>2.8000000000000001E-2</v>
      </c>
      <c r="CY456">
        <f>AB456</f>
        <v>789.86</v>
      </c>
      <c r="CZ456">
        <f>AF456</f>
        <v>789.86</v>
      </c>
      <c r="DA456">
        <f>AJ456</f>
        <v>1</v>
      </c>
      <c r="DB456">
        <f>ROUND((ROUND(AT456*CZ456,2)*0.7),6)</f>
        <v>22.113</v>
      </c>
      <c r="DC456">
        <f>ROUND((ROUND(AT456*AG456,2)*0.7),6)</f>
        <v>14.433999999999999</v>
      </c>
      <c r="DD456" t="s">
        <v>3</v>
      </c>
      <c r="DE456" t="s">
        <v>3</v>
      </c>
      <c r="DF456">
        <f t="shared" si="90"/>
        <v>0</v>
      </c>
      <c r="DG456">
        <f t="shared" si="91"/>
        <v>22.12</v>
      </c>
      <c r="DH456">
        <f t="shared" si="92"/>
        <v>14.43</v>
      </c>
      <c r="DI456">
        <f t="shared" si="93"/>
        <v>0</v>
      </c>
      <c r="DJ456">
        <f>DG456</f>
        <v>22.12</v>
      </c>
      <c r="DK456">
        <v>0</v>
      </c>
      <c r="DL456" t="s">
        <v>3</v>
      </c>
      <c r="DM456">
        <v>0</v>
      </c>
      <c r="DN456" t="s">
        <v>3</v>
      </c>
      <c r="DO456">
        <v>0</v>
      </c>
    </row>
    <row r="457" spans="1:119" x14ac:dyDescent="0.2">
      <c r="A457">
        <f>ROW(Source!A482)</f>
        <v>482</v>
      </c>
      <c r="B457">
        <v>150194011</v>
      </c>
      <c r="C457">
        <v>150197102</v>
      </c>
      <c r="D457">
        <v>147284500</v>
      </c>
      <c r="E457">
        <v>35</v>
      </c>
      <c r="F457">
        <v>1</v>
      </c>
      <c r="G457">
        <v>35</v>
      </c>
      <c r="H457">
        <v>3</v>
      </c>
      <c r="I457" t="s">
        <v>734</v>
      </c>
      <c r="J457" t="s">
        <v>735</v>
      </c>
      <c r="K457" t="s">
        <v>736</v>
      </c>
      <c r="L457">
        <v>1348</v>
      </c>
      <c r="N457">
        <v>1009</v>
      </c>
      <c r="O457" t="s">
        <v>737</v>
      </c>
      <c r="P457" t="s">
        <v>737</v>
      </c>
      <c r="Q457">
        <v>1000</v>
      </c>
      <c r="W457">
        <v>0</v>
      </c>
      <c r="X457">
        <v>2010614181</v>
      </c>
      <c r="Y457">
        <f>(AT457*1)</f>
        <v>1.9999999999999999E-6</v>
      </c>
      <c r="AA457">
        <v>1945282.38</v>
      </c>
      <c r="AB457">
        <v>0</v>
      </c>
      <c r="AC457">
        <v>0</v>
      </c>
      <c r="AD457">
        <v>0</v>
      </c>
      <c r="AE457">
        <v>1945282.38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M457">
        <v>-2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3</v>
      </c>
      <c r="AT457">
        <v>1.9999999999999999E-6</v>
      </c>
      <c r="AU457" t="s">
        <v>21</v>
      </c>
      <c r="AV457">
        <v>0</v>
      </c>
      <c r="AW457">
        <v>2</v>
      </c>
      <c r="AX457">
        <v>150197119</v>
      </c>
      <c r="AY457">
        <v>2</v>
      </c>
      <c r="AZ457">
        <v>22528</v>
      </c>
      <c r="BA457">
        <v>457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V457">
        <v>0</v>
      </c>
      <c r="CW457">
        <v>0</v>
      </c>
      <c r="CX457">
        <f>ROUND(Y457*Source!I482,9)</f>
        <v>1.9999999999999999E-6</v>
      </c>
      <c r="CY457">
        <f>AA457</f>
        <v>1945282.38</v>
      </c>
      <c r="CZ457">
        <f>AE457</f>
        <v>1945282.38</v>
      </c>
      <c r="DA457">
        <f>AI457</f>
        <v>1</v>
      </c>
      <c r="DB457">
        <f>ROUND((ROUND(AT457*CZ457,2)*1),6)</f>
        <v>3.89</v>
      </c>
      <c r="DC457">
        <f>ROUND((ROUND(AT457*AG457,2)*1),6)</f>
        <v>0</v>
      </c>
      <c r="DD457" t="s">
        <v>3</v>
      </c>
      <c r="DE457" t="s">
        <v>3</v>
      </c>
      <c r="DF457">
        <f t="shared" si="90"/>
        <v>3.89</v>
      </c>
      <c r="DG457">
        <f t="shared" si="91"/>
        <v>0</v>
      </c>
      <c r="DH457">
        <f t="shared" si="92"/>
        <v>0</v>
      </c>
      <c r="DI457">
        <f t="shared" si="93"/>
        <v>0</v>
      </c>
      <c r="DJ457">
        <f>DF457</f>
        <v>3.89</v>
      </c>
      <c r="DK457">
        <v>0</v>
      </c>
      <c r="DL457" t="s">
        <v>3</v>
      </c>
      <c r="DM457">
        <v>0</v>
      </c>
      <c r="DN457" t="s">
        <v>3</v>
      </c>
      <c r="DO457">
        <v>0</v>
      </c>
    </row>
    <row r="458" spans="1:119" x14ac:dyDescent="0.2">
      <c r="A458">
        <f>ROW(Source!A482)</f>
        <v>482</v>
      </c>
      <c r="B458">
        <v>150194011</v>
      </c>
      <c r="C458">
        <v>150197102</v>
      </c>
      <c r="D458">
        <v>147297319</v>
      </c>
      <c r="E458">
        <v>1</v>
      </c>
      <c r="F458">
        <v>1</v>
      </c>
      <c r="G458">
        <v>35</v>
      </c>
      <c r="H458">
        <v>3</v>
      </c>
      <c r="I458" t="s">
        <v>738</v>
      </c>
      <c r="J458" t="s">
        <v>739</v>
      </c>
      <c r="K458" t="s">
        <v>740</v>
      </c>
      <c r="L458">
        <v>1346</v>
      </c>
      <c r="N458">
        <v>1009</v>
      </c>
      <c r="O458" t="s">
        <v>741</v>
      </c>
      <c r="P458" t="s">
        <v>741</v>
      </c>
      <c r="Q458">
        <v>1</v>
      </c>
      <c r="W458">
        <v>0</v>
      </c>
      <c r="X458">
        <v>1286462142</v>
      </c>
      <c r="Y458">
        <f>(AT458*1)</f>
        <v>4.0000000000000001E-3</v>
      </c>
      <c r="AA458">
        <v>412.97</v>
      </c>
      <c r="AB458">
        <v>0</v>
      </c>
      <c r="AC458">
        <v>0</v>
      </c>
      <c r="AD458">
        <v>0</v>
      </c>
      <c r="AE458">
        <v>412.97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M458">
        <v>-2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3</v>
      </c>
      <c r="AT458">
        <v>4.0000000000000001E-3</v>
      </c>
      <c r="AU458" t="s">
        <v>21</v>
      </c>
      <c r="AV458">
        <v>0</v>
      </c>
      <c r="AW458">
        <v>2</v>
      </c>
      <c r="AX458">
        <v>150197120</v>
      </c>
      <c r="AY458">
        <v>1</v>
      </c>
      <c r="AZ458">
        <v>0</v>
      </c>
      <c r="BA458">
        <v>458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V458">
        <v>0</v>
      </c>
      <c r="CW458">
        <v>0</v>
      </c>
      <c r="CX458">
        <f>ROUND(Y458*Source!I482,9)</f>
        <v>4.0000000000000001E-3</v>
      </c>
      <c r="CY458">
        <f>AA458</f>
        <v>412.97</v>
      </c>
      <c r="CZ458">
        <f>AE458</f>
        <v>412.97</v>
      </c>
      <c r="DA458">
        <f>AI458</f>
        <v>1</v>
      </c>
      <c r="DB458">
        <f>ROUND((ROUND(AT458*CZ458,2)*1),6)</f>
        <v>1.65</v>
      </c>
      <c r="DC458">
        <f>ROUND((ROUND(AT458*AG458,2)*1),6)</f>
        <v>0</v>
      </c>
      <c r="DD458" t="s">
        <v>3</v>
      </c>
      <c r="DE458" t="s">
        <v>3</v>
      </c>
      <c r="DF458">
        <f t="shared" si="90"/>
        <v>1.65</v>
      </c>
      <c r="DG458">
        <f t="shared" si="91"/>
        <v>0</v>
      </c>
      <c r="DH458">
        <f t="shared" si="92"/>
        <v>0</v>
      </c>
      <c r="DI458">
        <f t="shared" si="93"/>
        <v>0</v>
      </c>
      <c r="DJ458">
        <f>DF458</f>
        <v>1.65</v>
      </c>
      <c r="DK458">
        <v>0</v>
      </c>
      <c r="DL458" t="s">
        <v>3</v>
      </c>
      <c r="DM458">
        <v>0</v>
      </c>
      <c r="DN458" t="s">
        <v>3</v>
      </c>
      <c r="DO458">
        <v>0</v>
      </c>
    </row>
    <row r="459" spans="1:119" x14ac:dyDescent="0.2">
      <c r="A459">
        <f>ROW(Source!A482)</f>
        <v>482</v>
      </c>
      <c r="B459">
        <v>150194011</v>
      </c>
      <c r="C459">
        <v>150197102</v>
      </c>
      <c r="D459">
        <v>147297226</v>
      </c>
      <c r="E459">
        <v>1</v>
      </c>
      <c r="F459">
        <v>1</v>
      </c>
      <c r="G459">
        <v>35</v>
      </c>
      <c r="H459">
        <v>3</v>
      </c>
      <c r="I459" t="s">
        <v>742</v>
      </c>
      <c r="J459" t="s">
        <v>743</v>
      </c>
      <c r="K459" t="s">
        <v>744</v>
      </c>
      <c r="L459">
        <v>1346</v>
      </c>
      <c r="N459">
        <v>1009</v>
      </c>
      <c r="O459" t="s">
        <v>741</v>
      </c>
      <c r="P459" t="s">
        <v>741</v>
      </c>
      <c r="Q459">
        <v>1</v>
      </c>
      <c r="W459">
        <v>0</v>
      </c>
      <c r="X459">
        <v>-1814974188</v>
      </c>
      <c r="Y459">
        <f>(AT459*1)</f>
        <v>2E-3</v>
      </c>
      <c r="AA459">
        <v>271.95999999999998</v>
      </c>
      <c r="AB459">
        <v>0</v>
      </c>
      <c r="AC459">
        <v>0</v>
      </c>
      <c r="AD459">
        <v>0</v>
      </c>
      <c r="AE459">
        <v>271.95999999999998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M459">
        <v>-2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2E-3</v>
      </c>
      <c r="AU459" t="s">
        <v>21</v>
      </c>
      <c r="AV459">
        <v>0</v>
      </c>
      <c r="AW459">
        <v>2</v>
      </c>
      <c r="AX459">
        <v>150197121</v>
      </c>
      <c r="AY459">
        <v>1</v>
      </c>
      <c r="AZ459">
        <v>0</v>
      </c>
      <c r="BA459">
        <v>459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V459">
        <v>0</v>
      </c>
      <c r="CW459">
        <v>0</v>
      </c>
      <c r="CX459">
        <f>ROUND(Y459*Source!I482,9)</f>
        <v>2E-3</v>
      </c>
      <c r="CY459">
        <f>AA459</f>
        <v>271.95999999999998</v>
      </c>
      <c r="CZ459">
        <f>AE459</f>
        <v>271.95999999999998</v>
      </c>
      <c r="DA459">
        <f>AI459</f>
        <v>1</v>
      </c>
      <c r="DB459">
        <f>ROUND((ROUND(AT459*CZ459,2)*1),6)</f>
        <v>0.54</v>
      </c>
      <c r="DC459">
        <f>ROUND((ROUND(AT459*AG459,2)*1),6)</f>
        <v>0</v>
      </c>
      <c r="DD459" t="s">
        <v>3</v>
      </c>
      <c r="DE459" t="s">
        <v>3</v>
      </c>
      <c r="DF459">
        <f t="shared" si="90"/>
        <v>0.54</v>
      </c>
      <c r="DG459">
        <f t="shared" si="91"/>
        <v>0</v>
      </c>
      <c r="DH459">
        <f t="shared" si="92"/>
        <v>0</v>
      </c>
      <c r="DI459">
        <f t="shared" si="93"/>
        <v>0</v>
      </c>
      <c r="DJ459">
        <f>DF459</f>
        <v>0.54</v>
      </c>
      <c r="DK459">
        <v>0</v>
      </c>
      <c r="DL459" t="s">
        <v>3</v>
      </c>
      <c r="DM459">
        <v>0</v>
      </c>
      <c r="DN459" t="s">
        <v>3</v>
      </c>
      <c r="DO459">
        <v>0</v>
      </c>
    </row>
    <row r="460" spans="1:119" x14ac:dyDescent="0.2">
      <c r="A460">
        <f>ROW(Source!A482)</f>
        <v>482</v>
      </c>
      <c r="B460">
        <v>150194011</v>
      </c>
      <c r="C460">
        <v>150197102</v>
      </c>
      <c r="D460">
        <v>147297256</v>
      </c>
      <c r="E460">
        <v>1</v>
      </c>
      <c r="F460">
        <v>1</v>
      </c>
      <c r="G460">
        <v>35</v>
      </c>
      <c r="H460">
        <v>3</v>
      </c>
      <c r="I460" t="s">
        <v>745</v>
      </c>
      <c r="J460" t="s">
        <v>746</v>
      </c>
      <c r="K460" t="s">
        <v>747</v>
      </c>
      <c r="L460">
        <v>1346</v>
      </c>
      <c r="N460">
        <v>1009</v>
      </c>
      <c r="O460" t="s">
        <v>741</v>
      </c>
      <c r="P460" t="s">
        <v>741</v>
      </c>
      <c r="Q460">
        <v>1</v>
      </c>
      <c r="W460">
        <v>0</v>
      </c>
      <c r="X460">
        <v>-1116031774</v>
      </c>
      <c r="Y460">
        <f>(AT460*1)</f>
        <v>3.5000000000000001E-3</v>
      </c>
      <c r="AA460">
        <v>404.48</v>
      </c>
      <c r="AB460">
        <v>0</v>
      </c>
      <c r="AC460">
        <v>0</v>
      </c>
      <c r="AD460">
        <v>0</v>
      </c>
      <c r="AE460">
        <v>404.48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M460">
        <v>-2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3.5000000000000001E-3</v>
      </c>
      <c r="AU460" t="s">
        <v>21</v>
      </c>
      <c r="AV460">
        <v>0</v>
      </c>
      <c r="AW460">
        <v>2</v>
      </c>
      <c r="AX460">
        <v>150197122</v>
      </c>
      <c r="AY460">
        <v>1</v>
      </c>
      <c r="AZ460">
        <v>0</v>
      </c>
      <c r="BA460">
        <v>460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V460">
        <v>0</v>
      </c>
      <c r="CW460">
        <v>0</v>
      </c>
      <c r="CX460">
        <f>ROUND(Y460*Source!I482,9)</f>
        <v>3.5000000000000001E-3</v>
      </c>
      <c r="CY460">
        <f>AA460</f>
        <v>404.48</v>
      </c>
      <c r="CZ460">
        <f>AE460</f>
        <v>404.48</v>
      </c>
      <c r="DA460">
        <f>AI460</f>
        <v>1</v>
      </c>
      <c r="DB460">
        <f>ROUND((ROUND(AT460*CZ460,2)*1),6)</f>
        <v>1.42</v>
      </c>
      <c r="DC460">
        <f>ROUND((ROUND(AT460*AG460,2)*1),6)</f>
        <v>0</v>
      </c>
      <c r="DD460" t="s">
        <v>3</v>
      </c>
      <c r="DE460" t="s">
        <v>3</v>
      </c>
      <c r="DF460">
        <f t="shared" si="90"/>
        <v>1.42</v>
      </c>
      <c r="DG460">
        <f t="shared" si="91"/>
        <v>0</v>
      </c>
      <c r="DH460">
        <f t="shared" si="92"/>
        <v>0</v>
      </c>
      <c r="DI460">
        <f t="shared" si="93"/>
        <v>0</v>
      </c>
      <c r="DJ460">
        <f>DF460</f>
        <v>1.42</v>
      </c>
      <c r="DK460">
        <v>0</v>
      </c>
      <c r="DL460" t="s">
        <v>3</v>
      </c>
      <c r="DM460">
        <v>0</v>
      </c>
      <c r="DN460" t="s">
        <v>3</v>
      </c>
      <c r="DO460">
        <v>0</v>
      </c>
    </row>
    <row r="461" spans="1:119" x14ac:dyDescent="0.2">
      <c r="A461">
        <f>ROW(Source!A482)</f>
        <v>482</v>
      </c>
      <c r="B461">
        <v>150194011</v>
      </c>
      <c r="C461">
        <v>150197102</v>
      </c>
      <c r="D461">
        <v>147297361</v>
      </c>
      <c r="E461">
        <v>1</v>
      </c>
      <c r="F461">
        <v>1</v>
      </c>
      <c r="G461">
        <v>35</v>
      </c>
      <c r="H461">
        <v>3</v>
      </c>
      <c r="I461" t="s">
        <v>748</v>
      </c>
      <c r="J461" t="s">
        <v>749</v>
      </c>
      <c r="K461" t="s">
        <v>750</v>
      </c>
      <c r="L461">
        <v>1327</v>
      </c>
      <c r="N461">
        <v>1005</v>
      </c>
      <c r="O461" t="s">
        <v>751</v>
      </c>
      <c r="P461" t="s">
        <v>751</v>
      </c>
      <c r="Q461">
        <v>1</v>
      </c>
      <c r="W461">
        <v>0</v>
      </c>
      <c r="X461">
        <v>1402440005</v>
      </c>
      <c r="Y461">
        <f>(AT461*1)</f>
        <v>0.02</v>
      </c>
      <c r="AA461">
        <v>48.08</v>
      </c>
      <c r="AB461">
        <v>0</v>
      </c>
      <c r="AC461">
        <v>0</v>
      </c>
      <c r="AD461">
        <v>0</v>
      </c>
      <c r="AE461">
        <v>48.08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M461">
        <v>-2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0.02</v>
      </c>
      <c r="AU461" t="s">
        <v>21</v>
      </c>
      <c r="AV461">
        <v>0</v>
      </c>
      <c r="AW461">
        <v>2</v>
      </c>
      <c r="AX461">
        <v>150197123</v>
      </c>
      <c r="AY461">
        <v>1</v>
      </c>
      <c r="AZ461">
        <v>0</v>
      </c>
      <c r="BA461">
        <v>461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V461">
        <v>0</v>
      </c>
      <c r="CW461">
        <v>0</v>
      </c>
      <c r="CX461">
        <f>ROUND(Y461*Source!I482,9)</f>
        <v>0.02</v>
      </c>
      <c r="CY461">
        <f>AA461</f>
        <v>48.08</v>
      </c>
      <c r="CZ461">
        <f>AE461</f>
        <v>48.08</v>
      </c>
      <c r="DA461">
        <f>AI461</f>
        <v>1</v>
      </c>
      <c r="DB461">
        <f>ROUND((ROUND(AT461*CZ461,2)*1),6)</f>
        <v>0.96</v>
      </c>
      <c r="DC461">
        <f>ROUND((ROUND(AT461*AG461,2)*1),6)</f>
        <v>0</v>
      </c>
      <c r="DD461" t="s">
        <v>3</v>
      </c>
      <c r="DE461" t="s">
        <v>3</v>
      </c>
      <c r="DF461">
        <f t="shared" si="90"/>
        <v>0.96</v>
      </c>
      <c r="DG461">
        <f t="shared" si="91"/>
        <v>0</v>
      </c>
      <c r="DH461">
        <f t="shared" si="92"/>
        <v>0</v>
      </c>
      <c r="DI461">
        <f t="shared" si="93"/>
        <v>0</v>
      </c>
      <c r="DJ461">
        <f>DF461</f>
        <v>0.96</v>
      </c>
      <c r="DK461">
        <v>0</v>
      </c>
      <c r="DL461" t="s">
        <v>3</v>
      </c>
      <c r="DM461">
        <v>0</v>
      </c>
      <c r="DN461" t="s">
        <v>3</v>
      </c>
      <c r="DO461">
        <v>0</v>
      </c>
    </row>
    <row r="462" spans="1:119" x14ac:dyDescent="0.2">
      <c r="A462">
        <f>ROW(Source!A483)</f>
        <v>483</v>
      </c>
      <c r="B462">
        <v>150194011</v>
      </c>
      <c r="C462">
        <v>150197124</v>
      </c>
      <c r="D462">
        <v>147282019</v>
      </c>
      <c r="E462">
        <v>35</v>
      </c>
      <c r="F462">
        <v>1</v>
      </c>
      <c r="G462">
        <v>35</v>
      </c>
      <c r="H462">
        <v>1</v>
      </c>
      <c r="I462" t="s">
        <v>727</v>
      </c>
      <c r="J462" t="s">
        <v>3</v>
      </c>
      <c r="K462" t="s">
        <v>728</v>
      </c>
      <c r="L462">
        <v>1191</v>
      </c>
      <c r="N462">
        <v>1013</v>
      </c>
      <c r="O462" t="s">
        <v>729</v>
      </c>
      <c r="P462" t="s">
        <v>729</v>
      </c>
      <c r="Q462">
        <v>1</v>
      </c>
      <c r="W462">
        <v>0</v>
      </c>
      <c r="X462">
        <v>476480486</v>
      </c>
      <c r="Y462">
        <f>((AT462*0.75)*11)</f>
        <v>0.495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M462">
        <v>-2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0.06</v>
      </c>
      <c r="AU462" t="s">
        <v>32</v>
      </c>
      <c r="AV462">
        <v>1</v>
      </c>
      <c r="AW462">
        <v>2</v>
      </c>
      <c r="AX462">
        <v>150197130</v>
      </c>
      <c r="AY462">
        <v>1</v>
      </c>
      <c r="AZ462">
        <v>0</v>
      </c>
      <c r="BA462">
        <v>462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U462">
        <f>ROUND(AT462*Source!I483*AH462*AL462,2)</f>
        <v>0</v>
      </c>
      <c r="CV462">
        <f>ROUND(Y462*Source!I483,9)</f>
        <v>0.495</v>
      </c>
      <c r="CW462">
        <v>0</v>
      </c>
      <c r="CX462">
        <f>ROUND(Y462*Source!I483,9)</f>
        <v>0.495</v>
      </c>
      <c r="CY462">
        <f>AD462</f>
        <v>0</v>
      </c>
      <c r="CZ462">
        <f>AH462</f>
        <v>0</v>
      </c>
      <c r="DA462">
        <f>AL462</f>
        <v>1</v>
      </c>
      <c r="DB462">
        <f>ROUND(((ROUND(AT462*CZ462,2)*0.75)*11),6)</f>
        <v>0</v>
      </c>
      <c r="DC462">
        <f>ROUND(((ROUND(AT462*AG462,2)*0.75)*11),6)</f>
        <v>0</v>
      </c>
      <c r="DD462" t="s">
        <v>3</v>
      </c>
      <c r="DE462" t="s">
        <v>3</v>
      </c>
      <c r="DF462">
        <f t="shared" si="90"/>
        <v>0</v>
      </c>
      <c r="DG462">
        <f t="shared" si="91"/>
        <v>0</v>
      </c>
      <c r="DH462">
        <f t="shared" si="92"/>
        <v>0</v>
      </c>
      <c r="DI462">
        <f t="shared" si="93"/>
        <v>0</v>
      </c>
      <c r="DJ462">
        <f>DI462</f>
        <v>0</v>
      </c>
      <c r="DK462">
        <v>0</v>
      </c>
      <c r="DL462" t="s">
        <v>3</v>
      </c>
      <c r="DM462">
        <v>0</v>
      </c>
      <c r="DN462" t="s">
        <v>3</v>
      </c>
      <c r="DO462">
        <v>0</v>
      </c>
    </row>
    <row r="463" spans="1:119" x14ac:dyDescent="0.2">
      <c r="A463">
        <f>ROW(Source!A483)</f>
        <v>483</v>
      </c>
      <c r="B463">
        <v>150194011</v>
      </c>
      <c r="C463">
        <v>150197124</v>
      </c>
      <c r="D463">
        <v>147295400</v>
      </c>
      <c r="E463">
        <v>1</v>
      </c>
      <c r="F463">
        <v>1</v>
      </c>
      <c r="G463">
        <v>35</v>
      </c>
      <c r="H463">
        <v>2</v>
      </c>
      <c r="I463" t="s">
        <v>730</v>
      </c>
      <c r="J463" t="s">
        <v>731</v>
      </c>
      <c r="K463" t="s">
        <v>732</v>
      </c>
      <c r="L463">
        <v>1368</v>
      </c>
      <c r="N463">
        <v>1011</v>
      </c>
      <c r="O463" t="s">
        <v>733</v>
      </c>
      <c r="P463" t="s">
        <v>733</v>
      </c>
      <c r="Q463">
        <v>1</v>
      </c>
      <c r="W463">
        <v>0</v>
      </c>
      <c r="X463">
        <v>-1123321947</v>
      </c>
      <c r="Y463">
        <f>((AT463*0.75)*11)</f>
        <v>8.249999999999999E-2</v>
      </c>
      <c r="AA463">
        <v>0</v>
      </c>
      <c r="AB463">
        <v>789.86</v>
      </c>
      <c r="AC463">
        <v>515.51</v>
      </c>
      <c r="AD463">
        <v>0</v>
      </c>
      <c r="AE463">
        <v>0</v>
      </c>
      <c r="AF463">
        <v>789.86</v>
      </c>
      <c r="AG463">
        <v>515.51</v>
      </c>
      <c r="AH463">
        <v>0</v>
      </c>
      <c r="AI463">
        <v>1</v>
      </c>
      <c r="AJ463">
        <v>1</v>
      </c>
      <c r="AK463">
        <v>1</v>
      </c>
      <c r="AL463">
        <v>1</v>
      </c>
      <c r="AM463">
        <v>-2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3</v>
      </c>
      <c r="AT463">
        <v>0.01</v>
      </c>
      <c r="AU463" t="s">
        <v>32</v>
      </c>
      <c r="AV463">
        <v>0</v>
      </c>
      <c r="AW463">
        <v>2</v>
      </c>
      <c r="AX463">
        <v>150197131</v>
      </c>
      <c r="AY463">
        <v>1</v>
      </c>
      <c r="AZ463">
        <v>0</v>
      </c>
      <c r="BA463">
        <v>463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V463">
        <v>0</v>
      </c>
      <c r="CW463">
        <f>ROUND(Y463*Source!I483,9)</f>
        <v>8.2500000000000004E-2</v>
      </c>
      <c r="CX463">
        <f>ROUND(Y463*Source!I483,9)</f>
        <v>8.2500000000000004E-2</v>
      </c>
      <c r="CY463">
        <f>AB463</f>
        <v>789.86</v>
      </c>
      <c r="CZ463">
        <f>AF463</f>
        <v>789.86</v>
      </c>
      <c r="DA463">
        <f>AJ463</f>
        <v>1</v>
      </c>
      <c r="DB463">
        <f>ROUND(((ROUND(AT463*CZ463,2)*0.75)*11),6)</f>
        <v>65.174999999999997</v>
      </c>
      <c r="DC463">
        <f>ROUND(((ROUND(AT463*AG463,2)*0.75)*11),6)</f>
        <v>42.57</v>
      </c>
      <c r="DD463" t="s">
        <v>3</v>
      </c>
      <c r="DE463" t="s">
        <v>3</v>
      </c>
      <c r="DF463">
        <f t="shared" si="90"/>
        <v>0</v>
      </c>
      <c r="DG463">
        <f t="shared" si="91"/>
        <v>65.16</v>
      </c>
      <c r="DH463">
        <f t="shared" si="92"/>
        <v>42.53</v>
      </c>
      <c r="DI463">
        <f t="shared" si="93"/>
        <v>0</v>
      </c>
      <c r="DJ463">
        <f>DG463</f>
        <v>65.16</v>
      </c>
      <c r="DK463">
        <v>0</v>
      </c>
      <c r="DL463" t="s">
        <v>3</v>
      </c>
      <c r="DM463">
        <v>0</v>
      </c>
      <c r="DN463" t="s">
        <v>3</v>
      </c>
      <c r="DO463">
        <v>0</v>
      </c>
    </row>
    <row r="464" spans="1:119" x14ac:dyDescent="0.2">
      <c r="A464">
        <f>ROW(Source!A483)</f>
        <v>483</v>
      </c>
      <c r="B464">
        <v>150194011</v>
      </c>
      <c r="C464">
        <v>150197124</v>
      </c>
      <c r="D464">
        <v>147297319</v>
      </c>
      <c r="E464">
        <v>1</v>
      </c>
      <c r="F464">
        <v>1</v>
      </c>
      <c r="G464">
        <v>35</v>
      </c>
      <c r="H464">
        <v>3</v>
      </c>
      <c r="I464" t="s">
        <v>738</v>
      </c>
      <c r="J464" t="s">
        <v>739</v>
      </c>
      <c r="K464" t="s">
        <v>740</v>
      </c>
      <c r="L464">
        <v>1346</v>
      </c>
      <c r="N464">
        <v>1009</v>
      </c>
      <c r="O464" t="s">
        <v>741</v>
      </c>
      <c r="P464" t="s">
        <v>741</v>
      </c>
      <c r="Q464">
        <v>1</v>
      </c>
      <c r="W464">
        <v>0</v>
      </c>
      <c r="X464">
        <v>1286462142</v>
      </c>
      <c r="Y464">
        <f>((AT464*1)*11)</f>
        <v>2.1999999999999999E-2</v>
      </c>
      <c r="AA464">
        <v>412.97</v>
      </c>
      <c r="AB464">
        <v>0</v>
      </c>
      <c r="AC464">
        <v>0</v>
      </c>
      <c r="AD464">
        <v>0</v>
      </c>
      <c r="AE464">
        <v>412.97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M464">
        <v>-2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3</v>
      </c>
      <c r="AT464">
        <v>2E-3</v>
      </c>
      <c r="AU464" t="s">
        <v>31</v>
      </c>
      <c r="AV464">
        <v>0</v>
      </c>
      <c r="AW464">
        <v>2</v>
      </c>
      <c r="AX464">
        <v>150197132</v>
      </c>
      <c r="AY464">
        <v>1</v>
      </c>
      <c r="AZ464">
        <v>0</v>
      </c>
      <c r="BA464">
        <v>464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V464">
        <v>0</v>
      </c>
      <c r="CW464">
        <v>0</v>
      </c>
      <c r="CX464">
        <f>ROUND(Y464*Source!I483,9)</f>
        <v>2.1999999999999999E-2</v>
      </c>
      <c r="CY464">
        <f>AA464</f>
        <v>412.97</v>
      </c>
      <c r="CZ464">
        <f>AE464</f>
        <v>412.97</v>
      </c>
      <c r="DA464">
        <f>AI464</f>
        <v>1</v>
      </c>
      <c r="DB464">
        <f>ROUND(((ROUND(AT464*CZ464,2)*1)*11),6)</f>
        <v>9.1300000000000008</v>
      </c>
      <c r="DC464">
        <f>ROUND(((ROUND(AT464*AG464,2)*1)*11),6)</f>
        <v>0</v>
      </c>
      <c r="DD464" t="s">
        <v>3</v>
      </c>
      <c r="DE464" t="s">
        <v>3</v>
      </c>
      <c r="DF464">
        <f t="shared" si="90"/>
        <v>9.09</v>
      </c>
      <c r="DG464">
        <f t="shared" si="91"/>
        <v>0</v>
      </c>
      <c r="DH464">
        <f t="shared" si="92"/>
        <v>0</v>
      </c>
      <c r="DI464">
        <f t="shared" si="93"/>
        <v>0</v>
      </c>
      <c r="DJ464">
        <f>DF464</f>
        <v>9.09</v>
      </c>
      <c r="DK464">
        <v>0</v>
      </c>
      <c r="DL464" t="s">
        <v>3</v>
      </c>
      <c r="DM464">
        <v>0</v>
      </c>
      <c r="DN464" t="s">
        <v>3</v>
      </c>
      <c r="DO464">
        <v>0</v>
      </c>
    </row>
    <row r="465" spans="1:119" x14ac:dyDescent="0.2">
      <c r="A465">
        <f>ROW(Source!A483)</f>
        <v>483</v>
      </c>
      <c r="B465">
        <v>150194011</v>
      </c>
      <c r="C465">
        <v>150197124</v>
      </c>
      <c r="D465">
        <v>147297226</v>
      </c>
      <c r="E465">
        <v>1</v>
      </c>
      <c r="F465">
        <v>1</v>
      </c>
      <c r="G465">
        <v>35</v>
      </c>
      <c r="H465">
        <v>3</v>
      </c>
      <c r="I465" t="s">
        <v>742</v>
      </c>
      <c r="J465" t="s">
        <v>743</v>
      </c>
      <c r="K465" t="s">
        <v>744</v>
      </c>
      <c r="L465">
        <v>1346</v>
      </c>
      <c r="N465">
        <v>1009</v>
      </c>
      <c r="O465" t="s">
        <v>741</v>
      </c>
      <c r="P465" t="s">
        <v>741</v>
      </c>
      <c r="Q465">
        <v>1</v>
      </c>
      <c r="W465">
        <v>0</v>
      </c>
      <c r="X465">
        <v>-1814974188</v>
      </c>
      <c r="Y465">
        <f>((AT465*1)*11)</f>
        <v>1.0999999999999999E-2</v>
      </c>
      <c r="AA465">
        <v>271.95999999999998</v>
      </c>
      <c r="AB465">
        <v>0</v>
      </c>
      <c r="AC465">
        <v>0</v>
      </c>
      <c r="AD465">
        <v>0</v>
      </c>
      <c r="AE465">
        <v>271.95999999999998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M465">
        <v>-2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1E-3</v>
      </c>
      <c r="AU465" t="s">
        <v>31</v>
      </c>
      <c r="AV465">
        <v>0</v>
      </c>
      <c r="AW465">
        <v>2</v>
      </c>
      <c r="AX465">
        <v>150197133</v>
      </c>
      <c r="AY465">
        <v>1</v>
      </c>
      <c r="AZ465">
        <v>0</v>
      </c>
      <c r="BA465">
        <v>465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V465">
        <v>0</v>
      </c>
      <c r="CW465">
        <v>0</v>
      </c>
      <c r="CX465">
        <f>ROUND(Y465*Source!I483,9)</f>
        <v>1.0999999999999999E-2</v>
      </c>
      <c r="CY465">
        <f>AA465</f>
        <v>271.95999999999998</v>
      </c>
      <c r="CZ465">
        <f>AE465</f>
        <v>271.95999999999998</v>
      </c>
      <c r="DA465">
        <f>AI465</f>
        <v>1</v>
      </c>
      <c r="DB465">
        <f>ROUND(((ROUND(AT465*CZ465,2)*1)*11),6)</f>
        <v>2.97</v>
      </c>
      <c r="DC465">
        <f>ROUND(((ROUND(AT465*AG465,2)*1)*11),6)</f>
        <v>0</v>
      </c>
      <c r="DD465" t="s">
        <v>3</v>
      </c>
      <c r="DE465" t="s">
        <v>3</v>
      </c>
      <c r="DF465">
        <f t="shared" si="90"/>
        <v>2.99</v>
      </c>
      <c r="DG465">
        <f t="shared" si="91"/>
        <v>0</v>
      </c>
      <c r="DH465">
        <f t="shared" si="92"/>
        <v>0</v>
      </c>
      <c r="DI465">
        <f t="shared" si="93"/>
        <v>0</v>
      </c>
      <c r="DJ465">
        <f>DF465</f>
        <v>2.99</v>
      </c>
      <c r="DK465">
        <v>0</v>
      </c>
      <c r="DL465" t="s">
        <v>3</v>
      </c>
      <c r="DM465">
        <v>0</v>
      </c>
      <c r="DN465" t="s">
        <v>3</v>
      </c>
      <c r="DO465">
        <v>0</v>
      </c>
    </row>
    <row r="466" spans="1:119" x14ac:dyDescent="0.2">
      <c r="A466">
        <f>ROW(Source!A483)</f>
        <v>483</v>
      </c>
      <c r="B466">
        <v>150194011</v>
      </c>
      <c r="C466">
        <v>150197124</v>
      </c>
      <c r="D466">
        <v>147297361</v>
      </c>
      <c r="E466">
        <v>1</v>
      </c>
      <c r="F466">
        <v>1</v>
      </c>
      <c r="G466">
        <v>35</v>
      </c>
      <c r="H466">
        <v>3</v>
      </c>
      <c r="I466" t="s">
        <v>748</v>
      </c>
      <c r="J466" t="s">
        <v>749</v>
      </c>
      <c r="K466" t="s">
        <v>750</v>
      </c>
      <c r="L466">
        <v>1327</v>
      </c>
      <c r="N466">
        <v>1005</v>
      </c>
      <c r="O466" t="s">
        <v>751</v>
      </c>
      <c r="P466" t="s">
        <v>751</v>
      </c>
      <c r="Q466">
        <v>1</v>
      </c>
      <c r="W466">
        <v>0</v>
      </c>
      <c r="X466">
        <v>1402440005</v>
      </c>
      <c r="Y466">
        <f>((AT466*1)*11)</f>
        <v>0.22</v>
      </c>
      <c r="AA466">
        <v>48.08</v>
      </c>
      <c r="AB466">
        <v>0</v>
      </c>
      <c r="AC466">
        <v>0</v>
      </c>
      <c r="AD466">
        <v>0</v>
      </c>
      <c r="AE466">
        <v>48.08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M466">
        <v>-2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0.02</v>
      </c>
      <c r="AU466" t="s">
        <v>31</v>
      </c>
      <c r="AV466">
        <v>0</v>
      </c>
      <c r="AW466">
        <v>2</v>
      </c>
      <c r="AX466">
        <v>150197134</v>
      </c>
      <c r="AY466">
        <v>1</v>
      </c>
      <c r="AZ466">
        <v>0</v>
      </c>
      <c r="BA466">
        <v>466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V466">
        <v>0</v>
      </c>
      <c r="CW466">
        <v>0</v>
      </c>
      <c r="CX466">
        <f>ROUND(Y466*Source!I483,9)</f>
        <v>0.22</v>
      </c>
      <c r="CY466">
        <f>AA466</f>
        <v>48.08</v>
      </c>
      <c r="CZ466">
        <f>AE466</f>
        <v>48.08</v>
      </c>
      <c r="DA466">
        <f>AI466</f>
        <v>1</v>
      </c>
      <c r="DB466">
        <f>ROUND(((ROUND(AT466*CZ466,2)*1)*11),6)</f>
        <v>10.56</v>
      </c>
      <c r="DC466">
        <f>ROUND(((ROUND(AT466*AG466,2)*1)*11),6)</f>
        <v>0</v>
      </c>
      <c r="DD466" t="s">
        <v>3</v>
      </c>
      <c r="DE466" t="s">
        <v>3</v>
      </c>
      <c r="DF466">
        <f t="shared" si="90"/>
        <v>10.58</v>
      </c>
      <c r="DG466">
        <f t="shared" si="91"/>
        <v>0</v>
      </c>
      <c r="DH466">
        <f t="shared" si="92"/>
        <v>0</v>
      </c>
      <c r="DI466">
        <f t="shared" si="93"/>
        <v>0</v>
      </c>
      <c r="DJ466">
        <f>DF466</f>
        <v>10.58</v>
      </c>
      <c r="DK466">
        <v>0</v>
      </c>
      <c r="DL466" t="s">
        <v>3</v>
      </c>
      <c r="DM466">
        <v>0</v>
      </c>
      <c r="DN466" t="s">
        <v>3</v>
      </c>
      <c r="DO466">
        <v>0</v>
      </c>
    </row>
    <row r="467" spans="1:119" x14ac:dyDescent="0.2">
      <c r="A467">
        <f>ROW(Source!A484)</f>
        <v>484</v>
      </c>
      <c r="B467">
        <v>150194011</v>
      </c>
      <c r="C467">
        <v>150197135</v>
      </c>
      <c r="D467">
        <v>147282019</v>
      </c>
      <c r="E467">
        <v>35</v>
      </c>
      <c r="F467">
        <v>1</v>
      </c>
      <c r="G467">
        <v>35</v>
      </c>
      <c r="H467">
        <v>1</v>
      </c>
      <c r="I467" t="s">
        <v>727</v>
      </c>
      <c r="J467" t="s">
        <v>3</v>
      </c>
      <c r="K467" t="s">
        <v>728</v>
      </c>
      <c r="L467">
        <v>1191</v>
      </c>
      <c r="N467">
        <v>1013</v>
      </c>
      <c r="O467" t="s">
        <v>729</v>
      </c>
      <c r="P467" t="s">
        <v>729</v>
      </c>
      <c r="Q467">
        <v>1</v>
      </c>
      <c r="W467">
        <v>0</v>
      </c>
      <c r="X467">
        <v>476480486</v>
      </c>
      <c r="Y467">
        <f>AT467</f>
        <v>0.3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M467">
        <v>-2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3</v>
      </c>
      <c r="AT467">
        <v>0.3</v>
      </c>
      <c r="AU467" t="s">
        <v>3</v>
      </c>
      <c r="AV467">
        <v>1</v>
      </c>
      <c r="AW467">
        <v>2</v>
      </c>
      <c r="AX467">
        <v>150197142</v>
      </c>
      <c r="AY467">
        <v>1</v>
      </c>
      <c r="AZ467">
        <v>0</v>
      </c>
      <c r="BA467">
        <v>467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U467">
        <f>ROUND(AT467*Source!I484*AH467*AL467,2)</f>
        <v>0</v>
      </c>
      <c r="CV467">
        <f>ROUND(Y467*Source!I484,9)</f>
        <v>0.9</v>
      </c>
      <c r="CW467">
        <v>0</v>
      </c>
      <c r="CX467">
        <f>ROUND(Y467*Source!I484,9)</f>
        <v>0.9</v>
      </c>
      <c r="CY467">
        <f>AD467</f>
        <v>0</v>
      </c>
      <c r="CZ467">
        <f>AH467</f>
        <v>0</v>
      </c>
      <c r="DA467">
        <f>AL467</f>
        <v>1</v>
      </c>
      <c r="DB467">
        <f>ROUND(ROUND(AT467*CZ467,2),6)</f>
        <v>0</v>
      </c>
      <c r="DC467">
        <f>ROUND(ROUND(AT467*AG467,2),6)</f>
        <v>0</v>
      </c>
      <c r="DD467" t="s">
        <v>3</v>
      </c>
      <c r="DE467" t="s">
        <v>3</v>
      </c>
      <c r="DF467">
        <f t="shared" si="90"/>
        <v>0</v>
      </c>
      <c r="DG467">
        <f t="shared" si="91"/>
        <v>0</v>
      </c>
      <c r="DH467">
        <f t="shared" si="92"/>
        <v>0</v>
      </c>
      <c r="DI467">
        <f t="shared" si="93"/>
        <v>0</v>
      </c>
      <c r="DJ467">
        <f>DI467</f>
        <v>0</v>
      </c>
      <c r="DK467">
        <v>0</v>
      </c>
      <c r="DL467" t="s">
        <v>3</v>
      </c>
      <c r="DM467">
        <v>0</v>
      </c>
      <c r="DN467" t="s">
        <v>3</v>
      </c>
      <c r="DO467">
        <v>0</v>
      </c>
    </row>
    <row r="468" spans="1:119" x14ac:dyDescent="0.2">
      <c r="A468">
        <f>ROW(Source!A484)</f>
        <v>484</v>
      </c>
      <c r="B468">
        <v>150194011</v>
      </c>
      <c r="C468">
        <v>150197135</v>
      </c>
      <c r="D468">
        <v>147297367</v>
      </c>
      <c r="E468">
        <v>1</v>
      </c>
      <c r="F468">
        <v>1</v>
      </c>
      <c r="G468">
        <v>35</v>
      </c>
      <c r="H468">
        <v>3</v>
      </c>
      <c r="I468" t="s">
        <v>752</v>
      </c>
      <c r="J468" t="s">
        <v>753</v>
      </c>
      <c r="K468" t="s">
        <v>754</v>
      </c>
      <c r="L468">
        <v>1346</v>
      </c>
      <c r="N468">
        <v>1009</v>
      </c>
      <c r="O468" t="s">
        <v>741</v>
      </c>
      <c r="P468" t="s">
        <v>741</v>
      </c>
      <c r="Q468">
        <v>1</v>
      </c>
      <c r="W468">
        <v>0</v>
      </c>
      <c r="X468">
        <v>-20334964</v>
      </c>
      <c r="Y468">
        <f>AT468</f>
        <v>3.0000000000000001E-3</v>
      </c>
      <c r="AA468">
        <v>29.29</v>
      </c>
      <c r="AB468">
        <v>0</v>
      </c>
      <c r="AC468">
        <v>0</v>
      </c>
      <c r="AD468">
        <v>0</v>
      </c>
      <c r="AE468">
        <v>29.29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M468">
        <v>-2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3.0000000000000001E-3</v>
      </c>
      <c r="AU468" t="s">
        <v>3</v>
      </c>
      <c r="AV468">
        <v>0</v>
      </c>
      <c r="AW468">
        <v>2</v>
      </c>
      <c r="AX468">
        <v>150197143</v>
      </c>
      <c r="AY468">
        <v>1</v>
      </c>
      <c r="AZ468">
        <v>0</v>
      </c>
      <c r="BA468">
        <v>468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V468">
        <v>0</v>
      </c>
      <c r="CW468">
        <v>0</v>
      </c>
      <c r="CX468">
        <f>ROUND(Y468*Source!I484,9)</f>
        <v>8.9999999999999993E-3</v>
      </c>
      <c r="CY468">
        <f>AA468</f>
        <v>29.29</v>
      </c>
      <c r="CZ468">
        <f>AE468</f>
        <v>29.29</v>
      </c>
      <c r="DA468">
        <f>AI468</f>
        <v>1</v>
      </c>
      <c r="DB468">
        <f>ROUND(ROUND(AT468*CZ468,2),6)</f>
        <v>0.09</v>
      </c>
      <c r="DC468">
        <f>ROUND(ROUND(AT468*AG468,2),6)</f>
        <v>0</v>
      </c>
      <c r="DD468" t="s">
        <v>3</v>
      </c>
      <c r="DE468" t="s">
        <v>3</v>
      </c>
      <c r="DF468">
        <f t="shared" si="90"/>
        <v>0.26</v>
      </c>
      <c r="DG468">
        <f t="shared" si="91"/>
        <v>0</v>
      </c>
      <c r="DH468">
        <f t="shared" si="92"/>
        <v>0</v>
      </c>
      <c r="DI468">
        <f t="shared" si="93"/>
        <v>0</v>
      </c>
      <c r="DJ468">
        <f>DF468</f>
        <v>0.26</v>
      </c>
      <c r="DK468">
        <v>0</v>
      </c>
      <c r="DL468" t="s">
        <v>3</v>
      </c>
      <c r="DM468">
        <v>0</v>
      </c>
      <c r="DN468" t="s">
        <v>3</v>
      </c>
      <c r="DO468">
        <v>0</v>
      </c>
    </row>
    <row r="469" spans="1:119" x14ac:dyDescent="0.2">
      <c r="A469">
        <f>ROW(Source!A484)</f>
        <v>484</v>
      </c>
      <c r="B469">
        <v>150194011</v>
      </c>
      <c r="C469">
        <v>150197135</v>
      </c>
      <c r="D469">
        <v>147295794</v>
      </c>
      <c r="E469">
        <v>1</v>
      </c>
      <c r="F469">
        <v>1</v>
      </c>
      <c r="G469">
        <v>35</v>
      </c>
      <c r="H469">
        <v>3</v>
      </c>
      <c r="I469" t="s">
        <v>755</v>
      </c>
      <c r="J469" t="s">
        <v>756</v>
      </c>
      <c r="K469" t="s">
        <v>757</v>
      </c>
      <c r="L469">
        <v>1296</v>
      </c>
      <c r="N469">
        <v>1002</v>
      </c>
      <c r="O469" t="s">
        <v>758</v>
      </c>
      <c r="P469" t="s">
        <v>758</v>
      </c>
      <c r="Q469">
        <v>1</v>
      </c>
      <c r="W469">
        <v>0</v>
      </c>
      <c r="X469">
        <v>-1791503361</v>
      </c>
      <c r="Y469">
        <f>AT469</f>
        <v>3.0000000000000001E-3</v>
      </c>
      <c r="AA469">
        <v>13856.59</v>
      </c>
      <c r="AB469">
        <v>0</v>
      </c>
      <c r="AC469">
        <v>0</v>
      </c>
      <c r="AD469">
        <v>0</v>
      </c>
      <c r="AE469">
        <v>13856.59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M469">
        <v>-2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3.0000000000000001E-3</v>
      </c>
      <c r="AU469" t="s">
        <v>3</v>
      </c>
      <c r="AV469">
        <v>0</v>
      </c>
      <c r="AW469">
        <v>2</v>
      </c>
      <c r="AX469">
        <v>150197144</v>
      </c>
      <c r="AY469">
        <v>1</v>
      </c>
      <c r="AZ469">
        <v>0</v>
      </c>
      <c r="BA469">
        <v>469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V469">
        <v>0</v>
      </c>
      <c r="CW469">
        <v>0</v>
      </c>
      <c r="CX469">
        <f>ROUND(Y469*Source!I484,9)</f>
        <v>8.9999999999999993E-3</v>
      </c>
      <c r="CY469">
        <f>AA469</f>
        <v>13856.59</v>
      </c>
      <c r="CZ469">
        <f>AE469</f>
        <v>13856.59</v>
      </c>
      <c r="DA469">
        <f>AI469</f>
        <v>1</v>
      </c>
      <c r="DB469">
        <f>ROUND(ROUND(AT469*CZ469,2),6)</f>
        <v>41.57</v>
      </c>
      <c r="DC469">
        <f>ROUND(ROUND(AT469*AG469,2),6)</f>
        <v>0</v>
      </c>
      <c r="DD469" t="s">
        <v>3</v>
      </c>
      <c r="DE469" t="s">
        <v>3</v>
      </c>
      <c r="DF469">
        <f t="shared" si="90"/>
        <v>124.71</v>
      </c>
      <c r="DG469">
        <f t="shared" si="91"/>
        <v>0</v>
      </c>
      <c r="DH469">
        <f t="shared" si="92"/>
        <v>0</v>
      </c>
      <c r="DI469">
        <f t="shared" si="93"/>
        <v>0</v>
      </c>
      <c r="DJ469">
        <f>DF469</f>
        <v>124.71</v>
      </c>
      <c r="DK469">
        <v>0</v>
      </c>
      <c r="DL469" t="s">
        <v>3</v>
      </c>
      <c r="DM469">
        <v>0</v>
      </c>
      <c r="DN469" t="s">
        <v>3</v>
      </c>
      <c r="DO469">
        <v>0</v>
      </c>
    </row>
    <row r="470" spans="1:119" x14ac:dyDescent="0.2">
      <c r="A470">
        <f>ROW(Source!A485)</f>
        <v>485</v>
      </c>
      <c r="B470">
        <v>150194011</v>
      </c>
      <c r="C470">
        <v>150197145</v>
      </c>
      <c r="D470">
        <v>147282019</v>
      </c>
      <c r="E470">
        <v>35</v>
      </c>
      <c r="F470">
        <v>1</v>
      </c>
      <c r="G470">
        <v>35</v>
      </c>
      <c r="H470">
        <v>1</v>
      </c>
      <c r="I470" t="s">
        <v>727</v>
      </c>
      <c r="J470" t="s">
        <v>3</v>
      </c>
      <c r="K470" t="s">
        <v>728</v>
      </c>
      <c r="L470">
        <v>1191</v>
      </c>
      <c r="N470">
        <v>1013</v>
      </c>
      <c r="O470" t="s">
        <v>729</v>
      </c>
      <c r="P470" t="s">
        <v>729</v>
      </c>
      <c r="Q470">
        <v>1</v>
      </c>
      <c r="W470">
        <v>0</v>
      </c>
      <c r="X470">
        <v>476480486</v>
      </c>
      <c r="Y470">
        <f>AT470</f>
        <v>0.16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M470">
        <v>-2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0.16</v>
      </c>
      <c r="AU470" t="s">
        <v>3</v>
      </c>
      <c r="AV470">
        <v>1</v>
      </c>
      <c r="AW470">
        <v>2</v>
      </c>
      <c r="AX470">
        <v>150197150</v>
      </c>
      <c r="AY470">
        <v>1</v>
      </c>
      <c r="AZ470">
        <v>0</v>
      </c>
      <c r="BA470">
        <v>470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U470">
        <f>ROUND(AT470*Source!I485*AH470*AL470,2)</f>
        <v>0</v>
      </c>
      <c r="CV470">
        <f>ROUND(Y470*Source!I485,9)</f>
        <v>72</v>
      </c>
      <c r="CW470">
        <v>0</v>
      </c>
      <c r="CX470">
        <f>ROUND(Y470*Source!I485,9)</f>
        <v>72</v>
      </c>
      <c r="CY470">
        <f>AD470</f>
        <v>0</v>
      </c>
      <c r="CZ470">
        <f>AH470</f>
        <v>0</v>
      </c>
      <c r="DA470">
        <f>AL470</f>
        <v>1</v>
      </c>
      <c r="DB470">
        <f>ROUND(ROUND(AT470*CZ470,2),6)</f>
        <v>0</v>
      </c>
      <c r="DC470">
        <f>ROUND(ROUND(AT470*AG470,2),6)</f>
        <v>0</v>
      </c>
      <c r="DD470" t="s">
        <v>3</v>
      </c>
      <c r="DE470" t="s">
        <v>3</v>
      </c>
      <c r="DF470">
        <f t="shared" si="90"/>
        <v>0</v>
      </c>
      <c r="DG470">
        <f t="shared" si="91"/>
        <v>0</v>
      </c>
      <c r="DH470">
        <f t="shared" si="92"/>
        <v>0</v>
      </c>
      <c r="DI470">
        <f t="shared" si="93"/>
        <v>0</v>
      </c>
      <c r="DJ470">
        <f>DI470</f>
        <v>0</v>
      </c>
      <c r="DK470">
        <v>0</v>
      </c>
      <c r="DL470" t="s">
        <v>3</v>
      </c>
      <c r="DM470">
        <v>0</v>
      </c>
      <c r="DN470" t="s">
        <v>3</v>
      </c>
      <c r="DO470">
        <v>0</v>
      </c>
    </row>
    <row r="471" spans="1:119" x14ac:dyDescent="0.2">
      <c r="A471">
        <f>ROW(Source!A485)</f>
        <v>485</v>
      </c>
      <c r="B471">
        <v>150194011</v>
      </c>
      <c r="C471">
        <v>150197145</v>
      </c>
      <c r="D471">
        <v>147297367</v>
      </c>
      <c r="E471">
        <v>1</v>
      </c>
      <c r="F471">
        <v>1</v>
      </c>
      <c r="G471">
        <v>35</v>
      </c>
      <c r="H471">
        <v>3</v>
      </c>
      <c r="I471" t="s">
        <v>752</v>
      </c>
      <c r="J471" t="s">
        <v>753</v>
      </c>
      <c r="K471" t="s">
        <v>754</v>
      </c>
      <c r="L471">
        <v>1346</v>
      </c>
      <c r="N471">
        <v>1009</v>
      </c>
      <c r="O471" t="s">
        <v>741</v>
      </c>
      <c r="P471" t="s">
        <v>741</v>
      </c>
      <c r="Q471">
        <v>1</v>
      </c>
      <c r="W471">
        <v>0</v>
      </c>
      <c r="X471">
        <v>-20334964</v>
      </c>
      <c r="Y471">
        <f>AT471</f>
        <v>2E-3</v>
      </c>
      <c r="AA471">
        <v>29.29</v>
      </c>
      <c r="AB471">
        <v>0</v>
      </c>
      <c r="AC471">
        <v>0</v>
      </c>
      <c r="AD471">
        <v>0</v>
      </c>
      <c r="AE471">
        <v>29.29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M471">
        <v>-2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2E-3</v>
      </c>
      <c r="AU471" t="s">
        <v>3</v>
      </c>
      <c r="AV471">
        <v>0</v>
      </c>
      <c r="AW471">
        <v>2</v>
      </c>
      <c r="AX471">
        <v>150197151</v>
      </c>
      <c r="AY471">
        <v>1</v>
      </c>
      <c r="AZ471">
        <v>0</v>
      </c>
      <c r="BA471">
        <v>471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V471">
        <v>0</v>
      </c>
      <c r="CW471">
        <v>0</v>
      </c>
      <c r="CX471">
        <f>ROUND(Y471*Source!I485,9)</f>
        <v>0.9</v>
      </c>
      <c r="CY471">
        <f>AA471</f>
        <v>29.29</v>
      </c>
      <c r="CZ471">
        <f>AE471</f>
        <v>29.29</v>
      </c>
      <c r="DA471">
        <f>AI471</f>
        <v>1</v>
      </c>
      <c r="DB471">
        <f>ROUND(ROUND(AT471*CZ471,2),6)</f>
        <v>0.06</v>
      </c>
      <c r="DC471">
        <f>ROUND(ROUND(AT471*AG471,2),6)</f>
        <v>0</v>
      </c>
      <c r="DD471" t="s">
        <v>3</v>
      </c>
      <c r="DE471" t="s">
        <v>3</v>
      </c>
      <c r="DF471">
        <f t="shared" si="90"/>
        <v>26.36</v>
      </c>
      <c r="DG471">
        <f t="shared" si="91"/>
        <v>0</v>
      </c>
      <c r="DH471">
        <f t="shared" si="92"/>
        <v>0</v>
      </c>
      <c r="DI471">
        <f t="shared" si="93"/>
        <v>0</v>
      </c>
      <c r="DJ471">
        <f>DF471</f>
        <v>26.36</v>
      </c>
      <c r="DK471">
        <v>0</v>
      </c>
      <c r="DL471" t="s">
        <v>3</v>
      </c>
      <c r="DM471">
        <v>0</v>
      </c>
      <c r="DN471" t="s">
        <v>3</v>
      </c>
      <c r="DO471">
        <v>0</v>
      </c>
    </row>
    <row r="472" spans="1:119" x14ac:dyDescent="0.2">
      <c r="A472">
        <f>ROW(Source!A486)</f>
        <v>486</v>
      </c>
      <c r="B472">
        <v>150194011</v>
      </c>
      <c r="C472">
        <v>150197152</v>
      </c>
      <c r="D472">
        <v>147282019</v>
      </c>
      <c r="E472">
        <v>35</v>
      </c>
      <c r="F472">
        <v>1</v>
      </c>
      <c r="G472">
        <v>35</v>
      </c>
      <c r="H472">
        <v>1</v>
      </c>
      <c r="I472" t="s">
        <v>727</v>
      </c>
      <c r="J472" t="s">
        <v>3</v>
      </c>
      <c r="K472" t="s">
        <v>728</v>
      </c>
      <c r="L472">
        <v>1191</v>
      </c>
      <c r="N472">
        <v>1013</v>
      </c>
      <c r="O472" t="s">
        <v>729</v>
      </c>
      <c r="P472" t="s">
        <v>729</v>
      </c>
      <c r="Q472">
        <v>1</v>
      </c>
      <c r="W472">
        <v>0</v>
      </c>
      <c r="X472">
        <v>476480486</v>
      </c>
      <c r="Y472">
        <f>(AT472*0.7)</f>
        <v>0.32200000000000001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M472">
        <v>-2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0.46</v>
      </c>
      <c r="AU472" t="s">
        <v>22</v>
      </c>
      <c r="AV472">
        <v>1</v>
      </c>
      <c r="AW472">
        <v>2</v>
      </c>
      <c r="AX472">
        <v>150197161</v>
      </c>
      <c r="AY472">
        <v>1</v>
      </c>
      <c r="AZ472">
        <v>0</v>
      </c>
      <c r="BA472">
        <v>472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U472">
        <f>ROUND(AT472*Source!I486*AH472*AL472,2)</f>
        <v>0</v>
      </c>
      <c r="CV472">
        <f>ROUND(Y472*Source!I486,9)</f>
        <v>4.508</v>
      </c>
      <c r="CW472">
        <v>0</v>
      </c>
      <c r="CX472">
        <f>ROUND(Y472*Source!I486,9)</f>
        <v>4.508</v>
      </c>
      <c r="CY472">
        <f>AD472</f>
        <v>0</v>
      </c>
      <c r="CZ472">
        <f>AH472</f>
        <v>0</v>
      </c>
      <c r="DA472">
        <f>AL472</f>
        <v>1</v>
      </c>
      <c r="DB472">
        <f>ROUND((ROUND(AT472*CZ472,2)*0.7),6)</f>
        <v>0</v>
      </c>
      <c r="DC472">
        <f>ROUND((ROUND(AT472*AG472,2)*0.7),6)</f>
        <v>0</v>
      </c>
      <c r="DD472" t="s">
        <v>3</v>
      </c>
      <c r="DE472" t="s">
        <v>3</v>
      </c>
      <c r="DF472">
        <f t="shared" si="90"/>
        <v>0</v>
      </c>
      <c r="DG472">
        <f t="shared" si="91"/>
        <v>0</v>
      </c>
      <c r="DH472">
        <f t="shared" si="92"/>
        <v>0</v>
      </c>
      <c r="DI472">
        <f t="shared" si="93"/>
        <v>0</v>
      </c>
      <c r="DJ472">
        <f>DI472</f>
        <v>0</v>
      </c>
      <c r="DK472">
        <v>0</v>
      </c>
      <c r="DL472" t="s">
        <v>3</v>
      </c>
      <c r="DM472">
        <v>0</v>
      </c>
      <c r="DN472" t="s">
        <v>3</v>
      </c>
      <c r="DO472">
        <v>0</v>
      </c>
    </row>
    <row r="473" spans="1:119" x14ac:dyDescent="0.2">
      <c r="A473">
        <f>ROW(Source!A486)</f>
        <v>486</v>
      </c>
      <c r="B473">
        <v>150194011</v>
      </c>
      <c r="C473">
        <v>150197152</v>
      </c>
      <c r="D473">
        <v>147295400</v>
      </c>
      <c r="E473">
        <v>1</v>
      </c>
      <c r="F473">
        <v>1</v>
      </c>
      <c r="G473">
        <v>35</v>
      </c>
      <c r="H473">
        <v>2</v>
      </c>
      <c r="I473" t="s">
        <v>730</v>
      </c>
      <c r="J473" t="s">
        <v>731</v>
      </c>
      <c r="K473" t="s">
        <v>732</v>
      </c>
      <c r="L473">
        <v>1368</v>
      </c>
      <c r="N473">
        <v>1011</v>
      </c>
      <c r="O473" t="s">
        <v>733</v>
      </c>
      <c r="P473" t="s">
        <v>733</v>
      </c>
      <c r="Q473">
        <v>1</v>
      </c>
      <c r="W473">
        <v>0</v>
      </c>
      <c r="X473">
        <v>-1123321947</v>
      </c>
      <c r="Y473">
        <f>(AT473*0.7)</f>
        <v>1.3999999999999999E-2</v>
      </c>
      <c r="AA473">
        <v>0</v>
      </c>
      <c r="AB473">
        <v>789.86</v>
      </c>
      <c r="AC473">
        <v>515.51</v>
      </c>
      <c r="AD473">
        <v>0</v>
      </c>
      <c r="AE473">
        <v>0</v>
      </c>
      <c r="AF473">
        <v>789.86</v>
      </c>
      <c r="AG473">
        <v>515.51</v>
      </c>
      <c r="AH473">
        <v>0</v>
      </c>
      <c r="AI473">
        <v>1</v>
      </c>
      <c r="AJ473">
        <v>1</v>
      </c>
      <c r="AK473">
        <v>1</v>
      </c>
      <c r="AL473">
        <v>1</v>
      </c>
      <c r="AM473">
        <v>-2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0.02</v>
      </c>
      <c r="AU473" t="s">
        <v>22</v>
      </c>
      <c r="AV473">
        <v>0</v>
      </c>
      <c r="AW473">
        <v>2</v>
      </c>
      <c r="AX473">
        <v>150197162</v>
      </c>
      <c r="AY473">
        <v>1</v>
      </c>
      <c r="AZ473">
        <v>0</v>
      </c>
      <c r="BA473">
        <v>473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V473">
        <v>0</v>
      </c>
      <c r="CW473">
        <f>ROUND(Y473*Source!I486,9)</f>
        <v>0.19600000000000001</v>
      </c>
      <c r="CX473">
        <f>ROUND(Y473*Source!I486,9)</f>
        <v>0.19600000000000001</v>
      </c>
      <c r="CY473">
        <f>AB473</f>
        <v>789.86</v>
      </c>
      <c r="CZ473">
        <f>AF473</f>
        <v>789.86</v>
      </c>
      <c r="DA473">
        <f>AJ473</f>
        <v>1</v>
      </c>
      <c r="DB473">
        <f>ROUND((ROUND(AT473*CZ473,2)*0.7),6)</f>
        <v>11.06</v>
      </c>
      <c r="DC473">
        <f>ROUND((ROUND(AT473*AG473,2)*0.7),6)</f>
        <v>7.2169999999999996</v>
      </c>
      <c r="DD473" t="s">
        <v>3</v>
      </c>
      <c r="DE473" t="s">
        <v>3</v>
      </c>
      <c r="DF473">
        <f t="shared" si="90"/>
        <v>0</v>
      </c>
      <c r="DG473">
        <f t="shared" si="91"/>
        <v>154.81</v>
      </c>
      <c r="DH473">
        <f t="shared" si="92"/>
        <v>101.04</v>
      </c>
      <c r="DI473">
        <f t="shared" si="93"/>
        <v>0</v>
      </c>
      <c r="DJ473">
        <f>DG473</f>
        <v>154.81</v>
      </c>
      <c r="DK473">
        <v>0</v>
      </c>
      <c r="DL473" t="s">
        <v>3</v>
      </c>
      <c r="DM473">
        <v>0</v>
      </c>
      <c r="DN473" t="s">
        <v>3</v>
      </c>
      <c r="DO473">
        <v>0</v>
      </c>
    </row>
    <row r="474" spans="1:119" x14ac:dyDescent="0.2">
      <c r="A474">
        <f>ROW(Source!A486)</f>
        <v>486</v>
      </c>
      <c r="B474">
        <v>150194011</v>
      </c>
      <c r="C474">
        <v>150197152</v>
      </c>
      <c r="D474">
        <v>147297318</v>
      </c>
      <c r="E474">
        <v>1</v>
      </c>
      <c r="F474">
        <v>1</v>
      </c>
      <c r="G474">
        <v>35</v>
      </c>
      <c r="H474">
        <v>3</v>
      </c>
      <c r="I474" t="s">
        <v>759</v>
      </c>
      <c r="J474" t="s">
        <v>760</v>
      </c>
      <c r="K474" t="s">
        <v>761</v>
      </c>
      <c r="L474">
        <v>1346</v>
      </c>
      <c r="N474">
        <v>1009</v>
      </c>
      <c r="O474" t="s">
        <v>741</v>
      </c>
      <c r="P474" t="s">
        <v>741</v>
      </c>
      <c r="Q474">
        <v>1</v>
      </c>
      <c r="W474">
        <v>0</v>
      </c>
      <c r="X474">
        <v>1222454159</v>
      </c>
      <c r="Y474">
        <f>(AT474*1)</f>
        <v>2.0000000000000002E-5</v>
      </c>
      <c r="AA474">
        <v>471.7</v>
      </c>
      <c r="AB474">
        <v>0</v>
      </c>
      <c r="AC474">
        <v>0</v>
      </c>
      <c r="AD474">
        <v>0</v>
      </c>
      <c r="AE474">
        <v>471.7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M474">
        <v>-2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2.0000000000000002E-5</v>
      </c>
      <c r="AU474" t="s">
        <v>21</v>
      </c>
      <c r="AV474">
        <v>0</v>
      </c>
      <c r="AW474">
        <v>2</v>
      </c>
      <c r="AX474">
        <v>150197163</v>
      </c>
      <c r="AY474">
        <v>1</v>
      </c>
      <c r="AZ474">
        <v>0</v>
      </c>
      <c r="BA474">
        <v>474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V474">
        <v>0</v>
      </c>
      <c r="CW474">
        <v>0</v>
      </c>
      <c r="CX474">
        <f>ROUND(Y474*Source!I486,9)</f>
        <v>2.7999999999999998E-4</v>
      </c>
      <c r="CY474">
        <f>AA474</f>
        <v>471.7</v>
      </c>
      <c r="CZ474">
        <f>AE474</f>
        <v>471.7</v>
      </c>
      <c r="DA474">
        <f>AI474</f>
        <v>1</v>
      </c>
      <c r="DB474">
        <f>ROUND((ROUND(AT474*CZ474,2)*1),6)</f>
        <v>0.01</v>
      </c>
      <c r="DC474">
        <f>ROUND((ROUND(AT474*AG474,2)*1),6)</f>
        <v>0</v>
      </c>
      <c r="DD474" t="s">
        <v>3</v>
      </c>
      <c r="DE474" t="s">
        <v>3</v>
      </c>
      <c r="DF474">
        <f t="shared" si="90"/>
        <v>0.13</v>
      </c>
      <c r="DG474">
        <f t="shared" si="91"/>
        <v>0</v>
      </c>
      <c r="DH474">
        <f t="shared" si="92"/>
        <v>0</v>
      </c>
      <c r="DI474">
        <f t="shared" si="93"/>
        <v>0</v>
      </c>
      <c r="DJ474">
        <f>DF474</f>
        <v>0.13</v>
      </c>
      <c r="DK474">
        <v>0</v>
      </c>
      <c r="DL474" t="s">
        <v>3</v>
      </c>
      <c r="DM474">
        <v>0</v>
      </c>
      <c r="DN474" t="s">
        <v>3</v>
      </c>
      <c r="DO474">
        <v>0</v>
      </c>
    </row>
    <row r="475" spans="1:119" x14ac:dyDescent="0.2">
      <c r="A475">
        <f>ROW(Source!A486)</f>
        <v>486</v>
      </c>
      <c r="B475">
        <v>150194011</v>
      </c>
      <c r="C475">
        <v>150197152</v>
      </c>
      <c r="D475">
        <v>147297361</v>
      </c>
      <c r="E475">
        <v>1</v>
      </c>
      <c r="F475">
        <v>1</v>
      </c>
      <c r="G475">
        <v>35</v>
      </c>
      <c r="H475">
        <v>3</v>
      </c>
      <c r="I475" t="s">
        <v>748</v>
      </c>
      <c r="J475" t="s">
        <v>749</v>
      </c>
      <c r="K475" t="s">
        <v>750</v>
      </c>
      <c r="L475">
        <v>1327</v>
      </c>
      <c r="N475">
        <v>1005</v>
      </c>
      <c r="O475" t="s">
        <v>751</v>
      </c>
      <c r="P475" t="s">
        <v>751</v>
      </c>
      <c r="Q475">
        <v>1</v>
      </c>
      <c r="W475">
        <v>0</v>
      </c>
      <c r="X475">
        <v>1402440005</v>
      </c>
      <c r="Y475">
        <f>(AT475*1)</f>
        <v>0.01</v>
      </c>
      <c r="AA475">
        <v>48.08</v>
      </c>
      <c r="AB475">
        <v>0</v>
      </c>
      <c r="AC475">
        <v>0</v>
      </c>
      <c r="AD475">
        <v>0</v>
      </c>
      <c r="AE475">
        <v>48.08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M475">
        <v>-2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0.01</v>
      </c>
      <c r="AU475" t="s">
        <v>21</v>
      </c>
      <c r="AV475">
        <v>0</v>
      </c>
      <c r="AW475">
        <v>2</v>
      </c>
      <c r="AX475">
        <v>150197164</v>
      </c>
      <c r="AY475">
        <v>1</v>
      </c>
      <c r="AZ475">
        <v>0</v>
      </c>
      <c r="BA475">
        <v>475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V475">
        <v>0</v>
      </c>
      <c r="CW475">
        <v>0</v>
      </c>
      <c r="CX475">
        <f>ROUND(Y475*Source!I486,9)</f>
        <v>0.14000000000000001</v>
      </c>
      <c r="CY475">
        <f>AA475</f>
        <v>48.08</v>
      </c>
      <c r="CZ475">
        <f>AE475</f>
        <v>48.08</v>
      </c>
      <c r="DA475">
        <f>AI475</f>
        <v>1</v>
      </c>
      <c r="DB475">
        <f>ROUND((ROUND(AT475*CZ475,2)*1),6)</f>
        <v>0.48</v>
      </c>
      <c r="DC475">
        <f>ROUND((ROUND(AT475*AG475,2)*1),6)</f>
        <v>0</v>
      </c>
      <c r="DD475" t="s">
        <v>3</v>
      </c>
      <c r="DE475" t="s">
        <v>3</v>
      </c>
      <c r="DF475">
        <f t="shared" si="90"/>
        <v>6.73</v>
      </c>
      <c r="DG475">
        <f t="shared" si="91"/>
        <v>0</v>
      </c>
      <c r="DH475">
        <f t="shared" si="92"/>
        <v>0</v>
      </c>
      <c r="DI475">
        <f t="shared" si="93"/>
        <v>0</v>
      </c>
      <c r="DJ475">
        <f>DF475</f>
        <v>6.73</v>
      </c>
      <c r="DK475">
        <v>0</v>
      </c>
      <c r="DL475" t="s">
        <v>3</v>
      </c>
      <c r="DM475">
        <v>0</v>
      </c>
      <c r="DN475" t="s">
        <v>3</v>
      </c>
      <c r="DO475">
        <v>0</v>
      </c>
    </row>
    <row r="476" spans="1:119" x14ac:dyDescent="0.2">
      <c r="A476">
        <f>ROW(Source!A487)</f>
        <v>487</v>
      </c>
      <c r="B476">
        <v>150194011</v>
      </c>
      <c r="C476">
        <v>150197165</v>
      </c>
      <c r="D476">
        <v>147282019</v>
      </c>
      <c r="E476">
        <v>35</v>
      </c>
      <c r="F476">
        <v>1</v>
      </c>
      <c r="G476">
        <v>35</v>
      </c>
      <c r="H476">
        <v>1</v>
      </c>
      <c r="I476" t="s">
        <v>727</v>
      </c>
      <c r="J476" t="s">
        <v>3</v>
      </c>
      <c r="K476" t="s">
        <v>728</v>
      </c>
      <c r="L476">
        <v>1191</v>
      </c>
      <c r="N476">
        <v>1013</v>
      </c>
      <c r="O476" t="s">
        <v>729</v>
      </c>
      <c r="P476" t="s">
        <v>729</v>
      </c>
      <c r="Q476">
        <v>1</v>
      </c>
      <c r="W476">
        <v>0</v>
      </c>
      <c r="X476">
        <v>476480486</v>
      </c>
      <c r="Y476">
        <f>(AT476*0.75)</f>
        <v>4.4999999999999998E-2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M476">
        <v>-2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0.06</v>
      </c>
      <c r="AU476" t="s">
        <v>67</v>
      </c>
      <c r="AV476">
        <v>1</v>
      </c>
      <c r="AW476">
        <v>2</v>
      </c>
      <c r="AX476">
        <v>150197168</v>
      </c>
      <c r="AY476">
        <v>1</v>
      </c>
      <c r="AZ476">
        <v>0</v>
      </c>
      <c r="BA476">
        <v>476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U476">
        <f>ROUND(AT476*Source!I487*AH476*AL476,2)</f>
        <v>0</v>
      </c>
      <c r="CV476">
        <f>ROUND(Y476*Source!I487,9)</f>
        <v>0.63</v>
      </c>
      <c r="CW476">
        <v>0</v>
      </c>
      <c r="CX476">
        <f>ROUND(Y476*Source!I487,9)</f>
        <v>0.63</v>
      </c>
      <c r="CY476">
        <f>AD476</f>
        <v>0</v>
      </c>
      <c r="CZ476">
        <f>AH476</f>
        <v>0</v>
      </c>
      <c r="DA476">
        <f>AL476</f>
        <v>1</v>
      </c>
      <c r="DB476">
        <f>ROUND((ROUND(AT476*CZ476,2)*0.75),6)</f>
        <v>0</v>
      </c>
      <c r="DC476">
        <f>ROUND((ROUND(AT476*AG476,2)*0.75),6)</f>
        <v>0</v>
      </c>
      <c r="DD476" t="s">
        <v>3</v>
      </c>
      <c r="DE476" t="s">
        <v>3</v>
      </c>
      <c r="DF476">
        <f t="shared" si="90"/>
        <v>0</v>
      </c>
      <c r="DG476">
        <f t="shared" si="91"/>
        <v>0</v>
      </c>
      <c r="DH476">
        <f t="shared" si="92"/>
        <v>0</v>
      </c>
      <c r="DI476">
        <f t="shared" si="93"/>
        <v>0</v>
      </c>
      <c r="DJ476">
        <f>DI476</f>
        <v>0</v>
      </c>
      <c r="DK476">
        <v>0</v>
      </c>
      <c r="DL476" t="s">
        <v>3</v>
      </c>
      <c r="DM476">
        <v>0</v>
      </c>
      <c r="DN476" t="s">
        <v>3</v>
      </c>
      <c r="DO476">
        <v>0</v>
      </c>
    </row>
    <row r="477" spans="1:119" x14ac:dyDescent="0.2">
      <c r="A477">
        <f>ROW(Source!A487)</f>
        <v>487</v>
      </c>
      <c r="B477">
        <v>150194011</v>
      </c>
      <c r="C477">
        <v>150197165</v>
      </c>
      <c r="D477">
        <v>147295400</v>
      </c>
      <c r="E477">
        <v>1</v>
      </c>
      <c r="F477">
        <v>1</v>
      </c>
      <c r="G477">
        <v>35</v>
      </c>
      <c r="H477">
        <v>2</v>
      </c>
      <c r="I477" t="s">
        <v>730</v>
      </c>
      <c r="J477" t="s">
        <v>731</v>
      </c>
      <c r="K477" t="s">
        <v>732</v>
      </c>
      <c r="L477">
        <v>1368</v>
      </c>
      <c r="N477">
        <v>1011</v>
      </c>
      <c r="O477" t="s">
        <v>733</v>
      </c>
      <c r="P477" t="s">
        <v>733</v>
      </c>
      <c r="Q477">
        <v>1</v>
      </c>
      <c r="W477">
        <v>0</v>
      </c>
      <c r="X477">
        <v>-1123321947</v>
      </c>
      <c r="Y477">
        <f>(AT477*0.75)</f>
        <v>2.2500000000000003E-3</v>
      </c>
      <c r="AA477">
        <v>0</v>
      </c>
      <c r="AB477">
        <v>789.86</v>
      </c>
      <c r="AC477">
        <v>515.51</v>
      </c>
      <c r="AD477">
        <v>0</v>
      </c>
      <c r="AE477">
        <v>0</v>
      </c>
      <c r="AF477">
        <v>789.86</v>
      </c>
      <c r="AG477">
        <v>515.51</v>
      </c>
      <c r="AH477">
        <v>0</v>
      </c>
      <c r="AI477">
        <v>1</v>
      </c>
      <c r="AJ477">
        <v>1</v>
      </c>
      <c r="AK477">
        <v>1</v>
      </c>
      <c r="AL477">
        <v>1</v>
      </c>
      <c r="AM477">
        <v>-2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3.0000000000000001E-3</v>
      </c>
      <c r="AU477" t="s">
        <v>67</v>
      </c>
      <c r="AV477">
        <v>0</v>
      </c>
      <c r="AW477">
        <v>2</v>
      </c>
      <c r="AX477">
        <v>150197169</v>
      </c>
      <c r="AY477">
        <v>1</v>
      </c>
      <c r="AZ477">
        <v>0</v>
      </c>
      <c r="BA477">
        <v>477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V477">
        <v>0</v>
      </c>
      <c r="CW477">
        <f>ROUND(Y477*Source!I487,9)</f>
        <v>3.15E-2</v>
      </c>
      <c r="CX477">
        <f>ROUND(Y477*Source!I487,9)</f>
        <v>3.15E-2</v>
      </c>
      <c r="CY477">
        <f>AB477</f>
        <v>789.86</v>
      </c>
      <c r="CZ477">
        <f>AF477</f>
        <v>789.86</v>
      </c>
      <c r="DA477">
        <f>AJ477</f>
        <v>1</v>
      </c>
      <c r="DB477">
        <f>ROUND((ROUND(AT477*CZ477,2)*0.75),6)</f>
        <v>1.7775000000000001</v>
      </c>
      <c r="DC477">
        <f>ROUND((ROUND(AT477*AG477,2)*0.75),6)</f>
        <v>1.1625000000000001</v>
      </c>
      <c r="DD477" t="s">
        <v>3</v>
      </c>
      <c r="DE477" t="s">
        <v>3</v>
      </c>
      <c r="DF477">
        <f t="shared" si="90"/>
        <v>0</v>
      </c>
      <c r="DG477">
        <f t="shared" si="91"/>
        <v>24.88</v>
      </c>
      <c r="DH477">
        <f t="shared" si="92"/>
        <v>16.239999999999998</v>
      </c>
      <c r="DI477">
        <f t="shared" si="93"/>
        <v>0</v>
      </c>
      <c r="DJ477">
        <f>DG477</f>
        <v>24.88</v>
      </c>
      <c r="DK477">
        <v>0</v>
      </c>
      <c r="DL477" t="s">
        <v>3</v>
      </c>
      <c r="DM477">
        <v>0</v>
      </c>
      <c r="DN477" t="s">
        <v>3</v>
      </c>
      <c r="DO477">
        <v>0</v>
      </c>
    </row>
    <row r="478" spans="1:119" x14ac:dyDescent="0.2">
      <c r="A478">
        <f>ROW(Source!A488)</f>
        <v>488</v>
      </c>
      <c r="B478">
        <v>150194011</v>
      </c>
      <c r="C478">
        <v>150197170</v>
      </c>
      <c r="D478">
        <v>147282019</v>
      </c>
      <c r="E478">
        <v>35</v>
      </c>
      <c r="F478">
        <v>1</v>
      </c>
      <c r="G478">
        <v>35</v>
      </c>
      <c r="H478">
        <v>1</v>
      </c>
      <c r="I478" t="s">
        <v>727</v>
      </c>
      <c r="J478" t="s">
        <v>3</v>
      </c>
      <c r="K478" t="s">
        <v>728</v>
      </c>
      <c r="L478">
        <v>1191</v>
      </c>
      <c r="N478">
        <v>1013</v>
      </c>
      <c r="O478" t="s">
        <v>729</v>
      </c>
      <c r="P478" t="s">
        <v>729</v>
      </c>
      <c r="Q478">
        <v>1</v>
      </c>
      <c r="W478">
        <v>0</v>
      </c>
      <c r="X478">
        <v>476480486</v>
      </c>
      <c r="Y478">
        <f>AT478</f>
        <v>0.76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M478">
        <v>-2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0.76</v>
      </c>
      <c r="AU478" t="s">
        <v>3</v>
      </c>
      <c r="AV478">
        <v>1</v>
      </c>
      <c r="AW478">
        <v>2</v>
      </c>
      <c r="AX478">
        <v>150197179</v>
      </c>
      <c r="AY478">
        <v>1</v>
      </c>
      <c r="AZ478">
        <v>0</v>
      </c>
      <c r="BA478">
        <v>478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U478">
        <f>ROUND(AT478*Source!I488*AH478*AL478,2)</f>
        <v>0</v>
      </c>
      <c r="CV478">
        <f>ROUND(Y478*Source!I488,9)</f>
        <v>15.2</v>
      </c>
      <c r="CW478">
        <v>0</v>
      </c>
      <c r="CX478">
        <f>ROUND(Y478*Source!I488,9)</f>
        <v>15.2</v>
      </c>
      <c r="CY478">
        <f>AD478</f>
        <v>0</v>
      </c>
      <c r="CZ478">
        <f>AH478</f>
        <v>0</v>
      </c>
      <c r="DA478">
        <f>AL478</f>
        <v>1</v>
      </c>
      <c r="DB478">
        <f>ROUND(ROUND(AT478*CZ478,2),6)</f>
        <v>0</v>
      </c>
      <c r="DC478">
        <f>ROUND(ROUND(AT478*AG478,2),6)</f>
        <v>0</v>
      </c>
      <c r="DD478" t="s">
        <v>3</v>
      </c>
      <c r="DE478" t="s">
        <v>3</v>
      </c>
      <c r="DF478">
        <f t="shared" si="90"/>
        <v>0</v>
      </c>
      <c r="DG478">
        <f t="shared" si="91"/>
        <v>0</v>
      </c>
      <c r="DH478">
        <f t="shared" si="92"/>
        <v>0</v>
      </c>
      <c r="DI478">
        <f t="shared" si="93"/>
        <v>0</v>
      </c>
      <c r="DJ478">
        <f>DI478</f>
        <v>0</v>
      </c>
      <c r="DK478">
        <v>0</v>
      </c>
      <c r="DL478" t="s">
        <v>3</v>
      </c>
      <c r="DM478">
        <v>0</v>
      </c>
      <c r="DN478" t="s">
        <v>3</v>
      </c>
      <c r="DO478">
        <v>0</v>
      </c>
    </row>
    <row r="479" spans="1:119" x14ac:dyDescent="0.2">
      <c r="A479">
        <f>ROW(Source!A488)</f>
        <v>488</v>
      </c>
      <c r="B479">
        <v>150194011</v>
      </c>
      <c r="C479">
        <v>150197170</v>
      </c>
      <c r="D479">
        <v>147297319</v>
      </c>
      <c r="E479">
        <v>1</v>
      </c>
      <c r="F479">
        <v>1</v>
      </c>
      <c r="G479">
        <v>35</v>
      </c>
      <c r="H479">
        <v>3</v>
      </c>
      <c r="I479" t="s">
        <v>738</v>
      </c>
      <c r="J479" t="s">
        <v>739</v>
      </c>
      <c r="K479" t="s">
        <v>740</v>
      </c>
      <c r="L479">
        <v>1346</v>
      </c>
      <c r="N479">
        <v>1009</v>
      </c>
      <c r="O479" t="s">
        <v>741</v>
      </c>
      <c r="P479" t="s">
        <v>741</v>
      </c>
      <c r="Q479">
        <v>1</v>
      </c>
      <c r="W479">
        <v>0</v>
      </c>
      <c r="X479">
        <v>1286462142</v>
      </c>
      <c r="Y479">
        <f>AT479</f>
        <v>5.0000000000000001E-4</v>
      </c>
      <c r="AA479">
        <v>412.97</v>
      </c>
      <c r="AB479">
        <v>0</v>
      </c>
      <c r="AC479">
        <v>0</v>
      </c>
      <c r="AD479">
        <v>0</v>
      </c>
      <c r="AE479">
        <v>412.97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M479">
        <v>-2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5.0000000000000001E-4</v>
      </c>
      <c r="AU479" t="s">
        <v>3</v>
      </c>
      <c r="AV479">
        <v>0</v>
      </c>
      <c r="AW479">
        <v>2</v>
      </c>
      <c r="AX479">
        <v>150197180</v>
      </c>
      <c r="AY479">
        <v>1</v>
      </c>
      <c r="AZ479">
        <v>0</v>
      </c>
      <c r="BA479">
        <v>479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V479">
        <v>0</v>
      </c>
      <c r="CW479">
        <v>0</v>
      </c>
      <c r="CX479">
        <f>ROUND(Y479*Source!I488,9)</f>
        <v>0.01</v>
      </c>
      <c r="CY479">
        <f>AA479</f>
        <v>412.97</v>
      </c>
      <c r="CZ479">
        <f>AE479</f>
        <v>412.97</v>
      </c>
      <c r="DA479">
        <f>AI479</f>
        <v>1</v>
      </c>
      <c r="DB479">
        <f>ROUND(ROUND(AT479*CZ479,2),6)</f>
        <v>0.21</v>
      </c>
      <c r="DC479">
        <f>ROUND(ROUND(AT479*AG479,2),6)</f>
        <v>0</v>
      </c>
      <c r="DD479" t="s">
        <v>3</v>
      </c>
      <c r="DE479" t="s">
        <v>3</v>
      </c>
      <c r="DF479">
        <f t="shared" si="90"/>
        <v>4.13</v>
      </c>
      <c r="DG479">
        <f t="shared" si="91"/>
        <v>0</v>
      </c>
      <c r="DH479">
        <f t="shared" si="92"/>
        <v>0</v>
      </c>
      <c r="DI479">
        <f t="shared" si="93"/>
        <v>0</v>
      </c>
      <c r="DJ479">
        <f>DF479</f>
        <v>4.13</v>
      </c>
      <c r="DK479">
        <v>0</v>
      </c>
      <c r="DL479" t="s">
        <v>3</v>
      </c>
      <c r="DM479">
        <v>0</v>
      </c>
      <c r="DN479" t="s">
        <v>3</v>
      </c>
      <c r="DO479">
        <v>0</v>
      </c>
    </row>
    <row r="480" spans="1:119" x14ac:dyDescent="0.2">
      <c r="A480">
        <f>ROW(Source!A488)</f>
        <v>488</v>
      </c>
      <c r="B480">
        <v>150194011</v>
      </c>
      <c r="C480">
        <v>150197170</v>
      </c>
      <c r="D480">
        <v>147297361</v>
      </c>
      <c r="E480">
        <v>1</v>
      </c>
      <c r="F480">
        <v>1</v>
      </c>
      <c r="G480">
        <v>35</v>
      </c>
      <c r="H480">
        <v>3</v>
      </c>
      <c r="I480" t="s">
        <v>748</v>
      </c>
      <c r="J480" t="s">
        <v>749</v>
      </c>
      <c r="K480" t="s">
        <v>750</v>
      </c>
      <c r="L480">
        <v>1327</v>
      </c>
      <c r="N480">
        <v>1005</v>
      </c>
      <c r="O480" t="s">
        <v>751</v>
      </c>
      <c r="P480" t="s">
        <v>751</v>
      </c>
      <c r="Q480">
        <v>1</v>
      </c>
      <c r="W480">
        <v>0</v>
      </c>
      <c r="X480">
        <v>1402440005</v>
      </c>
      <c r="Y480">
        <f>AT480</f>
        <v>0.05</v>
      </c>
      <c r="AA480">
        <v>48.08</v>
      </c>
      <c r="AB480">
        <v>0</v>
      </c>
      <c r="AC480">
        <v>0</v>
      </c>
      <c r="AD480">
        <v>0</v>
      </c>
      <c r="AE480">
        <v>48.08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M480">
        <v>-2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0.05</v>
      </c>
      <c r="AU480" t="s">
        <v>3</v>
      </c>
      <c r="AV480">
        <v>0</v>
      </c>
      <c r="AW480">
        <v>2</v>
      </c>
      <c r="AX480">
        <v>150197181</v>
      </c>
      <c r="AY480">
        <v>1</v>
      </c>
      <c r="AZ480">
        <v>0</v>
      </c>
      <c r="BA480">
        <v>480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V480">
        <v>0</v>
      </c>
      <c r="CW480">
        <v>0</v>
      </c>
      <c r="CX480">
        <f>ROUND(Y480*Source!I488,9)</f>
        <v>1</v>
      </c>
      <c r="CY480">
        <f>AA480</f>
        <v>48.08</v>
      </c>
      <c r="CZ480">
        <f>AE480</f>
        <v>48.08</v>
      </c>
      <c r="DA480">
        <f>AI480</f>
        <v>1</v>
      </c>
      <c r="DB480">
        <f>ROUND(ROUND(AT480*CZ480,2),6)</f>
        <v>2.4</v>
      </c>
      <c r="DC480">
        <f>ROUND(ROUND(AT480*AG480,2),6)</f>
        <v>0</v>
      </c>
      <c r="DD480" t="s">
        <v>3</v>
      </c>
      <c r="DE480" t="s">
        <v>3</v>
      </c>
      <c r="DF480">
        <f t="shared" si="90"/>
        <v>48.08</v>
      </c>
      <c r="DG480">
        <f t="shared" si="91"/>
        <v>0</v>
      </c>
      <c r="DH480">
        <f t="shared" si="92"/>
        <v>0</v>
      </c>
      <c r="DI480">
        <f t="shared" si="93"/>
        <v>0</v>
      </c>
      <c r="DJ480">
        <f>DF480</f>
        <v>48.08</v>
      </c>
      <c r="DK480">
        <v>0</v>
      </c>
      <c r="DL480" t="s">
        <v>3</v>
      </c>
      <c r="DM480">
        <v>0</v>
      </c>
      <c r="DN480" t="s">
        <v>3</v>
      </c>
      <c r="DO480">
        <v>0</v>
      </c>
    </row>
    <row r="481" spans="1:119" x14ac:dyDescent="0.2">
      <c r="A481">
        <f>ROW(Source!A488)</f>
        <v>488</v>
      </c>
      <c r="B481">
        <v>150194011</v>
      </c>
      <c r="C481">
        <v>150197170</v>
      </c>
      <c r="D481">
        <v>147297367</v>
      </c>
      <c r="E481">
        <v>1</v>
      </c>
      <c r="F481">
        <v>1</v>
      </c>
      <c r="G481">
        <v>35</v>
      </c>
      <c r="H481">
        <v>3</v>
      </c>
      <c r="I481" t="s">
        <v>752</v>
      </c>
      <c r="J481" t="s">
        <v>753</v>
      </c>
      <c r="K481" t="s">
        <v>754</v>
      </c>
      <c r="L481">
        <v>1346</v>
      </c>
      <c r="N481">
        <v>1009</v>
      </c>
      <c r="O481" t="s">
        <v>741</v>
      </c>
      <c r="P481" t="s">
        <v>741</v>
      </c>
      <c r="Q481">
        <v>1</v>
      </c>
      <c r="W481">
        <v>0</v>
      </c>
      <c r="X481">
        <v>-20334964</v>
      </c>
      <c r="Y481">
        <f>AT481</f>
        <v>0.05</v>
      </c>
      <c r="AA481">
        <v>29.29</v>
      </c>
      <c r="AB481">
        <v>0</v>
      </c>
      <c r="AC481">
        <v>0</v>
      </c>
      <c r="AD481">
        <v>0</v>
      </c>
      <c r="AE481">
        <v>29.29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M481">
        <v>-2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0.05</v>
      </c>
      <c r="AU481" t="s">
        <v>3</v>
      </c>
      <c r="AV481">
        <v>0</v>
      </c>
      <c r="AW481">
        <v>2</v>
      </c>
      <c r="AX481">
        <v>150197182</v>
      </c>
      <c r="AY481">
        <v>1</v>
      </c>
      <c r="AZ481">
        <v>0</v>
      </c>
      <c r="BA481">
        <v>481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V481">
        <v>0</v>
      </c>
      <c r="CW481">
        <v>0</v>
      </c>
      <c r="CX481">
        <f>ROUND(Y481*Source!I488,9)</f>
        <v>1</v>
      </c>
      <c r="CY481">
        <f>AA481</f>
        <v>29.29</v>
      </c>
      <c r="CZ481">
        <f>AE481</f>
        <v>29.29</v>
      </c>
      <c r="DA481">
        <f>AI481</f>
        <v>1</v>
      </c>
      <c r="DB481">
        <f>ROUND(ROUND(AT481*CZ481,2),6)</f>
        <v>1.46</v>
      </c>
      <c r="DC481">
        <f>ROUND(ROUND(AT481*AG481,2),6)</f>
        <v>0</v>
      </c>
      <c r="DD481" t="s">
        <v>3</v>
      </c>
      <c r="DE481" t="s">
        <v>3</v>
      </c>
      <c r="DF481">
        <f t="shared" si="90"/>
        <v>29.29</v>
      </c>
      <c r="DG481">
        <f t="shared" si="91"/>
        <v>0</v>
      </c>
      <c r="DH481">
        <f t="shared" si="92"/>
        <v>0</v>
      </c>
      <c r="DI481">
        <f t="shared" si="93"/>
        <v>0</v>
      </c>
      <c r="DJ481">
        <f>DF481</f>
        <v>29.29</v>
      </c>
      <c r="DK481">
        <v>0</v>
      </c>
      <c r="DL481" t="s">
        <v>3</v>
      </c>
      <c r="DM481">
        <v>0</v>
      </c>
      <c r="DN481" t="s">
        <v>3</v>
      </c>
      <c r="DO481">
        <v>0</v>
      </c>
    </row>
    <row r="482" spans="1:119" x14ac:dyDescent="0.2">
      <c r="A482">
        <f>ROW(Source!A489)</f>
        <v>489</v>
      </c>
      <c r="B482">
        <v>150194011</v>
      </c>
      <c r="C482">
        <v>150197183</v>
      </c>
      <c r="D482">
        <v>147282019</v>
      </c>
      <c r="E482">
        <v>35</v>
      </c>
      <c r="F482">
        <v>1</v>
      </c>
      <c r="G482">
        <v>35</v>
      </c>
      <c r="H482">
        <v>1</v>
      </c>
      <c r="I482" t="s">
        <v>727</v>
      </c>
      <c r="J482" t="s">
        <v>3</v>
      </c>
      <c r="K482" t="s">
        <v>728</v>
      </c>
      <c r="L482">
        <v>1191</v>
      </c>
      <c r="N482">
        <v>1013</v>
      </c>
      <c r="O482" t="s">
        <v>729</v>
      </c>
      <c r="P482" t="s">
        <v>729</v>
      </c>
      <c r="Q482">
        <v>1</v>
      </c>
      <c r="W482">
        <v>0</v>
      </c>
      <c r="X482">
        <v>476480486</v>
      </c>
      <c r="Y482">
        <f>(AT482*11)</f>
        <v>1.98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M482">
        <v>-2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0.18</v>
      </c>
      <c r="AU482" t="s">
        <v>33</v>
      </c>
      <c r="AV482">
        <v>1</v>
      </c>
      <c r="AW482">
        <v>2</v>
      </c>
      <c r="AX482">
        <v>150197190</v>
      </c>
      <c r="AY482">
        <v>1</v>
      </c>
      <c r="AZ482">
        <v>0</v>
      </c>
      <c r="BA482">
        <v>482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U482">
        <f>ROUND(AT482*Source!I489*AH482*AL482,2)</f>
        <v>0</v>
      </c>
      <c r="CV482">
        <f>ROUND(Y482*Source!I489,9)</f>
        <v>39.6</v>
      </c>
      <c r="CW482">
        <v>0</v>
      </c>
      <c r="CX482">
        <f>ROUND(Y482*Source!I489,9)</f>
        <v>39.6</v>
      </c>
      <c r="CY482">
        <f>AD482</f>
        <v>0</v>
      </c>
      <c r="CZ482">
        <f>AH482</f>
        <v>0</v>
      </c>
      <c r="DA482">
        <f>AL482</f>
        <v>1</v>
      </c>
      <c r="DB482">
        <f>ROUND((ROUND(AT482*CZ482,2)*11),6)</f>
        <v>0</v>
      </c>
      <c r="DC482">
        <f>ROUND((ROUND(AT482*AG482,2)*11),6)</f>
        <v>0</v>
      </c>
      <c r="DD482" t="s">
        <v>3</v>
      </c>
      <c r="DE482" t="s">
        <v>3</v>
      </c>
      <c r="DF482">
        <f t="shared" si="90"/>
        <v>0</v>
      </c>
      <c r="DG482">
        <f t="shared" si="91"/>
        <v>0</v>
      </c>
      <c r="DH482">
        <f t="shared" si="92"/>
        <v>0</v>
      </c>
      <c r="DI482">
        <f t="shared" si="93"/>
        <v>0</v>
      </c>
      <c r="DJ482">
        <f>DI482</f>
        <v>0</v>
      </c>
      <c r="DK482">
        <v>0</v>
      </c>
      <c r="DL482" t="s">
        <v>3</v>
      </c>
      <c r="DM482">
        <v>0</v>
      </c>
      <c r="DN482" t="s">
        <v>3</v>
      </c>
      <c r="DO482">
        <v>0</v>
      </c>
    </row>
    <row r="483" spans="1:119" x14ac:dyDescent="0.2">
      <c r="A483">
        <f>ROW(Source!A489)</f>
        <v>489</v>
      </c>
      <c r="B483">
        <v>150194011</v>
      </c>
      <c r="C483">
        <v>150197183</v>
      </c>
      <c r="D483">
        <v>147297361</v>
      </c>
      <c r="E483">
        <v>1</v>
      </c>
      <c r="F483">
        <v>1</v>
      </c>
      <c r="G483">
        <v>35</v>
      </c>
      <c r="H483">
        <v>3</v>
      </c>
      <c r="I483" t="s">
        <v>748</v>
      </c>
      <c r="J483" t="s">
        <v>749</v>
      </c>
      <c r="K483" t="s">
        <v>750</v>
      </c>
      <c r="L483">
        <v>1327</v>
      </c>
      <c r="N483">
        <v>1005</v>
      </c>
      <c r="O483" t="s">
        <v>751</v>
      </c>
      <c r="P483" t="s">
        <v>751</v>
      </c>
      <c r="Q483">
        <v>1</v>
      </c>
      <c r="W483">
        <v>0</v>
      </c>
      <c r="X483">
        <v>1402440005</v>
      </c>
      <c r="Y483">
        <f>(AT483*11)</f>
        <v>1.1000000000000001</v>
      </c>
      <c r="AA483">
        <v>48.08</v>
      </c>
      <c r="AB483">
        <v>0</v>
      </c>
      <c r="AC483">
        <v>0</v>
      </c>
      <c r="AD483">
        <v>0</v>
      </c>
      <c r="AE483">
        <v>48.08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M483">
        <v>-2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0.1</v>
      </c>
      <c r="AU483" t="s">
        <v>33</v>
      </c>
      <c r="AV483">
        <v>0</v>
      </c>
      <c r="AW483">
        <v>2</v>
      </c>
      <c r="AX483">
        <v>150197191</v>
      </c>
      <c r="AY483">
        <v>1</v>
      </c>
      <c r="AZ483">
        <v>0</v>
      </c>
      <c r="BA483">
        <v>483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V483">
        <v>0</v>
      </c>
      <c r="CW483">
        <v>0</v>
      </c>
      <c r="CX483">
        <f>ROUND(Y483*Source!I489,9)</f>
        <v>22</v>
      </c>
      <c r="CY483">
        <f>AA483</f>
        <v>48.08</v>
      </c>
      <c r="CZ483">
        <f>AE483</f>
        <v>48.08</v>
      </c>
      <c r="DA483">
        <f>AI483</f>
        <v>1</v>
      </c>
      <c r="DB483">
        <f>ROUND((ROUND(AT483*CZ483,2)*11),6)</f>
        <v>52.91</v>
      </c>
      <c r="DC483">
        <f>ROUND((ROUND(AT483*AG483,2)*11),6)</f>
        <v>0</v>
      </c>
      <c r="DD483" t="s">
        <v>3</v>
      </c>
      <c r="DE483" t="s">
        <v>3</v>
      </c>
      <c r="DF483">
        <f t="shared" si="90"/>
        <v>1057.76</v>
      </c>
      <c r="DG483">
        <f t="shared" si="91"/>
        <v>0</v>
      </c>
      <c r="DH483">
        <f t="shared" si="92"/>
        <v>0</v>
      </c>
      <c r="DI483">
        <f t="shared" si="93"/>
        <v>0</v>
      </c>
      <c r="DJ483">
        <f>DF483</f>
        <v>1057.76</v>
      </c>
      <c r="DK483">
        <v>0</v>
      </c>
      <c r="DL483" t="s">
        <v>3</v>
      </c>
      <c r="DM483">
        <v>0</v>
      </c>
      <c r="DN483" t="s">
        <v>3</v>
      </c>
      <c r="DO483">
        <v>0</v>
      </c>
    </row>
    <row r="484" spans="1:119" x14ac:dyDescent="0.2">
      <c r="A484">
        <f>ROW(Source!A489)</f>
        <v>489</v>
      </c>
      <c r="B484">
        <v>150194011</v>
      </c>
      <c r="C484">
        <v>150197183</v>
      </c>
      <c r="D484">
        <v>147297367</v>
      </c>
      <c r="E484">
        <v>1</v>
      </c>
      <c r="F484">
        <v>1</v>
      </c>
      <c r="G484">
        <v>35</v>
      </c>
      <c r="H484">
        <v>3</v>
      </c>
      <c r="I484" t="s">
        <v>752</v>
      </c>
      <c r="J484" t="s">
        <v>753</v>
      </c>
      <c r="K484" t="s">
        <v>754</v>
      </c>
      <c r="L484">
        <v>1346</v>
      </c>
      <c r="N484">
        <v>1009</v>
      </c>
      <c r="O484" t="s">
        <v>741</v>
      </c>
      <c r="P484" t="s">
        <v>741</v>
      </c>
      <c r="Q484">
        <v>1</v>
      </c>
      <c r="W484">
        <v>0</v>
      </c>
      <c r="X484">
        <v>-20334964</v>
      </c>
      <c r="Y484">
        <f>(AT484*11)</f>
        <v>1.1000000000000001</v>
      </c>
      <c r="AA484">
        <v>29.29</v>
      </c>
      <c r="AB484">
        <v>0</v>
      </c>
      <c r="AC484">
        <v>0</v>
      </c>
      <c r="AD484">
        <v>0</v>
      </c>
      <c r="AE484">
        <v>29.29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M484">
        <v>-2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0.1</v>
      </c>
      <c r="AU484" t="s">
        <v>33</v>
      </c>
      <c r="AV484">
        <v>0</v>
      </c>
      <c r="AW484">
        <v>2</v>
      </c>
      <c r="AX484">
        <v>150197192</v>
      </c>
      <c r="AY484">
        <v>1</v>
      </c>
      <c r="AZ484">
        <v>0</v>
      </c>
      <c r="BA484">
        <v>484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V484">
        <v>0</v>
      </c>
      <c r="CW484">
        <v>0</v>
      </c>
      <c r="CX484">
        <f>ROUND(Y484*Source!I489,9)</f>
        <v>22</v>
      </c>
      <c r="CY484">
        <f>AA484</f>
        <v>29.29</v>
      </c>
      <c r="CZ484">
        <f>AE484</f>
        <v>29.29</v>
      </c>
      <c r="DA484">
        <f>AI484</f>
        <v>1</v>
      </c>
      <c r="DB484">
        <f>ROUND((ROUND(AT484*CZ484,2)*11),6)</f>
        <v>32.229999999999997</v>
      </c>
      <c r="DC484">
        <f>ROUND((ROUND(AT484*AG484,2)*11),6)</f>
        <v>0</v>
      </c>
      <c r="DD484" t="s">
        <v>3</v>
      </c>
      <c r="DE484" t="s">
        <v>3</v>
      </c>
      <c r="DF484">
        <f t="shared" si="90"/>
        <v>644.38</v>
      </c>
      <c r="DG484">
        <f t="shared" si="91"/>
        <v>0</v>
      </c>
      <c r="DH484">
        <f t="shared" si="92"/>
        <v>0</v>
      </c>
      <c r="DI484">
        <f t="shared" si="93"/>
        <v>0</v>
      </c>
      <c r="DJ484">
        <f>DF484</f>
        <v>644.38</v>
      </c>
      <c r="DK484">
        <v>0</v>
      </c>
      <c r="DL484" t="s">
        <v>3</v>
      </c>
      <c r="DM484">
        <v>0</v>
      </c>
      <c r="DN484" t="s">
        <v>3</v>
      </c>
      <c r="DO484">
        <v>0</v>
      </c>
    </row>
    <row r="485" spans="1:119" x14ac:dyDescent="0.2">
      <c r="A485">
        <f>ROW(Source!A490)</f>
        <v>490</v>
      </c>
      <c r="B485">
        <v>150194011</v>
      </c>
      <c r="C485">
        <v>150197193</v>
      </c>
      <c r="D485">
        <v>147282019</v>
      </c>
      <c r="E485">
        <v>35</v>
      </c>
      <c r="F485">
        <v>1</v>
      </c>
      <c r="G485">
        <v>35</v>
      </c>
      <c r="H485">
        <v>1</v>
      </c>
      <c r="I485" t="s">
        <v>727</v>
      </c>
      <c r="J485" t="s">
        <v>3</v>
      </c>
      <c r="K485" t="s">
        <v>728</v>
      </c>
      <c r="L485">
        <v>1191</v>
      </c>
      <c r="N485">
        <v>1013</v>
      </c>
      <c r="O485" t="s">
        <v>729</v>
      </c>
      <c r="P485" t="s">
        <v>729</v>
      </c>
      <c r="Q485">
        <v>1</v>
      </c>
      <c r="W485">
        <v>0</v>
      </c>
      <c r="X485">
        <v>476480486</v>
      </c>
      <c r="Y485">
        <f>(AT485*0.7)</f>
        <v>0.11199999999999999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M485">
        <v>-2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3</v>
      </c>
      <c r="AT485">
        <v>0.16</v>
      </c>
      <c r="AU485" t="s">
        <v>22</v>
      </c>
      <c r="AV485">
        <v>1</v>
      </c>
      <c r="AW485">
        <v>2</v>
      </c>
      <c r="AX485">
        <v>150197202</v>
      </c>
      <c r="AY485">
        <v>1</v>
      </c>
      <c r="AZ485">
        <v>0</v>
      </c>
      <c r="BA485">
        <v>485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U485">
        <f>ROUND(AT485*Source!I490*AH485*AL485,2)</f>
        <v>0</v>
      </c>
      <c r="CV485">
        <f>ROUND(Y485*Source!I490,9)</f>
        <v>8.8480000000000008</v>
      </c>
      <c r="CW485">
        <v>0</v>
      </c>
      <c r="CX485">
        <f>ROUND(Y485*Source!I490,9)</f>
        <v>8.8480000000000008</v>
      </c>
      <c r="CY485">
        <f>AD485</f>
        <v>0</v>
      </c>
      <c r="CZ485">
        <f>AH485</f>
        <v>0</v>
      </c>
      <c r="DA485">
        <f>AL485</f>
        <v>1</v>
      </c>
      <c r="DB485">
        <f>ROUND((ROUND(AT485*CZ485,2)*0.7),6)</f>
        <v>0</v>
      </c>
      <c r="DC485">
        <f>ROUND((ROUND(AT485*AG485,2)*0.7),6)</f>
        <v>0</v>
      </c>
      <c r="DD485" t="s">
        <v>3</v>
      </c>
      <c r="DE485" t="s">
        <v>3</v>
      </c>
      <c r="DF485">
        <f t="shared" si="90"/>
        <v>0</v>
      </c>
      <c r="DG485">
        <f t="shared" si="91"/>
        <v>0</v>
      </c>
      <c r="DH485">
        <f t="shared" si="92"/>
        <v>0</v>
      </c>
      <c r="DI485">
        <f t="shared" si="93"/>
        <v>0</v>
      </c>
      <c r="DJ485">
        <f>DI485</f>
        <v>0</v>
      </c>
      <c r="DK485">
        <v>0</v>
      </c>
      <c r="DL485" t="s">
        <v>3</v>
      </c>
      <c r="DM485">
        <v>0</v>
      </c>
      <c r="DN485" t="s">
        <v>3</v>
      </c>
      <c r="DO485">
        <v>0</v>
      </c>
    </row>
    <row r="486" spans="1:119" x14ac:dyDescent="0.2">
      <c r="A486">
        <f>ROW(Source!A490)</f>
        <v>490</v>
      </c>
      <c r="B486">
        <v>150194011</v>
      </c>
      <c r="C486">
        <v>150197193</v>
      </c>
      <c r="D486">
        <v>147295400</v>
      </c>
      <c r="E486">
        <v>1</v>
      </c>
      <c r="F486">
        <v>1</v>
      </c>
      <c r="G486">
        <v>35</v>
      </c>
      <c r="H486">
        <v>2</v>
      </c>
      <c r="I486" t="s">
        <v>730</v>
      </c>
      <c r="J486" t="s">
        <v>731</v>
      </c>
      <c r="K486" t="s">
        <v>732</v>
      </c>
      <c r="L486">
        <v>1368</v>
      </c>
      <c r="N486">
        <v>1011</v>
      </c>
      <c r="O486" t="s">
        <v>733</v>
      </c>
      <c r="P486" t="s">
        <v>733</v>
      </c>
      <c r="Q486">
        <v>1</v>
      </c>
      <c r="W486">
        <v>0</v>
      </c>
      <c r="X486">
        <v>-1123321947</v>
      </c>
      <c r="Y486">
        <f>(AT486*0.7)</f>
        <v>1.3999999999999999E-2</v>
      </c>
      <c r="AA486">
        <v>0</v>
      </c>
      <c r="AB486">
        <v>789.86</v>
      </c>
      <c r="AC486">
        <v>515.51</v>
      </c>
      <c r="AD486">
        <v>0</v>
      </c>
      <c r="AE486">
        <v>0</v>
      </c>
      <c r="AF486">
        <v>789.86</v>
      </c>
      <c r="AG486">
        <v>515.51</v>
      </c>
      <c r="AH486">
        <v>0</v>
      </c>
      <c r="AI486">
        <v>1</v>
      </c>
      <c r="AJ486">
        <v>1</v>
      </c>
      <c r="AK486">
        <v>1</v>
      </c>
      <c r="AL486">
        <v>1</v>
      </c>
      <c r="AM486">
        <v>-2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3</v>
      </c>
      <c r="AT486">
        <v>0.02</v>
      </c>
      <c r="AU486" t="s">
        <v>22</v>
      </c>
      <c r="AV486">
        <v>0</v>
      </c>
      <c r="AW486">
        <v>2</v>
      </c>
      <c r="AX486">
        <v>150197203</v>
      </c>
      <c r="AY486">
        <v>1</v>
      </c>
      <c r="AZ486">
        <v>0</v>
      </c>
      <c r="BA486">
        <v>486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V486">
        <v>0</v>
      </c>
      <c r="CW486">
        <f>ROUND(Y486*Source!I490,9)</f>
        <v>1.1060000000000001</v>
      </c>
      <c r="CX486">
        <f>ROUND(Y486*Source!I490,9)</f>
        <v>1.1060000000000001</v>
      </c>
      <c r="CY486">
        <f>AB486</f>
        <v>789.86</v>
      </c>
      <c r="CZ486">
        <f>AF486</f>
        <v>789.86</v>
      </c>
      <c r="DA486">
        <f>AJ486</f>
        <v>1</v>
      </c>
      <c r="DB486">
        <f>ROUND((ROUND(AT486*CZ486,2)*0.7),6)</f>
        <v>11.06</v>
      </c>
      <c r="DC486">
        <f>ROUND((ROUND(AT486*AG486,2)*0.7),6)</f>
        <v>7.2169999999999996</v>
      </c>
      <c r="DD486" t="s">
        <v>3</v>
      </c>
      <c r="DE486" t="s">
        <v>3</v>
      </c>
      <c r="DF486">
        <f t="shared" si="90"/>
        <v>0</v>
      </c>
      <c r="DG486">
        <f t="shared" si="91"/>
        <v>873.59</v>
      </c>
      <c r="DH486">
        <f t="shared" si="92"/>
        <v>570.15</v>
      </c>
      <c r="DI486">
        <f t="shared" si="93"/>
        <v>0</v>
      </c>
      <c r="DJ486">
        <f>DG486</f>
        <v>873.59</v>
      </c>
      <c r="DK486">
        <v>0</v>
      </c>
      <c r="DL486" t="s">
        <v>3</v>
      </c>
      <c r="DM486">
        <v>0</v>
      </c>
      <c r="DN486" t="s">
        <v>3</v>
      </c>
      <c r="DO486">
        <v>0</v>
      </c>
    </row>
    <row r="487" spans="1:119" x14ac:dyDescent="0.2">
      <c r="A487">
        <f>ROW(Source!A490)</f>
        <v>490</v>
      </c>
      <c r="B487">
        <v>150194011</v>
      </c>
      <c r="C487">
        <v>150197193</v>
      </c>
      <c r="D487">
        <v>147297319</v>
      </c>
      <c r="E487">
        <v>1</v>
      </c>
      <c r="F487">
        <v>1</v>
      </c>
      <c r="G487">
        <v>35</v>
      </c>
      <c r="H487">
        <v>3</v>
      </c>
      <c r="I487" t="s">
        <v>738</v>
      </c>
      <c r="J487" t="s">
        <v>739</v>
      </c>
      <c r="K487" t="s">
        <v>740</v>
      </c>
      <c r="L487">
        <v>1346</v>
      </c>
      <c r="N487">
        <v>1009</v>
      </c>
      <c r="O487" t="s">
        <v>741</v>
      </c>
      <c r="P487" t="s">
        <v>741</v>
      </c>
      <c r="Q487">
        <v>1</v>
      </c>
      <c r="W487">
        <v>0</v>
      </c>
      <c r="X487">
        <v>1286462142</v>
      </c>
      <c r="Y487">
        <f>(AT487*1)</f>
        <v>2.0000000000000002E-5</v>
      </c>
      <c r="AA487">
        <v>412.97</v>
      </c>
      <c r="AB487">
        <v>0</v>
      </c>
      <c r="AC487">
        <v>0</v>
      </c>
      <c r="AD487">
        <v>0</v>
      </c>
      <c r="AE487">
        <v>412.97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M487">
        <v>-2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3</v>
      </c>
      <c r="AT487">
        <v>2.0000000000000002E-5</v>
      </c>
      <c r="AU487" t="s">
        <v>21</v>
      </c>
      <c r="AV487">
        <v>0</v>
      </c>
      <c r="AW487">
        <v>2</v>
      </c>
      <c r="AX487">
        <v>150197204</v>
      </c>
      <c r="AY487">
        <v>1</v>
      </c>
      <c r="AZ487">
        <v>0</v>
      </c>
      <c r="BA487">
        <v>487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V487">
        <v>0</v>
      </c>
      <c r="CW487">
        <v>0</v>
      </c>
      <c r="CX487">
        <f>ROUND(Y487*Source!I490,9)</f>
        <v>1.58E-3</v>
      </c>
      <c r="CY487">
        <f>AA487</f>
        <v>412.97</v>
      </c>
      <c r="CZ487">
        <f>AE487</f>
        <v>412.97</v>
      </c>
      <c r="DA487">
        <f>AI487</f>
        <v>1</v>
      </c>
      <c r="DB487">
        <f>ROUND((ROUND(AT487*CZ487,2)*1),6)</f>
        <v>0.01</v>
      </c>
      <c r="DC487">
        <f>ROUND((ROUND(AT487*AG487,2)*1),6)</f>
        <v>0</v>
      </c>
      <c r="DD487" t="s">
        <v>3</v>
      </c>
      <c r="DE487" t="s">
        <v>3</v>
      </c>
      <c r="DF487">
        <f t="shared" si="90"/>
        <v>0.65</v>
      </c>
      <c r="DG487">
        <f t="shared" si="91"/>
        <v>0</v>
      </c>
      <c r="DH487">
        <f t="shared" si="92"/>
        <v>0</v>
      </c>
      <c r="DI487">
        <f t="shared" si="93"/>
        <v>0</v>
      </c>
      <c r="DJ487">
        <f>DF487</f>
        <v>0.65</v>
      </c>
      <c r="DK487">
        <v>0</v>
      </c>
      <c r="DL487" t="s">
        <v>3</v>
      </c>
      <c r="DM487">
        <v>0</v>
      </c>
      <c r="DN487" t="s">
        <v>3</v>
      </c>
      <c r="DO487">
        <v>0</v>
      </c>
    </row>
    <row r="488" spans="1:119" x14ac:dyDescent="0.2">
      <c r="A488">
        <f>ROW(Source!A490)</f>
        <v>490</v>
      </c>
      <c r="B488">
        <v>150194011</v>
      </c>
      <c r="C488">
        <v>150197193</v>
      </c>
      <c r="D488">
        <v>147297361</v>
      </c>
      <c r="E488">
        <v>1</v>
      </c>
      <c r="F488">
        <v>1</v>
      </c>
      <c r="G488">
        <v>35</v>
      </c>
      <c r="H488">
        <v>3</v>
      </c>
      <c r="I488" t="s">
        <v>748</v>
      </c>
      <c r="J488" t="s">
        <v>749</v>
      </c>
      <c r="K488" t="s">
        <v>750</v>
      </c>
      <c r="L488">
        <v>1327</v>
      </c>
      <c r="N488">
        <v>1005</v>
      </c>
      <c r="O488" t="s">
        <v>751</v>
      </c>
      <c r="P488" t="s">
        <v>751</v>
      </c>
      <c r="Q488">
        <v>1</v>
      </c>
      <c r="W488">
        <v>0</v>
      </c>
      <c r="X488">
        <v>1402440005</v>
      </c>
      <c r="Y488">
        <f>(AT488*1)</f>
        <v>0.01</v>
      </c>
      <c r="AA488">
        <v>48.08</v>
      </c>
      <c r="AB488">
        <v>0</v>
      </c>
      <c r="AC488">
        <v>0</v>
      </c>
      <c r="AD488">
        <v>0</v>
      </c>
      <c r="AE488">
        <v>48.08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M488">
        <v>-2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0.01</v>
      </c>
      <c r="AU488" t="s">
        <v>21</v>
      </c>
      <c r="AV488">
        <v>0</v>
      </c>
      <c r="AW488">
        <v>2</v>
      </c>
      <c r="AX488">
        <v>150197205</v>
      </c>
      <c r="AY488">
        <v>1</v>
      </c>
      <c r="AZ488">
        <v>0</v>
      </c>
      <c r="BA488">
        <v>488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V488">
        <v>0</v>
      </c>
      <c r="CW488">
        <v>0</v>
      </c>
      <c r="CX488">
        <f>ROUND(Y488*Source!I490,9)</f>
        <v>0.79</v>
      </c>
      <c r="CY488">
        <f>AA488</f>
        <v>48.08</v>
      </c>
      <c r="CZ488">
        <f>AE488</f>
        <v>48.08</v>
      </c>
      <c r="DA488">
        <f>AI488</f>
        <v>1</v>
      </c>
      <c r="DB488">
        <f>ROUND((ROUND(AT488*CZ488,2)*1),6)</f>
        <v>0.48</v>
      </c>
      <c r="DC488">
        <f>ROUND((ROUND(AT488*AG488,2)*1),6)</f>
        <v>0</v>
      </c>
      <c r="DD488" t="s">
        <v>3</v>
      </c>
      <c r="DE488" t="s">
        <v>3</v>
      </c>
      <c r="DF488">
        <f t="shared" si="90"/>
        <v>37.979999999999997</v>
      </c>
      <c r="DG488">
        <f t="shared" si="91"/>
        <v>0</v>
      </c>
      <c r="DH488">
        <f t="shared" si="92"/>
        <v>0</v>
      </c>
      <c r="DI488">
        <f t="shared" si="93"/>
        <v>0</v>
      </c>
      <c r="DJ488">
        <f>DF488</f>
        <v>37.979999999999997</v>
      </c>
      <c r="DK488">
        <v>0</v>
      </c>
      <c r="DL488" t="s">
        <v>3</v>
      </c>
      <c r="DM488">
        <v>0</v>
      </c>
      <c r="DN488" t="s">
        <v>3</v>
      </c>
      <c r="DO488">
        <v>0</v>
      </c>
    </row>
    <row r="489" spans="1:119" x14ac:dyDescent="0.2">
      <c r="A489">
        <f>ROW(Source!A491)</f>
        <v>491</v>
      </c>
      <c r="B489">
        <v>150194011</v>
      </c>
      <c r="C489">
        <v>150197206</v>
      </c>
      <c r="D489">
        <v>147282019</v>
      </c>
      <c r="E489">
        <v>35</v>
      </c>
      <c r="F489">
        <v>1</v>
      </c>
      <c r="G489">
        <v>35</v>
      </c>
      <c r="H489">
        <v>1</v>
      </c>
      <c r="I489" t="s">
        <v>727</v>
      </c>
      <c r="J489" t="s">
        <v>3</v>
      </c>
      <c r="K489" t="s">
        <v>728</v>
      </c>
      <c r="L489">
        <v>1191</v>
      </c>
      <c r="N489">
        <v>1013</v>
      </c>
      <c r="O489" t="s">
        <v>729</v>
      </c>
      <c r="P489" t="s">
        <v>729</v>
      </c>
      <c r="Q489">
        <v>1</v>
      </c>
      <c r="W489">
        <v>0</v>
      </c>
      <c r="X489">
        <v>476480486</v>
      </c>
      <c r="Y489">
        <f>((AT489*0.75)*11)</f>
        <v>0.32999999999999996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M489">
        <v>-2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0.04</v>
      </c>
      <c r="AU489" t="s">
        <v>32</v>
      </c>
      <c r="AV489">
        <v>1</v>
      </c>
      <c r="AW489">
        <v>2</v>
      </c>
      <c r="AX489">
        <v>150197215</v>
      </c>
      <c r="AY489">
        <v>1</v>
      </c>
      <c r="AZ489">
        <v>0</v>
      </c>
      <c r="BA489">
        <v>489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U489">
        <f>ROUND(AT489*Source!I491*AH489*AL489,2)</f>
        <v>0</v>
      </c>
      <c r="CV489">
        <f>ROUND(Y489*Source!I491,9)</f>
        <v>26.07</v>
      </c>
      <c r="CW489">
        <v>0</v>
      </c>
      <c r="CX489">
        <f>ROUND(Y489*Source!I491,9)</f>
        <v>26.07</v>
      </c>
      <c r="CY489">
        <f>AD489</f>
        <v>0</v>
      </c>
      <c r="CZ489">
        <f>AH489</f>
        <v>0</v>
      </c>
      <c r="DA489">
        <f>AL489</f>
        <v>1</v>
      </c>
      <c r="DB489">
        <f>ROUND(((ROUND(AT489*CZ489,2)*0.75)*11),6)</f>
        <v>0</v>
      </c>
      <c r="DC489">
        <f>ROUND(((ROUND(AT489*AG489,2)*0.75)*11),6)</f>
        <v>0</v>
      </c>
      <c r="DD489" t="s">
        <v>3</v>
      </c>
      <c r="DE489" t="s">
        <v>3</v>
      </c>
      <c r="DF489">
        <f t="shared" si="90"/>
        <v>0</v>
      </c>
      <c r="DG489">
        <f t="shared" si="91"/>
        <v>0</v>
      </c>
      <c r="DH489">
        <f t="shared" si="92"/>
        <v>0</v>
      </c>
      <c r="DI489">
        <f t="shared" si="93"/>
        <v>0</v>
      </c>
      <c r="DJ489">
        <f>DI489</f>
        <v>0</v>
      </c>
      <c r="DK489">
        <v>0</v>
      </c>
      <c r="DL489" t="s">
        <v>3</v>
      </c>
      <c r="DM489">
        <v>0</v>
      </c>
      <c r="DN489" t="s">
        <v>3</v>
      </c>
      <c r="DO489">
        <v>0</v>
      </c>
    </row>
    <row r="490" spans="1:119" x14ac:dyDescent="0.2">
      <c r="A490">
        <f>ROW(Source!A491)</f>
        <v>491</v>
      </c>
      <c r="B490">
        <v>150194011</v>
      </c>
      <c r="C490">
        <v>150197206</v>
      </c>
      <c r="D490">
        <v>147295400</v>
      </c>
      <c r="E490">
        <v>1</v>
      </c>
      <c r="F490">
        <v>1</v>
      </c>
      <c r="G490">
        <v>35</v>
      </c>
      <c r="H490">
        <v>2</v>
      </c>
      <c r="I490" t="s">
        <v>730</v>
      </c>
      <c r="J490" t="s">
        <v>731</v>
      </c>
      <c r="K490" t="s">
        <v>732</v>
      </c>
      <c r="L490">
        <v>1368</v>
      </c>
      <c r="N490">
        <v>1011</v>
      </c>
      <c r="O490" t="s">
        <v>733</v>
      </c>
      <c r="P490" t="s">
        <v>733</v>
      </c>
      <c r="Q490">
        <v>1</v>
      </c>
      <c r="W490">
        <v>0</v>
      </c>
      <c r="X490">
        <v>-1123321947</v>
      </c>
      <c r="Y490">
        <f>((AT490*0.75)*11)</f>
        <v>4.1249999999999995E-2</v>
      </c>
      <c r="AA490">
        <v>0</v>
      </c>
      <c r="AB490">
        <v>789.86</v>
      </c>
      <c r="AC490">
        <v>515.51</v>
      </c>
      <c r="AD490">
        <v>0</v>
      </c>
      <c r="AE490">
        <v>0</v>
      </c>
      <c r="AF490">
        <v>789.86</v>
      </c>
      <c r="AG490">
        <v>515.51</v>
      </c>
      <c r="AH490">
        <v>0</v>
      </c>
      <c r="AI490">
        <v>1</v>
      </c>
      <c r="AJ490">
        <v>1</v>
      </c>
      <c r="AK490">
        <v>1</v>
      </c>
      <c r="AL490">
        <v>1</v>
      </c>
      <c r="AM490">
        <v>-2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3</v>
      </c>
      <c r="AT490">
        <v>5.0000000000000001E-3</v>
      </c>
      <c r="AU490" t="s">
        <v>32</v>
      </c>
      <c r="AV490">
        <v>0</v>
      </c>
      <c r="AW490">
        <v>2</v>
      </c>
      <c r="AX490">
        <v>150197216</v>
      </c>
      <c r="AY490">
        <v>1</v>
      </c>
      <c r="AZ490">
        <v>0</v>
      </c>
      <c r="BA490">
        <v>490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V490">
        <v>0</v>
      </c>
      <c r="CW490">
        <f>ROUND(Y490*Source!I491,9)</f>
        <v>3.25875</v>
      </c>
      <c r="CX490">
        <f>ROUND(Y490*Source!I491,9)</f>
        <v>3.25875</v>
      </c>
      <c r="CY490">
        <f>AB490</f>
        <v>789.86</v>
      </c>
      <c r="CZ490">
        <f>AF490</f>
        <v>789.86</v>
      </c>
      <c r="DA490">
        <f>AJ490</f>
        <v>1</v>
      </c>
      <c r="DB490">
        <f>ROUND(((ROUND(AT490*CZ490,2)*0.75)*11),6)</f>
        <v>32.587499999999999</v>
      </c>
      <c r="DC490">
        <f>ROUND(((ROUND(AT490*AG490,2)*0.75)*11),6)</f>
        <v>21.285</v>
      </c>
      <c r="DD490" t="s">
        <v>3</v>
      </c>
      <c r="DE490" t="s">
        <v>3</v>
      </c>
      <c r="DF490">
        <f t="shared" si="90"/>
        <v>0</v>
      </c>
      <c r="DG490">
        <f t="shared" si="91"/>
        <v>2573.96</v>
      </c>
      <c r="DH490">
        <f t="shared" si="92"/>
        <v>1679.92</v>
      </c>
      <c r="DI490">
        <f t="shared" si="93"/>
        <v>0</v>
      </c>
      <c r="DJ490">
        <f>DG490</f>
        <v>2573.96</v>
      </c>
      <c r="DK490">
        <v>0</v>
      </c>
      <c r="DL490" t="s">
        <v>3</v>
      </c>
      <c r="DM490">
        <v>0</v>
      </c>
      <c r="DN490" t="s">
        <v>3</v>
      </c>
      <c r="DO490">
        <v>0</v>
      </c>
    </row>
    <row r="491" spans="1:119" x14ac:dyDescent="0.2">
      <c r="A491">
        <f>ROW(Source!A491)</f>
        <v>491</v>
      </c>
      <c r="B491">
        <v>150194011</v>
      </c>
      <c r="C491">
        <v>150197206</v>
      </c>
      <c r="D491">
        <v>147297319</v>
      </c>
      <c r="E491">
        <v>1</v>
      </c>
      <c r="F491">
        <v>1</v>
      </c>
      <c r="G491">
        <v>35</v>
      </c>
      <c r="H491">
        <v>3</v>
      </c>
      <c r="I491" t="s">
        <v>738</v>
      </c>
      <c r="J491" t="s">
        <v>739</v>
      </c>
      <c r="K491" t="s">
        <v>740</v>
      </c>
      <c r="L491">
        <v>1346</v>
      </c>
      <c r="N491">
        <v>1009</v>
      </c>
      <c r="O491" t="s">
        <v>741</v>
      </c>
      <c r="P491" t="s">
        <v>741</v>
      </c>
      <c r="Q491">
        <v>1</v>
      </c>
      <c r="W491">
        <v>0</v>
      </c>
      <c r="X491">
        <v>1286462142</v>
      </c>
      <c r="Y491">
        <f>((AT491*1)*11)</f>
        <v>2.2000000000000001E-4</v>
      </c>
      <c r="AA491">
        <v>412.97</v>
      </c>
      <c r="AB491">
        <v>0</v>
      </c>
      <c r="AC491">
        <v>0</v>
      </c>
      <c r="AD491">
        <v>0</v>
      </c>
      <c r="AE491">
        <v>412.97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M491">
        <v>-2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2.0000000000000002E-5</v>
      </c>
      <c r="AU491" t="s">
        <v>31</v>
      </c>
      <c r="AV491">
        <v>0</v>
      </c>
      <c r="AW491">
        <v>2</v>
      </c>
      <c r="AX491">
        <v>150197217</v>
      </c>
      <c r="AY491">
        <v>1</v>
      </c>
      <c r="AZ491">
        <v>0</v>
      </c>
      <c r="BA491">
        <v>491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V491">
        <v>0</v>
      </c>
      <c r="CW491">
        <v>0</v>
      </c>
      <c r="CX491">
        <f>ROUND(Y491*Source!I491,9)</f>
        <v>1.738E-2</v>
      </c>
      <c r="CY491">
        <f>AA491</f>
        <v>412.97</v>
      </c>
      <c r="CZ491">
        <f>AE491</f>
        <v>412.97</v>
      </c>
      <c r="DA491">
        <f>AI491</f>
        <v>1</v>
      </c>
      <c r="DB491">
        <f>ROUND(((ROUND(AT491*CZ491,2)*1)*11),6)</f>
        <v>0.11</v>
      </c>
      <c r="DC491">
        <f>ROUND(((ROUND(AT491*AG491,2)*1)*11),6)</f>
        <v>0</v>
      </c>
      <c r="DD491" t="s">
        <v>3</v>
      </c>
      <c r="DE491" t="s">
        <v>3</v>
      </c>
      <c r="DF491">
        <f t="shared" si="90"/>
        <v>7.18</v>
      </c>
      <c r="DG491">
        <f t="shared" si="91"/>
        <v>0</v>
      </c>
      <c r="DH491">
        <f t="shared" si="92"/>
        <v>0</v>
      </c>
      <c r="DI491">
        <f t="shared" si="93"/>
        <v>0</v>
      </c>
      <c r="DJ491">
        <f>DF491</f>
        <v>7.18</v>
      </c>
      <c r="DK491">
        <v>0</v>
      </c>
      <c r="DL491" t="s">
        <v>3</v>
      </c>
      <c r="DM491">
        <v>0</v>
      </c>
      <c r="DN491" t="s">
        <v>3</v>
      </c>
      <c r="DO491">
        <v>0</v>
      </c>
    </row>
    <row r="492" spans="1:119" x14ac:dyDescent="0.2">
      <c r="A492">
        <f>ROW(Source!A491)</f>
        <v>491</v>
      </c>
      <c r="B492">
        <v>150194011</v>
      </c>
      <c r="C492">
        <v>150197206</v>
      </c>
      <c r="D492">
        <v>147297361</v>
      </c>
      <c r="E492">
        <v>1</v>
      </c>
      <c r="F492">
        <v>1</v>
      </c>
      <c r="G492">
        <v>35</v>
      </c>
      <c r="H492">
        <v>3</v>
      </c>
      <c r="I492" t="s">
        <v>748</v>
      </c>
      <c r="J492" t="s">
        <v>749</v>
      </c>
      <c r="K492" t="s">
        <v>750</v>
      </c>
      <c r="L492">
        <v>1327</v>
      </c>
      <c r="N492">
        <v>1005</v>
      </c>
      <c r="O492" t="s">
        <v>751</v>
      </c>
      <c r="P492" t="s">
        <v>751</v>
      </c>
      <c r="Q492">
        <v>1</v>
      </c>
      <c r="W492">
        <v>0</v>
      </c>
      <c r="X492">
        <v>1402440005</v>
      </c>
      <c r="Y492">
        <f>((AT492*1)*11)</f>
        <v>0.11</v>
      </c>
      <c r="AA492">
        <v>48.08</v>
      </c>
      <c r="AB492">
        <v>0</v>
      </c>
      <c r="AC492">
        <v>0</v>
      </c>
      <c r="AD492">
        <v>0</v>
      </c>
      <c r="AE492">
        <v>48.08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M492">
        <v>-2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0.01</v>
      </c>
      <c r="AU492" t="s">
        <v>31</v>
      </c>
      <c r="AV492">
        <v>0</v>
      </c>
      <c r="AW492">
        <v>2</v>
      </c>
      <c r="AX492">
        <v>150197218</v>
      </c>
      <c r="AY492">
        <v>1</v>
      </c>
      <c r="AZ492">
        <v>0</v>
      </c>
      <c r="BA492">
        <v>492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V492">
        <v>0</v>
      </c>
      <c r="CW492">
        <v>0</v>
      </c>
      <c r="CX492">
        <f>ROUND(Y492*Source!I491,9)</f>
        <v>8.69</v>
      </c>
      <c r="CY492">
        <f>AA492</f>
        <v>48.08</v>
      </c>
      <c r="CZ492">
        <f>AE492</f>
        <v>48.08</v>
      </c>
      <c r="DA492">
        <f>AI492</f>
        <v>1</v>
      </c>
      <c r="DB492">
        <f>ROUND(((ROUND(AT492*CZ492,2)*1)*11),6)</f>
        <v>5.28</v>
      </c>
      <c r="DC492">
        <f>ROUND(((ROUND(AT492*AG492,2)*1)*11),6)</f>
        <v>0</v>
      </c>
      <c r="DD492" t="s">
        <v>3</v>
      </c>
      <c r="DE492" t="s">
        <v>3</v>
      </c>
      <c r="DF492">
        <f t="shared" si="90"/>
        <v>417.82</v>
      </c>
      <c r="DG492">
        <f t="shared" si="91"/>
        <v>0</v>
      </c>
      <c r="DH492">
        <f t="shared" si="92"/>
        <v>0</v>
      </c>
      <c r="DI492">
        <f t="shared" si="93"/>
        <v>0</v>
      </c>
      <c r="DJ492">
        <f>DF492</f>
        <v>417.82</v>
      </c>
      <c r="DK492">
        <v>0</v>
      </c>
      <c r="DL492" t="s">
        <v>3</v>
      </c>
      <c r="DM492">
        <v>0</v>
      </c>
      <c r="DN492" t="s">
        <v>3</v>
      </c>
      <c r="DO492">
        <v>0</v>
      </c>
    </row>
    <row r="493" spans="1:119" x14ac:dyDescent="0.2">
      <c r="A493">
        <f>ROW(Source!A492)</f>
        <v>492</v>
      </c>
      <c r="B493">
        <v>150194011</v>
      </c>
      <c r="C493">
        <v>150197219</v>
      </c>
      <c r="D493">
        <v>147282019</v>
      </c>
      <c r="E493">
        <v>35</v>
      </c>
      <c r="F493">
        <v>1</v>
      </c>
      <c r="G493">
        <v>35</v>
      </c>
      <c r="H493">
        <v>1</v>
      </c>
      <c r="I493" t="s">
        <v>727</v>
      </c>
      <c r="J493" t="s">
        <v>3</v>
      </c>
      <c r="K493" t="s">
        <v>728</v>
      </c>
      <c r="L493">
        <v>1191</v>
      </c>
      <c r="N493">
        <v>1013</v>
      </c>
      <c r="O493" t="s">
        <v>729</v>
      </c>
      <c r="P493" t="s">
        <v>729</v>
      </c>
      <c r="Q493">
        <v>1</v>
      </c>
      <c r="W493">
        <v>0</v>
      </c>
      <c r="X493">
        <v>476480486</v>
      </c>
      <c r="Y493">
        <f>((AT493*0.75)*11)</f>
        <v>0.65999999999999992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M493">
        <v>-2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0.08</v>
      </c>
      <c r="AU493" t="s">
        <v>32</v>
      </c>
      <c r="AV493">
        <v>1</v>
      </c>
      <c r="AW493">
        <v>2</v>
      </c>
      <c r="AX493">
        <v>150197228</v>
      </c>
      <c r="AY493">
        <v>1</v>
      </c>
      <c r="AZ493">
        <v>0</v>
      </c>
      <c r="BA493">
        <v>493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U493">
        <f>ROUND(AT493*Source!I492*AH493*AL493,2)</f>
        <v>0</v>
      </c>
      <c r="CV493">
        <f>ROUND(Y493*Source!I492,9)</f>
        <v>81.84</v>
      </c>
      <c r="CW493">
        <v>0</v>
      </c>
      <c r="CX493">
        <f>ROUND(Y493*Source!I492,9)</f>
        <v>81.84</v>
      </c>
      <c r="CY493">
        <f>AD493</f>
        <v>0</v>
      </c>
      <c r="CZ493">
        <f>AH493</f>
        <v>0</v>
      </c>
      <c r="DA493">
        <f>AL493</f>
        <v>1</v>
      </c>
      <c r="DB493">
        <f>ROUND(((ROUND(AT493*CZ493,2)*0.75)*11),6)</f>
        <v>0</v>
      </c>
      <c r="DC493">
        <f>ROUND(((ROUND(AT493*AG493,2)*0.75)*11),6)</f>
        <v>0</v>
      </c>
      <c r="DD493" t="s">
        <v>3</v>
      </c>
      <c r="DE493" t="s">
        <v>3</v>
      </c>
      <c r="DF493">
        <f t="shared" si="90"/>
        <v>0</v>
      </c>
      <c r="DG493">
        <f t="shared" si="91"/>
        <v>0</v>
      </c>
      <c r="DH493">
        <f t="shared" si="92"/>
        <v>0</v>
      </c>
      <c r="DI493">
        <f t="shared" si="93"/>
        <v>0</v>
      </c>
      <c r="DJ493">
        <f>DI493</f>
        <v>0</v>
      </c>
      <c r="DK493">
        <v>0</v>
      </c>
      <c r="DL493" t="s">
        <v>3</v>
      </c>
      <c r="DM493">
        <v>0</v>
      </c>
      <c r="DN493" t="s">
        <v>3</v>
      </c>
      <c r="DO493">
        <v>0</v>
      </c>
    </row>
    <row r="494" spans="1:119" x14ac:dyDescent="0.2">
      <c r="A494">
        <f>ROW(Source!A492)</f>
        <v>492</v>
      </c>
      <c r="B494">
        <v>150194011</v>
      </c>
      <c r="C494">
        <v>150197219</v>
      </c>
      <c r="D494">
        <v>147295400</v>
      </c>
      <c r="E494">
        <v>1</v>
      </c>
      <c r="F494">
        <v>1</v>
      </c>
      <c r="G494">
        <v>35</v>
      </c>
      <c r="H494">
        <v>2</v>
      </c>
      <c r="I494" t="s">
        <v>730</v>
      </c>
      <c r="J494" t="s">
        <v>731</v>
      </c>
      <c r="K494" t="s">
        <v>732</v>
      </c>
      <c r="L494">
        <v>1368</v>
      </c>
      <c r="N494">
        <v>1011</v>
      </c>
      <c r="O494" t="s">
        <v>733</v>
      </c>
      <c r="P494" t="s">
        <v>733</v>
      </c>
      <c r="Q494">
        <v>1</v>
      </c>
      <c r="W494">
        <v>0</v>
      </c>
      <c r="X494">
        <v>-1123321947</v>
      </c>
      <c r="Y494">
        <f>((AT494*0.75)*11)</f>
        <v>8.249999999999999E-2</v>
      </c>
      <c r="AA494">
        <v>0</v>
      </c>
      <c r="AB494">
        <v>789.86</v>
      </c>
      <c r="AC494">
        <v>515.51</v>
      </c>
      <c r="AD494">
        <v>0</v>
      </c>
      <c r="AE494">
        <v>0</v>
      </c>
      <c r="AF494">
        <v>789.86</v>
      </c>
      <c r="AG494">
        <v>515.51</v>
      </c>
      <c r="AH494">
        <v>0</v>
      </c>
      <c r="AI494">
        <v>1</v>
      </c>
      <c r="AJ494">
        <v>1</v>
      </c>
      <c r="AK494">
        <v>1</v>
      </c>
      <c r="AL494">
        <v>1</v>
      </c>
      <c r="AM494">
        <v>-2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0.01</v>
      </c>
      <c r="AU494" t="s">
        <v>32</v>
      </c>
      <c r="AV494">
        <v>0</v>
      </c>
      <c r="AW494">
        <v>2</v>
      </c>
      <c r="AX494">
        <v>150197229</v>
      </c>
      <c r="AY494">
        <v>1</v>
      </c>
      <c r="AZ494">
        <v>0</v>
      </c>
      <c r="BA494">
        <v>494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V494">
        <v>0</v>
      </c>
      <c r="CW494">
        <f>ROUND(Y494*Source!I492,9)</f>
        <v>10.23</v>
      </c>
      <c r="CX494">
        <f>ROUND(Y494*Source!I492,9)</f>
        <v>10.23</v>
      </c>
      <c r="CY494">
        <f>AB494</f>
        <v>789.86</v>
      </c>
      <c r="CZ494">
        <f>AF494</f>
        <v>789.86</v>
      </c>
      <c r="DA494">
        <f>AJ494</f>
        <v>1</v>
      </c>
      <c r="DB494">
        <f>ROUND(((ROUND(AT494*CZ494,2)*0.75)*11),6)</f>
        <v>65.174999999999997</v>
      </c>
      <c r="DC494">
        <f>ROUND(((ROUND(AT494*AG494,2)*0.75)*11),6)</f>
        <v>42.57</v>
      </c>
      <c r="DD494" t="s">
        <v>3</v>
      </c>
      <c r="DE494" t="s">
        <v>3</v>
      </c>
      <c r="DF494">
        <f t="shared" si="90"/>
        <v>0</v>
      </c>
      <c r="DG494">
        <f t="shared" si="91"/>
        <v>8080.27</v>
      </c>
      <c r="DH494">
        <f t="shared" si="92"/>
        <v>5273.67</v>
      </c>
      <c r="DI494">
        <f t="shared" si="93"/>
        <v>0</v>
      </c>
      <c r="DJ494">
        <f>DG494</f>
        <v>8080.27</v>
      </c>
      <c r="DK494">
        <v>0</v>
      </c>
      <c r="DL494" t="s">
        <v>3</v>
      </c>
      <c r="DM494">
        <v>0</v>
      </c>
      <c r="DN494" t="s">
        <v>3</v>
      </c>
      <c r="DO494">
        <v>0</v>
      </c>
    </row>
    <row r="495" spans="1:119" x14ac:dyDescent="0.2">
      <c r="A495">
        <f>ROW(Source!A492)</f>
        <v>492</v>
      </c>
      <c r="B495">
        <v>150194011</v>
      </c>
      <c r="C495">
        <v>150197219</v>
      </c>
      <c r="D495">
        <v>147297319</v>
      </c>
      <c r="E495">
        <v>1</v>
      </c>
      <c r="F495">
        <v>1</v>
      </c>
      <c r="G495">
        <v>35</v>
      </c>
      <c r="H495">
        <v>3</v>
      </c>
      <c r="I495" t="s">
        <v>738</v>
      </c>
      <c r="J495" t="s">
        <v>739</v>
      </c>
      <c r="K495" t="s">
        <v>740</v>
      </c>
      <c r="L495">
        <v>1346</v>
      </c>
      <c r="N495">
        <v>1009</v>
      </c>
      <c r="O495" t="s">
        <v>741</v>
      </c>
      <c r="P495" t="s">
        <v>741</v>
      </c>
      <c r="Q495">
        <v>1</v>
      </c>
      <c r="W495">
        <v>0</v>
      </c>
      <c r="X495">
        <v>1286462142</v>
      </c>
      <c r="Y495">
        <f>((AT495*1)*11)</f>
        <v>2.1999999999999999E-2</v>
      </c>
      <c r="AA495">
        <v>412.97</v>
      </c>
      <c r="AB495">
        <v>0</v>
      </c>
      <c r="AC495">
        <v>0</v>
      </c>
      <c r="AD495">
        <v>0</v>
      </c>
      <c r="AE495">
        <v>412.97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M495">
        <v>-2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2E-3</v>
      </c>
      <c r="AU495" t="s">
        <v>31</v>
      </c>
      <c r="AV495">
        <v>0</v>
      </c>
      <c r="AW495">
        <v>2</v>
      </c>
      <c r="AX495">
        <v>150197230</v>
      </c>
      <c r="AY495">
        <v>1</v>
      </c>
      <c r="AZ495">
        <v>0</v>
      </c>
      <c r="BA495">
        <v>495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V495">
        <v>0</v>
      </c>
      <c r="CW495">
        <v>0</v>
      </c>
      <c r="CX495">
        <f>ROUND(Y495*Source!I492,9)</f>
        <v>2.7280000000000002</v>
      </c>
      <c r="CY495">
        <f>AA495</f>
        <v>412.97</v>
      </c>
      <c r="CZ495">
        <f>AE495</f>
        <v>412.97</v>
      </c>
      <c r="DA495">
        <f>AI495</f>
        <v>1</v>
      </c>
      <c r="DB495">
        <f>ROUND(((ROUND(AT495*CZ495,2)*1)*11),6)</f>
        <v>9.1300000000000008</v>
      </c>
      <c r="DC495">
        <f>ROUND(((ROUND(AT495*AG495,2)*1)*11),6)</f>
        <v>0</v>
      </c>
      <c r="DD495" t="s">
        <v>3</v>
      </c>
      <c r="DE495" t="s">
        <v>3</v>
      </c>
      <c r="DF495">
        <f t="shared" si="90"/>
        <v>1126.58</v>
      </c>
      <c r="DG495">
        <f t="shared" si="91"/>
        <v>0</v>
      </c>
      <c r="DH495">
        <f t="shared" si="92"/>
        <v>0</v>
      </c>
      <c r="DI495">
        <f t="shared" si="93"/>
        <v>0</v>
      </c>
      <c r="DJ495">
        <f>DF495</f>
        <v>1126.58</v>
      </c>
      <c r="DK495">
        <v>0</v>
      </c>
      <c r="DL495" t="s">
        <v>3</v>
      </c>
      <c r="DM495">
        <v>0</v>
      </c>
      <c r="DN495" t="s">
        <v>3</v>
      </c>
      <c r="DO495">
        <v>0</v>
      </c>
    </row>
    <row r="496" spans="1:119" x14ac:dyDescent="0.2">
      <c r="A496">
        <f>ROW(Source!A492)</f>
        <v>492</v>
      </c>
      <c r="B496">
        <v>150194011</v>
      </c>
      <c r="C496">
        <v>150197219</v>
      </c>
      <c r="D496">
        <v>147297361</v>
      </c>
      <c r="E496">
        <v>1</v>
      </c>
      <c r="F496">
        <v>1</v>
      </c>
      <c r="G496">
        <v>35</v>
      </c>
      <c r="H496">
        <v>3</v>
      </c>
      <c r="I496" t="s">
        <v>748</v>
      </c>
      <c r="J496" t="s">
        <v>749</v>
      </c>
      <c r="K496" t="s">
        <v>750</v>
      </c>
      <c r="L496">
        <v>1327</v>
      </c>
      <c r="N496">
        <v>1005</v>
      </c>
      <c r="O496" t="s">
        <v>751</v>
      </c>
      <c r="P496" t="s">
        <v>751</v>
      </c>
      <c r="Q496">
        <v>1</v>
      </c>
      <c r="W496">
        <v>0</v>
      </c>
      <c r="X496">
        <v>1402440005</v>
      </c>
      <c r="Y496">
        <f>((AT496*1)*11)</f>
        <v>0.22</v>
      </c>
      <c r="AA496">
        <v>48.08</v>
      </c>
      <c r="AB496">
        <v>0</v>
      </c>
      <c r="AC496">
        <v>0</v>
      </c>
      <c r="AD496">
        <v>0</v>
      </c>
      <c r="AE496">
        <v>48.08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M496">
        <v>-2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3</v>
      </c>
      <c r="AT496">
        <v>0.02</v>
      </c>
      <c r="AU496" t="s">
        <v>31</v>
      </c>
      <c r="AV496">
        <v>0</v>
      </c>
      <c r="AW496">
        <v>2</v>
      </c>
      <c r="AX496">
        <v>150197231</v>
      </c>
      <c r="AY496">
        <v>1</v>
      </c>
      <c r="AZ496">
        <v>0</v>
      </c>
      <c r="BA496">
        <v>496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V496">
        <v>0</v>
      </c>
      <c r="CW496">
        <v>0</v>
      </c>
      <c r="CX496">
        <f>ROUND(Y496*Source!I492,9)</f>
        <v>27.28</v>
      </c>
      <c r="CY496">
        <f>AA496</f>
        <v>48.08</v>
      </c>
      <c r="CZ496">
        <f>AE496</f>
        <v>48.08</v>
      </c>
      <c r="DA496">
        <f>AI496</f>
        <v>1</v>
      </c>
      <c r="DB496">
        <f>ROUND(((ROUND(AT496*CZ496,2)*1)*11),6)</f>
        <v>10.56</v>
      </c>
      <c r="DC496">
        <f>ROUND(((ROUND(AT496*AG496,2)*1)*11),6)</f>
        <v>0</v>
      </c>
      <c r="DD496" t="s">
        <v>3</v>
      </c>
      <c r="DE496" t="s">
        <v>3</v>
      </c>
      <c r="DF496">
        <f t="shared" si="90"/>
        <v>1311.62</v>
      </c>
      <c r="DG496">
        <f t="shared" si="91"/>
        <v>0</v>
      </c>
      <c r="DH496">
        <f t="shared" si="92"/>
        <v>0</v>
      </c>
      <c r="DI496">
        <f t="shared" si="93"/>
        <v>0</v>
      </c>
      <c r="DJ496">
        <f>DF496</f>
        <v>1311.62</v>
      </c>
      <c r="DK496">
        <v>0</v>
      </c>
      <c r="DL496" t="s">
        <v>3</v>
      </c>
      <c r="DM496">
        <v>0</v>
      </c>
      <c r="DN496" t="s">
        <v>3</v>
      </c>
      <c r="DO496">
        <v>0</v>
      </c>
    </row>
    <row r="497" spans="1:119" x14ac:dyDescent="0.2">
      <c r="A497">
        <f>ROW(Source!A493)</f>
        <v>493</v>
      </c>
      <c r="B497">
        <v>150194011</v>
      </c>
      <c r="C497">
        <v>150197232</v>
      </c>
      <c r="D497">
        <v>147282019</v>
      </c>
      <c r="E497">
        <v>35</v>
      </c>
      <c r="F497">
        <v>1</v>
      </c>
      <c r="G497">
        <v>35</v>
      </c>
      <c r="H497">
        <v>1</v>
      </c>
      <c r="I497" t="s">
        <v>727</v>
      </c>
      <c r="J497" t="s">
        <v>3</v>
      </c>
      <c r="K497" t="s">
        <v>728</v>
      </c>
      <c r="L497">
        <v>1191</v>
      </c>
      <c r="N497">
        <v>1013</v>
      </c>
      <c r="O497" t="s">
        <v>729</v>
      </c>
      <c r="P497" t="s">
        <v>729</v>
      </c>
      <c r="Q497">
        <v>1</v>
      </c>
      <c r="W497">
        <v>0</v>
      </c>
      <c r="X497">
        <v>476480486</v>
      </c>
      <c r="Y497">
        <f>(AT497*0.7)</f>
        <v>1.659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M497">
        <v>-2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2.37</v>
      </c>
      <c r="AU497" t="s">
        <v>22</v>
      </c>
      <c r="AV497">
        <v>1</v>
      </c>
      <c r="AW497">
        <v>2</v>
      </c>
      <c r="AX497">
        <v>150197240</v>
      </c>
      <c r="AY497">
        <v>1</v>
      </c>
      <c r="AZ497">
        <v>0</v>
      </c>
      <c r="BA497">
        <v>497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U497">
        <f>ROUND(AT497*Source!I493*AH497*AL497,2)</f>
        <v>0</v>
      </c>
      <c r="CV497">
        <f>ROUND(Y497*Source!I493,9)</f>
        <v>205.71600000000001</v>
      </c>
      <c r="CW497">
        <v>0</v>
      </c>
      <c r="CX497">
        <f>ROUND(Y497*Source!I493,9)</f>
        <v>205.71600000000001</v>
      </c>
      <c r="CY497">
        <f>AD497</f>
        <v>0</v>
      </c>
      <c r="CZ497">
        <f>AH497</f>
        <v>0</v>
      </c>
      <c r="DA497">
        <f>AL497</f>
        <v>1</v>
      </c>
      <c r="DB497">
        <f>ROUND((ROUND(AT497*CZ497,2)*0.7),6)</f>
        <v>0</v>
      </c>
      <c r="DC497">
        <f>ROUND((ROUND(AT497*AG497,2)*0.7),6)</f>
        <v>0</v>
      </c>
      <c r="DD497" t="s">
        <v>3</v>
      </c>
      <c r="DE497" t="s">
        <v>3</v>
      </c>
      <c r="DF497">
        <f t="shared" si="90"/>
        <v>0</v>
      </c>
      <c r="DG497">
        <f t="shared" si="91"/>
        <v>0</v>
      </c>
      <c r="DH497">
        <f t="shared" si="92"/>
        <v>0</v>
      </c>
      <c r="DI497">
        <f t="shared" si="93"/>
        <v>0</v>
      </c>
      <c r="DJ497">
        <f>DI497</f>
        <v>0</v>
      </c>
      <c r="DK497">
        <v>0</v>
      </c>
      <c r="DL497" t="s">
        <v>3</v>
      </c>
      <c r="DM497">
        <v>0</v>
      </c>
      <c r="DN497" t="s">
        <v>3</v>
      </c>
      <c r="DO497">
        <v>0</v>
      </c>
    </row>
    <row r="498" spans="1:119" x14ac:dyDescent="0.2">
      <c r="A498">
        <f>ROW(Source!A493)</f>
        <v>493</v>
      </c>
      <c r="B498">
        <v>150194011</v>
      </c>
      <c r="C498">
        <v>150197232</v>
      </c>
      <c r="D498">
        <v>147295400</v>
      </c>
      <c r="E498">
        <v>1</v>
      </c>
      <c r="F498">
        <v>1</v>
      </c>
      <c r="G498">
        <v>35</v>
      </c>
      <c r="H498">
        <v>2</v>
      </c>
      <c r="I498" t="s">
        <v>730</v>
      </c>
      <c r="J498" t="s">
        <v>731</v>
      </c>
      <c r="K498" t="s">
        <v>732</v>
      </c>
      <c r="L498">
        <v>1368</v>
      </c>
      <c r="N498">
        <v>1011</v>
      </c>
      <c r="O498" t="s">
        <v>733</v>
      </c>
      <c r="P498" t="s">
        <v>733</v>
      </c>
      <c r="Q498">
        <v>1</v>
      </c>
      <c r="W498">
        <v>0</v>
      </c>
      <c r="X498">
        <v>-1123321947</v>
      </c>
      <c r="Y498">
        <f>(AT498*0.7)</f>
        <v>0.19600000000000001</v>
      </c>
      <c r="AA498">
        <v>0</v>
      </c>
      <c r="AB498">
        <v>789.86</v>
      </c>
      <c r="AC498">
        <v>515.51</v>
      </c>
      <c r="AD498">
        <v>0</v>
      </c>
      <c r="AE498">
        <v>0</v>
      </c>
      <c r="AF498">
        <v>789.86</v>
      </c>
      <c r="AG498">
        <v>515.51</v>
      </c>
      <c r="AH498">
        <v>0</v>
      </c>
      <c r="AI498">
        <v>1</v>
      </c>
      <c r="AJ498">
        <v>1</v>
      </c>
      <c r="AK498">
        <v>1</v>
      </c>
      <c r="AL498">
        <v>1</v>
      </c>
      <c r="AM498">
        <v>-2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3</v>
      </c>
      <c r="AT498">
        <v>0.28000000000000003</v>
      </c>
      <c r="AU498" t="s">
        <v>22</v>
      </c>
      <c r="AV498">
        <v>0</v>
      </c>
      <c r="AW498">
        <v>2</v>
      </c>
      <c r="AX498">
        <v>150197241</v>
      </c>
      <c r="AY498">
        <v>1</v>
      </c>
      <c r="AZ498">
        <v>0</v>
      </c>
      <c r="BA498">
        <v>498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V498">
        <v>0</v>
      </c>
      <c r="CW498">
        <f>ROUND(Y498*Source!I493,9)</f>
        <v>24.303999999999998</v>
      </c>
      <c r="CX498">
        <f>ROUND(Y498*Source!I493,9)</f>
        <v>24.303999999999998</v>
      </c>
      <c r="CY498">
        <f>AB498</f>
        <v>789.86</v>
      </c>
      <c r="CZ498">
        <f>AF498</f>
        <v>789.86</v>
      </c>
      <c r="DA498">
        <f>AJ498</f>
        <v>1</v>
      </c>
      <c r="DB498">
        <f>ROUND((ROUND(AT498*CZ498,2)*0.7),6)</f>
        <v>154.81200000000001</v>
      </c>
      <c r="DC498">
        <f>ROUND((ROUND(AT498*AG498,2)*0.7),6)</f>
        <v>101.038</v>
      </c>
      <c r="DD498" t="s">
        <v>3</v>
      </c>
      <c r="DE498" t="s">
        <v>3</v>
      </c>
      <c r="DF498">
        <f t="shared" si="90"/>
        <v>0</v>
      </c>
      <c r="DG498">
        <f t="shared" si="91"/>
        <v>19196.759999999998</v>
      </c>
      <c r="DH498">
        <f t="shared" si="92"/>
        <v>12528.96</v>
      </c>
      <c r="DI498">
        <f t="shared" si="93"/>
        <v>0</v>
      </c>
      <c r="DJ498">
        <f>DG498</f>
        <v>19196.759999999998</v>
      </c>
      <c r="DK498">
        <v>0</v>
      </c>
      <c r="DL498" t="s">
        <v>3</v>
      </c>
      <c r="DM498">
        <v>0</v>
      </c>
      <c r="DN498" t="s">
        <v>3</v>
      </c>
      <c r="DO498">
        <v>0</v>
      </c>
    </row>
    <row r="499" spans="1:119" x14ac:dyDescent="0.2">
      <c r="A499">
        <f>ROW(Source!A493)</f>
        <v>493</v>
      </c>
      <c r="B499">
        <v>150194011</v>
      </c>
      <c r="C499">
        <v>150197232</v>
      </c>
      <c r="D499">
        <v>147284499</v>
      </c>
      <c r="E499">
        <v>35</v>
      </c>
      <c r="F499">
        <v>1</v>
      </c>
      <c r="G499">
        <v>35</v>
      </c>
      <c r="H499">
        <v>3</v>
      </c>
      <c r="I499" t="s">
        <v>734</v>
      </c>
      <c r="J499" t="s">
        <v>3</v>
      </c>
      <c r="K499" t="s">
        <v>736</v>
      </c>
      <c r="L499">
        <v>1346</v>
      </c>
      <c r="N499">
        <v>1009</v>
      </c>
      <c r="O499" t="s">
        <v>741</v>
      </c>
      <c r="P499" t="s">
        <v>741</v>
      </c>
      <c r="Q499">
        <v>1</v>
      </c>
      <c r="W499">
        <v>0</v>
      </c>
      <c r="X499">
        <v>-1292412832</v>
      </c>
      <c r="Y499">
        <f>(AT499*1)</f>
        <v>2E-3</v>
      </c>
      <c r="AA499">
        <v>1945.28</v>
      </c>
      <c r="AB499">
        <v>0</v>
      </c>
      <c r="AC499">
        <v>0</v>
      </c>
      <c r="AD499">
        <v>0</v>
      </c>
      <c r="AE499">
        <v>1945.2823800000001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M499">
        <v>-2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2E-3</v>
      </c>
      <c r="AU499" t="s">
        <v>21</v>
      </c>
      <c r="AV499">
        <v>0</v>
      </c>
      <c r="AW499">
        <v>2</v>
      </c>
      <c r="AX499">
        <v>150197242</v>
      </c>
      <c r="AY499">
        <v>1</v>
      </c>
      <c r="AZ499">
        <v>0</v>
      </c>
      <c r="BA499">
        <v>499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V499">
        <v>0</v>
      </c>
      <c r="CW499">
        <v>0</v>
      </c>
      <c r="CX499">
        <f>ROUND(Y499*Source!I493,9)</f>
        <v>0.248</v>
      </c>
      <c r="CY499">
        <f>AA499</f>
        <v>1945.28</v>
      </c>
      <c r="CZ499">
        <f>AE499</f>
        <v>1945.2823800000001</v>
      </c>
      <c r="DA499">
        <f>AI499</f>
        <v>1</v>
      </c>
      <c r="DB499">
        <f>ROUND((ROUND(AT499*CZ499,2)*1),6)</f>
        <v>3.89</v>
      </c>
      <c r="DC499">
        <f>ROUND((ROUND(AT499*AG499,2)*1),6)</f>
        <v>0</v>
      </c>
      <c r="DD499" t="s">
        <v>3</v>
      </c>
      <c r="DE499" t="s">
        <v>3</v>
      </c>
      <c r="DF499">
        <f t="shared" si="90"/>
        <v>482.43</v>
      </c>
      <c r="DG499">
        <f t="shared" si="91"/>
        <v>0</v>
      </c>
      <c r="DH499">
        <f t="shared" si="92"/>
        <v>0</v>
      </c>
      <c r="DI499">
        <f t="shared" si="93"/>
        <v>0</v>
      </c>
      <c r="DJ499">
        <f>DF499</f>
        <v>482.43</v>
      </c>
      <c r="DK499">
        <v>0</v>
      </c>
      <c r="DL499" t="s">
        <v>3</v>
      </c>
      <c r="DM499">
        <v>0</v>
      </c>
      <c r="DN499" t="s">
        <v>3</v>
      </c>
      <c r="DO499">
        <v>0</v>
      </c>
    </row>
    <row r="500" spans="1:119" x14ac:dyDescent="0.2">
      <c r="A500">
        <f>ROW(Source!A493)</f>
        <v>493</v>
      </c>
      <c r="B500">
        <v>150194011</v>
      </c>
      <c r="C500">
        <v>150197232</v>
      </c>
      <c r="D500">
        <v>147297319</v>
      </c>
      <c r="E500">
        <v>1</v>
      </c>
      <c r="F500">
        <v>1</v>
      </c>
      <c r="G500">
        <v>35</v>
      </c>
      <c r="H500">
        <v>3</v>
      </c>
      <c r="I500" t="s">
        <v>738</v>
      </c>
      <c r="J500" t="s">
        <v>739</v>
      </c>
      <c r="K500" t="s">
        <v>740</v>
      </c>
      <c r="L500">
        <v>1346</v>
      </c>
      <c r="N500">
        <v>1009</v>
      </c>
      <c r="O500" t="s">
        <v>741</v>
      </c>
      <c r="P500" t="s">
        <v>741</v>
      </c>
      <c r="Q500">
        <v>1</v>
      </c>
      <c r="W500">
        <v>0</v>
      </c>
      <c r="X500">
        <v>1286462142</v>
      </c>
      <c r="Y500">
        <f>(AT500*1)</f>
        <v>4.0000000000000001E-3</v>
      </c>
      <c r="AA500">
        <v>412.97</v>
      </c>
      <c r="AB500">
        <v>0</v>
      </c>
      <c r="AC500">
        <v>0</v>
      </c>
      <c r="AD500">
        <v>0</v>
      </c>
      <c r="AE500">
        <v>412.97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M500">
        <v>-2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4.0000000000000001E-3</v>
      </c>
      <c r="AU500" t="s">
        <v>21</v>
      </c>
      <c r="AV500">
        <v>0</v>
      </c>
      <c r="AW500">
        <v>2</v>
      </c>
      <c r="AX500">
        <v>150197243</v>
      </c>
      <c r="AY500">
        <v>1</v>
      </c>
      <c r="AZ500">
        <v>0</v>
      </c>
      <c r="BA500">
        <v>500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V500">
        <v>0</v>
      </c>
      <c r="CW500">
        <v>0</v>
      </c>
      <c r="CX500">
        <f>ROUND(Y500*Source!I493,9)</f>
        <v>0.496</v>
      </c>
      <c r="CY500">
        <f>AA500</f>
        <v>412.97</v>
      </c>
      <c r="CZ500">
        <f>AE500</f>
        <v>412.97</v>
      </c>
      <c r="DA500">
        <f>AI500</f>
        <v>1</v>
      </c>
      <c r="DB500">
        <f>ROUND((ROUND(AT500*CZ500,2)*1),6)</f>
        <v>1.65</v>
      </c>
      <c r="DC500">
        <f>ROUND((ROUND(AT500*AG500,2)*1),6)</f>
        <v>0</v>
      </c>
      <c r="DD500" t="s">
        <v>3</v>
      </c>
      <c r="DE500" t="s">
        <v>3</v>
      </c>
      <c r="DF500">
        <f t="shared" si="90"/>
        <v>204.83</v>
      </c>
      <c r="DG500">
        <f t="shared" si="91"/>
        <v>0</v>
      </c>
      <c r="DH500">
        <f t="shared" si="92"/>
        <v>0</v>
      </c>
      <c r="DI500">
        <f t="shared" si="93"/>
        <v>0</v>
      </c>
      <c r="DJ500">
        <f>DF500</f>
        <v>204.83</v>
      </c>
      <c r="DK500">
        <v>0</v>
      </c>
      <c r="DL500" t="s">
        <v>3</v>
      </c>
      <c r="DM500">
        <v>0</v>
      </c>
      <c r="DN500" t="s">
        <v>3</v>
      </c>
      <c r="DO500">
        <v>0</v>
      </c>
    </row>
    <row r="501" spans="1:119" x14ac:dyDescent="0.2">
      <c r="A501">
        <f>ROW(Source!A493)</f>
        <v>493</v>
      </c>
      <c r="B501">
        <v>150194011</v>
      </c>
      <c r="C501">
        <v>150197232</v>
      </c>
      <c r="D501">
        <v>147297226</v>
      </c>
      <c r="E501">
        <v>1</v>
      </c>
      <c r="F501">
        <v>1</v>
      </c>
      <c r="G501">
        <v>35</v>
      </c>
      <c r="H501">
        <v>3</v>
      </c>
      <c r="I501" t="s">
        <v>742</v>
      </c>
      <c r="J501" t="s">
        <v>743</v>
      </c>
      <c r="K501" t="s">
        <v>744</v>
      </c>
      <c r="L501">
        <v>1346</v>
      </c>
      <c r="N501">
        <v>1009</v>
      </c>
      <c r="O501" t="s">
        <v>741</v>
      </c>
      <c r="P501" t="s">
        <v>741</v>
      </c>
      <c r="Q501">
        <v>1</v>
      </c>
      <c r="W501">
        <v>0</v>
      </c>
      <c r="X501">
        <v>-1814974188</v>
      </c>
      <c r="Y501">
        <f>(AT501*1)</f>
        <v>2E-3</v>
      </c>
      <c r="AA501">
        <v>271.95999999999998</v>
      </c>
      <c r="AB501">
        <v>0</v>
      </c>
      <c r="AC501">
        <v>0</v>
      </c>
      <c r="AD501">
        <v>0</v>
      </c>
      <c r="AE501">
        <v>271.95999999999998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M501">
        <v>-2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2E-3</v>
      </c>
      <c r="AU501" t="s">
        <v>21</v>
      </c>
      <c r="AV501">
        <v>0</v>
      </c>
      <c r="AW501">
        <v>2</v>
      </c>
      <c r="AX501">
        <v>150197244</v>
      </c>
      <c r="AY501">
        <v>1</v>
      </c>
      <c r="AZ501">
        <v>0</v>
      </c>
      <c r="BA501">
        <v>501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V501">
        <v>0</v>
      </c>
      <c r="CW501">
        <v>0</v>
      </c>
      <c r="CX501">
        <f>ROUND(Y501*Source!I493,9)</f>
        <v>0.248</v>
      </c>
      <c r="CY501">
        <f>AA501</f>
        <v>271.95999999999998</v>
      </c>
      <c r="CZ501">
        <f>AE501</f>
        <v>271.95999999999998</v>
      </c>
      <c r="DA501">
        <f>AI501</f>
        <v>1</v>
      </c>
      <c r="DB501">
        <f>ROUND((ROUND(AT501*CZ501,2)*1),6)</f>
        <v>0.54</v>
      </c>
      <c r="DC501">
        <f>ROUND((ROUND(AT501*AG501,2)*1),6)</f>
        <v>0</v>
      </c>
      <c r="DD501" t="s">
        <v>3</v>
      </c>
      <c r="DE501" t="s">
        <v>3</v>
      </c>
      <c r="DF501">
        <f t="shared" si="90"/>
        <v>67.45</v>
      </c>
      <c r="DG501">
        <f t="shared" si="91"/>
        <v>0</v>
      </c>
      <c r="DH501">
        <f t="shared" si="92"/>
        <v>0</v>
      </c>
      <c r="DI501">
        <f t="shared" si="93"/>
        <v>0</v>
      </c>
      <c r="DJ501">
        <f>DF501</f>
        <v>67.45</v>
      </c>
      <c r="DK501">
        <v>0</v>
      </c>
      <c r="DL501" t="s">
        <v>3</v>
      </c>
      <c r="DM501">
        <v>0</v>
      </c>
      <c r="DN501" t="s">
        <v>3</v>
      </c>
      <c r="DO501">
        <v>0</v>
      </c>
    </row>
    <row r="502" spans="1:119" x14ac:dyDescent="0.2">
      <c r="A502">
        <f>ROW(Source!A493)</f>
        <v>493</v>
      </c>
      <c r="B502">
        <v>150194011</v>
      </c>
      <c r="C502">
        <v>150197232</v>
      </c>
      <c r="D502">
        <v>147297256</v>
      </c>
      <c r="E502">
        <v>1</v>
      </c>
      <c r="F502">
        <v>1</v>
      </c>
      <c r="G502">
        <v>35</v>
      </c>
      <c r="H502">
        <v>3</v>
      </c>
      <c r="I502" t="s">
        <v>745</v>
      </c>
      <c r="J502" t="s">
        <v>746</v>
      </c>
      <c r="K502" t="s">
        <v>747</v>
      </c>
      <c r="L502">
        <v>1346</v>
      </c>
      <c r="N502">
        <v>1009</v>
      </c>
      <c r="O502" t="s">
        <v>741</v>
      </c>
      <c r="P502" t="s">
        <v>741</v>
      </c>
      <c r="Q502">
        <v>1</v>
      </c>
      <c r="W502">
        <v>0</v>
      </c>
      <c r="X502">
        <v>-1116031774</v>
      </c>
      <c r="Y502">
        <f>(AT502*1)</f>
        <v>3.5000000000000001E-3</v>
      </c>
      <c r="AA502">
        <v>404.48</v>
      </c>
      <c r="AB502">
        <v>0</v>
      </c>
      <c r="AC502">
        <v>0</v>
      </c>
      <c r="AD502">
        <v>0</v>
      </c>
      <c r="AE502">
        <v>404.48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M502">
        <v>-2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3.5000000000000001E-3</v>
      </c>
      <c r="AU502" t="s">
        <v>21</v>
      </c>
      <c r="AV502">
        <v>0</v>
      </c>
      <c r="AW502">
        <v>2</v>
      </c>
      <c r="AX502">
        <v>150197245</v>
      </c>
      <c r="AY502">
        <v>1</v>
      </c>
      <c r="AZ502">
        <v>0</v>
      </c>
      <c r="BA502">
        <v>502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V502">
        <v>0</v>
      </c>
      <c r="CW502">
        <v>0</v>
      </c>
      <c r="CX502">
        <f>ROUND(Y502*Source!I493,9)</f>
        <v>0.434</v>
      </c>
      <c r="CY502">
        <f>AA502</f>
        <v>404.48</v>
      </c>
      <c r="CZ502">
        <f>AE502</f>
        <v>404.48</v>
      </c>
      <c r="DA502">
        <f>AI502</f>
        <v>1</v>
      </c>
      <c r="DB502">
        <f>ROUND((ROUND(AT502*CZ502,2)*1),6)</f>
        <v>1.42</v>
      </c>
      <c r="DC502">
        <f>ROUND((ROUND(AT502*AG502,2)*1),6)</f>
        <v>0</v>
      </c>
      <c r="DD502" t="s">
        <v>3</v>
      </c>
      <c r="DE502" t="s">
        <v>3</v>
      </c>
      <c r="DF502">
        <f t="shared" si="90"/>
        <v>175.54</v>
      </c>
      <c r="DG502">
        <f t="shared" si="91"/>
        <v>0</v>
      </c>
      <c r="DH502">
        <f t="shared" si="92"/>
        <v>0</v>
      </c>
      <c r="DI502">
        <f t="shared" si="93"/>
        <v>0</v>
      </c>
      <c r="DJ502">
        <f>DF502</f>
        <v>175.54</v>
      </c>
      <c r="DK502">
        <v>0</v>
      </c>
      <c r="DL502" t="s">
        <v>3</v>
      </c>
      <c r="DM502">
        <v>0</v>
      </c>
      <c r="DN502" t="s">
        <v>3</v>
      </c>
      <c r="DO502">
        <v>0</v>
      </c>
    </row>
    <row r="503" spans="1:119" x14ac:dyDescent="0.2">
      <c r="A503">
        <f>ROW(Source!A493)</f>
        <v>493</v>
      </c>
      <c r="B503">
        <v>150194011</v>
      </c>
      <c r="C503">
        <v>150197232</v>
      </c>
      <c r="D503">
        <v>147297361</v>
      </c>
      <c r="E503">
        <v>1</v>
      </c>
      <c r="F503">
        <v>1</v>
      </c>
      <c r="G503">
        <v>35</v>
      </c>
      <c r="H503">
        <v>3</v>
      </c>
      <c r="I503" t="s">
        <v>748</v>
      </c>
      <c r="J503" t="s">
        <v>749</v>
      </c>
      <c r="K503" t="s">
        <v>750</v>
      </c>
      <c r="L503">
        <v>1327</v>
      </c>
      <c r="N503">
        <v>1005</v>
      </c>
      <c r="O503" t="s">
        <v>751</v>
      </c>
      <c r="P503" t="s">
        <v>751</v>
      </c>
      <c r="Q503">
        <v>1</v>
      </c>
      <c r="W503">
        <v>0</v>
      </c>
      <c r="X503">
        <v>1402440005</v>
      </c>
      <c r="Y503">
        <f>(AT503*1)</f>
        <v>0.02</v>
      </c>
      <c r="AA503">
        <v>48.08</v>
      </c>
      <c r="AB503">
        <v>0</v>
      </c>
      <c r="AC503">
        <v>0</v>
      </c>
      <c r="AD503">
        <v>0</v>
      </c>
      <c r="AE503">
        <v>48.08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M503">
        <v>-2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0.02</v>
      </c>
      <c r="AU503" t="s">
        <v>21</v>
      </c>
      <c r="AV503">
        <v>0</v>
      </c>
      <c r="AW503">
        <v>2</v>
      </c>
      <c r="AX503">
        <v>150197246</v>
      </c>
      <c r="AY503">
        <v>1</v>
      </c>
      <c r="AZ503">
        <v>0</v>
      </c>
      <c r="BA503">
        <v>503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V503">
        <v>0</v>
      </c>
      <c r="CW503">
        <v>0</v>
      </c>
      <c r="CX503">
        <f>ROUND(Y503*Source!I493,9)</f>
        <v>2.48</v>
      </c>
      <c r="CY503">
        <f>AA503</f>
        <v>48.08</v>
      </c>
      <c r="CZ503">
        <f>AE503</f>
        <v>48.08</v>
      </c>
      <c r="DA503">
        <f>AI503</f>
        <v>1</v>
      </c>
      <c r="DB503">
        <f>ROUND((ROUND(AT503*CZ503,2)*1),6)</f>
        <v>0.96</v>
      </c>
      <c r="DC503">
        <f>ROUND((ROUND(AT503*AG503,2)*1),6)</f>
        <v>0</v>
      </c>
      <c r="DD503" t="s">
        <v>3</v>
      </c>
      <c r="DE503" t="s">
        <v>3</v>
      </c>
      <c r="DF503">
        <f t="shared" si="90"/>
        <v>119.24</v>
      </c>
      <c r="DG503">
        <f t="shared" si="91"/>
        <v>0</v>
      </c>
      <c r="DH503">
        <f t="shared" si="92"/>
        <v>0</v>
      </c>
      <c r="DI503">
        <f t="shared" si="93"/>
        <v>0</v>
      </c>
      <c r="DJ503">
        <f>DF503</f>
        <v>119.24</v>
      </c>
      <c r="DK503">
        <v>0</v>
      </c>
      <c r="DL503" t="s">
        <v>3</v>
      </c>
      <c r="DM503">
        <v>0</v>
      </c>
      <c r="DN503" t="s">
        <v>3</v>
      </c>
      <c r="DO503">
        <v>0</v>
      </c>
    </row>
    <row r="504" spans="1:119" x14ac:dyDescent="0.2">
      <c r="A504">
        <f>ROW(Source!A494)</f>
        <v>494</v>
      </c>
      <c r="B504">
        <v>150194011</v>
      </c>
      <c r="C504">
        <v>150197247</v>
      </c>
      <c r="D504">
        <v>147282019</v>
      </c>
      <c r="E504">
        <v>35</v>
      </c>
      <c r="F504">
        <v>1</v>
      </c>
      <c r="G504">
        <v>35</v>
      </c>
      <c r="H504">
        <v>1</v>
      </c>
      <c r="I504" t="s">
        <v>727</v>
      </c>
      <c r="J504" t="s">
        <v>3</v>
      </c>
      <c r="K504" t="s">
        <v>728</v>
      </c>
      <c r="L504">
        <v>1191</v>
      </c>
      <c r="N504">
        <v>1013</v>
      </c>
      <c r="O504" t="s">
        <v>729</v>
      </c>
      <c r="P504" t="s">
        <v>729</v>
      </c>
      <c r="Q504">
        <v>1</v>
      </c>
      <c r="W504">
        <v>0</v>
      </c>
      <c r="X504">
        <v>476480486</v>
      </c>
      <c r="Y504">
        <f>AT504</f>
        <v>0.72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M504">
        <v>-2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0.72</v>
      </c>
      <c r="AU504" t="s">
        <v>3</v>
      </c>
      <c r="AV504">
        <v>1</v>
      </c>
      <c r="AW504">
        <v>2</v>
      </c>
      <c r="AX504">
        <v>150197256</v>
      </c>
      <c r="AY504">
        <v>1</v>
      </c>
      <c r="AZ504">
        <v>0</v>
      </c>
      <c r="BA504">
        <v>504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U504">
        <f>ROUND(AT504*Source!I494*AH504*AL504,2)</f>
        <v>0</v>
      </c>
      <c r="CV504">
        <f>ROUND(Y504*Source!I494,9)</f>
        <v>1.44</v>
      </c>
      <c r="CW504">
        <v>0</v>
      </c>
      <c r="CX504">
        <f>ROUND(Y504*Source!I494,9)</f>
        <v>1.44</v>
      </c>
      <c r="CY504">
        <f>AD504</f>
        <v>0</v>
      </c>
      <c r="CZ504">
        <f>AH504</f>
        <v>0</v>
      </c>
      <c r="DA504">
        <f>AL504</f>
        <v>1</v>
      </c>
      <c r="DB504">
        <f>ROUND(ROUND(AT504*CZ504,2),6)</f>
        <v>0</v>
      </c>
      <c r="DC504">
        <f>ROUND(ROUND(AT504*AG504,2),6)</f>
        <v>0</v>
      </c>
      <c r="DD504" t="s">
        <v>3</v>
      </c>
      <c r="DE504" t="s">
        <v>3</v>
      </c>
      <c r="DF504">
        <f t="shared" si="90"/>
        <v>0</v>
      </c>
      <c r="DG504">
        <f t="shared" si="91"/>
        <v>0</v>
      </c>
      <c r="DH504">
        <f t="shared" si="92"/>
        <v>0</v>
      </c>
      <c r="DI504">
        <f t="shared" si="93"/>
        <v>0</v>
      </c>
      <c r="DJ504">
        <f>DI504</f>
        <v>0</v>
      </c>
      <c r="DK504">
        <v>0</v>
      </c>
      <c r="DL504" t="s">
        <v>3</v>
      </c>
      <c r="DM504">
        <v>0</v>
      </c>
      <c r="DN504" t="s">
        <v>3</v>
      </c>
      <c r="DO504">
        <v>0</v>
      </c>
    </row>
    <row r="505" spans="1:119" x14ac:dyDescent="0.2">
      <c r="A505">
        <f>ROW(Source!A494)</f>
        <v>494</v>
      </c>
      <c r="B505">
        <v>150194011</v>
      </c>
      <c r="C505">
        <v>150197247</v>
      </c>
      <c r="D505">
        <v>147297319</v>
      </c>
      <c r="E505">
        <v>1</v>
      </c>
      <c r="F505">
        <v>1</v>
      </c>
      <c r="G505">
        <v>35</v>
      </c>
      <c r="H505">
        <v>3</v>
      </c>
      <c r="I505" t="s">
        <v>738</v>
      </c>
      <c r="J505" t="s">
        <v>739</v>
      </c>
      <c r="K505" t="s">
        <v>740</v>
      </c>
      <c r="L505">
        <v>1346</v>
      </c>
      <c r="N505">
        <v>1009</v>
      </c>
      <c r="O505" t="s">
        <v>741</v>
      </c>
      <c r="P505" t="s">
        <v>741</v>
      </c>
      <c r="Q505">
        <v>1</v>
      </c>
      <c r="W505">
        <v>0</v>
      </c>
      <c r="X505">
        <v>1286462142</v>
      </c>
      <c r="Y505">
        <f>AT505</f>
        <v>5.0000000000000001E-4</v>
      </c>
      <c r="AA505">
        <v>412.97</v>
      </c>
      <c r="AB505">
        <v>0</v>
      </c>
      <c r="AC505">
        <v>0</v>
      </c>
      <c r="AD505">
        <v>0</v>
      </c>
      <c r="AE505">
        <v>412.97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M505">
        <v>-2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5.0000000000000001E-4</v>
      </c>
      <c r="AU505" t="s">
        <v>3</v>
      </c>
      <c r="AV505">
        <v>0</v>
      </c>
      <c r="AW505">
        <v>2</v>
      </c>
      <c r="AX505">
        <v>150197257</v>
      </c>
      <c r="AY505">
        <v>1</v>
      </c>
      <c r="AZ505">
        <v>0</v>
      </c>
      <c r="BA505">
        <v>505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V505">
        <v>0</v>
      </c>
      <c r="CW505">
        <v>0</v>
      </c>
      <c r="CX505">
        <f>ROUND(Y505*Source!I494,9)</f>
        <v>1E-3</v>
      </c>
      <c r="CY505">
        <f>AA505</f>
        <v>412.97</v>
      </c>
      <c r="CZ505">
        <f>AE505</f>
        <v>412.97</v>
      </c>
      <c r="DA505">
        <f>AI505</f>
        <v>1</v>
      </c>
      <c r="DB505">
        <f>ROUND(ROUND(AT505*CZ505,2),6)</f>
        <v>0.21</v>
      </c>
      <c r="DC505">
        <f>ROUND(ROUND(AT505*AG505,2),6)</f>
        <v>0</v>
      </c>
      <c r="DD505" t="s">
        <v>3</v>
      </c>
      <c r="DE505" t="s">
        <v>3</v>
      </c>
      <c r="DF505">
        <f t="shared" si="90"/>
        <v>0.41</v>
      </c>
      <c r="DG505">
        <f t="shared" si="91"/>
        <v>0</v>
      </c>
      <c r="DH505">
        <f t="shared" si="92"/>
        <v>0</v>
      </c>
      <c r="DI505">
        <f t="shared" si="93"/>
        <v>0</v>
      </c>
      <c r="DJ505">
        <f>DF505</f>
        <v>0.41</v>
      </c>
      <c r="DK505">
        <v>0</v>
      </c>
      <c r="DL505" t="s">
        <v>3</v>
      </c>
      <c r="DM505">
        <v>0</v>
      </c>
      <c r="DN505" t="s">
        <v>3</v>
      </c>
      <c r="DO505">
        <v>0</v>
      </c>
    </row>
    <row r="506" spans="1:119" x14ac:dyDescent="0.2">
      <c r="A506">
        <f>ROW(Source!A494)</f>
        <v>494</v>
      </c>
      <c r="B506">
        <v>150194011</v>
      </c>
      <c r="C506">
        <v>150197247</v>
      </c>
      <c r="D506">
        <v>147297361</v>
      </c>
      <c r="E506">
        <v>1</v>
      </c>
      <c r="F506">
        <v>1</v>
      </c>
      <c r="G506">
        <v>35</v>
      </c>
      <c r="H506">
        <v>3</v>
      </c>
      <c r="I506" t="s">
        <v>748</v>
      </c>
      <c r="J506" t="s">
        <v>749</v>
      </c>
      <c r="K506" t="s">
        <v>750</v>
      </c>
      <c r="L506">
        <v>1327</v>
      </c>
      <c r="N506">
        <v>1005</v>
      </c>
      <c r="O506" t="s">
        <v>751</v>
      </c>
      <c r="P506" t="s">
        <v>751</v>
      </c>
      <c r="Q506">
        <v>1</v>
      </c>
      <c r="W506">
        <v>0</v>
      </c>
      <c r="X506">
        <v>1402440005</v>
      </c>
      <c r="Y506">
        <f>AT506</f>
        <v>0.05</v>
      </c>
      <c r="AA506">
        <v>48.08</v>
      </c>
      <c r="AB506">
        <v>0</v>
      </c>
      <c r="AC506">
        <v>0</v>
      </c>
      <c r="AD506">
        <v>0</v>
      </c>
      <c r="AE506">
        <v>48.08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M506">
        <v>-2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0.05</v>
      </c>
      <c r="AU506" t="s">
        <v>3</v>
      </c>
      <c r="AV506">
        <v>0</v>
      </c>
      <c r="AW506">
        <v>2</v>
      </c>
      <c r="AX506">
        <v>150197258</v>
      </c>
      <c r="AY506">
        <v>1</v>
      </c>
      <c r="AZ506">
        <v>0</v>
      </c>
      <c r="BA506">
        <v>506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V506">
        <v>0</v>
      </c>
      <c r="CW506">
        <v>0</v>
      </c>
      <c r="CX506">
        <f>ROUND(Y506*Source!I494,9)</f>
        <v>0.1</v>
      </c>
      <c r="CY506">
        <f>AA506</f>
        <v>48.08</v>
      </c>
      <c r="CZ506">
        <f>AE506</f>
        <v>48.08</v>
      </c>
      <c r="DA506">
        <f>AI506</f>
        <v>1</v>
      </c>
      <c r="DB506">
        <f>ROUND(ROUND(AT506*CZ506,2),6)</f>
        <v>2.4</v>
      </c>
      <c r="DC506">
        <f>ROUND(ROUND(AT506*AG506,2),6)</f>
        <v>0</v>
      </c>
      <c r="DD506" t="s">
        <v>3</v>
      </c>
      <c r="DE506" t="s">
        <v>3</v>
      </c>
      <c r="DF506">
        <f t="shared" si="90"/>
        <v>4.8099999999999996</v>
      </c>
      <c r="DG506">
        <f t="shared" si="91"/>
        <v>0</v>
      </c>
      <c r="DH506">
        <f t="shared" si="92"/>
        <v>0</v>
      </c>
      <c r="DI506">
        <f t="shared" si="93"/>
        <v>0</v>
      </c>
      <c r="DJ506">
        <f>DF506</f>
        <v>4.8099999999999996</v>
      </c>
      <c r="DK506">
        <v>0</v>
      </c>
      <c r="DL506" t="s">
        <v>3</v>
      </c>
      <c r="DM506">
        <v>0</v>
      </c>
      <c r="DN506" t="s">
        <v>3</v>
      </c>
      <c r="DO506">
        <v>0</v>
      </c>
    </row>
    <row r="507" spans="1:119" x14ac:dyDescent="0.2">
      <c r="A507">
        <f>ROW(Source!A494)</f>
        <v>494</v>
      </c>
      <c r="B507">
        <v>150194011</v>
      </c>
      <c r="C507">
        <v>150197247</v>
      </c>
      <c r="D507">
        <v>147297367</v>
      </c>
      <c r="E507">
        <v>1</v>
      </c>
      <c r="F507">
        <v>1</v>
      </c>
      <c r="G507">
        <v>35</v>
      </c>
      <c r="H507">
        <v>3</v>
      </c>
      <c r="I507" t="s">
        <v>752</v>
      </c>
      <c r="J507" t="s">
        <v>753</v>
      </c>
      <c r="K507" t="s">
        <v>754</v>
      </c>
      <c r="L507">
        <v>1346</v>
      </c>
      <c r="N507">
        <v>1009</v>
      </c>
      <c r="O507" t="s">
        <v>741</v>
      </c>
      <c r="P507" t="s">
        <v>741</v>
      </c>
      <c r="Q507">
        <v>1</v>
      </c>
      <c r="W507">
        <v>0</v>
      </c>
      <c r="X507">
        <v>-20334964</v>
      </c>
      <c r="Y507">
        <f>AT507</f>
        <v>0.05</v>
      </c>
      <c r="AA507">
        <v>29.29</v>
      </c>
      <c r="AB507">
        <v>0</v>
      </c>
      <c r="AC507">
        <v>0</v>
      </c>
      <c r="AD507">
        <v>0</v>
      </c>
      <c r="AE507">
        <v>29.29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M507">
        <v>-2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0.05</v>
      </c>
      <c r="AU507" t="s">
        <v>3</v>
      </c>
      <c r="AV507">
        <v>0</v>
      </c>
      <c r="AW507">
        <v>2</v>
      </c>
      <c r="AX507">
        <v>150197259</v>
      </c>
      <c r="AY507">
        <v>1</v>
      </c>
      <c r="AZ507">
        <v>0</v>
      </c>
      <c r="BA507">
        <v>507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V507">
        <v>0</v>
      </c>
      <c r="CW507">
        <v>0</v>
      </c>
      <c r="CX507">
        <f>ROUND(Y507*Source!I494,9)</f>
        <v>0.1</v>
      </c>
      <c r="CY507">
        <f>AA507</f>
        <v>29.29</v>
      </c>
      <c r="CZ507">
        <f>AE507</f>
        <v>29.29</v>
      </c>
      <c r="DA507">
        <f>AI507</f>
        <v>1</v>
      </c>
      <c r="DB507">
        <f>ROUND(ROUND(AT507*CZ507,2),6)</f>
        <v>1.46</v>
      </c>
      <c r="DC507">
        <f>ROUND(ROUND(AT507*AG507,2),6)</f>
        <v>0</v>
      </c>
      <c r="DD507" t="s">
        <v>3</v>
      </c>
      <c r="DE507" t="s">
        <v>3</v>
      </c>
      <c r="DF507">
        <f t="shared" si="90"/>
        <v>2.93</v>
      </c>
      <c r="DG507">
        <f t="shared" si="91"/>
        <v>0</v>
      </c>
      <c r="DH507">
        <f t="shared" si="92"/>
        <v>0</v>
      </c>
      <c r="DI507">
        <f t="shared" si="93"/>
        <v>0</v>
      </c>
      <c r="DJ507">
        <f>DF507</f>
        <v>2.93</v>
      </c>
      <c r="DK507">
        <v>0</v>
      </c>
      <c r="DL507" t="s">
        <v>3</v>
      </c>
      <c r="DM507">
        <v>0</v>
      </c>
      <c r="DN507" t="s">
        <v>3</v>
      </c>
      <c r="DO507">
        <v>0</v>
      </c>
    </row>
    <row r="508" spans="1:119" x14ac:dyDescent="0.2">
      <c r="A508">
        <f>ROW(Source!A495)</f>
        <v>495</v>
      </c>
      <c r="B508">
        <v>150194011</v>
      </c>
      <c r="C508">
        <v>150197260</v>
      </c>
      <c r="D508">
        <v>147282019</v>
      </c>
      <c r="E508">
        <v>35</v>
      </c>
      <c r="F508">
        <v>1</v>
      </c>
      <c r="G508">
        <v>35</v>
      </c>
      <c r="H508">
        <v>1</v>
      </c>
      <c r="I508" t="s">
        <v>727</v>
      </c>
      <c r="J508" t="s">
        <v>3</v>
      </c>
      <c r="K508" t="s">
        <v>728</v>
      </c>
      <c r="L508">
        <v>1191</v>
      </c>
      <c r="N508">
        <v>1013</v>
      </c>
      <c r="O508" t="s">
        <v>729</v>
      </c>
      <c r="P508" t="s">
        <v>729</v>
      </c>
      <c r="Q508">
        <v>1</v>
      </c>
      <c r="W508">
        <v>0</v>
      </c>
      <c r="X508">
        <v>476480486</v>
      </c>
      <c r="Y508">
        <f>(AT508*11)</f>
        <v>2.2000000000000002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M508">
        <v>-2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0.2</v>
      </c>
      <c r="AU508" t="s">
        <v>33</v>
      </c>
      <c r="AV508">
        <v>1</v>
      </c>
      <c r="AW508">
        <v>2</v>
      </c>
      <c r="AX508">
        <v>150197267</v>
      </c>
      <c r="AY508">
        <v>1</v>
      </c>
      <c r="AZ508">
        <v>0</v>
      </c>
      <c r="BA508">
        <v>508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U508">
        <f>ROUND(AT508*Source!I495*AH508*AL508,2)</f>
        <v>0</v>
      </c>
      <c r="CV508">
        <f>ROUND(Y508*Source!I495,9)</f>
        <v>4.4000000000000004</v>
      </c>
      <c r="CW508">
        <v>0</v>
      </c>
      <c r="CX508">
        <f>ROUND(Y508*Source!I495,9)</f>
        <v>4.4000000000000004</v>
      </c>
      <c r="CY508">
        <f>AD508</f>
        <v>0</v>
      </c>
      <c r="CZ508">
        <f>AH508</f>
        <v>0</v>
      </c>
      <c r="DA508">
        <f>AL508</f>
        <v>1</v>
      </c>
      <c r="DB508">
        <f>ROUND((ROUND(AT508*CZ508,2)*11),6)</f>
        <v>0</v>
      </c>
      <c r="DC508">
        <f>ROUND((ROUND(AT508*AG508,2)*11),6)</f>
        <v>0</v>
      </c>
      <c r="DD508" t="s">
        <v>3</v>
      </c>
      <c r="DE508" t="s">
        <v>3</v>
      </c>
      <c r="DF508">
        <f t="shared" si="90"/>
        <v>0</v>
      </c>
      <c r="DG508">
        <f t="shared" si="91"/>
        <v>0</v>
      </c>
      <c r="DH508">
        <f t="shared" si="92"/>
        <v>0</v>
      </c>
      <c r="DI508">
        <f t="shared" si="93"/>
        <v>0</v>
      </c>
      <c r="DJ508">
        <f>DI508</f>
        <v>0</v>
      </c>
      <c r="DK508">
        <v>0</v>
      </c>
      <c r="DL508" t="s">
        <v>3</v>
      </c>
      <c r="DM508">
        <v>0</v>
      </c>
      <c r="DN508" t="s">
        <v>3</v>
      </c>
      <c r="DO508">
        <v>0</v>
      </c>
    </row>
    <row r="509" spans="1:119" x14ac:dyDescent="0.2">
      <c r="A509">
        <f>ROW(Source!A495)</f>
        <v>495</v>
      </c>
      <c r="B509">
        <v>150194011</v>
      </c>
      <c r="C509">
        <v>150197260</v>
      </c>
      <c r="D509">
        <v>147297361</v>
      </c>
      <c r="E509">
        <v>1</v>
      </c>
      <c r="F509">
        <v>1</v>
      </c>
      <c r="G509">
        <v>35</v>
      </c>
      <c r="H509">
        <v>3</v>
      </c>
      <c r="I509" t="s">
        <v>748</v>
      </c>
      <c r="J509" t="s">
        <v>749</v>
      </c>
      <c r="K509" t="s">
        <v>750</v>
      </c>
      <c r="L509">
        <v>1327</v>
      </c>
      <c r="N509">
        <v>1005</v>
      </c>
      <c r="O509" t="s">
        <v>751</v>
      </c>
      <c r="P509" t="s">
        <v>751</v>
      </c>
      <c r="Q509">
        <v>1</v>
      </c>
      <c r="W509">
        <v>0</v>
      </c>
      <c r="X509">
        <v>1402440005</v>
      </c>
      <c r="Y509">
        <f>(AT509*11)</f>
        <v>1.1000000000000001</v>
      </c>
      <c r="AA509">
        <v>48.08</v>
      </c>
      <c r="AB509">
        <v>0</v>
      </c>
      <c r="AC509">
        <v>0</v>
      </c>
      <c r="AD509">
        <v>0</v>
      </c>
      <c r="AE509">
        <v>48.08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M509">
        <v>-2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3</v>
      </c>
      <c r="AT509">
        <v>0.1</v>
      </c>
      <c r="AU509" t="s">
        <v>33</v>
      </c>
      <c r="AV509">
        <v>0</v>
      </c>
      <c r="AW509">
        <v>2</v>
      </c>
      <c r="AX509">
        <v>150197268</v>
      </c>
      <c r="AY509">
        <v>1</v>
      </c>
      <c r="AZ509">
        <v>0</v>
      </c>
      <c r="BA509">
        <v>509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V509">
        <v>0</v>
      </c>
      <c r="CW509">
        <v>0</v>
      </c>
      <c r="CX509">
        <f>ROUND(Y509*Source!I495,9)</f>
        <v>2.2000000000000002</v>
      </c>
      <c r="CY509">
        <f>AA509</f>
        <v>48.08</v>
      </c>
      <c r="CZ509">
        <f>AE509</f>
        <v>48.08</v>
      </c>
      <c r="DA509">
        <f>AI509</f>
        <v>1</v>
      </c>
      <c r="DB509">
        <f>ROUND((ROUND(AT509*CZ509,2)*11),6)</f>
        <v>52.91</v>
      </c>
      <c r="DC509">
        <f>ROUND((ROUND(AT509*AG509,2)*11),6)</f>
        <v>0</v>
      </c>
      <c r="DD509" t="s">
        <v>3</v>
      </c>
      <c r="DE509" t="s">
        <v>3</v>
      </c>
      <c r="DF509">
        <f t="shared" si="90"/>
        <v>105.78</v>
      </c>
      <c r="DG509">
        <f t="shared" si="91"/>
        <v>0</v>
      </c>
      <c r="DH509">
        <f t="shared" si="92"/>
        <v>0</v>
      </c>
      <c r="DI509">
        <f t="shared" si="93"/>
        <v>0</v>
      </c>
      <c r="DJ509">
        <f>DF509</f>
        <v>105.78</v>
      </c>
      <c r="DK509">
        <v>0</v>
      </c>
      <c r="DL509" t="s">
        <v>3</v>
      </c>
      <c r="DM509">
        <v>0</v>
      </c>
      <c r="DN509" t="s">
        <v>3</v>
      </c>
      <c r="DO509">
        <v>0</v>
      </c>
    </row>
    <row r="510" spans="1:119" x14ac:dyDescent="0.2">
      <c r="A510">
        <f>ROW(Source!A495)</f>
        <v>495</v>
      </c>
      <c r="B510">
        <v>150194011</v>
      </c>
      <c r="C510">
        <v>150197260</v>
      </c>
      <c r="D510">
        <v>147297367</v>
      </c>
      <c r="E510">
        <v>1</v>
      </c>
      <c r="F510">
        <v>1</v>
      </c>
      <c r="G510">
        <v>35</v>
      </c>
      <c r="H510">
        <v>3</v>
      </c>
      <c r="I510" t="s">
        <v>752</v>
      </c>
      <c r="J510" t="s">
        <v>753</v>
      </c>
      <c r="K510" t="s">
        <v>754</v>
      </c>
      <c r="L510">
        <v>1346</v>
      </c>
      <c r="N510">
        <v>1009</v>
      </c>
      <c r="O510" t="s">
        <v>741</v>
      </c>
      <c r="P510" t="s">
        <v>741</v>
      </c>
      <c r="Q510">
        <v>1</v>
      </c>
      <c r="W510">
        <v>0</v>
      </c>
      <c r="X510">
        <v>-20334964</v>
      </c>
      <c r="Y510">
        <f>(AT510*11)</f>
        <v>1.1000000000000001</v>
      </c>
      <c r="AA510">
        <v>29.29</v>
      </c>
      <c r="AB510">
        <v>0</v>
      </c>
      <c r="AC510">
        <v>0</v>
      </c>
      <c r="AD510">
        <v>0</v>
      </c>
      <c r="AE510">
        <v>29.29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M510">
        <v>-2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0.1</v>
      </c>
      <c r="AU510" t="s">
        <v>33</v>
      </c>
      <c r="AV510">
        <v>0</v>
      </c>
      <c r="AW510">
        <v>2</v>
      </c>
      <c r="AX510">
        <v>150197269</v>
      </c>
      <c r="AY510">
        <v>1</v>
      </c>
      <c r="AZ510">
        <v>0</v>
      </c>
      <c r="BA510">
        <v>510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V510">
        <v>0</v>
      </c>
      <c r="CW510">
        <v>0</v>
      </c>
      <c r="CX510">
        <f>ROUND(Y510*Source!I495,9)</f>
        <v>2.2000000000000002</v>
      </c>
      <c r="CY510">
        <f>AA510</f>
        <v>29.29</v>
      </c>
      <c r="CZ510">
        <f>AE510</f>
        <v>29.29</v>
      </c>
      <c r="DA510">
        <f>AI510</f>
        <v>1</v>
      </c>
      <c r="DB510">
        <f>ROUND((ROUND(AT510*CZ510,2)*11),6)</f>
        <v>32.229999999999997</v>
      </c>
      <c r="DC510">
        <f>ROUND((ROUND(AT510*AG510,2)*11),6)</f>
        <v>0</v>
      </c>
      <c r="DD510" t="s">
        <v>3</v>
      </c>
      <c r="DE510" t="s">
        <v>3</v>
      </c>
      <c r="DF510">
        <f t="shared" si="90"/>
        <v>64.44</v>
      </c>
      <c r="DG510">
        <f t="shared" si="91"/>
        <v>0</v>
      </c>
      <c r="DH510">
        <f t="shared" si="92"/>
        <v>0</v>
      </c>
      <c r="DI510">
        <f t="shared" si="93"/>
        <v>0</v>
      </c>
      <c r="DJ510">
        <f>DF510</f>
        <v>64.44</v>
      </c>
      <c r="DK510">
        <v>0</v>
      </c>
      <c r="DL510" t="s">
        <v>3</v>
      </c>
      <c r="DM510">
        <v>0</v>
      </c>
      <c r="DN510" t="s">
        <v>3</v>
      </c>
      <c r="DO510">
        <v>0</v>
      </c>
    </row>
    <row r="511" spans="1:119" x14ac:dyDescent="0.2">
      <c r="A511">
        <f>ROW(Source!A496)</f>
        <v>496</v>
      </c>
      <c r="B511">
        <v>150194011</v>
      </c>
      <c r="C511">
        <v>150197270</v>
      </c>
      <c r="D511">
        <v>147282019</v>
      </c>
      <c r="E511">
        <v>35</v>
      </c>
      <c r="F511">
        <v>1</v>
      </c>
      <c r="G511">
        <v>35</v>
      </c>
      <c r="H511">
        <v>1</v>
      </c>
      <c r="I511" t="s">
        <v>727</v>
      </c>
      <c r="J511" t="s">
        <v>3</v>
      </c>
      <c r="K511" t="s">
        <v>728</v>
      </c>
      <c r="L511">
        <v>1191</v>
      </c>
      <c r="N511">
        <v>1013</v>
      </c>
      <c r="O511" t="s">
        <v>729</v>
      </c>
      <c r="P511" t="s">
        <v>729</v>
      </c>
      <c r="Q511">
        <v>1</v>
      </c>
      <c r="W511">
        <v>0</v>
      </c>
      <c r="X511">
        <v>476480486</v>
      </c>
      <c r="Y511">
        <f t="shared" ref="Y511:Y516" si="94">AT511</f>
        <v>0.26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M511">
        <v>-2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0.26</v>
      </c>
      <c r="AU511" t="s">
        <v>3</v>
      </c>
      <c r="AV511">
        <v>1</v>
      </c>
      <c r="AW511">
        <v>2</v>
      </c>
      <c r="AX511">
        <v>150197277</v>
      </c>
      <c r="AY511">
        <v>1</v>
      </c>
      <c r="AZ511">
        <v>0</v>
      </c>
      <c r="BA511">
        <v>511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U511">
        <f>ROUND(AT511*Source!I496*AH511*AL511,2)</f>
        <v>0</v>
      </c>
      <c r="CV511">
        <f>ROUND(Y511*Source!I496,9)</f>
        <v>0.26</v>
      </c>
      <c r="CW511">
        <v>0</v>
      </c>
      <c r="CX511">
        <f>ROUND(Y511*Source!I496,9)</f>
        <v>0.26</v>
      </c>
      <c r="CY511">
        <f>AD511</f>
        <v>0</v>
      </c>
      <c r="CZ511">
        <f>AH511</f>
        <v>0</v>
      </c>
      <c r="DA511">
        <f>AL511</f>
        <v>1</v>
      </c>
      <c r="DB511">
        <f t="shared" ref="DB511:DB516" si="95">ROUND(ROUND(AT511*CZ511,2),6)</f>
        <v>0</v>
      </c>
      <c r="DC511">
        <f t="shared" ref="DC511:DC516" si="96">ROUND(ROUND(AT511*AG511,2),6)</f>
        <v>0</v>
      </c>
      <c r="DD511" t="s">
        <v>3</v>
      </c>
      <c r="DE511" t="s">
        <v>3</v>
      </c>
      <c r="DF511">
        <f t="shared" si="90"/>
        <v>0</v>
      </c>
      <c r="DG511">
        <f t="shared" si="91"/>
        <v>0</v>
      </c>
      <c r="DH511">
        <f t="shared" si="92"/>
        <v>0</v>
      </c>
      <c r="DI511">
        <f t="shared" si="93"/>
        <v>0</v>
      </c>
      <c r="DJ511">
        <f>DI511</f>
        <v>0</v>
      </c>
      <c r="DK511">
        <v>0</v>
      </c>
      <c r="DL511" t="s">
        <v>3</v>
      </c>
      <c r="DM511">
        <v>0</v>
      </c>
      <c r="DN511" t="s">
        <v>3</v>
      </c>
      <c r="DO511">
        <v>0</v>
      </c>
    </row>
    <row r="512" spans="1:119" x14ac:dyDescent="0.2">
      <c r="A512">
        <f>ROW(Source!A496)</f>
        <v>496</v>
      </c>
      <c r="B512">
        <v>150194011</v>
      </c>
      <c r="C512">
        <v>150197270</v>
      </c>
      <c r="D512">
        <v>147297367</v>
      </c>
      <c r="E512">
        <v>1</v>
      </c>
      <c r="F512">
        <v>1</v>
      </c>
      <c r="G512">
        <v>35</v>
      </c>
      <c r="H512">
        <v>3</v>
      </c>
      <c r="I512" t="s">
        <v>752</v>
      </c>
      <c r="J512" t="s">
        <v>753</v>
      </c>
      <c r="K512" t="s">
        <v>754</v>
      </c>
      <c r="L512">
        <v>1346</v>
      </c>
      <c r="N512">
        <v>1009</v>
      </c>
      <c r="O512" t="s">
        <v>741</v>
      </c>
      <c r="P512" t="s">
        <v>741</v>
      </c>
      <c r="Q512">
        <v>1</v>
      </c>
      <c r="W512">
        <v>0</v>
      </c>
      <c r="X512">
        <v>-20334964</v>
      </c>
      <c r="Y512">
        <f t="shared" si="94"/>
        <v>1E-3</v>
      </c>
      <c r="AA512">
        <v>29.29</v>
      </c>
      <c r="AB512">
        <v>0</v>
      </c>
      <c r="AC512">
        <v>0</v>
      </c>
      <c r="AD512">
        <v>0</v>
      </c>
      <c r="AE512">
        <v>29.29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M512">
        <v>-2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3</v>
      </c>
      <c r="AT512">
        <v>1E-3</v>
      </c>
      <c r="AU512" t="s">
        <v>3</v>
      </c>
      <c r="AV512">
        <v>0</v>
      </c>
      <c r="AW512">
        <v>2</v>
      </c>
      <c r="AX512">
        <v>150197278</v>
      </c>
      <c r="AY512">
        <v>1</v>
      </c>
      <c r="AZ512">
        <v>0</v>
      </c>
      <c r="BA512">
        <v>512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V512">
        <v>0</v>
      </c>
      <c r="CW512">
        <v>0</v>
      </c>
      <c r="CX512">
        <f>ROUND(Y512*Source!I496,9)</f>
        <v>1E-3</v>
      </c>
      <c r="CY512">
        <f>AA512</f>
        <v>29.29</v>
      </c>
      <c r="CZ512">
        <f>AE512</f>
        <v>29.29</v>
      </c>
      <c r="DA512">
        <f>AI512</f>
        <v>1</v>
      </c>
      <c r="DB512">
        <f t="shared" si="95"/>
        <v>0.03</v>
      </c>
      <c r="DC512">
        <f t="shared" si="96"/>
        <v>0</v>
      </c>
      <c r="DD512" t="s">
        <v>3</v>
      </c>
      <c r="DE512" t="s">
        <v>3</v>
      </c>
      <c r="DF512">
        <f t="shared" si="90"/>
        <v>0.03</v>
      </c>
      <c r="DG512">
        <f t="shared" si="91"/>
        <v>0</v>
      </c>
      <c r="DH512">
        <f t="shared" si="92"/>
        <v>0</v>
      </c>
      <c r="DI512">
        <f t="shared" si="93"/>
        <v>0</v>
      </c>
      <c r="DJ512">
        <f>DF512</f>
        <v>0.03</v>
      </c>
      <c r="DK512">
        <v>0</v>
      </c>
      <c r="DL512" t="s">
        <v>3</v>
      </c>
      <c r="DM512">
        <v>0</v>
      </c>
      <c r="DN512" t="s">
        <v>3</v>
      </c>
      <c r="DO512">
        <v>0</v>
      </c>
    </row>
    <row r="513" spans="1:119" x14ac:dyDescent="0.2">
      <c r="A513">
        <f>ROW(Source!A496)</f>
        <v>496</v>
      </c>
      <c r="B513">
        <v>150194011</v>
      </c>
      <c r="C513">
        <v>150197270</v>
      </c>
      <c r="D513">
        <v>147295794</v>
      </c>
      <c r="E513">
        <v>1</v>
      </c>
      <c r="F513">
        <v>1</v>
      </c>
      <c r="G513">
        <v>35</v>
      </c>
      <c r="H513">
        <v>3</v>
      </c>
      <c r="I513" t="s">
        <v>755</v>
      </c>
      <c r="J513" t="s">
        <v>756</v>
      </c>
      <c r="K513" t="s">
        <v>757</v>
      </c>
      <c r="L513">
        <v>1296</v>
      </c>
      <c r="N513">
        <v>1002</v>
      </c>
      <c r="O513" t="s">
        <v>758</v>
      </c>
      <c r="P513" t="s">
        <v>758</v>
      </c>
      <c r="Q513">
        <v>1</v>
      </c>
      <c r="W513">
        <v>0</v>
      </c>
      <c r="X513">
        <v>-1791503361</v>
      </c>
      <c r="Y513">
        <f t="shared" si="94"/>
        <v>1E-3</v>
      </c>
      <c r="AA513">
        <v>13856.59</v>
      </c>
      <c r="AB513">
        <v>0</v>
      </c>
      <c r="AC513">
        <v>0</v>
      </c>
      <c r="AD513">
        <v>0</v>
      </c>
      <c r="AE513">
        <v>13856.59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M513">
        <v>-2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1E-3</v>
      </c>
      <c r="AU513" t="s">
        <v>3</v>
      </c>
      <c r="AV513">
        <v>0</v>
      </c>
      <c r="AW513">
        <v>2</v>
      </c>
      <c r="AX513">
        <v>150197279</v>
      </c>
      <c r="AY513">
        <v>1</v>
      </c>
      <c r="AZ513">
        <v>0</v>
      </c>
      <c r="BA513">
        <v>513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V513">
        <v>0</v>
      </c>
      <c r="CW513">
        <v>0</v>
      </c>
      <c r="CX513">
        <f>ROUND(Y513*Source!I496,9)</f>
        <v>1E-3</v>
      </c>
      <c r="CY513">
        <f>AA513</f>
        <v>13856.59</v>
      </c>
      <c r="CZ513">
        <f>AE513</f>
        <v>13856.59</v>
      </c>
      <c r="DA513">
        <f>AI513</f>
        <v>1</v>
      </c>
      <c r="DB513">
        <f t="shared" si="95"/>
        <v>13.86</v>
      </c>
      <c r="DC513">
        <f t="shared" si="96"/>
        <v>0</v>
      </c>
      <c r="DD513" t="s">
        <v>3</v>
      </c>
      <c r="DE513" t="s">
        <v>3</v>
      </c>
      <c r="DF513">
        <f t="shared" ref="DF513:DF576" si="97">ROUND(ROUND(AE513,2)*CX513,2)</f>
        <v>13.86</v>
      </c>
      <c r="DG513">
        <f t="shared" ref="DG513:DG576" si="98">ROUND(ROUND(AF513,2)*CX513,2)</f>
        <v>0</v>
      </c>
      <c r="DH513">
        <f t="shared" ref="DH513:DH576" si="99">ROUND(ROUND(AG513,2)*CX513,2)</f>
        <v>0</v>
      </c>
      <c r="DI513">
        <f t="shared" ref="DI513:DI576" si="100">ROUND(ROUND(AH513,2)*CX513,2)</f>
        <v>0</v>
      </c>
      <c r="DJ513">
        <f>DF513</f>
        <v>13.86</v>
      </c>
      <c r="DK513">
        <v>0</v>
      </c>
      <c r="DL513" t="s">
        <v>3</v>
      </c>
      <c r="DM513">
        <v>0</v>
      </c>
      <c r="DN513" t="s">
        <v>3</v>
      </c>
      <c r="DO513">
        <v>0</v>
      </c>
    </row>
    <row r="514" spans="1:119" x14ac:dyDescent="0.2">
      <c r="A514">
        <f>ROW(Source!A532)</f>
        <v>532</v>
      </c>
      <c r="B514">
        <v>150194011</v>
      </c>
      <c r="C514">
        <v>150197280</v>
      </c>
      <c r="D514">
        <v>147282019</v>
      </c>
      <c r="E514">
        <v>35</v>
      </c>
      <c r="F514">
        <v>1</v>
      </c>
      <c r="G514">
        <v>35</v>
      </c>
      <c r="H514">
        <v>1</v>
      </c>
      <c r="I514" t="s">
        <v>727</v>
      </c>
      <c r="J514" t="s">
        <v>3</v>
      </c>
      <c r="K514" t="s">
        <v>728</v>
      </c>
      <c r="L514">
        <v>1191</v>
      </c>
      <c r="N514">
        <v>1013</v>
      </c>
      <c r="O514" t="s">
        <v>729</v>
      </c>
      <c r="P514" t="s">
        <v>729</v>
      </c>
      <c r="Q514">
        <v>1</v>
      </c>
      <c r="W514">
        <v>0</v>
      </c>
      <c r="X514">
        <v>476480486</v>
      </c>
      <c r="Y514">
        <f t="shared" si="94"/>
        <v>0.28000000000000003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M514">
        <v>-2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0.28000000000000003</v>
      </c>
      <c r="AU514" t="s">
        <v>3</v>
      </c>
      <c r="AV514">
        <v>1</v>
      </c>
      <c r="AW514">
        <v>2</v>
      </c>
      <c r="AX514">
        <v>150197287</v>
      </c>
      <c r="AY514">
        <v>1</v>
      </c>
      <c r="AZ514">
        <v>0</v>
      </c>
      <c r="BA514">
        <v>514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U514">
        <f>ROUND(AT514*Source!I532*AH514*AL514,2)</f>
        <v>0</v>
      </c>
      <c r="CV514">
        <f>ROUND(Y514*Source!I532,9)</f>
        <v>0.28000000000000003</v>
      </c>
      <c r="CW514">
        <v>0</v>
      </c>
      <c r="CX514">
        <f>ROUND(Y514*Source!I532,9)</f>
        <v>0.28000000000000003</v>
      </c>
      <c r="CY514">
        <f>AD514</f>
        <v>0</v>
      </c>
      <c r="CZ514">
        <f>AH514</f>
        <v>0</v>
      </c>
      <c r="DA514">
        <f>AL514</f>
        <v>1</v>
      </c>
      <c r="DB514">
        <f t="shared" si="95"/>
        <v>0</v>
      </c>
      <c r="DC514">
        <f t="shared" si="96"/>
        <v>0</v>
      </c>
      <c r="DD514" t="s">
        <v>3</v>
      </c>
      <c r="DE514" t="s">
        <v>3</v>
      </c>
      <c r="DF514">
        <f t="shared" si="97"/>
        <v>0</v>
      </c>
      <c r="DG514">
        <f t="shared" si="98"/>
        <v>0</v>
      </c>
      <c r="DH514">
        <f t="shared" si="99"/>
        <v>0</v>
      </c>
      <c r="DI514">
        <f t="shared" si="100"/>
        <v>0</v>
      </c>
      <c r="DJ514">
        <f>DI514</f>
        <v>0</v>
      </c>
      <c r="DK514">
        <v>0</v>
      </c>
      <c r="DL514" t="s">
        <v>3</v>
      </c>
      <c r="DM514">
        <v>0</v>
      </c>
      <c r="DN514" t="s">
        <v>3</v>
      </c>
      <c r="DO514">
        <v>0</v>
      </c>
    </row>
    <row r="515" spans="1:119" x14ac:dyDescent="0.2">
      <c r="A515">
        <f>ROW(Source!A532)</f>
        <v>532</v>
      </c>
      <c r="B515">
        <v>150194011</v>
      </c>
      <c r="C515">
        <v>150197280</v>
      </c>
      <c r="D515">
        <v>147297367</v>
      </c>
      <c r="E515">
        <v>1</v>
      </c>
      <c r="F515">
        <v>1</v>
      </c>
      <c r="G515">
        <v>35</v>
      </c>
      <c r="H515">
        <v>3</v>
      </c>
      <c r="I515" t="s">
        <v>752</v>
      </c>
      <c r="J515" t="s">
        <v>753</v>
      </c>
      <c r="K515" t="s">
        <v>754</v>
      </c>
      <c r="L515">
        <v>1346</v>
      </c>
      <c r="N515">
        <v>1009</v>
      </c>
      <c r="O515" t="s">
        <v>741</v>
      </c>
      <c r="P515" t="s">
        <v>741</v>
      </c>
      <c r="Q515">
        <v>1</v>
      </c>
      <c r="W515">
        <v>0</v>
      </c>
      <c r="X515">
        <v>-20334964</v>
      </c>
      <c r="Y515">
        <f t="shared" si="94"/>
        <v>0.01</v>
      </c>
      <c r="AA515">
        <v>29.29</v>
      </c>
      <c r="AB515">
        <v>0</v>
      </c>
      <c r="AC515">
        <v>0</v>
      </c>
      <c r="AD515">
        <v>0</v>
      </c>
      <c r="AE515">
        <v>29.29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M515">
        <v>-2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0.01</v>
      </c>
      <c r="AU515" t="s">
        <v>3</v>
      </c>
      <c r="AV515">
        <v>0</v>
      </c>
      <c r="AW515">
        <v>2</v>
      </c>
      <c r="AX515">
        <v>150197288</v>
      </c>
      <c r="AY515">
        <v>1</v>
      </c>
      <c r="AZ515">
        <v>0</v>
      </c>
      <c r="BA515">
        <v>515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V515">
        <v>0</v>
      </c>
      <c r="CW515">
        <v>0</v>
      </c>
      <c r="CX515">
        <f>ROUND(Y515*Source!I532,9)</f>
        <v>0.01</v>
      </c>
      <c r="CY515">
        <f>AA515</f>
        <v>29.29</v>
      </c>
      <c r="CZ515">
        <f>AE515</f>
        <v>29.29</v>
      </c>
      <c r="DA515">
        <f>AI515</f>
        <v>1</v>
      </c>
      <c r="DB515">
        <f t="shared" si="95"/>
        <v>0.28999999999999998</v>
      </c>
      <c r="DC515">
        <f t="shared" si="96"/>
        <v>0</v>
      </c>
      <c r="DD515" t="s">
        <v>3</v>
      </c>
      <c r="DE515" t="s">
        <v>3</v>
      </c>
      <c r="DF515">
        <f t="shared" si="97"/>
        <v>0.28999999999999998</v>
      </c>
      <c r="DG515">
        <f t="shared" si="98"/>
        <v>0</v>
      </c>
      <c r="DH515">
        <f t="shared" si="99"/>
        <v>0</v>
      </c>
      <c r="DI515">
        <f t="shared" si="100"/>
        <v>0</v>
      </c>
      <c r="DJ515">
        <f>DF515</f>
        <v>0.28999999999999998</v>
      </c>
      <c r="DK515">
        <v>0</v>
      </c>
      <c r="DL515" t="s">
        <v>3</v>
      </c>
      <c r="DM515">
        <v>0</v>
      </c>
      <c r="DN515" t="s">
        <v>3</v>
      </c>
      <c r="DO515">
        <v>0</v>
      </c>
    </row>
    <row r="516" spans="1:119" x14ac:dyDescent="0.2">
      <c r="A516">
        <f>ROW(Source!A532)</f>
        <v>532</v>
      </c>
      <c r="B516">
        <v>150194011</v>
      </c>
      <c r="C516">
        <v>150197280</v>
      </c>
      <c r="D516">
        <v>147295794</v>
      </c>
      <c r="E516">
        <v>1</v>
      </c>
      <c r="F516">
        <v>1</v>
      </c>
      <c r="G516">
        <v>35</v>
      </c>
      <c r="H516">
        <v>3</v>
      </c>
      <c r="I516" t="s">
        <v>755</v>
      </c>
      <c r="J516" t="s">
        <v>756</v>
      </c>
      <c r="K516" t="s">
        <v>757</v>
      </c>
      <c r="L516">
        <v>1296</v>
      </c>
      <c r="N516">
        <v>1002</v>
      </c>
      <c r="O516" t="s">
        <v>758</v>
      </c>
      <c r="P516" t="s">
        <v>758</v>
      </c>
      <c r="Q516">
        <v>1</v>
      </c>
      <c r="W516">
        <v>0</v>
      </c>
      <c r="X516">
        <v>-1791503361</v>
      </c>
      <c r="Y516">
        <f t="shared" si="94"/>
        <v>5.0000000000000001E-3</v>
      </c>
      <c r="AA516">
        <v>13856.59</v>
      </c>
      <c r="AB516">
        <v>0</v>
      </c>
      <c r="AC516">
        <v>0</v>
      </c>
      <c r="AD516">
        <v>0</v>
      </c>
      <c r="AE516">
        <v>13856.59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M516">
        <v>-2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5.0000000000000001E-3</v>
      </c>
      <c r="AU516" t="s">
        <v>3</v>
      </c>
      <c r="AV516">
        <v>0</v>
      </c>
      <c r="AW516">
        <v>2</v>
      </c>
      <c r="AX516">
        <v>150197289</v>
      </c>
      <c r="AY516">
        <v>1</v>
      </c>
      <c r="AZ516">
        <v>0</v>
      </c>
      <c r="BA516">
        <v>516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V516">
        <v>0</v>
      </c>
      <c r="CW516">
        <v>0</v>
      </c>
      <c r="CX516">
        <f>ROUND(Y516*Source!I532,9)</f>
        <v>5.0000000000000001E-3</v>
      </c>
      <c r="CY516">
        <f>AA516</f>
        <v>13856.59</v>
      </c>
      <c r="CZ516">
        <f>AE516</f>
        <v>13856.59</v>
      </c>
      <c r="DA516">
        <f>AI516</f>
        <v>1</v>
      </c>
      <c r="DB516">
        <f t="shared" si="95"/>
        <v>69.28</v>
      </c>
      <c r="DC516">
        <f t="shared" si="96"/>
        <v>0</v>
      </c>
      <c r="DD516" t="s">
        <v>3</v>
      </c>
      <c r="DE516" t="s">
        <v>3</v>
      </c>
      <c r="DF516">
        <f t="shared" si="97"/>
        <v>69.28</v>
      </c>
      <c r="DG516">
        <f t="shared" si="98"/>
        <v>0</v>
      </c>
      <c r="DH516">
        <f t="shared" si="99"/>
        <v>0</v>
      </c>
      <c r="DI516">
        <f t="shared" si="100"/>
        <v>0</v>
      </c>
      <c r="DJ516">
        <f>DF516</f>
        <v>69.28</v>
      </c>
      <c r="DK516">
        <v>0</v>
      </c>
      <c r="DL516" t="s">
        <v>3</v>
      </c>
      <c r="DM516">
        <v>0</v>
      </c>
      <c r="DN516" t="s">
        <v>3</v>
      </c>
      <c r="DO516">
        <v>0</v>
      </c>
    </row>
    <row r="517" spans="1:119" x14ac:dyDescent="0.2">
      <c r="A517">
        <f>ROW(Source!A533)</f>
        <v>533</v>
      </c>
      <c r="B517">
        <v>150194011</v>
      </c>
      <c r="C517">
        <v>150197290</v>
      </c>
      <c r="D517">
        <v>147282019</v>
      </c>
      <c r="E517">
        <v>35</v>
      </c>
      <c r="F517">
        <v>1</v>
      </c>
      <c r="G517">
        <v>35</v>
      </c>
      <c r="H517">
        <v>1</v>
      </c>
      <c r="I517" t="s">
        <v>727</v>
      </c>
      <c r="J517" t="s">
        <v>3</v>
      </c>
      <c r="K517" t="s">
        <v>728</v>
      </c>
      <c r="L517">
        <v>1191</v>
      </c>
      <c r="N517">
        <v>1013</v>
      </c>
      <c r="O517" t="s">
        <v>729</v>
      </c>
      <c r="P517" t="s">
        <v>729</v>
      </c>
      <c r="Q517">
        <v>1</v>
      </c>
      <c r="W517">
        <v>0</v>
      </c>
      <c r="X517">
        <v>476480486</v>
      </c>
      <c r="Y517">
        <f t="shared" ref="Y517:Y522" si="101">(AT517*12)</f>
        <v>2.4000000000000004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1</v>
      </c>
      <c r="AL517">
        <v>1</v>
      </c>
      <c r="AM517">
        <v>-2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0.2</v>
      </c>
      <c r="AU517" t="s">
        <v>163</v>
      </c>
      <c r="AV517">
        <v>1</v>
      </c>
      <c r="AW517">
        <v>2</v>
      </c>
      <c r="AX517">
        <v>150197295</v>
      </c>
      <c r="AY517">
        <v>1</v>
      </c>
      <c r="AZ517">
        <v>0</v>
      </c>
      <c r="BA517">
        <v>517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U517">
        <f>ROUND(AT517*Source!I533*AH517*AL517,2)</f>
        <v>0</v>
      </c>
      <c r="CV517">
        <f>ROUND(Y517*Source!I533,9)</f>
        <v>2.4</v>
      </c>
      <c r="CW517">
        <v>0</v>
      </c>
      <c r="CX517">
        <f>ROUND(Y517*Source!I533,9)</f>
        <v>2.4</v>
      </c>
      <c r="CY517">
        <f>AD517</f>
        <v>0</v>
      </c>
      <c r="CZ517">
        <f>AH517</f>
        <v>0</v>
      </c>
      <c r="DA517">
        <f>AL517</f>
        <v>1</v>
      </c>
      <c r="DB517">
        <f t="shared" ref="DB517:DB522" si="102">ROUND((ROUND(AT517*CZ517,2)*12),6)</f>
        <v>0</v>
      </c>
      <c r="DC517">
        <f t="shared" ref="DC517:DC522" si="103">ROUND((ROUND(AT517*AG517,2)*12),6)</f>
        <v>0</v>
      </c>
      <c r="DD517" t="s">
        <v>3</v>
      </c>
      <c r="DE517" t="s">
        <v>3</v>
      </c>
      <c r="DF517">
        <f t="shared" si="97"/>
        <v>0</v>
      </c>
      <c r="DG517">
        <f t="shared" si="98"/>
        <v>0</v>
      </c>
      <c r="DH517">
        <f t="shared" si="99"/>
        <v>0</v>
      </c>
      <c r="DI517">
        <f t="shared" si="100"/>
        <v>0</v>
      </c>
      <c r="DJ517">
        <f>DI517</f>
        <v>0</v>
      </c>
      <c r="DK517">
        <v>0</v>
      </c>
      <c r="DL517" t="s">
        <v>3</v>
      </c>
      <c r="DM517">
        <v>0</v>
      </c>
      <c r="DN517" t="s">
        <v>3</v>
      </c>
      <c r="DO517">
        <v>0</v>
      </c>
    </row>
    <row r="518" spans="1:119" x14ac:dyDescent="0.2">
      <c r="A518">
        <f>ROW(Source!A533)</f>
        <v>533</v>
      </c>
      <c r="B518">
        <v>150194011</v>
      </c>
      <c r="C518">
        <v>150197290</v>
      </c>
      <c r="D518">
        <v>147297367</v>
      </c>
      <c r="E518">
        <v>1</v>
      </c>
      <c r="F518">
        <v>1</v>
      </c>
      <c r="G518">
        <v>35</v>
      </c>
      <c r="H518">
        <v>3</v>
      </c>
      <c r="I518" t="s">
        <v>752</v>
      </c>
      <c r="J518" t="s">
        <v>753</v>
      </c>
      <c r="K518" t="s">
        <v>754</v>
      </c>
      <c r="L518">
        <v>1346</v>
      </c>
      <c r="N518">
        <v>1009</v>
      </c>
      <c r="O518" t="s">
        <v>741</v>
      </c>
      <c r="P518" t="s">
        <v>741</v>
      </c>
      <c r="Q518">
        <v>1</v>
      </c>
      <c r="W518">
        <v>0</v>
      </c>
      <c r="X518">
        <v>-20334964</v>
      </c>
      <c r="Y518">
        <f t="shared" si="101"/>
        <v>0.12</v>
      </c>
      <c r="AA518">
        <v>29.29</v>
      </c>
      <c r="AB518">
        <v>0</v>
      </c>
      <c r="AC518">
        <v>0</v>
      </c>
      <c r="AD518">
        <v>0</v>
      </c>
      <c r="AE518">
        <v>29.29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M518">
        <v>-2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0.01</v>
      </c>
      <c r="AU518" t="s">
        <v>163</v>
      </c>
      <c r="AV518">
        <v>0</v>
      </c>
      <c r="AW518">
        <v>2</v>
      </c>
      <c r="AX518">
        <v>150197296</v>
      </c>
      <c r="AY518">
        <v>1</v>
      </c>
      <c r="AZ518">
        <v>0</v>
      </c>
      <c r="BA518">
        <v>518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V518">
        <v>0</v>
      </c>
      <c r="CW518">
        <v>0</v>
      </c>
      <c r="CX518">
        <f>ROUND(Y518*Source!I533,9)</f>
        <v>0.12</v>
      </c>
      <c r="CY518">
        <f>AA518</f>
        <v>29.29</v>
      </c>
      <c r="CZ518">
        <f>AE518</f>
        <v>29.29</v>
      </c>
      <c r="DA518">
        <f>AI518</f>
        <v>1</v>
      </c>
      <c r="DB518">
        <f t="shared" si="102"/>
        <v>3.48</v>
      </c>
      <c r="DC518">
        <f t="shared" si="103"/>
        <v>0</v>
      </c>
      <c r="DD518" t="s">
        <v>3</v>
      </c>
      <c r="DE518" t="s">
        <v>3</v>
      </c>
      <c r="DF518">
        <f t="shared" si="97"/>
        <v>3.51</v>
      </c>
      <c r="DG518">
        <f t="shared" si="98"/>
        <v>0</v>
      </c>
      <c r="DH518">
        <f t="shared" si="99"/>
        <v>0</v>
      </c>
      <c r="DI518">
        <f t="shared" si="100"/>
        <v>0</v>
      </c>
      <c r="DJ518">
        <f>DF518</f>
        <v>3.51</v>
      </c>
      <c r="DK518">
        <v>0</v>
      </c>
      <c r="DL518" t="s">
        <v>3</v>
      </c>
      <c r="DM518">
        <v>0</v>
      </c>
      <c r="DN518" t="s">
        <v>3</v>
      </c>
      <c r="DO518">
        <v>0</v>
      </c>
    </row>
    <row r="519" spans="1:119" x14ac:dyDescent="0.2">
      <c r="A519">
        <f>ROW(Source!A534)</f>
        <v>534</v>
      </c>
      <c r="B519">
        <v>150194011</v>
      </c>
      <c r="C519">
        <v>150197297</v>
      </c>
      <c r="D519">
        <v>147282019</v>
      </c>
      <c r="E519">
        <v>35</v>
      </c>
      <c r="F519">
        <v>1</v>
      </c>
      <c r="G519">
        <v>35</v>
      </c>
      <c r="H519">
        <v>1</v>
      </c>
      <c r="I519" t="s">
        <v>727</v>
      </c>
      <c r="J519" t="s">
        <v>3</v>
      </c>
      <c r="K519" t="s">
        <v>728</v>
      </c>
      <c r="L519">
        <v>1191</v>
      </c>
      <c r="N519">
        <v>1013</v>
      </c>
      <c r="O519" t="s">
        <v>729</v>
      </c>
      <c r="P519" t="s">
        <v>729</v>
      </c>
      <c r="Q519">
        <v>1</v>
      </c>
      <c r="W519">
        <v>0</v>
      </c>
      <c r="X519">
        <v>476480486</v>
      </c>
      <c r="Y519">
        <f t="shared" si="101"/>
        <v>10.199999999999999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M519">
        <v>-2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0.85</v>
      </c>
      <c r="AU519" t="s">
        <v>163</v>
      </c>
      <c r="AV519">
        <v>1</v>
      </c>
      <c r="AW519">
        <v>2</v>
      </c>
      <c r="AX519">
        <v>150197302</v>
      </c>
      <c r="AY519">
        <v>1</v>
      </c>
      <c r="AZ519">
        <v>0</v>
      </c>
      <c r="BA519">
        <v>519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U519">
        <f>ROUND(AT519*Source!I534*AH519*AL519,2)</f>
        <v>0</v>
      </c>
      <c r="CV519">
        <f>ROUND(Y519*Source!I534,9)</f>
        <v>68.34</v>
      </c>
      <c r="CW519">
        <v>0</v>
      </c>
      <c r="CX519">
        <f>ROUND(Y519*Source!I534,9)</f>
        <v>68.34</v>
      </c>
      <c r="CY519">
        <f>AD519</f>
        <v>0</v>
      </c>
      <c r="CZ519">
        <f>AH519</f>
        <v>0</v>
      </c>
      <c r="DA519">
        <f>AL519</f>
        <v>1</v>
      </c>
      <c r="DB519">
        <f t="shared" si="102"/>
        <v>0</v>
      </c>
      <c r="DC519">
        <f t="shared" si="103"/>
        <v>0</v>
      </c>
      <c r="DD519" t="s">
        <v>3</v>
      </c>
      <c r="DE519" t="s">
        <v>3</v>
      </c>
      <c r="DF519">
        <f t="shared" si="97"/>
        <v>0</v>
      </c>
      <c r="DG519">
        <f t="shared" si="98"/>
        <v>0</v>
      </c>
      <c r="DH519">
        <f t="shared" si="99"/>
        <v>0</v>
      </c>
      <c r="DI519">
        <f t="shared" si="100"/>
        <v>0</v>
      </c>
      <c r="DJ519">
        <f>DI519</f>
        <v>0</v>
      </c>
      <c r="DK519">
        <v>0</v>
      </c>
      <c r="DL519" t="s">
        <v>3</v>
      </c>
      <c r="DM519">
        <v>0</v>
      </c>
      <c r="DN519" t="s">
        <v>3</v>
      </c>
      <c r="DO519">
        <v>0</v>
      </c>
    </row>
    <row r="520" spans="1:119" x14ac:dyDescent="0.2">
      <c r="A520">
        <f>ROW(Source!A534)</f>
        <v>534</v>
      </c>
      <c r="B520">
        <v>150194011</v>
      </c>
      <c r="C520">
        <v>150197297</v>
      </c>
      <c r="D520">
        <v>147297367</v>
      </c>
      <c r="E520">
        <v>1</v>
      </c>
      <c r="F520">
        <v>1</v>
      </c>
      <c r="G520">
        <v>35</v>
      </c>
      <c r="H520">
        <v>3</v>
      </c>
      <c r="I520" t="s">
        <v>752</v>
      </c>
      <c r="J520" t="s">
        <v>753</v>
      </c>
      <c r="K520" t="s">
        <v>754</v>
      </c>
      <c r="L520">
        <v>1346</v>
      </c>
      <c r="N520">
        <v>1009</v>
      </c>
      <c r="O520" t="s">
        <v>741</v>
      </c>
      <c r="P520" t="s">
        <v>741</v>
      </c>
      <c r="Q520">
        <v>1</v>
      </c>
      <c r="W520">
        <v>0</v>
      </c>
      <c r="X520">
        <v>-20334964</v>
      </c>
      <c r="Y520">
        <f t="shared" si="101"/>
        <v>0.60000000000000009</v>
      </c>
      <c r="AA520">
        <v>29.29</v>
      </c>
      <c r="AB520">
        <v>0</v>
      </c>
      <c r="AC520">
        <v>0</v>
      </c>
      <c r="AD520">
        <v>0</v>
      </c>
      <c r="AE520">
        <v>29.29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M520">
        <v>-2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0.05</v>
      </c>
      <c r="AU520" t="s">
        <v>163</v>
      </c>
      <c r="AV520">
        <v>0</v>
      </c>
      <c r="AW520">
        <v>2</v>
      </c>
      <c r="AX520">
        <v>150197303</v>
      </c>
      <c r="AY520">
        <v>1</v>
      </c>
      <c r="AZ520">
        <v>0</v>
      </c>
      <c r="BA520">
        <v>520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V520">
        <v>0</v>
      </c>
      <c r="CW520">
        <v>0</v>
      </c>
      <c r="CX520">
        <f>ROUND(Y520*Source!I534,9)</f>
        <v>4.0199999999999996</v>
      </c>
      <c r="CY520">
        <f>AA520</f>
        <v>29.29</v>
      </c>
      <c r="CZ520">
        <f>AE520</f>
        <v>29.29</v>
      </c>
      <c r="DA520">
        <f>AI520</f>
        <v>1</v>
      </c>
      <c r="DB520">
        <f t="shared" si="102"/>
        <v>17.52</v>
      </c>
      <c r="DC520">
        <f t="shared" si="103"/>
        <v>0</v>
      </c>
      <c r="DD520" t="s">
        <v>3</v>
      </c>
      <c r="DE520" t="s">
        <v>3</v>
      </c>
      <c r="DF520">
        <f t="shared" si="97"/>
        <v>117.75</v>
      </c>
      <c r="DG520">
        <f t="shared" si="98"/>
        <v>0</v>
      </c>
      <c r="DH520">
        <f t="shared" si="99"/>
        <v>0</v>
      </c>
      <c r="DI520">
        <f t="shared" si="100"/>
        <v>0</v>
      </c>
      <c r="DJ520">
        <f>DF520</f>
        <v>117.75</v>
      </c>
      <c r="DK520">
        <v>0</v>
      </c>
      <c r="DL520" t="s">
        <v>3</v>
      </c>
      <c r="DM520">
        <v>0</v>
      </c>
      <c r="DN520" t="s">
        <v>3</v>
      </c>
      <c r="DO520">
        <v>0</v>
      </c>
    </row>
    <row r="521" spans="1:119" x14ac:dyDescent="0.2">
      <c r="A521">
        <f>ROW(Source!A535)</f>
        <v>535</v>
      </c>
      <c r="B521">
        <v>150194011</v>
      </c>
      <c r="C521">
        <v>150197304</v>
      </c>
      <c r="D521">
        <v>147282019</v>
      </c>
      <c r="E521">
        <v>35</v>
      </c>
      <c r="F521">
        <v>1</v>
      </c>
      <c r="G521">
        <v>35</v>
      </c>
      <c r="H521">
        <v>1</v>
      </c>
      <c r="I521" t="s">
        <v>727</v>
      </c>
      <c r="J521" t="s">
        <v>3</v>
      </c>
      <c r="K521" t="s">
        <v>728</v>
      </c>
      <c r="L521">
        <v>1191</v>
      </c>
      <c r="N521">
        <v>1013</v>
      </c>
      <c r="O521" t="s">
        <v>729</v>
      </c>
      <c r="P521" t="s">
        <v>729</v>
      </c>
      <c r="Q521">
        <v>1</v>
      </c>
      <c r="W521">
        <v>0</v>
      </c>
      <c r="X521">
        <v>476480486</v>
      </c>
      <c r="Y521">
        <f t="shared" si="101"/>
        <v>9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M521">
        <v>-2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0.75</v>
      </c>
      <c r="AU521" t="s">
        <v>163</v>
      </c>
      <c r="AV521">
        <v>1</v>
      </c>
      <c r="AW521">
        <v>2</v>
      </c>
      <c r="AX521">
        <v>150197309</v>
      </c>
      <c r="AY521">
        <v>1</v>
      </c>
      <c r="AZ521">
        <v>0</v>
      </c>
      <c r="BA521">
        <v>521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U521">
        <f>ROUND(AT521*Source!I535*AH521*AL521,2)</f>
        <v>0</v>
      </c>
      <c r="CV521">
        <f>ROUND(Y521*Source!I535,9)</f>
        <v>26.1</v>
      </c>
      <c r="CW521">
        <v>0</v>
      </c>
      <c r="CX521">
        <f>ROUND(Y521*Source!I535,9)</f>
        <v>26.1</v>
      </c>
      <c r="CY521">
        <f>AD521</f>
        <v>0</v>
      </c>
      <c r="CZ521">
        <f>AH521</f>
        <v>0</v>
      </c>
      <c r="DA521">
        <f>AL521</f>
        <v>1</v>
      </c>
      <c r="DB521">
        <f t="shared" si="102"/>
        <v>0</v>
      </c>
      <c r="DC521">
        <f t="shared" si="103"/>
        <v>0</v>
      </c>
      <c r="DD521" t="s">
        <v>3</v>
      </c>
      <c r="DE521" t="s">
        <v>3</v>
      </c>
      <c r="DF521">
        <f t="shared" si="97"/>
        <v>0</v>
      </c>
      <c r="DG521">
        <f t="shared" si="98"/>
        <v>0</v>
      </c>
      <c r="DH521">
        <f t="shared" si="99"/>
        <v>0</v>
      </c>
      <c r="DI521">
        <f t="shared" si="100"/>
        <v>0</v>
      </c>
      <c r="DJ521">
        <f>DI521</f>
        <v>0</v>
      </c>
      <c r="DK521">
        <v>0</v>
      </c>
      <c r="DL521" t="s">
        <v>3</v>
      </c>
      <c r="DM521">
        <v>0</v>
      </c>
      <c r="DN521" t="s">
        <v>3</v>
      </c>
      <c r="DO521">
        <v>0</v>
      </c>
    </row>
    <row r="522" spans="1:119" x14ac:dyDescent="0.2">
      <c r="A522">
        <f>ROW(Source!A535)</f>
        <v>535</v>
      </c>
      <c r="B522">
        <v>150194011</v>
      </c>
      <c r="C522">
        <v>150197304</v>
      </c>
      <c r="D522">
        <v>147297367</v>
      </c>
      <c r="E522">
        <v>1</v>
      </c>
      <c r="F522">
        <v>1</v>
      </c>
      <c r="G522">
        <v>35</v>
      </c>
      <c r="H522">
        <v>3</v>
      </c>
      <c r="I522" t="s">
        <v>752</v>
      </c>
      <c r="J522" t="s">
        <v>753</v>
      </c>
      <c r="K522" t="s">
        <v>754</v>
      </c>
      <c r="L522">
        <v>1346</v>
      </c>
      <c r="N522">
        <v>1009</v>
      </c>
      <c r="O522" t="s">
        <v>741</v>
      </c>
      <c r="P522" t="s">
        <v>741</v>
      </c>
      <c r="Q522">
        <v>1</v>
      </c>
      <c r="W522">
        <v>0</v>
      </c>
      <c r="X522">
        <v>-20334964</v>
      </c>
      <c r="Y522">
        <f t="shared" si="101"/>
        <v>0.36</v>
      </c>
      <c r="AA522">
        <v>29.29</v>
      </c>
      <c r="AB522">
        <v>0</v>
      </c>
      <c r="AC522">
        <v>0</v>
      </c>
      <c r="AD522">
        <v>0</v>
      </c>
      <c r="AE522">
        <v>29.29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M522">
        <v>-2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0.03</v>
      </c>
      <c r="AU522" t="s">
        <v>163</v>
      </c>
      <c r="AV522">
        <v>0</v>
      </c>
      <c r="AW522">
        <v>2</v>
      </c>
      <c r="AX522">
        <v>150197310</v>
      </c>
      <c r="AY522">
        <v>1</v>
      </c>
      <c r="AZ522">
        <v>0</v>
      </c>
      <c r="BA522">
        <v>522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V522">
        <v>0</v>
      </c>
      <c r="CW522">
        <v>0</v>
      </c>
      <c r="CX522">
        <f>ROUND(Y522*Source!I535,9)</f>
        <v>1.044</v>
      </c>
      <c r="CY522">
        <f>AA522</f>
        <v>29.29</v>
      </c>
      <c r="CZ522">
        <f>AE522</f>
        <v>29.29</v>
      </c>
      <c r="DA522">
        <f>AI522</f>
        <v>1</v>
      </c>
      <c r="DB522">
        <f t="shared" si="102"/>
        <v>10.56</v>
      </c>
      <c r="DC522">
        <f t="shared" si="103"/>
        <v>0</v>
      </c>
      <c r="DD522" t="s">
        <v>3</v>
      </c>
      <c r="DE522" t="s">
        <v>3</v>
      </c>
      <c r="DF522">
        <f t="shared" si="97"/>
        <v>30.58</v>
      </c>
      <c r="DG522">
        <f t="shared" si="98"/>
        <v>0</v>
      </c>
      <c r="DH522">
        <f t="shared" si="99"/>
        <v>0</v>
      </c>
      <c r="DI522">
        <f t="shared" si="100"/>
        <v>0</v>
      </c>
      <c r="DJ522">
        <f>DF522</f>
        <v>30.58</v>
      </c>
      <c r="DK522">
        <v>0</v>
      </c>
      <c r="DL522" t="s">
        <v>3</v>
      </c>
      <c r="DM522">
        <v>0</v>
      </c>
      <c r="DN522" t="s">
        <v>3</v>
      </c>
      <c r="DO522">
        <v>0</v>
      </c>
    </row>
    <row r="523" spans="1:119" x14ac:dyDescent="0.2">
      <c r="A523">
        <f>ROW(Source!A536)</f>
        <v>536</v>
      </c>
      <c r="B523">
        <v>150194011</v>
      </c>
      <c r="C523">
        <v>150197311</v>
      </c>
      <c r="D523">
        <v>147282019</v>
      </c>
      <c r="E523">
        <v>35</v>
      </c>
      <c r="F523">
        <v>1</v>
      </c>
      <c r="G523">
        <v>35</v>
      </c>
      <c r="H523">
        <v>1</v>
      </c>
      <c r="I523" t="s">
        <v>727</v>
      </c>
      <c r="J523" t="s">
        <v>3</v>
      </c>
      <c r="K523" t="s">
        <v>728</v>
      </c>
      <c r="L523">
        <v>1191</v>
      </c>
      <c r="N523">
        <v>1013</v>
      </c>
      <c r="O523" t="s">
        <v>729</v>
      </c>
      <c r="P523" t="s">
        <v>729</v>
      </c>
      <c r="Q523">
        <v>1</v>
      </c>
      <c r="W523">
        <v>0</v>
      </c>
      <c r="X523">
        <v>476480486</v>
      </c>
      <c r="Y523">
        <f t="shared" ref="Y523:Y529" si="104">AT523</f>
        <v>0.36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M523">
        <v>-2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0.36</v>
      </c>
      <c r="AU523" t="s">
        <v>3</v>
      </c>
      <c r="AV523">
        <v>1</v>
      </c>
      <c r="AW523">
        <v>2</v>
      </c>
      <c r="AX523">
        <v>150197318</v>
      </c>
      <c r="AY523">
        <v>1</v>
      </c>
      <c r="AZ523">
        <v>0</v>
      </c>
      <c r="BA523">
        <v>523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U523">
        <f>ROUND(AT523*Source!I536*AH523*AL523,2)</f>
        <v>0</v>
      </c>
      <c r="CV523">
        <f>ROUND(Y523*Source!I536,9)</f>
        <v>61.2</v>
      </c>
      <c r="CW523">
        <v>0</v>
      </c>
      <c r="CX523">
        <f>ROUND(Y523*Source!I536,9)</f>
        <v>61.2</v>
      </c>
      <c r="CY523">
        <f>AD523</f>
        <v>0</v>
      </c>
      <c r="CZ523">
        <f>AH523</f>
        <v>0</v>
      </c>
      <c r="DA523">
        <f>AL523</f>
        <v>1</v>
      </c>
      <c r="DB523">
        <f t="shared" ref="DB523:DB529" si="105">ROUND(ROUND(AT523*CZ523,2),6)</f>
        <v>0</v>
      </c>
      <c r="DC523">
        <f t="shared" ref="DC523:DC529" si="106">ROUND(ROUND(AT523*AG523,2),6)</f>
        <v>0</v>
      </c>
      <c r="DD523" t="s">
        <v>3</v>
      </c>
      <c r="DE523" t="s">
        <v>3</v>
      </c>
      <c r="DF523">
        <f t="shared" si="97"/>
        <v>0</v>
      </c>
      <c r="DG523">
        <f t="shared" si="98"/>
        <v>0</v>
      </c>
      <c r="DH523">
        <f t="shared" si="99"/>
        <v>0</v>
      </c>
      <c r="DI523">
        <f t="shared" si="100"/>
        <v>0</v>
      </c>
      <c r="DJ523">
        <f>DI523</f>
        <v>0</v>
      </c>
      <c r="DK523">
        <v>0</v>
      </c>
      <c r="DL523" t="s">
        <v>3</v>
      </c>
      <c r="DM523">
        <v>0</v>
      </c>
      <c r="DN523" t="s">
        <v>3</v>
      </c>
      <c r="DO523">
        <v>0</v>
      </c>
    </row>
    <row r="524" spans="1:119" x14ac:dyDescent="0.2">
      <c r="A524">
        <f>ROW(Source!A536)</f>
        <v>536</v>
      </c>
      <c r="B524">
        <v>150194011</v>
      </c>
      <c r="C524">
        <v>150197311</v>
      </c>
      <c r="D524">
        <v>147297367</v>
      </c>
      <c r="E524">
        <v>1</v>
      </c>
      <c r="F524">
        <v>1</v>
      </c>
      <c r="G524">
        <v>35</v>
      </c>
      <c r="H524">
        <v>3</v>
      </c>
      <c r="I524" t="s">
        <v>752</v>
      </c>
      <c r="J524" t="s">
        <v>753</v>
      </c>
      <c r="K524" t="s">
        <v>754</v>
      </c>
      <c r="L524">
        <v>1346</v>
      </c>
      <c r="N524">
        <v>1009</v>
      </c>
      <c r="O524" t="s">
        <v>741</v>
      </c>
      <c r="P524" t="s">
        <v>741</v>
      </c>
      <c r="Q524">
        <v>1</v>
      </c>
      <c r="W524">
        <v>0</v>
      </c>
      <c r="X524">
        <v>-20334964</v>
      </c>
      <c r="Y524">
        <f t="shared" si="104"/>
        <v>1E-3</v>
      </c>
      <c r="AA524">
        <v>29.29</v>
      </c>
      <c r="AB524">
        <v>0</v>
      </c>
      <c r="AC524">
        <v>0</v>
      </c>
      <c r="AD524">
        <v>0</v>
      </c>
      <c r="AE524">
        <v>29.29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M524">
        <v>-2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3</v>
      </c>
      <c r="AT524">
        <v>1E-3</v>
      </c>
      <c r="AU524" t="s">
        <v>3</v>
      </c>
      <c r="AV524">
        <v>0</v>
      </c>
      <c r="AW524">
        <v>2</v>
      </c>
      <c r="AX524">
        <v>150197319</v>
      </c>
      <c r="AY524">
        <v>1</v>
      </c>
      <c r="AZ524">
        <v>0</v>
      </c>
      <c r="BA524">
        <v>524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V524">
        <v>0</v>
      </c>
      <c r="CW524">
        <v>0</v>
      </c>
      <c r="CX524">
        <f>ROUND(Y524*Source!I536,9)</f>
        <v>0.17</v>
      </c>
      <c r="CY524">
        <f>AA524</f>
        <v>29.29</v>
      </c>
      <c r="CZ524">
        <f>AE524</f>
        <v>29.29</v>
      </c>
      <c r="DA524">
        <f>AI524</f>
        <v>1</v>
      </c>
      <c r="DB524">
        <f t="shared" si="105"/>
        <v>0.03</v>
      </c>
      <c r="DC524">
        <f t="shared" si="106"/>
        <v>0</v>
      </c>
      <c r="DD524" t="s">
        <v>3</v>
      </c>
      <c r="DE524" t="s">
        <v>3</v>
      </c>
      <c r="DF524">
        <f t="shared" si="97"/>
        <v>4.9800000000000004</v>
      </c>
      <c r="DG524">
        <f t="shared" si="98"/>
        <v>0</v>
      </c>
      <c r="DH524">
        <f t="shared" si="99"/>
        <v>0</v>
      </c>
      <c r="DI524">
        <f t="shared" si="100"/>
        <v>0</v>
      </c>
      <c r="DJ524">
        <f>DF524</f>
        <v>4.9800000000000004</v>
      </c>
      <c r="DK524">
        <v>0</v>
      </c>
      <c r="DL524" t="s">
        <v>3</v>
      </c>
      <c r="DM524">
        <v>0</v>
      </c>
      <c r="DN524" t="s">
        <v>3</v>
      </c>
      <c r="DO524">
        <v>0</v>
      </c>
    </row>
    <row r="525" spans="1:119" x14ac:dyDescent="0.2">
      <c r="A525">
        <f>ROW(Source!A536)</f>
        <v>536</v>
      </c>
      <c r="B525">
        <v>150194011</v>
      </c>
      <c r="C525">
        <v>150197311</v>
      </c>
      <c r="D525">
        <v>147295794</v>
      </c>
      <c r="E525">
        <v>1</v>
      </c>
      <c r="F525">
        <v>1</v>
      </c>
      <c r="G525">
        <v>35</v>
      </c>
      <c r="H525">
        <v>3</v>
      </c>
      <c r="I525" t="s">
        <v>755</v>
      </c>
      <c r="J525" t="s">
        <v>756</v>
      </c>
      <c r="K525" t="s">
        <v>757</v>
      </c>
      <c r="L525">
        <v>1296</v>
      </c>
      <c r="N525">
        <v>1002</v>
      </c>
      <c r="O525" t="s">
        <v>758</v>
      </c>
      <c r="P525" t="s">
        <v>758</v>
      </c>
      <c r="Q525">
        <v>1</v>
      </c>
      <c r="W525">
        <v>0</v>
      </c>
      <c r="X525">
        <v>-1791503361</v>
      </c>
      <c r="Y525">
        <f t="shared" si="104"/>
        <v>2E-3</v>
      </c>
      <c r="AA525">
        <v>13856.59</v>
      </c>
      <c r="AB525">
        <v>0</v>
      </c>
      <c r="AC525">
        <v>0</v>
      </c>
      <c r="AD525">
        <v>0</v>
      </c>
      <c r="AE525">
        <v>13856.59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M525">
        <v>-2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2E-3</v>
      </c>
      <c r="AU525" t="s">
        <v>3</v>
      </c>
      <c r="AV525">
        <v>0</v>
      </c>
      <c r="AW525">
        <v>2</v>
      </c>
      <c r="AX525">
        <v>150197320</v>
      </c>
      <c r="AY525">
        <v>1</v>
      </c>
      <c r="AZ525">
        <v>0</v>
      </c>
      <c r="BA525">
        <v>525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V525">
        <v>0</v>
      </c>
      <c r="CW525">
        <v>0</v>
      </c>
      <c r="CX525">
        <f>ROUND(Y525*Source!I536,9)</f>
        <v>0.34</v>
      </c>
      <c r="CY525">
        <f>AA525</f>
        <v>13856.59</v>
      </c>
      <c r="CZ525">
        <f>AE525</f>
        <v>13856.59</v>
      </c>
      <c r="DA525">
        <f>AI525</f>
        <v>1</v>
      </c>
      <c r="DB525">
        <f t="shared" si="105"/>
        <v>27.71</v>
      </c>
      <c r="DC525">
        <f t="shared" si="106"/>
        <v>0</v>
      </c>
      <c r="DD525" t="s">
        <v>3</v>
      </c>
      <c r="DE525" t="s">
        <v>3</v>
      </c>
      <c r="DF525">
        <f t="shared" si="97"/>
        <v>4711.24</v>
      </c>
      <c r="DG525">
        <f t="shared" si="98"/>
        <v>0</v>
      </c>
      <c r="DH525">
        <f t="shared" si="99"/>
        <v>0</v>
      </c>
      <c r="DI525">
        <f t="shared" si="100"/>
        <v>0</v>
      </c>
      <c r="DJ525">
        <f>DF525</f>
        <v>4711.24</v>
      </c>
      <c r="DK525">
        <v>0</v>
      </c>
      <c r="DL525" t="s">
        <v>3</v>
      </c>
      <c r="DM525">
        <v>0</v>
      </c>
      <c r="DN525" t="s">
        <v>3</v>
      </c>
      <c r="DO525">
        <v>0</v>
      </c>
    </row>
    <row r="526" spans="1:119" x14ac:dyDescent="0.2">
      <c r="A526">
        <f>ROW(Source!A537)</f>
        <v>537</v>
      </c>
      <c r="B526">
        <v>150194011</v>
      </c>
      <c r="C526">
        <v>150197321</v>
      </c>
      <c r="D526">
        <v>147282019</v>
      </c>
      <c r="E526">
        <v>35</v>
      </c>
      <c r="F526">
        <v>1</v>
      </c>
      <c r="G526">
        <v>35</v>
      </c>
      <c r="H526">
        <v>1</v>
      </c>
      <c r="I526" t="s">
        <v>727</v>
      </c>
      <c r="J526" t="s">
        <v>3</v>
      </c>
      <c r="K526" t="s">
        <v>728</v>
      </c>
      <c r="L526">
        <v>1191</v>
      </c>
      <c r="N526">
        <v>1013</v>
      </c>
      <c r="O526" t="s">
        <v>729</v>
      </c>
      <c r="P526" t="s">
        <v>729</v>
      </c>
      <c r="Q526">
        <v>1</v>
      </c>
      <c r="W526">
        <v>0</v>
      </c>
      <c r="X526">
        <v>476480486</v>
      </c>
      <c r="Y526">
        <f t="shared" si="104"/>
        <v>0.72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M526">
        <v>-2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0.72</v>
      </c>
      <c r="AU526" t="s">
        <v>3</v>
      </c>
      <c r="AV526">
        <v>1</v>
      </c>
      <c r="AW526">
        <v>2</v>
      </c>
      <c r="AX526">
        <v>150197330</v>
      </c>
      <c r="AY526">
        <v>1</v>
      </c>
      <c r="AZ526">
        <v>0</v>
      </c>
      <c r="BA526">
        <v>526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U526">
        <f>ROUND(AT526*Source!I537*AH526*AL526,2)</f>
        <v>0</v>
      </c>
      <c r="CV526">
        <f>ROUND(Y526*Source!I537,9)</f>
        <v>0.72</v>
      </c>
      <c r="CW526">
        <v>0</v>
      </c>
      <c r="CX526">
        <f>ROUND(Y526*Source!I537,9)</f>
        <v>0.72</v>
      </c>
      <c r="CY526">
        <f>AD526</f>
        <v>0</v>
      </c>
      <c r="CZ526">
        <f>AH526</f>
        <v>0</v>
      </c>
      <c r="DA526">
        <f>AL526</f>
        <v>1</v>
      </c>
      <c r="DB526">
        <f t="shared" si="105"/>
        <v>0</v>
      </c>
      <c r="DC526">
        <f t="shared" si="106"/>
        <v>0</v>
      </c>
      <c r="DD526" t="s">
        <v>3</v>
      </c>
      <c r="DE526" t="s">
        <v>3</v>
      </c>
      <c r="DF526">
        <f t="shared" si="97"/>
        <v>0</v>
      </c>
      <c r="DG526">
        <f t="shared" si="98"/>
        <v>0</v>
      </c>
      <c r="DH526">
        <f t="shared" si="99"/>
        <v>0</v>
      </c>
      <c r="DI526">
        <f t="shared" si="100"/>
        <v>0</v>
      </c>
      <c r="DJ526">
        <f>DI526</f>
        <v>0</v>
      </c>
      <c r="DK526">
        <v>0</v>
      </c>
      <c r="DL526" t="s">
        <v>3</v>
      </c>
      <c r="DM526">
        <v>0</v>
      </c>
      <c r="DN526" t="s">
        <v>3</v>
      </c>
      <c r="DO526">
        <v>0</v>
      </c>
    </row>
    <row r="527" spans="1:119" x14ac:dyDescent="0.2">
      <c r="A527">
        <f>ROW(Source!A537)</f>
        <v>537</v>
      </c>
      <c r="B527">
        <v>150194011</v>
      </c>
      <c r="C527">
        <v>150197321</v>
      </c>
      <c r="D527">
        <v>147297319</v>
      </c>
      <c r="E527">
        <v>1</v>
      </c>
      <c r="F527">
        <v>1</v>
      </c>
      <c r="G527">
        <v>35</v>
      </c>
      <c r="H527">
        <v>3</v>
      </c>
      <c r="I527" t="s">
        <v>738</v>
      </c>
      <c r="J527" t="s">
        <v>739</v>
      </c>
      <c r="K527" t="s">
        <v>740</v>
      </c>
      <c r="L527">
        <v>1346</v>
      </c>
      <c r="N527">
        <v>1009</v>
      </c>
      <c r="O527" t="s">
        <v>741</v>
      </c>
      <c r="P527" t="s">
        <v>741</v>
      </c>
      <c r="Q527">
        <v>1</v>
      </c>
      <c r="W527">
        <v>0</v>
      </c>
      <c r="X527">
        <v>1286462142</v>
      </c>
      <c r="Y527">
        <f t="shared" si="104"/>
        <v>5.0000000000000001E-4</v>
      </c>
      <c r="AA527">
        <v>412.97</v>
      </c>
      <c r="AB527">
        <v>0</v>
      </c>
      <c r="AC527">
        <v>0</v>
      </c>
      <c r="AD527">
        <v>0</v>
      </c>
      <c r="AE527">
        <v>412.97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M527">
        <v>-2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5.0000000000000001E-4</v>
      </c>
      <c r="AU527" t="s">
        <v>3</v>
      </c>
      <c r="AV527">
        <v>0</v>
      </c>
      <c r="AW527">
        <v>2</v>
      </c>
      <c r="AX527">
        <v>150197331</v>
      </c>
      <c r="AY527">
        <v>1</v>
      </c>
      <c r="AZ527">
        <v>0</v>
      </c>
      <c r="BA527">
        <v>527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V527">
        <v>0</v>
      </c>
      <c r="CW527">
        <v>0</v>
      </c>
      <c r="CX527">
        <f>ROUND(Y527*Source!I537,9)</f>
        <v>5.0000000000000001E-4</v>
      </c>
      <c r="CY527">
        <f>AA527</f>
        <v>412.97</v>
      </c>
      <c r="CZ527">
        <f>AE527</f>
        <v>412.97</v>
      </c>
      <c r="DA527">
        <f>AI527</f>
        <v>1</v>
      </c>
      <c r="DB527">
        <f t="shared" si="105"/>
        <v>0.21</v>
      </c>
      <c r="DC527">
        <f t="shared" si="106"/>
        <v>0</v>
      </c>
      <c r="DD527" t="s">
        <v>3</v>
      </c>
      <c r="DE527" t="s">
        <v>3</v>
      </c>
      <c r="DF527">
        <f t="shared" si="97"/>
        <v>0.21</v>
      </c>
      <c r="DG527">
        <f t="shared" si="98"/>
        <v>0</v>
      </c>
      <c r="DH527">
        <f t="shared" si="99"/>
        <v>0</v>
      </c>
      <c r="DI527">
        <f t="shared" si="100"/>
        <v>0</v>
      </c>
      <c r="DJ527">
        <f>DF527</f>
        <v>0.21</v>
      </c>
      <c r="DK527">
        <v>0</v>
      </c>
      <c r="DL527" t="s">
        <v>3</v>
      </c>
      <c r="DM527">
        <v>0</v>
      </c>
      <c r="DN527" t="s">
        <v>3</v>
      </c>
      <c r="DO527">
        <v>0</v>
      </c>
    </row>
    <row r="528" spans="1:119" x14ac:dyDescent="0.2">
      <c r="A528">
        <f>ROW(Source!A537)</f>
        <v>537</v>
      </c>
      <c r="B528">
        <v>150194011</v>
      </c>
      <c r="C528">
        <v>150197321</v>
      </c>
      <c r="D528">
        <v>147297361</v>
      </c>
      <c r="E528">
        <v>1</v>
      </c>
      <c r="F528">
        <v>1</v>
      </c>
      <c r="G528">
        <v>35</v>
      </c>
      <c r="H528">
        <v>3</v>
      </c>
      <c r="I528" t="s">
        <v>748</v>
      </c>
      <c r="J528" t="s">
        <v>749</v>
      </c>
      <c r="K528" t="s">
        <v>750</v>
      </c>
      <c r="L528">
        <v>1327</v>
      </c>
      <c r="N528">
        <v>1005</v>
      </c>
      <c r="O528" t="s">
        <v>751</v>
      </c>
      <c r="P528" t="s">
        <v>751</v>
      </c>
      <c r="Q528">
        <v>1</v>
      </c>
      <c r="W528">
        <v>0</v>
      </c>
      <c r="X528">
        <v>1402440005</v>
      </c>
      <c r="Y528">
        <f t="shared" si="104"/>
        <v>0.05</v>
      </c>
      <c r="AA528">
        <v>48.08</v>
      </c>
      <c r="AB528">
        <v>0</v>
      </c>
      <c r="AC528">
        <v>0</v>
      </c>
      <c r="AD528">
        <v>0</v>
      </c>
      <c r="AE528">
        <v>48.08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M528">
        <v>-2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3</v>
      </c>
      <c r="AT528">
        <v>0.05</v>
      </c>
      <c r="AU528" t="s">
        <v>3</v>
      </c>
      <c r="AV528">
        <v>0</v>
      </c>
      <c r="AW528">
        <v>2</v>
      </c>
      <c r="AX528">
        <v>150197332</v>
      </c>
      <c r="AY528">
        <v>1</v>
      </c>
      <c r="AZ528">
        <v>0</v>
      </c>
      <c r="BA528">
        <v>528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V528">
        <v>0</v>
      </c>
      <c r="CW528">
        <v>0</v>
      </c>
      <c r="CX528">
        <f>ROUND(Y528*Source!I537,9)</f>
        <v>0.05</v>
      </c>
      <c r="CY528">
        <f>AA528</f>
        <v>48.08</v>
      </c>
      <c r="CZ528">
        <f>AE528</f>
        <v>48.08</v>
      </c>
      <c r="DA528">
        <f>AI528</f>
        <v>1</v>
      </c>
      <c r="DB528">
        <f t="shared" si="105"/>
        <v>2.4</v>
      </c>
      <c r="DC528">
        <f t="shared" si="106"/>
        <v>0</v>
      </c>
      <c r="DD528" t="s">
        <v>3</v>
      </c>
      <c r="DE528" t="s">
        <v>3</v>
      </c>
      <c r="DF528">
        <f t="shared" si="97"/>
        <v>2.4</v>
      </c>
      <c r="DG528">
        <f t="shared" si="98"/>
        <v>0</v>
      </c>
      <c r="DH528">
        <f t="shared" si="99"/>
        <v>0</v>
      </c>
      <c r="DI528">
        <f t="shared" si="100"/>
        <v>0</v>
      </c>
      <c r="DJ528">
        <f>DF528</f>
        <v>2.4</v>
      </c>
      <c r="DK528">
        <v>0</v>
      </c>
      <c r="DL528" t="s">
        <v>3</v>
      </c>
      <c r="DM528">
        <v>0</v>
      </c>
      <c r="DN528" t="s">
        <v>3</v>
      </c>
      <c r="DO528">
        <v>0</v>
      </c>
    </row>
    <row r="529" spans="1:119" x14ac:dyDescent="0.2">
      <c r="A529">
        <f>ROW(Source!A537)</f>
        <v>537</v>
      </c>
      <c r="B529">
        <v>150194011</v>
      </c>
      <c r="C529">
        <v>150197321</v>
      </c>
      <c r="D529">
        <v>147297367</v>
      </c>
      <c r="E529">
        <v>1</v>
      </c>
      <c r="F529">
        <v>1</v>
      </c>
      <c r="G529">
        <v>35</v>
      </c>
      <c r="H529">
        <v>3</v>
      </c>
      <c r="I529" t="s">
        <v>752</v>
      </c>
      <c r="J529" t="s">
        <v>753</v>
      </c>
      <c r="K529" t="s">
        <v>754</v>
      </c>
      <c r="L529">
        <v>1346</v>
      </c>
      <c r="N529">
        <v>1009</v>
      </c>
      <c r="O529" t="s">
        <v>741</v>
      </c>
      <c r="P529" t="s">
        <v>741</v>
      </c>
      <c r="Q529">
        <v>1</v>
      </c>
      <c r="W529">
        <v>0</v>
      </c>
      <c r="X529">
        <v>-20334964</v>
      </c>
      <c r="Y529">
        <f t="shared" si="104"/>
        <v>0.05</v>
      </c>
      <c r="AA529">
        <v>29.29</v>
      </c>
      <c r="AB529">
        <v>0</v>
      </c>
      <c r="AC529">
        <v>0</v>
      </c>
      <c r="AD529">
        <v>0</v>
      </c>
      <c r="AE529">
        <v>29.29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1</v>
      </c>
      <c r="AL529">
        <v>1</v>
      </c>
      <c r="AM529">
        <v>-2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3</v>
      </c>
      <c r="AT529">
        <v>0.05</v>
      </c>
      <c r="AU529" t="s">
        <v>3</v>
      </c>
      <c r="AV529">
        <v>0</v>
      </c>
      <c r="AW529">
        <v>2</v>
      </c>
      <c r="AX529">
        <v>150197333</v>
      </c>
      <c r="AY529">
        <v>1</v>
      </c>
      <c r="AZ529">
        <v>0</v>
      </c>
      <c r="BA529">
        <v>529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V529">
        <v>0</v>
      </c>
      <c r="CW529">
        <v>0</v>
      </c>
      <c r="CX529">
        <f>ROUND(Y529*Source!I537,9)</f>
        <v>0.05</v>
      </c>
      <c r="CY529">
        <f>AA529</f>
        <v>29.29</v>
      </c>
      <c r="CZ529">
        <f>AE529</f>
        <v>29.29</v>
      </c>
      <c r="DA529">
        <f>AI529</f>
        <v>1</v>
      </c>
      <c r="DB529">
        <f t="shared" si="105"/>
        <v>1.46</v>
      </c>
      <c r="DC529">
        <f t="shared" si="106"/>
        <v>0</v>
      </c>
      <c r="DD529" t="s">
        <v>3</v>
      </c>
      <c r="DE529" t="s">
        <v>3</v>
      </c>
      <c r="DF529">
        <f t="shared" si="97"/>
        <v>1.46</v>
      </c>
      <c r="DG529">
        <f t="shared" si="98"/>
        <v>0</v>
      </c>
      <c r="DH529">
        <f t="shared" si="99"/>
        <v>0</v>
      </c>
      <c r="DI529">
        <f t="shared" si="100"/>
        <v>0</v>
      </c>
      <c r="DJ529">
        <f>DF529</f>
        <v>1.46</v>
      </c>
      <c r="DK529">
        <v>0</v>
      </c>
      <c r="DL529" t="s">
        <v>3</v>
      </c>
      <c r="DM529">
        <v>0</v>
      </c>
      <c r="DN529" t="s">
        <v>3</v>
      </c>
      <c r="DO529">
        <v>0</v>
      </c>
    </row>
    <row r="530" spans="1:119" x14ac:dyDescent="0.2">
      <c r="A530">
        <f>ROW(Source!A538)</f>
        <v>538</v>
      </c>
      <c r="B530">
        <v>150194011</v>
      </c>
      <c r="C530">
        <v>150197334</v>
      </c>
      <c r="D530">
        <v>147282019</v>
      </c>
      <c r="E530">
        <v>35</v>
      </c>
      <c r="F530">
        <v>1</v>
      </c>
      <c r="G530">
        <v>35</v>
      </c>
      <c r="H530">
        <v>1</v>
      </c>
      <c r="I530" t="s">
        <v>727</v>
      </c>
      <c r="J530" t="s">
        <v>3</v>
      </c>
      <c r="K530" t="s">
        <v>728</v>
      </c>
      <c r="L530">
        <v>1191</v>
      </c>
      <c r="N530">
        <v>1013</v>
      </c>
      <c r="O530" t="s">
        <v>729</v>
      </c>
      <c r="P530" t="s">
        <v>729</v>
      </c>
      <c r="Q530">
        <v>1</v>
      </c>
      <c r="W530">
        <v>0</v>
      </c>
      <c r="X530">
        <v>476480486</v>
      </c>
      <c r="Y530">
        <f>(AT530*11)</f>
        <v>2.2000000000000002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M530">
        <v>-2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3</v>
      </c>
      <c r="AT530">
        <v>0.2</v>
      </c>
      <c r="AU530" t="s">
        <v>33</v>
      </c>
      <c r="AV530">
        <v>1</v>
      </c>
      <c r="AW530">
        <v>2</v>
      </c>
      <c r="AX530">
        <v>150197338</v>
      </c>
      <c r="AY530">
        <v>1</v>
      </c>
      <c r="AZ530">
        <v>0</v>
      </c>
      <c r="BA530">
        <v>530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U530">
        <f>ROUND(AT530*Source!I538*AH530*AL530,2)</f>
        <v>0</v>
      </c>
      <c r="CV530">
        <f>ROUND(Y530*Source!I538,9)</f>
        <v>2.2000000000000002</v>
      </c>
      <c r="CW530">
        <v>0</v>
      </c>
      <c r="CX530">
        <f>ROUND(Y530*Source!I538,9)</f>
        <v>2.2000000000000002</v>
      </c>
      <c r="CY530">
        <f>AD530</f>
        <v>0</v>
      </c>
      <c r="CZ530">
        <f>AH530</f>
        <v>0</v>
      </c>
      <c r="DA530">
        <f>AL530</f>
        <v>1</v>
      </c>
      <c r="DB530">
        <f>ROUND((ROUND(AT530*CZ530,2)*11),6)</f>
        <v>0</v>
      </c>
      <c r="DC530">
        <f>ROUND((ROUND(AT530*AG530,2)*11),6)</f>
        <v>0</v>
      </c>
      <c r="DD530" t="s">
        <v>3</v>
      </c>
      <c r="DE530" t="s">
        <v>3</v>
      </c>
      <c r="DF530">
        <f t="shared" si="97"/>
        <v>0</v>
      </c>
      <c r="DG530">
        <f t="shared" si="98"/>
        <v>0</v>
      </c>
      <c r="DH530">
        <f t="shared" si="99"/>
        <v>0</v>
      </c>
      <c r="DI530">
        <f t="shared" si="100"/>
        <v>0</v>
      </c>
      <c r="DJ530">
        <f>DI530</f>
        <v>0</v>
      </c>
      <c r="DK530">
        <v>0</v>
      </c>
      <c r="DL530" t="s">
        <v>3</v>
      </c>
      <c r="DM530">
        <v>0</v>
      </c>
      <c r="DN530" t="s">
        <v>3</v>
      </c>
      <c r="DO530">
        <v>0</v>
      </c>
    </row>
    <row r="531" spans="1:119" x14ac:dyDescent="0.2">
      <c r="A531">
        <f>ROW(Source!A538)</f>
        <v>538</v>
      </c>
      <c r="B531">
        <v>150194011</v>
      </c>
      <c r="C531">
        <v>150197334</v>
      </c>
      <c r="D531">
        <v>147297361</v>
      </c>
      <c r="E531">
        <v>1</v>
      </c>
      <c r="F531">
        <v>1</v>
      </c>
      <c r="G531">
        <v>35</v>
      </c>
      <c r="H531">
        <v>3</v>
      </c>
      <c r="I531" t="s">
        <v>748</v>
      </c>
      <c r="J531" t="s">
        <v>749</v>
      </c>
      <c r="K531" t="s">
        <v>750</v>
      </c>
      <c r="L531">
        <v>1327</v>
      </c>
      <c r="N531">
        <v>1005</v>
      </c>
      <c r="O531" t="s">
        <v>751</v>
      </c>
      <c r="P531" t="s">
        <v>751</v>
      </c>
      <c r="Q531">
        <v>1</v>
      </c>
      <c r="W531">
        <v>0</v>
      </c>
      <c r="X531">
        <v>1402440005</v>
      </c>
      <c r="Y531">
        <f>(AT531*11)</f>
        <v>1.1000000000000001</v>
      </c>
      <c r="AA531">
        <v>48.08</v>
      </c>
      <c r="AB531">
        <v>0</v>
      </c>
      <c r="AC531">
        <v>0</v>
      </c>
      <c r="AD531">
        <v>0</v>
      </c>
      <c r="AE531">
        <v>48.08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M531">
        <v>-2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0.1</v>
      </c>
      <c r="AU531" t="s">
        <v>33</v>
      </c>
      <c r="AV531">
        <v>0</v>
      </c>
      <c r="AW531">
        <v>2</v>
      </c>
      <c r="AX531">
        <v>150197339</v>
      </c>
      <c r="AY531">
        <v>1</v>
      </c>
      <c r="AZ531">
        <v>0</v>
      </c>
      <c r="BA531">
        <v>531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V531">
        <v>0</v>
      </c>
      <c r="CW531">
        <v>0</v>
      </c>
      <c r="CX531">
        <f>ROUND(Y531*Source!I538,9)</f>
        <v>1.1000000000000001</v>
      </c>
      <c r="CY531">
        <f>AA531</f>
        <v>48.08</v>
      </c>
      <c r="CZ531">
        <f>AE531</f>
        <v>48.08</v>
      </c>
      <c r="DA531">
        <f>AI531</f>
        <v>1</v>
      </c>
      <c r="DB531">
        <f>ROUND((ROUND(AT531*CZ531,2)*11),6)</f>
        <v>52.91</v>
      </c>
      <c r="DC531">
        <f>ROUND((ROUND(AT531*AG531,2)*11),6)</f>
        <v>0</v>
      </c>
      <c r="DD531" t="s">
        <v>3</v>
      </c>
      <c r="DE531" t="s">
        <v>3</v>
      </c>
      <c r="DF531">
        <f t="shared" si="97"/>
        <v>52.89</v>
      </c>
      <c r="DG531">
        <f t="shared" si="98"/>
        <v>0</v>
      </c>
      <c r="DH531">
        <f t="shared" si="99"/>
        <v>0</v>
      </c>
      <c r="DI531">
        <f t="shared" si="100"/>
        <v>0</v>
      </c>
      <c r="DJ531">
        <f>DF531</f>
        <v>52.89</v>
      </c>
      <c r="DK531">
        <v>0</v>
      </c>
      <c r="DL531" t="s">
        <v>3</v>
      </c>
      <c r="DM531">
        <v>0</v>
      </c>
      <c r="DN531" t="s">
        <v>3</v>
      </c>
      <c r="DO531">
        <v>0</v>
      </c>
    </row>
    <row r="532" spans="1:119" x14ac:dyDescent="0.2">
      <c r="A532">
        <f>ROW(Source!A538)</f>
        <v>538</v>
      </c>
      <c r="B532">
        <v>150194011</v>
      </c>
      <c r="C532">
        <v>150197334</v>
      </c>
      <c r="D532">
        <v>147297367</v>
      </c>
      <c r="E532">
        <v>1</v>
      </c>
      <c r="F532">
        <v>1</v>
      </c>
      <c r="G532">
        <v>35</v>
      </c>
      <c r="H532">
        <v>3</v>
      </c>
      <c r="I532" t="s">
        <v>752</v>
      </c>
      <c r="J532" t="s">
        <v>753</v>
      </c>
      <c r="K532" t="s">
        <v>754</v>
      </c>
      <c r="L532">
        <v>1346</v>
      </c>
      <c r="N532">
        <v>1009</v>
      </c>
      <c r="O532" t="s">
        <v>741</v>
      </c>
      <c r="P532" t="s">
        <v>741</v>
      </c>
      <c r="Q532">
        <v>1</v>
      </c>
      <c r="W532">
        <v>0</v>
      </c>
      <c r="X532">
        <v>-20334964</v>
      </c>
      <c r="Y532">
        <f>(AT532*11)</f>
        <v>1.1000000000000001</v>
      </c>
      <c r="AA532">
        <v>29.29</v>
      </c>
      <c r="AB532">
        <v>0</v>
      </c>
      <c r="AC532">
        <v>0</v>
      </c>
      <c r="AD532">
        <v>0</v>
      </c>
      <c r="AE532">
        <v>29.29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M532">
        <v>-2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0.1</v>
      </c>
      <c r="AU532" t="s">
        <v>33</v>
      </c>
      <c r="AV532">
        <v>0</v>
      </c>
      <c r="AW532">
        <v>2</v>
      </c>
      <c r="AX532">
        <v>150197340</v>
      </c>
      <c r="AY532">
        <v>1</v>
      </c>
      <c r="AZ532">
        <v>0</v>
      </c>
      <c r="BA532">
        <v>532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V532">
        <v>0</v>
      </c>
      <c r="CW532">
        <v>0</v>
      </c>
      <c r="CX532">
        <f>ROUND(Y532*Source!I538,9)</f>
        <v>1.1000000000000001</v>
      </c>
      <c r="CY532">
        <f>AA532</f>
        <v>29.29</v>
      </c>
      <c r="CZ532">
        <f>AE532</f>
        <v>29.29</v>
      </c>
      <c r="DA532">
        <f>AI532</f>
        <v>1</v>
      </c>
      <c r="DB532">
        <f>ROUND((ROUND(AT532*CZ532,2)*11),6)</f>
        <v>32.229999999999997</v>
      </c>
      <c r="DC532">
        <f>ROUND((ROUND(AT532*AG532,2)*11),6)</f>
        <v>0</v>
      </c>
      <c r="DD532" t="s">
        <v>3</v>
      </c>
      <c r="DE532" t="s">
        <v>3</v>
      </c>
      <c r="DF532">
        <f t="shared" si="97"/>
        <v>32.22</v>
      </c>
      <c r="DG532">
        <f t="shared" si="98"/>
        <v>0</v>
      </c>
      <c r="DH532">
        <f t="shared" si="99"/>
        <v>0</v>
      </c>
      <c r="DI532">
        <f t="shared" si="100"/>
        <v>0</v>
      </c>
      <c r="DJ532">
        <f>DF532</f>
        <v>32.22</v>
      </c>
      <c r="DK532">
        <v>0</v>
      </c>
      <c r="DL532" t="s">
        <v>3</v>
      </c>
      <c r="DM532">
        <v>0</v>
      </c>
      <c r="DN532" t="s">
        <v>3</v>
      </c>
      <c r="DO532">
        <v>0</v>
      </c>
    </row>
    <row r="533" spans="1:119" x14ac:dyDescent="0.2">
      <c r="A533">
        <f>ROW(Source!A539)</f>
        <v>539</v>
      </c>
      <c r="B533">
        <v>150194011</v>
      </c>
      <c r="C533">
        <v>150197341</v>
      </c>
      <c r="D533">
        <v>147282019</v>
      </c>
      <c r="E533">
        <v>35</v>
      </c>
      <c r="F533">
        <v>1</v>
      </c>
      <c r="G533">
        <v>35</v>
      </c>
      <c r="H533">
        <v>1</v>
      </c>
      <c r="I533" t="s">
        <v>727</v>
      </c>
      <c r="J533" t="s">
        <v>3</v>
      </c>
      <c r="K533" t="s">
        <v>728</v>
      </c>
      <c r="L533">
        <v>1191</v>
      </c>
      <c r="N533">
        <v>1013</v>
      </c>
      <c r="O533" t="s">
        <v>729</v>
      </c>
      <c r="P533" t="s">
        <v>729</v>
      </c>
      <c r="Q533">
        <v>1</v>
      </c>
      <c r="W533">
        <v>0</v>
      </c>
      <c r="X533">
        <v>476480486</v>
      </c>
      <c r="Y533">
        <f>(AT533*0.7)</f>
        <v>0.11199999999999999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M533">
        <v>-2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0.16</v>
      </c>
      <c r="AU533" t="s">
        <v>22</v>
      </c>
      <c r="AV533">
        <v>1</v>
      </c>
      <c r="AW533">
        <v>2</v>
      </c>
      <c r="AX533">
        <v>150197350</v>
      </c>
      <c r="AY533">
        <v>1</v>
      </c>
      <c r="AZ533">
        <v>0</v>
      </c>
      <c r="BA533">
        <v>533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U533">
        <f>ROUND(AT533*Source!I539*AH533*AL533,2)</f>
        <v>0</v>
      </c>
      <c r="CV533">
        <f>ROUND(Y533*Source!I539,9)</f>
        <v>0.44800000000000001</v>
      </c>
      <c r="CW533">
        <v>0</v>
      </c>
      <c r="CX533">
        <f>ROUND(Y533*Source!I539,9)</f>
        <v>0.44800000000000001</v>
      </c>
      <c r="CY533">
        <f>AD533</f>
        <v>0</v>
      </c>
      <c r="CZ533">
        <f>AH533</f>
        <v>0</v>
      </c>
      <c r="DA533">
        <f>AL533</f>
        <v>1</v>
      </c>
      <c r="DB533">
        <f>ROUND((ROUND(AT533*CZ533,2)*0.7),6)</f>
        <v>0</v>
      </c>
      <c r="DC533">
        <f>ROUND((ROUND(AT533*AG533,2)*0.7),6)</f>
        <v>0</v>
      </c>
      <c r="DD533" t="s">
        <v>3</v>
      </c>
      <c r="DE533" t="s">
        <v>3</v>
      </c>
      <c r="DF533">
        <f t="shared" si="97"/>
        <v>0</v>
      </c>
      <c r="DG533">
        <f t="shared" si="98"/>
        <v>0</v>
      </c>
      <c r="DH533">
        <f t="shared" si="99"/>
        <v>0</v>
      </c>
      <c r="DI533">
        <f t="shared" si="100"/>
        <v>0</v>
      </c>
      <c r="DJ533">
        <f>DI533</f>
        <v>0</v>
      </c>
      <c r="DK533">
        <v>0</v>
      </c>
      <c r="DL533" t="s">
        <v>3</v>
      </c>
      <c r="DM533">
        <v>0</v>
      </c>
      <c r="DN533" t="s">
        <v>3</v>
      </c>
      <c r="DO533">
        <v>0</v>
      </c>
    </row>
    <row r="534" spans="1:119" x14ac:dyDescent="0.2">
      <c r="A534">
        <f>ROW(Source!A539)</f>
        <v>539</v>
      </c>
      <c r="B534">
        <v>150194011</v>
      </c>
      <c r="C534">
        <v>150197341</v>
      </c>
      <c r="D534">
        <v>147295400</v>
      </c>
      <c r="E534">
        <v>1</v>
      </c>
      <c r="F534">
        <v>1</v>
      </c>
      <c r="G534">
        <v>35</v>
      </c>
      <c r="H534">
        <v>2</v>
      </c>
      <c r="I534" t="s">
        <v>730</v>
      </c>
      <c r="J534" t="s">
        <v>731</v>
      </c>
      <c r="K534" t="s">
        <v>732</v>
      </c>
      <c r="L534">
        <v>1368</v>
      </c>
      <c r="N534">
        <v>1011</v>
      </c>
      <c r="O534" t="s">
        <v>733</v>
      </c>
      <c r="P534" t="s">
        <v>733</v>
      </c>
      <c r="Q534">
        <v>1</v>
      </c>
      <c r="W534">
        <v>0</v>
      </c>
      <c r="X534">
        <v>-1123321947</v>
      </c>
      <c r="Y534">
        <f>(AT534*0.7)</f>
        <v>1.3999999999999999E-2</v>
      </c>
      <c r="AA534">
        <v>0</v>
      </c>
      <c r="AB534">
        <v>789.86</v>
      </c>
      <c r="AC534">
        <v>515.51</v>
      </c>
      <c r="AD534">
        <v>0</v>
      </c>
      <c r="AE534">
        <v>0</v>
      </c>
      <c r="AF534">
        <v>789.86</v>
      </c>
      <c r="AG534">
        <v>515.51</v>
      </c>
      <c r="AH534">
        <v>0</v>
      </c>
      <c r="AI534">
        <v>1</v>
      </c>
      <c r="AJ534">
        <v>1</v>
      </c>
      <c r="AK534">
        <v>1</v>
      </c>
      <c r="AL534">
        <v>1</v>
      </c>
      <c r="AM534">
        <v>-2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0.02</v>
      </c>
      <c r="AU534" t="s">
        <v>22</v>
      </c>
      <c r="AV534">
        <v>0</v>
      </c>
      <c r="AW534">
        <v>2</v>
      </c>
      <c r="AX534">
        <v>150197351</v>
      </c>
      <c r="AY534">
        <v>1</v>
      </c>
      <c r="AZ534">
        <v>0</v>
      </c>
      <c r="BA534">
        <v>534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V534">
        <v>0</v>
      </c>
      <c r="CW534">
        <f>ROUND(Y534*Source!I539,9)</f>
        <v>5.6000000000000001E-2</v>
      </c>
      <c r="CX534">
        <f>ROUND(Y534*Source!I539,9)</f>
        <v>5.6000000000000001E-2</v>
      </c>
      <c r="CY534">
        <f>AB534</f>
        <v>789.86</v>
      </c>
      <c r="CZ534">
        <f>AF534</f>
        <v>789.86</v>
      </c>
      <c r="DA534">
        <f>AJ534</f>
        <v>1</v>
      </c>
      <c r="DB534">
        <f>ROUND((ROUND(AT534*CZ534,2)*0.7),6)</f>
        <v>11.06</v>
      </c>
      <c r="DC534">
        <f>ROUND((ROUND(AT534*AG534,2)*0.7),6)</f>
        <v>7.2169999999999996</v>
      </c>
      <c r="DD534" t="s">
        <v>3</v>
      </c>
      <c r="DE534" t="s">
        <v>3</v>
      </c>
      <c r="DF534">
        <f t="shared" si="97"/>
        <v>0</v>
      </c>
      <c r="DG534">
        <f t="shared" si="98"/>
        <v>44.23</v>
      </c>
      <c r="DH534">
        <f t="shared" si="99"/>
        <v>28.87</v>
      </c>
      <c r="DI534">
        <f t="shared" si="100"/>
        <v>0</v>
      </c>
      <c r="DJ534">
        <f>DG534</f>
        <v>44.23</v>
      </c>
      <c r="DK534">
        <v>0</v>
      </c>
      <c r="DL534" t="s">
        <v>3</v>
      </c>
      <c r="DM534">
        <v>0</v>
      </c>
      <c r="DN534" t="s">
        <v>3</v>
      </c>
      <c r="DO534">
        <v>0</v>
      </c>
    </row>
    <row r="535" spans="1:119" x14ac:dyDescent="0.2">
      <c r="A535">
        <f>ROW(Source!A539)</f>
        <v>539</v>
      </c>
      <c r="B535">
        <v>150194011</v>
      </c>
      <c r="C535">
        <v>150197341</v>
      </c>
      <c r="D535">
        <v>147297319</v>
      </c>
      <c r="E535">
        <v>1</v>
      </c>
      <c r="F535">
        <v>1</v>
      </c>
      <c r="G535">
        <v>35</v>
      </c>
      <c r="H535">
        <v>3</v>
      </c>
      <c r="I535" t="s">
        <v>738</v>
      </c>
      <c r="J535" t="s">
        <v>739</v>
      </c>
      <c r="K535" t="s">
        <v>740</v>
      </c>
      <c r="L535">
        <v>1346</v>
      </c>
      <c r="N535">
        <v>1009</v>
      </c>
      <c r="O535" t="s">
        <v>741</v>
      </c>
      <c r="P535" t="s">
        <v>741</v>
      </c>
      <c r="Q535">
        <v>1</v>
      </c>
      <c r="W535">
        <v>0</v>
      </c>
      <c r="X535">
        <v>1286462142</v>
      </c>
      <c r="Y535">
        <f>(AT535*1)</f>
        <v>2.0000000000000002E-5</v>
      </c>
      <c r="AA535">
        <v>412.97</v>
      </c>
      <c r="AB535">
        <v>0</v>
      </c>
      <c r="AC535">
        <v>0</v>
      </c>
      <c r="AD535">
        <v>0</v>
      </c>
      <c r="AE535">
        <v>412.97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M535">
        <v>-2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2.0000000000000002E-5</v>
      </c>
      <c r="AU535" t="s">
        <v>21</v>
      </c>
      <c r="AV535">
        <v>0</v>
      </c>
      <c r="AW535">
        <v>2</v>
      </c>
      <c r="AX535">
        <v>150197352</v>
      </c>
      <c r="AY535">
        <v>1</v>
      </c>
      <c r="AZ535">
        <v>0</v>
      </c>
      <c r="BA535">
        <v>535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V535">
        <v>0</v>
      </c>
      <c r="CW535">
        <v>0</v>
      </c>
      <c r="CX535">
        <f>ROUND(Y535*Source!I539,9)</f>
        <v>8.0000000000000007E-5</v>
      </c>
      <c r="CY535">
        <f>AA535</f>
        <v>412.97</v>
      </c>
      <c r="CZ535">
        <f>AE535</f>
        <v>412.97</v>
      </c>
      <c r="DA535">
        <f>AI535</f>
        <v>1</v>
      </c>
      <c r="DB535">
        <f>ROUND((ROUND(AT535*CZ535,2)*1),6)</f>
        <v>0.01</v>
      </c>
      <c r="DC535">
        <f>ROUND((ROUND(AT535*AG535,2)*1),6)</f>
        <v>0</v>
      </c>
      <c r="DD535" t="s">
        <v>3</v>
      </c>
      <c r="DE535" t="s">
        <v>3</v>
      </c>
      <c r="DF535">
        <f t="shared" si="97"/>
        <v>0.03</v>
      </c>
      <c r="DG535">
        <f t="shared" si="98"/>
        <v>0</v>
      </c>
      <c r="DH535">
        <f t="shared" si="99"/>
        <v>0</v>
      </c>
      <c r="DI535">
        <f t="shared" si="100"/>
        <v>0</v>
      </c>
      <c r="DJ535">
        <f>DF535</f>
        <v>0.03</v>
      </c>
      <c r="DK535">
        <v>0</v>
      </c>
      <c r="DL535" t="s">
        <v>3</v>
      </c>
      <c r="DM535">
        <v>0</v>
      </c>
      <c r="DN535" t="s">
        <v>3</v>
      </c>
      <c r="DO535">
        <v>0</v>
      </c>
    </row>
    <row r="536" spans="1:119" x14ac:dyDescent="0.2">
      <c r="A536">
        <f>ROW(Source!A539)</f>
        <v>539</v>
      </c>
      <c r="B536">
        <v>150194011</v>
      </c>
      <c r="C536">
        <v>150197341</v>
      </c>
      <c r="D536">
        <v>147297361</v>
      </c>
      <c r="E536">
        <v>1</v>
      </c>
      <c r="F536">
        <v>1</v>
      </c>
      <c r="G536">
        <v>35</v>
      </c>
      <c r="H536">
        <v>3</v>
      </c>
      <c r="I536" t="s">
        <v>748</v>
      </c>
      <c r="J536" t="s">
        <v>749</v>
      </c>
      <c r="K536" t="s">
        <v>750</v>
      </c>
      <c r="L536">
        <v>1327</v>
      </c>
      <c r="N536">
        <v>1005</v>
      </c>
      <c r="O536" t="s">
        <v>751</v>
      </c>
      <c r="P536" t="s">
        <v>751</v>
      </c>
      <c r="Q536">
        <v>1</v>
      </c>
      <c r="W536">
        <v>0</v>
      </c>
      <c r="X536">
        <v>1402440005</v>
      </c>
      <c r="Y536">
        <f>(AT536*1)</f>
        <v>0.01</v>
      </c>
      <c r="AA536">
        <v>48.08</v>
      </c>
      <c r="AB536">
        <v>0</v>
      </c>
      <c r="AC536">
        <v>0</v>
      </c>
      <c r="AD536">
        <v>0</v>
      </c>
      <c r="AE536">
        <v>48.08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M536">
        <v>-2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0.01</v>
      </c>
      <c r="AU536" t="s">
        <v>21</v>
      </c>
      <c r="AV536">
        <v>0</v>
      </c>
      <c r="AW536">
        <v>2</v>
      </c>
      <c r="AX536">
        <v>150197353</v>
      </c>
      <c r="AY536">
        <v>1</v>
      </c>
      <c r="AZ536">
        <v>0</v>
      </c>
      <c r="BA536">
        <v>536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V536">
        <v>0</v>
      </c>
      <c r="CW536">
        <v>0</v>
      </c>
      <c r="CX536">
        <f>ROUND(Y536*Source!I539,9)</f>
        <v>0.04</v>
      </c>
      <c r="CY536">
        <f>AA536</f>
        <v>48.08</v>
      </c>
      <c r="CZ536">
        <f>AE536</f>
        <v>48.08</v>
      </c>
      <c r="DA536">
        <f>AI536</f>
        <v>1</v>
      </c>
      <c r="DB536">
        <f>ROUND((ROUND(AT536*CZ536,2)*1),6)</f>
        <v>0.48</v>
      </c>
      <c r="DC536">
        <f>ROUND((ROUND(AT536*AG536,2)*1),6)</f>
        <v>0</v>
      </c>
      <c r="DD536" t="s">
        <v>3</v>
      </c>
      <c r="DE536" t="s">
        <v>3</v>
      </c>
      <c r="DF536">
        <f t="shared" si="97"/>
        <v>1.92</v>
      </c>
      <c r="DG536">
        <f t="shared" si="98"/>
        <v>0</v>
      </c>
      <c r="DH536">
        <f t="shared" si="99"/>
        <v>0</v>
      </c>
      <c r="DI536">
        <f t="shared" si="100"/>
        <v>0</v>
      </c>
      <c r="DJ536">
        <f>DF536</f>
        <v>1.92</v>
      </c>
      <c r="DK536">
        <v>0</v>
      </c>
      <c r="DL536" t="s">
        <v>3</v>
      </c>
      <c r="DM536">
        <v>0</v>
      </c>
      <c r="DN536" t="s">
        <v>3</v>
      </c>
      <c r="DO536">
        <v>0</v>
      </c>
    </row>
    <row r="537" spans="1:119" x14ac:dyDescent="0.2">
      <c r="A537">
        <f>ROW(Source!A540)</f>
        <v>540</v>
      </c>
      <c r="B537">
        <v>150194011</v>
      </c>
      <c r="C537">
        <v>150197354</v>
      </c>
      <c r="D537">
        <v>147282019</v>
      </c>
      <c r="E537">
        <v>35</v>
      </c>
      <c r="F537">
        <v>1</v>
      </c>
      <c r="G537">
        <v>35</v>
      </c>
      <c r="H537">
        <v>1</v>
      </c>
      <c r="I537" t="s">
        <v>727</v>
      </c>
      <c r="J537" t="s">
        <v>3</v>
      </c>
      <c r="K537" t="s">
        <v>728</v>
      </c>
      <c r="L537">
        <v>1191</v>
      </c>
      <c r="N537">
        <v>1013</v>
      </c>
      <c r="O537" t="s">
        <v>729</v>
      </c>
      <c r="P537" t="s">
        <v>729</v>
      </c>
      <c r="Q537">
        <v>1</v>
      </c>
      <c r="W537">
        <v>0</v>
      </c>
      <c r="X537">
        <v>476480486</v>
      </c>
      <c r="Y537">
        <f>((AT537*0.75)*11)</f>
        <v>0.32999999999999996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M537">
        <v>-2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0.04</v>
      </c>
      <c r="AU537" t="s">
        <v>32</v>
      </c>
      <c r="AV537">
        <v>1</v>
      </c>
      <c r="AW537">
        <v>2</v>
      </c>
      <c r="AX537">
        <v>150197363</v>
      </c>
      <c r="AY537">
        <v>1</v>
      </c>
      <c r="AZ537">
        <v>0</v>
      </c>
      <c r="BA537">
        <v>537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U537">
        <f>ROUND(AT537*Source!I540*AH537*AL537,2)</f>
        <v>0</v>
      </c>
      <c r="CV537">
        <f>ROUND(Y537*Source!I540,9)</f>
        <v>1.32</v>
      </c>
      <c r="CW537">
        <v>0</v>
      </c>
      <c r="CX537">
        <f>ROUND(Y537*Source!I540,9)</f>
        <v>1.32</v>
      </c>
      <c r="CY537">
        <f>AD537</f>
        <v>0</v>
      </c>
      <c r="CZ537">
        <f>AH537</f>
        <v>0</v>
      </c>
      <c r="DA537">
        <f>AL537</f>
        <v>1</v>
      </c>
      <c r="DB537">
        <f>ROUND(((ROUND(AT537*CZ537,2)*0.75)*11),6)</f>
        <v>0</v>
      </c>
      <c r="DC537">
        <f>ROUND(((ROUND(AT537*AG537,2)*0.75)*11),6)</f>
        <v>0</v>
      </c>
      <c r="DD537" t="s">
        <v>3</v>
      </c>
      <c r="DE537" t="s">
        <v>3</v>
      </c>
      <c r="DF537">
        <f t="shared" si="97"/>
        <v>0</v>
      </c>
      <c r="DG537">
        <f t="shared" si="98"/>
        <v>0</v>
      </c>
      <c r="DH537">
        <f t="shared" si="99"/>
        <v>0</v>
      </c>
      <c r="DI537">
        <f t="shared" si="100"/>
        <v>0</v>
      </c>
      <c r="DJ537">
        <f>DI537</f>
        <v>0</v>
      </c>
      <c r="DK537">
        <v>0</v>
      </c>
      <c r="DL537" t="s">
        <v>3</v>
      </c>
      <c r="DM537">
        <v>0</v>
      </c>
      <c r="DN537" t="s">
        <v>3</v>
      </c>
      <c r="DO537">
        <v>0</v>
      </c>
    </row>
    <row r="538" spans="1:119" x14ac:dyDescent="0.2">
      <c r="A538">
        <f>ROW(Source!A540)</f>
        <v>540</v>
      </c>
      <c r="B538">
        <v>150194011</v>
      </c>
      <c r="C538">
        <v>150197354</v>
      </c>
      <c r="D538">
        <v>147295400</v>
      </c>
      <c r="E538">
        <v>1</v>
      </c>
      <c r="F538">
        <v>1</v>
      </c>
      <c r="G538">
        <v>35</v>
      </c>
      <c r="H538">
        <v>2</v>
      </c>
      <c r="I538" t="s">
        <v>730</v>
      </c>
      <c r="J538" t="s">
        <v>731</v>
      </c>
      <c r="K538" t="s">
        <v>732</v>
      </c>
      <c r="L538">
        <v>1368</v>
      </c>
      <c r="N538">
        <v>1011</v>
      </c>
      <c r="O538" t="s">
        <v>733</v>
      </c>
      <c r="P538" t="s">
        <v>733</v>
      </c>
      <c r="Q538">
        <v>1</v>
      </c>
      <c r="W538">
        <v>0</v>
      </c>
      <c r="X538">
        <v>-1123321947</v>
      </c>
      <c r="Y538">
        <f>((AT538*0.75)*11)</f>
        <v>4.1249999999999995E-2</v>
      </c>
      <c r="AA538">
        <v>0</v>
      </c>
      <c r="AB538">
        <v>789.86</v>
      </c>
      <c r="AC538">
        <v>515.51</v>
      </c>
      <c r="AD538">
        <v>0</v>
      </c>
      <c r="AE538">
        <v>0</v>
      </c>
      <c r="AF538">
        <v>789.86</v>
      </c>
      <c r="AG538">
        <v>515.51</v>
      </c>
      <c r="AH538">
        <v>0</v>
      </c>
      <c r="AI538">
        <v>1</v>
      </c>
      <c r="AJ538">
        <v>1</v>
      </c>
      <c r="AK538">
        <v>1</v>
      </c>
      <c r="AL538">
        <v>1</v>
      </c>
      <c r="AM538">
        <v>-2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5.0000000000000001E-3</v>
      </c>
      <c r="AU538" t="s">
        <v>32</v>
      </c>
      <c r="AV538">
        <v>0</v>
      </c>
      <c r="AW538">
        <v>2</v>
      </c>
      <c r="AX538">
        <v>150197364</v>
      </c>
      <c r="AY538">
        <v>1</v>
      </c>
      <c r="AZ538">
        <v>0</v>
      </c>
      <c r="BA538">
        <v>538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V538">
        <v>0</v>
      </c>
      <c r="CW538">
        <f>ROUND(Y538*Source!I540,9)</f>
        <v>0.16500000000000001</v>
      </c>
      <c r="CX538">
        <f>ROUND(Y538*Source!I540,9)</f>
        <v>0.16500000000000001</v>
      </c>
      <c r="CY538">
        <f>AB538</f>
        <v>789.86</v>
      </c>
      <c r="CZ538">
        <f>AF538</f>
        <v>789.86</v>
      </c>
      <c r="DA538">
        <f>AJ538</f>
        <v>1</v>
      </c>
      <c r="DB538">
        <f>ROUND(((ROUND(AT538*CZ538,2)*0.75)*11),6)</f>
        <v>32.587499999999999</v>
      </c>
      <c r="DC538">
        <f>ROUND(((ROUND(AT538*AG538,2)*0.75)*11),6)</f>
        <v>21.285</v>
      </c>
      <c r="DD538" t="s">
        <v>3</v>
      </c>
      <c r="DE538" t="s">
        <v>3</v>
      </c>
      <c r="DF538">
        <f t="shared" si="97"/>
        <v>0</v>
      </c>
      <c r="DG538">
        <f t="shared" si="98"/>
        <v>130.33000000000001</v>
      </c>
      <c r="DH538">
        <f t="shared" si="99"/>
        <v>85.06</v>
      </c>
      <c r="DI538">
        <f t="shared" si="100"/>
        <v>0</v>
      </c>
      <c r="DJ538">
        <f>DG538</f>
        <v>130.33000000000001</v>
      </c>
      <c r="DK538">
        <v>0</v>
      </c>
      <c r="DL538" t="s">
        <v>3</v>
      </c>
      <c r="DM538">
        <v>0</v>
      </c>
      <c r="DN538" t="s">
        <v>3</v>
      </c>
      <c r="DO538">
        <v>0</v>
      </c>
    </row>
    <row r="539" spans="1:119" x14ac:dyDescent="0.2">
      <c r="A539">
        <f>ROW(Source!A540)</f>
        <v>540</v>
      </c>
      <c r="B539">
        <v>150194011</v>
      </c>
      <c r="C539">
        <v>150197354</v>
      </c>
      <c r="D539">
        <v>147297319</v>
      </c>
      <c r="E539">
        <v>1</v>
      </c>
      <c r="F539">
        <v>1</v>
      </c>
      <c r="G539">
        <v>35</v>
      </c>
      <c r="H539">
        <v>3</v>
      </c>
      <c r="I539" t="s">
        <v>738</v>
      </c>
      <c r="J539" t="s">
        <v>739</v>
      </c>
      <c r="K539" t="s">
        <v>740</v>
      </c>
      <c r="L539">
        <v>1346</v>
      </c>
      <c r="N539">
        <v>1009</v>
      </c>
      <c r="O539" t="s">
        <v>741</v>
      </c>
      <c r="P539" t="s">
        <v>741</v>
      </c>
      <c r="Q539">
        <v>1</v>
      </c>
      <c r="W539">
        <v>0</v>
      </c>
      <c r="X539">
        <v>1286462142</v>
      </c>
      <c r="Y539">
        <f>((AT539*1)*11)</f>
        <v>2.2000000000000001E-4</v>
      </c>
      <c r="AA539">
        <v>412.97</v>
      </c>
      <c r="AB539">
        <v>0</v>
      </c>
      <c r="AC539">
        <v>0</v>
      </c>
      <c r="AD539">
        <v>0</v>
      </c>
      <c r="AE539">
        <v>412.97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M539">
        <v>-2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2.0000000000000002E-5</v>
      </c>
      <c r="AU539" t="s">
        <v>31</v>
      </c>
      <c r="AV539">
        <v>0</v>
      </c>
      <c r="AW539">
        <v>2</v>
      </c>
      <c r="AX539">
        <v>150197365</v>
      </c>
      <c r="AY539">
        <v>1</v>
      </c>
      <c r="AZ539">
        <v>0</v>
      </c>
      <c r="BA539">
        <v>539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V539">
        <v>0</v>
      </c>
      <c r="CW539">
        <v>0</v>
      </c>
      <c r="CX539">
        <f>ROUND(Y539*Source!I540,9)</f>
        <v>8.8000000000000003E-4</v>
      </c>
      <c r="CY539">
        <f>AA539</f>
        <v>412.97</v>
      </c>
      <c r="CZ539">
        <f>AE539</f>
        <v>412.97</v>
      </c>
      <c r="DA539">
        <f>AI539</f>
        <v>1</v>
      </c>
      <c r="DB539">
        <f>ROUND(((ROUND(AT539*CZ539,2)*1)*11),6)</f>
        <v>0.11</v>
      </c>
      <c r="DC539">
        <f>ROUND(((ROUND(AT539*AG539,2)*1)*11),6)</f>
        <v>0</v>
      </c>
      <c r="DD539" t="s">
        <v>3</v>
      </c>
      <c r="DE539" t="s">
        <v>3</v>
      </c>
      <c r="DF539">
        <f t="shared" si="97"/>
        <v>0.36</v>
      </c>
      <c r="DG539">
        <f t="shared" si="98"/>
        <v>0</v>
      </c>
      <c r="DH539">
        <f t="shared" si="99"/>
        <v>0</v>
      </c>
      <c r="DI539">
        <f t="shared" si="100"/>
        <v>0</v>
      </c>
      <c r="DJ539">
        <f>DF539</f>
        <v>0.36</v>
      </c>
      <c r="DK539">
        <v>0</v>
      </c>
      <c r="DL539" t="s">
        <v>3</v>
      </c>
      <c r="DM539">
        <v>0</v>
      </c>
      <c r="DN539" t="s">
        <v>3</v>
      </c>
      <c r="DO539">
        <v>0</v>
      </c>
    </row>
    <row r="540" spans="1:119" x14ac:dyDescent="0.2">
      <c r="A540">
        <f>ROW(Source!A540)</f>
        <v>540</v>
      </c>
      <c r="B540">
        <v>150194011</v>
      </c>
      <c r="C540">
        <v>150197354</v>
      </c>
      <c r="D540">
        <v>147297361</v>
      </c>
      <c r="E540">
        <v>1</v>
      </c>
      <c r="F540">
        <v>1</v>
      </c>
      <c r="G540">
        <v>35</v>
      </c>
      <c r="H540">
        <v>3</v>
      </c>
      <c r="I540" t="s">
        <v>748</v>
      </c>
      <c r="J540" t="s">
        <v>749</v>
      </c>
      <c r="K540" t="s">
        <v>750</v>
      </c>
      <c r="L540">
        <v>1327</v>
      </c>
      <c r="N540">
        <v>1005</v>
      </c>
      <c r="O540" t="s">
        <v>751</v>
      </c>
      <c r="P540" t="s">
        <v>751</v>
      </c>
      <c r="Q540">
        <v>1</v>
      </c>
      <c r="W540">
        <v>0</v>
      </c>
      <c r="X540">
        <v>1402440005</v>
      </c>
      <c r="Y540">
        <f>((AT540*1)*11)</f>
        <v>0.11</v>
      </c>
      <c r="AA540">
        <v>48.08</v>
      </c>
      <c r="AB540">
        <v>0</v>
      </c>
      <c r="AC540">
        <v>0</v>
      </c>
      <c r="AD540">
        <v>0</v>
      </c>
      <c r="AE540">
        <v>48.08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M540">
        <v>-2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3</v>
      </c>
      <c r="AT540">
        <v>0.01</v>
      </c>
      <c r="AU540" t="s">
        <v>31</v>
      </c>
      <c r="AV540">
        <v>0</v>
      </c>
      <c r="AW540">
        <v>2</v>
      </c>
      <c r="AX540">
        <v>150197366</v>
      </c>
      <c r="AY540">
        <v>1</v>
      </c>
      <c r="AZ540">
        <v>0</v>
      </c>
      <c r="BA540">
        <v>540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V540">
        <v>0</v>
      </c>
      <c r="CW540">
        <v>0</v>
      </c>
      <c r="CX540">
        <f>ROUND(Y540*Source!I540,9)</f>
        <v>0.44</v>
      </c>
      <c r="CY540">
        <f>AA540</f>
        <v>48.08</v>
      </c>
      <c r="CZ540">
        <f>AE540</f>
        <v>48.08</v>
      </c>
      <c r="DA540">
        <f>AI540</f>
        <v>1</v>
      </c>
      <c r="DB540">
        <f>ROUND(((ROUND(AT540*CZ540,2)*1)*11),6)</f>
        <v>5.28</v>
      </c>
      <c r="DC540">
        <f>ROUND(((ROUND(AT540*AG540,2)*1)*11),6)</f>
        <v>0</v>
      </c>
      <c r="DD540" t="s">
        <v>3</v>
      </c>
      <c r="DE540" t="s">
        <v>3</v>
      </c>
      <c r="DF540">
        <f t="shared" si="97"/>
        <v>21.16</v>
      </c>
      <c r="DG540">
        <f t="shared" si="98"/>
        <v>0</v>
      </c>
      <c r="DH540">
        <f t="shared" si="99"/>
        <v>0</v>
      </c>
      <c r="DI540">
        <f t="shared" si="100"/>
        <v>0</v>
      </c>
      <c r="DJ540">
        <f>DF540</f>
        <v>21.16</v>
      </c>
      <c r="DK540">
        <v>0</v>
      </c>
      <c r="DL540" t="s">
        <v>3</v>
      </c>
      <c r="DM540">
        <v>0</v>
      </c>
      <c r="DN540" t="s">
        <v>3</v>
      </c>
      <c r="DO540">
        <v>0</v>
      </c>
    </row>
    <row r="541" spans="1:119" x14ac:dyDescent="0.2">
      <c r="A541">
        <f>ROW(Source!A576)</f>
        <v>576</v>
      </c>
      <c r="B541">
        <v>150194011</v>
      </c>
      <c r="C541">
        <v>150197367</v>
      </c>
      <c r="D541">
        <v>147282019</v>
      </c>
      <c r="E541">
        <v>35</v>
      </c>
      <c r="F541">
        <v>1</v>
      </c>
      <c r="G541">
        <v>35</v>
      </c>
      <c r="H541">
        <v>1</v>
      </c>
      <c r="I541" t="s">
        <v>727</v>
      </c>
      <c r="J541" t="s">
        <v>3</v>
      </c>
      <c r="K541" t="s">
        <v>728</v>
      </c>
      <c r="L541">
        <v>1191</v>
      </c>
      <c r="N541">
        <v>1013</v>
      </c>
      <c r="O541" t="s">
        <v>729</v>
      </c>
      <c r="P541" t="s">
        <v>729</v>
      </c>
      <c r="Q541">
        <v>1</v>
      </c>
      <c r="W541">
        <v>0</v>
      </c>
      <c r="X541">
        <v>476480486</v>
      </c>
      <c r="Y541">
        <f>AT541</f>
        <v>45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M541">
        <v>-2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3</v>
      </c>
      <c r="AT541">
        <v>45</v>
      </c>
      <c r="AU541" t="s">
        <v>3</v>
      </c>
      <c r="AV541">
        <v>1</v>
      </c>
      <c r="AW541">
        <v>2</v>
      </c>
      <c r="AX541">
        <v>150197374</v>
      </c>
      <c r="AY541">
        <v>1</v>
      </c>
      <c r="AZ541">
        <v>0</v>
      </c>
      <c r="BA541">
        <v>541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U541">
        <f>ROUND(AT541*Source!I576*AH541*AL541,2)</f>
        <v>0</v>
      </c>
      <c r="CV541">
        <f>ROUND(Y541*Source!I576,9)</f>
        <v>0.9</v>
      </c>
      <c r="CW541">
        <v>0</v>
      </c>
      <c r="CX541">
        <f>ROUND(Y541*Source!I576,9)</f>
        <v>0.9</v>
      </c>
      <c r="CY541">
        <f>AD541</f>
        <v>0</v>
      </c>
      <c r="CZ541">
        <f>AH541</f>
        <v>0</v>
      </c>
      <c r="DA541">
        <f>AL541</f>
        <v>1</v>
      </c>
      <c r="DB541">
        <f>ROUND(ROUND(AT541*CZ541,2),6)</f>
        <v>0</v>
      </c>
      <c r="DC541">
        <f>ROUND(ROUND(AT541*AG541,2),6)</f>
        <v>0</v>
      </c>
      <c r="DD541" t="s">
        <v>3</v>
      </c>
      <c r="DE541" t="s">
        <v>3</v>
      </c>
      <c r="DF541">
        <f t="shared" si="97"/>
        <v>0</v>
      </c>
      <c r="DG541">
        <f t="shared" si="98"/>
        <v>0</v>
      </c>
      <c r="DH541">
        <f t="shared" si="99"/>
        <v>0</v>
      </c>
      <c r="DI541">
        <f t="shared" si="100"/>
        <v>0</v>
      </c>
      <c r="DJ541">
        <f>DI541</f>
        <v>0</v>
      </c>
      <c r="DK541">
        <v>0</v>
      </c>
      <c r="DL541" t="s">
        <v>3</v>
      </c>
      <c r="DM541">
        <v>0</v>
      </c>
      <c r="DN541" t="s">
        <v>3</v>
      </c>
      <c r="DO541">
        <v>0</v>
      </c>
    </row>
    <row r="542" spans="1:119" x14ac:dyDescent="0.2">
      <c r="A542">
        <f>ROW(Source!A576)</f>
        <v>576</v>
      </c>
      <c r="B542">
        <v>150194011</v>
      </c>
      <c r="C542">
        <v>150197367</v>
      </c>
      <c r="D542">
        <v>147295400</v>
      </c>
      <c r="E542">
        <v>1</v>
      </c>
      <c r="F542">
        <v>1</v>
      </c>
      <c r="G542">
        <v>35</v>
      </c>
      <c r="H542">
        <v>2</v>
      </c>
      <c r="I542" t="s">
        <v>730</v>
      </c>
      <c r="J542" t="s">
        <v>731</v>
      </c>
      <c r="K542" t="s">
        <v>732</v>
      </c>
      <c r="L542">
        <v>1368</v>
      </c>
      <c r="N542">
        <v>1011</v>
      </c>
      <c r="O542" t="s">
        <v>733</v>
      </c>
      <c r="P542" t="s">
        <v>733</v>
      </c>
      <c r="Q542">
        <v>1</v>
      </c>
      <c r="W542">
        <v>0</v>
      </c>
      <c r="X542">
        <v>-1123321947</v>
      </c>
      <c r="Y542">
        <f>AT542</f>
        <v>3</v>
      </c>
      <c r="AA542">
        <v>0</v>
      </c>
      <c r="AB542">
        <v>789.86</v>
      </c>
      <c r="AC542">
        <v>515.51</v>
      </c>
      <c r="AD542">
        <v>0</v>
      </c>
      <c r="AE542">
        <v>0</v>
      </c>
      <c r="AF542">
        <v>789.86</v>
      </c>
      <c r="AG542">
        <v>515.51</v>
      </c>
      <c r="AH542">
        <v>0</v>
      </c>
      <c r="AI542">
        <v>1</v>
      </c>
      <c r="AJ542">
        <v>1</v>
      </c>
      <c r="AK542">
        <v>1</v>
      </c>
      <c r="AL542">
        <v>1</v>
      </c>
      <c r="AM542">
        <v>-2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3</v>
      </c>
      <c r="AT542">
        <v>3</v>
      </c>
      <c r="AU542" t="s">
        <v>3</v>
      </c>
      <c r="AV542">
        <v>0</v>
      </c>
      <c r="AW542">
        <v>2</v>
      </c>
      <c r="AX542">
        <v>150197375</v>
      </c>
      <c r="AY542">
        <v>1</v>
      </c>
      <c r="AZ542">
        <v>0</v>
      </c>
      <c r="BA542">
        <v>542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V542">
        <v>0</v>
      </c>
      <c r="CW542">
        <f>ROUND(Y542*Source!I576,9)</f>
        <v>0.06</v>
      </c>
      <c r="CX542">
        <f>ROUND(Y542*Source!I576,9)</f>
        <v>0.06</v>
      </c>
      <c r="CY542">
        <f>AB542</f>
        <v>789.86</v>
      </c>
      <c r="CZ542">
        <f>AF542</f>
        <v>789.86</v>
      </c>
      <c r="DA542">
        <f>AJ542</f>
        <v>1</v>
      </c>
      <c r="DB542">
        <f>ROUND(ROUND(AT542*CZ542,2),6)</f>
        <v>2369.58</v>
      </c>
      <c r="DC542">
        <f>ROUND(ROUND(AT542*AG542,2),6)</f>
        <v>1546.53</v>
      </c>
      <c r="DD542" t="s">
        <v>3</v>
      </c>
      <c r="DE542" t="s">
        <v>3</v>
      </c>
      <c r="DF542">
        <f t="shared" si="97"/>
        <v>0</v>
      </c>
      <c r="DG542">
        <f t="shared" si="98"/>
        <v>47.39</v>
      </c>
      <c r="DH542">
        <f t="shared" si="99"/>
        <v>30.93</v>
      </c>
      <c r="DI542">
        <f t="shared" si="100"/>
        <v>0</v>
      </c>
      <c r="DJ542">
        <f>DG542</f>
        <v>47.39</v>
      </c>
      <c r="DK542">
        <v>0</v>
      </c>
      <c r="DL542" t="s">
        <v>3</v>
      </c>
      <c r="DM542">
        <v>0</v>
      </c>
      <c r="DN542" t="s">
        <v>3</v>
      </c>
      <c r="DO542">
        <v>0</v>
      </c>
    </row>
    <row r="543" spans="1:119" x14ac:dyDescent="0.2">
      <c r="A543">
        <f>ROW(Source!A576)</f>
        <v>576</v>
      </c>
      <c r="B543">
        <v>150194011</v>
      </c>
      <c r="C543">
        <v>150197367</v>
      </c>
      <c r="D543">
        <v>147297367</v>
      </c>
      <c r="E543">
        <v>1</v>
      </c>
      <c r="F543">
        <v>1</v>
      </c>
      <c r="G543">
        <v>35</v>
      </c>
      <c r="H543">
        <v>3</v>
      </c>
      <c r="I543" t="s">
        <v>752</v>
      </c>
      <c r="J543" t="s">
        <v>753</v>
      </c>
      <c r="K543" t="s">
        <v>754</v>
      </c>
      <c r="L543">
        <v>1346</v>
      </c>
      <c r="N543">
        <v>1009</v>
      </c>
      <c r="O543" t="s">
        <v>741</v>
      </c>
      <c r="P543" t="s">
        <v>741</v>
      </c>
      <c r="Q543">
        <v>1</v>
      </c>
      <c r="W543">
        <v>0</v>
      </c>
      <c r="X543">
        <v>-20334964</v>
      </c>
      <c r="Y543">
        <f>AT543</f>
        <v>0.3</v>
      </c>
      <c r="AA543">
        <v>29.29</v>
      </c>
      <c r="AB543">
        <v>0</v>
      </c>
      <c r="AC543">
        <v>0</v>
      </c>
      <c r="AD543">
        <v>0</v>
      </c>
      <c r="AE543">
        <v>29.29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M543">
        <v>-2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3</v>
      </c>
      <c r="AT543">
        <v>0.3</v>
      </c>
      <c r="AU543" t="s">
        <v>3</v>
      </c>
      <c r="AV543">
        <v>0</v>
      </c>
      <c r="AW543">
        <v>2</v>
      </c>
      <c r="AX543">
        <v>150197376</v>
      </c>
      <c r="AY543">
        <v>1</v>
      </c>
      <c r="AZ543">
        <v>0</v>
      </c>
      <c r="BA543">
        <v>543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V543">
        <v>0</v>
      </c>
      <c r="CW543">
        <v>0</v>
      </c>
      <c r="CX543">
        <f>ROUND(Y543*Source!I576,9)</f>
        <v>6.0000000000000001E-3</v>
      </c>
      <c r="CY543">
        <f>AA543</f>
        <v>29.29</v>
      </c>
      <c r="CZ543">
        <f>AE543</f>
        <v>29.29</v>
      </c>
      <c r="DA543">
        <f>AI543</f>
        <v>1</v>
      </c>
      <c r="DB543">
        <f>ROUND(ROUND(AT543*CZ543,2),6)</f>
        <v>8.7899999999999991</v>
      </c>
      <c r="DC543">
        <f>ROUND(ROUND(AT543*AG543,2),6)</f>
        <v>0</v>
      </c>
      <c r="DD543" t="s">
        <v>3</v>
      </c>
      <c r="DE543" t="s">
        <v>3</v>
      </c>
      <c r="DF543">
        <f t="shared" si="97"/>
        <v>0.18</v>
      </c>
      <c r="DG543">
        <f t="shared" si="98"/>
        <v>0</v>
      </c>
      <c r="DH543">
        <f t="shared" si="99"/>
        <v>0</v>
      </c>
      <c r="DI543">
        <f t="shared" si="100"/>
        <v>0</v>
      </c>
      <c r="DJ543">
        <f>DF543</f>
        <v>0.18</v>
      </c>
      <c r="DK543">
        <v>0</v>
      </c>
      <c r="DL543" t="s">
        <v>3</v>
      </c>
      <c r="DM543">
        <v>0</v>
      </c>
      <c r="DN543" t="s">
        <v>3</v>
      </c>
      <c r="DO543">
        <v>0</v>
      </c>
    </row>
    <row r="544" spans="1:119" x14ac:dyDescent="0.2">
      <c r="A544">
        <f>ROW(Source!A577)</f>
        <v>577</v>
      </c>
      <c r="B544">
        <v>150194011</v>
      </c>
      <c r="C544">
        <v>150197377</v>
      </c>
      <c r="D544">
        <v>147282019</v>
      </c>
      <c r="E544">
        <v>35</v>
      </c>
      <c r="F544">
        <v>1</v>
      </c>
      <c r="G544">
        <v>35</v>
      </c>
      <c r="H544">
        <v>1</v>
      </c>
      <c r="I544" t="s">
        <v>727</v>
      </c>
      <c r="J544" t="s">
        <v>3</v>
      </c>
      <c r="K544" t="s">
        <v>728</v>
      </c>
      <c r="L544">
        <v>1191</v>
      </c>
      <c r="N544">
        <v>1013</v>
      </c>
      <c r="O544" t="s">
        <v>729</v>
      </c>
      <c r="P544" t="s">
        <v>729</v>
      </c>
      <c r="Q544">
        <v>1</v>
      </c>
      <c r="W544">
        <v>0</v>
      </c>
      <c r="X544">
        <v>476480486</v>
      </c>
      <c r="Y544">
        <f>(AT544*0.7)</f>
        <v>0.95899999999999996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M544">
        <v>-2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3</v>
      </c>
      <c r="AT544">
        <v>1.37</v>
      </c>
      <c r="AU544" t="s">
        <v>22</v>
      </c>
      <c r="AV544">
        <v>1</v>
      </c>
      <c r="AW544">
        <v>2</v>
      </c>
      <c r="AX544">
        <v>150197392</v>
      </c>
      <c r="AY544">
        <v>1</v>
      </c>
      <c r="AZ544">
        <v>0</v>
      </c>
      <c r="BA544">
        <v>544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U544">
        <f>ROUND(AT544*Source!I577*AH544*AL544,2)</f>
        <v>0</v>
      </c>
      <c r="CV544">
        <f>ROUND(Y544*Source!I577,9)</f>
        <v>0.95899999999999996</v>
      </c>
      <c r="CW544">
        <v>0</v>
      </c>
      <c r="CX544">
        <f>ROUND(Y544*Source!I577,9)</f>
        <v>0.95899999999999996</v>
      </c>
      <c r="CY544">
        <f>AD544</f>
        <v>0</v>
      </c>
      <c r="CZ544">
        <f>AH544</f>
        <v>0</v>
      </c>
      <c r="DA544">
        <f>AL544</f>
        <v>1</v>
      </c>
      <c r="DB544">
        <f>ROUND((ROUND(AT544*CZ544,2)*0.7),6)</f>
        <v>0</v>
      </c>
      <c r="DC544">
        <f>ROUND((ROUND(AT544*AG544,2)*0.7),6)</f>
        <v>0</v>
      </c>
      <c r="DD544" t="s">
        <v>3</v>
      </c>
      <c r="DE544" t="s">
        <v>3</v>
      </c>
      <c r="DF544">
        <f t="shared" si="97"/>
        <v>0</v>
      </c>
      <c r="DG544">
        <f t="shared" si="98"/>
        <v>0</v>
      </c>
      <c r="DH544">
        <f t="shared" si="99"/>
        <v>0</v>
      </c>
      <c r="DI544">
        <f t="shared" si="100"/>
        <v>0</v>
      </c>
      <c r="DJ544">
        <f>DI544</f>
        <v>0</v>
      </c>
      <c r="DK544">
        <v>0</v>
      </c>
      <c r="DL544" t="s">
        <v>3</v>
      </c>
      <c r="DM544">
        <v>0</v>
      </c>
      <c r="DN544" t="s">
        <v>3</v>
      </c>
      <c r="DO544">
        <v>0</v>
      </c>
    </row>
    <row r="545" spans="1:119" x14ac:dyDescent="0.2">
      <c r="A545">
        <f>ROW(Source!A577)</f>
        <v>577</v>
      </c>
      <c r="B545">
        <v>150194011</v>
      </c>
      <c r="C545">
        <v>150197377</v>
      </c>
      <c r="D545">
        <v>147295400</v>
      </c>
      <c r="E545">
        <v>1</v>
      </c>
      <c r="F545">
        <v>1</v>
      </c>
      <c r="G545">
        <v>35</v>
      </c>
      <c r="H545">
        <v>2</v>
      </c>
      <c r="I545" t="s">
        <v>730</v>
      </c>
      <c r="J545" t="s">
        <v>731</v>
      </c>
      <c r="K545" t="s">
        <v>732</v>
      </c>
      <c r="L545">
        <v>1368</v>
      </c>
      <c r="N545">
        <v>1011</v>
      </c>
      <c r="O545" t="s">
        <v>733</v>
      </c>
      <c r="P545" t="s">
        <v>733</v>
      </c>
      <c r="Q545">
        <v>1</v>
      </c>
      <c r="W545">
        <v>0</v>
      </c>
      <c r="X545">
        <v>-1123321947</v>
      </c>
      <c r="Y545">
        <f>(AT545*0.7)</f>
        <v>0.11199999999999999</v>
      </c>
      <c r="AA545">
        <v>0</v>
      </c>
      <c r="AB545">
        <v>789.86</v>
      </c>
      <c r="AC545">
        <v>515.51</v>
      </c>
      <c r="AD545">
        <v>0</v>
      </c>
      <c r="AE545">
        <v>0</v>
      </c>
      <c r="AF545">
        <v>789.86</v>
      </c>
      <c r="AG545">
        <v>515.51</v>
      </c>
      <c r="AH545">
        <v>0</v>
      </c>
      <c r="AI545">
        <v>1</v>
      </c>
      <c r="AJ545">
        <v>1</v>
      </c>
      <c r="AK545">
        <v>1</v>
      </c>
      <c r="AL545">
        <v>1</v>
      </c>
      <c r="AM545">
        <v>-2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0.16</v>
      </c>
      <c r="AU545" t="s">
        <v>22</v>
      </c>
      <c r="AV545">
        <v>0</v>
      </c>
      <c r="AW545">
        <v>2</v>
      </c>
      <c r="AX545">
        <v>150197393</v>
      </c>
      <c r="AY545">
        <v>1</v>
      </c>
      <c r="AZ545">
        <v>0</v>
      </c>
      <c r="BA545">
        <v>545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V545">
        <v>0</v>
      </c>
      <c r="CW545">
        <f>ROUND(Y545*Source!I577,9)</f>
        <v>0.112</v>
      </c>
      <c r="CX545">
        <f>ROUND(Y545*Source!I577,9)</f>
        <v>0.112</v>
      </c>
      <c r="CY545">
        <f>AB545</f>
        <v>789.86</v>
      </c>
      <c r="CZ545">
        <f>AF545</f>
        <v>789.86</v>
      </c>
      <c r="DA545">
        <f>AJ545</f>
        <v>1</v>
      </c>
      <c r="DB545">
        <f>ROUND((ROUND(AT545*CZ545,2)*0.7),6)</f>
        <v>88.465999999999994</v>
      </c>
      <c r="DC545">
        <f>ROUND((ROUND(AT545*AG545,2)*0.7),6)</f>
        <v>57.735999999999997</v>
      </c>
      <c r="DD545" t="s">
        <v>3</v>
      </c>
      <c r="DE545" t="s">
        <v>3</v>
      </c>
      <c r="DF545">
        <f t="shared" si="97"/>
        <v>0</v>
      </c>
      <c r="DG545">
        <f t="shared" si="98"/>
        <v>88.46</v>
      </c>
      <c r="DH545">
        <f t="shared" si="99"/>
        <v>57.74</v>
      </c>
      <c r="DI545">
        <f t="shared" si="100"/>
        <v>0</v>
      </c>
      <c r="DJ545">
        <f>DG545</f>
        <v>88.46</v>
      </c>
      <c r="DK545">
        <v>0</v>
      </c>
      <c r="DL545" t="s">
        <v>3</v>
      </c>
      <c r="DM545">
        <v>0</v>
      </c>
      <c r="DN545" t="s">
        <v>3</v>
      </c>
      <c r="DO545">
        <v>0</v>
      </c>
    </row>
    <row r="546" spans="1:119" x14ac:dyDescent="0.2">
      <c r="A546">
        <f>ROW(Source!A577)</f>
        <v>577</v>
      </c>
      <c r="B546">
        <v>150194011</v>
      </c>
      <c r="C546">
        <v>150197377</v>
      </c>
      <c r="D546">
        <v>147284500</v>
      </c>
      <c r="E546">
        <v>35</v>
      </c>
      <c r="F546">
        <v>1</v>
      </c>
      <c r="G546">
        <v>35</v>
      </c>
      <c r="H546">
        <v>3</v>
      </c>
      <c r="I546" t="s">
        <v>734</v>
      </c>
      <c r="J546" t="s">
        <v>735</v>
      </c>
      <c r="K546" t="s">
        <v>736</v>
      </c>
      <c r="L546">
        <v>1348</v>
      </c>
      <c r="N546">
        <v>1009</v>
      </c>
      <c r="O546" t="s">
        <v>737</v>
      </c>
      <c r="P546" t="s">
        <v>737</v>
      </c>
      <c r="Q546">
        <v>1000</v>
      </c>
      <c r="W546">
        <v>0</v>
      </c>
      <c r="X546">
        <v>2010614181</v>
      </c>
      <c r="Y546">
        <f>(AT546*1)</f>
        <v>1.9999999999999999E-6</v>
      </c>
      <c r="AA546">
        <v>1945282.38</v>
      </c>
      <c r="AB546">
        <v>0</v>
      </c>
      <c r="AC546">
        <v>0</v>
      </c>
      <c r="AD546">
        <v>0</v>
      </c>
      <c r="AE546">
        <v>1945282.38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M546">
        <v>-2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3</v>
      </c>
      <c r="AT546">
        <v>1.9999999999999999E-6</v>
      </c>
      <c r="AU546" t="s">
        <v>21</v>
      </c>
      <c r="AV546">
        <v>0</v>
      </c>
      <c r="AW546">
        <v>2</v>
      </c>
      <c r="AX546">
        <v>150197394</v>
      </c>
      <c r="AY546">
        <v>2</v>
      </c>
      <c r="AZ546">
        <v>22528</v>
      </c>
      <c r="BA546">
        <v>546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V546">
        <v>0</v>
      </c>
      <c r="CW546">
        <v>0</v>
      </c>
      <c r="CX546">
        <f>ROUND(Y546*Source!I577,9)</f>
        <v>1.9999999999999999E-6</v>
      </c>
      <c r="CY546">
        <f>AA546</f>
        <v>1945282.38</v>
      </c>
      <c r="CZ546">
        <f>AE546</f>
        <v>1945282.38</v>
      </c>
      <c r="DA546">
        <f>AI546</f>
        <v>1</v>
      </c>
      <c r="DB546">
        <f>ROUND((ROUND(AT546*CZ546,2)*1),6)</f>
        <v>3.89</v>
      </c>
      <c r="DC546">
        <f>ROUND((ROUND(AT546*AG546,2)*1),6)</f>
        <v>0</v>
      </c>
      <c r="DD546" t="s">
        <v>3</v>
      </c>
      <c r="DE546" t="s">
        <v>3</v>
      </c>
      <c r="DF546">
        <f t="shared" si="97"/>
        <v>3.89</v>
      </c>
      <c r="DG546">
        <f t="shared" si="98"/>
        <v>0</v>
      </c>
      <c r="DH546">
        <f t="shared" si="99"/>
        <v>0</v>
      </c>
      <c r="DI546">
        <f t="shared" si="100"/>
        <v>0</v>
      </c>
      <c r="DJ546">
        <f>DF546</f>
        <v>3.89</v>
      </c>
      <c r="DK546">
        <v>0</v>
      </c>
      <c r="DL546" t="s">
        <v>3</v>
      </c>
      <c r="DM546">
        <v>0</v>
      </c>
      <c r="DN546" t="s">
        <v>3</v>
      </c>
      <c r="DO546">
        <v>0</v>
      </c>
    </row>
    <row r="547" spans="1:119" x14ac:dyDescent="0.2">
      <c r="A547">
        <f>ROW(Source!A577)</f>
        <v>577</v>
      </c>
      <c r="B547">
        <v>150194011</v>
      </c>
      <c r="C547">
        <v>150197377</v>
      </c>
      <c r="D547">
        <v>147297319</v>
      </c>
      <c r="E547">
        <v>1</v>
      </c>
      <c r="F547">
        <v>1</v>
      </c>
      <c r="G547">
        <v>35</v>
      </c>
      <c r="H547">
        <v>3</v>
      </c>
      <c r="I547" t="s">
        <v>738</v>
      </c>
      <c r="J547" t="s">
        <v>739</v>
      </c>
      <c r="K547" t="s">
        <v>740</v>
      </c>
      <c r="L547">
        <v>1346</v>
      </c>
      <c r="N547">
        <v>1009</v>
      </c>
      <c r="O547" t="s">
        <v>741</v>
      </c>
      <c r="P547" t="s">
        <v>741</v>
      </c>
      <c r="Q547">
        <v>1</v>
      </c>
      <c r="W547">
        <v>0</v>
      </c>
      <c r="X547">
        <v>1286462142</v>
      </c>
      <c r="Y547">
        <f>(AT547*1)</f>
        <v>4.0000000000000001E-3</v>
      </c>
      <c r="AA547">
        <v>412.97</v>
      </c>
      <c r="AB547">
        <v>0</v>
      </c>
      <c r="AC547">
        <v>0</v>
      </c>
      <c r="AD547">
        <v>0</v>
      </c>
      <c r="AE547">
        <v>412.97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M547">
        <v>-2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4.0000000000000001E-3</v>
      </c>
      <c r="AU547" t="s">
        <v>21</v>
      </c>
      <c r="AV547">
        <v>0</v>
      </c>
      <c r="AW547">
        <v>2</v>
      </c>
      <c r="AX547">
        <v>150197395</v>
      </c>
      <c r="AY547">
        <v>1</v>
      </c>
      <c r="AZ547">
        <v>0</v>
      </c>
      <c r="BA547">
        <v>547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V547">
        <v>0</v>
      </c>
      <c r="CW547">
        <v>0</v>
      </c>
      <c r="CX547">
        <f>ROUND(Y547*Source!I577,9)</f>
        <v>4.0000000000000001E-3</v>
      </c>
      <c r="CY547">
        <f>AA547</f>
        <v>412.97</v>
      </c>
      <c r="CZ547">
        <f>AE547</f>
        <v>412.97</v>
      </c>
      <c r="DA547">
        <f>AI547</f>
        <v>1</v>
      </c>
      <c r="DB547">
        <f>ROUND((ROUND(AT547*CZ547,2)*1),6)</f>
        <v>1.65</v>
      </c>
      <c r="DC547">
        <f>ROUND((ROUND(AT547*AG547,2)*1),6)</f>
        <v>0</v>
      </c>
      <c r="DD547" t="s">
        <v>3</v>
      </c>
      <c r="DE547" t="s">
        <v>3</v>
      </c>
      <c r="DF547">
        <f t="shared" si="97"/>
        <v>1.65</v>
      </c>
      <c r="DG547">
        <f t="shared" si="98"/>
        <v>0</v>
      </c>
      <c r="DH547">
        <f t="shared" si="99"/>
        <v>0</v>
      </c>
      <c r="DI547">
        <f t="shared" si="100"/>
        <v>0</v>
      </c>
      <c r="DJ547">
        <f>DF547</f>
        <v>1.65</v>
      </c>
      <c r="DK547">
        <v>0</v>
      </c>
      <c r="DL547" t="s">
        <v>3</v>
      </c>
      <c r="DM547">
        <v>0</v>
      </c>
      <c r="DN547" t="s">
        <v>3</v>
      </c>
      <c r="DO547">
        <v>0</v>
      </c>
    </row>
    <row r="548" spans="1:119" x14ac:dyDescent="0.2">
      <c r="A548">
        <f>ROW(Source!A577)</f>
        <v>577</v>
      </c>
      <c r="B548">
        <v>150194011</v>
      </c>
      <c r="C548">
        <v>150197377</v>
      </c>
      <c r="D548">
        <v>147297226</v>
      </c>
      <c r="E548">
        <v>1</v>
      </c>
      <c r="F548">
        <v>1</v>
      </c>
      <c r="G548">
        <v>35</v>
      </c>
      <c r="H548">
        <v>3</v>
      </c>
      <c r="I548" t="s">
        <v>742</v>
      </c>
      <c r="J548" t="s">
        <v>743</v>
      </c>
      <c r="K548" t="s">
        <v>744</v>
      </c>
      <c r="L548">
        <v>1346</v>
      </c>
      <c r="N548">
        <v>1009</v>
      </c>
      <c r="O548" t="s">
        <v>741</v>
      </c>
      <c r="P548" t="s">
        <v>741</v>
      </c>
      <c r="Q548">
        <v>1</v>
      </c>
      <c r="W548">
        <v>0</v>
      </c>
      <c r="X548">
        <v>-1814974188</v>
      </c>
      <c r="Y548">
        <f>(AT548*1)</f>
        <v>2E-3</v>
      </c>
      <c r="AA548">
        <v>271.95999999999998</v>
      </c>
      <c r="AB548">
        <v>0</v>
      </c>
      <c r="AC548">
        <v>0</v>
      </c>
      <c r="AD548">
        <v>0</v>
      </c>
      <c r="AE548">
        <v>271.95999999999998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M548">
        <v>-2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3</v>
      </c>
      <c r="AT548">
        <v>2E-3</v>
      </c>
      <c r="AU548" t="s">
        <v>21</v>
      </c>
      <c r="AV548">
        <v>0</v>
      </c>
      <c r="AW548">
        <v>2</v>
      </c>
      <c r="AX548">
        <v>150197396</v>
      </c>
      <c r="AY548">
        <v>1</v>
      </c>
      <c r="AZ548">
        <v>0</v>
      </c>
      <c r="BA548">
        <v>548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V548">
        <v>0</v>
      </c>
      <c r="CW548">
        <v>0</v>
      </c>
      <c r="CX548">
        <f>ROUND(Y548*Source!I577,9)</f>
        <v>2E-3</v>
      </c>
      <c r="CY548">
        <f>AA548</f>
        <v>271.95999999999998</v>
      </c>
      <c r="CZ548">
        <f>AE548</f>
        <v>271.95999999999998</v>
      </c>
      <c r="DA548">
        <f>AI548</f>
        <v>1</v>
      </c>
      <c r="DB548">
        <f>ROUND((ROUND(AT548*CZ548,2)*1),6)</f>
        <v>0.54</v>
      </c>
      <c r="DC548">
        <f>ROUND((ROUND(AT548*AG548,2)*1),6)</f>
        <v>0</v>
      </c>
      <c r="DD548" t="s">
        <v>3</v>
      </c>
      <c r="DE548" t="s">
        <v>3</v>
      </c>
      <c r="DF548">
        <f t="shared" si="97"/>
        <v>0.54</v>
      </c>
      <c r="DG548">
        <f t="shared" si="98"/>
        <v>0</v>
      </c>
      <c r="DH548">
        <f t="shared" si="99"/>
        <v>0</v>
      </c>
      <c r="DI548">
        <f t="shared" si="100"/>
        <v>0</v>
      </c>
      <c r="DJ548">
        <f>DF548</f>
        <v>0.54</v>
      </c>
      <c r="DK548">
        <v>0</v>
      </c>
      <c r="DL548" t="s">
        <v>3</v>
      </c>
      <c r="DM548">
        <v>0</v>
      </c>
      <c r="DN548" t="s">
        <v>3</v>
      </c>
      <c r="DO548">
        <v>0</v>
      </c>
    </row>
    <row r="549" spans="1:119" x14ac:dyDescent="0.2">
      <c r="A549">
        <f>ROW(Source!A577)</f>
        <v>577</v>
      </c>
      <c r="B549">
        <v>150194011</v>
      </c>
      <c r="C549">
        <v>150197377</v>
      </c>
      <c r="D549">
        <v>147297256</v>
      </c>
      <c r="E549">
        <v>1</v>
      </c>
      <c r="F549">
        <v>1</v>
      </c>
      <c r="G549">
        <v>35</v>
      </c>
      <c r="H549">
        <v>3</v>
      </c>
      <c r="I549" t="s">
        <v>745</v>
      </c>
      <c r="J549" t="s">
        <v>746</v>
      </c>
      <c r="K549" t="s">
        <v>747</v>
      </c>
      <c r="L549">
        <v>1346</v>
      </c>
      <c r="N549">
        <v>1009</v>
      </c>
      <c r="O549" t="s">
        <v>741</v>
      </c>
      <c r="P549" t="s">
        <v>741</v>
      </c>
      <c r="Q549">
        <v>1</v>
      </c>
      <c r="W549">
        <v>0</v>
      </c>
      <c r="X549">
        <v>-1116031774</v>
      </c>
      <c r="Y549">
        <f>(AT549*1)</f>
        <v>3.5000000000000001E-3</v>
      </c>
      <c r="AA549">
        <v>404.48</v>
      </c>
      <c r="AB549">
        <v>0</v>
      </c>
      <c r="AC549">
        <v>0</v>
      </c>
      <c r="AD549">
        <v>0</v>
      </c>
      <c r="AE549">
        <v>404.48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M549">
        <v>-2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3.5000000000000001E-3</v>
      </c>
      <c r="AU549" t="s">
        <v>21</v>
      </c>
      <c r="AV549">
        <v>0</v>
      </c>
      <c r="AW549">
        <v>2</v>
      </c>
      <c r="AX549">
        <v>150197397</v>
      </c>
      <c r="AY549">
        <v>1</v>
      </c>
      <c r="AZ549">
        <v>0</v>
      </c>
      <c r="BA549">
        <v>549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V549">
        <v>0</v>
      </c>
      <c r="CW549">
        <v>0</v>
      </c>
      <c r="CX549">
        <f>ROUND(Y549*Source!I577,9)</f>
        <v>3.5000000000000001E-3</v>
      </c>
      <c r="CY549">
        <f>AA549</f>
        <v>404.48</v>
      </c>
      <c r="CZ549">
        <f>AE549</f>
        <v>404.48</v>
      </c>
      <c r="DA549">
        <f>AI549</f>
        <v>1</v>
      </c>
      <c r="DB549">
        <f>ROUND((ROUND(AT549*CZ549,2)*1),6)</f>
        <v>1.42</v>
      </c>
      <c r="DC549">
        <f>ROUND((ROUND(AT549*AG549,2)*1),6)</f>
        <v>0</v>
      </c>
      <c r="DD549" t="s">
        <v>3</v>
      </c>
      <c r="DE549" t="s">
        <v>3</v>
      </c>
      <c r="DF549">
        <f t="shared" si="97"/>
        <v>1.42</v>
      </c>
      <c r="DG549">
        <f t="shared" si="98"/>
        <v>0</v>
      </c>
      <c r="DH549">
        <f t="shared" si="99"/>
        <v>0</v>
      </c>
      <c r="DI549">
        <f t="shared" si="100"/>
        <v>0</v>
      </c>
      <c r="DJ549">
        <f>DF549</f>
        <v>1.42</v>
      </c>
      <c r="DK549">
        <v>0</v>
      </c>
      <c r="DL549" t="s">
        <v>3</v>
      </c>
      <c r="DM549">
        <v>0</v>
      </c>
      <c r="DN549" t="s">
        <v>3</v>
      </c>
      <c r="DO549">
        <v>0</v>
      </c>
    </row>
    <row r="550" spans="1:119" x14ac:dyDescent="0.2">
      <c r="A550">
        <f>ROW(Source!A577)</f>
        <v>577</v>
      </c>
      <c r="B550">
        <v>150194011</v>
      </c>
      <c r="C550">
        <v>150197377</v>
      </c>
      <c r="D550">
        <v>147297361</v>
      </c>
      <c r="E550">
        <v>1</v>
      </c>
      <c r="F550">
        <v>1</v>
      </c>
      <c r="G550">
        <v>35</v>
      </c>
      <c r="H550">
        <v>3</v>
      </c>
      <c r="I550" t="s">
        <v>748</v>
      </c>
      <c r="J550" t="s">
        <v>749</v>
      </c>
      <c r="K550" t="s">
        <v>750</v>
      </c>
      <c r="L550">
        <v>1327</v>
      </c>
      <c r="N550">
        <v>1005</v>
      </c>
      <c r="O550" t="s">
        <v>751</v>
      </c>
      <c r="P550" t="s">
        <v>751</v>
      </c>
      <c r="Q550">
        <v>1</v>
      </c>
      <c r="W550">
        <v>0</v>
      </c>
      <c r="X550">
        <v>1402440005</v>
      </c>
      <c r="Y550">
        <f>(AT550*1)</f>
        <v>0.02</v>
      </c>
      <c r="AA550">
        <v>48.08</v>
      </c>
      <c r="AB550">
        <v>0</v>
      </c>
      <c r="AC550">
        <v>0</v>
      </c>
      <c r="AD550">
        <v>0</v>
      </c>
      <c r="AE550">
        <v>48.08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M550">
        <v>-2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0.02</v>
      </c>
      <c r="AU550" t="s">
        <v>21</v>
      </c>
      <c r="AV550">
        <v>0</v>
      </c>
      <c r="AW550">
        <v>2</v>
      </c>
      <c r="AX550">
        <v>150197398</v>
      </c>
      <c r="AY550">
        <v>1</v>
      </c>
      <c r="AZ550">
        <v>0</v>
      </c>
      <c r="BA550">
        <v>550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V550">
        <v>0</v>
      </c>
      <c r="CW550">
        <v>0</v>
      </c>
      <c r="CX550">
        <f>ROUND(Y550*Source!I577,9)</f>
        <v>0.02</v>
      </c>
      <c r="CY550">
        <f>AA550</f>
        <v>48.08</v>
      </c>
      <c r="CZ550">
        <f>AE550</f>
        <v>48.08</v>
      </c>
      <c r="DA550">
        <f>AI550</f>
        <v>1</v>
      </c>
      <c r="DB550">
        <f>ROUND((ROUND(AT550*CZ550,2)*1),6)</f>
        <v>0.96</v>
      </c>
      <c r="DC550">
        <f>ROUND((ROUND(AT550*AG550,2)*1),6)</f>
        <v>0</v>
      </c>
      <c r="DD550" t="s">
        <v>3</v>
      </c>
      <c r="DE550" t="s">
        <v>3</v>
      </c>
      <c r="DF550">
        <f t="shared" si="97"/>
        <v>0.96</v>
      </c>
      <c r="DG550">
        <f t="shared" si="98"/>
        <v>0</v>
      </c>
      <c r="DH550">
        <f t="shared" si="99"/>
        <v>0</v>
      </c>
      <c r="DI550">
        <f t="shared" si="100"/>
        <v>0</v>
      </c>
      <c r="DJ550">
        <f>DF550</f>
        <v>0.96</v>
      </c>
      <c r="DK550">
        <v>0</v>
      </c>
      <c r="DL550" t="s">
        <v>3</v>
      </c>
      <c r="DM550">
        <v>0</v>
      </c>
      <c r="DN550" t="s">
        <v>3</v>
      </c>
      <c r="DO550">
        <v>0</v>
      </c>
    </row>
    <row r="551" spans="1:119" x14ac:dyDescent="0.2">
      <c r="A551">
        <f>ROW(Source!A578)</f>
        <v>578</v>
      </c>
      <c r="B551">
        <v>150194011</v>
      </c>
      <c r="C551">
        <v>150197399</v>
      </c>
      <c r="D551">
        <v>147282019</v>
      </c>
      <c r="E551">
        <v>35</v>
      </c>
      <c r="F551">
        <v>1</v>
      </c>
      <c r="G551">
        <v>35</v>
      </c>
      <c r="H551">
        <v>1</v>
      </c>
      <c r="I551" t="s">
        <v>727</v>
      </c>
      <c r="J551" t="s">
        <v>3</v>
      </c>
      <c r="K551" t="s">
        <v>728</v>
      </c>
      <c r="L551">
        <v>1191</v>
      </c>
      <c r="N551">
        <v>1013</v>
      </c>
      <c r="O551" t="s">
        <v>729</v>
      </c>
      <c r="P551" t="s">
        <v>729</v>
      </c>
      <c r="Q551">
        <v>1</v>
      </c>
      <c r="W551">
        <v>0</v>
      </c>
      <c r="X551">
        <v>476480486</v>
      </c>
      <c r="Y551">
        <f>((AT551*0.75)*11)</f>
        <v>0.65999999999999992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M551">
        <v>-2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0.08</v>
      </c>
      <c r="AU551" t="s">
        <v>32</v>
      </c>
      <c r="AV551">
        <v>1</v>
      </c>
      <c r="AW551">
        <v>2</v>
      </c>
      <c r="AX551">
        <v>150197408</v>
      </c>
      <c r="AY551">
        <v>1</v>
      </c>
      <c r="AZ551">
        <v>0</v>
      </c>
      <c r="BA551">
        <v>551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U551">
        <f>ROUND(AT551*Source!I578*AH551*AL551,2)</f>
        <v>0</v>
      </c>
      <c r="CV551">
        <f>ROUND(Y551*Source!I578,9)</f>
        <v>0.66</v>
      </c>
      <c r="CW551">
        <v>0</v>
      </c>
      <c r="CX551">
        <f>ROUND(Y551*Source!I578,9)</f>
        <v>0.66</v>
      </c>
      <c r="CY551">
        <f>AD551</f>
        <v>0</v>
      </c>
      <c r="CZ551">
        <f>AH551</f>
        <v>0</v>
      </c>
      <c r="DA551">
        <f>AL551</f>
        <v>1</v>
      </c>
      <c r="DB551">
        <f>ROUND(((ROUND(AT551*CZ551,2)*0.75)*11),6)</f>
        <v>0</v>
      </c>
      <c r="DC551">
        <f>ROUND(((ROUND(AT551*AG551,2)*0.75)*11),6)</f>
        <v>0</v>
      </c>
      <c r="DD551" t="s">
        <v>3</v>
      </c>
      <c r="DE551" t="s">
        <v>3</v>
      </c>
      <c r="DF551">
        <f t="shared" si="97"/>
        <v>0</v>
      </c>
      <c r="DG551">
        <f t="shared" si="98"/>
        <v>0</v>
      </c>
      <c r="DH551">
        <f t="shared" si="99"/>
        <v>0</v>
      </c>
      <c r="DI551">
        <f t="shared" si="100"/>
        <v>0</v>
      </c>
      <c r="DJ551">
        <f>DI551</f>
        <v>0</v>
      </c>
      <c r="DK551">
        <v>0</v>
      </c>
      <c r="DL551" t="s">
        <v>3</v>
      </c>
      <c r="DM551">
        <v>0</v>
      </c>
      <c r="DN551" t="s">
        <v>3</v>
      </c>
      <c r="DO551">
        <v>0</v>
      </c>
    </row>
    <row r="552" spans="1:119" x14ac:dyDescent="0.2">
      <c r="A552">
        <f>ROW(Source!A578)</f>
        <v>578</v>
      </c>
      <c r="B552">
        <v>150194011</v>
      </c>
      <c r="C552">
        <v>150197399</v>
      </c>
      <c r="D552">
        <v>147295400</v>
      </c>
      <c r="E552">
        <v>1</v>
      </c>
      <c r="F552">
        <v>1</v>
      </c>
      <c r="G552">
        <v>35</v>
      </c>
      <c r="H552">
        <v>2</v>
      </c>
      <c r="I552" t="s">
        <v>730</v>
      </c>
      <c r="J552" t="s">
        <v>731</v>
      </c>
      <c r="K552" t="s">
        <v>732</v>
      </c>
      <c r="L552">
        <v>1368</v>
      </c>
      <c r="N552">
        <v>1011</v>
      </c>
      <c r="O552" t="s">
        <v>733</v>
      </c>
      <c r="P552" t="s">
        <v>733</v>
      </c>
      <c r="Q552">
        <v>1</v>
      </c>
      <c r="W552">
        <v>0</v>
      </c>
      <c r="X552">
        <v>-1123321947</v>
      </c>
      <c r="Y552">
        <f>((AT552*0.75)*11)</f>
        <v>8.249999999999999E-2</v>
      </c>
      <c r="AA552">
        <v>0</v>
      </c>
      <c r="AB552">
        <v>789.86</v>
      </c>
      <c r="AC552">
        <v>515.51</v>
      </c>
      <c r="AD552">
        <v>0</v>
      </c>
      <c r="AE552">
        <v>0</v>
      </c>
      <c r="AF552">
        <v>789.86</v>
      </c>
      <c r="AG552">
        <v>515.51</v>
      </c>
      <c r="AH552">
        <v>0</v>
      </c>
      <c r="AI552">
        <v>1</v>
      </c>
      <c r="AJ552">
        <v>1</v>
      </c>
      <c r="AK552">
        <v>1</v>
      </c>
      <c r="AL552">
        <v>1</v>
      </c>
      <c r="AM552">
        <v>-2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0.01</v>
      </c>
      <c r="AU552" t="s">
        <v>32</v>
      </c>
      <c r="AV552">
        <v>0</v>
      </c>
      <c r="AW552">
        <v>2</v>
      </c>
      <c r="AX552">
        <v>150197409</v>
      </c>
      <c r="AY552">
        <v>1</v>
      </c>
      <c r="AZ552">
        <v>0</v>
      </c>
      <c r="BA552">
        <v>552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V552">
        <v>0</v>
      </c>
      <c r="CW552">
        <f>ROUND(Y552*Source!I578,9)</f>
        <v>8.2500000000000004E-2</v>
      </c>
      <c r="CX552">
        <f>ROUND(Y552*Source!I578,9)</f>
        <v>8.2500000000000004E-2</v>
      </c>
      <c r="CY552">
        <f>AB552</f>
        <v>789.86</v>
      </c>
      <c r="CZ552">
        <f>AF552</f>
        <v>789.86</v>
      </c>
      <c r="DA552">
        <f>AJ552</f>
        <v>1</v>
      </c>
      <c r="DB552">
        <f>ROUND(((ROUND(AT552*CZ552,2)*0.75)*11),6)</f>
        <v>65.174999999999997</v>
      </c>
      <c r="DC552">
        <f>ROUND(((ROUND(AT552*AG552,2)*0.75)*11),6)</f>
        <v>42.57</v>
      </c>
      <c r="DD552" t="s">
        <v>3</v>
      </c>
      <c r="DE552" t="s">
        <v>3</v>
      </c>
      <c r="DF552">
        <f t="shared" si="97"/>
        <v>0</v>
      </c>
      <c r="DG552">
        <f t="shared" si="98"/>
        <v>65.16</v>
      </c>
      <c r="DH552">
        <f t="shared" si="99"/>
        <v>42.53</v>
      </c>
      <c r="DI552">
        <f t="shared" si="100"/>
        <v>0</v>
      </c>
      <c r="DJ552">
        <f>DG552</f>
        <v>65.16</v>
      </c>
      <c r="DK552">
        <v>0</v>
      </c>
      <c r="DL552" t="s">
        <v>3</v>
      </c>
      <c r="DM552">
        <v>0</v>
      </c>
      <c r="DN552" t="s">
        <v>3</v>
      </c>
      <c r="DO552">
        <v>0</v>
      </c>
    </row>
    <row r="553" spans="1:119" x14ac:dyDescent="0.2">
      <c r="A553">
        <f>ROW(Source!A578)</f>
        <v>578</v>
      </c>
      <c r="B553">
        <v>150194011</v>
      </c>
      <c r="C553">
        <v>150197399</v>
      </c>
      <c r="D553">
        <v>147297319</v>
      </c>
      <c r="E553">
        <v>1</v>
      </c>
      <c r="F553">
        <v>1</v>
      </c>
      <c r="G553">
        <v>35</v>
      </c>
      <c r="H553">
        <v>3</v>
      </c>
      <c r="I553" t="s">
        <v>738</v>
      </c>
      <c r="J553" t="s">
        <v>739</v>
      </c>
      <c r="K553" t="s">
        <v>740</v>
      </c>
      <c r="L553">
        <v>1346</v>
      </c>
      <c r="N553">
        <v>1009</v>
      </c>
      <c r="O553" t="s">
        <v>741</v>
      </c>
      <c r="P553" t="s">
        <v>741</v>
      </c>
      <c r="Q553">
        <v>1</v>
      </c>
      <c r="W553">
        <v>0</v>
      </c>
      <c r="X553">
        <v>1286462142</v>
      </c>
      <c r="Y553">
        <f>((AT553*1)*11)</f>
        <v>2.1999999999999999E-2</v>
      </c>
      <c r="AA553">
        <v>412.97</v>
      </c>
      <c r="AB553">
        <v>0</v>
      </c>
      <c r="AC553">
        <v>0</v>
      </c>
      <c r="AD553">
        <v>0</v>
      </c>
      <c r="AE553">
        <v>412.97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M553">
        <v>-2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3</v>
      </c>
      <c r="AT553">
        <v>2E-3</v>
      </c>
      <c r="AU553" t="s">
        <v>31</v>
      </c>
      <c r="AV553">
        <v>0</v>
      </c>
      <c r="AW553">
        <v>2</v>
      </c>
      <c r="AX553">
        <v>150197410</v>
      </c>
      <c r="AY553">
        <v>1</v>
      </c>
      <c r="AZ553">
        <v>0</v>
      </c>
      <c r="BA553">
        <v>553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V553">
        <v>0</v>
      </c>
      <c r="CW553">
        <v>0</v>
      </c>
      <c r="CX553">
        <f>ROUND(Y553*Source!I578,9)</f>
        <v>2.1999999999999999E-2</v>
      </c>
      <c r="CY553">
        <f>AA553</f>
        <v>412.97</v>
      </c>
      <c r="CZ553">
        <f>AE553</f>
        <v>412.97</v>
      </c>
      <c r="DA553">
        <f>AI553</f>
        <v>1</v>
      </c>
      <c r="DB553">
        <f>ROUND(((ROUND(AT553*CZ553,2)*1)*11),6)</f>
        <v>9.1300000000000008</v>
      </c>
      <c r="DC553">
        <f>ROUND(((ROUND(AT553*AG553,2)*1)*11),6)</f>
        <v>0</v>
      </c>
      <c r="DD553" t="s">
        <v>3</v>
      </c>
      <c r="DE553" t="s">
        <v>3</v>
      </c>
      <c r="DF553">
        <f t="shared" si="97"/>
        <v>9.09</v>
      </c>
      <c r="DG553">
        <f t="shared" si="98"/>
        <v>0</v>
      </c>
      <c r="DH553">
        <f t="shared" si="99"/>
        <v>0</v>
      </c>
      <c r="DI553">
        <f t="shared" si="100"/>
        <v>0</v>
      </c>
      <c r="DJ553">
        <f>DF553</f>
        <v>9.09</v>
      </c>
      <c r="DK553">
        <v>0</v>
      </c>
      <c r="DL553" t="s">
        <v>3</v>
      </c>
      <c r="DM553">
        <v>0</v>
      </c>
      <c r="DN553" t="s">
        <v>3</v>
      </c>
      <c r="DO553">
        <v>0</v>
      </c>
    </row>
    <row r="554" spans="1:119" x14ac:dyDescent="0.2">
      <c r="A554">
        <f>ROW(Source!A578)</f>
        <v>578</v>
      </c>
      <c r="B554">
        <v>150194011</v>
      </c>
      <c r="C554">
        <v>150197399</v>
      </c>
      <c r="D554">
        <v>147297361</v>
      </c>
      <c r="E554">
        <v>1</v>
      </c>
      <c r="F554">
        <v>1</v>
      </c>
      <c r="G554">
        <v>35</v>
      </c>
      <c r="H554">
        <v>3</v>
      </c>
      <c r="I554" t="s">
        <v>748</v>
      </c>
      <c r="J554" t="s">
        <v>749</v>
      </c>
      <c r="K554" t="s">
        <v>750</v>
      </c>
      <c r="L554">
        <v>1327</v>
      </c>
      <c r="N554">
        <v>1005</v>
      </c>
      <c r="O554" t="s">
        <v>751</v>
      </c>
      <c r="P554" t="s">
        <v>751</v>
      </c>
      <c r="Q554">
        <v>1</v>
      </c>
      <c r="W554">
        <v>0</v>
      </c>
      <c r="X554">
        <v>1402440005</v>
      </c>
      <c r="Y554">
        <f>((AT554*1)*11)</f>
        <v>0.22</v>
      </c>
      <c r="AA554">
        <v>48.08</v>
      </c>
      <c r="AB554">
        <v>0</v>
      </c>
      <c r="AC554">
        <v>0</v>
      </c>
      <c r="AD554">
        <v>0</v>
      </c>
      <c r="AE554">
        <v>48.08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M554">
        <v>-2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3</v>
      </c>
      <c r="AT554">
        <v>0.02</v>
      </c>
      <c r="AU554" t="s">
        <v>31</v>
      </c>
      <c r="AV554">
        <v>0</v>
      </c>
      <c r="AW554">
        <v>2</v>
      </c>
      <c r="AX554">
        <v>150197411</v>
      </c>
      <c r="AY554">
        <v>1</v>
      </c>
      <c r="AZ554">
        <v>0</v>
      </c>
      <c r="BA554">
        <v>554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V554">
        <v>0</v>
      </c>
      <c r="CW554">
        <v>0</v>
      </c>
      <c r="CX554">
        <f>ROUND(Y554*Source!I578,9)</f>
        <v>0.22</v>
      </c>
      <c r="CY554">
        <f>AA554</f>
        <v>48.08</v>
      </c>
      <c r="CZ554">
        <f>AE554</f>
        <v>48.08</v>
      </c>
      <c r="DA554">
        <f>AI554</f>
        <v>1</v>
      </c>
      <c r="DB554">
        <f>ROUND(((ROUND(AT554*CZ554,2)*1)*11),6)</f>
        <v>10.56</v>
      </c>
      <c r="DC554">
        <f>ROUND(((ROUND(AT554*AG554,2)*1)*11),6)</f>
        <v>0</v>
      </c>
      <c r="DD554" t="s">
        <v>3</v>
      </c>
      <c r="DE554" t="s">
        <v>3</v>
      </c>
      <c r="DF554">
        <f t="shared" si="97"/>
        <v>10.58</v>
      </c>
      <c r="DG554">
        <f t="shared" si="98"/>
        <v>0</v>
      </c>
      <c r="DH554">
        <f t="shared" si="99"/>
        <v>0</v>
      </c>
      <c r="DI554">
        <f t="shared" si="100"/>
        <v>0</v>
      </c>
      <c r="DJ554">
        <f>DF554</f>
        <v>10.58</v>
      </c>
      <c r="DK554">
        <v>0</v>
      </c>
      <c r="DL554" t="s">
        <v>3</v>
      </c>
      <c r="DM554">
        <v>0</v>
      </c>
      <c r="DN554" t="s">
        <v>3</v>
      </c>
      <c r="DO554">
        <v>0</v>
      </c>
    </row>
    <row r="555" spans="1:119" x14ac:dyDescent="0.2">
      <c r="A555">
        <f>ROW(Source!A579)</f>
        <v>579</v>
      </c>
      <c r="B555">
        <v>150194011</v>
      </c>
      <c r="C555">
        <v>150197412</v>
      </c>
      <c r="D555">
        <v>147282019</v>
      </c>
      <c r="E555">
        <v>35</v>
      </c>
      <c r="F555">
        <v>1</v>
      </c>
      <c r="G555">
        <v>35</v>
      </c>
      <c r="H555">
        <v>1</v>
      </c>
      <c r="I555" t="s">
        <v>727</v>
      </c>
      <c r="J555" t="s">
        <v>3</v>
      </c>
      <c r="K555" t="s">
        <v>728</v>
      </c>
      <c r="L555">
        <v>1191</v>
      </c>
      <c r="N555">
        <v>1013</v>
      </c>
      <c r="O555" t="s">
        <v>729</v>
      </c>
      <c r="P555" t="s">
        <v>729</v>
      </c>
      <c r="Q555">
        <v>1</v>
      </c>
      <c r="W555">
        <v>0</v>
      </c>
      <c r="X555">
        <v>476480486</v>
      </c>
      <c r="Y555">
        <f t="shared" ref="Y555:Y562" si="107">AT555</f>
        <v>0.76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M555">
        <v>-2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3</v>
      </c>
      <c r="AT555">
        <v>0.76</v>
      </c>
      <c r="AU555" t="s">
        <v>3</v>
      </c>
      <c r="AV555">
        <v>1</v>
      </c>
      <c r="AW555">
        <v>2</v>
      </c>
      <c r="AX555">
        <v>150197421</v>
      </c>
      <c r="AY555">
        <v>1</v>
      </c>
      <c r="AZ555">
        <v>0</v>
      </c>
      <c r="BA555">
        <v>555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U555">
        <f>ROUND(AT555*Source!I579*AH555*AL555,2)</f>
        <v>0</v>
      </c>
      <c r="CV555">
        <f>ROUND(Y555*Source!I579,9)</f>
        <v>2.2799999999999998</v>
      </c>
      <c r="CW555">
        <v>0</v>
      </c>
      <c r="CX555">
        <f>ROUND(Y555*Source!I579,9)</f>
        <v>2.2799999999999998</v>
      </c>
      <c r="CY555">
        <f>AD555</f>
        <v>0</v>
      </c>
      <c r="CZ555">
        <f>AH555</f>
        <v>0</v>
      </c>
      <c r="DA555">
        <f>AL555</f>
        <v>1</v>
      </c>
      <c r="DB555">
        <f t="shared" ref="DB555:DB562" si="108">ROUND(ROUND(AT555*CZ555,2),6)</f>
        <v>0</v>
      </c>
      <c r="DC555">
        <f t="shared" ref="DC555:DC562" si="109">ROUND(ROUND(AT555*AG555,2),6)</f>
        <v>0</v>
      </c>
      <c r="DD555" t="s">
        <v>3</v>
      </c>
      <c r="DE555" t="s">
        <v>3</v>
      </c>
      <c r="DF555">
        <f t="shared" si="97"/>
        <v>0</v>
      </c>
      <c r="DG555">
        <f t="shared" si="98"/>
        <v>0</v>
      </c>
      <c r="DH555">
        <f t="shared" si="99"/>
        <v>0</v>
      </c>
      <c r="DI555">
        <f t="shared" si="100"/>
        <v>0</v>
      </c>
      <c r="DJ555">
        <f>DI555</f>
        <v>0</v>
      </c>
      <c r="DK555">
        <v>0</v>
      </c>
      <c r="DL555" t="s">
        <v>3</v>
      </c>
      <c r="DM555">
        <v>0</v>
      </c>
      <c r="DN555" t="s">
        <v>3</v>
      </c>
      <c r="DO555">
        <v>0</v>
      </c>
    </row>
    <row r="556" spans="1:119" x14ac:dyDescent="0.2">
      <c r="A556">
        <f>ROW(Source!A579)</f>
        <v>579</v>
      </c>
      <c r="B556">
        <v>150194011</v>
      </c>
      <c r="C556">
        <v>150197412</v>
      </c>
      <c r="D556">
        <v>147297319</v>
      </c>
      <c r="E556">
        <v>1</v>
      </c>
      <c r="F556">
        <v>1</v>
      </c>
      <c r="G556">
        <v>35</v>
      </c>
      <c r="H556">
        <v>3</v>
      </c>
      <c r="I556" t="s">
        <v>738</v>
      </c>
      <c r="J556" t="s">
        <v>739</v>
      </c>
      <c r="K556" t="s">
        <v>740</v>
      </c>
      <c r="L556">
        <v>1346</v>
      </c>
      <c r="N556">
        <v>1009</v>
      </c>
      <c r="O556" t="s">
        <v>741</v>
      </c>
      <c r="P556" t="s">
        <v>741</v>
      </c>
      <c r="Q556">
        <v>1</v>
      </c>
      <c r="W556">
        <v>0</v>
      </c>
      <c r="X556">
        <v>1286462142</v>
      </c>
      <c r="Y556">
        <f t="shared" si="107"/>
        <v>5.0000000000000001E-4</v>
      </c>
      <c r="AA556">
        <v>412.97</v>
      </c>
      <c r="AB556">
        <v>0</v>
      </c>
      <c r="AC556">
        <v>0</v>
      </c>
      <c r="AD556">
        <v>0</v>
      </c>
      <c r="AE556">
        <v>412.97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M556">
        <v>-2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3</v>
      </c>
      <c r="AT556">
        <v>5.0000000000000001E-4</v>
      </c>
      <c r="AU556" t="s">
        <v>3</v>
      </c>
      <c r="AV556">
        <v>0</v>
      </c>
      <c r="AW556">
        <v>2</v>
      </c>
      <c r="AX556">
        <v>150197422</v>
      </c>
      <c r="AY556">
        <v>1</v>
      </c>
      <c r="AZ556">
        <v>0</v>
      </c>
      <c r="BA556">
        <v>556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V556">
        <v>0</v>
      </c>
      <c r="CW556">
        <v>0</v>
      </c>
      <c r="CX556">
        <f>ROUND(Y556*Source!I579,9)</f>
        <v>1.5E-3</v>
      </c>
      <c r="CY556">
        <f>AA556</f>
        <v>412.97</v>
      </c>
      <c r="CZ556">
        <f>AE556</f>
        <v>412.97</v>
      </c>
      <c r="DA556">
        <f>AI556</f>
        <v>1</v>
      </c>
      <c r="DB556">
        <f t="shared" si="108"/>
        <v>0.21</v>
      </c>
      <c r="DC556">
        <f t="shared" si="109"/>
        <v>0</v>
      </c>
      <c r="DD556" t="s">
        <v>3</v>
      </c>
      <c r="DE556" t="s">
        <v>3</v>
      </c>
      <c r="DF556">
        <f t="shared" si="97"/>
        <v>0.62</v>
      </c>
      <c r="DG556">
        <f t="shared" si="98"/>
        <v>0</v>
      </c>
      <c r="DH556">
        <f t="shared" si="99"/>
        <v>0</v>
      </c>
      <c r="DI556">
        <f t="shared" si="100"/>
        <v>0</v>
      </c>
      <c r="DJ556">
        <f>DF556</f>
        <v>0.62</v>
      </c>
      <c r="DK556">
        <v>0</v>
      </c>
      <c r="DL556" t="s">
        <v>3</v>
      </c>
      <c r="DM556">
        <v>0</v>
      </c>
      <c r="DN556" t="s">
        <v>3</v>
      </c>
      <c r="DO556">
        <v>0</v>
      </c>
    </row>
    <row r="557" spans="1:119" x14ac:dyDescent="0.2">
      <c r="A557">
        <f>ROW(Source!A579)</f>
        <v>579</v>
      </c>
      <c r="B557">
        <v>150194011</v>
      </c>
      <c r="C557">
        <v>150197412</v>
      </c>
      <c r="D557">
        <v>147297361</v>
      </c>
      <c r="E557">
        <v>1</v>
      </c>
      <c r="F557">
        <v>1</v>
      </c>
      <c r="G557">
        <v>35</v>
      </c>
      <c r="H557">
        <v>3</v>
      </c>
      <c r="I557" t="s">
        <v>748</v>
      </c>
      <c r="J557" t="s">
        <v>749</v>
      </c>
      <c r="K557" t="s">
        <v>750</v>
      </c>
      <c r="L557">
        <v>1327</v>
      </c>
      <c r="N557">
        <v>1005</v>
      </c>
      <c r="O557" t="s">
        <v>751</v>
      </c>
      <c r="P557" t="s">
        <v>751</v>
      </c>
      <c r="Q557">
        <v>1</v>
      </c>
      <c r="W557">
        <v>0</v>
      </c>
      <c r="X557">
        <v>1402440005</v>
      </c>
      <c r="Y557">
        <f t="shared" si="107"/>
        <v>0.05</v>
      </c>
      <c r="AA557">
        <v>48.08</v>
      </c>
      <c r="AB557">
        <v>0</v>
      </c>
      <c r="AC557">
        <v>0</v>
      </c>
      <c r="AD557">
        <v>0</v>
      </c>
      <c r="AE557">
        <v>48.08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M557">
        <v>-2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3</v>
      </c>
      <c r="AT557">
        <v>0.05</v>
      </c>
      <c r="AU557" t="s">
        <v>3</v>
      </c>
      <c r="AV557">
        <v>0</v>
      </c>
      <c r="AW557">
        <v>2</v>
      </c>
      <c r="AX557">
        <v>150197423</v>
      </c>
      <c r="AY557">
        <v>1</v>
      </c>
      <c r="AZ557">
        <v>0</v>
      </c>
      <c r="BA557">
        <v>557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V557">
        <v>0</v>
      </c>
      <c r="CW557">
        <v>0</v>
      </c>
      <c r="CX557">
        <f>ROUND(Y557*Source!I579,9)</f>
        <v>0.15</v>
      </c>
      <c r="CY557">
        <f>AA557</f>
        <v>48.08</v>
      </c>
      <c r="CZ557">
        <f>AE557</f>
        <v>48.08</v>
      </c>
      <c r="DA557">
        <f>AI557</f>
        <v>1</v>
      </c>
      <c r="DB557">
        <f t="shared" si="108"/>
        <v>2.4</v>
      </c>
      <c r="DC557">
        <f t="shared" si="109"/>
        <v>0</v>
      </c>
      <c r="DD557" t="s">
        <v>3</v>
      </c>
      <c r="DE557" t="s">
        <v>3</v>
      </c>
      <c r="DF557">
        <f t="shared" si="97"/>
        <v>7.21</v>
      </c>
      <c r="DG557">
        <f t="shared" si="98"/>
        <v>0</v>
      </c>
      <c r="DH557">
        <f t="shared" si="99"/>
        <v>0</v>
      </c>
      <c r="DI557">
        <f t="shared" si="100"/>
        <v>0</v>
      </c>
      <c r="DJ557">
        <f>DF557</f>
        <v>7.21</v>
      </c>
      <c r="DK557">
        <v>0</v>
      </c>
      <c r="DL557" t="s">
        <v>3</v>
      </c>
      <c r="DM557">
        <v>0</v>
      </c>
      <c r="DN557" t="s">
        <v>3</v>
      </c>
      <c r="DO557">
        <v>0</v>
      </c>
    </row>
    <row r="558" spans="1:119" x14ac:dyDescent="0.2">
      <c r="A558">
        <f>ROW(Source!A579)</f>
        <v>579</v>
      </c>
      <c r="B558">
        <v>150194011</v>
      </c>
      <c r="C558">
        <v>150197412</v>
      </c>
      <c r="D558">
        <v>147297367</v>
      </c>
      <c r="E558">
        <v>1</v>
      </c>
      <c r="F558">
        <v>1</v>
      </c>
      <c r="G558">
        <v>35</v>
      </c>
      <c r="H558">
        <v>3</v>
      </c>
      <c r="I558" t="s">
        <v>752</v>
      </c>
      <c r="J558" t="s">
        <v>753</v>
      </c>
      <c r="K558" t="s">
        <v>754</v>
      </c>
      <c r="L558">
        <v>1346</v>
      </c>
      <c r="N558">
        <v>1009</v>
      </c>
      <c r="O558" t="s">
        <v>741</v>
      </c>
      <c r="P558" t="s">
        <v>741</v>
      </c>
      <c r="Q558">
        <v>1</v>
      </c>
      <c r="W558">
        <v>0</v>
      </c>
      <c r="X558">
        <v>-20334964</v>
      </c>
      <c r="Y558">
        <f t="shared" si="107"/>
        <v>0.05</v>
      </c>
      <c r="AA558">
        <v>29.29</v>
      </c>
      <c r="AB558">
        <v>0</v>
      </c>
      <c r="AC558">
        <v>0</v>
      </c>
      <c r="AD558">
        <v>0</v>
      </c>
      <c r="AE558">
        <v>29.29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M558">
        <v>-2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3</v>
      </c>
      <c r="AT558">
        <v>0.05</v>
      </c>
      <c r="AU558" t="s">
        <v>3</v>
      </c>
      <c r="AV558">
        <v>0</v>
      </c>
      <c r="AW558">
        <v>2</v>
      </c>
      <c r="AX558">
        <v>150197424</v>
      </c>
      <c r="AY558">
        <v>1</v>
      </c>
      <c r="AZ558">
        <v>0</v>
      </c>
      <c r="BA558">
        <v>558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V558">
        <v>0</v>
      </c>
      <c r="CW558">
        <v>0</v>
      </c>
      <c r="CX558">
        <f>ROUND(Y558*Source!I579,9)</f>
        <v>0.15</v>
      </c>
      <c r="CY558">
        <f>AA558</f>
        <v>29.29</v>
      </c>
      <c r="CZ558">
        <f>AE558</f>
        <v>29.29</v>
      </c>
      <c r="DA558">
        <f>AI558</f>
        <v>1</v>
      </c>
      <c r="DB558">
        <f t="shared" si="108"/>
        <v>1.46</v>
      </c>
      <c r="DC558">
        <f t="shared" si="109"/>
        <v>0</v>
      </c>
      <c r="DD558" t="s">
        <v>3</v>
      </c>
      <c r="DE558" t="s">
        <v>3</v>
      </c>
      <c r="DF558">
        <f t="shared" si="97"/>
        <v>4.3899999999999997</v>
      </c>
      <c r="DG558">
        <f t="shared" si="98"/>
        <v>0</v>
      </c>
      <c r="DH558">
        <f t="shared" si="99"/>
        <v>0</v>
      </c>
      <c r="DI558">
        <f t="shared" si="100"/>
        <v>0</v>
      </c>
      <c r="DJ558">
        <f>DF558</f>
        <v>4.3899999999999997</v>
      </c>
      <c r="DK558">
        <v>0</v>
      </c>
      <c r="DL558" t="s">
        <v>3</v>
      </c>
      <c r="DM558">
        <v>0</v>
      </c>
      <c r="DN558" t="s">
        <v>3</v>
      </c>
      <c r="DO558">
        <v>0</v>
      </c>
    </row>
    <row r="559" spans="1:119" x14ac:dyDescent="0.2">
      <c r="A559">
        <f>ROW(Source!A580)</f>
        <v>580</v>
      </c>
      <c r="B559">
        <v>150194011</v>
      </c>
      <c r="C559">
        <v>150197425</v>
      </c>
      <c r="D559">
        <v>147282019</v>
      </c>
      <c r="E559">
        <v>35</v>
      </c>
      <c r="F559">
        <v>1</v>
      </c>
      <c r="G559">
        <v>35</v>
      </c>
      <c r="H559">
        <v>1</v>
      </c>
      <c r="I559" t="s">
        <v>727</v>
      </c>
      <c r="J559" t="s">
        <v>3</v>
      </c>
      <c r="K559" t="s">
        <v>728</v>
      </c>
      <c r="L559">
        <v>1191</v>
      </c>
      <c r="N559">
        <v>1013</v>
      </c>
      <c r="O559" t="s">
        <v>729</v>
      </c>
      <c r="P559" t="s">
        <v>729</v>
      </c>
      <c r="Q559">
        <v>1</v>
      </c>
      <c r="W559">
        <v>0</v>
      </c>
      <c r="X559">
        <v>476480486</v>
      </c>
      <c r="Y559">
        <f t="shared" si="107"/>
        <v>0.72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M559">
        <v>-2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3</v>
      </c>
      <c r="AT559">
        <v>0.72</v>
      </c>
      <c r="AU559" t="s">
        <v>3</v>
      </c>
      <c r="AV559">
        <v>1</v>
      </c>
      <c r="AW559">
        <v>2</v>
      </c>
      <c r="AX559">
        <v>150197434</v>
      </c>
      <c r="AY559">
        <v>1</v>
      </c>
      <c r="AZ559">
        <v>0</v>
      </c>
      <c r="BA559">
        <v>559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U559">
        <f>ROUND(AT559*Source!I580*AH559*AL559,2)</f>
        <v>0</v>
      </c>
      <c r="CV559">
        <f>ROUND(Y559*Source!I580,9)</f>
        <v>2.16</v>
      </c>
      <c r="CW559">
        <v>0</v>
      </c>
      <c r="CX559">
        <f>ROUND(Y559*Source!I580,9)</f>
        <v>2.16</v>
      </c>
      <c r="CY559">
        <f>AD559</f>
        <v>0</v>
      </c>
      <c r="CZ559">
        <f>AH559</f>
        <v>0</v>
      </c>
      <c r="DA559">
        <f>AL559</f>
        <v>1</v>
      </c>
      <c r="DB559">
        <f t="shared" si="108"/>
        <v>0</v>
      </c>
      <c r="DC559">
        <f t="shared" si="109"/>
        <v>0</v>
      </c>
      <c r="DD559" t="s">
        <v>3</v>
      </c>
      <c r="DE559" t="s">
        <v>3</v>
      </c>
      <c r="DF559">
        <f t="shared" si="97"/>
        <v>0</v>
      </c>
      <c r="DG559">
        <f t="shared" si="98"/>
        <v>0</v>
      </c>
      <c r="DH559">
        <f t="shared" si="99"/>
        <v>0</v>
      </c>
      <c r="DI559">
        <f t="shared" si="100"/>
        <v>0</v>
      </c>
      <c r="DJ559">
        <f>DI559</f>
        <v>0</v>
      </c>
      <c r="DK559">
        <v>0</v>
      </c>
      <c r="DL559" t="s">
        <v>3</v>
      </c>
      <c r="DM559">
        <v>0</v>
      </c>
      <c r="DN559" t="s">
        <v>3</v>
      </c>
      <c r="DO559">
        <v>0</v>
      </c>
    </row>
    <row r="560" spans="1:119" x14ac:dyDescent="0.2">
      <c r="A560">
        <f>ROW(Source!A580)</f>
        <v>580</v>
      </c>
      <c r="B560">
        <v>150194011</v>
      </c>
      <c r="C560">
        <v>150197425</v>
      </c>
      <c r="D560">
        <v>147297319</v>
      </c>
      <c r="E560">
        <v>1</v>
      </c>
      <c r="F560">
        <v>1</v>
      </c>
      <c r="G560">
        <v>35</v>
      </c>
      <c r="H560">
        <v>3</v>
      </c>
      <c r="I560" t="s">
        <v>738</v>
      </c>
      <c r="J560" t="s">
        <v>739</v>
      </c>
      <c r="K560" t="s">
        <v>740</v>
      </c>
      <c r="L560">
        <v>1346</v>
      </c>
      <c r="N560">
        <v>1009</v>
      </c>
      <c r="O560" t="s">
        <v>741</v>
      </c>
      <c r="P560" t="s">
        <v>741</v>
      </c>
      <c r="Q560">
        <v>1</v>
      </c>
      <c r="W560">
        <v>0</v>
      </c>
      <c r="X560">
        <v>1286462142</v>
      </c>
      <c r="Y560">
        <f t="shared" si="107"/>
        <v>5.0000000000000001E-4</v>
      </c>
      <c r="AA560">
        <v>412.97</v>
      </c>
      <c r="AB560">
        <v>0</v>
      </c>
      <c r="AC560">
        <v>0</v>
      </c>
      <c r="AD560">
        <v>0</v>
      </c>
      <c r="AE560">
        <v>412.97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M560">
        <v>-2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3</v>
      </c>
      <c r="AT560">
        <v>5.0000000000000001E-4</v>
      </c>
      <c r="AU560" t="s">
        <v>3</v>
      </c>
      <c r="AV560">
        <v>0</v>
      </c>
      <c r="AW560">
        <v>2</v>
      </c>
      <c r="AX560">
        <v>150197435</v>
      </c>
      <c r="AY560">
        <v>1</v>
      </c>
      <c r="AZ560">
        <v>0</v>
      </c>
      <c r="BA560">
        <v>560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V560">
        <v>0</v>
      </c>
      <c r="CW560">
        <v>0</v>
      </c>
      <c r="CX560">
        <f>ROUND(Y560*Source!I580,9)</f>
        <v>1.5E-3</v>
      </c>
      <c r="CY560">
        <f>AA560</f>
        <v>412.97</v>
      </c>
      <c r="CZ560">
        <f>AE560</f>
        <v>412.97</v>
      </c>
      <c r="DA560">
        <f>AI560</f>
        <v>1</v>
      </c>
      <c r="DB560">
        <f t="shared" si="108"/>
        <v>0.21</v>
      </c>
      <c r="DC560">
        <f t="shared" si="109"/>
        <v>0</v>
      </c>
      <c r="DD560" t="s">
        <v>3</v>
      </c>
      <c r="DE560" t="s">
        <v>3</v>
      </c>
      <c r="DF560">
        <f t="shared" si="97"/>
        <v>0.62</v>
      </c>
      <c r="DG560">
        <f t="shared" si="98"/>
        <v>0</v>
      </c>
      <c r="DH560">
        <f t="shared" si="99"/>
        <v>0</v>
      </c>
      <c r="DI560">
        <f t="shared" si="100"/>
        <v>0</v>
      </c>
      <c r="DJ560">
        <f>DF560</f>
        <v>0.62</v>
      </c>
      <c r="DK560">
        <v>0</v>
      </c>
      <c r="DL560" t="s">
        <v>3</v>
      </c>
      <c r="DM560">
        <v>0</v>
      </c>
      <c r="DN560" t="s">
        <v>3</v>
      </c>
      <c r="DO560">
        <v>0</v>
      </c>
    </row>
    <row r="561" spans="1:119" x14ac:dyDescent="0.2">
      <c r="A561">
        <f>ROW(Source!A580)</f>
        <v>580</v>
      </c>
      <c r="B561">
        <v>150194011</v>
      </c>
      <c r="C561">
        <v>150197425</v>
      </c>
      <c r="D561">
        <v>147297361</v>
      </c>
      <c r="E561">
        <v>1</v>
      </c>
      <c r="F561">
        <v>1</v>
      </c>
      <c r="G561">
        <v>35</v>
      </c>
      <c r="H561">
        <v>3</v>
      </c>
      <c r="I561" t="s">
        <v>748</v>
      </c>
      <c r="J561" t="s">
        <v>749</v>
      </c>
      <c r="K561" t="s">
        <v>750</v>
      </c>
      <c r="L561">
        <v>1327</v>
      </c>
      <c r="N561">
        <v>1005</v>
      </c>
      <c r="O561" t="s">
        <v>751</v>
      </c>
      <c r="P561" t="s">
        <v>751</v>
      </c>
      <c r="Q561">
        <v>1</v>
      </c>
      <c r="W561">
        <v>0</v>
      </c>
      <c r="X561">
        <v>1402440005</v>
      </c>
      <c r="Y561">
        <f t="shared" si="107"/>
        <v>0.05</v>
      </c>
      <c r="AA561">
        <v>48.08</v>
      </c>
      <c r="AB561">
        <v>0</v>
      </c>
      <c r="AC561">
        <v>0</v>
      </c>
      <c r="AD561">
        <v>0</v>
      </c>
      <c r="AE561">
        <v>48.08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M561">
        <v>-2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0.05</v>
      </c>
      <c r="AU561" t="s">
        <v>3</v>
      </c>
      <c r="AV561">
        <v>0</v>
      </c>
      <c r="AW561">
        <v>2</v>
      </c>
      <c r="AX561">
        <v>150197436</v>
      </c>
      <c r="AY561">
        <v>1</v>
      </c>
      <c r="AZ561">
        <v>0</v>
      </c>
      <c r="BA561">
        <v>561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V561">
        <v>0</v>
      </c>
      <c r="CW561">
        <v>0</v>
      </c>
      <c r="CX561">
        <f>ROUND(Y561*Source!I580,9)</f>
        <v>0.15</v>
      </c>
      <c r="CY561">
        <f>AA561</f>
        <v>48.08</v>
      </c>
      <c r="CZ561">
        <f>AE561</f>
        <v>48.08</v>
      </c>
      <c r="DA561">
        <f>AI561</f>
        <v>1</v>
      </c>
      <c r="DB561">
        <f t="shared" si="108"/>
        <v>2.4</v>
      </c>
      <c r="DC561">
        <f t="shared" si="109"/>
        <v>0</v>
      </c>
      <c r="DD561" t="s">
        <v>3</v>
      </c>
      <c r="DE561" t="s">
        <v>3</v>
      </c>
      <c r="DF561">
        <f t="shared" si="97"/>
        <v>7.21</v>
      </c>
      <c r="DG561">
        <f t="shared" si="98"/>
        <v>0</v>
      </c>
      <c r="DH561">
        <f t="shared" si="99"/>
        <v>0</v>
      </c>
      <c r="DI561">
        <f t="shared" si="100"/>
        <v>0</v>
      </c>
      <c r="DJ561">
        <f>DF561</f>
        <v>7.21</v>
      </c>
      <c r="DK561">
        <v>0</v>
      </c>
      <c r="DL561" t="s">
        <v>3</v>
      </c>
      <c r="DM561">
        <v>0</v>
      </c>
      <c r="DN561" t="s">
        <v>3</v>
      </c>
      <c r="DO561">
        <v>0</v>
      </c>
    </row>
    <row r="562" spans="1:119" x14ac:dyDescent="0.2">
      <c r="A562">
        <f>ROW(Source!A580)</f>
        <v>580</v>
      </c>
      <c r="B562">
        <v>150194011</v>
      </c>
      <c r="C562">
        <v>150197425</v>
      </c>
      <c r="D562">
        <v>147297367</v>
      </c>
      <c r="E562">
        <v>1</v>
      </c>
      <c r="F562">
        <v>1</v>
      </c>
      <c r="G562">
        <v>35</v>
      </c>
      <c r="H562">
        <v>3</v>
      </c>
      <c r="I562" t="s">
        <v>752</v>
      </c>
      <c r="J562" t="s">
        <v>753</v>
      </c>
      <c r="K562" t="s">
        <v>754</v>
      </c>
      <c r="L562">
        <v>1346</v>
      </c>
      <c r="N562">
        <v>1009</v>
      </c>
      <c r="O562" t="s">
        <v>741</v>
      </c>
      <c r="P562" t="s">
        <v>741</v>
      </c>
      <c r="Q562">
        <v>1</v>
      </c>
      <c r="W562">
        <v>0</v>
      </c>
      <c r="X562">
        <v>-20334964</v>
      </c>
      <c r="Y562">
        <f t="shared" si="107"/>
        <v>0.05</v>
      </c>
      <c r="AA562">
        <v>29.29</v>
      </c>
      <c r="AB562">
        <v>0</v>
      </c>
      <c r="AC562">
        <v>0</v>
      </c>
      <c r="AD562">
        <v>0</v>
      </c>
      <c r="AE562">
        <v>29.29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M562">
        <v>-2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3</v>
      </c>
      <c r="AT562">
        <v>0.05</v>
      </c>
      <c r="AU562" t="s">
        <v>3</v>
      </c>
      <c r="AV562">
        <v>0</v>
      </c>
      <c r="AW562">
        <v>2</v>
      </c>
      <c r="AX562">
        <v>150197437</v>
      </c>
      <c r="AY562">
        <v>1</v>
      </c>
      <c r="AZ562">
        <v>0</v>
      </c>
      <c r="BA562">
        <v>562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V562">
        <v>0</v>
      </c>
      <c r="CW562">
        <v>0</v>
      </c>
      <c r="CX562">
        <f>ROUND(Y562*Source!I580,9)</f>
        <v>0.15</v>
      </c>
      <c r="CY562">
        <f>AA562</f>
        <v>29.29</v>
      </c>
      <c r="CZ562">
        <f>AE562</f>
        <v>29.29</v>
      </c>
      <c r="DA562">
        <f>AI562</f>
        <v>1</v>
      </c>
      <c r="DB562">
        <f t="shared" si="108"/>
        <v>1.46</v>
      </c>
      <c r="DC562">
        <f t="shared" si="109"/>
        <v>0</v>
      </c>
      <c r="DD562" t="s">
        <v>3</v>
      </c>
      <c r="DE562" t="s">
        <v>3</v>
      </c>
      <c r="DF562">
        <f t="shared" si="97"/>
        <v>4.3899999999999997</v>
      </c>
      <c r="DG562">
        <f t="shared" si="98"/>
        <v>0</v>
      </c>
      <c r="DH562">
        <f t="shared" si="99"/>
        <v>0</v>
      </c>
      <c r="DI562">
        <f t="shared" si="100"/>
        <v>0</v>
      </c>
      <c r="DJ562">
        <f>DF562</f>
        <v>4.3899999999999997</v>
      </c>
      <c r="DK562">
        <v>0</v>
      </c>
      <c r="DL562" t="s">
        <v>3</v>
      </c>
      <c r="DM562">
        <v>0</v>
      </c>
      <c r="DN562" t="s">
        <v>3</v>
      </c>
      <c r="DO562">
        <v>0</v>
      </c>
    </row>
    <row r="563" spans="1:119" x14ac:dyDescent="0.2">
      <c r="A563">
        <f>ROW(Source!A581)</f>
        <v>581</v>
      </c>
      <c r="B563">
        <v>150194011</v>
      </c>
      <c r="C563">
        <v>150197438</v>
      </c>
      <c r="D563">
        <v>147282019</v>
      </c>
      <c r="E563">
        <v>35</v>
      </c>
      <c r="F563">
        <v>1</v>
      </c>
      <c r="G563">
        <v>35</v>
      </c>
      <c r="H563">
        <v>1</v>
      </c>
      <c r="I563" t="s">
        <v>727</v>
      </c>
      <c r="J563" t="s">
        <v>3</v>
      </c>
      <c r="K563" t="s">
        <v>728</v>
      </c>
      <c r="L563">
        <v>1191</v>
      </c>
      <c r="N563">
        <v>1013</v>
      </c>
      <c r="O563" t="s">
        <v>729</v>
      </c>
      <c r="P563" t="s">
        <v>729</v>
      </c>
      <c r="Q563">
        <v>1</v>
      </c>
      <c r="W563">
        <v>0</v>
      </c>
      <c r="X563">
        <v>476480486</v>
      </c>
      <c r="Y563">
        <f>(AT563*11)</f>
        <v>2.2000000000000002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M563">
        <v>-2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0.2</v>
      </c>
      <c r="AU563" t="s">
        <v>33</v>
      </c>
      <c r="AV563">
        <v>1</v>
      </c>
      <c r="AW563">
        <v>2</v>
      </c>
      <c r="AX563">
        <v>150197442</v>
      </c>
      <c r="AY563">
        <v>1</v>
      </c>
      <c r="AZ563">
        <v>0</v>
      </c>
      <c r="BA563">
        <v>563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U563">
        <f>ROUND(AT563*Source!I581*AH563*AL563,2)</f>
        <v>0</v>
      </c>
      <c r="CV563">
        <f>ROUND(Y563*Source!I581,9)</f>
        <v>6.6</v>
      </c>
      <c r="CW563">
        <v>0</v>
      </c>
      <c r="CX563">
        <f>ROUND(Y563*Source!I581,9)</f>
        <v>6.6</v>
      </c>
      <c r="CY563">
        <f>AD563</f>
        <v>0</v>
      </c>
      <c r="CZ563">
        <f>AH563</f>
        <v>0</v>
      </c>
      <c r="DA563">
        <f>AL563</f>
        <v>1</v>
      </c>
      <c r="DB563">
        <f>ROUND((ROUND(AT563*CZ563,2)*11),6)</f>
        <v>0</v>
      </c>
      <c r="DC563">
        <f>ROUND((ROUND(AT563*AG563,2)*11),6)</f>
        <v>0</v>
      </c>
      <c r="DD563" t="s">
        <v>3</v>
      </c>
      <c r="DE563" t="s">
        <v>3</v>
      </c>
      <c r="DF563">
        <f t="shared" si="97"/>
        <v>0</v>
      </c>
      <c r="DG563">
        <f t="shared" si="98"/>
        <v>0</v>
      </c>
      <c r="DH563">
        <f t="shared" si="99"/>
        <v>0</v>
      </c>
      <c r="DI563">
        <f t="shared" si="100"/>
        <v>0</v>
      </c>
      <c r="DJ563">
        <f>DI563</f>
        <v>0</v>
      </c>
      <c r="DK563">
        <v>0</v>
      </c>
      <c r="DL563" t="s">
        <v>3</v>
      </c>
      <c r="DM563">
        <v>0</v>
      </c>
      <c r="DN563" t="s">
        <v>3</v>
      </c>
      <c r="DO563">
        <v>0</v>
      </c>
    </row>
    <row r="564" spans="1:119" x14ac:dyDescent="0.2">
      <c r="A564">
        <f>ROW(Source!A581)</f>
        <v>581</v>
      </c>
      <c r="B564">
        <v>150194011</v>
      </c>
      <c r="C564">
        <v>150197438</v>
      </c>
      <c r="D564">
        <v>147297361</v>
      </c>
      <c r="E564">
        <v>1</v>
      </c>
      <c r="F564">
        <v>1</v>
      </c>
      <c r="G564">
        <v>35</v>
      </c>
      <c r="H564">
        <v>3</v>
      </c>
      <c r="I564" t="s">
        <v>748</v>
      </c>
      <c r="J564" t="s">
        <v>749</v>
      </c>
      <c r="K564" t="s">
        <v>750</v>
      </c>
      <c r="L564">
        <v>1327</v>
      </c>
      <c r="N564">
        <v>1005</v>
      </c>
      <c r="O564" t="s">
        <v>751</v>
      </c>
      <c r="P564" t="s">
        <v>751</v>
      </c>
      <c r="Q564">
        <v>1</v>
      </c>
      <c r="W564">
        <v>0</v>
      </c>
      <c r="X564">
        <v>1402440005</v>
      </c>
      <c r="Y564">
        <f>(AT564*11)</f>
        <v>1.1000000000000001</v>
      </c>
      <c r="AA564">
        <v>48.08</v>
      </c>
      <c r="AB564">
        <v>0</v>
      </c>
      <c r="AC564">
        <v>0</v>
      </c>
      <c r="AD564">
        <v>0</v>
      </c>
      <c r="AE564">
        <v>48.08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M564">
        <v>-2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0.1</v>
      </c>
      <c r="AU564" t="s">
        <v>33</v>
      </c>
      <c r="AV564">
        <v>0</v>
      </c>
      <c r="AW564">
        <v>2</v>
      </c>
      <c r="AX564">
        <v>150197443</v>
      </c>
      <c r="AY564">
        <v>1</v>
      </c>
      <c r="AZ564">
        <v>0</v>
      </c>
      <c r="BA564">
        <v>564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V564">
        <v>0</v>
      </c>
      <c r="CW564">
        <v>0</v>
      </c>
      <c r="CX564">
        <f>ROUND(Y564*Source!I581,9)</f>
        <v>3.3</v>
      </c>
      <c r="CY564">
        <f>AA564</f>
        <v>48.08</v>
      </c>
      <c r="CZ564">
        <f>AE564</f>
        <v>48.08</v>
      </c>
      <c r="DA564">
        <f>AI564</f>
        <v>1</v>
      </c>
      <c r="DB564">
        <f>ROUND((ROUND(AT564*CZ564,2)*11),6)</f>
        <v>52.91</v>
      </c>
      <c r="DC564">
        <f>ROUND((ROUND(AT564*AG564,2)*11),6)</f>
        <v>0</v>
      </c>
      <c r="DD564" t="s">
        <v>3</v>
      </c>
      <c r="DE564" t="s">
        <v>3</v>
      </c>
      <c r="DF564">
        <f t="shared" si="97"/>
        <v>158.66</v>
      </c>
      <c r="DG564">
        <f t="shared" si="98"/>
        <v>0</v>
      </c>
      <c r="DH564">
        <f t="shared" si="99"/>
        <v>0</v>
      </c>
      <c r="DI564">
        <f t="shared" si="100"/>
        <v>0</v>
      </c>
      <c r="DJ564">
        <f>DF564</f>
        <v>158.66</v>
      </c>
      <c r="DK564">
        <v>0</v>
      </c>
      <c r="DL564" t="s">
        <v>3</v>
      </c>
      <c r="DM564">
        <v>0</v>
      </c>
      <c r="DN564" t="s">
        <v>3</v>
      </c>
      <c r="DO564">
        <v>0</v>
      </c>
    </row>
    <row r="565" spans="1:119" x14ac:dyDescent="0.2">
      <c r="A565">
        <f>ROW(Source!A581)</f>
        <v>581</v>
      </c>
      <c r="B565">
        <v>150194011</v>
      </c>
      <c r="C565">
        <v>150197438</v>
      </c>
      <c r="D565">
        <v>147297367</v>
      </c>
      <c r="E565">
        <v>1</v>
      </c>
      <c r="F565">
        <v>1</v>
      </c>
      <c r="G565">
        <v>35</v>
      </c>
      <c r="H565">
        <v>3</v>
      </c>
      <c r="I565" t="s">
        <v>752</v>
      </c>
      <c r="J565" t="s">
        <v>753</v>
      </c>
      <c r="K565" t="s">
        <v>754</v>
      </c>
      <c r="L565">
        <v>1346</v>
      </c>
      <c r="N565">
        <v>1009</v>
      </c>
      <c r="O565" t="s">
        <v>741</v>
      </c>
      <c r="P565" t="s">
        <v>741</v>
      </c>
      <c r="Q565">
        <v>1</v>
      </c>
      <c r="W565">
        <v>0</v>
      </c>
      <c r="X565">
        <v>-20334964</v>
      </c>
      <c r="Y565">
        <f>(AT565*11)</f>
        <v>1.1000000000000001</v>
      </c>
      <c r="AA565">
        <v>29.29</v>
      </c>
      <c r="AB565">
        <v>0</v>
      </c>
      <c r="AC565">
        <v>0</v>
      </c>
      <c r="AD565">
        <v>0</v>
      </c>
      <c r="AE565">
        <v>29.29</v>
      </c>
      <c r="AF565">
        <v>0</v>
      </c>
      <c r="AG565">
        <v>0</v>
      </c>
      <c r="AH565">
        <v>0</v>
      </c>
      <c r="AI565">
        <v>1</v>
      </c>
      <c r="AJ565">
        <v>1</v>
      </c>
      <c r="AK565">
        <v>1</v>
      </c>
      <c r="AL565">
        <v>1</v>
      </c>
      <c r="AM565">
        <v>-2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0.1</v>
      </c>
      <c r="AU565" t="s">
        <v>33</v>
      </c>
      <c r="AV565">
        <v>0</v>
      </c>
      <c r="AW565">
        <v>2</v>
      </c>
      <c r="AX565">
        <v>150197444</v>
      </c>
      <c r="AY565">
        <v>1</v>
      </c>
      <c r="AZ565">
        <v>0</v>
      </c>
      <c r="BA565">
        <v>565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V565">
        <v>0</v>
      </c>
      <c r="CW565">
        <v>0</v>
      </c>
      <c r="CX565">
        <f>ROUND(Y565*Source!I581,9)</f>
        <v>3.3</v>
      </c>
      <c r="CY565">
        <f>AA565</f>
        <v>29.29</v>
      </c>
      <c r="CZ565">
        <f>AE565</f>
        <v>29.29</v>
      </c>
      <c r="DA565">
        <f>AI565</f>
        <v>1</v>
      </c>
      <c r="DB565">
        <f>ROUND((ROUND(AT565*CZ565,2)*11),6)</f>
        <v>32.229999999999997</v>
      </c>
      <c r="DC565">
        <f>ROUND((ROUND(AT565*AG565,2)*11),6)</f>
        <v>0</v>
      </c>
      <c r="DD565" t="s">
        <v>3</v>
      </c>
      <c r="DE565" t="s">
        <v>3</v>
      </c>
      <c r="DF565">
        <f t="shared" si="97"/>
        <v>96.66</v>
      </c>
      <c r="DG565">
        <f t="shared" si="98"/>
        <v>0</v>
      </c>
      <c r="DH565">
        <f t="shared" si="99"/>
        <v>0</v>
      </c>
      <c r="DI565">
        <f t="shared" si="100"/>
        <v>0</v>
      </c>
      <c r="DJ565">
        <f>DF565</f>
        <v>96.66</v>
      </c>
      <c r="DK565">
        <v>0</v>
      </c>
      <c r="DL565" t="s">
        <v>3</v>
      </c>
      <c r="DM565">
        <v>0</v>
      </c>
      <c r="DN565" t="s">
        <v>3</v>
      </c>
      <c r="DO565">
        <v>0</v>
      </c>
    </row>
    <row r="566" spans="1:119" x14ac:dyDescent="0.2">
      <c r="A566">
        <f>ROW(Source!A582)</f>
        <v>582</v>
      </c>
      <c r="B566">
        <v>150194011</v>
      </c>
      <c r="C566">
        <v>150197445</v>
      </c>
      <c r="D566">
        <v>147282019</v>
      </c>
      <c r="E566">
        <v>35</v>
      </c>
      <c r="F566">
        <v>1</v>
      </c>
      <c r="G566">
        <v>35</v>
      </c>
      <c r="H566">
        <v>1</v>
      </c>
      <c r="I566" t="s">
        <v>727</v>
      </c>
      <c r="J566" t="s">
        <v>3</v>
      </c>
      <c r="K566" t="s">
        <v>728</v>
      </c>
      <c r="L566">
        <v>1191</v>
      </c>
      <c r="N566">
        <v>1013</v>
      </c>
      <c r="O566" t="s">
        <v>729</v>
      </c>
      <c r="P566" t="s">
        <v>729</v>
      </c>
      <c r="Q566">
        <v>1</v>
      </c>
      <c r="W566">
        <v>0</v>
      </c>
      <c r="X566">
        <v>476480486</v>
      </c>
      <c r="Y566">
        <f>AT566</f>
        <v>0.16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M566">
        <v>-2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0.16</v>
      </c>
      <c r="AU566" t="s">
        <v>3</v>
      </c>
      <c r="AV566">
        <v>1</v>
      </c>
      <c r="AW566">
        <v>2</v>
      </c>
      <c r="AX566">
        <v>150197450</v>
      </c>
      <c r="AY566">
        <v>1</v>
      </c>
      <c r="AZ566">
        <v>0</v>
      </c>
      <c r="BA566">
        <v>566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U566">
        <f>ROUND(AT566*Source!I582*AH566*AL566,2)</f>
        <v>0</v>
      </c>
      <c r="CV566">
        <f>ROUND(Y566*Source!I582,9)</f>
        <v>0.96</v>
      </c>
      <c r="CW566">
        <v>0</v>
      </c>
      <c r="CX566">
        <f>ROUND(Y566*Source!I582,9)</f>
        <v>0.96</v>
      </c>
      <c r="CY566">
        <f>AD566</f>
        <v>0</v>
      </c>
      <c r="CZ566">
        <f>AH566</f>
        <v>0</v>
      </c>
      <c r="DA566">
        <f>AL566</f>
        <v>1</v>
      </c>
      <c r="DB566">
        <f>ROUND(ROUND(AT566*CZ566,2),6)</f>
        <v>0</v>
      </c>
      <c r="DC566">
        <f>ROUND(ROUND(AT566*AG566,2),6)</f>
        <v>0</v>
      </c>
      <c r="DD566" t="s">
        <v>3</v>
      </c>
      <c r="DE566" t="s">
        <v>3</v>
      </c>
      <c r="DF566">
        <f t="shared" si="97"/>
        <v>0</v>
      </c>
      <c r="DG566">
        <f t="shared" si="98"/>
        <v>0</v>
      </c>
      <c r="DH566">
        <f t="shared" si="99"/>
        <v>0</v>
      </c>
      <c r="DI566">
        <f t="shared" si="100"/>
        <v>0</v>
      </c>
      <c r="DJ566">
        <f>DI566</f>
        <v>0</v>
      </c>
      <c r="DK566">
        <v>0</v>
      </c>
      <c r="DL566" t="s">
        <v>3</v>
      </c>
      <c r="DM566">
        <v>0</v>
      </c>
      <c r="DN566" t="s">
        <v>3</v>
      </c>
      <c r="DO566">
        <v>0</v>
      </c>
    </row>
    <row r="567" spans="1:119" x14ac:dyDescent="0.2">
      <c r="A567">
        <f>ROW(Source!A582)</f>
        <v>582</v>
      </c>
      <c r="B567">
        <v>150194011</v>
      </c>
      <c r="C567">
        <v>150197445</v>
      </c>
      <c r="D567">
        <v>147297367</v>
      </c>
      <c r="E567">
        <v>1</v>
      </c>
      <c r="F567">
        <v>1</v>
      </c>
      <c r="G567">
        <v>35</v>
      </c>
      <c r="H567">
        <v>3</v>
      </c>
      <c r="I567" t="s">
        <v>752</v>
      </c>
      <c r="J567" t="s">
        <v>753</v>
      </c>
      <c r="K567" t="s">
        <v>754</v>
      </c>
      <c r="L567">
        <v>1346</v>
      </c>
      <c r="N567">
        <v>1009</v>
      </c>
      <c r="O567" t="s">
        <v>741</v>
      </c>
      <c r="P567" t="s">
        <v>741</v>
      </c>
      <c r="Q567">
        <v>1</v>
      </c>
      <c r="W567">
        <v>0</v>
      </c>
      <c r="X567">
        <v>-20334964</v>
      </c>
      <c r="Y567">
        <f>AT567</f>
        <v>2E-3</v>
      </c>
      <c r="AA567">
        <v>29.29</v>
      </c>
      <c r="AB567">
        <v>0</v>
      </c>
      <c r="AC567">
        <v>0</v>
      </c>
      <c r="AD567">
        <v>0</v>
      </c>
      <c r="AE567">
        <v>29.29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M567">
        <v>-2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3</v>
      </c>
      <c r="AT567">
        <v>2E-3</v>
      </c>
      <c r="AU567" t="s">
        <v>3</v>
      </c>
      <c r="AV567">
        <v>0</v>
      </c>
      <c r="AW567">
        <v>2</v>
      </c>
      <c r="AX567">
        <v>150197451</v>
      </c>
      <c r="AY567">
        <v>1</v>
      </c>
      <c r="AZ567">
        <v>0</v>
      </c>
      <c r="BA567">
        <v>567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V567">
        <v>0</v>
      </c>
      <c r="CW567">
        <v>0</v>
      </c>
      <c r="CX567">
        <f>ROUND(Y567*Source!I582,9)</f>
        <v>1.2E-2</v>
      </c>
      <c r="CY567">
        <f>AA567</f>
        <v>29.29</v>
      </c>
      <c r="CZ567">
        <f>AE567</f>
        <v>29.29</v>
      </c>
      <c r="DA567">
        <f>AI567</f>
        <v>1</v>
      </c>
      <c r="DB567">
        <f>ROUND(ROUND(AT567*CZ567,2),6)</f>
        <v>0.06</v>
      </c>
      <c r="DC567">
        <f>ROUND(ROUND(AT567*AG567,2),6)</f>
        <v>0</v>
      </c>
      <c r="DD567" t="s">
        <v>3</v>
      </c>
      <c r="DE567" t="s">
        <v>3</v>
      </c>
      <c r="DF567">
        <f t="shared" si="97"/>
        <v>0.35</v>
      </c>
      <c r="DG567">
        <f t="shared" si="98"/>
        <v>0</v>
      </c>
      <c r="DH567">
        <f t="shared" si="99"/>
        <v>0</v>
      </c>
      <c r="DI567">
        <f t="shared" si="100"/>
        <v>0</v>
      </c>
      <c r="DJ567">
        <f>DF567</f>
        <v>0.35</v>
      </c>
      <c r="DK567">
        <v>0</v>
      </c>
      <c r="DL567" t="s">
        <v>3</v>
      </c>
      <c r="DM567">
        <v>0</v>
      </c>
      <c r="DN567" t="s">
        <v>3</v>
      </c>
      <c r="DO567">
        <v>0</v>
      </c>
    </row>
    <row r="568" spans="1:119" x14ac:dyDescent="0.2">
      <c r="A568">
        <f>ROW(Source!A583)</f>
        <v>583</v>
      </c>
      <c r="B568">
        <v>150194011</v>
      </c>
      <c r="C568">
        <v>150197452</v>
      </c>
      <c r="D568">
        <v>147282019</v>
      </c>
      <c r="E568">
        <v>35</v>
      </c>
      <c r="F568">
        <v>1</v>
      </c>
      <c r="G568">
        <v>35</v>
      </c>
      <c r="H568">
        <v>1</v>
      </c>
      <c r="I568" t="s">
        <v>727</v>
      </c>
      <c r="J568" t="s">
        <v>3</v>
      </c>
      <c r="K568" t="s">
        <v>728</v>
      </c>
      <c r="L568">
        <v>1191</v>
      </c>
      <c r="N568">
        <v>1013</v>
      </c>
      <c r="O568" t="s">
        <v>729</v>
      </c>
      <c r="P568" t="s">
        <v>729</v>
      </c>
      <c r="Q568">
        <v>1</v>
      </c>
      <c r="W568">
        <v>0</v>
      </c>
      <c r="X568">
        <v>476480486</v>
      </c>
      <c r="Y568">
        <f>(AT568*0.7)</f>
        <v>1.659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M568">
        <v>-2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3</v>
      </c>
      <c r="AT568">
        <v>2.37</v>
      </c>
      <c r="AU568" t="s">
        <v>22</v>
      </c>
      <c r="AV568">
        <v>1</v>
      </c>
      <c r="AW568">
        <v>2</v>
      </c>
      <c r="AX568">
        <v>150197467</v>
      </c>
      <c r="AY568">
        <v>1</v>
      </c>
      <c r="AZ568">
        <v>0</v>
      </c>
      <c r="BA568">
        <v>568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U568">
        <f>ROUND(AT568*Source!I583*AH568*AL568,2)</f>
        <v>0</v>
      </c>
      <c r="CV568">
        <f>ROUND(Y568*Source!I583,9)</f>
        <v>3.3180000000000001</v>
      </c>
      <c r="CW568">
        <v>0</v>
      </c>
      <c r="CX568">
        <f>ROUND(Y568*Source!I583,9)</f>
        <v>3.3180000000000001</v>
      </c>
      <c r="CY568">
        <f>AD568</f>
        <v>0</v>
      </c>
      <c r="CZ568">
        <f>AH568</f>
        <v>0</v>
      </c>
      <c r="DA568">
        <f>AL568</f>
        <v>1</v>
      </c>
      <c r="DB568">
        <f>ROUND((ROUND(AT568*CZ568,2)*0.7),6)</f>
        <v>0</v>
      </c>
      <c r="DC568">
        <f>ROUND((ROUND(AT568*AG568,2)*0.7),6)</f>
        <v>0</v>
      </c>
      <c r="DD568" t="s">
        <v>3</v>
      </c>
      <c r="DE568" t="s">
        <v>3</v>
      </c>
      <c r="DF568">
        <f t="shared" si="97"/>
        <v>0</v>
      </c>
      <c r="DG568">
        <f t="shared" si="98"/>
        <v>0</v>
      </c>
      <c r="DH568">
        <f t="shared" si="99"/>
        <v>0</v>
      </c>
      <c r="DI568">
        <f t="shared" si="100"/>
        <v>0</v>
      </c>
      <c r="DJ568">
        <f>DI568</f>
        <v>0</v>
      </c>
      <c r="DK568">
        <v>0</v>
      </c>
      <c r="DL568" t="s">
        <v>3</v>
      </c>
      <c r="DM568">
        <v>0</v>
      </c>
      <c r="DN568" t="s">
        <v>3</v>
      </c>
      <c r="DO568">
        <v>0</v>
      </c>
    </row>
    <row r="569" spans="1:119" x14ac:dyDescent="0.2">
      <c r="A569">
        <f>ROW(Source!A583)</f>
        <v>583</v>
      </c>
      <c r="B569">
        <v>150194011</v>
      </c>
      <c r="C569">
        <v>150197452</v>
      </c>
      <c r="D569">
        <v>147295400</v>
      </c>
      <c r="E569">
        <v>1</v>
      </c>
      <c r="F569">
        <v>1</v>
      </c>
      <c r="G569">
        <v>35</v>
      </c>
      <c r="H569">
        <v>2</v>
      </c>
      <c r="I569" t="s">
        <v>730</v>
      </c>
      <c r="J569" t="s">
        <v>731</v>
      </c>
      <c r="K569" t="s">
        <v>732</v>
      </c>
      <c r="L569">
        <v>1368</v>
      </c>
      <c r="N569">
        <v>1011</v>
      </c>
      <c r="O569" t="s">
        <v>733</v>
      </c>
      <c r="P569" t="s">
        <v>733</v>
      </c>
      <c r="Q569">
        <v>1</v>
      </c>
      <c r="W569">
        <v>0</v>
      </c>
      <c r="X569">
        <v>-1123321947</v>
      </c>
      <c r="Y569">
        <f>(AT569*0.7)</f>
        <v>0.19600000000000001</v>
      </c>
      <c r="AA569">
        <v>0</v>
      </c>
      <c r="AB569">
        <v>789.86</v>
      </c>
      <c r="AC569">
        <v>515.51</v>
      </c>
      <c r="AD569">
        <v>0</v>
      </c>
      <c r="AE569">
        <v>0</v>
      </c>
      <c r="AF569">
        <v>789.86</v>
      </c>
      <c r="AG569">
        <v>515.51</v>
      </c>
      <c r="AH569">
        <v>0</v>
      </c>
      <c r="AI569">
        <v>1</v>
      </c>
      <c r="AJ569">
        <v>1</v>
      </c>
      <c r="AK569">
        <v>1</v>
      </c>
      <c r="AL569">
        <v>1</v>
      </c>
      <c r="AM569">
        <v>-2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3</v>
      </c>
      <c r="AT569">
        <v>0.28000000000000003</v>
      </c>
      <c r="AU569" t="s">
        <v>22</v>
      </c>
      <c r="AV569">
        <v>0</v>
      </c>
      <c r="AW569">
        <v>2</v>
      </c>
      <c r="AX569">
        <v>150197468</v>
      </c>
      <c r="AY569">
        <v>1</v>
      </c>
      <c r="AZ569">
        <v>0</v>
      </c>
      <c r="BA569">
        <v>569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V569">
        <v>0</v>
      </c>
      <c r="CW569">
        <f>ROUND(Y569*Source!I583,9)</f>
        <v>0.39200000000000002</v>
      </c>
      <c r="CX569">
        <f>ROUND(Y569*Source!I583,9)</f>
        <v>0.39200000000000002</v>
      </c>
      <c r="CY569">
        <f>AB569</f>
        <v>789.86</v>
      </c>
      <c r="CZ569">
        <f>AF569</f>
        <v>789.86</v>
      </c>
      <c r="DA569">
        <f>AJ569</f>
        <v>1</v>
      </c>
      <c r="DB569">
        <f>ROUND((ROUND(AT569*CZ569,2)*0.7),6)</f>
        <v>154.81200000000001</v>
      </c>
      <c r="DC569">
        <f>ROUND((ROUND(AT569*AG569,2)*0.7),6)</f>
        <v>101.038</v>
      </c>
      <c r="DD569" t="s">
        <v>3</v>
      </c>
      <c r="DE569" t="s">
        <v>3</v>
      </c>
      <c r="DF569">
        <f t="shared" si="97"/>
        <v>0</v>
      </c>
      <c r="DG569">
        <f t="shared" si="98"/>
        <v>309.63</v>
      </c>
      <c r="DH569">
        <f t="shared" si="99"/>
        <v>202.08</v>
      </c>
      <c r="DI569">
        <f t="shared" si="100"/>
        <v>0</v>
      </c>
      <c r="DJ569">
        <f>DG569</f>
        <v>309.63</v>
      </c>
      <c r="DK569">
        <v>0</v>
      </c>
      <c r="DL569" t="s">
        <v>3</v>
      </c>
      <c r="DM569">
        <v>0</v>
      </c>
      <c r="DN569" t="s">
        <v>3</v>
      </c>
      <c r="DO569">
        <v>0</v>
      </c>
    </row>
    <row r="570" spans="1:119" x14ac:dyDescent="0.2">
      <c r="A570">
        <f>ROW(Source!A583)</f>
        <v>583</v>
      </c>
      <c r="B570">
        <v>150194011</v>
      </c>
      <c r="C570">
        <v>150197452</v>
      </c>
      <c r="D570">
        <v>147284500</v>
      </c>
      <c r="E570">
        <v>35</v>
      </c>
      <c r="F570">
        <v>1</v>
      </c>
      <c r="G570">
        <v>35</v>
      </c>
      <c r="H570">
        <v>3</v>
      </c>
      <c r="I570" t="s">
        <v>734</v>
      </c>
      <c r="J570" t="s">
        <v>735</v>
      </c>
      <c r="K570" t="s">
        <v>736</v>
      </c>
      <c r="L570">
        <v>1348</v>
      </c>
      <c r="N570">
        <v>1009</v>
      </c>
      <c r="O570" t="s">
        <v>737</v>
      </c>
      <c r="P570" t="s">
        <v>737</v>
      </c>
      <c r="Q570">
        <v>1000</v>
      </c>
      <c r="W570">
        <v>0</v>
      </c>
      <c r="X570">
        <v>2010614181</v>
      </c>
      <c r="Y570">
        <f>(AT570*1)</f>
        <v>1.9999999999999999E-6</v>
      </c>
      <c r="AA570">
        <v>1945282.38</v>
      </c>
      <c r="AB570">
        <v>0</v>
      </c>
      <c r="AC570">
        <v>0</v>
      </c>
      <c r="AD570">
        <v>0</v>
      </c>
      <c r="AE570">
        <v>1945282.38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M570">
        <v>-2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3</v>
      </c>
      <c r="AT570">
        <v>1.9999999999999999E-6</v>
      </c>
      <c r="AU570" t="s">
        <v>21</v>
      </c>
      <c r="AV570">
        <v>0</v>
      </c>
      <c r="AW570">
        <v>2</v>
      </c>
      <c r="AX570">
        <v>150197469</v>
      </c>
      <c r="AY570">
        <v>2</v>
      </c>
      <c r="AZ570">
        <v>22528</v>
      </c>
      <c r="BA570">
        <v>570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V570">
        <v>0</v>
      </c>
      <c r="CW570">
        <v>0</v>
      </c>
      <c r="CX570">
        <f>ROUND(Y570*Source!I583,9)</f>
        <v>3.9999999999999998E-6</v>
      </c>
      <c r="CY570">
        <f>AA570</f>
        <v>1945282.38</v>
      </c>
      <c r="CZ570">
        <f>AE570</f>
        <v>1945282.38</v>
      </c>
      <c r="DA570">
        <f>AI570</f>
        <v>1</v>
      </c>
      <c r="DB570">
        <f>ROUND((ROUND(AT570*CZ570,2)*1),6)</f>
        <v>3.89</v>
      </c>
      <c r="DC570">
        <f>ROUND((ROUND(AT570*AG570,2)*1),6)</f>
        <v>0</v>
      </c>
      <c r="DD570" t="s">
        <v>3</v>
      </c>
      <c r="DE570" t="s">
        <v>3</v>
      </c>
      <c r="DF570">
        <f t="shared" si="97"/>
        <v>7.78</v>
      </c>
      <c r="DG570">
        <f t="shared" si="98"/>
        <v>0</v>
      </c>
      <c r="DH570">
        <f t="shared" si="99"/>
        <v>0</v>
      </c>
      <c r="DI570">
        <f t="shared" si="100"/>
        <v>0</v>
      </c>
      <c r="DJ570">
        <f>DF570</f>
        <v>7.78</v>
      </c>
      <c r="DK570">
        <v>0</v>
      </c>
      <c r="DL570" t="s">
        <v>3</v>
      </c>
      <c r="DM570">
        <v>0</v>
      </c>
      <c r="DN570" t="s">
        <v>3</v>
      </c>
      <c r="DO570">
        <v>0</v>
      </c>
    </row>
    <row r="571" spans="1:119" x14ac:dyDescent="0.2">
      <c r="A571">
        <f>ROW(Source!A583)</f>
        <v>583</v>
      </c>
      <c r="B571">
        <v>150194011</v>
      </c>
      <c r="C571">
        <v>150197452</v>
      </c>
      <c r="D571">
        <v>147297319</v>
      </c>
      <c r="E571">
        <v>1</v>
      </c>
      <c r="F571">
        <v>1</v>
      </c>
      <c r="G571">
        <v>35</v>
      </c>
      <c r="H571">
        <v>3</v>
      </c>
      <c r="I571" t="s">
        <v>738</v>
      </c>
      <c r="J571" t="s">
        <v>739</v>
      </c>
      <c r="K571" t="s">
        <v>740</v>
      </c>
      <c r="L571">
        <v>1346</v>
      </c>
      <c r="N571">
        <v>1009</v>
      </c>
      <c r="O571" t="s">
        <v>741</v>
      </c>
      <c r="P571" t="s">
        <v>741</v>
      </c>
      <c r="Q571">
        <v>1</v>
      </c>
      <c r="W571">
        <v>0</v>
      </c>
      <c r="X571">
        <v>1286462142</v>
      </c>
      <c r="Y571">
        <f>(AT571*1)</f>
        <v>4.0000000000000001E-3</v>
      </c>
      <c r="AA571">
        <v>412.97</v>
      </c>
      <c r="AB571">
        <v>0</v>
      </c>
      <c r="AC571">
        <v>0</v>
      </c>
      <c r="AD571">
        <v>0</v>
      </c>
      <c r="AE571">
        <v>412.97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M571">
        <v>-2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4.0000000000000001E-3</v>
      </c>
      <c r="AU571" t="s">
        <v>21</v>
      </c>
      <c r="AV571">
        <v>0</v>
      </c>
      <c r="AW571">
        <v>2</v>
      </c>
      <c r="AX571">
        <v>150197470</v>
      </c>
      <c r="AY571">
        <v>1</v>
      </c>
      <c r="AZ571">
        <v>0</v>
      </c>
      <c r="BA571">
        <v>571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V571">
        <v>0</v>
      </c>
      <c r="CW571">
        <v>0</v>
      </c>
      <c r="CX571">
        <f>ROUND(Y571*Source!I583,9)</f>
        <v>8.0000000000000002E-3</v>
      </c>
      <c r="CY571">
        <f>AA571</f>
        <v>412.97</v>
      </c>
      <c r="CZ571">
        <f>AE571</f>
        <v>412.97</v>
      </c>
      <c r="DA571">
        <f>AI571</f>
        <v>1</v>
      </c>
      <c r="DB571">
        <f>ROUND((ROUND(AT571*CZ571,2)*1),6)</f>
        <v>1.65</v>
      </c>
      <c r="DC571">
        <f>ROUND((ROUND(AT571*AG571,2)*1),6)</f>
        <v>0</v>
      </c>
      <c r="DD571" t="s">
        <v>3</v>
      </c>
      <c r="DE571" t="s">
        <v>3</v>
      </c>
      <c r="DF571">
        <f t="shared" si="97"/>
        <v>3.3</v>
      </c>
      <c r="DG571">
        <f t="shared" si="98"/>
        <v>0</v>
      </c>
      <c r="DH571">
        <f t="shared" si="99"/>
        <v>0</v>
      </c>
      <c r="DI571">
        <f t="shared" si="100"/>
        <v>0</v>
      </c>
      <c r="DJ571">
        <f>DF571</f>
        <v>3.3</v>
      </c>
      <c r="DK571">
        <v>0</v>
      </c>
      <c r="DL571" t="s">
        <v>3</v>
      </c>
      <c r="DM571">
        <v>0</v>
      </c>
      <c r="DN571" t="s">
        <v>3</v>
      </c>
      <c r="DO571">
        <v>0</v>
      </c>
    </row>
    <row r="572" spans="1:119" x14ac:dyDescent="0.2">
      <c r="A572">
        <f>ROW(Source!A583)</f>
        <v>583</v>
      </c>
      <c r="B572">
        <v>150194011</v>
      </c>
      <c r="C572">
        <v>150197452</v>
      </c>
      <c r="D572">
        <v>147297226</v>
      </c>
      <c r="E572">
        <v>1</v>
      </c>
      <c r="F572">
        <v>1</v>
      </c>
      <c r="G572">
        <v>35</v>
      </c>
      <c r="H572">
        <v>3</v>
      </c>
      <c r="I572" t="s">
        <v>742</v>
      </c>
      <c r="J572" t="s">
        <v>743</v>
      </c>
      <c r="K572" t="s">
        <v>744</v>
      </c>
      <c r="L572">
        <v>1346</v>
      </c>
      <c r="N572">
        <v>1009</v>
      </c>
      <c r="O572" t="s">
        <v>741</v>
      </c>
      <c r="P572" t="s">
        <v>741</v>
      </c>
      <c r="Q572">
        <v>1</v>
      </c>
      <c r="W572">
        <v>0</v>
      </c>
      <c r="X572">
        <v>-1814974188</v>
      </c>
      <c r="Y572">
        <f>(AT572*1)</f>
        <v>2E-3</v>
      </c>
      <c r="AA572">
        <v>271.95999999999998</v>
      </c>
      <c r="AB572">
        <v>0</v>
      </c>
      <c r="AC572">
        <v>0</v>
      </c>
      <c r="AD572">
        <v>0</v>
      </c>
      <c r="AE572">
        <v>271.95999999999998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M572">
        <v>-2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2E-3</v>
      </c>
      <c r="AU572" t="s">
        <v>21</v>
      </c>
      <c r="AV572">
        <v>0</v>
      </c>
      <c r="AW572">
        <v>2</v>
      </c>
      <c r="AX572">
        <v>150197471</v>
      </c>
      <c r="AY572">
        <v>1</v>
      </c>
      <c r="AZ572">
        <v>0</v>
      </c>
      <c r="BA572">
        <v>572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V572">
        <v>0</v>
      </c>
      <c r="CW572">
        <v>0</v>
      </c>
      <c r="CX572">
        <f>ROUND(Y572*Source!I583,9)</f>
        <v>4.0000000000000001E-3</v>
      </c>
      <c r="CY572">
        <f>AA572</f>
        <v>271.95999999999998</v>
      </c>
      <c r="CZ572">
        <f>AE572</f>
        <v>271.95999999999998</v>
      </c>
      <c r="DA572">
        <f>AI572</f>
        <v>1</v>
      </c>
      <c r="DB572">
        <f>ROUND((ROUND(AT572*CZ572,2)*1),6)</f>
        <v>0.54</v>
      </c>
      <c r="DC572">
        <f>ROUND((ROUND(AT572*AG572,2)*1),6)</f>
        <v>0</v>
      </c>
      <c r="DD572" t="s">
        <v>3</v>
      </c>
      <c r="DE572" t="s">
        <v>3</v>
      </c>
      <c r="DF572">
        <f t="shared" si="97"/>
        <v>1.0900000000000001</v>
      </c>
      <c r="DG572">
        <f t="shared" si="98"/>
        <v>0</v>
      </c>
      <c r="DH572">
        <f t="shared" si="99"/>
        <v>0</v>
      </c>
      <c r="DI572">
        <f t="shared" si="100"/>
        <v>0</v>
      </c>
      <c r="DJ572">
        <f>DF572</f>
        <v>1.0900000000000001</v>
      </c>
      <c r="DK572">
        <v>0</v>
      </c>
      <c r="DL572" t="s">
        <v>3</v>
      </c>
      <c r="DM572">
        <v>0</v>
      </c>
      <c r="DN572" t="s">
        <v>3</v>
      </c>
      <c r="DO572">
        <v>0</v>
      </c>
    </row>
    <row r="573" spans="1:119" x14ac:dyDescent="0.2">
      <c r="A573">
        <f>ROW(Source!A583)</f>
        <v>583</v>
      </c>
      <c r="B573">
        <v>150194011</v>
      </c>
      <c r="C573">
        <v>150197452</v>
      </c>
      <c r="D573">
        <v>147297256</v>
      </c>
      <c r="E573">
        <v>1</v>
      </c>
      <c r="F573">
        <v>1</v>
      </c>
      <c r="G573">
        <v>35</v>
      </c>
      <c r="H573">
        <v>3</v>
      </c>
      <c r="I573" t="s">
        <v>745</v>
      </c>
      <c r="J573" t="s">
        <v>746</v>
      </c>
      <c r="K573" t="s">
        <v>747</v>
      </c>
      <c r="L573">
        <v>1346</v>
      </c>
      <c r="N573">
        <v>1009</v>
      </c>
      <c r="O573" t="s">
        <v>741</v>
      </c>
      <c r="P573" t="s">
        <v>741</v>
      </c>
      <c r="Q573">
        <v>1</v>
      </c>
      <c r="W573">
        <v>0</v>
      </c>
      <c r="X573">
        <v>-1116031774</v>
      </c>
      <c r="Y573">
        <f>(AT573*1)</f>
        <v>3.5000000000000001E-3</v>
      </c>
      <c r="AA573">
        <v>404.48</v>
      </c>
      <c r="AB573">
        <v>0</v>
      </c>
      <c r="AC573">
        <v>0</v>
      </c>
      <c r="AD573">
        <v>0</v>
      </c>
      <c r="AE573">
        <v>404.48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M573">
        <v>-2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3</v>
      </c>
      <c r="AT573">
        <v>3.5000000000000001E-3</v>
      </c>
      <c r="AU573" t="s">
        <v>21</v>
      </c>
      <c r="AV573">
        <v>0</v>
      </c>
      <c r="AW573">
        <v>2</v>
      </c>
      <c r="AX573">
        <v>150197472</v>
      </c>
      <c r="AY573">
        <v>1</v>
      </c>
      <c r="AZ573">
        <v>0</v>
      </c>
      <c r="BA573">
        <v>573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V573">
        <v>0</v>
      </c>
      <c r="CW573">
        <v>0</v>
      </c>
      <c r="CX573">
        <f>ROUND(Y573*Source!I583,9)</f>
        <v>7.0000000000000001E-3</v>
      </c>
      <c r="CY573">
        <f>AA573</f>
        <v>404.48</v>
      </c>
      <c r="CZ573">
        <f>AE573</f>
        <v>404.48</v>
      </c>
      <c r="DA573">
        <f>AI573</f>
        <v>1</v>
      </c>
      <c r="DB573">
        <f>ROUND((ROUND(AT573*CZ573,2)*1),6)</f>
        <v>1.42</v>
      </c>
      <c r="DC573">
        <f>ROUND((ROUND(AT573*AG573,2)*1),6)</f>
        <v>0</v>
      </c>
      <c r="DD573" t="s">
        <v>3</v>
      </c>
      <c r="DE573" t="s">
        <v>3</v>
      </c>
      <c r="DF573">
        <f t="shared" si="97"/>
        <v>2.83</v>
      </c>
      <c r="DG573">
        <f t="shared" si="98"/>
        <v>0</v>
      </c>
      <c r="DH573">
        <f t="shared" si="99"/>
        <v>0</v>
      </c>
      <c r="DI573">
        <f t="shared" si="100"/>
        <v>0</v>
      </c>
      <c r="DJ573">
        <f>DF573</f>
        <v>2.83</v>
      </c>
      <c r="DK573">
        <v>0</v>
      </c>
      <c r="DL573" t="s">
        <v>3</v>
      </c>
      <c r="DM573">
        <v>0</v>
      </c>
      <c r="DN573" t="s">
        <v>3</v>
      </c>
      <c r="DO573">
        <v>0</v>
      </c>
    </row>
    <row r="574" spans="1:119" x14ac:dyDescent="0.2">
      <c r="A574">
        <f>ROW(Source!A583)</f>
        <v>583</v>
      </c>
      <c r="B574">
        <v>150194011</v>
      </c>
      <c r="C574">
        <v>150197452</v>
      </c>
      <c r="D574">
        <v>147297361</v>
      </c>
      <c r="E574">
        <v>1</v>
      </c>
      <c r="F574">
        <v>1</v>
      </c>
      <c r="G574">
        <v>35</v>
      </c>
      <c r="H574">
        <v>3</v>
      </c>
      <c r="I574" t="s">
        <v>748</v>
      </c>
      <c r="J574" t="s">
        <v>749</v>
      </c>
      <c r="K574" t="s">
        <v>750</v>
      </c>
      <c r="L574">
        <v>1327</v>
      </c>
      <c r="N574">
        <v>1005</v>
      </c>
      <c r="O574" t="s">
        <v>751</v>
      </c>
      <c r="P574" t="s">
        <v>751</v>
      </c>
      <c r="Q574">
        <v>1</v>
      </c>
      <c r="W574">
        <v>0</v>
      </c>
      <c r="X574">
        <v>1402440005</v>
      </c>
      <c r="Y574">
        <f>(AT574*1)</f>
        <v>0.02</v>
      </c>
      <c r="AA574">
        <v>48.08</v>
      </c>
      <c r="AB574">
        <v>0</v>
      </c>
      <c r="AC574">
        <v>0</v>
      </c>
      <c r="AD574">
        <v>0</v>
      </c>
      <c r="AE574">
        <v>48.08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M574">
        <v>-2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0.02</v>
      </c>
      <c r="AU574" t="s">
        <v>21</v>
      </c>
      <c r="AV574">
        <v>0</v>
      </c>
      <c r="AW574">
        <v>2</v>
      </c>
      <c r="AX574">
        <v>150197473</v>
      </c>
      <c r="AY574">
        <v>1</v>
      </c>
      <c r="AZ574">
        <v>0</v>
      </c>
      <c r="BA574">
        <v>574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V574">
        <v>0</v>
      </c>
      <c r="CW574">
        <v>0</v>
      </c>
      <c r="CX574">
        <f>ROUND(Y574*Source!I583,9)</f>
        <v>0.04</v>
      </c>
      <c r="CY574">
        <f>AA574</f>
        <v>48.08</v>
      </c>
      <c r="CZ574">
        <f>AE574</f>
        <v>48.08</v>
      </c>
      <c r="DA574">
        <f>AI574</f>
        <v>1</v>
      </c>
      <c r="DB574">
        <f>ROUND((ROUND(AT574*CZ574,2)*1),6)</f>
        <v>0.96</v>
      </c>
      <c r="DC574">
        <f>ROUND((ROUND(AT574*AG574,2)*1),6)</f>
        <v>0</v>
      </c>
      <c r="DD574" t="s">
        <v>3</v>
      </c>
      <c r="DE574" t="s">
        <v>3</v>
      </c>
      <c r="DF574">
        <f t="shared" si="97"/>
        <v>1.92</v>
      </c>
      <c r="DG574">
        <f t="shared" si="98"/>
        <v>0</v>
      </c>
      <c r="DH574">
        <f t="shared" si="99"/>
        <v>0</v>
      </c>
      <c r="DI574">
        <f t="shared" si="100"/>
        <v>0</v>
      </c>
      <c r="DJ574">
        <f>DF574</f>
        <v>1.92</v>
      </c>
      <c r="DK574">
        <v>0</v>
      </c>
      <c r="DL574" t="s">
        <v>3</v>
      </c>
      <c r="DM574">
        <v>0</v>
      </c>
      <c r="DN574" t="s">
        <v>3</v>
      </c>
      <c r="DO574">
        <v>0</v>
      </c>
    </row>
    <row r="575" spans="1:119" x14ac:dyDescent="0.2">
      <c r="A575">
        <f>ROW(Source!A584)</f>
        <v>584</v>
      </c>
      <c r="B575">
        <v>150194011</v>
      </c>
      <c r="C575">
        <v>150197474</v>
      </c>
      <c r="D575">
        <v>147282019</v>
      </c>
      <c r="E575">
        <v>35</v>
      </c>
      <c r="F575">
        <v>1</v>
      </c>
      <c r="G575">
        <v>35</v>
      </c>
      <c r="H575">
        <v>1</v>
      </c>
      <c r="I575" t="s">
        <v>727</v>
      </c>
      <c r="J575" t="s">
        <v>3</v>
      </c>
      <c r="K575" t="s">
        <v>728</v>
      </c>
      <c r="L575">
        <v>1191</v>
      </c>
      <c r="N575">
        <v>1013</v>
      </c>
      <c r="O575" t="s">
        <v>729</v>
      </c>
      <c r="P575" t="s">
        <v>729</v>
      </c>
      <c r="Q575">
        <v>1</v>
      </c>
      <c r="W575">
        <v>0</v>
      </c>
      <c r="X575">
        <v>476480486</v>
      </c>
      <c r="Y575">
        <f>((AT575*0.75)*11)</f>
        <v>0.65999999999999992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M575">
        <v>-2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0.08</v>
      </c>
      <c r="AU575" t="s">
        <v>32</v>
      </c>
      <c r="AV575">
        <v>1</v>
      </c>
      <c r="AW575">
        <v>2</v>
      </c>
      <c r="AX575">
        <v>150197479</v>
      </c>
      <c r="AY575">
        <v>1</v>
      </c>
      <c r="AZ575">
        <v>2048</v>
      </c>
      <c r="BA575">
        <v>575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U575">
        <f>ROUND(AT575*Source!I584*AH575*AL575,2)</f>
        <v>0</v>
      </c>
      <c r="CV575">
        <f>ROUND(Y575*Source!I584,9)</f>
        <v>1.32</v>
      </c>
      <c r="CW575">
        <v>0</v>
      </c>
      <c r="CX575">
        <f>ROUND(Y575*Source!I584,9)</f>
        <v>1.32</v>
      </c>
      <c r="CY575">
        <f>AD575</f>
        <v>0</v>
      </c>
      <c r="CZ575">
        <f>AH575</f>
        <v>0</v>
      </c>
      <c r="DA575">
        <f>AL575</f>
        <v>1</v>
      </c>
      <c r="DB575">
        <f>ROUND(((ROUND(AT575*CZ575,2)*0.75)*11),6)</f>
        <v>0</v>
      </c>
      <c r="DC575">
        <f>ROUND(((ROUND(AT575*AG575,2)*0.75)*11),6)</f>
        <v>0</v>
      </c>
      <c r="DD575" t="s">
        <v>3</v>
      </c>
      <c r="DE575" t="s">
        <v>3</v>
      </c>
      <c r="DF575">
        <f t="shared" si="97"/>
        <v>0</v>
      </c>
      <c r="DG575">
        <f t="shared" si="98"/>
        <v>0</v>
      </c>
      <c r="DH575">
        <f t="shared" si="99"/>
        <v>0</v>
      </c>
      <c r="DI575">
        <f t="shared" si="100"/>
        <v>0</v>
      </c>
      <c r="DJ575">
        <f>DI575</f>
        <v>0</v>
      </c>
      <c r="DK575">
        <v>0</v>
      </c>
      <c r="DL575" t="s">
        <v>3</v>
      </c>
      <c r="DM575">
        <v>0</v>
      </c>
      <c r="DN575" t="s">
        <v>3</v>
      </c>
      <c r="DO575">
        <v>0</v>
      </c>
    </row>
    <row r="576" spans="1:119" x14ac:dyDescent="0.2">
      <c r="A576">
        <f>ROW(Source!A584)</f>
        <v>584</v>
      </c>
      <c r="B576">
        <v>150194011</v>
      </c>
      <c r="C576">
        <v>150197474</v>
      </c>
      <c r="D576">
        <v>147295400</v>
      </c>
      <c r="E576">
        <v>1</v>
      </c>
      <c r="F576">
        <v>1</v>
      </c>
      <c r="G576">
        <v>35</v>
      </c>
      <c r="H576">
        <v>2</v>
      </c>
      <c r="I576" t="s">
        <v>730</v>
      </c>
      <c r="J576" t="s">
        <v>829</v>
      </c>
      <c r="K576" t="s">
        <v>732</v>
      </c>
      <c r="L576">
        <v>1368</v>
      </c>
      <c r="N576">
        <v>1011</v>
      </c>
      <c r="O576" t="s">
        <v>733</v>
      </c>
      <c r="P576" t="s">
        <v>733</v>
      </c>
      <c r="Q576">
        <v>1</v>
      </c>
      <c r="W576">
        <v>0</v>
      </c>
      <c r="X576">
        <v>-253528126</v>
      </c>
      <c r="Y576">
        <f>((AT576*0.75)*11)</f>
        <v>8.249999999999999E-2</v>
      </c>
      <c r="AA576">
        <v>0</v>
      </c>
      <c r="AB576">
        <v>789.86</v>
      </c>
      <c r="AC576">
        <v>515.51</v>
      </c>
      <c r="AD576">
        <v>0</v>
      </c>
      <c r="AE576">
        <v>0</v>
      </c>
      <c r="AF576">
        <v>789.86</v>
      </c>
      <c r="AG576">
        <v>515.51</v>
      </c>
      <c r="AH576">
        <v>0</v>
      </c>
      <c r="AI576">
        <v>1</v>
      </c>
      <c r="AJ576">
        <v>1</v>
      </c>
      <c r="AK576">
        <v>1</v>
      </c>
      <c r="AL576">
        <v>1</v>
      </c>
      <c r="AM576">
        <v>-2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0.01</v>
      </c>
      <c r="AU576" t="s">
        <v>32</v>
      </c>
      <c r="AV576">
        <v>0</v>
      </c>
      <c r="AW576">
        <v>2</v>
      </c>
      <c r="AX576">
        <v>150197480</v>
      </c>
      <c r="AY576">
        <v>1</v>
      </c>
      <c r="AZ576">
        <v>2048</v>
      </c>
      <c r="BA576">
        <v>576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V576">
        <v>0</v>
      </c>
      <c r="CW576">
        <f>ROUND(Y576*Source!I584,9)</f>
        <v>0.16500000000000001</v>
      </c>
      <c r="CX576">
        <f>ROUND(Y576*Source!I584,9)</f>
        <v>0.16500000000000001</v>
      </c>
      <c r="CY576">
        <f>AB576</f>
        <v>789.86</v>
      </c>
      <c r="CZ576">
        <f>AF576</f>
        <v>789.86</v>
      </c>
      <c r="DA576">
        <f>AJ576</f>
        <v>1</v>
      </c>
      <c r="DB576">
        <f>ROUND(((ROUND(AT576*CZ576,2)*0.75)*11),6)</f>
        <v>65.174999999999997</v>
      </c>
      <c r="DC576">
        <f>ROUND(((ROUND(AT576*AG576,2)*0.75)*11),6)</f>
        <v>42.57</v>
      </c>
      <c r="DD576" t="s">
        <v>3</v>
      </c>
      <c r="DE576" t="s">
        <v>3</v>
      </c>
      <c r="DF576">
        <f t="shared" si="97"/>
        <v>0</v>
      </c>
      <c r="DG576">
        <f t="shared" si="98"/>
        <v>130.33000000000001</v>
      </c>
      <c r="DH576">
        <f t="shared" si="99"/>
        <v>85.06</v>
      </c>
      <c r="DI576">
        <f t="shared" si="100"/>
        <v>0</v>
      </c>
      <c r="DJ576">
        <f>DG576</f>
        <v>130.33000000000001</v>
      </c>
      <c r="DK576">
        <v>0</v>
      </c>
      <c r="DL576" t="s">
        <v>3</v>
      </c>
      <c r="DM576">
        <v>0</v>
      </c>
      <c r="DN576" t="s">
        <v>3</v>
      </c>
      <c r="DO576">
        <v>0</v>
      </c>
    </row>
    <row r="577" spans="1:119" x14ac:dyDescent="0.2">
      <c r="A577">
        <f>ROW(Source!A584)</f>
        <v>584</v>
      </c>
      <c r="B577">
        <v>150194011</v>
      </c>
      <c r="C577">
        <v>150197474</v>
      </c>
      <c r="D577">
        <v>147297319</v>
      </c>
      <c r="E577">
        <v>1</v>
      </c>
      <c r="F577">
        <v>1</v>
      </c>
      <c r="G577">
        <v>35</v>
      </c>
      <c r="H577">
        <v>3</v>
      </c>
      <c r="I577" t="s">
        <v>738</v>
      </c>
      <c r="J577" t="s">
        <v>830</v>
      </c>
      <c r="K577" t="s">
        <v>740</v>
      </c>
      <c r="L577">
        <v>1346</v>
      </c>
      <c r="N577">
        <v>1009</v>
      </c>
      <c r="O577" t="s">
        <v>741</v>
      </c>
      <c r="P577" t="s">
        <v>741</v>
      </c>
      <c r="Q577">
        <v>1</v>
      </c>
      <c r="W577">
        <v>0</v>
      </c>
      <c r="X577">
        <v>382526942</v>
      </c>
      <c r="Y577">
        <f>((AT577*1)*11)</f>
        <v>2.1999999999999999E-2</v>
      </c>
      <c r="AA577">
        <v>412.97</v>
      </c>
      <c r="AB577">
        <v>0</v>
      </c>
      <c r="AC577">
        <v>0</v>
      </c>
      <c r="AD577">
        <v>0</v>
      </c>
      <c r="AE577">
        <v>412.97</v>
      </c>
      <c r="AF577">
        <v>0</v>
      </c>
      <c r="AG577">
        <v>0</v>
      </c>
      <c r="AH577">
        <v>0</v>
      </c>
      <c r="AI577">
        <v>1</v>
      </c>
      <c r="AJ577">
        <v>1</v>
      </c>
      <c r="AK577">
        <v>1</v>
      </c>
      <c r="AL577">
        <v>1</v>
      </c>
      <c r="AM577">
        <v>-2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2E-3</v>
      </c>
      <c r="AU577" t="s">
        <v>31</v>
      </c>
      <c r="AV577">
        <v>0</v>
      </c>
      <c r="AW577">
        <v>2</v>
      </c>
      <c r="AX577">
        <v>150197481</v>
      </c>
      <c r="AY577">
        <v>1</v>
      </c>
      <c r="AZ577">
        <v>0</v>
      </c>
      <c r="BA577">
        <v>577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V577">
        <v>0</v>
      </c>
      <c r="CW577">
        <v>0</v>
      </c>
      <c r="CX577">
        <f>ROUND(Y577*Source!I584,9)</f>
        <v>4.3999999999999997E-2</v>
      </c>
      <c r="CY577">
        <f>AA577</f>
        <v>412.97</v>
      </c>
      <c r="CZ577">
        <f>AE577</f>
        <v>412.97</v>
      </c>
      <c r="DA577">
        <f>AI577</f>
        <v>1</v>
      </c>
      <c r="DB577">
        <f>ROUND(((ROUND(AT577*CZ577,2)*1)*11),6)</f>
        <v>9.1300000000000008</v>
      </c>
      <c r="DC577">
        <f>ROUND(((ROUND(AT577*AG577,2)*1)*11),6)</f>
        <v>0</v>
      </c>
      <c r="DD577" t="s">
        <v>3</v>
      </c>
      <c r="DE577" t="s">
        <v>3</v>
      </c>
      <c r="DF577">
        <f t="shared" ref="DF577:DF640" si="110">ROUND(ROUND(AE577,2)*CX577,2)</f>
        <v>18.170000000000002</v>
      </c>
      <c r="DG577">
        <f t="shared" ref="DG577:DG640" si="111">ROUND(ROUND(AF577,2)*CX577,2)</f>
        <v>0</v>
      </c>
      <c r="DH577">
        <f t="shared" ref="DH577:DH640" si="112">ROUND(ROUND(AG577,2)*CX577,2)</f>
        <v>0</v>
      </c>
      <c r="DI577">
        <f t="shared" ref="DI577:DI640" si="113">ROUND(ROUND(AH577,2)*CX577,2)</f>
        <v>0</v>
      </c>
      <c r="DJ577">
        <f>DF577</f>
        <v>18.170000000000002</v>
      </c>
      <c r="DK577">
        <v>0</v>
      </c>
      <c r="DL577" t="s">
        <v>3</v>
      </c>
      <c r="DM577">
        <v>0</v>
      </c>
      <c r="DN577" t="s">
        <v>3</v>
      </c>
      <c r="DO577">
        <v>0</v>
      </c>
    </row>
    <row r="578" spans="1:119" x14ac:dyDescent="0.2">
      <c r="A578">
        <f>ROW(Source!A584)</f>
        <v>584</v>
      </c>
      <c r="B578">
        <v>150194011</v>
      </c>
      <c r="C578">
        <v>150197474</v>
      </c>
      <c r="D578">
        <v>147297361</v>
      </c>
      <c r="E578">
        <v>1</v>
      </c>
      <c r="F578">
        <v>1</v>
      </c>
      <c r="G578">
        <v>35</v>
      </c>
      <c r="H578">
        <v>3</v>
      </c>
      <c r="I578" t="s">
        <v>748</v>
      </c>
      <c r="J578" t="s">
        <v>831</v>
      </c>
      <c r="K578" t="s">
        <v>750</v>
      </c>
      <c r="L578">
        <v>1327</v>
      </c>
      <c r="N578">
        <v>1005</v>
      </c>
      <c r="O578" t="s">
        <v>751</v>
      </c>
      <c r="P578" t="s">
        <v>751</v>
      </c>
      <c r="Q578">
        <v>1</v>
      </c>
      <c r="W578">
        <v>0</v>
      </c>
      <c r="X578">
        <v>930607803</v>
      </c>
      <c r="Y578">
        <f>((AT578*1)*11)</f>
        <v>0.22</v>
      </c>
      <c r="AA578">
        <v>48.08</v>
      </c>
      <c r="AB578">
        <v>0</v>
      </c>
      <c r="AC578">
        <v>0</v>
      </c>
      <c r="AD578">
        <v>0</v>
      </c>
      <c r="AE578">
        <v>48.08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M578">
        <v>-2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3</v>
      </c>
      <c r="AT578">
        <v>0.02</v>
      </c>
      <c r="AU578" t="s">
        <v>31</v>
      </c>
      <c r="AV578">
        <v>0</v>
      </c>
      <c r="AW578">
        <v>2</v>
      </c>
      <c r="AX578">
        <v>150197482</v>
      </c>
      <c r="AY578">
        <v>1</v>
      </c>
      <c r="AZ578">
        <v>0</v>
      </c>
      <c r="BA578">
        <v>578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V578">
        <v>0</v>
      </c>
      <c r="CW578">
        <v>0</v>
      </c>
      <c r="CX578">
        <f>ROUND(Y578*Source!I584,9)</f>
        <v>0.44</v>
      </c>
      <c r="CY578">
        <f>AA578</f>
        <v>48.08</v>
      </c>
      <c r="CZ578">
        <f>AE578</f>
        <v>48.08</v>
      </c>
      <c r="DA578">
        <f>AI578</f>
        <v>1</v>
      </c>
      <c r="DB578">
        <f>ROUND(((ROUND(AT578*CZ578,2)*1)*11),6)</f>
        <v>10.56</v>
      </c>
      <c r="DC578">
        <f>ROUND(((ROUND(AT578*AG578,2)*1)*11),6)</f>
        <v>0</v>
      </c>
      <c r="DD578" t="s">
        <v>3</v>
      </c>
      <c r="DE578" t="s">
        <v>3</v>
      </c>
      <c r="DF578">
        <f t="shared" si="110"/>
        <v>21.16</v>
      </c>
      <c r="DG578">
        <f t="shared" si="111"/>
        <v>0</v>
      </c>
      <c r="DH578">
        <f t="shared" si="112"/>
        <v>0</v>
      </c>
      <c r="DI578">
        <f t="shared" si="113"/>
        <v>0</v>
      </c>
      <c r="DJ578">
        <f>DF578</f>
        <v>21.16</v>
      </c>
      <c r="DK578">
        <v>0</v>
      </c>
      <c r="DL578" t="s">
        <v>3</v>
      </c>
      <c r="DM578">
        <v>0</v>
      </c>
      <c r="DN578" t="s">
        <v>3</v>
      </c>
      <c r="DO578">
        <v>0</v>
      </c>
    </row>
    <row r="579" spans="1:119" x14ac:dyDescent="0.2">
      <c r="A579">
        <f>ROW(Source!A585)</f>
        <v>585</v>
      </c>
      <c r="B579">
        <v>150194011</v>
      </c>
      <c r="C579">
        <v>150197483</v>
      </c>
      <c r="D579">
        <v>147282019</v>
      </c>
      <c r="E579">
        <v>35</v>
      </c>
      <c r="F579">
        <v>1</v>
      </c>
      <c r="G579">
        <v>35</v>
      </c>
      <c r="H579">
        <v>1</v>
      </c>
      <c r="I579" t="s">
        <v>727</v>
      </c>
      <c r="J579" t="s">
        <v>3</v>
      </c>
      <c r="K579" t="s">
        <v>728</v>
      </c>
      <c r="L579">
        <v>1191</v>
      </c>
      <c r="N579">
        <v>1013</v>
      </c>
      <c r="O579" t="s">
        <v>729</v>
      </c>
      <c r="P579" t="s">
        <v>729</v>
      </c>
      <c r="Q579">
        <v>1</v>
      </c>
      <c r="W579">
        <v>0</v>
      </c>
      <c r="X579">
        <v>476480486</v>
      </c>
      <c r="Y579">
        <f t="shared" ref="Y579:Y586" si="114">(AT579*2)</f>
        <v>0.72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M579">
        <v>-2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0.36</v>
      </c>
      <c r="AU579" t="s">
        <v>205</v>
      </c>
      <c r="AV579">
        <v>1</v>
      </c>
      <c r="AW579">
        <v>2</v>
      </c>
      <c r="AX579">
        <v>150197500</v>
      </c>
      <c r="AY579">
        <v>1</v>
      </c>
      <c r="AZ579">
        <v>0</v>
      </c>
      <c r="BA579">
        <v>579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U579">
        <f>ROUND(AT579*Source!I585*AH579*AL579,2)</f>
        <v>0</v>
      </c>
      <c r="CV579">
        <f>ROUND(Y579*Source!I585,9)</f>
        <v>1.44</v>
      </c>
      <c r="CW579">
        <v>0</v>
      </c>
      <c r="CX579">
        <f>ROUND(Y579*Source!I585,9)</f>
        <v>1.44</v>
      </c>
      <c r="CY579">
        <f>AD579</f>
        <v>0</v>
      </c>
      <c r="CZ579">
        <f>AH579</f>
        <v>0</v>
      </c>
      <c r="DA579">
        <f>AL579</f>
        <v>1</v>
      </c>
      <c r="DB579">
        <f t="shared" ref="DB579:DB586" si="115">ROUND((ROUND(AT579*CZ579,2)*2),6)</f>
        <v>0</v>
      </c>
      <c r="DC579">
        <f t="shared" ref="DC579:DC586" si="116">ROUND((ROUND(AT579*AG579,2)*2),6)</f>
        <v>0</v>
      </c>
      <c r="DD579" t="s">
        <v>3</v>
      </c>
      <c r="DE579" t="s">
        <v>3</v>
      </c>
      <c r="DF579">
        <f t="shared" si="110"/>
        <v>0</v>
      </c>
      <c r="DG579">
        <f t="shared" si="111"/>
        <v>0</v>
      </c>
      <c r="DH579">
        <f t="shared" si="112"/>
        <v>0</v>
      </c>
      <c r="DI579">
        <f t="shared" si="113"/>
        <v>0</v>
      </c>
      <c r="DJ579">
        <f>DI579</f>
        <v>0</v>
      </c>
      <c r="DK579">
        <v>0</v>
      </c>
      <c r="DL579" t="s">
        <v>3</v>
      </c>
      <c r="DM579">
        <v>0</v>
      </c>
      <c r="DN579" t="s">
        <v>3</v>
      </c>
      <c r="DO579">
        <v>0</v>
      </c>
    </row>
    <row r="580" spans="1:119" x14ac:dyDescent="0.2">
      <c r="A580">
        <f>ROW(Source!A585)</f>
        <v>585</v>
      </c>
      <c r="B580">
        <v>150194011</v>
      </c>
      <c r="C580">
        <v>150197483</v>
      </c>
      <c r="D580">
        <v>147295400</v>
      </c>
      <c r="E580">
        <v>1</v>
      </c>
      <c r="F580">
        <v>1</v>
      </c>
      <c r="G580">
        <v>35</v>
      </c>
      <c r="H580">
        <v>2</v>
      </c>
      <c r="I580" t="s">
        <v>730</v>
      </c>
      <c r="J580" t="s">
        <v>731</v>
      </c>
      <c r="K580" t="s">
        <v>732</v>
      </c>
      <c r="L580">
        <v>1368</v>
      </c>
      <c r="N580">
        <v>1011</v>
      </c>
      <c r="O580" t="s">
        <v>733</v>
      </c>
      <c r="P580" t="s">
        <v>733</v>
      </c>
      <c r="Q580">
        <v>1</v>
      </c>
      <c r="W580">
        <v>0</v>
      </c>
      <c r="X580">
        <v>-1123321947</v>
      </c>
      <c r="Y580">
        <f t="shared" si="114"/>
        <v>0.24</v>
      </c>
      <c r="AA580">
        <v>0</v>
      </c>
      <c r="AB580">
        <v>789.86</v>
      </c>
      <c r="AC580">
        <v>515.51</v>
      </c>
      <c r="AD580">
        <v>0</v>
      </c>
      <c r="AE580">
        <v>0</v>
      </c>
      <c r="AF580">
        <v>789.86</v>
      </c>
      <c r="AG580">
        <v>515.51</v>
      </c>
      <c r="AH580">
        <v>0</v>
      </c>
      <c r="AI580">
        <v>1</v>
      </c>
      <c r="AJ580">
        <v>1</v>
      </c>
      <c r="AK580">
        <v>1</v>
      </c>
      <c r="AL580">
        <v>1</v>
      </c>
      <c r="AM580">
        <v>-2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3</v>
      </c>
      <c r="AT580">
        <v>0.12</v>
      </c>
      <c r="AU580" t="s">
        <v>205</v>
      </c>
      <c r="AV580">
        <v>0</v>
      </c>
      <c r="AW580">
        <v>2</v>
      </c>
      <c r="AX580">
        <v>150197501</v>
      </c>
      <c r="AY580">
        <v>1</v>
      </c>
      <c r="AZ580">
        <v>0</v>
      </c>
      <c r="BA580">
        <v>580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V580">
        <v>0</v>
      </c>
      <c r="CW580">
        <f>ROUND(Y580*Source!I585,9)</f>
        <v>0.48</v>
      </c>
      <c r="CX580">
        <f>ROUND(Y580*Source!I585,9)</f>
        <v>0.48</v>
      </c>
      <c r="CY580">
        <f>AB580</f>
        <v>789.86</v>
      </c>
      <c r="CZ580">
        <f>AF580</f>
        <v>789.86</v>
      </c>
      <c r="DA580">
        <f>AJ580</f>
        <v>1</v>
      </c>
      <c r="DB580">
        <f t="shared" si="115"/>
        <v>189.56</v>
      </c>
      <c r="DC580">
        <f t="shared" si="116"/>
        <v>123.72</v>
      </c>
      <c r="DD580" t="s">
        <v>3</v>
      </c>
      <c r="DE580" t="s">
        <v>3</v>
      </c>
      <c r="DF580">
        <f t="shared" si="110"/>
        <v>0</v>
      </c>
      <c r="DG580">
        <f t="shared" si="111"/>
        <v>379.13</v>
      </c>
      <c r="DH580">
        <f t="shared" si="112"/>
        <v>247.44</v>
      </c>
      <c r="DI580">
        <f t="shared" si="113"/>
        <v>0</v>
      </c>
      <c r="DJ580">
        <f>DG580</f>
        <v>379.13</v>
      </c>
      <c r="DK580">
        <v>0</v>
      </c>
      <c r="DL580" t="s">
        <v>3</v>
      </c>
      <c r="DM580">
        <v>0</v>
      </c>
      <c r="DN580" t="s">
        <v>3</v>
      </c>
      <c r="DO580">
        <v>0</v>
      </c>
    </row>
    <row r="581" spans="1:119" x14ac:dyDescent="0.2">
      <c r="A581">
        <f>ROW(Source!A585)</f>
        <v>585</v>
      </c>
      <c r="B581">
        <v>150194011</v>
      </c>
      <c r="C581">
        <v>150197483</v>
      </c>
      <c r="D581">
        <v>147297318</v>
      </c>
      <c r="E581">
        <v>1</v>
      </c>
      <c r="F581">
        <v>1</v>
      </c>
      <c r="G581">
        <v>35</v>
      </c>
      <c r="H581">
        <v>3</v>
      </c>
      <c r="I581" t="s">
        <v>759</v>
      </c>
      <c r="J581" t="s">
        <v>760</v>
      </c>
      <c r="K581" t="s">
        <v>761</v>
      </c>
      <c r="L581">
        <v>1346</v>
      </c>
      <c r="N581">
        <v>1009</v>
      </c>
      <c r="O581" t="s">
        <v>741</v>
      </c>
      <c r="P581" t="s">
        <v>741</v>
      </c>
      <c r="Q581">
        <v>1</v>
      </c>
      <c r="W581">
        <v>0</v>
      </c>
      <c r="X581">
        <v>1222454159</v>
      </c>
      <c r="Y581">
        <f t="shared" si="114"/>
        <v>1E-3</v>
      </c>
      <c r="AA581">
        <v>471.7</v>
      </c>
      <c r="AB581">
        <v>0</v>
      </c>
      <c r="AC581">
        <v>0</v>
      </c>
      <c r="AD581">
        <v>0</v>
      </c>
      <c r="AE581">
        <v>471.7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M581">
        <v>-2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5.0000000000000001E-4</v>
      </c>
      <c r="AU581" t="s">
        <v>205</v>
      </c>
      <c r="AV581">
        <v>0</v>
      </c>
      <c r="AW581">
        <v>2</v>
      </c>
      <c r="AX581">
        <v>150197502</v>
      </c>
      <c r="AY581">
        <v>1</v>
      </c>
      <c r="AZ581">
        <v>0</v>
      </c>
      <c r="BA581">
        <v>581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V581">
        <v>0</v>
      </c>
      <c r="CW581">
        <v>0</v>
      </c>
      <c r="CX581">
        <f>ROUND(Y581*Source!I585,9)</f>
        <v>2E-3</v>
      </c>
      <c r="CY581">
        <f t="shared" ref="CY581:CY586" si="117">AA581</f>
        <v>471.7</v>
      </c>
      <c r="CZ581">
        <f t="shared" ref="CZ581:CZ586" si="118">AE581</f>
        <v>471.7</v>
      </c>
      <c r="DA581">
        <f t="shared" ref="DA581:DA586" si="119">AI581</f>
        <v>1</v>
      </c>
      <c r="DB581">
        <f t="shared" si="115"/>
        <v>0.48</v>
      </c>
      <c r="DC581">
        <f t="shared" si="116"/>
        <v>0</v>
      </c>
      <c r="DD581" t="s">
        <v>3</v>
      </c>
      <c r="DE581" t="s">
        <v>3</v>
      </c>
      <c r="DF581">
        <f t="shared" si="110"/>
        <v>0.94</v>
      </c>
      <c r="DG581">
        <f t="shared" si="111"/>
        <v>0</v>
      </c>
      <c r="DH581">
        <f t="shared" si="112"/>
        <v>0</v>
      </c>
      <c r="DI581">
        <f t="shared" si="113"/>
        <v>0</v>
      </c>
      <c r="DJ581">
        <f t="shared" ref="DJ581:DJ586" si="120">DF581</f>
        <v>0.94</v>
      </c>
      <c r="DK581">
        <v>0</v>
      </c>
      <c r="DL581" t="s">
        <v>3</v>
      </c>
      <c r="DM581">
        <v>0</v>
      </c>
      <c r="DN581" t="s">
        <v>3</v>
      </c>
      <c r="DO581">
        <v>0</v>
      </c>
    </row>
    <row r="582" spans="1:119" x14ac:dyDescent="0.2">
      <c r="A582">
        <f>ROW(Source!A585)</f>
        <v>585</v>
      </c>
      <c r="B582">
        <v>150194011</v>
      </c>
      <c r="C582">
        <v>150197483</v>
      </c>
      <c r="D582">
        <v>147297361</v>
      </c>
      <c r="E582">
        <v>1</v>
      </c>
      <c r="F582">
        <v>1</v>
      </c>
      <c r="G582">
        <v>35</v>
      </c>
      <c r="H582">
        <v>3</v>
      </c>
      <c r="I582" t="s">
        <v>748</v>
      </c>
      <c r="J582" t="s">
        <v>749</v>
      </c>
      <c r="K582" t="s">
        <v>750</v>
      </c>
      <c r="L582">
        <v>1327</v>
      </c>
      <c r="N582">
        <v>1005</v>
      </c>
      <c r="O582" t="s">
        <v>751</v>
      </c>
      <c r="P582" t="s">
        <v>751</v>
      </c>
      <c r="Q582">
        <v>1</v>
      </c>
      <c r="W582">
        <v>0</v>
      </c>
      <c r="X582">
        <v>1402440005</v>
      </c>
      <c r="Y582">
        <f t="shared" si="114"/>
        <v>0.1</v>
      </c>
      <c r="AA582">
        <v>48.08</v>
      </c>
      <c r="AB582">
        <v>0</v>
      </c>
      <c r="AC582">
        <v>0</v>
      </c>
      <c r="AD582">
        <v>0</v>
      </c>
      <c r="AE582">
        <v>48.08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1</v>
      </c>
      <c r="AL582">
        <v>1</v>
      </c>
      <c r="AM582">
        <v>-2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0.05</v>
      </c>
      <c r="AU582" t="s">
        <v>205</v>
      </c>
      <c r="AV582">
        <v>0</v>
      </c>
      <c r="AW582">
        <v>2</v>
      </c>
      <c r="AX582">
        <v>150197503</v>
      </c>
      <c r="AY582">
        <v>1</v>
      </c>
      <c r="AZ582">
        <v>0</v>
      </c>
      <c r="BA582">
        <v>582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V582">
        <v>0</v>
      </c>
      <c r="CW582">
        <v>0</v>
      </c>
      <c r="CX582">
        <f>ROUND(Y582*Source!I585,9)</f>
        <v>0.2</v>
      </c>
      <c r="CY582">
        <f t="shared" si="117"/>
        <v>48.08</v>
      </c>
      <c r="CZ582">
        <f t="shared" si="118"/>
        <v>48.08</v>
      </c>
      <c r="DA582">
        <f t="shared" si="119"/>
        <v>1</v>
      </c>
      <c r="DB582">
        <f t="shared" si="115"/>
        <v>4.8</v>
      </c>
      <c r="DC582">
        <f t="shared" si="116"/>
        <v>0</v>
      </c>
      <c r="DD582" t="s">
        <v>3</v>
      </c>
      <c r="DE582" t="s">
        <v>3</v>
      </c>
      <c r="DF582">
        <f t="shared" si="110"/>
        <v>9.6199999999999992</v>
      </c>
      <c r="DG582">
        <f t="shared" si="111"/>
        <v>0</v>
      </c>
      <c r="DH582">
        <f t="shared" si="112"/>
        <v>0</v>
      </c>
      <c r="DI582">
        <f t="shared" si="113"/>
        <v>0</v>
      </c>
      <c r="DJ582">
        <f t="shared" si="120"/>
        <v>9.6199999999999992</v>
      </c>
      <c r="DK582">
        <v>0</v>
      </c>
      <c r="DL582" t="s">
        <v>3</v>
      </c>
      <c r="DM582">
        <v>0</v>
      </c>
      <c r="DN582" t="s">
        <v>3</v>
      </c>
      <c r="DO582">
        <v>0</v>
      </c>
    </row>
    <row r="583" spans="1:119" x14ac:dyDescent="0.2">
      <c r="A583">
        <f>ROW(Source!A585)</f>
        <v>585</v>
      </c>
      <c r="B583">
        <v>150194011</v>
      </c>
      <c r="C583">
        <v>150197483</v>
      </c>
      <c r="D583">
        <v>147297367</v>
      </c>
      <c r="E583">
        <v>1</v>
      </c>
      <c r="F583">
        <v>1</v>
      </c>
      <c r="G583">
        <v>35</v>
      </c>
      <c r="H583">
        <v>3</v>
      </c>
      <c r="I583" t="s">
        <v>752</v>
      </c>
      <c r="J583" t="s">
        <v>753</v>
      </c>
      <c r="K583" t="s">
        <v>754</v>
      </c>
      <c r="L583">
        <v>1346</v>
      </c>
      <c r="N583">
        <v>1009</v>
      </c>
      <c r="O583" t="s">
        <v>741</v>
      </c>
      <c r="P583" t="s">
        <v>741</v>
      </c>
      <c r="Q583">
        <v>1</v>
      </c>
      <c r="W583">
        <v>0</v>
      </c>
      <c r="X583">
        <v>-20334964</v>
      </c>
      <c r="Y583">
        <f t="shared" si="114"/>
        <v>0.03</v>
      </c>
      <c r="AA583">
        <v>29.29</v>
      </c>
      <c r="AB583">
        <v>0</v>
      </c>
      <c r="AC583">
        <v>0</v>
      </c>
      <c r="AD583">
        <v>0</v>
      </c>
      <c r="AE583">
        <v>29.29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M583">
        <v>-2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1.4999999999999999E-2</v>
      </c>
      <c r="AU583" t="s">
        <v>205</v>
      </c>
      <c r="AV583">
        <v>0</v>
      </c>
      <c r="AW583">
        <v>2</v>
      </c>
      <c r="AX583">
        <v>150197504</v>
      </c>
      <c r="AY583">
        <v>1</v>
      </c>
      <c r="AZ583">
        <v>0</v>
      </c>
      <c r="BA583">
        <v>583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V583">
        <v>0</v>
      </c>
      <c r="CW583">
        <v>0</v>
      </c>
      <c r="CX583">
        <f>ROUND(Y583*Source!I585,9)</f>
        <v>0.06</v>
      </c>
      <c r="CY583">
        <f t="shared" si="117"/>
        <v>29.29</v>
      </c>
      <c r="CZ583">
        <f t="shared" si="118"/>
        <v>29.29</v>
      </c>
      <c r="DA583">
        <f t="shared" si="119"/>
        <v>1</v>
      </c>
      <c r="DB583">
        <f t="shared" si="115"/>
        <v>0.88</v>
      </c>
      <c r="DC583">
        <f t="shared" si="116"/>
        <v>0</v>
      </c>
      <c r="DD583" t="s">
        <v>3</v>
      </c>
      <c r="DE583" t="s">
        <v>3</v>
      </c>
      <c r="DF583">
        <f t="shared" si="110"/>
        <v>1.76</v>
      </c>
      <c r="DG583">
        <f t="shared" si="111"/>
        <v>0</v>
      </c>
      <c r="DH583">
        <f t="shared" si="112"/>
        <v>0</v>
      </c>
      <c r="DI583">
        <f t="shared" si="113"/>
        <v>0</v>
      </c>
      <c r="DJ583">
        <f t="shared" si="120"/>
        <v>1.76</v>
      </c>
      <c r="DK583">
        <v>0</v>
      </c>
      <c r="DL583" t="s">
        <v>3</v>
      </c>
      <c r="DM583">
        <v>0</v>
      </c>
      <c r="DN583" t="s">
        <v>3</v>
      </c>
      <c r="DO583">
        <v>0</v>
      </c>
    </row>
    <row r="584" spans="1:119" x14ac:dyDescent="0.2">
      <c r="A584">
        <f>ROW(Source!A585)</f>
        <v>585</v>
      </c>
      <c r="B584">
        <v>150194011</v>
      </c>
      <c r="C584">
        <v>150197483</v>
      </c>
      <c r="D584">
        <v>147297929</v>
      </c>
      <c r="E584">
        <v>1</v>
      </c>
      <c r="F584">
        <v>1</v>
      </c>
      <c r="G584">
        <v>35</v>
      </c>
      <c r="H584">
        <v>3</v>
      </c>
      <c r="I584" t="s">
        <v>771</v>
      </c>
      <c r="J584" t="s">
        <v>772</v>
      </c>
      <c r="K584" t="s">
        <v>773</v>
      </c>
      <c r="L584">
        <v>1327</v>
      </c>
      <c r="N584">
        <v>1005</v>
      </c>
      <c r="O584" t="s">
        <v>751</v>
      </c>
      <c r="P584" t="s">
        <v>751</v>
      </c>
      <c r="Q584">
        <v>1</v>
      </c>
      <c r="W584">
        <v>0</v>
      </c>
      <c r="X584">
        <v>-1773913456</v>
      </c>
      <c r="Y584">
        <f t="shared" si="114"/>
        <v>0.02</v>
      </c>
      <c r="AA584">
        <v>459.29</v>
      </c>
      <c r="AB584">
        <v>0</v>
      </c>
      <c r="AC584">
        <v>0</v>
      </c>
      <c r="AD584">
        <v>0</v>
      </c>
      <c r="AE584">
        <v>459.29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M584">
        <v>-2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0.01</v>
      </c>
      <c r="AU584" t="s">
        <v>205</v>
      </c>
      <c r="AV584">
        <v>0</v>
      </c>
      <c r="AW584">
        <v>2</v>
      </c>
      <c r="AX584">
        <v>150197505</v>
      </c>
      <c r="AY584">
        <v>1</v>
      </c>
      <c r="AZ584">
        <v>0</v>
      </c>
      <c r="BA584">
        <v>584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V584">
        <v>0</v>
      </c>
      <c r="CW584">
        <v>0</v>
      </c>
      <c r="CX584">
        <f>ROUND(Y584*Source!I585,9)</f>
        <v>0.04</v>
      </c>
      <c r="CY584">
        <f t="shared" si="117"/>
        <v>459.29</v>
      </c>
      <c r="CZ584">
        <f t="shared" si="118"/>
        <v>459.29</v>
      </c>
      <c r="DA584">
        <f t="shared" si="119"/>
        <v>1</v>
      </c>
      <c r="DB584">
        <f t="shared" si="115"/>
        <v>9.18</v>
      </c>
      <c r="DC584">
        <f t="shared" si="116"/>
        <v>0</v>
      </c>
      <c r="DD584" t="s">
        <v>3</v>
      </c>
      <c r="DE584" t="s">
        <v>3</v>
      </c>
      <c r="DF584">
        <f t="shared" si="110"/>
        <v>18.37</v>
      </c>
      <c r="DG584">
        <f t="shared" si="111"/>
        <v>0</v>
      </c>
      <c r="DH584">
        <f t="shared" si="112"/>
        <v>0</v>
      </c>
      <c r="DI584">
        <f t="shared" si="113"/>
        <v>0</v>
      </c>
      <c r="DJ584">
        <f t="shared" si="120"/>
        <v>18.37</v>
      </c>
      <c r="DK584">
        <v>0</v>
      </c>
      <c r="DL584" t="s">
        <v>3</v>
      </c>
      <c r="DM584">
        <v>0</v>
      </c>
      <c r="DN584" t="s">
        <v>3</v>
      </c>
      <c r="DO584">
        <v>0</v>
      </c>
    </row>
    <row r="585" spans="1:119" x14ac:dyDescent="0.2">
      <c r="A585">
        <f>ROW(Source!A585)</f>
        <v>585</v>
      </c>
      <c r="B585">
        <v>150194011</v>
      </c>
      <c r="C585">
        <v>150197483</v>
      </c>
      <c r="D585">
        <v>147286133</v>
      </c>
      <c r="E585">
        <v>35</v>
      </c>
      <c r="F585">
        <v>1</v>
      </c>
      <c r="G585">
        <v>35</v>
      </c>
      <c r="H585">
        <v>3</v>
      </c>
      <c r="I585" t="s">
        <v>774</v>
      </c>
      <c r="J585" t="s">
        <v>775</v>
      </c>
      <c r="K585" t="s">
        <v>776</v>
      </c>
      <c r="L585">
        <v>1348</v>
      </c>
      <c r="N585">
        <v>1009</v>
      </c>
      <c r="O585" t="s">
        <v>737</v>
      </c>
      <c r="P585" t="s">
        <v>737</v>
      </c>
      <c r="Q585">
        <v>1000</v>
      </c>
      <c r="W585">
        <v>0</v>
      </c>
      <c r="X585">
        <v>549931194</v>
      </c>
      <c r="Y585">
        <f t="shared" si="114"/>
        <v>7.6000000000000004E-5</v>
      </c>
      <c r="AA585">
        <v>95071.08</v>
      </c>
      <c r="AB585">
        <v>0</v>
      </c>
      <c r="AC585">
        <v>0</v>
      </c>
      <c r="AD585">
        <v>0</v>
      </c>
      <c r="AE585">
        <v>95071.08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M585">
        <v>-2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3.8000000000000002E-5</v>
      </c>
      <c r="AU585" t="s">
        <v>205</v>
      </c>
      <c r="AV585">
        <v>0</v>
      </c>
      <c r="AW585">
        <v>2</v>
      </c>
      <c r="AX585">
        <v>150197507</v>
      </c>
      <c r="AY585">
        <v>2</v>
      </c>
      <c r="AZ585">
        <v>22528</v>
      </c>
      <c r="BA585">
        <v>585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V585">
        <v>0</v>
      </c>
      <c r="CW585">
        <v>0</v>
      </c>
      <c r="CX585">
        <f>ROUND(Y585*Source!I585,9)</f>
        <v>1.5200000000000001E-4</v>
      </c>
      <c r="CY585">
        <f t="shared" si="117"/>
        <v>95071.08</v>
      </c>
      <c r="CZ585">
        <f t="shared" si="118"/>
        <v>95071.08</v>
      </c>
      <c r="DA585">
        <f t="shared" si="119"/>
        <v>1</v>
      </c>
      <c r="DB585">
        <f t="shared" si="115"/>
        <v>7.22</v>
      </c>
      <c r="DC585">
        <f t="shared" si="116"/>
        <v>0</v>
      </c>
      <c r="DD585" t="s">
        <v>3</v>
      </c>
      <c r="DE585" t="s">
        <v>3</v>
      </c>
      <c r="DF585">
        <f t="shared" si="110"/>
        <v>14.45</v>
      </c>
      <c r="DG585">
        <f t="shared" si="111"/>
        <v>0</v>
      </c>
      <c r="DH585">
        <f t="shared" si="112"/>
        <v>0</v>
      </c>
      <c r="DI585">
        <f t="shared" si="113"/>
        <v>0</v>
      </c>
      <c r="DJ585">
        <f t="shared" si="120"/>
        <v>14.45</v>
      </c>
      <c r="DK585">
        <v>0</v>
      </c>
      <c r="DL585" t="s">
        <v>3</v>
      </c>
      <c r="DM585">
        <v>0</v>
      </c>
      <c r="DN585" t="s">
        <v>3</v>
      </c>
      <c r="DO585">
        <v>0</v>
      </c>
    </row>
    <row r="586" spans="1:119" x14ac:dyDescent="0.2">
      <c r="A586">
        <f>ROW(Source!A585)</f>
        <v>585</v>
      </c>
      <c r="B586">
        <v>150194011</v>
      </c>
      <c r="C586">
        <v>150197483</v>
      </c>
      <c r="D586">
        <v>147296066</v>
      </c>
      <c r="E586">
        <v>1</v>
      </c>
      <c r="F586">
        <v>1</v>
      </c>
      <c r="G586">
        <v>35</v>
      </c>
      <c r="H586">
        <v>3</v>
      </c>
      <c r="I586" t="s">
        <v>765</v>
      </c>
      <c r="J586" t="s">
        <v>766</v>
      </c>
      <c r="K586" t="s">
        <v>767</v>
      </c>
      <c r="L586">
        <v>1346</v>
      </c>
      <c r="N586">
        <v>1009</v>
      </c>
      <c r="O586" t="s">
        <v>741</v>
      </c>
      <c r="P586" t="s">
        <v>741</v>
      </c>
      <c r="Q586">
        <v>1</v>
      </c>
      <c r="W586">
        <v>0</v>
      </c>
      <c r="X586">
        <v>181517458</v>
      </c>
      <c r="Y586">
        <f t="shared" si="114"/>
        <v>2.5999999999999999E-2</v>
      </c>
      <c r="AA586">
        <v>137.97</v>
      </c>
      <c r="AB586">
        <v>0</v>
      </c>
      <c r="AC586">
        <v>0</v>
      </c>
      <c r="AD586">
        <v>0</v>
      </c>
      <c r="AE586">
        <v>137.97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M586">
        <v>-2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3</v>
      </c>
      <c r="AT586">
        <v>1.2999999999999999E-2</v>
      </c>
      <c r="AU586" t="s">
        <v>205</v>
      </c>
      <c r="AV586">
        <v>0</v>
      </c>
      <c r="AW586">
        <v>2</v>
      </c>
      <c r="AX586">
        <v>150197506</v>
      </c>
      <c r="AY586">
        <v>1</v>
      </c>
      <c r="AZ586">
        <v>0</v>
      </c>
      <c r="BA586">
        <v>586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V586">
        <v>0</v>
      </c>
      <c r="CW586">
        <v>0</v>
      </c>
      <c r="CX586">
        <f>ROUND(Y586*Source!I585,9)</f>
        <v>5.1999999999999998E-2</v>
      </c>
      <c r="CY586">
        <f t="shared" si="117"/>
        <v>137.97</v>
      </c>
      <c r="CZ586">
        <f t="shared" si="118"/>
        <v>137.97</v>
      </c>
      <c r="DA586">
        <f t="shared" si="119"/>
        <v>1</v>
      </c>
      <c r="DB586">
        <f t="shared" si="115"/>
        <v>3.58</v>
      </c>
      <c r="DC586">
        <f t="shared" si="116"/>
        <v>0</v>
      </c>
      <c r="DD586" t="s">
        <v>3</v>
      </c>
      <c r="DE586" t="s">
        <v>3</v>
      </c>
      <c r="DF586">
        <f t="shared" si="110"/>
        <v>7.17</v>
      </c>
      <c r="DG586">
        <f t="shared" si="111"/>
        <v>0</v>
      </c>
      <c r="DH586">
        <f t="shared" si="112"/>
        <v>0</v>
      </c>
      <c r="DI586">
        <f t="shared" si="113"/>
        <v>0</v>
      </c>
      <c r="DJ586">
        <f t="shared" si="120"/>
        <v>7.17</v>
      </c>
      <c r="DK586">
        <v>0</v>
      </c>
      <c r="DL586" t="s">
        <v>3</v>
      </c>
      <c r="DM586">
        <v>0</v>
      </c>
      <c r="DN586" t="s">
        <v>3</v>
      </c>
      <c r="DO586">
        <v>0</v>
      </c>
    </row>
    <row r="587" spans="1:119" x14ac:dyDescent="0.2">
      <c r="A587">
        <f>ROW(Source!A586)</f>
        <v>586</v>
      </c>
      <c r="B587">
        <v>150194011</v>
      </c>
      <c r="C587">
        <v>150197508</v>
      </c>
      <c r="D587">
        <v>147282019</v>
      </c>
      <c r="E587">
        <v>35</v>
      </c>
      <c r="F587">
        <v>1</v>
      </c>
      <c r="G587">
        <v>35</v>
      </c>
      <c r="H587">
        <v>1</v>
      </c>
      <c r="I587" t="s">
        <v>727</v>
      </c>
      <c r="J587" t="s">
        <v>3</v>
      </c>
      <c r="K587" t="s">
        <v>728</v>
      </c>
      <c r="L587">
        <v>1191</v>
      </c>
      <c r="N587">
        <v>1013</v>
      </c>
      <c r="O587" t="s">
        <v>729</v>
      </c>
      <c r="P587" t="s">
        <v>729</v>
      </c>
      <c r="Q587">
        <v>1</v>
      </c>
      <c r="W587">
        <v>0</v>
      </c>
      <c r="X587">
        <v>476480486</v>
      </c>
      <c r="Y587">
        <f t="shared" ref="Y587:Y597" si="121">(AT587*4)</f>
        <v>1.72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M587">
        <v>-2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3</v>
      </c>
      <c r="AT587">
        <v>0.43</v>
      </c>
      <c r="AU587" t="s">
        <v>196</v>
      </c>
      <c r="AV587">
        <v>1</v>
      </c>
      <c r="AW587">
        <v>2</v>
      </c>
      <c r="AX587">
        <v>150197525</v>
      </c>
      <c r="AY587">
        <v>1</v>
      </c>
      <c r="AZ587">
        <v>0</v>
      </c>
      <c r="BA587">
        <v>587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U587">
        <f>ROUND(AT587*Source!I586*AH587*AL587,2)</f>
        <v>0</v>
      </c>
      <c r="CV587">
        <f>ROUND(Y587*Source!I586,9)</f>
        <v>10.32</v>
      </c>
      <c r="CW587">
        <v>0</v>
      </c>
      <c r="CX587">
        <f>ROUND(Y587*Source!I586,9)</f>
        <v>10.32</v>
      </c>
      <c r="CY587">
        <f>AD587</f>
        <v>0</v>
      </c>
      <c r="CZ587">
        <f>AH587</f>
        <v>0</v>
      </c>
      <c r="DA587">
        <f>AL587</f>
        <v>1</v>
      </c>
      <c r="DB587">
        <f t="shared" ref="DB587:DB597" si="122">ROUND((ROUND(AT587*CZ587,2)*4),6)</f>
        <v>0</v>
      </c>
      <c r="DC587">
        <f t="shared" ref="DC587:DC597" si="123">ROUND((ROUND(AT587*AG587,2)*4),6)</f>
        <v>0</v>
      </c>
      <c r="DD587" t="s">
        <v>3</v>
      </c>
      <c r="DE587" t="s">
        <v>3</v>
      </c>
      <c r="DF587">
        <f t="shared" si="110"/>
        <v>0</v>
      </c>
      <c r="DG587">
        <f t="shared" si="111"/>
        <v>0</v>
      </c>
      <c r="DH587">
        <f t="shared" si="112"/>
        <v>0</v>
      </c>
      <c r="DI587">
        <f t="shared" si="113"/>
        <v>0</v>
      </c>
      <c r="DJ587">
        <f>DI587</f>
        <v>0</v>
      </c>
      <c r="DK587">
        <v>0</v>
      </c>
      <c r="DL587" t="s">
        <v>3</v>
      </c>
      <c r="DM587">
        <v>0</v>
      </c>
      <c r="DN587" t="s">
        <v>3</v>
      </c>
      <c r="DO587">
        <v>0</v>
      </c>
    </row>
    <row r="588" spans="1:119" x14ac:dyDescent="0.2">
      <c r="A588">
        <f>ROW(Source!A586)</f>
        <v>586</v>
      </c>
      <c r="B588">
        <v>150194011</v>
      </c>
      <c r="C588">
        <v>150197508</v>
      </c>
      <c r="D588">
        <v>147295400</v>
      </c>
      <c r="E588">
        <v>1</v>
      </c>
      <c r="F588">
        <v>1</v>
      </c>
      <c r="G588">
        <v>35</v>
      </c>
      <c r="H588">
        <v>2</v>
      </c>
      <c r="I588" t="s">
        <v>730</v>
      </c>
      <c r="J588" t="s">
        <v>731</v>
      </c>
      <c r="K588" t="s">
        <v>732</v>
      </c>
      <c r="L588">
        <v>1368</v>
      </c>
      <c r="N588">
        <v>1011</v>
      </c>
      <c r="O588" t="s">
        <v>733</v>
      </c>
      <c r="P588" t="s">
        <v>733</v>
      </c>
      <c r="Q588">
        <v>1</v>
      </c>
      <c r="W588">
        <v>0</v>
      </c>
      <c r="X588">
        <v>-1123321947</v>
      </c>
      <c r="Y588">
        <f t="shared" si="121"/>
        <v>0.52</v>
      </c>
      <c r="AA588">
        <v>0</v>
      </c>
      <c r="AB588">
        <v>789.86</v>
      </c>
      <c r="AC588">
        <v>515.51</v>
      </c>
      <c r="AD588">
        <v>0</v>
      </c>
      <c r="AE588">
        <v>0</v>
      </c>
      <c r="AF588">
        <v>789.86</v>
      </c>
      <c r="AG588">
        <v>515.51</v>
      </c>
      <c r="AH588">
        <v>0</v>
      </c>
      <c r="AI588">
        <v>1</v>
      </c>
      <c r="AJ588">
        <v>1</v>
      </c>
      <c r="AK588">
        <v>1</v>
      </c>
      <c r="AL588">
        <v>1</v>
      </c>
      <c r="AM588">
        <v>-2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3</v>
      </c>
      <c r="AT588">
        <v>0.13</v>
      </c>
      <c r="AU588" t="s">
        <v>196</v>
      </c>
      <c r="AV588">
        <v>0</v>
      </c>
      <c r="AW588">
        <v>2</v>
      </c>
      <c r="AX588">
        <v>150197526</v>
      </c>
      <c r="AY588">
        <v>1</v>
      </c>
      <c r="AZ588">
        <v>0</v>
      </c>
      <c r="BA588">
        <v>588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V588">
        <v>0</v>
      </c>
      <c r="CW588">
        <f>ROUND(Y588*Source!I586,9)</f>
        <v>3.12</v>
      </c>
      <c r="CX588">
        <f>ROUND(Y588*Source!I586,9)</f>
        <v>3.12</v>
      </c>
      <c r="CY588">
        <f>AB588</f>
        <v>789.86</v>
      </c>
      <c r="CZ588">
        <f>AF588</f>
        <v>789.86</v>
      </c>
      <c r="DA588">
        <f>AJ588</f>
        <v>1</v>
      </c>
      <c r="DB588">
        <f t="shared" si="122"/>
        <v>410.72</v>
      </c>
      <c r="DC588">
        <f t="shared" si="123"/>
        <v>268.08</v>
      </c>
      <c r="DD588" t="s">
        <v>3</v>
      </c>
      <c r="DE588" t="s">
        <v>3</v>
      </c>
      <c r="DF588">
        <f t="shared" si="110"/>
        <v>0</v>
      </c>
      <c r="DG588">
        <f t="shared" si="111"/>
        <v>2464.36</v>
      </c>
      <c r="DH588">
        <f t="shared" si="112"/>
        <v>1608.39</v>
      </c>
      <c r="DI588">
        <f t="shared" si="113"/>
        <v>0</v>
      </c>
      <c r="DJ588">
        <f>DG588</f>
        <v>2464.36</v>
      </c>
      <c r="DK588">
        <v>0</v>
      </c>
      <c r="DL588" t="s">
        <v>3</v>
      </c>
      <c r="DM588">
        <v>0</v>
      </c>
      <c r="DN588" t="s">
        <v>3</v>
      </c>
      <c r="DO588">
        <v>0</v>
      </c>
    </row>
    <row r="589" spans="1:119" x14ac:dyDescent="0.2">
      <c r="A589">
        <f>ROW(Source!A586)</f>
        <v>586</v>
      </c>
      <c r="B589">
        <v>150194011</v>
      </c>
      <c r="C589">
        <v>150197508</v>
      </c>
      <c r="D589">
        <v>147297318</v>
      </c>
      <c r="E589">
        <v>1</v>
      </c>
      <c r="F589">
        <v>1</v>
      </c>
      <c r="G589">
        <v>35</v>
      </c>
      <c r="H589">
        <v>3</v>
      </c>
      <c r="I589" t="s">
        <v>759</v>
      </c>
      <c r="J589" t="s">
        <v>760</v>
      </c>
      <c r="K589" t="s">
        <v>761</v>
      </c>
      <c r="L589">
        <v>1346</v>
      </c>
      <c r="N589">
        <v>1009</v>
      </c>
      <c r="O589" t="s">
        <v>741</v>
      </c>
      <c r="P589" t="s">
        <v>741</v>
      </c>
      <c r="Q589">
        <v>1</v>
      </c>
      <c r="W589">
        <v>0</v>
      </c>
      <c r="X589">
        <v>1222454159</v>
      </c>
      <c r="Y589">
        <f t="shared" si="121"/>
        <v>2E-3</v>
      </c>
      <c r="AA589">
        <v>471.7</v>
      </c>
      <c r="AB589">
        <v>0</v>
      </c>
      <c r="AC589">
        <v>0</v>
      </c>
      <c r="AD589">
        <v>0</v>
      </c>
      <c r="AE589">
        <v>471.7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M589">
        <v>-2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3</v>
      </c>
      <c r="AT589">
        <v>5.0000000000000001E-4</v>
      </c>
      <c r="AU589" t="s">
        <v>196</v>
      </c>
      <c r="AV589">
        <v>0</v>
      </c>
      <c r="AW589">
        <v>2</v>
      </c>
      <c r="AX589">
        <v>150197527</v>
      </c>
      <c r="AY589">
        <v>1</v>
      </c>
      <c r="AZ589">
        <v>0</v>
      </c>
      <c r="BA589">
        <v>589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V589">
        <v>0</v>
      </c>
      <c r="CW589">
        <v>0</v>
      </c>
      <c r="CX589">
        <f>ROUND(Y589*Source!I586,9)</f>
        <v>1.2E-2</v>
      </c>
      <c r="CY589">
        <f t="shared" ref="CY589:CY594" si="124">AA589</f>
        <v>471.7</v>
      </c>
      <c r="CZ589">
        <f t="shared" ref="CZ589:CZ594" si="125">AE589</f>
        <v>471.7</v>
      </c>
      <c r="DA589">
        <f t="shared" ref="DA589:DA594" si="126">AI589</f>
        <v>1</v>
      </c>
      <c r="DB589">
        <f t="shared" si="122"/>
        <v>0.96</v>
      </c>
      <c r="DC589">
        <f t="shared" si="123"/>
        <v>0</v>
      </c>
      <c r="DD589" t="s">
        <v>3</v>
      </c>
      <c r="DE589" t="s">
        <v>3</v>
      </c>
      <c r="DF589">
        <f t="shared" si="110"/>
        <v>5.66</v>
      </c>
      <c r="DG589">
        <f t="shared" si="111"/>
        <v>0</v>
      </c>
      <c r="DH589">
        <f t="shared" si="112"/>
        <v>0</v>
      </c>
      <c r="DI589">
        <f t="shared" si="113"/>
        <v>0</v>
      </c>
      <c r="DJ589">
        <f t="shared" ref="DJ589:DJ594" si="127">DF589</f>
        <v>5.66</v>
      </c>
      <c r="DK589">
        <v>0</v>
      </c>
      <c r="DL589" t="s">
        <v>3</v>
      </c>
      <c r="DM589">
        <v>0</v>
      </c>
      <c r="DN589" t="s">
        <v>3</v>
      </c>
      <c r="DO589">
        <v>0</v>
      </c>
    </row>
    <row r="590" spans="1:119" x14ac:dyDescent="0.2">
      <c r="A590">
        <f>ROW(Source!A586)</f>
        <v>586</v>
      </c>
      <c r="B590">
        <v>150194011</v>
      </c>
      <c r="C590">
        <v>150197508</v>
      </c>
      <c r="D590">
        <v>147297361</v>
      </c>
      <c r="E590">
        <v>1</v>
      </c>
      <c r="F590">
        <v>1</v>
      </c>
      <c r="G590">
        <v>35</v>
      </c>
      <c r="H590">
        <v>3</v>
      </c>
      <c r="I590" t="s">
        <v>748</v>
      </c>
      <c r="J590" t="s">
        <v>749</v>
      </c>
      <c r="K590" t="s">
        <v>750</v>
      </c>
      <c r="L590">
        <v>1327</v>
      </c>
      <c r="N590">
        <v>1005</v>
      </c>
      <c r="O590" t="s">
        <v>751</v>
      </c>
      <c r="P590" t="s">
        <v>751</v>
      </c>
      <c r="Q590">
        <v>1</v>
      </c>
      <c r="W590">
        <v>0</v>
      </c>
      <c r="X590">
        <v>1402440005</v>
      </c>
      <c r="Y590">
        <f t="shared" si="121"/>
        <v>0.2</v>
      </c>
      <c r="AA590">
        <v>48.08</v>
      </c>
      <c r="AB590">
        <v>0</v>
      </c>
      <c r="AC590">
        <v>0</v>
      </c>
      <c r="AD590">
        <v>0</v>
      </c>
      <c r="AE590">
        <v>48.08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M590">
        <v>-2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0.05</v>
      </c>
      <c r="AU590" t="s">
        <v>196</v>
      </c>
      <c r="AV590">
        <v>0</v>
      </c>
      <c r="AW590">
        <v>2</v>
      </c>
      <c r="AX590">
        <v>150197528</v>
      </c>
      <c r="AY590">
        <v>1</v>
      </c>
      <c r="AZ590">
        <v>0</v>
      </c>
      <c r="BA590">
        <v>590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V590">
        <v>0</v>
      </c>
      <c r="CW590">
        <v>0</v>
      </c>
      <c r="CX590">
        <f>ROUND(Y590*Source!I586,9)</f>
        <v>1.2</v>
      </c>
      <c r="CY590">
        <f t="shared" si="124"/>
        <v>48.08</v>
      </c>
      <c r="CZ590">
        <f t="shared" si="125"/>
        <v>48.08</v>
      </c>
      <c r="DA590">
        <f t="shared" si="126"/>
        <v>1</v>
      </c>
      <c r="DB590">
        <f t="shared" si="122"/>
        <v>9.6</v>
      </c>
      <c r="DC590">
        <f t="shared" si="123"/>
        <v>0</v>
      </c>
      <c r="DD590" t="s">
        <v>3</v>
      </c>
      <c r="DE590" t="s">
        <v>3</v>
      </c>
      <c r="DF590">
        <f t="shared" si="110"/>
        <v>57.7</v>
      </c>
      <c r="DG590">
        <f t="shared" si="111"/>
        <v>0</v>
      </c>
      <c r="DH590">
        <f t="shared" si="112"/>
        <v>0</v>
      </c>
      <c r="DI590">
        <f t="shared" si="113"/>
        <v>0</v>
      </c>
      <c r="DJ590">
        <f t="shared" si="127"/>
        <v>57.7</v>
      </c>
      <c r="DK590">
        <v>0</v>
      </c>
      <c r="DL590" t="s">
        <v>3</v>
      </c>
      <c r="DM590">
        <v>0</v>
      </c>
      <c r="DN590" t="s">
        <v>3</v>
      </c>
      <c r="DO590">
        <v>0</v>
      </c>
    </row>
    <row r="591" spans="1:119" x14ac:dyDescent="0.2">
      <c r="A591">
        <f>ROW(Source!A586)</f>
        <v>586</v>
      </c>
      <c r="B591">
        <v>150194011</v>
      </c>
      <c r="C591">
        <v>150197508</v>
      </c>
      <c r="D591">
        <v>147297367</v>
      </c>
      <c r="E591">
        <v>1</v>
      </c>
      <c r="F591">
        <v>1</v>
      </c>
      <c r="G591">
        <v>35</v>
      </c>
      <c r="H591">
        <v>3</v>
      </c>
      <c r="I591" t="s">
        <v>752</v>
      </c>
      <c r="J591" t="s">
        <v>753</v>
      </c>
      <c r="K591" t="s">
        <v>754</v>
      </c>
      <c r="L591">
        <v>1346</v>
      </c>
      <c r="N591">
        <v>1009</v>
      </c>
      <c r="O591" t="s">
        <v>741</v>
      </c>
      <c r="P591" t="s">
        <v>741</v>
      </c>
      <c r="Q591">
        <v>1</v>
      </c>
      <c r="W591">
        <v>0</v>
      </c>
      <c r="X591">
        <v>-20334964</v>
      </c>
      <c r="Y591">
        <f t="shared" si="121"/>
        <v>0.2</v>
      </c>
      <c r="AA591">
        <v>29.29</v>
      </c>
      <c r="AB591">
        <v>0</v>
      </c>
      <c r="AC591">
        <v>0</v>
      </c>
      <c r="AD591">
        <v>0</v>
      </c>
      <c r="AE591">
        <v>29.29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M591">
        <v>-2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3</v>
      </c>
      <c r="AT591">
        <v>0.05</v>
      </c>
      <c r="AU591" t="s">
        <v>196</v>
      </c>
      <c r="AV591">
        <v>0</v>
      </c>
      <c r="AW591">
        <v>2</v>
      </c>
      <c r="AX591">
        <v>150197529</v>
      </c>
      <c r="AY591">
        <v>1</v>
      </c>
      <c r="AZ591">
        <v>0</v>
      </c>
      <c r="BA591">
        <v>591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V591">
        <v>0</v>
      </c>
      <c r="CW591">
        <v>0</v>
      </c>
      <c r="CX591">
        <f>ROUND(Y591*Source!I586,9)</f>
        <v>1.2</v>
      </c>
      <c r="CY591">
        <f t="shared" si="124"/>
        <v>29.29</v>
      </c>
      <c r="CZ591">
        <f t="shared" si="125"/>
        <v>29.29</v>
      </c>
      <c r="DA591">
        <f t="shared" si="126"/>
        <v>1</v>
      </c>
      <c r="DB591">
        <f t="shared" si="122"/>
        <v>5.84</v>
      </c>
      <c r="DC591">
        <f t="shared" si="123"/>
        <v>0</v>
      </c>
      <c r="DD591" t="s">
        <v>3</v>
      </c>
      <c r="DE591" t="s">
        <v>3</v>
      </c>
      <c r="DF591">
        <f t="shared" si="110"/>
        <v>35.15</v>
      </c>
      <c r="DG591">
        <f t="shared" si="111"/>
        <v>0</v>
      </c>
      <c r="DH591">
        <f t="shared" si="112"/>
        <v>0</v>
      </c>
      <c r="DI591">
        <f t="shared" si="113"/>
        <v>0</v>
      </c>
      <c r="DJ591">
        <f t="shared" si="127"/>
        <v>35.15</v>
      </c>
      <c r="DK591">
        <v>0</v>
      </c>
      <c r="DL591" t="s">
        <v>3</v>
      </c>
      <c r="DM591">
        <v>0</v>
      </c>
      <c r="DN591" t="s">
        <v>3</v>
      </c>
      <c r="DO591">
        <v>0</v>
      </c>
    </row>
    <row r="592" spans="1:119" x14ac:dyDescent="0.2">
      <c r="A592">
        <f>ROW(Source!A586)</f>
        <v>586</v>
      </c>
      <c r="B592">
        <v>150194011</v>
      </c>
      <c r="C592">
        <v>150197508</v>
      </c>
      <c r="D592">
        <v>147297493</v>
      </c>
      <c r="E592">
        <v>1</v>
      </c>
      <c r="F592">
        <v>1</v>
      </c>
      <c r="G592">
        <v>35</v>
      </c>
      <c r="H592">
        <v>3</v>
      </c>
      <c r="I592" t="s">
        <v>768</v>
      </c>
      <c r="J592" t="s">
        <v>769</v>
      </c>
      <c r="K592" t="s">
        <v>770</v>
      </c>
      <c r="L592">
        <v>1346</v>
      </c>
      <c r="N592">
        <v>1009</v>
      </c>
      <c r="O592" t="s">
        <v>741</v>
      </c>
      <c r="P592" t="s">
        <v>741</v>
      </c>
      <c r="Q592">
        <v>1</v>
      </c>
      <c r="W592">
        <v>0</v>
      </c>
      <c r="X592">
        <v>-2071827928</v>
      </c>
      <c r="Y592">
        <f t="shared" si="121"/>
        <v>2.1999999999999999E-2</v>
      </c>
      <c r="AA592">
        <v>76.12</v>
      </c>
      <c r="AB592">
        <v>0</v>
      </c>
      <c r="AC592">
        <v>0</v>
      </c>
      <c r="AD592">
        <v>0</v>
      </c>
      <c r="AE592">
        <v>76.12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M592">
        <v>-2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3</v>
      </c>
      <c r="AT592">
        <v>5.4999999999999997E-3</v>
      </c>
      <c r="AU592" t="s">
        <v>196</v>
      </c>
      <c r="AV592">
        <v>0</v>
      </c>
      <c r="AW592">
        <v>2</v>
      </c>
      <c r="AX592">
        <v>150197530</v>
      </c>
      <c r="AY592">
        <v>1</v>
      </c>
      <c r="AZ592">
        <v>0</v>
      </c>
      <c r="BA592">
        <v>592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V592">
        <v>0</v>
      </c>
      <c r="CW592">
        <v>0</v>
      </c>
      <c r="CX592">
        <f>ROUND(Y592*Source!I586,9)</f>
        <v>0.13200000000000001</v>
      </c>
      <c r="CY592">
        <f t="shared" si="124"/>
        <v>76.12</v>
      </c>
      <c r="CZ592">
        <f t="shared" si="125"/>
        <v>76.12</v>
      </c>
      <c r="DA592">
        <f t="shared" si="126"/>
        <v>1</v>
      </c>
      <c r="DB592">
        <f t="shared" si="122"/>
        <v>1.68</v>
      </c>
      <c r="DC592">
        <f t="shared" si="123"/>
        <v>0</v>
      </c>
      <c r="DD592" t="s">
        <v>3</v>
      </c>
      <c r="DE592" t="s">
        <v>3</v>
      </c>
      <c r="DF592">
        <f t="shared" si="110"/>
        <v>10.050000000000001</v>
      </c>
      <c r="DG592">
        <f t="shared" si="111"/>
        <v>0</v>
      </c>
      <c r="DH592">
        <f t="shared" si="112"/>
        <v>0</v>
      </c>
      <c r="DI592">
        <f t="shared" si="113"/>
        <v>0</v>
      </c>
      <c r="DJ592">
        <f t="shared" si="127"/>
        <v>10.050000000000001</v>
      </c>
      <c r="DK592">
        <v>0</v>
      </c>
      <c r="DL592" t="s">
        <v>3</v>
      </c>
      <c r="DM592">
        <v>0</v>
      </c>
      <c r="DN592" t="s">
        <v>3</v>
      </c>
      <c r="DO592">
        <v>0</v>
      </c>
    </row>
    <row r="593" spans="1:119" x14ac:dyDescent="0.2">
      <c r="A593">
        <f>ROW(Source!A586)</f>
        <v>586</v>
      </c>
      <c r="B593">
        <v>150194011</v>
      </c>
      <c r="C593">
        <v>150197508</v>
      </c>
      <c r="D593">
        <v>147297929</v>
      </c>
      <c r="E593">
        <v>1</v>
      </c>
      <c r="F593">
        <v>1</v>
      </c>
      <c r="G593">
        <v>35</v>
      </c>
      <c r="H593">
        <v>3</v>
      </c>
      <c r="I593" t="s">
        <v>771</v>
      </c>
      <c r="J593" t="s">
        <v>772</v>
      </c>
      <c r="K593" t="s">
        <v>773</v>
      </c>
      <c r="L593">
        <v>1327</v>
      </c>
      <c r="N593">
        <v>1005</v>
      </c>
      <c r="O593" t="s">
        <v>751</v>
      </c>
      <c r="P593" t="s">
        <v>751</v>
      </c>
      <c r="Q593">
        <v>1</v>
      </c>
      <c r="W593">
        <v>0</v>
      </c>
      <c r="X593">
        <v>-1773913456</v>
      </c>
      <c r="Y593">
        <f t="shared" si="121"/>
        <v>0.04</v>
      </c>
      <c r="AA593">
        <v>459.29</v>
      </c>
      <c r="AB593">
        <v>0</v>
      </c>
      <c r="AC593">
        <v>0</v>
      </c>
      <c r="AD593">
        <v>0</v>
      </c>
      <c r="AE593">
        <v>459.29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M593">
        <v>-2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0.01</v>
      </c>
      <c r="AU593" t="s">
        <v>196</v>
      </c>
      <c r="AV593">
        <v>0</v>
      </c>
      <c r="AW593">
        <v>2</v>
      </c>
      <c r="AX593">
        <v>150197531</v>
      </c>
      <c r="AY593">
        <v>1</v>
      </c>
      <c r="AZ593">
        <v>0</v>
      </c>
      <c r="BA593">
        <v>593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V593">
        <v>0</v>
      </c>
      <c r="CW593">
        <v>0</v>
      </c>
      <c r="CX593">
        <f>ROUND(Y593*Source!I586,9)</f>
        <v>0.24</v>
      </c>
      <c r="CY593">
        <f t="shared" si="124"/>
        <v>459.29</v>
      </c>
      <c r="CZ593">
        <f t="shared" si="125"/>
        <v>459.29</v>
      </c>
      <c r="DA593">
        <f t="shared" si="126"/>
        <v>1</v>
      </c>
      <c r="DB593">
        <f t="shared" si="122"/>
        <v>18.36</v>
      </c>
      <c r="DC593">
        <f t="shared" si="123"/>
        <v>0</v>
      </c>
      <c r="DD593" t="s">
        <v>3</v>
      </c>
      <c r="DE593" t="s">
        <v>3</v>
      </c>
      <c r="DF593">
        <f t="shared" si="110"/>
        <v>110.23</v>
      </c>
      <c r="DG593">
        <f t="shared" si="111"/>
        <v>0</v>
      </c>
      <c r="DH593">
        <f t="shared" si="112"/>
        <v>0</v>
      </c>
      <c r="DI593">
        <f t="shared" si="113"/>
        <v>0</v>
      </c>
      <c r="DJ593">
        <f t="shared" si="127"/>
        <v>110.23</v>
      </c>
      <c r="DK593">
        <v>0</v>
      </c>
      <c r="DL593" t="s">
        <v>3</v>
      </c>
      <c r="DM593">
        <v>0</v>
      </c>
      <c r="DN593" t="s">
        <v>3</v>
      </c>
      <c r="DO593">
        <v>0</v>
      </c>
    </row>
    <row r="594" spans="1:119" x14ac:dyDescent="0.2">
      <c r="A594">
        <f>ROW(Source!A586)</f>
        <v>586</v>
      </c>
      <c r="B594">
        <v>150194011</v>
      </c>
      <c r="C594">
        <v>150197508</v>
      </c>
      <c r="D594">
        <v>147296066</v>
      </c>
      <c r="E594">
        <v>1</v>
      </c>
      <c r="F594">
        <v>1</v>
      </c>
      <c r="G594">
        <v>35</v>
      </c>
      <c r="H594">
        <v>3</v>
      </c>
      <c r="I594" t="s">
        <v>765</v>
      </c>
      <c r="J594" t="s">
        <v>766</v>
      </c>
      <c r="K594" t="s">
        <v>767</v>
      </c>
      <c r="L594">
        <v>1346</v>
      </c>
      <c r="N594">
        <v>1009</v>
      </c>
      <c r="O594" t="s">
        <v>741</v>
      </c>
      <c r="P594" t="s">
        <v>741</v>
      </c>
      <c r="Q594">
        <v>1</v>
      </c>
      <c r="W594">
        <v>0</v>
      </c>
      <c r="X594">
        <v>181517458</v>
      </c>
      <c r="Y594">
        <f t="shared" si="121"/>
        <v>2E-3</v>
      </c>
      <c r="AA594">
        <v>137.97</v>
      </c>
      <c r="AB594">
        <v>0</v>
      </c>
      <c r="AC594">
        <v>0</v>
      </c>
      <c r="AD594">
        <v>0</v>
      </c>
      <c r="AE594">
        <v>137.97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M594">
        <v>-2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3</v>
      </c>
      <c r="AT594">
        <v>5.0000000000000001E-4</v>
      </c>
      <c r="AU594" t="s">
        <v>196</v>
      </c>
      <c r="AV594">
        <v>0</v>
      </c>
      <c r="AW594">
        <v>2</v>
      </c>
      <c r="AX594">
        <v>150197532</v>
      </c>
      <c r="AY594">
        <v>1</v>
      </c>
      <c r="AZ594">
        <v>0</v>
      </c>
      <c r="BA594">
        <v>594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V594">
        <v>0</v>
      </c>
      <c r="CW594">
        <v>0</v>
      </c>
      <c r="CX594">
        <f>ROUND(Y594*Source!I586,9)</f>
        <v>1.2E-2</v>
      </c>
      <c r="CY594">
        <f t="shared" si="124"/>
        <v>137.97</v>
      </c>
      <c r="CZ594">
        <f t="shared" si="125"/>
        <v>137.97</v>
      </c>
      <c r="DA594">
        <f t="shared" si="126"/>
        <v>1</v>
      </c>
      <c r="DB594">
        <f t="shared" si="122"/>
        <v>0.28000000000000003</v>
      </c>
      <c r="DC594">
        <f t="shared" si="123"/>
        <v>0</v>
      </c>
      <c r="DD594" t="s">
        <v>3</v>
      </c>
      <c r="DE594" t="s">
        <v>3</v>
      </c>
      <c r="DF594">
        <f t="shared" si="110"/>
        <v>1.66</v>
      </c>
      <c r="DG594">
        <f t="shared" si="111"/>
        <v>0</v>
      </c>
      <c r="DH594">
        <f t="shared" si="112"/>
        <v>0</v>
      </c>
      <c r="DI594">
        <f t="shared" si="113"/>
        <v>0</v>
      </c>
      <c r="DJ594">
        <f t="shared" si="127"/>
        <v>1.66</v>
      </c>
      <c r="DK594">
        <v>0</v>
      </c>
      <c r="DL594" t="s">
        <v>3</v>
      </c>
      <c r="DM594">
        <v>0</v>
      </c>
      <c r="DN594" t="s">
        <v>3</v>
      </c>
      <c r="DO594">
        <v>0</v>
      </c>
    </row>
    <row r="595" spans="1:119" x14ac:dyDescent="0.2">
      <c r="A595">
        <f>ROW(Source!A587)</f>
        <v>587</v>
      </c>
      <c r="B595">
        <v>150194011</v>
      </c>
      <c r="C595">
        <v>150197533</v>
      </c>
      <c r="D595">
        <v>147282019</v>
      </c>
      <c r="E595">
        <v>35</v>
      </c>
      <c r="F595">
        <v>1</v>
      </c>
      <c r="G595">
        <v>35</v>
      </c>
      <c r="H595">
        <v>1</v>
      </c>
      <c r="I595" t="s">
        <v>727</v>
      </c>
      <c r="J595" t="s">
        <v>3</v>
      </c>
      <c r="K595" t="s">
        <v>728</v>
      </c>
      <c r="L595">
        <v>1191</v>
      </c>
      <c r="N595">
        <v>1013</v>
      </c>
      <c r="O595" t="s">
        <v>729</v>
      </c>
      <c r="P595" t="s">
        <v>729</v>
      </c>
      <c r="Q595">
        <v>1</v>
      </c>
      <c r="W595">
        <v>0</v>
      </c>
      <c r="X595">
        <v>476480486</v>
      </c>
      <c r="Y595">
        <f t="shared" si="121"/>
        <v>3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M595">
        <v>-2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3</v>
      </c>
      <c r="AT595">
        <v>0.75</v>
      </c>
      <c r="AU595" t="s">
        <v>196</v>
      </c>
      <c r="AV595">
        <v>1</v>
      </c>
      <c r="AW595">
        <v>2</v>
      </c>
      <c r="AX595">
        <v>150197540</v>
      </c>
      <c r="AY595">
        <v>1</v>
      </c>
      <c r="AZ595">
        <v>0</v>
      </c>
      <c r="BA595">
        <v>595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U595">
        <f>ROUND(AT595*Source!I587*AH595*AL595,2)</f>
        <v>0</v>
      </c>
      <c r="CV595">
        <f>ROUND(Y595*Source!I587,9)</f>
        <v>6</v>
      </c>
      <c r="CW595">
        <v>0</v>
      </c>
      <c r="CX595">
        <f>ROUND(Y595*Source!I587,9)</f>
        <v>6</v>
      </c>
      <c r="CY595">
        <f>AD595</f>
        <v>0</v>
      </c>
      <c r="CZ595">
        <f>AH595</f>
        <v>0</v>
      </c>
      <c r="DA595">
        <f>AL595</f>
        <v>1</v>
      </c>
      <c r="DB595">
        <f t="shared" si="122"/>
        <v>0</v>
      </c>
      <c r="DC595">
        <f t="shared" si="123"/>
        <v>0</v>
      </c>
      <c r="DD595" t="s">
        <v>3</v>
      </c>
      <c r="DE595" t="s">
        <v>3</v>
      </c>
      <c r="DF595">
        <f t="shared" si="110"/>
        <v>0</v>
      </c>
      <c r="DG595">
        <f t="shared" si="111"/>
        <v>0</v>
      </c>
      <c r="DH595">
        <f t="shared" si="112"/>
        <v>0</v>
      </c>
      <c r="DI595">
        <f t="shared" si="113"/>
        <v>0</v>
      </c>
      <c r="DJ595">
        <f>DI595</f>
        <v>0</v>
      </c>
      <c r="DK595">
        <v>0</v>
      </c>
      <c r="DL595" t="s">
        <v>3</v>
      </c>
      <c r="DM595">
        <v>0</v>
      </c>
      <c r="DN595" t="s">
        <v>3</v>
      </c>
      <c r="DO595">
        <v>0</v>
      </c>
    </row>
    <row r="596" spans="1:119" x14ac:dyDescent="0.2">
      <c r="A596">
        <f>ROW(Source!A587)</f>
        <v>587</v>
      </c>
      <c r="B596">
        <v>150194011</v>
      </c>
      <c r="C596">
        <v>150197533</v>
      </c>
      <c r="D596">
        <v>147297361</v>
      </c>
      <c r="E596">
        <v>1</v>
      </c>
      <c r="F596">
        <v>1</v>
      </c>
      <c r="G596">
        <v>35</v>
      </c>
      <c r="H596">
        <v>3</v>
      </c>
      <c r="I596" t="s">
        <v>748</v>
      </c>
      <c r="J596" t="s">
        <v>749</v>
      </c>
      <c r="K596" t="s">
        <v>750</v>
      </c>
      <c r="L596">
        <v>1327</v>
      </c>
      <c r="N596">
        <v>1005</v>
      </c>
      <c r="O596" t="s">
        <v>751</v>
      </c>
      <c r="P596" t="s">
        <v>751</v>
      </c>
      <c r="Q596">
        <v>1</v>
      </c>
      <c r="W596">
        <v>0</v>
      </c>
      <c r="X596">
        <v>1402440005</v>
      </c>
      <c r="Y596">
        <f t="shared" si="121"/>
        <v>0.2</v>
      </c>
      <c r="AA596">
        <v>48.08</v>
      </c>
      <c r="AB596">
        <v>0</v>
      </c>
      <c r="AC596">
        <v>0</v>
      </c>
      <c r="AD596">
        <v>0</v>
      </c>
      <c r="AE596">
        <v>48.08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M596">
        <v>-2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3</v>
      </c>
      <c r="AT596">
        <v>0.05</v>
      </c>
      <c r="AU596" t="s">
        <v>196</v>
      </c>
      <c r="AV596">
        <v>0</v>
      </c>
      <c r="AW596">
        <v>2</v>
      </c>
      <c r="AX596">
        <v>150197541</v>
      </c>
      <c r="AY596">
        <v>1</v>
      </c>
      <c r="AZ596">
        <v>0</v>
      </c>
      <c r="BA596">
        <v>596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V596">
        <v>0</v>
      </c>
      <c r="CW596">
        <v>0</v>
      </c>
      <c r="CX596">
        <f>ROUND(Y596*Source!I587,9)</f>
        <v>0.4</v>
      </c>
      <c r="CY596">
        <f>AA596</f>
        <v>48.08</v>
      </c>
      <c r="CZ596">
        <f>AE596</f>
        <v>48.08</v>
      </c>
      <c r="DA596">
        <f>AI596</f>
        <v>1</v>
      </c>
      <c r="DB596">
        <f t="shared" si="122"/>
        <v>9.6</v>
      </c>
      <c r="DC596">
        <f t="shared" si="123"/>
        <v>0</v>
      </c>
      <c r="DD596" t="s">
        <v>3</v>
      </c>
      <c r="DE596" t="s">
        <v>3</v>
      </c>
      <c r="DF596">
        <f t="shared" si="110"/>
        <v>19.23</v>
      </c>
      <c r="DG596">
        <f t="shared" si="111"/>
        <v>0</v>
      </c>
      <c r="DH596">
        <f t="shared" si="112"/>
        <v>0</v>
      </c>
      <c r="DI596">
        <f t="shared" si="113"/>
        <v>0</v>
      </c>
      <c r="DJ596">
        <f>DF596</f>
        <v>19.23</v>
      </c>
      <c r="DK596">
        <v>0</v>
      </c>
      <c r="DL596" t="s">
        <v>3</v>
      </c>
      <c r="DM596">
        <v>0</v>
      </c>
      <c r="DN596" t="s">
        <v>3</v>
      </c>
      <c r="DO596">
        <v>0</v>
      </c>
    </row>
    <row r="597" spans="1:119" x14ac:dyDescent="0.2">
      <c r="A597">
        <f>ROW(Source!A587)</f>
        <v>587</v>
      </c>
      <c r="B597">
        <v>150194011</v>
      </c>
      <c r="C597">
        <v>150197533</v>
      </c>
      <c r="D597">
        <v>147297367</v>
      </c>
      <c r="E597">
        <v>1</v>
      </c>
      <c r="F597">
        <v>1</v>
      </c>
      <c r="G597">
        <v>35</v>
      </c>
      <c r="H597">
        <v>3</v>
      </c>
      <c r="I597" t="s">
        <v>752</v>
      </c>
      <c r="J597" t="s">
        <v>753</v>
      </c>
      <c r="K597" t="s">
        <v>754</v>
      </c>
      <c r="L597">
        <v>1346</v>
      </c>
      <c r="N597">
        <v>1009</v>
      </c>
      <c r="O597" t="s">
        <v>741</v>
      </c>
      <c r="P597" t="s">
        <v>741</v>
      </c>
      <c r="Q597">
        <v>1</v>
      </c>
      <c r="W597">
        <v>0</v>
      </c>
      <c r="X597">
        <v>-20334964</v>
      </c>
      <c r="Y597">
        <f t="shared" si="121"/>
        <v>0.2</v>
      </c>
      <c r="AA597">
        <v>29.29</v>
      </c>
      <c r="AB597">
        <v>0</v>
      </c>
      <c r="AC597">
        <v>0</v>
      </c>
      <c r="AD597">
        <v>0</v>
      </c>
      <c r="AE597">
        <v>29.29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M597">
        <v>-2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3</v>
      </c>
      <c r="AT597">
        <v>0.05</v>
      </c>
      <c r="AU597" t="s">
        <v>196</v>
      </c>
      <c r="AV597">
        <v>0</v>
      </c>
      <c r="AW597">
        <v>2</v>
      </c>
      <c r="AX597">
        <v>150197542</v>
      </c>
      <c r="AY597">
        <v>1</v>
      </c>
      <c r="AZ597">
        <v>0</v>
      </c>
      <c r="BA597">
        <v>597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V597">
        <v>0</v>
      </c>
      <c r="CW597">
        <v>0</v>
      </c>
      <c r="CX597">
        <f>ROUND(Y597*Source!I587,9)</f>
        <v>0.4</v>
      </c>
      <c r="CY597">
        <f>AA597</f>
        <v>29.29</v>
      </c>
      <c r="CZ597">
        <f>AE597</f>
        <v>29.29</v>
      </c>
      <c r="DA597">
        <f>AI597</f>
        <v>1</v>
      </c>
      <c r="DB597">
        <f t="shared" si="122"/>
        <v>5.84</v>
      </c>
      <c r="DC597">
        <f t="shared" si="123"/>
        <v>0</v>
      </c>
      <c r="DD597" t="s">
        <v>3</v>
      </c>
      <c r="DE597" t="s">
        <v>3</v>
      </c>
      <c r="DF597">
        <f t="shared" si="110"/>
        <v>11.72</v>
      </c>
      <c r="DG597">
        <f t="shared" si="111"/>
        <v>0</v>
      </c>
      <c r="DH597">
        <f t="shared" si="112"/>
        <v>0</v>
      </c>
      <c r="DI597">
        <f t="shared" si="113"/>
        <v>0</v>
      </c>
      <c r="DJ597">
        <f>DF597</f>
        <v>11.72</v>
      </c>
      <c r="DK597">
        <v>0</v>
      </c>
      <c r="DL597" t="s">
        <v>3</v>
      </c>
      <c r="DM597">
        <v>0</v>
      </c>
      <c r="DN597" t="s">
        <v>3</v>
      </c>
      <c r="DO597">
        <v>0</v>
      </c>
    </row>
    <row r="598" spans="1:119" x14ac:dyDescent="0.2">
      <c r="A598">
        <f>ROW(Source!A588)</f>
        <v>588</v>
      </c>
      <c r="B598">
        <v>150194011</v>
      </c>
      <c r="C598">
        <v>150197543</v>
      </c>
      <c r="D598">
        <v>147282019</v>
      </c>
      <c r="E598">
        <v>35</v>
      </c>
      <c r="F598">
        <v>1</v>
      </c>
      <c r="G598">
        <v>35</v>
      </c>
      <c r="H598">
        <v>1</v>
      </c>
      <c r="I598" t="s">
        <v>727</v>
      </c>
      <c r="J598" t="s">
        <v>3</v>
      </c>
      <c r="K598" t="s">
        <v>728</v>
      </c>
      <c r="L598">
        <v>1191</v>
      </c>
      <c r="N598">
        <v>1013</v>
      </c>
      <c r="O598" t="s">
        <v>729</v>
      </c>
      <c r="P598" t="s">
        <v>729</v>
      </c>
      <c r="Q598">
        <v>1</v>
      </c>
      <c r="W598">
        <v>0</v>
      </c>
      <c r="X598">
        <v>476480486</v>
      </c>
      <c r="Y598">
        <f>(AT598*12)</f>
        <v>3.12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M598">
        <v>-2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3</v>
      </c>
      <c r="AT598">
        <v>0.26</v>
      </c>
      <c r="AU598" t="s">
        <v>163</v>
      </c>
      <c r="AV598">
        <v>1</v>
      </c>
      <c r="AW598">
        <v>2</v>
      </c>
      <c r="AX598">
        <v>150197548</v>
      </c>
      <c r="AY598">
        <v>1</v>
      </c>
      <c r="AZ598">
        <v>0</v>
      </c>
      <c r="BA598">
        <v>598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U598">
        <f>ROUND(AT598*Source!I588*AH598*AL598,2)</f>
        <v>0</v>
      </c>
      <c r="CV598">
        <f>ROUND(Y598*Source!I588,9)</f>
        <v>12.48</v>
      </c>
      <c r="CW598">
        <v>0</v>
      </c>
      <c r="CX598">
        <f>ROUND(Y598*Source!I588,9)</f>
        <v>12.48</v>
      </c>
      <c r="CY598">
        <f>AD598</f>
        <v>0</v>
      </c>
      <c r="CZ598">
        <f>AH598</f>
        <v>0</v>
      </c>
      <c r="DA598">
        <f>AL598</f>
        <v>1</v>
      </c>
      <c r="DB598">
        <f>ROUND((ROUND(AT598*CZ598,2)*12),6)</f>
        <v>0</v>
      </c>
      <c r="DC598">
        <f>ROUND((ROUND(AT598*AG598,2)*12),6)</f>
        <v>0</v>
      </c>
      <c r="DD598" t="s">
        <v>3</v>
      </c>
      <c r="DE598" t="s">
        <v>3</v>
      </c>
      <c r="DF598">
        <f t="shared" si="110"/>
        <v>0</v>
      </c>
      <c r="DG598">
        <f t="shared" si="111"/>
        <v>0</v>
      </c>
      <c r="DH598">
        <f t="shared" si="112"/>
        <v>0</v>
      </c>
      <c r="DI598">
        <f t="shared" si="113"/>
        <v>0</v>
      </c>
      <c r="DJ598">
        <f>DI598</f>
        <v>0</v>
      </c>
      <c r="DK598">
        <v>0</v>
      </c>
      <c r="DL598" t="s">
        <v>3</v>
      </c>
      <c r="DM598">
        <v>0</v>
      </c>
      <c r="DN598" t="s">
        <v>3</v>
      </c>
      <c r="DO598">
        <v>0</v>
      </c>
    </row>
    <row r="599" spans="1:119" x14ac:dyDescent="0.2">
      <c r="A599">
        <f>ROW(Source!A588)</f>
        <v>588</v>
      </c>
      <c r="B599">
        <v>150194011</v>
      </c>
      <c r="C599">
        <v>150197543</v>
      </c>
      <c r="D599">
        <v>147297367</v>
      </c>
      <c r="E599">
        <v>1</v>
      </c>
      <c r="F599">
        <v>1</v>
      </c>
      <c r="G599">
        <v>35</v>
      </c>
      <c r="H599">
        <v>3</v>
      </c>
      <c r="I599" t="s">
        <v>752</v>
      </c>
      <c r="J599" t="s">
        <v>753</v>
      </c>
      <c r="K599" t="s">
        <v>754</v>
      </c>
      <c r="L599">
        <v>1346</v>
      </c>
      <c r="N599">
        <v>1009</v>
      </c>
      <c r="O599" t="s">
        <v>741</v>
      </c>
      <c r="P599" t="s">
        <v>741</v>
      </c>
      <c r="Q599">
        <v>1</v>
      </c>
      <c r="W599">
        <v>0</v>
      </c>
      <c r="X599">
        <v>-20334964</v>
      </c>
      <c r="Y599">
        <f>(AT599*12)</f>
        <v>2.4000000000000004</v>
      </c>
      <c r="AA599">
        <v>29.29</v>
      </c>
      <c r="AB599">
        <v>0</v>
      </c>
      <c r="AC599">
        <v>0</v>
      </c>
      <c r="AD599">
        <v>0</v>
      </c>
      <c r="AE599">
        <v>29.29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M599">
        <v>-2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3</v>
      </c>
      <c r="AT599">
        <v>0.2</v>
      </c>
      <c r="AU599" t="s">
        <v>163</v>
      </c>
      <c r="AV599">
        <v>0</v>
      </c>
      <c r="AW599">
        <v>2</v>
      </c>
      <c r="AX599">
        <v>150197549</v>
      </c>
      <c r="AY599">
        <v>1</v>
      </c>
      <c r="AZ599">
        <v>0</v>
      </c>
      <c r="BA599">
        <v>599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V599">
        <v>0</v>
      </c>
      <c r="CW599">
        <v>0</v>
      </c>
      <c r="CX599">
        <f>ROUND(Y599*Source!I588,9)</f>
        <v>9.6</v>
      </c>
      <c r="CY599">
        <f>AA599</f>
        <v>29.29</v>
      </c>
      <c r="CZ599">
        <f>AE599</f>
        <v>29.29</v>
      </c>
      <c r="DA599">
        <f>AI599</f>
        <v>1</v>
      </c>
      <c r="DB599">
        <f>ROUND((ROUND(AT599*CZ599,2)*12),6)</f>
        <v>70.319999999999993</v>
      </c>
      <c r="DC599">
        <f>ROUND((ROUND(AT599*AG599,2)*12),6)</f>
        <v>0</v>
      </c>
      <c r="DD599" t="s">
        <v>3</v>
      </c>
      <c r="DE599" t="s">
        <v>3</v>
      </c>
      <c r="DF599">
        <f t="shared" si="110"/>
        <v>281.18</v>
      </c>
      <c r="DG599">
        <f t="shared" si="111"/>
        <v>0</v>
      </c>
      <c r="DH599">
        <f t="shared" si="112"/>
        <v>0</v>
      </c>
      <c r="DI599">
        <f t="shared" si="113"/>
        <v>0</v>
      </c>
      <c r="DJ599">
        <f>DF599</f>
        <v>281.18</v>
      </c>
      <c r="DK599">
        <v>0</v>
      </c>
      <c r="DL599" t="s">
        <v>3</v>
      </c>
      <c r="DM599">
        <v>0</v>
      </c>
      <c r="DN599" t="s">
        <v>3</v>
      </c>
      <c r="DO599">
        <v>0</v>
      </c>
    </row>
    <row r="600" spans="1:119" x14ac:dyDescent="0.2">
      <c r="A600">
        <f>ROW(Source!A624)</f>
        <v>624</v>
      </c>
      <c r="B600">
        <v>150194011</v>
      </c>
      <c r="C600">
        <v>150197550</v>
      </c>
      <c r="D600">
        <v>147282019</v>
      </c>
      <c r="E600">
        <v>35</v>
      </c>
      <c r="F600">
        <v>1</v>
      </c>
      <c r="G600">
        <v>35</v>
      </c>
      <c r="H600">
        <v>1</v>
      </c>
      <c r="I600" t="s">
        <v>727</v>
      </c>
      <c r="J600" t="s">
        <v>3</v>
      </c>
      <c r="K600" t="s">
        <v>728</v>
      </c>
      <c r="L600">
        <v>1191</v>
      </c>
      <c r="N600">
        <v>1013</v>
      </c>
      <c r="O600" t="s">
        <v>729</v>
      </c>
      <c r="P600" t="s">
        <v>729</v>
      </c>
      <c r="Q600">
        <v>1</v>
      </c>
      <c r="W600">
        <v>0</v>
      </c>
      <c r="X600">
        <v>476480486</v>
      </c>
      <c r="Y600">
        <f>(AT600*8)</f>
        <v>4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M600">
        <v>-2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3</v>
      </c>
      <c r="AT600">
        <v>0.5</v>
      </c>
      <c r="AU600" t="s">
        <v>216</v>
      </c>
      <c r="AV600">
        <v>1</v>
      </c>
      <c r="AW600">
        <v>2</v>
      </c>
      <c r="AX600">
        <v>150197553</v>
      </c>
      <c r="AY600">
        <v>1</v>
      </c>
      <c r="AZ600">
        <v>0</v>
      </c>
      <c r="BA600">
        <v>600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U600">
        <f>ROUND(AT600*Source!I624*AH600*AL600,2)</f>
        <v>0</v>
      </c>
      <c r="CV600">
        <f>ROUND(Y600*Source!I624,9)</f>
        <v>28</v>
      </c>
      <c r="CW600">
        <v>0</v>
      </c>
      <c r="CX600">
        <f>ROUND(Y600*Source!I624,9)</f>
        <v>28</v>
      </c>
      <c r="CY600">
        <f>AD600</f>
        <v>0</v>
      </c>
      <c r="CZ600">
        <f>AH600</f>
        <v>0</v>
      </c>
      <c r="DA600">
        <f>AL600</f>
        <v>1</v>
      </c>
      <c r="DB600">
        <f>ROUND((ROUND(AT600*CZ600,2)*8),6)</f>
        <v>0</v>
      </c>
      <c r="DC600">
        <f>ROUND((ROUND(AT600*AG600,2)*8),6)</f>
        <v>0</v>
      </c>
      <c r="DD600" t="s">
        <v>3</v>
      </c>
      <c r="DE600" t="s">
        <v>3</v>
      </c>
      <c r="DF600">
        <f t="shared" si="110"/>
        <v>0</v>
      </c>
      <c r="DG600">
        <f t="shared" si="111"/>
        <v>0</v>
      </c>
      <c r="DH600">
        <f t="shared" si="112"/>
        <v>0</v>
      </c>
      <c r="DI600">
        <f t="shared" si="113"/>
        <v>0</v>
      </c>
      <c r="DJ600">
        <f>DI600</f>
        <v>0</v>
      </c>
      <c r="DK600">
        <v>0</v>
      </c>
      <c r="DL600" t="s">
        <v>3</v>
      </c>
      <c r="DM600">
        <v>0</v>
      </c>
      <c r="DN600" t="s">
        <v>3</v>
      </c>
      <c r="DO600">
        <v>0</v>
      </c>
    </row>
    <row r="601" spans="1:119" x14ac:dyDescent="0.2">
      <c r="A601">
        <f>ROW(Source!A625)</f>
        <v>625</v>
      </c>
      <c r="B601">
        <v>150194011</v>
      </c>
      <c r="C601">
        <v>150197554</v>
      </c>
      <c r="D601">
        <v>147282019</v>
      </c>
      <c r="E601">
        <v>35</v>
      </c>
      <c r="F601">
        <v>1</v>
      </c>
      <c r="G601">
        <v>35</v>
      </c>
      <c r="H601">
        <v>1</v>
      </c>
      <c r="I601" t="s">
        <v>727</v>
      </c>
      <c r="J601" t="s">
        <v>3</v>
      </c>
      <c r="K601" t="s">
        <v>728</v>
      </c>
      <c r="L601">
        <v>1191</v>
      </c>
      <c r="N601">
        <v>1013</v>
      </c>
      <c r="O601" t="s">
        <v>729</v>
      </c>
      <c r="P601" t="s">
        <v>729</v>
      </c>
      <c r="Q601">
        <v>1</v>
      </c>
      <c r="W601">
        <v>0</v>
      </c>
      <c r="X601">
        <v>476480486</v>
      </c>
      <c r="Y601">
        <f>(AT601*4)</f>
        <v>7.04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M601">
        <v>-2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3</v>
      </c>
      <c r="AT601">
        <v>1.76</v>
      </c>
      <c r="AU601" t="s">
        <v>196</v>
      </c>
      <c r="AV601">
        <v>1</v>
      </c>
      <c r="AW601">
        <v>2</v>
      </c>
      <c r="AX601">
        <v>150197557</v>
      </c>
      <c r="AY601">
        <v>1</v>
      </c>
      <c r="AZ601">
        <v>0</v>
      </c>
      <c r="BA601">
        <v>601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U601">
        <f>ROUND(AT601*Source!I625*AH601*AL601,2)</f>
        <v>0</v>
      </c>
      <c r="CV601">
        <f>ROUND(Y601*Source!I625,9)</f>
        <v>49.28</v>
      </c>
      <c r="CW601">
        <v>0</v>
      </c>
      <c r="CX601">
        <f>ROUND(Y601*Source!I625,9)</f>
        <v>49.28</v>
      </c>
      <c r="CY601">
        <f>AD601</f>
        <v>0</v>
      </c>
      <c r="CZ601">
        <f>AH601</f>
        <v>0</v>
      </c>
      <c r="DA601">
        <f>AL601</f>
        <v>1</v>
      </c>
      <c r="DB601">
        <f>ROUND((ROUND(AT601*CZ601,2)*4),6)</f>
        <v>0</v>
      </c>
      <c r="DC601">
        <f>ROUND((ROUND(AT601*AG601,2)*4),6)</f>
        <v>0</v>
      </c>
      <c r="DD601" t="s">
        <v>3</v>
      </c>
      <c r="DE601" t="s">
        <v>3</v>
      </c>
      <c r="DF601">
        <f t="shared" si="110"/>
        <v>0</v>
      </c>
      <c r="DG601">
        <f t="shared" si="111"/>
        <v>0</v>
      </c>
      <c r="DH601">
        <f t="shared" si="112"/>
        <v>0</v>
      </c>
      <c r="DI601">
        <f t="shared" si="113"/>
        <v>0</v>
      </c>
      <c r="DJ601">
        <f>DI601</f>
        <v>0</v>
      </c>
      <c r="DK601">
        <v>0</v>
      </c>
      <c r="DL601" t="s">
        <v>3</v>
      </c>
      <c r="DM601">
        <v>0</v>
      </c>
      <c r="DN601" t="s">
        <v>3</v>
      </c>
      <c r="DO601">
        <v>0</v>
      </c>
    </row>
    <row r="602" spans="1:119" x14ac:dyDescent="0.2">
      <c r="A602">
        <f>ROW(Source!A626)</f>
        <v>626</v>
      </c>
      <c r="B602">
        <v>150194011</v>
      </c>
      <c r="C602">
        <v>150197558</v>
      </c>
      <c r="D602">
        <v>147282019</v>
      </c>
      <c r="E602">
        <v>35</v>
      </c>
      <c r="F602">
        <v>1</v>
      </c>
      <c r="G602">
        <v>35</v>
      </c>
      <c r="H602">
        <v>1</v>
      </c>
      <c r="I602" t="s">
        <v>727</v>
      </c>
      <c r="J602" t="s">
        <v>3</v>
      </c>
      <c r="K602" t="s">
        <v>728</v>
      </c>
      <c r="L602">
        <v>1191</v>
      </c>
      <c r="N602">
        <v>1013</v>
      </c>
      <c r="O602" t="s">
        <v>729</v>
      </c>
      <c r="P602" t="s">
        <v>729</v>
      </c>
      <c r="Q602">
        <v>1</v>
      </c>
      <c r="W602">
        <v>0</v>
      </c>
      <c r="X602">
        <v>476480486</v>
      </c>
      <c r="Y602">
        <f>AT602</f>
        <v>3.38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M602">
        <v>-2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3</v>
      </c>
      <c r="AT602">
        <v>3.38</v>
      </c>
      <c r="AU602" t="s">
        <v>3</v>
      </c>
      <c r="AV602">
        <v>1</v>
      </c>
      <c r="AW602">
        <v>2</v>
      </c>
      <c r="AX602">
        <v>150197565</v>
      </c>
      <c r="AY602">
        <v>1</v>
      </c>
      <c r="AZ602">
        <v>0</v>
      </c>
      <c r="BA602">
        <v>602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U602">
        <f>ROUND(AT602*Source!I626*AH602*AL602,2)</f>
        <v>0</v>
      </c>
      <c r="CV602">
        <f>ROUND(Y602*Source!I626,9)</f>
        <v>23.66</v>
      </c>
      <c r="CW602">
        <v>0</v>
      </c>
      <c r="CX602">
        <f>ROUND(Y602*Source!I626,9)</f>
        <v>23.66</v>
      </c>
      <c r="CY602">
        <f>AD602</f>
        <v>0</v>
      </c>
      <c r="CZ602">
        <f>AH602</f>
        <v>0</v>
      </c>
      <c r="DA602">
        <f>AL602</f>
        <v>1</v>
      </c>
      <c r="DB602">
        <f>ROUND(ROUND(AT602*CZ602,2),6)</f>
        <v>0</v>
      </c>
      <c r="DC602">
        <f>ROUND(ROUND(AT602*AG602,2),6)</f>
        <v>0</v>
      </c>
      <c r="DD602" t="s">
        <v>3</v>
      </c>
      <c r="DE602" t="s">
        <v>3</v>
      </c>
      <c r="DF602">
        <f t="shared" si="110"/>
        <v>0</v>
      </c>
      <c r="DG602">
        <f t="shared" si="111"/>
        <v>0</v>
      </c>
      <c r="DH602">
        <f t="shared" si="112"/>
        <v>0</v>
      </c>
      <c r="DI602">
        <f t="shared" si="113"/>
        <v>0</v>
      </c>
      <c r="DJ602">
        <f>DI602</f>
        <v>0</v>
      </c>
      <c r="DK602">
        <v>0</v>
      </c>
      <c r="DL602" t="s">
        <v>3</v>
      </c>
      <c r="DM602">
        <v>0</v>
      </c>
      <c r="DN602" t="s">
        <v>3</v>
      </c>
      <c r="DO602">
        <v>0</v>
      </c>
    </row>
    <row r="603" spans="1:119" x14ac:dyDescent="0.2">
      <c r="A603">
        <f>ROW(Source!A626)</f>
        <v>626</v>
      </c>
      <c r="B603">
        <v>150194011</v>
      </c>
      <c r="C603">
        <v>150197558</v>
      </c>
      <c r="D603">
        <v>147297367</v>
      </c>
      <c r="E603">
        <v>1</v>
      </c>
      <c r="F603">
        <v>1</v>
      </c>
      <c r="G603">
        <v>35</v>
      </c>
      <c r="H603">
        <v>3</v>
      </c>
      <c r="I603" t="s">
        <v>752</v>
      </c>
      <c r="J603" t="s">
        <v>753</v>
      </c>
      <c r="K603" t="s">
        <v>754</v>
      </c>
      <c r="L603">
        <v>1346</v>
      </c>
      <c r="N603">
        <v>1009</v>
      </c>
      <c r="O603" t="s">
        <v>741</v>
      </c>
      <c r="P603" t="s">
        <v>741</v>
      </c>
      <c r="Q603">
        <v>1</v>
      </c>
      <c r="W603">
        <v>0</v>
      </c>
      <c r="X603">
        <v>-20334964</v>
      </c>
      <c r="Y603">
        <f>AT603</f>
        <v>0.1</v>
      </c>
      <c r="AA603">
        <v>29.29</v>
      </c>
      <c r="AB603">
        <v>0</v>
      </c>
      <c r="AC603">
        <v>0</v>
      </c>
      <c r="AD603">
        <v>0</v>
      </c>
      <c r="AE603">
        <v>29.29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M603">
        <v>-2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3</v>
      </c>
      <c r="AT603">
        <v>0.1</v>
      </c>
      <c r="AU603" t="s">
        <v>3</v>
      </c>
      <c r="AV603">
        <v>0</v>
      </c>
      <c r="AW603">
        <v>2</v>
      </c>
      <c r="AX603">
        <v>150197566</v>
      </c>
      <c r="AY603">
        <v>1</v>
      </c>
      <c r="AZ603">
        <v>0</v>
      </c>
      <c r="BA603">
        <v>603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V603">
        <v>0</v>
      </c>
      <c r="CW603">
        <v>0</v>
      </c>
      <c r="CX603">
        <f>ROUND(Y603*Source!I626,9)</f>
        <v>0.7</v>
      </c>
      <c r="CY603">
        <f>AA603</f>
        <v>29.29</v>
      </c>
      <c r="CZ603">
        <f>AE603</f>
        <v>29.29</v>
      </c>
      <c r="DA603">
        <f>AI603</f>
        <v>1</v>
      </c>
      <c r="DB603">
        <f>ROUND(ROUND(AT603*CZ603,2),6)</f>
        <v>2.93</v>
      </c>
      <c r="DC603">
        <f>ROUND(ROUND(AT603*AG603,2),6)</f>
        <v>0</v>
      </c>
      <c r="DD603" t="s">
        <v>3</v>
      </c>
      <c r="DE603" t="s">
        <v>3</v>
      </c>
      <c r="DF603">
        <f t="shared" si="110"/>
        <v>20.5</v>
      </c>
      <c r="DG603">
        <f t="shared" si="111"/>
        <v>0</v>
      </c>
      <c r="DH603">
        <f t="shared" si="112"/>
        <v>0</v>
      </c>
      <c r="DI603">
        <f t="shared" si="113"/>
        <v>0</v>
      </c>
      <c r="DJ603">
        <f>DF603</f>
        <v>20.5</v>
      </c>
      <c r="DK603">
        <v>0</v>
      </c>
      <c r="DL603" t="s">
        <v>3</v>
      </c>
      <c r="DM603">
        <v>0</v>
      </c>
      <c r="DN603" t="s">
        <v>3</v>
      </c>
      <c r="DO603">
        <v>0</v>
      </c>
    </row>
    <row r="604" spans="1:119" x14ac:dyDescent="0.2">
      <c r="A604">
        <f>ROW(Source!A626)</f>
        <v>626</v>
      </c>
      <c r="B604">
        <v>150194011</v>
      </c>
      <c r="C604">
        <v>150197558</v>
      </c>
      <c r="D604">
        <v>147286113</v>
      </c>
      <c r="E604">
        <v>35</v>
      </c>
      <c r="F604">
        <v>1</v>
      </c>
      <c r="G604">
        <v>35</v>
      </c>
      <c r="H604">
        <v>3</v>
      </c>
      <c r="I604" t="s">
        <v>777</v>
      </c>
      <c r="J604" t="s">
        <v>778</v>
      </c>
      <c r="K604" t="s">
        <v>779</v>
      </c>
      <c r="L604">
        <v>1348</v>
      </c>
      <c r="N604">
        <v>1009</v>
      </c>
      <c r="O604" t="s">
        <v>737</v>
      </c>
      <c r="P604" t="s">
        <v>737</v>
      </c>
      <c r="Q604">
        <v>1000</v>
      </c>
      <c r="W604">
        <v>0</v>
      </c>
      <c r="X604">
        <v>1308955051</v>
      </c>
      <c r="Y604">
        <f>AT604</f>
        <v>2.4000000000000001E-5</v>
      </c>
      <c r="AA604">
        <v>108449.3</v>
      </c>
      <c r="AB604">
        <v>0</v>
      </c>
      <c r="AC604">
        <v>0</v>
      </c>
      <c r="AD604">
        <v>0</v>
      </c>
      <c r="AE604">
        <v>108449.3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M604">
        <v>-2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3</v>
      </c>
      <c r="AT604">
        <v>2.4000000000000001E-5</v>
      </c>
      <c r="AU604" t="s">
        <v>3</v>
      </c>
      <c r="AV604">
        <v>0</v>
      </c>
      <c r="AW604">
        <v>2</v>
      </c>
      <c r="AX604">
        <v>150197567</v>
      </c>
      <c r="AY604">
        <v>2</v>
      </c>
      <c r="AZ604">
        <v>22528</v>
      </c>
      <c r="BA604">
        <v>604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V604">
        <v>0</v>
      </c>
      <c r="CW604">
        <v>0</v>
      </c>
      <c r="CX604">
        <f>ROUND(Y604*Source!I626,9)</f>
        <v>1.6799999999999999E-4</v>
      </c>
      <c r="CY604">
        <f>AA604</f>
        <v>108449.3</v>
      </c>
      <c r="CZ604">
        <f>AE604</f>
        <v>108449.3</v>
      </c>
      <c r="DA604">
        <f>AI604</f>
        <v>1</v>
      </c>
      <c r="DB604">
        <f>ROUND(ROUND(AT604*CZ604,2),6)</f>
        <v>2.6</v>
      </c>
      <c r="DC604">
        <f>ROUND(ROUND(AT604*AG604,2),6)</f>
        <v>0</v>
      </c>
      <c r="DD604" t="s">
        <v>3</v>
      </c>
      <c r="DE604" t="s">
        <v>3</v>
      </c>
      <c r="DF604">
        <f t="shared" si="110"/>
        <v>18.22</v>
      </c>
      <c r="DG604">
        <f t="shared" si="111"/>
        <v>0</v>
      </c>
      <c r="DH604">
        <f t="shared" si="112"/>
        <v>0</v>
      </c>
      <c r="DI604">
        <f t="shared" si="113"/>
        <v>0</v>
      </c>
      <c r="DJ604">
        <f>DF604</f>
        <v>18.22</v>
      </c>
      <c r="DK604">
        <v>0</v>
      </c>
      <c r="DL604" t="s">
        <v>3</v>
      </c>
      <c r="DM604">
        <v>0</v>
      </c>
      <c r="DN604" t="s">
        <v>3</v>
      </c>
      <c r="DO604">
        <v>0</v>
      </c>
    </row>
    <row r="605" spans="1:119" x14ac:dyDescent="0.2">
      <c r="A605">
        <f>ROW(Source!A627)</f>
        <v>627</v>
      </c>
      <c r="B605">
        <v>150194011</v>
      </c>
      <c r="C605">
        <v>150197568</v>
      </c>
      <c r="D605">
        <v>147282019</v>
      </c>
      <c r="E605">
        <v>35</v>
      </c>
      <c r="F605">
        <v>1</v>
      </c>
      <c r="G605">
        <v>35</v>
      </c>
      <c r="H605">
        <v>1</v>
      </c>
      <c r="I605" t="s">
        <v>727</v>
      </c>
      <c r="J605" t="s">
        <v>3</v>
      </c>
      <c r="K605" t="s">
        <v>728</v>
      </c>
      <c r="L605">
        <v>1191</v>
      </c>
      <c r="N605">
        <v>1013</v>
      </c>
      <c r="O605" t="s">
        <v>729</v>
      </c>
      <c r="P605" t="s">
        <v>729</v>
      </c>
      <c r="Q605">
        <v>1</v>
      </c>
      <c r="W605">
        <v>0</v>
      </c>
      <c r="X605">
        <v>476480486</v>
      </c>
      <c r="Y605">
        <f t="shared" ref="Y605:Y610" si="128">(AT605*4)</f>
        <v>0.8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M605">
        <v>-2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0.2</v>
      </c>
      <c r="AU605" t="s">
        <v>196</v>
      </c>
      <c r="AV605">
        <v>1</v>
      </c>
      <c r="AW605">
        <v>2</v>
      </c>
      <c r="AX605">
        <v>150197575</v>
      </c>
      <c r="AY605">
        <v>1</v>
      </c>
      <c r="AZ605">
        <v>0</v>
      </c>
      <c r="BA605">
        <v>605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U605">
        <f>ROUND(AT605*Source!I627*AH605*AL605,2)</f>
        <v>0</v>
      </c>
      <c r="CV605">
        <f>ROUND(Y605*Source!I627,9)</f>
        <v>3.2</v>
      </c>
      <c r="CW605">
        <v>0</v>
      </c>
      <c r="CX605">
        <f>ROUND(Y605*Source!I627,9)</f>
        <v>3.2</v>
      </c>
      <c r="CY605">
        <f>AD605</f>
        <v>0</v>
      </c>
      <c r="CZ605">
        <f>AH605</f>
        <v>0</v>
      </c>
      <c r="DA605">
        <f>AL605</f>
        <v>1</v>
      </c>
      <c r="DB605">
        <f t="shared" ref="DB605:DB610" si="129">ROUND((ROUND(AT605*CZ605,2)*4),6)</f>
        <v>0</v>
      </c>
      <c r="DC605">
        <f t="shared" ref="DC605:DC610" si="130">ROUND((ROUND(AT605*AG605,2)*4),6)</f>
        <v>0</v>
      </c>
      <c r="DD605" t="s">
        <v>3</v>
      </c>
      <c r="DE605" t="s">
        <v>3</v>
      </c>
      <c r="DF605">
        <f t="shared" si="110"/>
        <v>0</v>
      </c>
      <c r="DG605">
        <f t="shared" si="111"/>
        <v>0</v>
      </c>
      <c r="DH605">
        <f t="shared" si="112"/>
        <v>0</v>
      </c>
      <c r="DI605">
        <f t="shared" si="113"/>
        <v>0</v>
      </c>
      <c r="DJ605">
        <f>DI605</f>
        <v>0</v>
      </c>
      <c r="DK605">
        <v>0</v>
      </c>
      <c r="DL605" t="s">
        <v>3</v>
      </c>
      <c r="DM605">
        <v>0</v>
      </c>
      <c r="DN605" t="s">
        <v>3</v>
      </c>
      <c r="DO605">
        <v>0</v>
      </c>
    </row>
    <row r="606" spans="1:119" x14ac:dyDescent="0.2">
      <c r="A606">
        <f>ROW(Source!A627)</f>
        <v>627</v>
      </c>
      <c r="B606">
        <v>150194011</v>
      </c>
      <c r="C606">
        <v>150197568</v>
      </c>
      <c r="D606">
        <v>147295400</v>
      </c>
      <c r="E606">
        <v>1</v>
      </c>
      <c r="F606">
        <v>1</v>
      </c>
      <c r="G606">
        <v>35</v>
      </c>
      <c r="H606">
        <v>2</v>
      </c>
      <c r="I606" t="s">
        <v>730</v>
      </c>
      <c r="J606" t="s">
        <v>731</v>
      </c>
      <c r="K606" t="s">
        <v>732</v>
      </c>
      <c r="L606">
        <v>1368</v>
      </c>
      <c r="N606">
        <v>1011</v>
      </c>
      <c r="O606" t="s">
        <v>733</v>
      </c>
      <c r="P606" t="s">
        <v>733</v>
      </c>
      <c r="Q606">
        <v>1</v>
      </c>
      <c r="W606">
        <v>0</v>
      </c>
      <c r="X606">
        <v>-1123321947</v>
      </c>
      <c r="Y606">
        <f t="shared" si="128"/>
        <v>0.08</v>
      </c>
      <c r="AA606">
        <v>0</v>
      </c>
      <c r="AB606">
        <v>789.86</v>
      </c>
      <c r="AC606">
        <v>515.51</v>
      </c>
      <c r="AD606">
        <v>0</v>
      </c>
      <c r="AE606">
        <v>0</v>
      </c>
      <c r="AF606">
        <v>789.86</v>
      </c>
      <c r="AG606">
        <v>515.51</v>
      </c>
      <c r="AH606">
        <v>0</v>
      </c>
      <c r="AI606">
        <v>1</v>
      </c>
      <c r="AJ606">
        <v>1</v>
      </c>
      <c r="AK606">
        <v>1</v>
      </c>
      <c r="AL606">
        <v>1</v>
      </c>
      <c r="AM606">
        <v>-2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3</v>
      </c>
      <c r="AT606">
        <v>0.02</v>
      </c>
      <c r="AU606" t="s">
        <v>196</v>
      </c>
      <c r="AV606">
        <v>0</v>
      </c>
      <c r="AW606">
        <v>2</v>
      </c>
      <c r="AX606">
        <v>150197576</v>
      </c>
      <c r="AY606">
        <v>1</v>
      </c>
      <c r="AZ606">
        <v>0</v>
      </c>
      <c r="BA606">
        <v>606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V606">
        <v>0</v>
      </c>
      <c r="CW606">
        <f>ROUND(Y606*Source!I627,9)</f>
        <v>0.32</v>
      </c>
      <c r="CX606">
        <f>ROUND(Y606*Source!I627,9)</f>
        <v>0.32</v>
      </c>
      <c r="CY606">
        <f>AB606</f>
        <v>789.86</v>
      </c>
      <c r="CZ606">
        <f>AF606</f>
        <v>789.86</v>
      </c>
      <c r="DA606">
        <f>AJ606</f>
        <v>1</v>
      </c>
      <c r="DB606">
        <f t="shared" si="129"/>
        <v>63.2</v>
      </c>
      <c r="DC606">
        <f t="shared" si="130"/>
        <v>41.24</v>
      </c>
      <c r="DD606" t="s">
        <v>3</v>
      </c>
      <c r="DE606" t="s">
        <v>3</v>
      </c>
      <c r="DF606">
        <f t="shared" si="110"/>
        <v>0</v>
      </c>
      <c r="DG606">
        <f t="shared" si="111"/>
        <v>252.76</v>
      </c>
      <c r="DH606">
        <f t="shared" si="112"/>
        <v>164.96</v>
      </c>
      <c r="DI606">
        <f t="shared" si="113"/>
        <v>0</v>
      </c>
      <c r="DJ606">
        <f>DG606</f>
        <v>252.76</v>
      </c>
      <c r="DK606">
        <v>0</v>
      </c>
      <c r="DL606" t="s">
        <v>3</v>
      </c>
      <c r="DM606">
        <v>0</v>
      </c>
      <c r="DN606" t="s">
        <v>3</v>
      </c>
      <c r="DO606">
        <v>0</v>
      </c>
    </row>
    <row r="607" spans="1:119" x14ac:dyDescent="0.2">
      <c r="A607">
        <f>ROW(Source!A627)</f>
        <v>627</v>
      </c>
      <c r="B607">
        <v>150194011</v>
      </c>
      <c r="C607">
        <v>150197568</v>
      </c>
      <c r="D607">
        <v>147297367</v>
      </c>
      <c r="E607">
        <v>1</v>
      </c>
      <c r="F607">
        <v>1</v>
      </c>
      <c r="G607">
        <v>35</v>
      </c>
      <c r="H607">
        <v>3</v>
      </c>
      <c r="I607" t="s">
        <v>752</v>
      </c>
      <c r="J607" t="s">
        <v>753</v>
      </c>
      <c r="K607" t="s">
        <v>754</v>
      </c>
      <c r="L607">
        <v>1346</v>
      </c>
      <c r="N607">
        <v>1009</v>
      </c>
      <c r="O607" t="s">
        <v>741</v>
      </c>
      <c r="P607" t="s">
        <v>741</v>
      </c>
      <c r="Q607">
        <v>1</v>
      </c>
      <c r="W607">
        <v>0</v>
      </c>
      <c r="X607">
        <v>-20334964</v>
      </c>
      <c r="Y607">
        <f t="shared" si="128"/>
        <v>0.06</v>
      </c>
      <c r="AA607">
        <v>29.29</v>
      </c>
      <c r="AB607">
        <v>0</v>
      </c>
      <c r="AC607">
        <v>0</v>
      </c>
      <c r="AD607">
        <v>0</v>
      </c>
      <c r="AE607">
        <v>29.29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M607">
        <v>-2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3</v>
      </c>
      <c r="AT607">
        <v>1.4999999999999999E-2</v>
      </c>
      <c r="AU607" t="s">
        <v>196</v>
      </c>
      <c r="AV607">
        <v>0</v>
      </c>
      <c r="AW607">
        <v>2</v>
      </c>
      <c r="AX607">
        <v>150197577</v>
      </c>
      <c r="AY607">
        <v>1</v>
      </c>
      <c r="AZ607">
        <v>0</v>
      </c>
      <c r="BA607">
        <v>607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V607">
        <v>0</v>
      </c>
      <c r="CW607">
        <v>0</v>
      </c>
      <c r="CX607">
        <f>ROUND(Y607*Source!I627,9)</f>
        <v>0.24</v>
      </c>
      <c r="CY607">
        <f>AA607</f>
        <v>29.29</v>
      </c>
      <c r="CZ607">
        <f>AE607</f>
        <v>29.29</v>
      </c>
      <c r="DA607">
        <f>AI607</f>
        <v>1</v>
      </c>
      <c r="DB607">
        <f t="shared" si="129"/>
        <v>1.76</v>
      </c>
      <c r="DC607">
        <f t="shared" si="130"/>
        <v>0</v>
      </c>
      <c r="DD607" t="s">
        <v>3</v>
      </c>
      <c r="DE607" t="s">
        <v>3</v>
      </c>
      <c r="DF607">
        <f t="shared" si="110"/>
        <v>7.03</v>
      </c>
      <c r="DG607">
        <f t="shared" si="111"/>
        <v>0</v>
      </c>
      <c r="DH607">
        <f t="shared" si="112"/>
        <v>0</v>
      </c>
      <c r="DI607">
        <f t="shared" si="113"/>
        <v>0</v>
      </c>
      <c r="DJ607">
        <f>DF607</f>
        <v>7.03</v>
      </c>
      <c r="DK607">
        <v>0</v>
      </c>
      <c r="DL607" t="s">
        <v>3</v>
      </c>
      <c r="DM607">
        <v>0</v>
      </c>
      <c r="DN607" t="s">
        <v>3</v>
      </c>
      <c r="DO607">
        <v>0</v>
      </c>
    </row>
    <row r="608" spans="1:119" x14ac:dyDescent="0.2">
      <c r="A608">
        <f>ROW(Source!A628)</f>
        <v>628</v>
      </c>
      <c r="B608">
        <v>150194011</v>
      </c>
      <c r="C608">
        <v>150197578</v>
      </c>
      <c r="D608">
        <v>147282019</v>
      </c>
      <c r="E608">
        <v>35</v>
      </c>
      <c r="F608">
        <v>1</v>
      </c>
      <c r="G608">
        <v>35</v>
      </c>
      <c r="H608">
        <v>1</v>
      </c>
      <c r="I608" t="s">
        <v>727</v>
      </c>
      <c r="J608" t="s">
        <v>3</v>
      </c>
      <c r="K608" t="s">
        <v>728</v>
      </c>
      <c r="L608">
        <v>1191</v>
      </c>
      <c r="N608">
        <v>1013</v>
      </c>
      <c r="O608" t="s">
        <v>729</v>
      </c>
      <c r="P608" t="s">
        <v>729</v>
      </c>
      <c r="Q608">
        <v>1</v>
      </c>
      <c r="W608">
        <v>0</v>
      </c>
      <c r="X608">
        <v>476480486</v>
      </c>
      <c r="Y608">
        <f t="shared" si="128"/>
        <v>3.2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M608">
        <v>-2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3</v>
      </c>
      <c r="AT608">
        <v>0.8</v>
      </c>
      <c r="AU608" t="s">
        <v>196</v>
      </c>
      <c r="AV608">
        <v>1</v>
      </c>
      <c r="AW608">
        <v>2</v>
      </c>
      <c r="AX608">
        <v>150197585</v>
      </c>
      <c r="AY608">
        <v>1</v>
      </c>
      <c r="AZ608">
        <v>0</v>
      </c>
      <c r="BA608">
        <v>608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U608">
        <f>ROUND(AT608*Source!I628*AH608*AL608,2)</f>
        <v>0</v>
      </c>
      <c r="CV608">
        <f>ROUND(Y608*Source!I628,9)</f>
        <v>73.599999999999994</v>
      </c>
      <c r="CW608">
        <v>0</v>
      </c>
      <c r="CX608">
        <f>ROUND(Y608*Source!I628,9)</f>
        <v>73.599999999999994</v>
      </c>
      <c r="CY608">
        <f>AD608</f>
        <v>0</v>
      </c>
      <c r="CZ608">
        <f>AH608</f>
        <v>0</v>
      </c>
      <c r="DA608">
        <f>AL608</f>
        <v>1</v>
      </c>
      <c r="DB608">
        <f t="shared" si="129"/>
        <v>0</v>
      </c>
      <c r="DC608">
        <f t="shared" si="130"/>
        <v>0</v>
      </c>
      <c r="DD608" t="s">
        <v>3</v>
      </c>
      <c r="DE608" t="s">
        <v>3</v>
      </c>
      <c r="DF608">
        <f t="shared" si="110"/>
        <v>0</v>
      </c>
      <c r="DG608">
        <f t="shared" si="111"/>
        <v>0</v>
      </c>
      <c r="DH608">
        <f t="shared" si="112"/>
        <v>0</v>
      </c>
      <c r="DI608">
        <f t="shared" si="113"/>
        <v>0</v>
      </c>
      <c r="DJ608">
        <f>DI608</f>
        <v>0</v>
      </c>
      <c r="DK608">
        <v>0</v>
      </c>
      <c r="DL608" t="s">
        <v>3</v>
      </c>
      <c r="DM608">
        <v>0</v>
      </c>
      <c r="DN608" t="s">
        <v>3</v>
      </c>
      <c r="DO608">
        <v>0</v>
      </c>
    </row>
    <row r="609" spans="1:119" x14ac:dyDescent="0.2">
      <c r="A609">
        <f>ROW(Source!A628)</f>
        <v>628</v>
      </c>
      <c r="B609">
        <v>150194011</v>
      </c>
      <c r="C609">
        <v>150197578</v>
      </c>
      <c r="D609">
        <v>147295400</v>
      </c>
      <c r="E609">
        <v>1</v>
      </c>
      <c r="F609">
        <v>1</v>
      </c>
      <c r="G609">
        <v>35</v>
      </c>
      <c r="H609">
        <v>2</v>
      </c>
      <c r="I609" t="s">
        <v>730</v>
      </c>
      <c r="J609" t="s">
        <v>731</v>
      </c>
      <c r="K609" t="s">
        <v>732</v>
      </c>
      <c r="L609">
        <v>1368</v>
      </c>
      <c r="N609">
        <v>1011</v>
      </c>
      <c r="O609" t="s">
        <v>733</v>
      </c>
      <c r="P609" t="s">
        <v>733</v>
      </c>
      <c r="Q609">
        <v>1</v>
      </c>
      <c r="W609">
        <v>0</v>
      </c>
      <c r="X609">
        <v>-1123321947</v>
      </c>
      <c r="Y609">
        <f t="shared" si="128"/>
        <v>0.16</v>
      </c>
      <c r="AA609">
        <v>0</v>
      </c>
      <c r="AB609">
        <v>789.86</v>
      </c>
      <c r="AC609">
        <v>515.51</v>
      </c>
      <c r="AD609">
        <v>0</v>
      </c>
      <c r="AE609">
        <v>0</v>
      </c>
      <c r="AF609">
        <v>789.86</v>
      </c>
      <c r="AG609">
        <v>515.51</v>
      </c>
      <c r="AH609">
        <v>0</v>
      </c>
      <c r="AI609">
        <v>1</v>
      </c>
      <c r="AJ609">
        <v>1</v>
      </c>
      <c r="AK609">
        <v>1</v>
      </c>
      <c r="AL609">
        <v>1</v>
      </c>
      <c r="AM609">
        <v>-2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0.04</v>
      </c>
      <c r="AU609" t="s">
        <v>196</v>
      </c>
      <c r="AV609">
        <v>0</v>
      </c>
      <c r="AW609">
        <v>2</v>
      </c>
      <c r="AX609">
        <v>150197586</v>
      </c>
      <c r="AY609">
        <v>1</v>
      </c>
      <c r="AZ609">
        <v>0</v>
      </c>
      <c r="BA609">
        <v>609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V609">
        <v>0</v>
      </c>
      <c r="CW609">
        <f>ROUND(Y609*Source!I628,9)</f>
        <v>3.68</v>
      </c>
      <c r="CX609">
        <f>ROUND(Y609*Source!I628,9)</f>
        <v>3.68</v>
      </c>
      <c r="CY609">
        <f>AB609</f>
        <v>789.86</v>
      </c>
      <c r="CZ609">
        <f>AF609</f>
        <v>789.86</v>
      </c>
      <c r="DA609">
        <f>AJ609</f>
        <v>1</v>
      </c>
      <c r="DB609">
        <f t="shared" si="129"/>
        <v>126.36</v>
      </c>
      <c r="DC609">
        <f t="shared" si="130"/>
        <v>82.48</v>
      </c>
      <c r="DD609" t="s">
        <v>3</v>
      </c>
      <c r="DE609" t="s">
        <v>3</v>
      </c>
      <c r="DF609">
        <f t="shared" si="110"/>
        <v>0</v>
      </c>
      <c r="DG609">
        <f t="shared" si="111"/>
        <v>2906.68</v>
      </c>
      <c r="DH609">
        <f t="shared" si="112"/>
        <v>1897.08</v>
      </c>
      <c r="DI609">
        <f t="shared" si="113"/>
        <v>0</v>
      </c>
      <c r="DJ609">
        <f>DG609</f>
        <v>2906.68</v>
      </c>
      <c r="DK609">
        <v>0</v>
      </c>
      <c r="DL609" t="s">
        <v>3</v>
      </c>
      <c r="DM609">
        <v>0</v>
      </c>
      <c r="DN609" t="s">
        <v>3</v>
      </c>
      <c r="DO609">
        <v>0</v>
      </c>
    </row>
    <row r="610" spans="1:119" x14ac:dyDescent="0.2">
      <c r="A610">
        <f>ROW(Source!A628)</f>
        <v>628</v>
      </c>
      <c r="B610">
        <v>150194011</v>
      </c>
      <c r="C610">
        <v>150197578</v>
      </c>
      <c r="D610">
        <v>147297367</v>
      </c>
      <c r="E610">
        <v>1</v>
      </c>
      <c r="F610">
        <v>1</v>
      </c>
      <c r="G610">
        <v>35</v>
      </c>
      <c r="H610">
        <v>3</v>
      </c>
      <c r="I610" t="s">
        <v>752</v>
      </c>
      <c r="J610" t="s">
        <v>753</v>
      </c>
      <c r="K610" t="s">
        <v>754</v>
      </c>
      <c r="L610">
        <v>1346</v>
      </c>
      <c r="N610">
        <v>1009</v>
      </c>
      <c r="O610" t="s">
        <v>741</v>
      </c>
      <c r="P610" t="s">
        <v>741</v>
      </c>
      <c r="Q610">
        <v>1</v>
      </c>
      <c r="W610">
        <v>0</v>
      </c>
      <c r="X610">
        <v>-20334964</v>
      </c>
      <c r="Y610">
        <f t="shared" si="128"/>
        <v>0.1</v>
      </c>
      <c r="AA610">
        <v>29.29</v>
      </c>
      <c r="AB610">
        <v>0</v>
      </c>
      <c r="AC610">
        <v>0</v>
      </c>
      <c r="AD610">
        <v>0</v>
      </c>
      <c r="AE610">
        <v>29.29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M610">
        <v>-2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3</v>
      </c>
      <c r="AT610">
        <v>2.5000000000000001E-2</v>
      </c>
      <c r="AU610" t="s">
        <v>196</v>
      </c>
      <c r="AV610">
        <v>0</v>
      </c>
      <c r="AW610">
        <v>2</v>
      </c>
      <c r="AX610">
        <v>150197587</v>
      </c>
      <c r="AY610">
        <v>1</v>
      </c>
      <c r="AZ610">
        <v>0</v>
      </c>
      <c r="BA610">
        <v>610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V610">
        <v>0</v>
      </c>
      <c r="CW610">
        <v>0</v>
      </c>
      <c r="CX610">
        <f>ROUND(Y610*Source!I628,9)</f>
        <v>2.2999999999999998</v>
      </c>
      <c r="CY610">
        <f>AA610</f>
        <v>29.29</v>
      </c>
      <c r="CZ610">
        <f>AE610</f>
        <v>29.29</v>
      </c>
      <c r="DA610">
        <f>AI610</f>
        <v>1</v>
      </c>
      <c r="DB610">
        <f t="shared" si="129"/>
        <v>2.92</v>
      </c>
      <c r="DC610">
        <f t="shared" si="130"/>
        <v>0</v>
      </c>
      <c r="DD610" t="s">
        <v>3</v>
      </c>
      <c r="DE610" t="s">
        <v>3</v>
      </c>
      <c r="DF610">
        <f t="shared" si="110"/>
        <v>67.37</v>
      </c>
      <c r="DG610">
        <f t="shared" si="111"/>
        <v>0</v>
      </c>
      <c r="DH610">
        <f t="shared" si="112"/>
        <v>0</v>
      </c>
      <c r="DI610">
        <f t="shared" si="113"/>
        <v>0</v>
      </c>
      <c r="DJ610">
        <f>DF610</f>
        <v>67.37</v>
      </c>
      <c r="DK610">
        <v>0</v>
      </c>
      <c r="DL610" t="s">
        <v>3</v>
      </c>
      <c r="DM610">
        <v>0</v>
      </c>
      <c r="DN610" t="s">
        <v>3</v>
      </c>
      <c r="DO610">
        <v>0</v>
      </c>
    </row>
    <row r="611" spans="1:119" x14ac:dyDescent="0.2">
      <c r="A611">
        <f>ROW(Source!A698)</f>
        <v>698</v>
      </c>
      <c r="B611">
        <v>150194011</v>
      </c>
      <c r="C611">
        <v>150197588</v>
      </c>
      <c r="D611">
        <v>147282019</v>
      </c>
      <c r="E611">
        <v>35</v>
      </c>
      <c r="F611">
        <v>1</v>
      </c>
      <c r="G611">
        <v>35</v>
      </c>
      <c r="H611">
        <v>1</v>
      </c>
      <c r="I611" t="s">
        <v>727</v>
      </c>
      <c r="J611" t="s">
        <v>3</v>
      </c>
      <c r="K611" t="s">
        <v>728</v>
      </c>
      <c r="L611">
        <v>1191</v>
      </c>
      <c r="N611">
        <v>1013</v>
      </c>
      <c r="O611" t="s">
        <v>729</v>
      </c>
      <c r="P611" t="s">
        <v>729</v>
      </c>
      <c r="Q611">
        <v>1</v>
      </c>
      <c r="W611">
        <v>0</v>
      </c>
      <c r="X611">
        <v>476480486</v>
      </c>
      <c r="Y611">
        <f>AT611</f>
        <v>0.22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M611">
        <v>-2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3</v>
      </c>
      <c r="AT611">
        <v>0.22</v>
      </c>
      <c r="AU611" t="s">
        <v>3</v>
      </c>
      <c r="AV611">
        <v>1</v>
      </c>
      <c r="AW611">
        <v>2</v>
      </c>
      <c r="AX611">
        <v>150197599</v>
      </c>
      <c r="AY611">
        <v>1</v>
      </c>
      <c r="AZ611">
        <v>0</v>
      </c>
      <c r="BA611">
        <v>611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U611">
        <f>ROUND(AT611*Source!I698*AH611*AL611,2)</f>
        <v>0</v>
      </c>
      <c r="CV611">
        <f>ROUND(Y611*Source!I698,9)</f>
        <v>0.66</v>
      </c>
      <c r="CW611">
        <v>0</v>
      </c>
      <c r="CX611">
        <f>ROUND(Y611*Source!I698,9)</f>
        <v>0.66</v>
      </c>
      <c r="CY611">
        <f>AD611</f>
        <v>0</v>
      </c>
      <c r="CZ611">
        <f>AH611</f>
        <v>0</v>
      </c>
      <c r="DA611">
        <f>AL611</f>
        <v>1</v>
      </c>
      <c r="DB611">
        <f>ROUND(ROUND(AT611*CZ611,2),6)</f>
        <v>0</v>
      </c>
      <c r="DC611">
        <f>ROUND(ROUND(AT611*AG611,2),6)</f>
        <v>0</v>
      </c>
      <c r="DD611" t="s">
        <v>3</v>
      </c>
      <c r="DE611" t="s">
        <v>3</v>
      </c>
      <c r="DF611">
        <f t="shared" si="110"/>
        <v>0</v>
      </c>
      <c r="DG611">
        <f t="shared" si="111"/>
        <v>0</v>
      </c>
      <c r="DH611">
        <f t="shared" si="112"/>
        <v>0</v>
      </c>
      <c r="DI611">
        <f t="shared" si="113"/>
        <v>0</v>
      </c>
      <c r="DJ611">
        <f>DI611</f>
        <v>0</v>
      </c>
      <c r="DK611">
        <v>0</v>
      </c>
      <c r="DL611" t="s">
        <v>3</v>
      </c>
      <c r="DM611">
        <v>0</v>
      </c>
      <c r="DN611" t="s">
        <v>3</v>
      </c>
      <c r="DO611">
        <v>0</v>
      </c>
    </row>
    <row r="612" spans="1:119" x14ac:dyDescent="0.2">
      <c r="A612">
        <f>ROW(Source!A698)</f>
        <v>698</v>
      </c>
      <c r="B612">
        <v>150194011</v>
      </c>
      <c r="C612">
        <v>150197588</v>
      </c>
      <c r="D612">
        <v>147297319</v>
      </c>
      <c r="E612">
        <v>1</v>
      </c>
      <c r="F612">
        <v>1</v>
      </c>
      <c r="G612">
        <v>35</v>
      </c>
      <c r="H612">
        <v>3</v>
      </c>
      <c r="I612" t="s">
        <v>738</v>
      </c>
      <c r="J612" t="s">
        <v>739</v>
      </c>
      <c r="K612" t="s">
        <v>740</v>
      </c>
      <c r="L612">
        <v>1346</v>
      </c>
      <c r="N612">
        <v>1009</v>
      </c>
      <c r="O612" t="s">
        <v>741</v>
      </c>
      <c r="P612" t="s">
        <v>741</v>
      </c>
      <c r="Q612">
        <v>1</v>
      </c>
      <c r="W612">
        <v>0</v>
      </c>
      <c r="X612">
        <v>1286462142</v>
      </c>
      <c r="Y612">
        <f>AT612</f>
        <v>5.0000000000000001E-4</v>
      </c>
      <c r="AA612">
        <v>412.97</v>
      </c>
      <c r="AB612">
        <v>0</v>
      </c>
      <c r="AC612">
        <v>0</v>
      </c>
      <c r="AD612">
        <v>0</v>
      </c>
      <c r="AE612">
        <v>412.97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M612">
        <v>-2</v>
      </c>
      <c r="AN612">
        <v>0</v>
      </c>
      <c r="AO612">
        <v>1</v>
      </c>
      <c r="AP612">
        <v>1</v>
      </c>
      <c r="AQ612">
        <v>0</v>
      </c>
      <c r="AR612">
        <v>0</v>
      </c>
      <c r="AS612" t="s">
        <v>3</v>
      </c>
      <c r="AT612">
        <v>5.0000000000000001E-4</v>
      </c>
      <c r="AU612" t="s">
        <v>3</v>
      </c>
      <c r="AV612">
        <v>0</v>
      </c>
      <c r="AW612">
        <v>2</v>
      </c>
      <c r="AX612">
        <v>150197600</v>
      </c>
      <c r="AY612">
        <v>1</v>
      </c>
      <c r="AZ612">
        <v>0</v>
      </c>
      <c r="BA612">
        <v>612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V612">
        <v>0</v>
      </c>
      <c r="CW612">
        <v>0</v>
      </c>
      <c r="CX612">
        <f>ROUND(Y612*Source!I698,9)</f>
        <v>1.5E-3</v>
      </c>
      <c r="CY612">
        <f>AA612</f>
        <v>412.97</v>
      </c>
      <c r="CZ612">
        <f>AE612</f>
        <v>412.97</v>
      </c>
      <c r="DA612">
        <f>AI612</f>
        <v>1</v>
      </c>
      <c r="DB612">
        <f>ROUND(ROUND(AT612*CZ612,2),6)</f>
        <v>0.21</v>
      </c>
      <c r="DC612">
        <f>ROUND(ROUND(AT612*AG612,2),6)</f>
        <v>0</v>
      </c>
      <c r="DD612" t="s">
        <v>3</v>
      </c>
      <c r="DE612" t="s">
        <v>3</v>
      </c>
      <c r="DF612">
        <f t="shared" si="110"/>
        <v>0.62</v>
      </c>
      <c r="DG612">
        <f t="shared" si="111"/>
        <v>0</v>
      </c>
      <c r="DH612">
        <f t="shared" si="112"/>
        <v>0</v>
      </c>
      <c r="DI612">
        <f t="shared" si="113"/>
        <v>0</v>
      </c>
      <c r="DJ612">
        <f>DF612</f>
        <v>0.62</v>
      </c>
      <c r="DK612">
        <v>0</v>
      </c>
      <c r="DL612" t="s">
        <v>3</v>
      </c>
      <c r="DM612">
        <v>0</v>
      </c>
      <c r="DN612" t="s">
        <v>3</v>
      </c>
      <c r="DO612">
        <v>0</v>
      </c>
    </row>
    <row r="613" spans="1:119" x14ac:dyDescent="0.2">
      <c r="A613">
        <f>ROW(Source!A698)</f>
        <v>698</v>
      </c>
      <c r="B613">
        <v>150194011</v>
      </c>
      <c r="C613">
        <v>150197588</v>
      </c>
      <c r="D613">
        <v>147297361</v>
      </c>
      <c r="E613">
        <v>1</v>
      </c>
      <c r="F613">
        <v>1</v>
      </c>
      <c r="G613">
        <v>35</v>
      </c>
      <c r="H613">
        <v>3</v>
      </c>
      <c r="I613" t="s">
        <v>748</v>
      </c>
      <c r="J613" t="s">
        <v>749</v>
      </c>
      <c r="K613" t="s">
        <v>750</v>
      </c>
      <c r="L613">
        <v>1327</v>
      </c>
      <c r="N613">
        <v>1005</v>
      </c>
      <c r="O613" t="s">
        <v>751</v>
      </c>
      <c r="P613" t="s">
        <v>751</v>
      </c>
      <c r="Q613">
        <v>1</v>
      </c>
      <c r="W613">
        <v>0</v>
      </c>
      <c r="X613">
        <v>1402440005</v>
      </c>
      <c r="Y613">
        <f>AT613</f>
        <v>0.1</v>
      </c>
      <c r="AA613">
        <v>48.08</v>
      </c>
      <c r="AB613">
        <v>0</v>
      </c>
      <c r="AC613">
        <v>0</v>
      </c>
      <c r="AD613">
        <v>0</v>
      </c>
      <c r="AE613">
        <v>48.08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M613">
        <v>-2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3</v>
      </c>
      <c r="AT613">
        <v>0.1</v>
      </c>
      <c r="AU613" t="s">
        <v>3</v>
      </c>
      <c r="AV613">
        <v>0</v>
      </c>
      <c r="AW613">
        <v>2</v>
      </c>
      <c r="AX613">
        <v>150197601</v>
      </c>
      <c r="AY613">
        <v>1</v>
      </c>
      <c r="AZ613">
        <v>0</v>
      </c>
      <c r="BA613">
        <v>613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V613">
        <v>0</v>
      </c>
      <c r="CW613">
        <v>0</v>
      </c>
      <c r="CX613">
        <f>ROUND(Y613*Source!I698,9)</f>
        <v>0.3</v>
      </c>
      <c r="CY613">
        <f>AA613</f>
        <v>48.08</v>
      </c>
      <c r="CZ613">
        <f>AE613</f>
        <v>48.08</v>
      </c>
      <c r="DA613">
        <f>AI613</f>
        <v>1</v>
      </c>
      <c r="DB613">
        <f>ROUND(ROUND(AT613*CZ613,2),6)</f>
        <v>4.8099999999999996</v>
      </c>
      <c r="DC613">
        <f>ROUND(ROUND(AT613*AG613,2),6)</f>
        <v>0</v>
      </c>
      <c r="DD613" t="s">
        <v>3</v>
      </c>
      <c r="DE613" t="s">
        <v>3</v>
      </c>
      <c r="DF613">
        <f t="shared" si="110"/>
        <v>14.42</v>
      </c>
      <c r="DG613">
        <f t="shared" si="111"/>
        <v>0</v>
      </c>
      <c r="DH613">
        <f t="shared" si="112"/>
        <v>0</v>
      </c>
      <c r="DI613">
        <f t="shared" si="113"/>
        <v>0</v>
      </c>
      <c r="DJ613">
        <f>DF613</f>
        <v>14.42</v>
      </c>
      <c r="DK613">
        <v>0</v>
      </c>
      <c r="DL613" t="s">
        <v>3</v>
      </c>
      <c r="DM613">
        <v>0</v>
      </c>
      <c r="DN613" t="s">
        <v>3</v>
      </c>
      <c r="DO613">
        <v>0</v>
      </c>
    </row>
    <row r="614" spans="1:119" x14ac:dyDescent="0.2">
      <c r="A614">
        <f>ROW(Source!A698)</f>
        <v>698</v>
      </c>
      <c r="B614">
        <v>150194011</v>
      </c>
      <c r="C614">
        <v>150197588</v>
      </c>
      <c r="D614">
        <v>147297367</v>
      </c>
      <c r="E614">
        <v>1</v>
      </c>
      <c r="F614">
        <v>1</v>
      </c>
      <c r="G614">
        <v>35</v>
      </c>
      <c r="H614">
        <v>3</v>
      </c>
      <c r="I614" t="s">
        <v>752</v>
      </c>
      <c r="J614" t="s">
        <v>753</v>
      </c>
      <c r="K614" t="s">
        <v>754</v>
      </c>
      <c r="L614">
        <v>1346</v>
      </c>
      <c r="N614">
        <v>1009</v>
      </c>
      <c r="O614" t="s">
        <v>741</v>
      </c>
      <c r="P614" t="s">
        <v>741</v>
      </c>
      <c r="Q614">
        <v>1</v>
      </c>
      <c r="W614">
        <v>0</v>
      </c>
      <c r="X614">
        <v>-20334964</v>
      </c>
      <c r="Y614">
        <f>AT614</f>
        <v>0.05</v>
      </c>
      <c r="AA614">
        <v>29.29</v>
      </c>
      <c r="AB614">
        <v>0</v>
      </c>
      <c r="AC614">
        <v>0</v>
      </c>
      <c r="AD614">
        <v>0</v>
      </c>
      <c r="AE614">
        <v>29.29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M614">
        <v>-2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3</v>
      </c>
      <c r="AT614">
        <v>0.05</v>
      </c>
      <c r="AU614" t="s">
        <v>3</v>
      </c>
      <c r="AV614">
        <v>0</v>
      </c>
      <c r="AW614">
        <v>2</v>
      </c>
      <c r="AX614">
        <v>150197602</v>
      </c>
      <c r="AY614">
        <v>1</v>
      </c>
      <c r="AZ614">
        <v>0</v>
      </c>
      <c r="BA614">
        <v>614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V614">
        <v>0</v>
      </c>
      <c r="CW614">
        <v>0</v>
      </c>
      <c r="CX614">
        <f>ROUND(Y614*Source!I698,9)</f>
        <v>0.15</v>
      </c>
      <c r="CY614">
        <f>AA614</f>
        <v>29.29</v>
      </c>
      <c r="CZ614">
        <f>AE614</f>
        <v>29.29</v>
      </c>
      <c r="DA614">
        <f>AI614</f>
        <v>1</v>
      </c>
      <c r="DB614">
        <f>ROUND(ROUND(AT614*CZ614,2),6)</f>
        <v>1.46</v>
      </c>
      <c r="DC614">
        <f>ROUND(ROUND(AT614*AG614,2),6)</f>
        <v>0</v>
      </c>
      <c r="DD614" t="s">
        <v>3</v>
      </c>
      <c r="DE614" t="s">
        <v>3</v>
      </c>
      <c r="DF614">
        <f t="shared" si="110"/>
        <v>4.3899999999999997</v>
      </c>
      <c r="DG614">
        <f t="shared" si="111"/>
        <v>0</v>
      </c>
      <c r="DH614">
        <f t="shared" si="112"/>
        <v>0</v>
      </c>
      <c r="DI614">
        <f t="shared" si="113"/>
        <v>0</v>
      </c>
      <c r="DJ614">
        <f>DF614</f>
        <v>4.3899999999999997</v>
      </c>
      <c r="DK614">
        <v>0</v>
      </c>
      <c r="DL614" t="s">
        <v>3</v>
      </c>
      <c r="DM614">
        <v>0</v>
      </c>
      <c r="DN614" t="s">
        <v>3</v>
      </c>
      <c r="DO614">
        <v>0</v>
      </c>
    </row>
    <row r="615" spans="1:119" x14ac:dyDescent="0.2">
      <c r="A615">
        <f>ROW(Source!A698)</f>
        <v>698</v>
      </c>
      <c r="B615">
        <v>150194011</v>
      </c>
      <c r="C615">
        <v>150197588</v>
      </c>
      <c r="D615">
        <v>147297930</v>
      </c>
      <c r="E615">
        <v>1</v>
      </c>
      <c r="F615">
        <v>1</v>
      </c>
      <c r="G615">
        <v>35</v>
      </c>
      <c r="H615">
        <v>3</v>
      </c>
      <c r="I615" t="s">
        <v>762</v>
      </c>
      <c r="J615" t="s">
        <v>763</v>
      </c>
      <c r="K615" t="s">
        <v>764</v>
      </c>
      <c r="L615">
        <v>1327</v>
      </c>
      <c r="N615">
        <v>1005</v>
      </c>
      <c r="O615" t="s">
        <v>751</v>
      </c>
      <c r="P615" t="s">
        <v>751</v>
      </c>
      <c r="Q615">
        <v>1</v>
      </c>
      <c r="W615">
        <v>0</v>
      </c>
      <c r="X615">
        <v>189364196</v>
      </c>
      <c r="Y615">
        <f>AT615</f>
        <v>0.01</v>
      </c>
      <c r="AA615">
        <v>429.34</v>
      </c>
      <c r="AB615">
        <v>0</v>
      </c>
      <c r="AC615">
        <v>0</v>
      </c>
      <c r="AD615">
        <v>0</v>
      </c>
      <c r="AE615">
        <v>429.34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M615">
        <v>-2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3</v>
      </c>
      <c r="AT615">
        <v>0.01</v>
      </c>
      <c r="AU615" t="s">
        <v>3</v>
      </c>
      <c r="AV615">
        <v>0</v>
      </c>
      <c r="AW615">
        <v>2</v>
      </c>
      <c r="AX615">
        <v>150197603</v>
      </c>
      <c r="AY615">
        <v>1</v>
      </c>
      <c r="AZ615">
        <v>0</v>
      </c>
      <c r="BA615">
        <v>615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V615">
        <v>0</v>
      </c>
      <c r="CW615">
        <v>0</v>
      </c>
      <c r="CX615">
        <f>ROUND(Y615*Source!I698,9)</f>
        <v>0.03</v>
      </c>
      <c r="CY615">
        <f>AA615</f>
        <v>429.34</v>
      </c>
      <c r="CZ615">
        <f>AE615</f>
        <v>429.34</v>
      </c>
      <c r="DA615">
        <f>AI615</f>
        <v>1</v>
      </c>
      <c r="DB615">
        <f>ROUND(ROUND(AT615*CZ615,2),6)</f>
        <v>4.29</v>
      </c>
      <c r="DC615">
        <f>ROUND(ROUND(AT615*AG615,2),6)</f>
        <v>0</v>
      </c>
      <c r="DD615" t="s">
        <v>3</v>
      </c>
      <c r="DE615" t="s">
        <v>3</v>
      </c>
      <c r="DF615">
        <f t="shared" si="110"/>
        <v>12.88</v>
      </c>
      <c r="DG615">
        <f t="shared" si="111"/>
        <v>0</v>
      </c>
      <c r="DH615">
        <f t="shared" si="112"/>
        <v>0</v>
      </c>
      <c r="DI615">
        <f t="shared" si="113"/>
        <v>0</v>
      </c>
      <c r="DJ615">
        <f>DF615</f>
        <v>12.88</v>
      </c>
      <c r="DK615">
        <v>0</v>
      </c>
      <c r="DL615" t="s">
        <v>3</v>
      </c>
      <c r="DM615">
        <v>0</v>
      </c>
      <c r="DN615" t="s">
        <v>3</v>
      </c>
      <c r="DO615">
        <v>0</v>
      </c>
    </row>
    <row r="616" spans="1:119" x14ac:dyDescent="0.2">
      <c r="A616">
        <f>ROW(Source!A699)</f>
        <v>699</v>
      </c>
      <c r="B616">
        <v>150194011</v>
      </c>
      <c r="C616">
        <v>150197604</v>
      </c>
      <c r="D616">
        <v>147282019</v>
      </c>
      <c r="E616">
        <v>35</v>
      </c>
      <c r="F616">
        <v>1</v>
      </c>
      <c r="G616">
        <v>35</v>
      </c>
      <c r="H616">
        <v>1</v>
      </c>
      <c r="I616" t="s">
        <v>727</v>
      </c>
      <c r="J616" t="s">
        <v>3</v>
      </c>
      <c r="K616" t="s">
        <v>728</v>
      </c>
      <c r="L616">
        <v>1191</v>
      </c>
      <c r="N616">
        <v>1013</v>
      </c>
      <c r="O616" t="s">
        <v>729</v>
      </c>
      <c r="P616" t="s">
        <v>729</v>
      </c>
      <c r="Q616">
        <v>1</v>
      </c>
      <c r="W616">
        <v>0</v>
      </c>
      <c r="X616">
        <v>476480486</v>
      </c>
      <c r="Y616">
        <f>(AT616*11)</f>
        <v>1.21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M616">
        <v>-2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3</v>
      </c>
      <c r="AT616">
        <v>0.11</v>
      </c>
      <c r="AU616" t="s">
        <v>33</v>
      </c>
      <c r="AV616">
        <v>1</v>
      </c>
      <c r="AW616">
        <v>2</v>
      </c>
      <c r="AX616">
        <v>150197611</v>
      </c>
      <c r="AY616">
        <v>1</v>
      </c>
      <c r="AZ616">
        <v>0</v>
      </c>
      <c r="BA616">
        <v>616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U616">
        <f>ROUND(AT616*Source!I699*AH616*AL616,2)</f>
        <v>0</v>
      </c>
      <c r="CV616">
        <f>ROUND(Y616*Source!I699,9)</f>
        <v>3.63</v>
      </c>
      <c r="CW616">
        <v>0</v>
      </c>
      <c r="CX616">
        <f>ROUND(Y616*Source!I699,9)</f>
        <v>3.63</v>
      </c>
      <c r="CY616">
        <f>AD616</f>
        <v>0</v>
      </c>
      <c r="CZ616">
        <f>AH616</f>
        <v>0</v>
      </c>
      <c r="DA616">
        <f>AL616</f>
        <v>1</v>
      </c>
      <c r="DB616">
        <f>ROUND((ROUND(AT616*CZ616,2)*11),6)</f>
        <v>0</v>
      </c>
      <c r="DC616">
        <f>ROUND((ROUND(AT616*AG616,2)*11),6)</f>
        <v>0</v>
      </c>
      <c r="DD616" t="s">
        <v>3</v>
      </c>
      <c r="DE616" t="s">
        <v>3</v>
      </c>
      <c r="DF616">
        <f t="shared" si="110"/>
        <v>0</v>
      </c>
      <c r="DG616">
        <f t="shared" si="111"/>
        <v>0</v>
      </c>
      <c r="DH616">
        <f t="shared" si="112"/>
        <v>0</v>
      </c>
      <c r="DI616">
        <f t="shared" si="113"/>
        <v>0</v>
      </c>
      <c r="DJ616">
        <f>DI616</f>
        <v>0</v>
      </c>
      <c r="DK616">
        <v>0</v>
      </c>
      <c r="DL616" t="s">
        <v>3</v>
      </c>
      <c r="DM616">
        <v>0</v>
      </c>
      <c r="DN616" t="s">
        <v>3</v>
      </c>
      <c r="DO616">
        <v>0</v>
      </c>
    </row>
    <row r="617" spans="1:119" x14ac:dyDescent="0.2">
      <c r="A617">
        <f>ROW(Source!A699)</f>
        <v>699</v>
      </c>
      <c r="B617">
        <v>150194011</v>
      </c>
      <c r="C617">
        <v>150197604</v>
      </c>
      <c r="D617">
        <v>147297361</v>
      </c>
      <c r="E617">
        <v>1</v>
      </c>
      <c r="F617">
        <v>1</v>
      </c>
      <c r="G617">
        <v>35</v>
      </c>
      <c r="H617">
        <v>3</v>
      </c>
      <c r="I617" t="s">
        <v>748</v>
      </c>
      <c r="J617" t="s">
        <v>749</v>
      </c>
      <c r="K617" t="s">
        <v>750</v>
      </c>
      <c r="L617">
        <v>1327</v>
      </c>
      <c r="N617">
        <v>1005</v>
      </c>
      <c r="O617" t="s">
        <v>751</v>
      </c>
      <c r="P617" t="s">
        <v>751</v>
      </c>
      <c r="Q617">
        <v>1</v>
      </c>
      <c r="W617">
        <v>0</v>
      </c>
      <c r="X617">
        <v>1402440005</v>
      </c>
      <c r="Y617">
        <f>(AT617*11)</f>
        <v>1.1000000000000001</v>
      </c>
      <c r="AA617">
        <v>48.08</v>
      </c>
      <c r="AB617">
        <v>0</v>
      </c>
      <c r="AC617">
        <v>0</v>
      </c>
      <c r="AD617">
        <v>0</v>
      </c>
      <c r="AE617">
        <v>48.08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M617">
        <v>-2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3</v>
      </c>
      <c r="AT617">
        <v>0.1</v>
      </c>
      <c r="AU617" t="s">
        <v>33</v>
      </c>
      <c r="AV617">
        <v>0</v>
      </c>
      <c r="AW617">
        <v>2</v>
      </c>
      <c r="AX617">
        <v>150197612</v>
      </c>
      <c r="AY617">
        <v>1</v>
      </c>
      <c r="AZ617">
        <v>0</v>
      </c>
      <c r="BA617">
        <v>617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V617">
        <v>0</v>
      </c>
      <c r="CW617">
        <v>0</v>
      </c>
      <c r="CX617">
        <f>ROUND(Y617*Source!I699,9)</f>
        <v>3.3</v>
      </c>
      <c r="CY617">
        <f>AA617</f>
        <v>48.08</v>
      </c>
      <c r="CZ617">
        <f>AE617</f>
        <v>48.08</v>
      </c>
      <c r="DA617">
        <f>AI617</f>
        <v>1</v>
      </c>
      <c r="DB617">
        <f>ROUND((ROUND(AT617*CZ617,2)*11),6)</f>
        <v>52.91</v>
      </c>
      <c r="DC617">
        <f>ROUND((ROUND(AT617*AG617,2)*11),6)</f>
        <v>0</v>
      </c>
      <c r="DD617" t="s">
        <v>3</v>
      </c>
      <c r="DE617" t="s">
        <v>3</v>
      </c>
      <c r="DF617">
        <f t="shared" si="110"/>
        <v>158.66</v>
      </c>
      <c r="DG617">
        <f t="shared" si="111"/>
        <v>0</v>
      </c>
      <c r="DH617">
        <f t="shared" si="112"/>
        <v>0</v>
      </c>
      <c r="DI617">
        <f t="shared" si="113"/>
        <v>0</v>
      </c>
      <c r="DJ617">
        <f>DF617</f>
        <v>158.66</v>
      </c>
      <c r="DK617">
        <v>0</v>
      </c>
      <c r="DL617" t="s">
        <v>3</v>
      </c>
      <c r="DM617">
        <v>0</v>
      </c>
      <c r="DN617" t="s">
        <v>3</v>
      </c>
      <c r="DO617">
        <v>0</v>
      </c>
    </row>
    <row r="618" spans="1:119" x14ac:dyDescent="0.2">
      <c r="A618">
        <f>ROW(Source!A699)</f>
        <v>699</v>
      </c>
      <c r="B618">
        <v>150194011</v>
      </c>
      <c r="C618">
        <v>150197604</v>
      </c>
      <c r="D618">
        <v>147297367</v>
      </c>
      <c r="E618">
        <v>1</v>
      </c>
      <c r="F618">
        <v>1</v>
      </c>
      <c r="G618">
        <v>35</v>
      </c>
      <c r="H618">
        <v>3</v>
      </c>
      <c r="I618" t="s">
        <v>752</v>
      </c>
      <c r="J618" t="s">
        <v>753</v>
      </c>
      <c r="K618" t="s">
        <v>754</v>
      </c>
      <c r="L618">
        <v>1346</v>
      </c>
      <c r="N618">
        <v>1009</v>
      </c>
      <c r="O618" t="s">
        <v>741</v>
      </c>
      <c r="P618" t="s">
        <v>741</v>
      </c>
      <c r="Q618">
        <v>1</v>
      </c>
      <c r="W618">
        <v>0</v>
      </c>
      <c r="X618">
        <v>-20334964</v>
      </c>
      <c r="Y618">
        <f>(AT618*11)</f>
        <v>0.55000000000000004</v>
      </c>
      <c r="AA618">
        <v>29.29</v>
      </c>
      <c r="AB618">
        <v>0</v>
      </c>
      <c r="AC618">
        <v>0</v>
      </c>
      <c r="AD618">
        <v>0</v>
      </c>
      <c r="AE618">
        <v>29.29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M618">
        <v>-2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3</v>
      </c>
      <c r="AT618">
        <v>0.05</v>
      </c>
      <c r="AU618" t="s">
        <v>33</v>
      </c>
      <c r="AV618">
        <v>0</v>
      </c>
      <c r="AW618">
        <v>2</v>
      </c>
      <c r="AX618">
        <v>150197613</v>
      </c>
      <c r="AY618">
        <v>1</v>
      </c>
      <c r="AZ618">
        <v>0</v>
      </c>
      <c r="BA618">
        <v>618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V618">
        <v>0</v>
      </c>
      <c r="CW618">
        <v>0</v>
      </c>
      <c r="CX618">
        <f>ROUND(Y618*Source!I699,9)</f>
        <v>1.65</v>
      </c>
      <c r="CY618">
        <f>AA618</f>
        <v>29.29</v>
      </c>
      <c r="CZ618">
        <f>AE618</f>
        <v>29.29</v>
      </c>
      <c r="DA618">
        <f>AI618</f>
        <v>1</v>
      </c>
      <c r="DB618">
        <f>ROUND((ROUND(AT618*CZ618,2)*11),6)</f>
        <v>16.059999999999999</v>
      </c>
      <c r="DC618">
        <f>ROUND((ROUND(AT618*AG618,2)*11),6)</f>
        <v>0</v>
      </c>
      <c r="DD618" t="s">
        <v>3</v>
      </c>
      <c r="DE618" t="s">
        <v>3</v>
      </c>
      <c r="DF618">
        <f t="shared" si="110"/>
        <v>48.33</v>
      </c>
      <c r="DG618">
        <f t="shared" si="111"/>
        <v>0</v>
      </c>
      <c r="DH618">
        <f t="shared" si="112"/>
        <v>0</v>
      </c>
      <c r="DI618">
        <f t="shared" si="113"/>
        <v>0</v>
      </c>
      <c r="DJ618">
        <f>DF618</f>
        <v>48.33</v>
      </c>
      <c r="DK618">
        <v>0</v>
      </c>
      <c r="DL618" t="s">
        <v>3</v>
      </c>
      <c r="DM618">
        <v>0</v>
      </c>
      <c r="DN618" t="s">
        <v>3</v>
      </c>
      <c r="DO618">
        <v>0</v>
      </c>
    </row>
    <row r="619" spans="1:119" x14ac:dyDescent="0.2">
      <c r="A619">
        <f>ROW(Source!A700)</f>
        <v>700</v>
      </c>
      <c r="B619">
        <v>150194011</v>
      </c>
      <c r="C619">
        <v>150197614</v>
      </c>
      <c r="D619">
        <v>147282019</v>
      </c>
      <c r="E619">
        <v>35</v>
      </c>
      <c r="F619">
        <v>1</v>
      </c>
      <c r="G619">
        <v>35</v>
      </c>
      <c r="H619">
        <v>1</v>
      </c>
      <c r="I619" t="s">
        <v>727</v>
      </c>
      <c r="J619" t="s">
        <v>3</v>
      </c>
      <c r="K619" t="s">
        <v>728</v>
      </c>
      <c r="L619">
        <v>1191</v>
      </c>
      <c r="N619">
        <v>1013</v>
      </c>
      <c r="O619" t="s">
        <v>729</v>
      </c>
      <c r="P619" t="s">
        <v>729</v>
      </c>
      <c r="Q619">
        <v>1</v>
      </c>
      <c r="W619">
        <v>0</v>
      </c>
      <c r="X619">
        <v>476480486</v>
      </c>
      <c r="Y619">
        <f t="shared" ref="Y619:Y626" si="131">(AT619*4)</f>
        <v>5.2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M619">
        <v>-2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3</v>
      </c>
      <c r="AT619">
        <v>1.3</v>
      </c>
      <c r="AU619" t="s">
        <v>196</v>
      </c>
      <c r="AV619">
        <v>1</v>
      </c>
      <c r="AW619">
        <v>2</v>
      </c>
      <c r="AX619">
        <v>150197631</v>
      </c>
      <c r="AY619">
        <v>1</v>
      </c>
      <c r="AZ619">
        <v>0</v>
      </c>
      <c r="BA619">
        <v>619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U619">
        <f>ROUND(AT619*Source!I700*AH619*AL619,2)</f>
        <v>0</v>
      </c>
      <c r="CV619">
        <f>ROUND(Y619*Source!I700,9)</f>
        <v>520</v>
      </c>
      <c r="CW619">
        <v>0</v>
      </c>
      <c r="CX619">
        <f>ROUND(Y619*Source!I700,9)</f>
        <v>520</v>
      </c>
      <c r="CY619">
        <f>AD619</f>
        <v>0</v>
      </c>
      <c r="CZ619">
        <f>AH619</f>
        <v>0</v>
      </c>
      <c r="DA619">
        <f>AL619</f>
        <v>1</v>
      </c>
      <c r="DB619">
        <f t="shared" ref="DB619:DB626" si="132">ROUND((ROUND(AT619*CZ619,2)*4),6)</f>
        <v>0</v>
      </c>
      <c r="DC619">
        <f t="shared" ref="DC619:DC626" si="133">ROUND((ROUND(AT619*AG619,2)*4),6)</f>
        <v>0</v>
      </c>
      <c r="DD619" t="s">
        <v>3</v>
      </c>
      <c r="DE619" t="s">
        <v>3</v>
      </c>
      <c r="DF619">
        <f t="shared" si="110"/>
        <v>0</v>
      </c>
      <c r="DG619">
        <f t="shared" si="111"/>
        <v>0</v>
      </c>
      <c r="DH619">
        <f t="shared" si="112"/>
        <v>0</v>
      </c>
      <c r="DI619">
        <f t="shared" si="113"/>
        <v>0</v>
      </c>
      <c r="DJ619">
        <f>DI619</f>
        <v>0</v>
      </c>
      <c r="DK619">
        <v>0</v>
      </c>
      <c r="DL619" t="s">
        <v>3</v>
      </c>
      <c r="DM619">
        <v>0</v>
      </c>
      <c r="DN619" t="s">
        <v>3</v>
      </c>
      <c r="DO619">
        <v>0</v>
      </c>
    </row>
    <row r="620" spans="1:119" x14ac:dyDescent="0.2">
      <c r="A620">
        <f>ROW(Source!A700)</f>
        <v>700</v>
      </c>
      <c r="B620">
        <v>150194011</v>
      </c>
      <c r="C620">
        <v>150197614</v>
      </c>
      <c r="D620">
        <v>147295400</v>
      </c>
      <c r="E620">
        <v>1</v>
      </c>
      <c r="F620">
        <v>1</v>
      </c>
      <c r="G620">
        <v>35</v>
      </c>
      <c r="H620">
        <v>2</v>
      </c>
      <c r="I620" t="s">
        <v>730</v>
      </c>
      <c r="J620" t="s">
        <v>731</v>
      </c>
      <c r="K620" t="s">
        <v>732</v>
      </c>
      <c r="L620">
        <v>1368</v>
      </c>
      <c r="N620">
        <v>1011</v>
      </c>
      <c r="O620" t="s">
        <v>733</v>
      </c>
      <c r="P620" t="s">
        <v>733</v>
      </c>
      <c r="Q620">
        <v>1</v>
      </c>
      <c r="W620">
        <v>0</v>
      </c>
      <c r="X620">
        <v>-1123321947</v>
      </c>
      <c r="Y620">
        <f t="shared" si="131"/>
        <v>0.52</v>
      </c>
      <c r="AA620">
        <v>0</v>
      </c>
      <c r="AB620">
        <v>789.86</v>
      </c>
      <c r="AC620">
        <v>515.51</v>
      </c>
      <c r="AD620">
        <v>0</v>
      </c>
      <c r="AE620">
        <v>0</v>
      </c>
      <c r="AF620">
        <v>789.86</v>
      </c>
      <c r="AG620">
        <v>515.51</v>
      </c>
      <c r="AH620">
        <v>0</v>
      </c>
      <c r="AI620">
        <v>1</v>
      </c>
      <c r="AJ620">
        <v>1</v>
      </c>
      <c r="AK620">
        <v>1</v>
      </c>
      <c r="AL620">
        <v>1</v>
      </c>
      <c r="AM620">
        <v>-2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3</v>
      </c>
      <c r="AT620">
        <v>0.13</v>
      </c>
      <c r="AU620" t="s">
        <v>196</v>
      </c>
      <c r="AV620">
        <v>0</v>
      </c>
      <c r="AW620">
        <v>2</v>
      </c>
      <c r="AX620">
        <v>150197632</v>
      </c>
      <c r="AY620">
        <v>1</v>
      </c>
      <c r="AZ620">
        <v>0</v>
      </c>
      <c r="BA620">
        <v>620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V620">
        <v>0</v>
      </c>
      <c r="CW620">
        <f>ROUND(Y620*Source!I700,9)</f>
        <v>52</v>
      </c>
      <c r="CX620">
        <f>ROUND(Y620*Source!I700,9)</f>
        <v>52</v>
      </c>
      <c r="CY620">
        <f>AB620</f>
        <v>789.86</v>
      </c>
      <c r="CZ620">
        <f>AF620</f>
        <v>789.86</v>
      </c>
      <c r="DA620">
        <f>AJ620</f>
        <v>1</v>
      </c>
      <c r="DB620">
        <f t="shared" si="132"/>
        <v>410.72</v>
      </c>
      <c r="DC620">
        <f t="shared" si="133"/>
        <v>268.08</v>
      </c>
      <c r="DD620" t="s">
        <v>3</v>
      </c>
      <c r="DE620" t="s">
        <v>3</v>
      </c>
      <c r="DF620">
        <f t="shared" si="110"/>
        <v>0</v>
      </c>
      <c r="DG620">
        <f t="shared" si="111"/>
        <v>41072.720000000001</v>
      </c>
      <c r="DH620">
        <f t="shared" si="112"/>
        <v>26806.52</v>
      </c>
      <c r="DI620">
        <f t="shared" si="113"/>
        <v>0</v>
      </c>
      <c r="DJ620">
        <f>DG620</f>
        <v>41072.720000000001</v>
      </c>
      <c r="DK620">
        <v>0</v>
      </c>
      <c r="DL620" t="s">
        <v>3</v>
      </c>
      <c r="DM620">
        <v>0</v>
      </c>
      <c r="DN620" t="s">
        <v>3</v>
      </c>
      <c r="DO620">
        <v>0</v>
      </c>
    </row>
    <row r="621" spans="1:119" x14ac:dyDescent="0.2">
      <c r="A621">
        <f>ROW(Source!A700)</f>
        <v>700</v>
      </c>
      <c r="B621">
        <v>150194011</v>
      </c>
      <c r="C621">
        <v>150197614</v>
      </c>
      <c r="D621">
        <v>147297318</v>
      </c>
      <c r="E621">
        <v>1</v>
      </c>
      <c r="F621">
        <v>1</v>
      </c>
      <c r="G621">
        <v>35</v>
      </c>
      <c r="H621">
        <v>3</v>
      </c>
      <c r="I621" t="s">
        <v>759</v>
      </c>
      <c r="J621" t="s">
        <v>760</v>
      </c>
      <c r="K621" t="s">
        <v>761</v>
      </c>
      <c r="L621">
        <v>1346</v>
      </c>
      <c r="N621">
        <v>1009</v>
      </c>
      <c r="O621" t="s">
        <v>741</v>
      </c>
      <c r="P621" t="s">
        <v>741</v>
      </c>
      <c r="Q621">
        <v>1</v>
      </c>
      <c r="W621">
        <v>0</v>
      </c>
      <c r="X621">
        <v>1222454159</v>
      </c>
      <c r="Y621">
        <f t="shared" si="131"/>
        <v>2E-3</v>
      </c>
      <c r="AA621">
        <v>471.7</v>
      </c>
      <c r="AB621">
        <v>0</v>
      </c>
      <c r="AC621">
        <v>0</v>
      </c>
      <c r="AD621">
        <v>0</v>
      </c>
      <c r="AE621">
        <v>471.7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1</v>
      </c>
      <c r="AL621">
        <v>1</v>
      </c>
      <c r="AM621">
        <v>-2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3</v>
      </c>
      <c r="AT621">
        <v>5.0000000000000001E-4</v>
      </c>
      <c r="AU621" t="s">
        <v>196</v>
      </c>
      <c r="AV621">
        <v>0</v>
      </c>
      <c r="AW621">
        <v>2</v>
      </c>
      <c r="AX621">
        <v>150197633</v>
      </c>
      <c r="AY621">
        <v>1</v>
      </c>
      <c r="AZ621">
        <v>0</v>
      </c>
      <c r="BA621">
        <v>621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V621">
        <v>0</v>
      </c>
      <c r="CW621">
        <v>0</v>
      </c>
      <c r="CX621">
        <f>ROUND(Y621*Source!I700,9)</f>
        <v>0.2</v>
      </c>
      <c r="CY621">
        <f t="shared" ref="CY621:CY626" si="134">AA621</f>
        <v>471.7</v>
      </c>
      <c r="CZ621">
        <f t="shared" ref="CZ621:CZ626" si="135">AE621</f>
        <v>471.7</v>
      </c>
      <c r="DA621">
        <f t="shared" ref="DA621:DA626" si="136">AI621</f>
        <v>1</v>
      </c>
      <c r="DB621">
        <f t="shared" si="132"/>
        <v>0.96</v>
      </c>
      <c r="DC621">
        <f t="shared" si="133"/>
        <v>0</v>
      </c>
      <c r="DD621" t="s">
        <v>3</v>
      </c>
      <c r="DE621" t="s">
        <v>3</v>
      </c>
      <c r="DF621">
        <f t="shared" si="110"/>
        <v>94.34</v>
      </c>
      <c r="DG621">
        <f t="shared" si="111"/>
        <v>0</v>
      </c>
      <c r="DH621">
        <f t="shared" si="112"/>
        <v>0</v>
      </c>
      <c r="DI621">
        <f t="shared" si="113"/>
        <v>0</v>
      </c>
      <c r="DJ621">
        <f t="shared" ref="DJ621:DJ626" si="137">DF621</f>
        <v>94.34</v>
      </c>
      <c r="DK621">
        <v>0</v>
      </c>
      <c r="DL621" t="s">
        <v>3</v>
      </c>
      <c r="DM621">
        <v>0</v>
      </c>
      <c r="DN621" t="s">
        <v>3</v>
      </c>
      <c r="DO621">
        <v>0</v>
      </c>
    </row>
    <row r="622" spans="1:119" x14ac:dyDescent="0.2">
      <c r="A622">
        <f>ROW(Source!A700)</f>
        <v>700</v>
      </c>
      <c r="B622">
        <v>150194011</v>
      </c>
      <c r="C622">
        <v>150197614</v>
      </c>
      <c r="D622">
        <v>147297361</v>
      </c>
      <c r="E622">
        <v>1</v>
      </c>
      <c r="F622">
        <v>1</v>
      </c>
      <c r="G622">
        <v>35</v>
      </c>
      <c r="H622">
        <v>3</v>
      </c>
      <c r="I622" t="s">
        <v>748</v>
      </c>
      <c r="J622" t="s">
        <v>749</v>
      </c>
      <c r="K622" t="s">
        <v>750</v>
      </c>
      <c r="L622">
        <v>1327</v>
      </c>
      <c r="N622">
        <v>1005</v>
      </c>
      <c r="O622" t="s">
        <v>751</v>
      </c>
      <c r="P622" t="s">
        <v>751</v>
      </c>
      <c r="Q622">
        <v>1</v>
      </c>
      <c r="W622">
        <v>0</v>
      </c>
      <c r="X622">
        <v>1402440005</v>
      </c>
      <c r="Y622">
        <f t="shared" si="131"/>
        <v>0.2</v>
      </c>
      <c r="AA622">
        <v>48.08</v>
      </c>
      <c r="AB622">
        <v>0</v>
      </c>
      <c r="AC622">
        <v>0</v>
      </c>
      <c r="AD622">
        <v>0</v>
      </c>
      <c r="AE622">
        <v>48.08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M622">
        <v>-2</v>
      </c>
      <c r="AN622">
        <v>0</v>
      </c>
      <c r="AO622">
        <v>1</v>
      </c>
      <c r="AP622">
        <v>1</v>
      </c>
      <c r="AQ622">
        <v>0</v>
      </c>
      <c r="AR622">
        <v>0</v>
      </c>
      <c r="AS622" t="s">
        <v>3</v>
      </c>
      <c r="AT622">
        <v>0.05</v>
      </c>
      <c r="AU622" t="s">
        <v>196</v>
      </c>
      <c r="AV622">
        <v>0</v>
      </c>
      <c r="AW622">
        <v>2</v>
      </c>
      <c r="AX622">
        <v>150197634</v>
      </c>
      <c r="AY622">
        <v>1</v>
      </c>
      <c r="AZ622">
        <v>0</v>
      </c>
      <c r="BA622">
        <v>622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V622">
        <v>0</v>
      </c>
      <c r="CW622">
        <v>0</v>
      </c>
      <c r="CX622">
        <f>ROUND(Y622*Source!I700,9)</f>
        <v>20</v>
      </c>
      <c r="CY622">
        <f t="shared" si="134"/>
        <v>48.08</v>
      </c>
      <c r="CZ622">
        <f t="shared" si="135"/>
        <v>48.08</v>
      </c>
      <c r="DA622">
        <f t="shared" si="136"/>
        <v>1</v>
      </c>
      <c r="DB622">
        <f t="shared" si="132"/>
        <v>9.6</v>
      </c>
      <c r="DC622">
        <f t="shared" si="133"/>
        <v>0</v>
      </c>
      <c r="DD622" t="s">
        <v>3</v>
      </c>
      <c r="DE622" t="s">
        <v>3</v>
      </c>
      <c r="DF622">
        <f t="shared" si="110"/>
        <v>961.6</v>
      </c>
      <c r="DG622">
        <f t="shared" si="111"/>
        <v>0</v>
      </c>
      <c r="DH622">
        <f t="shared" si="112"/>
        <v>0</v>
      </c>
      <c r="DI622">
        <f t="shared" si="113"/>
        <v>0</v>
      </c>
      <c r="DJ622">
        <f t="shared" si="137"/>
        <v>961.6</v>
      </c>
      <c r="DK622">
        <v>0</v>
      </c>
      <c r="DL622" t="s">
        <v>3</v>
      </c>
      <c r="DM622">
        <v>0</v>
      </c>
      <c r="DN622" t="s">
        <v>3</v>
      </c>
      <c r="DO622">
        <v>0</v>
      </c>
    </row>
    <row r="623" spans="1:119" x14ac:dyDescent="0.2">
      <c r="A623">
        <f>ROW(Source!A700)</f>
        <v>700</v>
      </c>
      <c r="B623">
        <v>150194011</v>
      </c>
      <c r="C623">
        <v>150197614</v>
      </c>
      <c r="D623">
        <v>147297367</v>
      </c>
      <c r="E623">
        <v>1</v>
      </c>
      <c r="F623">
        <v>1</v>
      </c>
      <c r="G623">
        <v>35</v>
      </c>
      <c r="H623">
        <v>3</v>
      </c>
      <c r="I623" t="s">
        <v>752</v>
      </c>
      <c r="J623" t="s">
        <v>753</v>
      </c>
      <c r="K623" t="s">
        <v>754</v>
      </c>
      <c r="L623">
        <v>1346</v>
      </c>
      <c r="N623">
        <v>1009</v>
      </c>
      <c r="O623" t="s">
        <v>741</v>
      </c>
      <c r="P623" t="s">
        <v>741</v>
      </c>
      <c r="Q623">
        <v>1</v>
      </c>
      <c r="W623">
        <v>0</v>
      </c>
      <c r="X623">
        <v>-20334964</v>
      </c>
      <c r="Y623">
        <f t="shared" si="131"/>
        <v>0.06</v>
      </c>
      <c r="AA623">
        <v>29.29</v>
      </c>
      <c r="AB623">
        <v>0</v>
      </c>
      <c r="AC623">
        <v>0</v>
      </c>
      <c r="AD623">
        <v>0</v>
      </c>
      <c r="AE623">
        <v>29.29</v>
      </c>
      <c r="AF623">
        <v>0</v>
      </c>
      <c r="AG623">
        <v>0</v>
      </c>
      <c r="AH623">
        <v>0</v>
      </c>
      <c r="AI623">
        <v>1</v>
      </c>
      <c r="AJ623">
        <v>1</v>
      </c>
      <c r="AK623">
        <v>1</v>
      </c>
      <c r="AL623">
        <v>1</v>
      </c>
      <c r="AM623">
        <v>-2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3</v>
      </c>
      <c r="AT623">
        <v>1.4999999999999999E-2</v>
      </c>
      <c r="AU623" t="s">
        <v>196</v>
      </c>
      <c r="AV623">
        <v>0</v>
      </c>
      <c r="AW623">
        <v>2</v>
      </c>
      <c r="AX623">
        <v>150197635</v>
      </c>
      <c r="AY623">
        <v>1</v>
      </c>
      <c r="AZ623">
        <v>0</v>
      </c>
      <c r="BA623">
        <v>623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V623">
        <v>0</v>
      </c>
      <c r="CW623">
        <v>0</v>
      </c>
      <c r="CX623">
        <f>ROUND(Y623*Source!I700,9)</f>
        <v>6</v>
      </c>
      <c r="CY623">
        <f t="shared" si="134"/>
        <v>29.29</v>
      </c>
      <c r="CZ623">
        <f t="shared" si="135"/>
        <v>29.29</v>
      </c>
      <c r="DA623">
        <f t="shared" si="136"/>
        <v>1</v>
      </c>
      <c r="DB623">
        <f t="shared" si="132"/>
        <v>1.76</v>
      </c>
      <c r="DC623">
        <f t="shared" si="133"/>
        <v>0</v>
      </c>
      <c r="DD623" t="s">
        <v>3</v>
      </c>
      <c r="DE623" t="s">
        <v>3</v>
      </c>
      <c r="DF623">
        <f t="shared" si="110"/>
        <v>175.74</v>
      </c>
      <c r="DG623">
        <f t="shared" si="111"/>
        <v>0</v>
      </c>
      <c r="DH623">
        <f t="shared" si="112"/>
        <v>0</v>
      </c>
      <c r="DI623">
        <f t="shared" si="113"/>
        <v>0</v>
      </c>
      <c r="DJ623">
        <f t="shared" si="137"/>
        <v>175.74</v>
      </c>
      <c r="DK623">
        <v>0</v>
      </c>
      <c r="DL623" t="s">
        <v>3</v>
      </c>
      <c r="DM623">
        <v>0</v>
      </c>
      <c r="DN623" t="s">
        <v>3</v>
      </c>
      <c r="DO623">
        <v>0</v>
      </c>
    </row>
    <row r="624" spans="1:119" x14ac:dyDescent="0.2">
      <c r="A624">
        <f>ROW(Source!A700)</f>
        <v>700</v>
      </c>
      <c r="B624">
        <v>150194011</v>
      </c>
      <c r="C624">
        <v>150197614</v>
      </c>
      <c r="D624">
        <v>147297929</v>
      </c>
      <c r="E624">
        <v>1</v>
      </c>
      <c r="F624">
        <v>1</v>
      </c>
      <c r="G624">
        <v>35</v>
      </c>
      <c r="H624">
        <v>3</v>
      </c>
      <c r="I624" t="s">
        <v>771</v>
      </c>
      <c r="J624" t="s">
        <v>772</v>
      </c>
      <c r="K624" t="s">
        <v>773</v>
      </c>
      <c r="L624">
        <v>1327</v>
      </c>
      <c r="N624">
        <v>1005</v>
      </c>
      <c r="O624" t="s">
        <v>751</v>
      </c>
      <c r="P624" t="s">
        <v>751</v>
      </c>
      <c r="Q624">
        <v>1</v>
      </c>
      <c r="W624">
        <v>0</v>
      </c>
      <c r="X624">
        <v>-1773913456</v>
      </c>
      <c r="Y624">
        <f t="shared" si="131"/>
        <v>0.04</v>
      </c>
      <c r="AA624">
        <v>459.29</v>
      </c>
      <c r="AB624">
        <v>0</v>
      </c>
      <c r="AC624">
        <v>0</v>
      </c>
      <c r="AD624">
        <v>0</v>
      </c>
      <c r="AE624">
        <v>459.29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M624">
        <v>-2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3</v>
      </c>
      <c r="AT624">
        <v>0.01</v>
      </c>
      <c r="AU624" t="s">
        <v>196</v>
      </c>
      <c r="AV624">
        <v>0</v>
      </c>
      <c r="AW624">
        <v>2</v>
      </c>
      <c r="AX624">
        <v>150197636</v>
      </c>
      <c r="AY624">
        <v>1</v>
      </c>
      <c r="AZ624">
        <v>0</v>
      </c>
      <c r="BA624">
        <v>624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V624">
        <v>0</v>
      </c>
      <c r="CW624">
        <v>0</v>
      </c>
      <c r="CX624">
        <f>ROUND(Y624*Source!I700,9)</f>
        <v>4</v>
      </c>
      <c r="CY624">
        <f t="shared" si="134"/>
        <v>459.29</v>
      </c>
      <c r="CZ624">
        <f t="shared" si="135"/>
        <v>459.29</v>
      </c>
      <c r="DA624">
        <f t="shared" si="136"/>
        <v>1</v>
      </c>
      <c r="DB624">
        <f t="shared" si="132"/>
        <v>18.36</v>
      </c>
      <c r="DC624">
        <f t="shared" si="133"/>
        <v>0</v>
      </c>
      <c r="DD624" t="s">
        <v>3</v>
      </c>
      <c r="DE624" t="s">
        <v>3</v>
      </c>
      <c r="DF624">
        <f t="shared" si="110"/>
        <v>1837.16</v>
      </c>
      <c r="DG624">
        <f t="shared" si="111"/>
        <v>0</v>
      </c>
      <c r="DH624">
        <f t="shared" si="112"/>
        <v>0</v>
      </c>
      <c r="DI624">
        <f t="shared" si="113"/>
        <v>0</v>
      </c>
      <c r="DJ624">
        <f t="shared" si="137"/>
        <v>1837.16</v>
      </c>
      <c r="DK624">
        <v>0</v>
      </c>
      <c r="DL624" t="s">
        <v>3</v>
      </c>
      <c r="DM624">
        <v>0</v>
      </c>
      <c r="DN624" t="s">
        <v>3</v>
      </c>
      <c r="DO624">
        <v>0</v>
      </c>
    </row>
    <row r="625" spans="1:119" x14ac:dyDescent="0.2">
      <c r="A625">
        <f>ROW(Source!A700)</f>
        <v>700</v>
      </c>
      <c r="B625">
        <v>150194011</v>
      </c>
      <c r="C625">
        <v>150197614</v>
      </c>
      <c r="D625">
        <v>147286133</v>
      </c>
      <c r="E625">
        <v>35</v>
      </c>
      <c r="F625">
        <v>1</v>
      </c>
      <c r="G625">
        <v>35</v>
      </c>
      <c r="H625">
        <v>3</v>
      </c>
      <c r="I625" t="s">
        <v>774</v>
      </c>
      <c r="J625" t="s">
        <v>775</v>
      </c>
      <c r="K625" t="s">
        <v>776</v>
      </c>
      <c r="L625">
        <v>1348</v>
      </c>
      <c r="N625">
        <v>1009</v>
      </c>
      <c r="O625" t="s">
        <v>737</v>
      </c>
      <c r="P625" t="s">
        <v>737</v>
      </c>
      <c r="Q625">
        <v>1000</v>
      </c>
      <c r="W625">
        <v>0</v>
      </c>
      <c r="X625">
        <v>549931194</v>
      </c>
      <c r="Y625">
        <f t="shared" si="131"/>
        <v>1.5200000000000001E-4</v>
      </c>
      <c r="AA625">
        <v>95071.08</v>
      </c>
      <c r="AB625">
        <v>0</v>
      </c>
      <c r="AC625">
        <v>0</v>
      </c>
      <c r="AD625">
        <v>0</v>
      </c>
      <c r="AE625">
        <v>95071.08</v>
      </c>
      <c r="AF625">
        <v>0</v>
      </c>
      <c r="AG625">
        <v>0</v>
      </c>
      <c r="AH625">
        <v>0</v>
      </c>
      <c r="AI625">
        <v>1</v>
      </c>
      <c r="AJ625">
        <v>1</v>
      </c>
      <c r="AK625">
        <v>1</v>
      </c>
      <c r="AL625">
        <v>1</v>
      </c>
      <c r="AM625">
        <v>-2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3.8000000000000002E-5</v>
      </c>
      <c r="AU625" t="s">
        <v>196</v>
      </c>
      <c r="AV625">
        <v>0</v>
      </c>
      <c r="AW625">
        <v>2</v>
      </c>
      <c r="AX625">
        <v>150197638</v>
      </c>
      <c r="AY625">
        <v>2</v>
      </c>
      <c r="AZ625">
        <v>22528</v>
      </c>
      <c r="BA625">
        <v>625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V625">
        <v>0</v>
      </c>
      <c r="CW625">
        <v>0</v>
      </c>
      <c r="CX625">
        <f>ROUND(Y625*Source!I700,9)</f>
        <v>1.52E-2</v>
      </c>
      <c r="CY625">
        <f t="shared" si="134"/>
        <v>95071.08</v>
      </c>
      <c r="CZ625">
        <f t="shared" si="135"/>
        <v>95071.08</v>
      </c>
      <c r="DA625">
        <f t="shared" si="136"/>
        <v>1</v>
      </c>
      <c r="DB625">
        <f t="shared" si="132"/>
        <v>14.44</v>
      </c>
      <c r="DC625">
        <f t="shared" si="133"/>
        <v>0</v>
      </c>
      <c r="DD625" t="s">
        <v>3</v>
      </c>
      <c r="DE625" t="s">
        <v>3</v>
      </c>
      <c r="DF625">
        <f t="shared" si="110"/>
        <v>1445.08</v>
      </c>
      <c r="DG625">
        <f t="shared" si="111"/>
        <v>0</v>
      </c>
      <c r="DH625">
        <f t="shared" si="112"/>
        <v>0</v>
      </c>
      <c r="DI625">
        <f t="shared" si="113"/>
        <v>0</v>
      </c>
      <c r="DJ625">
        <f t="shared" si="137"/>
        <v>1445.08</v>
      </c>
      <c r="DK625">
        <v>0</v>
      </c>
      <c r="DL625" t="s">
        <v>3</v>
      </c>
      <c r="DM625">
        <v>0</v>
      </c>
      <c r="DN625" t="s">
        <v>3</v>
      </c>
      <c r="DO625">
        <v>0</v>
      </c>
    </row>
    <row r="626" spans="1:119" x14ac:dyDescent="0.2">
      <c r="A626">
        <f>ROW(Source!A700)</f>
        <v>700</v>
      </c>
      <c r="B626">
        <v>150194011</v>
      </c>
      <c r="C626">
        <v>150197614</v>
      </c>
      <c r="D626">
        <v>147296066</v>
      </c>
      <c r="E626">
        <v>1</v>
      </c>
      <c r="F626">
        <v>1</v>
      </c>
      <c r="G626">
        <v>35</v>
      </c>
      <c r="H626">
        <v>3</v>
      </c>
      <c r="I626" t="s">
        <v>765</v>
      </c>
      <c r="J626" t="s">
        <v>766</v>
      </c>
      <c r="K626" t="s">
        <v>767</v>
      </c>
      <c r="L626">
        <v>1346</v>
      </c>
      <c r="N626">
        <v>1009</v>
      </c>
      <c r="O626" t="s">
        <v>741</v>
      </c>
      <c r="P626" t="s">
        <v>741</v>
      </c>
      <c r="Q626">
        <v>1</v>
      </c>
      <c r="W626">
        <v>0</v>
      </c>
      <c r="X626">
        <v>181517458</v>
      </c>
      <c r="Y626">
        <f t="shared" si="131"/>
        <v>5.1999999999999998E-2</v>
      </c>
      <c r="AA626">
        <v>137.97</v>
      </c>
      <c r="AB626">
        <v>0</v>
      </c>
      <c r="AC626">
        <v>0</v>
      </c>
      <c r="AD626">
        <v>0</v>
      </c>
      <c r="AE626">
        <v>137.97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M626">
        <v>-2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3</v>
      </c>
      <c r="AT626">
        <v>1.2999999999999999E-2</v>
      </c>
      <c r="AU626" t="s">
        <v>196</v>
      </c>
      <c r="AV626">
        <v>0</v>
      </c>
      <c r="AW626">
        <v>2</v>
      </c>
      <c r="AX626">
        <v>150197637</v>
      </c>
      <c r="AY626">
        <v>1</v>
      </c>
      <c r="AZ626">
        <v>0</v>
      </c>
      <c r="BA626">
        <v>626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V626">
        <v>0</v>
      </c>
      <c r="CW626">
        <v>0</v>
      </c>
      <c r="CX626">
        <f>ROUND(Y626*Source!I700,9)</f>
        <v>5.2</v>
      </c>
      <c r="CY626">
        <f t="shared" si="134"/>
        <v>137.97</v>
      </c>
      <c r="CZ626">
        <f t="shared" si="135"/>
        <v>137.97</v>
      </c>
      <c r="DA626">
        <f t="shared" si="136"/>
        <v>1</v>
      </c>
      <c r="DB626">
        <f t="shared" si="132"/>
        <v>7.16</v>
      </c>
      <c r="DC626">
        <f t="shared" si="133"/>
        <v>0</v>
      </c>
      <c r="DD626" t="s">
        <v>3</v>
      </c>
      <c r="DE626" t="s">
        <v>3</v>
      </c>
      <c r="DF626">
        <f t="shared" si="110"/>
        <v>717.44</v>
      </c>
      <c r="DG626">
        <f t="shared" si="111"/>
        <v>0</v>
      </c>
      <c r="DH626">
        <f t="shared" si="112"/>
        <v>0</v>
      </c>
      <c r="DI626">
        <f t="shared" si="113"/>
        <v>0</v>
      </c>
      <c r="DJ626">
        <f t="shared" si="137"/>
        <v>717.44</v>
      </c>
      <c r="DK626">
        <v>0</v>
      </c>
      <c r="DL626" t="s">
        <v>3</v>
      </c>
      <c r="DM626">
        <v>0</v>
      </c>
      <c r="DN626" t="s">
        <v>3</v>
      </c>
      <c r="DO626">
        <v>0</v>
      </c>
    </row>
    <row r="627" spans="1:119" x14ac:dyDescent="0.2">
      <c r="A627">
        <f>ROW(Source!A701)</f>
        <v>701</v>
      </c>
      <c r="B627">
        <v>150194011</v>
      </c>
      <c r="C627">
        <v>150197639</v>
      </c>
      <c r="D627">
        <v>147282019</v>
      </c>
      <c r="E627">
        <v>35</v>
      </c>
      <c r="F627">
        <v>1</v>
      </c>
      <c r="G627">
        <v>35</v>
      </c>
      <c r="H627">
        <v>1</v>
      </c>
      <c r="I627" t="s">
        <v>727</v>
      </c>
      <c r="J627" t="s">
        <v>3</v>
      </c>
      <c r="K627" t="s">
        <v>728</v>
      </c>
      <c r="L627">
        <v>1191</v>
      </c>
      <c r="N627">
        <v>1013</v>
      </c>
      <c r="O627" t="s">
        <v>729</v>
      </c>
      <c r="P627" t="s">
        <v>729</v>
      </c>
      <c r="Q627">
        <v>1</v>
      </c>
      <c r="W627">
        <v>0</v>
      </c>
      <c r="X627">
        <v>476480486</v>
      </c>
      <c r="Y627">
        <f>(AT627*0.7)</f>
        <v>0.27299999999999996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M627">
        <v>-2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3</v>
      </c>
      <c r="AT627">
        <v>0.39</v>
      </c>
      <c r="AU627" t="s">
        <v>22</v>
      </c>
      <c r="AV627">
        <v>1</v>
      </c>
      <c r="AW627">
        <v>2</v>
      </c>
      <c r="AX627">
        <v>150197644</v>
      </c>
      <c r="AY627">
        <v>1</v>
      </c>
      <c r="AZ627">
        <v>0</v>
      </c>
      <c r="BA627">
        <v>627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U627">
        <f>ROUND(AT627*Source!I701*AH627*AL627,2)</f>
        <v>0</v>
      </c>
      <c r="CV627">
        <f>ROUND(Y627*Source!I701,9)</f>
        <v>27.3</v>
      </c>
      <c r="CW627">
        <v>0</v>
      </c>
      <c r="CX627">
        <f>ROUND(Y627*Source!I701,9)</f>
        <v>27.3</v>
      </c>
      <c r="CY627">
        <f>AD627</f>
        <v>0</v>
      </c>
      <c r="CZ627">
        <f>AH627</f>
        <v>0</v>
      </c>
      <c r="DA627">
        <f>AL627</f>
        <v>1</v>
      </c>
      <c r="DB627">
        <f>ROUND((ROUND(AT627*CZ627,2)*0.7),6)</f>
        <v>0</v>
      </c>
      <c r="DC627">
        <f>ROUND((ROUND(AT627*AG627,2)*0.7),6)</f>
        <v>0</v>
      </c>
      <c r="DD627" t="s">
        <v>3</v>
      </c>
      <c r="DE627" t="s">
        <v>3</v>
      </c>
      <c r="DF627">
        <f t="shared" si="110"/>
        <v>0</v>
      </c>
      <c r="DG627">
        <f t="shared" si="111"/>
        <v>0</v>
      </c>
      <c r="DH627">
        <f t="shared" si="112"/>
        <v>0</v>
      </c>
      <c r="DI627">
        <f t="shared" si="113"/>
        <v>0</v>
      </c>
      <c r="DJ627">
        <f>DI627</f>
        <v>0</v>
      </c>
      <c r="DK627">
        <v>0</v>
      </c>
      <c r="DL627" t="s">
        <v>3</v>
      </c>
      <c r="DM627">
        <v>0</v>
      </c>
      <c r="DN627" t="s">
        <v>3</v>
      </c>
      <c r="DO627">
        <v>0</v>
      </c>
    </row>
    <row r="628" spans="1:119" x14ac:dyDescent="0.2">
      <c r="A628">
        <f>ROW(Source!A701)</f>
        <v>701</v>
      </c>
      <c r="B628">
        <v>150194011</v>
      </c>
      <c r="C628">
        <v>150197639</v>
      </c>
      <c r="D628">
        <v>147295400</v>
      </c>
      <c r="E628">
        <v>1</v>
      </c>
      <c r="F628">
        <v>1</v>
      </c>
      <c r="G628">
        <v>35</v>
      </c>
      <c r="H628">
        <v>2</v>
      </c>
      <c r="I628" t="s">
        <v>730</v>
      </c>
      <c r="J628" t="s">
        <v>731</v>
      </c>
      <c r="K628" t="s">
        <v>732</v>
      </c>
      <c r="L628">
        <v>1368</v>
      </c>
      <c r="N628">
        <v>1011</v>
      </c>
      <c r="O628" t="s">
        <v>733</v>
      </c>
      <c r="P628" t="s">
        <v>733</v>
      </c>
      <c r="Q628">
        <v>1</v>
      </c>
      <c r="W628">
        <v>0</v>
      </c>
      <c r="X628">
        <v>-1123321947</v>
      </c>
      <c r="Y628">
        <f>(AT628*0.7)</f>
        <v>1.3999999999999999E-2</v>
      </c>
      <c r="AA628">
        <v>0</v>
      </c>
      <c r="AB628">
        <v>789.86</v>
      </c>
      <c r="AC628">
        <v>515.51</v>
      </c>
      <c r="AD628">
        <v>0</v>
      </c>
      <c r="AE628">
        <v>0</v>
      </c>
      <c r="AF628">
        <v>789.86</v>
      </c>
      <c r="AG628">
        <v>515.51</v>
      </c>
      <c r="AH628">
        <v>0</v>
      </c>
      <c r="AI628">
        <v>1</v>
      </c>
      <c r="AJ628">
        <v>1</v>
      </c>
      <c r="AK628">
        <v>1</v>
      </c>
      <c r="AL628">
        <v>1</v>
      </c>
      <c r="AM628">
        <v>-2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0.02</v>
      </c>
      <c r="AU628" t="s">
        <v>22</v>
      </c>
      <c r="AV628">
        <v>0</v>
      </c>
      <c r="AW628">
        <v>2</v>
      </c>
      <c r="AX628">
        <v>150197645</v>
      </c>
      <c r="AY628">
        <v>1</v>
      </c>
      <c r="AZ628">
        <v>0</v>
      </c>
      <c r="BA628">
        <v>628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V628">
        <v>0</v>
      </c>
      <c r="CW628">
        <f>ROUND(Y628*Source!I701,9)</f>
        <v>1.4</v>
      </c>
      <c r="CX628">
        <f>ROUND(Y628*Source!I701,9)</f>
        <v>1.4</v>
      </c>
      <c r="CY628">
        <f>AB628</f>
        <v>789.86</v>
      </c>
      <c r="CZ628">
        <f>AF628</f>
        <v>789.86</v>
      </c>
      <c r="DA628">
        <f>AJ628</f>
        <v>1</v>
      </c>
      <c r="DB628">
        <f>ROUND((ROUND(AT628*CZ628,2)*0.7),6)</f>
        <v>11.06</v>
      </c>
      <c r="DC628">
        <f>ROUND((ROUND(AT628*AG628,2)*0.7),6)</f>
        <v>7.2169999999999996</v>
      </c>
      <c r="DD628" t="s">
        <v>3</v>
      </c>
      <c r="DE628" t="s">
        <v>3</v>
      </c>
      <c r="DF628">
        <f t="shared" si="110"/>
        <v>0</v>
      </c>
      <c r="DG628">
        <f t="shared" si="111"/>
        <v>1105.8</v>
      </c>
      <c r="DH628">
        <f t="shared" si="112"/>
        <v>721.71</v>
      </c>
      <c r="DI628">
        <f t="shared" si="113"/>
        <v>0</v>
      </c>
      <c r="DJ628">
        <f>DG628</f>
        <v>1105.8</v>
      </c>
      <c r="DK628">
        <v>0</v>
      </c>
      <c r="DL628" t="s">
        <v>3</v>
      </c>
      <c r="DM628">
        <v>0</v>
      </c>
      <c r="DN628" t="s">
        <v>3</v>
      </c>
      <c r="DO628">
        <v>0</v>
      </c>
    </row>
    <row r="629" spans="1:119" x14ac:dyDescent="0.2">
      <c r="A629">
        <f>ROW(Source!A702)</f>
        <v>702</v>
      </c>
      <c r="B629">
        <v>150194011</v>
      </c>
      <c r="C629">
        <v>150197646</v>
      </c>
      <c r="D629">
        <v>147282019</v>
      </c>
      <c r="E629">
        <v>35</v>
      </c>
      <c r="F629">
        <v>1</v>
      </c>
      <c r="G629">
        <v>35</v>
      </c>
      <c r="H629">
        <v>1</v>
      </c>
      <c r="I629" t="s">
        <v>727</v>
      </c>
      <c r="J629" t="s">
        <v>3</v>
      </c>
      <c r="K629" t="s">
        <v>728</v>
      </c>
      <c r="L629">
        <v>1191</v>
      </c>
      <c r="N629">
        <v>1013</v>
      </c>
      <c r="O629" t="s">
        <v>729</v>
      </c>
      <c r="P629" t="s">
        <v>729</v>
      </c>
      <c r="Q629">
        <v>1</v>
      </c>
      <c r="W629">
        <v>0</v>
      </c>
      <c r="X629">
        <v>476480486</v>
      </c>
      <c r="Y629">
        <f>(AT629*0.75)</f>
        <v>4.4999999999999998E-2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M629">
        <v>-2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0.06</v>
      </c>
      <c r="AU629" t="s">
        <v>67</v>
      </c>
      <c r="AV629">
        <v>1</v>
      </c>
      <c r="AW629">
        <v>2</v>
      </c>
      <c r="AX629">
        <v>150197649</v>
      </c>
      <c r="AY629">
        <v>1</v>
      </c>
      <c r="AZ629">
        <v>0</v>
      </c>
      <c r="BA629">
        <v>629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U629">
        <f>ROUND(AT629*Source!I702*AH629*AL629,2)</f>
        <v>0</v>
      </c>
      <c r="CV629">
        <f>ROUND(Y629*Source!I702,9)</f>
        <v>4.5</v>
      </c>
      <c r="CW629">
        <v>0</v>
      </c>
      <c r="CX629">
        <f>ROUND(Y629*Source!I702,9)</f>
        <v>4.5</v>
      </c>
      <c r="CY629">
        <f>AD629</f>
        <v>0</v>
      </c>
      <c r="CZ629">
        <f>AH629</f>
        <v>0</v>
      </c>
      <c r="DA629">
        <f>AL629</f>
        <v>1</v>
      </c>
      <c r="DB629">
        <f>ROUND((ROUND(AT629*CZ629,2)*0.75),6)</f>
        <v>0</v>
      </c>
      <c r="DC629">
        <f>ROUND((ROUND(AT629*AG629,2)*0.75),6)</f>
        <v>0</v>
      </c>
      <c r="DD629" t="s">
        <v>3</v>
      </c>
      <c r="DE629" t="s">
        <v>3</v>
      </c>
      <c r="DF629">
        <f t="shared" si="110"/>
        <v>0</v>
      </c>
      <c r="DG629">
        <f t="shared" si="111"/>
        <v>0</v>
      </c>
      <c r="DH629">
        <f t="shared" si="112"/>
        <v>0</v>
      </c>
      <c r="DI629">
        <f t="shared" si="113"/>
        <v>0</v>
      </c>
      <c r="DJ629">
        <f>DI629</f>
        <v>0</v>
      </c>
      <c r="DK629">
        <v>0</v>
      </c>
      <c r="DL629" t="s">
        <v>3</v>
      </c>
      <c r="DM629">
        <v>0</v>
      </c>
      <c r="DN629" t="s">
        <v>3</v>
      </c>
      <c r="DO629">
        <v>0</v>
      </c>
    </row>
    <row r="630" spans="1:119" x14ac:dyDescent="0.2">
      <c r="A630">
        <f>ROW(Source!A702)</f>
        <v>702</v>
      </c>
      <c r="B630">
        <v>150194011</v>
      </c>
      <c r="C630">
        <v>150197646</v>
      </c>
      <c r="D630">
        <v>147295400</v>
      </c>
      <c r="E630">
        <v>1</v>
      </c>
      <c r="F630">
        <v>1</v>
      </c>
      <c r="G630">
        <v>35</v>
      </c>
      <c r="H630">
        <v>2</v>
      </c>
      <c r="I630" t="s">
        <v>730</v>
      </c>
      <c r="J630" t="s">
        <v>731</v>
      </c>
      <c r="K630" t="s">
        <v>732</v>
      </c>
      <c r="L630">
        <v>1368</v>
      </c>
      <c r="N630">
        <v>1011</v>
      </c>
      <c r="O630" t="s">
        <v>733</v>
      </c>
      <c r="P630" t="s">
        <v>733</v>
      </c>
      <c r="Q630">
        <v>1</v>
      </c>
      <c r="W630">
        <v>0</v>
      </c>
      <c r="X630">
        <v>-1123321947</v>
      </c>
      <c r="Y630">
        <f>(AT630*0.75)</f>
        <v>2.2500000000000003E-3</v>
      </c>
      <c r="AA630">
        <v>0</v>
      </c>
      <c r="AB630">
        <v>789.86</v>
      </c>
      <c r="AC630">
        <v>515.51</v>
      </c>
      <c r="AD630">
        <v>0</v>
      </c>
      <c r="AE630">
        <v>0</v>
      </c>
      <c r="AF630">
        <v>789.86</v>
      </c>
      <c r="AG630">
        <v>515.51</v>
      </c>
      <c r="AH630">
        <v>0</v>
      </c>
      <c r="AI630">
        <v>1</v>
      </c>
      <c r="AJ630">
        <v>1</v>
      </c>
      <c r="AK630">
        <v>1</v>
      </c>
      <c r="AL630">
        <v>1</v>
      </c>
      <c r="AM630">
        <v>-2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3.0000000000000001E-3</v>
      </c>
      <c r="AU630" t="s">
        <v>67</v>
      </c>
      <c r="AV630">
        <v>0</v>
      </c>
      <c r="AW630">
        <v>2</v>
      </c>
      <c r="AX630">
        <v>150197650</v>
      </c>
      <c r="AY630">
        <v>1</v>
      </c>
      <c r="AZ630">
        <v>0</v>
      </c>
      <c r="BA630">
        <v>630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V630">
        <v>0</v>
      </c>
      <c r="CW630">
        <f>ROUND(Y630*Source!I702,9)</f>
        <v>0.22500000000000001</v>
      </c>
      <c r="CX630">
        <f>ROUND(Y630*Source!I702,9)</f>
        <v>0.22500000000000001</v>
      </c>
      <c r="CY630">
        <f>AB630</f>
        <v>789.86</v>
      </c>
      <c r="CZ630">
        <f>AF630</f>
        <v>789.86</v>
      </c>
      <c r="DA630">
        <f>AJ630</f>
        <v>1</v>
      </c>
      <c r="DB630">
        <f>ROUND((ROUND(AT630*CZ630,2)*0.75),6)</f>
        <v>1.7775000000000001</v>
      </c>
      <c r="DC630">
        <f>ROUND((ROUND(AT630*AG630,2)*0.75),6)</f>
        <v>1.1625000000000001</v>
      </c>
      <c r="DD630" t="s">
        <v>3</v>
      </c>
      <c r="DE630" t="s">
        <v>3</v>
      </c>
      <c r="DF630">
        <f t="shared" si="110"/>
        <v>0</v>
      </c>
      <c r="DG630">
        <f t="shared" si="111"/>
        <v>177.72</v>
      </c>
      <c r="DH630">
        <f t="shared" si="112"/>
        <v>115.99</v>
      </c>
      <c r="DI630">
        <f t="shared" si="113"/>
        <v>0</v>
      </c>
      <c r="DJ630">
        <f>DG630</f>
        <v>177.72</v>
      </c>
      <c r="DK630">
        <v>0</v>
      </c>
      <c r="DL630" t="s">
        <v>3</v>
      </c>
      <c r="DM630">
        <v>0</v>
      </c>
      <c r="DN630" t="s">
        <v>3</v>
      </c>
      <c r="DO630">
        <v>0</v>
      </c>
    </row>
    <row r="631" spans="1:119" x14ac:dyDescent="0.2">
      <c r="A631">
        <f>ROW(Source!A703)</f>
        <v>703</v>
      </c>
      <c r="B631">
        <v>150194011</v>
      </c>
      <c r="C631">
        <v>150197651</v>
      </c>
      <c r="D631">
        <v>147282019</v>
      </c>
      <c r="E631">
        <v>35</v>
      </c>
      <c r="F631">
        <v>1</v>
      </c>
      <c r="G631">
        <v>35</v>
      </c>
      <c r="H631">
        <v>1</v>
      </c>
      <c r="I631" t="s">
        <v>727</v>
      </c>
      <c r="J631" t="s">
        <v>3</v>
      </c>
      <c r="K631" t="s">
        <v>728</v>
      </c>
      <c r="L631">
        <v>1191</v>
      </c>
      <c r="N631">
        <v>1013</v>
      </c>
      <c r="O631" t="s">
        <v>729</v>
      </c>
      <c r="P631" t="s">
        <v>729</v>
      </c>
      <c r="Q631">
        <v>1</v>
      </c>
      <c r="W631">
        <v>0</v>
      </c>
      <c r="X631">
        <v>476480486</v>
      </c>
      <c r="Y631">
        <f>(AT631*2)</f>
        <v>0.62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M631">
        <v>-2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0.31</v>
      </c>
      <c r="AU631" t="s">
        <v>205</v>
      </c>
      <c r="AV631">
        <v>1</v>
      </c>
      <c r="AW631">
        <v>2</v>
      </c>
      <c r="AX631">
        <v>150197660</v>
      </c>
      <c r="AY631">
        <v>1</v>
      </c>
      <c r="AZ631">
        <v>0</v>
      </c>
      <c r="BA631">
        <v>631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U631">
        <f>ROUND(AT631*Source!I703*AH631*AL631,2)</f>
        <v>0</v>
      </c>
      <c r="CV631">
        <f>ROUND(Y631*Source!I703,9)</f>
        <v>3.1</v>
      </c>
      <c r="CW631">
        <v>0</v>
      </c>
      <c r="CX631">
        <f>ROUND(Y631*Source!I703,9)</f>
        <v>3.1</v>
      </c>
      <c r="CY631">
        <f>AD631</f>
        <v>0</v>
      </c>
      <c r="CZ631">
        <f>AH631</f>
        <v>0</v>
      </c>
      <c r="DA631">
        <f>AL631</f>
        <v>1</v>
      </c>
      <c r="DB631">
        <f>ROUND((ROUND(AT631*CZ631,2)*2),6)</f>
        <v>0</v>
      </c>
      <c r="DC631">
        <f>ROUND((ROUND(AT631*AG631,2)*2),6)</f>
        <v>0</v>
      </c>
      <c r="DD631" t="s">
        <v>3</v>
      </c>
      <c r="DE631" t="s">
        <v>3</v>
      </c>
      <c r="DF631">
        <f t="shared" si="110"/>
        <v>0</v>
      </c>
      <c r="DG631">
        <f t="shared" si="111"/>
        <v>0</v>
      </c>
      <c r="DH631">
        <f t="shared" si="112"/>
        <v>0</v>
      </c>
      <c r="DI631">
        <f t="shared" si="113"/>
        <v>0</v>
      </c>
      <c r="DJ631">
        <f>DI631</f>
        <v>0</v>
      </c>
      <c r="DK631">
        <v>0</v>
      </c>
      <c r="DL631" t="s">
        <v>3</v>
      </c>
      <c r="DM631">
        <v>0</v>
      </c>
      <c r="DN631" t="s">
        <v>3</v>
      </c>
      <c r="DO631">
        <v>0</v>
      </c>
    </row>
    <row r="632" spans="1:119" x14ac:dyDescent="0.2">
      <c r="A632">
        <f>ROW(Source!A703)</f>
        <v>703</v>
      </c>
      <c r="B632">
        <v>150194011</v>
      </c>
      <c r="C632">
        <v>150197651</v>
      </c>
      <c r="D632">
        <v>147295400</v>
      </c>
      <c r="E632">
        <v>1</v>
      </c>
      <c r="F632">
        <v>1</v>
      </c>
      <c r="G632">
        <v>35</v>
      </c>
      <c r="H632">
        <v>2</v>
      </c>
      <c r="I632" t="s">
        <v>730</v>
      </c>
      <c r="J632" t="s">
        <v>731</v>
      </c>
      <c r="K632" t="s">
        <v>732</v>
      </c>
      <c r="L632">
        <v>1368</v>
      </c>
      <c r="N632">
        <v>1011</v>
      </c>
      <c r="O632" t="s">
        <v>733</v>
      </c>
      <c r="P632" t="s">
        <v>733</v>
      </c>
      <c r="Q632">
        <v>1</v>
      </c>
      <c r="W632">
        <v>0</v>
      </c>
      <c r="X632">
        <v>-1123321947</v>
      </c>
      <c r="Y632">
        <f>(AT632*2)</f>
        <v>0.02</v>
      </c>
      <c r="AA632">
        <v>0</v>
      </c>
      <c r="AB632">
        <v>789.86</v>
      </c>
      <c r="AC632">
        <v>515.51</v>
      </c>
      <c r="AD632">
        <v>0</v>
      </c>
      <c r="AE632">
        <v>0</v>
      </c>
      <c r="AF632">
        <v>789.86</v>
      </c>
      <c r="AG632">
        <v>515.51</v>
      </c>
      <c r="AH632">
        <v>0</v>
      </c>
      <c r="AI632">
        <v>1</v>
      </c>
      <c r="AJ632">
        <v>1</v>
      </c>
      <c r="AK632">
        <v>1</v>
      </c>
      <c r="AL632">
        <v>1</v>
      </c>
      <c r="AM632">
        <v>-2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3</v>
      </c>
      <c r="AT632">
        <v>0.01</v>
      </c>
      <c r="AU632" t="s">
        <v>205</v>
      </c>
      <c r="AV632">
        <v>0</v>
      </c>
      <c r="AW632">
        <v>2</v>
      </c>
      <c r="AX632">
        <v>150197661</v>
      </c>
      <c r="AY632">
        <v>1</v>
      </c>
      <c r="AZ632">
        <v>0</v>
      </c>
      <c r="BA632">
        <v>632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V632">
        <v>0</v>
      </c>
      <c r="CW632">
        <f>ROUND(Y632*Source!I703,9)</f>
        <v>0.1</v>
      </c>
      <c r="CX632">
        <f>ROUND(Y632*Source!I703,9)</f>
        <v>0.1</v>
      </c>
      <c r="CY632">
        <f>AB632</f>
        <v>789.86</v>
      </c>
      <c r="CZ632">
        <f>AF632</f>
        <v>789.86</v>
      </c>
      <c r="DA632">
        <f>AJ632</f>
        <v>1</v>
      </c>
      <c r="DB632">
        <f>ROUND((ROUND(AT632*CZ632,2)*2),6)</f>
        <v>15.8</v>
      </c>
      <c r="DC632">
        <f>ROUND((ROUND(AT632*AG632,2)*2),6)</f>
        <v>10.32</v>
      </c>
      <c r="DD632" t="s">
        <v>3</v>
      </c>
      <c r="DE632" t="s">
        <v>3</v>
      </c>
      <c r="DF632">
        <f t="shared" si="110"/>
        <v>0</v>
      </c>
      <c r="DG632">
        <f t="shared" si="111"/>
        <v>78.989999999999995</v>
      </c>
      <c r="DH632">
        <f t="shared" si="112"/>
        <v>51.55</v>
      </c>
      <c r="DI632">
        <f t="shared" si="113"/>
        <v>0</v>
      </c>
      <c r="DJ632">
        <f>DG632</f>
        <v>78.989999999999995</v>
      </c>
      <c r="DK632">
        <v>0</v>
      </c>
      <c r="DL632" t="s">
        <v>3</v>
      </c>
      <c r="DM632">
        <v>0</v>
      </c>
      <c r="DN632" t="s">
        <v>3</v>
      </c>
      <c r="DO632">
        <v>0</v>
      </c>
    </row>
    <row r="633" spans="1:119" x14ac:dyDescent="0.2">
      <c r="A633">
        <f>ROW(Source!A703)</f>
        <v>703</v>
      </c>
      <c r="B633">
        <v>150194011</v>
      </c>
      <c r="C633">
        <v>150197651</v>
      </c>
      <c r="D633">
        <v>147294088</v>
      </c>
      <c r="E633">
        <v>35</v>
      </c>
      <c r="F633">
        <v>1</v>
      </c>
      <c r="G633">
        <v>35</v>
      </c>
      <c r="H633">
        <v>3</v>
      </c>
      <c r="I633" t="s">
        <v>759</v>
      </c>
      <c r="J633" t="s">
        <v>760</v>
      </c>
      <c r="K633" t="s">
        <v>761</v>
      </c>
      <c r="L633">
        <v>1346</v>
      </c>
      <c r="N633">
        <v>1009</v>
      </c>
      <c r="O633" t="s">
        <v>741</v>
      </c>
      <c r="P633" t="s">
        <v>741</v>
      </c>
      <c r="Q633">
        <v>1</v>
      </c>
      <c r="W633">
        <v>0</v>
      </c>
      <c r="X633">
        <v>1222454159</v>
      </c>
      <c r="Y633">
        <f>(AT633*2)</f>
        <v>4.0000000000000003E-5</v>
      </c>
      <c r="AA633">
        <v>471.7</v>
      </c>
      <c r="AB633">
        <v>0</v>
      </c>
      <c r="AC633">
        <v>0</v>
      </c>
      <c r="AD633">
        <v>0</v>
      </c>
      <c r="AE633">
        <v>471.7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M633">
        <v>-2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3</v>
      </c>
      <c r="AT633">
        <v>2.0000000000000002E-5</v>
      </c>
      <c r="AU633" t="s">
        <v>205</v>
      </c>
      <c r="AV633">
        <v>0</v>
      </c>
      <c r="AW633">
        <v>2</v>
      </c>
      <c r="AX633">
        <v>150197663</v>
      </c>
      <c r="AY633">
        <v>2</v>
      </c>
      <c r="AZ633">
        <v>22528</v>
      </c>
      <c r="BA633">
        <v>633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V633">
        <v>0</v>
      </c>
      <c r="CW633">
        <v>0</v>
      </c>
      <c r="CX633">
        <f>ROUND(Y633*Source!I703,9)</f>
        <v>2.0000000000000001E-4</v>
      </c>
      <c r="CY633">
        <f>AA633</f>
        <v>471.7</v>
      </c>
      <c r="CZ633">
        <f>AE633</f>
        <v>471.7</v>
      </c>
      <c r="DA633">
        <f>AI633</f>
        <v>1</v>
      </c>
      <c r="DB633">
        <f>ROUND((ROUND(AT633*CZ633,2)*2),6)</f>
        <v>0.02</v>
      </c>
      <c r="DC633">
        <f>ROUND((ROUND(AT633*AG633,2)*2),6)</f>
        <v>0</v>
      </c>
      <c r="DD633" t="s">
        <v>3</v>
      </c>
      <c r="DE633" t="s">
        <v>3</v>
      </c>
      <c r="DF633">
        <f t="shared" si="110"/>
        <v>0.09</v>
      </c>
      <c r="DG633">
        <f t="shared" si="111"/>
        <v>0</v>
      </c>
      <c r="DH633">
        <f t="shared" si="112"/>
        <v>0</v>
      </c>
      <c r="DI633">
        <f t="shared" si="113"/>
        <v>0</v>
      </c>
      <c r="DJ633">
        <f>DF633</f>
        <v>0.09</v>
      </c>
      <c r="DK633">
        <v>0</v>
      </c>
      <c r="DL633" t="s">
        <v>3</v>
      </c>
      <c r="DM633">
        <v>0</v>
      </c>
      <c r="DN633" t="s">
        <v>3</v>
      </c>
      <c r="DO633">
        <v>0</v>
      </c>
    </row>
    <row r="634" spans="1:119" x14ac:dyDescent="0.2">
      <c r="A634">
        <f>ROW(Source!A703)</f>
        <v>703</v>
      </c>
      <c r="B634">
        <v>150194011</v>
      </c>
      <c r="C634">
        <v>150197651</v>
      </c>
      <c r="D634">
        <v>147297361</v>
      </c>
      <c r="E634">
        <v>1</v>
      </c>
      <c r="F634">
        <v>1</v>
      </c>
      <c r="G634">
        <v>35</v>
      </c>
      <c r="H634">
        <v>3</v>
      </c>
      <c r="I634" t="s">
        <v>748</v>
      </c>
      <c r="J634" t="s">
        <v>749</v>
      </c>
      <c r="K634" t="s">
        <v>750</v>
      </c>
      <c r="L634">
        <v>1327</v>
      </c>
      <c r="N634">
        <v>1005</v>
      </c>
      <c r="O634" t="s">
        <v>751</v>
      </c>
      <c r="P634" t="s">
        <v>751</v>
      </c>
      <c r="Q634">
        <v>1</v>
      </c>
      <c r="W634">
        <v>0</v>
      </c>
      <c r="X634">
        <v>1402440005</v>
      </c>
      <c r="Y634">
        <f>(AT634*2)</f>
        <v>0.02</v>
      </c>
      <c r="AA634">
        <v>48.08</v>
      </c>
      <c r="AB634">
        <v>0</v>
      </c>
      <c r="AC634">
        <v>0</v>
      </c>
      <c r="AD634">
        <v>0</v>
      </c>
      <c r="AE634">
        <v>48.08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M634">
        <v>-2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3</v>
      </c>
      <c r="AT634">
        <v>0.01</v>
      </c>
      <c r="AU634" t="s">
        <v>205</v>
      </c>
      <c r="AV634">
        <v>0</v>
      </c>
      <c r="AW634">
        <v>2</v>
      </c>
      <c r="AX634">
        <v>150197662</v>
      </c>
      <c r="AY634">
        <v>1</v>
      </c>
      <c r="AZ634">
        <v>0</v>
      </c>
      <c r="BA634">
        <v>634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V634">
        <v>0</v>
      </c>
      <c r="CW634">
        <v>0</v>
      </c>
      <c r="CX634">
        <f>ROUND(Y634*Source!I703,9)</f>
        <v>0.1</v>
      </c>
      <c r="CY634">
        <f>AA634</f>
        <v>48.08</v>
      </c>
      <c r="CZ634">
        <f>AE634</f>
        <v>48.08</v>
      </c>
      <c r="DA634">
        <f>AI634</f>
        <v>1</v>
      </c>
      <c r="DB634">
        <f>ROUND((ROUND(AT634*CZ634,2)*2),6)</f>
        <v>0.96</v>
      </c>
      <c r="DC634">
        <f>ROUND((ROUND(AT634*AG634,2)*2),6)</f>
        <v>0</v>
      </c>
      <c r="DD634" t="s">
        <v>3</v>
      </c>
      <c r="DE634" t="s">
        <v>3</v>
      </c>
      <c r="DF634">
        <f t="shared" si="110"/>
        <v>4.8099999999999996</v>
      </c>
      <c r="DG634">
        <f t="shared" si="111"/>
        <v>0</v>
      </c>
      <c r="DH634">
        <f t="shared" si="112"/>
        <v>0</v>
      </c>
      <c r="DI634">
        <f t="shared" si="113"/>
        <v>0</v>
      </c>
      <c r="DJ634">
        <f>DF634</f>
        <v>4.8099999999999996</v>
      </c>
      <c r="DK634">
        <v>0</v>
      </c>
      <c r="DL634" t="s">
        <v>3</v>
      </c>
      <c r="DM634">
        <v>0</v>
      </c>
      <c r="DN634" t="s">
        <v>3</v>
      </c>
      <c r="DO634">
        <v>0</v>
      </c>
    </row>
    <row r="635" spans="1:119" x14ac:dyDescent="0.2">
      <c r="A635">
        <f>ROW(Source!A704)</f>
        <v>704</v>
      </c>
      <c r="B635">
        <v>150194011</v>
      </c>
      <c r="C635">
        <v>150197664</v>
      </c>
      <c r="D635">
        <v>147282019</v>
      </c>
      <c r="E635">
        <v>35</v>
      </c>
      <c r="F635">
        <v>1</v>
      </c>
      <c r="G635">
        <v>35</v>
      </c>
      <c r="H635">
        <v>1</v>
      </c>
      <c r="I635" t="s">
        <v>727</v>
      </c>
      <c r="J635" t="s">
        <v>3</v>
      </c>
      <c r="K635" t="s">
        <v>728</v>
      </c>
      <c r="L635">
        <v>1191</v>
      </c>
      <c r="N635">
        <v>1013</v>
      </c>
      <c r="O635" t="s">
        <v>729</v>
      </c>
      <c r="P635" t="s">
        <v>729</v>
      </c>
      <c r="Q635">
        <v>1</v>
      </c>
      <c r="W635">
        <v>0</v>
      </c>
      <c r="X635">
        <v>476480486</v>
      </c>
      <c r="Y635">
        <f>(AT635*0.7)</f>
        <v>0.35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1</v>
      </c>
      <c r="AL635">
        <v>1</v>
      </c>
      <c r="AM635">
        <v>-2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3</v>
      </c>
      <c r="AT635">
        <v>0.5</v>
      </c>
      <c r="AU635" t="s">
        <v>22</v>
      </c>
      <c r="AV635">
        <v>1</v>
      </c>
      <c r="AW635">
        <v>2</v>
      </c>
      <c r="AX635">
        <v>150197669</v>
      </c>
      <c r="AY635">
        <v>1</v>
      </c>
      <c r="AZ635">
        <v>0</v>
      </c>
      <c r="BA635">
        <v>635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U635">
        <f>ROUND(AT635*Source!I704*AH635*AL635,2)</f>
        <v>0</v>
      </c>
      <c r="CV635">
        <f>ROUND(Y635*Source!I704,9)</f>
        <v>2.8</v>
      </c>
      <c r="CW635">
        <v>0</v>
      </c>
      <c r="CX635">
        <f>ROUND(Y635*Source!I704,9)</f>
        <v>2.8</v>
      </c>
      <c r="CY635">
        <f>AD635</f>
        <v>0</v>
      </c>
      <c r="CZ635">
        <f>AH635</f>
        <v>0</v>
      </c>
      <c r="DA635">
        <f>AL635</f>
        <v>1</v>
      </c>
      <c r="DB635">
        <f>ROUND((ROUND(AT635*CZ635,2)*0.7),6)</f>
        <v>0</v>
      </c>
      <c r="DC635">
        <f>ROUND((ROUND(AT635*AG635,2)*0.7),6)</f>
        <v>0</v>
      </c>
      <c r="DD635" t="s">
        <v>3</v>
      </c>
      <c r="DE635" t="s">
        <v>3</v>
      </c>
      <c r="DF635">
        <f t="shared" si="110"/>
        <v>0</v>
      </c>
      <c r="DG635">
        <f t="shared" si="111"/>
        <v>0</v>
      </c>
      <c r="DH635">
        <f t="shared" si="112"/>
        <v>0</v>
      </c>
      <c r="DI635">
        <f t="shared" si="113"/>
        <v>0</v>
      </c>
      <c r="DJ635">
        <f>DI635</f>
        <v>0</v>
      </c>
      <c r="DK635">
        <v>0</v>
      </c>
      <c r="DL635" t="s">
        <v>3</v>
      </c>
      <c r="DM635">
        <v>0</v>
      </c>
      <c r="DN635" t="s">
        <v>3</v>
      </c>
      <c r="DO635">
        <v>0</v>
      </c>
    </row>
    <row r="636" spans="1:119" x14ac:dyDescent="0.2">
      <c r="A636">
        <f>ROW(Source!A704)</f>
        <v>704</v>
      </c>
      <c r="B636">
        <v>150194011</v>
      </c>
      <c r="C636">
        <v>150197664</v>
      </c>
      <c r="D636">
        <v>147295400</v>
      </c>
      <c r="E636">
        <v>1</v>
      </c>
      <c r="F636">
        <v>1</v>
      </c>
      <c r="G636">
        <v>35</v>
      </c>
      <c r="H636">
        <v>2</v>
      </c>
      <c r="I636" t="s">
        <v>730</v>
      </c>
      <c r="J636" t="s">
        <v>731</v>
      </c>
      <c r="K636" t="s">
        <v>732</v>
      </c>
      <c r="L636">
        <v>1368</v>
      </c>
      <c r="N636">
        <v>1011</v>
      </c>
      <c r="O636" t="s">
        <v>733</v>
      </c>
      <c r="P636" t="s">
        <v>733</v>
      </c>
      <c r="Q636">
        <v>1</v>
      </c>
      <c r="W636">
        <v>0</v>
      </c>
      <c r="X636">
        <v>-1123321947</v>
      </c>
      <c r="Y636">
        <f>(AT636*0.7)</f>
        <v>2.0999999999999998E-2</v>
      </c>
      <c r="AA636">
        <v>0</v>
      </c>
      <c r="AB636">
        <v>789.86</v>
      </c>
      <c r="AC636">
        <v>515.51</v>
      </c>
      <c r="AD636">
        <v>0</v>
      </c>
      <c r="AE636">
        <v>0</v>
      </c>
      <c r="AF636">
        <v>789.86</v>
      </c>
      <c r="AG636">
        <v>515.51</v>
      </c>
      <c r="AH636">
        <v>0</v>
      </c>
      <c r="AI636">
        <v>1</v>
      </c>
      <c r="AJ636">
        <v>1</v>
      </c>
      <c r="AK636">
        <v>1</v>
      </c>
      <c r="AL636">
        <v>1</v>
      </c>
      <c r="AM636">
        <v>-2</v>
      </c>
      <c r="AN636">
        <v>0</v>
      </c>
      <c r="AO636">
        <v>1</v>
      </c>
      <c r="AP636">
        <v>1</v>
      </c>
      <c r="AQ636">
        <v>0</v>
      </c>
      <c r="AR636">
        <v>0</v>
      </c>
      <c r="AS636" t="s">
        <v>3</v>
      </c>
      <c r="AT636">
        <v>0.03</v>
      </c>
      <c r="AU636" t="s">
        <v>22</v>
      </c>
      <c r="AV636">
        <v>0</v>
      </c>
      <c r="AW636">
        <v>2</v>
      </c>
      <c r="AX636">
        <v>150197670</v>
      </c>
      <c r="AY636">
        <v>1</v>
      </c>
      <c r="AZ636">
        <v>0</v>
      </c>
      <c r="BA636">
        <v>636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V636">
        <v>0</v>
      </c>
      <c r="CW636">
        <f>ROUND(Y636*Source!I704,9)</f>
        <v>0.16800000000000001</v>
      </c>
      <c r="CX636">
        <f>ROUND(Y636*Source!I704,9)</f>
        <v>0.16800000000000001</v>
      </c>
      <c r="CY636">
        <f>AB636</f>
        <v>789.86</v>
      </c>
      <c r="CZ636">
        <f>AF636</f>
        <v>789.86</v>
      </c>
      <c r="DA636">
        <f>AJ636</f>
        <v>1</v>
      </c>
      <c r="DB636">
        <f>ROUND((ROUND(AT636*CZ636,2)*0.7),6)</f>
        <v>16.59</v>
      </c>
      <c r="DC636">
        <f>ROUND((ROUND(AT636*AG636,2)*0.7),6)</f>
        <v>10.829000000000001</v>
      </c>
      <c r="DD636" t="s">
        <v>3</v>
      </c>
      <c r="DE636" t="s">
        <v>3</v>
      </c>
      <c r="DF636">
        <f t="shared" si="110"/>
        <v>0</v>
      </c>
      <c r="DG636">
        <f t="shared" si="111"/>
        <v>132.69999999999999</v>
      </c>
      <c r="DH636">
        <f t="shared" si="112"/>
        <v>86.61</v>
      </c>
      <c r="DI636">
        <f t="shared" si="113"/>
        <v>0</v>
      </c>
      <c r="DJ636">
        <f>DG636</f>
        <v>132.69999999999999</v>
      </c>
      <c r="DK636">
        <v>0</v>
      </c>
      <c r="DL636" t="s">
        <v>3</v>
      </c>
      <c r="DM636">
        <v>0</v>
      </c>
      <c r="DN636" t="s">
        <v>3</v>
      </c>
      <c r="DO636">
        <v>0</v>
      </c>
    </row>
    <row r="637" spans="1:119" x14ac:dyDescent="0.2">
      <c r="A637">
        <f>ROW(Source!A705)</f>
        <v>705</v>
      </c>
      <c r="B637">
        <v>150194011</v>
      </c>
      <c r="C637">
        <v>150197671</v>
      </c>
      <c r="D637">
        <v>147282019</v>
      </c>
      <c r="E637">
        <v>35</v>
      </c>
      <c r="F637">
        <v>1</v>
      </c>
      <c r="G637">
        <v>35</v>
      </c>
      <c r="H637">
        <v>1</v>
      </c>
      <c r="I637" t="s">
        <v>727</v>
      </c>
      <c r="J637" t="s">
        <v>3</v>
      </c>
      <c r="K637" t="s">
        <v>728</v>
      </c>
      <c r="L637">
        <v>1191</v>
      </c>
      <c r="N637">
        <v>1013</v>
      </c>
      <c r="O637" t="s">
        <v>729</v>
      </c>
      <c r="P637" t="s">
        <v>729</v>
      </c>
      <c r="Q637">
        <v>1</v>
      </c>
      <c r="W637">
        <v>0</v>
      </c>
      <c r="X637">
        <v>476480486</v>
      </c>
      <c r="Y637">
        <f>((AT637*0.75)*11)</f>
        <v>0.57750000000000001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M637">
        <v>-2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3</v>
      </c>
      <c r="AT637">
        <v>7.0000000000000007E-2</v>
      </c>
      <c r="AU637" t="s">
        <v>32</v>
      </c>
      <c r="AV637">
        <v>1</v>
      </c>
      <c r="AW637">
        <v>2</v>
      </c>
      <c r="AX637">
        <v>150197676</v>
      </c>
      <c r="AY637">
        <v>1</v>
      </c>
      <c r="AZ637">
        <v>0</v>
      </c>
      <c r="BA637">
        <v>637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U637">
        <f>ROUND(AT637*Source!I705*AH637*AL637,2)</f>
        <v>0</v>
      </c>
      <c r="CV637">
        <f>ROUND(Y637*Source!I705,9)</f>
        <v>4.62</v>
      </c>
      <c r="CW637">
        <v>0</v>
      </c>
      <c r="CX637">
        <f>ROUND(Y637*Source!I705,9)</f>
        <v>4.62</v>
      </c>
      <c r="CY637">
        <f>AD637</f>
        <v>0</v>
      </c>
      <c r="CZ637">
        <f>AH637</f>
        <v>0</v>
      </c>
      <c r="DA637">
        <f>AL637</f>
        <v>1</v>
      </c>
      <c r="DB637">
        <f>ROUND(((ROUND(AT637*CZ637,2)*0.75)*11),6)</f>
        <v>0</v>
      </c>
      <c r="DC637">
        <f>ROUND(((ROUND(AT637*AG637,2)*0.75)*11),6)</f>
        <v>0</v>
      </c>
      <c r="DD637" t="s">
        <v>3</v>
      </c>
      <c r="DE637" t="s">
        <v>3</v>
      </c>
      <c r="DF637">
        <f t="shared" si="110"/>
        <v>0</v>
      </c>
      <c r="DG637">
        <f t="shared" si="111"/>
        <v>0</v>
      </c>
      <c r="DH637">
        <f t="shared" si="112"/>
        <v>0</v>
      </c>
      <c r="DI637">
        <f t="shared" si="113"/>
        <v>0</v>
      </c>
      <c r="DJ637">
        <f>DI637</f>
        <v>0</v>
      </c>
      <c r="DK637">
        <v>0</v>
      </c>
      <c r="DL637" t="s">
        <v>3</v>
      </c>
      <c r="DM637">
        <v>0</v>
      </c>
      <c r="DN637" t="s">
        <v>3</v>
      </c>
      <c r="DO637">
        <v>0</v>
      </c>
    </row>
    <row r="638" spans="1:119" x14ac:dyDescent="0.2">
      <c r="A638">
        <f>ROW(Source!A705)</f>
        <v>705</v>
      </c>
      <c r="B638">
        <v>150194011</v>
      </c>
      <c r="C638">
        <v>150197671</v>
      </c>
      <c r="D638">
        <v>147295400</v>
      </c>
      <c r="E638">
        <v>1</v>
      </c>
      <c r="F638">
        <v>1</v>
      </c>
      <c r="G638">
        <v>35</v>
      </c>
      <c r="H638">
        <v>2</v>
      </c>
      <c r="I638" t="s">
        <v>730</v>
      </c>
      <c r="J638" t="s">
        <v>731</v>
      </c>
      <c r="K638" t="s">
        <v>732</v>
      </c>
      <c r="L638">
        <v>1368</v>
      </c>
      <c r="N638">
        <v>1011</v>
      </c>
      <c r="O638" t="s">
        <v>733</v>
      </c>
      <c r="P638" t="s">
        <v>733</v>
      </c>
      <c r="Q638">
        <v>1</v>
      </c>
      <c r="W638">
        <v>0</v>
      </c>
      <c r="X638">
        <v>-1123321947</v>
      </c>
      <c r="Y638">
        <f>((AT638*0.75)*11)</f>
        <v>3.3000000000000002E-2</v>
      </c>
      <c r="AA638">
        <v>0</v>
      </c>
      <c r="AB638">
        <v>789.86</v>
      </c>
      <c r="AC638">
        <v>515.51</v>
      </c>
      <c r="AD638">
        <v>0</v>
      </c>
      <c r="AE638">
        <v>0</v>
      </c>
      <c r="AF638">
        <v>789.86</v>
      </c>
      <c r="AG638">
        <v>515.51</v>
      </c>
      <c r="AH638">
        <v>0</v>
      </c>
      <c r="AI638">
        <v>1</v>
      </c>
      <c r="AJ638">
        <v>1</v>
      </c>
      <c r="AK638">
        <v>1</v>
      </c>
      <c r="AL638">
        <v>1</v>
      </c>
      <c r="AM638">
        <v>-2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3</v>
      </c>
      <c r="AT638">
        <v>4.0000000000000001E-3</v>
      </c>
      <c r="AU638" t="s">
        <v>32</v>
      </c>
      <c r="AV638">
        <v>0</v>
      </c>
      <c r="AW638">
        <v>2</v>
      </c>
      <c r="AX638">
        <v>150197677</v>
      </c>
      <c r="AY638">
        <v>1</v>
      </c>
      <c r="AZ638">
        <v>0</v>
      </c>
      <c r="BA638">
        <v>638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V638">
        <v>0</v>
      </c>
      <c r="CW638">
        <f>ROUND(Y638*Source!I705,9)</f>
        <v>0.26400000000000001</v>
      </c>
      <c r="CX638">
        <f>ROUND(Y638*Source!I705,9)</f>
        <v>0.26400000000000001</v>
      </c>
      <c r="CY638">
        <f>AB638</f>
        <v>789.86</v>
      </c>
      <c r="CZ638">
        <f>AF638</f>
        <v>789.86</v>
      </c>
      <c r="DA638">
        <f>AJ638</f>
        <v>1</v>
      </c>
      <c r="DB638">
        <f>ROUND(((ROUND(AT638*CZ638,2)*0.75)*11),6)</f>
        <v>26.07</v>
      </c>
      <c r="DC638">
        <f>ROUND(((ROUND(AT638*AG638,2)*0.75)*11),6)</f>
        <v>16.995000000000001</v>
      </c>
      <c r="DD638" t="s">
        <v>3</v>
      </c>
      <c r="DE638" t="s">
        <v>3</v>
      </c>
      <c r="DF638">
        <f t="shared" si="110"/>
        <v>0</v>
      </c>
      <c r="DG638">
        <f t="shared" si="111"/>
        <v>208.52</v>
      </c>
      <c r="DH638">
        <f t="shared" si="112"/>
        <v>136.09</v>
      </c>
      <c r="DI638">
        <f t="shared" si="113"/>
        <v>0</v>
      </c>
      <c r="DJ638">
        <f>DG638</f>
        <v>208.52</v>
      </c>
      <c r="DK638">
        <v>0</v>
      </c>
      <c r="DL638" t="s">
        <v>3</v>
      </c>
      <c r="DM638">
        <v>0</v>
      </c>
      <c r="DN638" t="s">
        <v>3</v>
      </c>
      <c r="DO638">
        <v>0</v>
      </c>
    </row>
    <row r="639" spans="1:119" x14ac:dyDescent="0.2">
      <c r="A639">
        <f>ROW(Source!A741)</f>
        <v>741</v>
      </c>
      <c r="B639">
        <v>150194011</v>
      </c>
      <c r="C639">
        <v>150197678</v>
      </c>
      <c r="D639">
        <v>147282019</v>
      </c>
      <c r="E639">
        <v>35</v>
      </c>
      <c r="F639">
        <v>1</v>
      </c>
      <c r="G639">
        <v>35</v>
      </c>
      <c r="H639">
        <v>1</v>
      </c>
      <c r="I639" t="s">
        <v>727</v>
      </c>
      <c r="J639" t="s">
        <v>3</v>
      </c>
      <c r="K639" t="s">
        <v>728</v>
      </c>
      <c r="L639">
        <v>1191</v>
      </c>
      <c r="N639">
        <v>1013</v>
      </c>
      <c r="O639" t="s">
        <v>729</v>
      </c>
      <c r="P639" t="s">
        <v>729</v>
      </c>
      <c r="Q639">
        <v>1</v>
      </c>
      <c r="W639">
        <v>0</v>
      </c>
      <c r="X639">
        <v>476480486</v>
      </c>
      <c r="Y639">
        <f>AT639</f>
        <v>0.22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M639">
        <v>-2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3</v>
      </c>
      <c r="AT639">
        <v>0.22</v>
      </c>
      <c r="AU639" t="s">
        <v>3</v>
      </c>
      <c r="AV639">
        <v>1</v>
      </c>
      <c r="AW639">
        <v>2</v>
      </c>
      <c r="AX639">
        <v>150197683</v>
      </c>
      <c r="AY639">
        <v>1</v>
      </c>
      <c r="AZ639">
        <v>0</v>
      </c>
      <c r="BA639">
        <v>639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U639">
        <f>ROUND(AT639*Source!I741*AH639*AL639,2)</f>
        <v>0</v>
      </c>
      <c r="CV639">
        <f>ROUND(Y639*Source!I741,9)</f>
        <v>0.22</v>
      </c>
      <c r="CW639">
        <v>0</v>
      </c>
      <c r="CX639">
        <f>ROUND(Y639*Source!I741,9)</f>
        <v>0.22</v>
      </c>
      <c r="CY639">
        <f>AD639</f>
        <v>0</v>
      </c>
      <c r="CZ639">
        <f>AH639</f>
        <v>0</v>
      </c>
      <c r="DA639">
        <f>AL639</f>
        <v>1</v>
      </c>
      <c r="DB639">
        <f>ROUND(ROUND(AT639*CZ639,2),6)</f>
        <v>0</v>
      </c>
      <c r="DC639">
        <f>ROUND(ROUND(AT639*AG639,2),6)</f>
        <v>0</v>
      </c>
      <c r="DD639" t="s">
        <v>3</v>
      </c>
      <c r="DE639" t="s">
        <v>3</v>
      </c>
      <c r="DF639">
        <f t="shared" si="110"/>
        <v>0</v>
      </c>
      <c r="DG639">
        <f t="shared" si="111"/>
        <v>0</v>
      </c>
      <c r="DH639">
        <f t="shared" si="112"/>
        <v>0</v>
      </c>
      <c r="DI639">
        <f t="shared" si="113"/>
        <v>0</v>
      </c>
      <c r="DJ639">
        <f>DI639</f>
        <v>0</v>
      </c>
      <c r="DK639">
        <v>0</v>
      </c>
      <c r="DL639" t="s">
        <v>3</v>
      </c>
      <c r="DM639">
        <v>0</v>
      </c>
      <c r="DN639" t="s">
        <v>3</v>
      </c>
      <c r="DO639">
        <v>0</v>
      </c>
    </row>
    <row r="640" spans="1:119" x14ac:dyDescent="0.2">
      <c r="A640">
        <f>ROW(Source!A741)</f>
        <v>741</v>
      </c>
      <c r="B640">
        <v>150194011</v>
      </c>
      <c r="C640">
        <v>150197678</v>
      </c>
      <c r="D640">
        <v>147297367</v>
      </c>
      <c r="E640">
        <v>1</v>
      </c>
      <c r="F640">
        <v>1</v>
      </c>
      <c r="G640">
        <v>35</v>
      </c>
      <c r="H640">
        <v>3</v>
      </c>
      <c r="I640" t="s">
        <v>752</v>
      </c>
      <c r="J640" t="s">
        <v>753</v>
      </c>
      <c r="K640" t="s">
        <v>754</v>
      </c>
      <c r="L640">
        <v>1346</v>
      </c>
      <c r="N640">
        <v>1009</v>
      </c>
      <c r="O640" t="s">
        <v>741</v>
      </c>
      <c r="P640" t="s">
        <v>741</v>
      </c>
      <c r="Q640">
        <v>1</v>
      </c>
      <c r="W640">
        <v>0</v>
      </c>
      <c r="X640">
        <v>-20334964</v>
      </c>
      <c r="Y640">
        <f>AT640</f>
        <v>1E-3</v>
      </c>
      <c r="AA640">
        <v>29.29</v>
      </c>
      <c r="AB640">
        <v>0</v>
      </c>
      <c r="AC640">
        <v>0</v>
      </c>
      <c r="AD640">
        <v>0</v>
      </c>
      <c r="AE640">
        <v>29.29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M640">
        <v>-2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3</v>
      </c>
      <c r="AT640">
        <v>1E-3</v>
      </c>
      <c r="AU640" t="s">
        <v>3</v>
      </c>
      <c r="AV640">
        <v>0</v>
      </c>
      <c r="AW640">
        <v>2</v>
      </c>
      <c r="AX640">
        <v>150197684</v>
      </c>
      <c r="AY640">
        <v>1</v>
      </c>
      <c r="AZ640">
        <v>0</v>
      </c>
      <c r="BA640">
        <v>640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V640">
        <v>0</v>
      </c>
      <c r="CW640">
        <v>0</v>
      </c>
      <c r="CX640">
        <f>ROUND(Y640*Source!I741,9)</f>
        <v>1E-3</v>
      </c>
      <c r="CY640">
        <f>AA640</f>
        <v>29.29</v>
      </c>
      <c r="CZ640">
        <f>AE640</f>
        <v>29.29</v>
      </c>
      <c r="DA640">
        <f>AI640</f>
        <v>1</v>
      </c>
      <c r="DB640">
        <f>ROUND(ROUND(AT640*CZ640,2),6)</f>
        <v>0.03</v>
      </c>
      <c r="DC640">
        <f>ROUND(ROUND(AT640*AG640,2),6)</f>
        <v>0</v>
      </c>
      <c r="DD640" t="s">
        <v>3</v>
      </c>
      <c r="DE640" t="s">
        <v>3</v>
      </c>
      <c r="DF640">
        <f t="shared" si="110"/>
        <v>0.03</v>
      </c>
      <c r="DG640">
        <f t="shared" si="111"/>
        <v>0</v>
      </c>
      <c r="DH640">
        <f t="shared" si="112"/>
        <v>0</v>
      </c>
      <c r="DI640">
        <f t="shared" si="113"/>
        <v>0</v>
      </c>
      <c r="DJ640">
        <f>DF640</f>
        <v>0.03</v>
      </c>
      <c r="DK640">
        <v>0</v>
      </c>
      <c r="DL640" t="s">
        <v>3</v>
      </c>
      <c r="DM640">
        <v>0</v>
      </c>
      <c r="DN640" t="s">
        <v>3</v>
      </c>
      <c r="DO640">
        <v>0</v>
      </c>
    </row>
    <row r="641" spans="1:119" x14ac:dyDescent="0.2">
      <c r="A641">
        <f>ROW(Source!A742)</f>
        <v>742</v>
      </c>
      <c r="B641">
        <v>150194011</v>
      </c>
      <c r="C641">
        <v>150197685</v>
      </c>
      <c r="D641">
        <v>147282019</v>
      </c>
      <c r="E641">
        <v>35</v>
      </c>
      <c r="F641">
        <v>1</v>
      </c>
      <c r="G641">
        <v>35</v>
      </c>
      <c r="H641">
        <v>1</v>
      </c>
      <c r="I641" t="s">
        <v>727</v>
      </c>
      <c r="J641" t="s">
        <v>3</v>
      </c>
      <c r="K641" t="s">
        <v>728</v>
      </c>
      <c r="L641">
        <v>1191</v>
      </c>
      <c r="N641">
        <v>1013</v>
      </c>
      <c r="O641" t="s">
        <v>729</v>
      </c>
      <c r="P641" t="s">
        <v>729</v>
      </c>
      <c r="Q641">
        <v>1</v>
      </c>
      <c r="W641">
        <v>0</v>
      </c>
      <c r="X641">
        <v>476480486</v>
      </c>
      <c r="Y641">
        <f>(AT641*12)</f>
        <v>10.199999999999999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M641">
        <v>-2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3</v>
      </c>
      <c r="AT641">
        <v>0.85</v>
      </c>
      <c r="AU641" t="s">
        <v>163</v>
      </c>
      <c r="AV641">
        <v>1</v>
      </c>
      <c r="AW641">
        <v>2</v>
      </c>
      <c r="AX641">
        <v>150197690</v>
      </c>
      <c r="AY641">
        <v>1</v>
      </c>
      <c r="AZ641">
        <v>0</v>
      </c>
      <c r="BA641">
        <v>641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U641">
        <f>ROUND(AT641*Source!I742*AH641*AL641,2)</f>
        <v>0</v>
      </c>
      <c r="CV641">
        <f>ROUND(Y641*Source!I742,9)</f>
        <v>12.24</v>
      </c>
      <c r="CW641">
        <v>0</v>
      </c>
      <c r="CX641">
        <f>ROUND(Y641*Source!I742,9)</f>
        <v>12.24</v>
      </c>
      <c r="CY641">
        <f>AD641</f>
        <v>0</v>
      </c>
      <c r="CZ641">
        <f>AH641</f>
        <v>0</v>
      </c>
      <c r="DA641">
        <f>AL641</f>
        <v>1</v>
      </c>
      <c r="DB641">
        <f>ROUND((ROUND(AT641*CZ641,2)*12),6)</f>
        <v>0</v>
      </c>
      <c r="DC641">
        <f>ROUND((ROUND(AT641*AG641,2)*12),6)</f>
        <v>0</v>
      </c>
      <c r="DD641" t="s">
        <v>3</v>
      </c>
      <c r="DE641" t="s">
        <v>3</v>
      </c>
      <c r="DF641">
        <f t="shared" ref="DF641:DF704" si="138">ROUND(ROUND(AE641,2)*CX641,2)</f>
        <v>0</v>
      </c>
      <c r="DG641">
        <f t="shared" ref="DG641:DG704" si="139">ROUND(ROUND(AF641,2)*CX641,2)</f>
        <v>0</v>
      </c>
      <c r="DH641">
        <f t="shared" ref="DH641:DH704" si="140">ROUND(ROUND(AG641,2)*CX641,2)</f>
        <v>0</v>
      </c>
      <c r="DI641">
        <f t="shared" ref="DI641:DI704" si="141">ROUND(ROUND(AH641,2)*CX641,2)</f>
        <v>0</v>
      </c>
      <c r="DJ641">
        <f>DI641</f>
        <v>0</v>
      </c>
      <c r="DK641">
        <v>0</v>
      </c>
      <c r="DL641" t="s">
        <v>3</v>
      </c>
      <c r="DM641">
        <v>0</v>
      </c>
      <c r="DN641" t="s">
        <v>3</v>
      </c>
      <c r="DO641">
        <v>0</v>
      </c>
    </row>
    <row r="642" spans="1:119" x14ac:dyDescent="0.2">
      <c r="A642">
        <f>ROW(Source!A742)</f>
        <v>742</v>
      </c>
      <c r="B642">
        <v>150194011</v>
      </c>
      <c r="C642">
        <v>150197685</v>
      </c>
      <c r="D642">
        <v>147297367</v>
      </c>
      <c r="E642">
        <v>1</v>
      </c>
      <c r="F642">
        <v>1</v>
      </c>
      <c r="G642">
        <v>35</v>
      </c>
      <c r="H642">
        <v>3</v>
      </c>
      <c r="I642" t="s">
        <v>752</v>
      </c>
      <c r="J642" t="s">
        <v>753</v>
      </c>
      <c r="K642" t="s">
        <v>754</v>
      </c>
      <c r="L642">
        <v>1346</v>
      </c>
      <c r="N642">
        <v>1009</v>
      </c>
      <c r="O642" t="s">
        <v>741</v>
      </c>
      <c r="P642" t="s">
        <v>741</v>
      </c>
      <c r="Q642">
        <v>1</v>
      </c>
      <c r="W642">
        <v>0</v>
      </c>
      <c r="X642">
        <v>-20334964</v>
      </c>
      <c r="Y642">
        <f>(AT642*12)</f>
        <v>0.60000000000000009</v>
      </c>
      <c r="AA642">
        <v>29.29</v>
      </c>
      <c r="AB642">
        <v>0</v>
      </c>
      <c r="AC642">
        <v>0</v>
      </c>
      <c r="AD642">
        <v>0</v>
      </c>
      <c r="AE642">
        <v>29.29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M642">
        <v>-2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3</v>
      </c>
      <c r="AT642">
        <v>0.05</v>
      </c>
      <c r="AU642" t="s">
        <v>163</v>
      </c>
      <c r="AV642">
        <v>0</v>
      </c>
      <c r="AW642">
        <v>2</v>
      </c>
      <c r="AX642">
        <v>150197691</v>
      </c>
      <c r="AY642">
        <v>1</v>
      </c>
      <c r="AZ642">
        <v>0</v>
      </c>
      <c r="BA642">
        <v>642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V642">
        <v>0</v>
      </c>
      <c r="CW642">
        <v>0</v>
      </c>
      <c r="CX642">
        <f>ROUND(Y642*Source!I742,9)</f>
        <v>0.72</v>
      </c>
      <c r="CY642">
        <f>AA642</f>
        <v>29.29</v>
      </c>
      <c r="CZ642">
        <f>AE642</f>
        <v>29.29</v>
      </c>
      <c r="DA642">
        <f>AI642</f>
        <v>1</v>
      </c>
      <c r="DB642">
        <f>ROUND((ROUND(AT642*CZ642,2)*12),6)</f>
        <v>17.52</v>
      </c>
      <c r="DC642">
        <f>ROUND((ROUND(AT642*AG642,2)*12),6)</f>
        <v>0</v>
      </c>
      <c r="DD642" t="s">
        <v>3</v>
      </c>
      <c r="DE642" t="s">
        <v>3</v>
      </c>
      <c r="DF642">
        <f t="shared" si="138"/>
        <v>21.09</v>
      </c>
      <c r="DG642">
        <f t="shared" si="139"/>
        <v>0</v>
      </c>
      <c r="DH642">
        <f t="shared" si="140"/>
        <v>0</v>
      </c>
      <c r="DI642">
        <f t="shared" si="141"/>
        <v>0</v>
      </c>
      <c r="DJ642">
        <f>DF642</f>
        <v>21.09</v>
      </c>
      <c r="DK642">
        <v>0</v>
      </c>
      <c r="DL642" t="s">
        <v>3</v>
      </c>
      <c r="DM642">
        <v>0</v>
      </c>
      <c r="DN642" t="s">
        <v>3</v>
      </c>
      <c r="DO642">
        <v>0</v>
      </c>
    </row>
    <row r="643" spans="1:119" x14ac:dyDescent="0.2">
      <c r="A643">
        <f>ROW(Source!A743)</f>
        <v>743</v>
      </c>
      <c r="B643">
        <v>150194011</v>
      </c>
      <c r="C643">
        <v>150197692</v>
      </c>
      <c r="D643">
        <v>147282019</v>
      </c>
      <c r="E643">
        <v>35</v>
      </c>
      <c r="F643">
        <v>1</v>
      </c>
      <c r="G643">
        <v>35</v>
      </c>
      <c r="H643">
        <v>1</v>
      </c>
      <c r="I643" t="s">
        <v>727</v>
      </c>
      <c r="J643" t="s">
        <v>3</v>
      </c>
      <c r="K643" t="s">
        <v>728</v>
      </c>
      <c r="L643">
        <v>1191</v>
      </c>
      <c r="N643">
        <v>1013</v>
      </c>
      <c r="O643" t="s">
        <v>729</v>
      </c>
      <c r="P643" t="s">
        <v>729</v>
      </c>
      <c r="Q643">
        <v>1</v>
      </c>
      <c r="W643">
        <v>0</v>
      </c>
      <c r="X643">
        <v>476480486</v>
      </c>
      <c r="Y643">
        <f>((AT643*0.75)*8)</f>
        <v>1.32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M643">
        <v>-2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3</v>
      </c>
      <c r="AT643">
        <v>0.22</v>
      </c>
      <c r="AU643" t="s">
        <v>501</v>
      </c>
      <c r="AV643">
        <v>1</v>
      </c>
      <c r="AW643">
        <v>2</v>
      </c>
      <c r="AX643">
        <v>150197701</v>
      </c>
      <c r="AY643">
        <v>1</v>
      </c>
      <c r="AZ643">
        <v>0</v>
      </c>
      <c r="BA643">
        <v>643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U643">
        <f>ROUND(AT643*Source!I743*AH643*AL643,2)</f>
        <v>0</v>
      </c>
      <c r="CV643">
        <f>ROUND(Y643*Source!I743,9)</f>
        <v>15.84</v>
      </c>
      <c r="CW643">
        <v>0</v>
      </c>
      <c r="CX643">
        <f>ROUND(Y643*Source!I743,9)</f>
        <v>15.84</v>
      </c>
      <c r="CY643">
        <f>AD643</f>
        <v>0</v>
      </c>
      <c r="CZ643">
        <f>AH643</f>
        <v>0</v>
      </c>
      <c r="DA643">
        <f>AL643</f>
        <v>1</v>
      </c>
      <c r="DB643">
        <f>ROUND(((ROUND(AT643*CZ643,2)*0.75)*8),6)</f>
        <v>0</v>
      </c>
      <c r="DC643">
        <f>ROUND(((ROUND(AT643*AG643,2)*0.75)*8),6)</f>
        <v>0</v>
      </c>
      <c r="DD643" t="s">
        <v>3</v>
      </c>
      <c r="DE643" t="s">
        <v>3</v>
      </c>
      <c r="DF643">
        <f t="shared" si="138"/>
        <v>0</v>
      </c>
      <c r="DG643">
        <f t="shared" si="139"/>
        <v>0</v>
      </c>
      <c r="DH643">
        <f t="shared" si="140"/>
        <v>0</v>
      </c>
      <c r="DI643">
        <f t="shared" si="141"/>
        <v>0</v>
      </c>
      <c r="DJ643">
        <f>DI643</f>
        <v>0</v>
      </c>
      <c r="DK643">
        <v>0</v>
      </c>
      <c r="DL643" t="s">
        <v>3</v>
      </c>
      <c r="DM643">
        <v>0</v>
      </c>
      <c r="DN643" t="s">
        <v>3</v>
      </c>
      <c r="DO643">
        <v>0</v>
      </c>
    </row>
    <row r="644" spans="1:119" x14ac:dyDescent="0.2">
      <c r="A644">
        <f>ROW(Source!A743)</f>
        <v>743</v>
      </c>
      <c r="B644">
        <v>150194011</v>
      </c>
      <c r="C644">
        <v>150197692</v>
      </c>
      <c r="D644">
        <v>147295400</v>
      </c>
      <c r="E644">
        <v>1</v>
      </c>
      <c r="F644">
        <v>1</v>
      </c>
      <c r="G644">
        <v>35</v>
      </c>
      <c r="H644">
        <v>2</v>
      </c>
      <c r="I644" t="s">
        <v>730</v>
      </c>
      <c r="J644" t="s">
        <v>731</v>
      </c>
      <c r="K644" t="s">
        <v>732</v>
      </c>
      <c r="L644">
        <v>1368</v>
      </c>
      <c r="N644">
        <v>1011</v>
      </c>
      <c r="O644" t="s">
        <v>733</v>
      </c>
      <c r="P644" t="s">
        <v>733</v>
      </c>
      <c r="Q644">
        <v>1</v>
      </c>
      <c r="W644">
        <v>0</v>
      </c>
      <c r="X644">
        <v>-1123321947</v>
      </c>
      <c r="Y644">
        <f>((AT644*0.75)*8)</f>
        <v>0.06</v>
      </c>
      <c r="AA644">
        <v>0</v>
      </c>
      <c r="AB644">
        <v>789.86</v>
      </c>
      <c r="AC644">
        <v>515.51</v>
      </c>
      <c r="AD644">
        <v>0</v>
      </c>
      <c r="AE644">
        <v>0</v>
      </c>
      <c r="AF644">
        <v>789.86</v>
      </c>
      <c r="AG644">
        <v>515.51</v>
      </c>
      <c r="AH644">
        <v>0</v>
      </c>
      <c r="AI644">
        <v>1</v>
      </c>
      <c r="AJ644">
        <v>1</v>
      </c>
      <c r="AK644">
        <v>1</v>
      </c>
      <c r="AL644">
        <v>1</v>
      </c>
      <c r="AM644">
        <v>-2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3</v>
      </c>
      <c r="AT644">
        <v>0.01</v>
      </c>
      <c r="AU644" t="s">
        <v>501</v>
      </c>
      <c r="AV644">
        <v>0</v>
      </c>
      <c r="AW644">
        <v>2</v>
      </c>
      <c r="AX644">
        <v>150197702</v>
      </c>
      <c r="AY644">
        <v>1</v>
      </c>
      <c r="AZ644">
        <v>0</v>
      </c>
      <c r="BA644">
        <v>644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V644">
        <v>0</v>
      </c>
      <c r="CW644">
        <f>ROUND(Y644*Source!I743,9)</f>
        <v>0.72</v>
      </c>
      <c r="CX644">
        <f>ROUND(Y644*Source!I743,9)</f>
        <v>0.72</v>
      </c>
      <c r="CY644">
        <f>AB644</f>
        <v>789.86</v>
      </c>
      <c r="CZ644">
        <f>AF644</f>
        <v>789.86</v>
      </c>
      <c r="DA644">
        <f>AJ644</f>
        <v>1</v>
      </c>
      <c r="DB644">
        <f>ROUND(((ROUND(AT644*CZ644,2)*0.75)*8),6)</f>
        <v>47.4</v>
      </c>
      <c r="DC644">
        <f>ROUND(((ROUND(AT644*AG644,2)*0.75)*8),6)</f>
        <v>30.96</v>
      </c>
      <c r="DD644" t="s">
        <v>3</v>
      </c>
      <c r="DE644" t="s">
        <v>3</v>
      </c>
      <c r="DF644">
        <f t="shared" si="138"/>
        <v>0</v>
      </c>
      <c r="DG644">
        <f t="shared" si="139"/>
        <v>568.70000000000005</v>
      </c>
      <c r="DH644">
        <f t="shared" si="140"/>
        <v>371.17</v>
      </c>
      <c r="DI644">
        <f t="shared" si="141"/>
        <v>0</v>
      </c>
      <c r="DJ644">
        <f>DG644</f>
        <v>568.70000000000005</v>
      </c>
      <c r="DK644">
        <v>0</v>
      </c>
      <c r="DL644" t="s">
        <v>3</v>
      </c>
      <c r="DM644">
        <v>0</v>
      </c>
      <c r="DN644" t="s">
        <v>3</v>
      </c>
      <c r="DO644">
        <v>0</v>
      </c>
    </row>
    <row r="645" spans="1:119" x14ac:dyDescent="0.2">
      <c r="A645">
        <f>ROW(Source!A743)</f>
        <v>743</v>
      </c>
      <c r="B645">
        <v>150194011</v>
      </c>
      <c r="C645">
        <v>150197692</v>
      </c>
      <c r="D645">
        <v>147297318</v>
      </c>
      <c r="E645">
        <v>1</v>
      </c>
      <c r="F645">
        <v>1</v>
      </c>
      <c r="G645">
        <v>35</v>
      </c>
      <c r="H645">
        <v>3</v>
      </c>
      <c r="I645" t="s">
        <v>759</v>
      </c>
      <c r="J645" t="s">
        <v>760</v>
      </c>
      <c r="K645" t="s">
        <v>761</v>
      </c>
      <c r="L645">
        <v>1346</v>
      </c>
      <c r="N645">
        <v>1009</v>
      </c>
      <c r="O645" t="s">
        <v>741</v>
      </c>
      <c r="P645" t="s">
        <v>741</v>
      </c>
      <c r="Q645">
        <v>1</v>
      </c>
      <c r="W645">
        <v>0</v>
      </c>
      <c r="X645">
        <v>1222454159</v>
      </c>
      <c r="Y645">
        <f>((AT645*1)*8)</f>
        <v>1.6E-2</v>
      </c>
      <c r="AA645">
        <v>471.7</v>
      </c>
      <c r="AB645">
        <v>0</v>
      </c>
      <c r="AC645">
        <v>0</v>
      </c>
      <c r="AD645">
        <v>0</v>
      </c>
      <c r="AE645">
        <v>471.7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M645">
        <v>-2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3</v>
      </c>
      <c r="AT645">
        <v>2E-3</v>
      </c>
      <c r="AU645" t="s">
        <v>500</v>
      </c>
      <c r="AV645">
        <v>0</v>
      </c>
      <c r="AW645">
        <v>2</v>
      </c>
      <c r="AX645">
        <v>150197703</v>
      </c>
      <c r="AY645">
        <v>1</v>
      </c>
      <c r="AZ645">
        <v>0</v>
      </c>
      <c r="BA645">
        <v>645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V645">
        <v>0</v>
      </c>
      <c r="CW645">
        <v>0</v>
      </c>
      <c r="CX645">
        <f>ROUND(Y645*Source!I743,9)</f>
        <v>0.192</v>
      </c>
      <c r="CY645">
        <f>AA645</f>
        <v>471.7</v>
      </c>
      <c r="CZ645">
        <f>AE645</f>
        <v>471.7</v>
      </c>
      <c r="DA645">
        <f>AI645</f>
        <v>1</v>
      </c>
      <c r="DB645">
        <f>ROUND(((ROUND(AT645*CZ645,2)*1)*8),6)</f>
        <v>7.52</v>
      </c>
      <c r="DC645">
        <f>ROUND(((ROUND(AT645*AG645,2)*1)*8),6)</f>
        <v>0</v>
      </c>
      <c r="DD645" t="s">
        <v>3</v>
      </c>
      <c r="DE645" t="s">
        <v>3</v>
      </c>
      <c r="DF645">
        <f t="shared" si="138"/>
        <v>90.57</v>
      </c>
      <c r="DG645">
        <f t="shared" si="139"/>
        <v>0</v>
      </c>
      <c r="DH645">
        <f t="shared" si="140"/>
        <v>0</v>
      </c>
      <c r="DI645">
        <f t="shared" si="141"/>
        <v>0</v>
      </c>
      <c r="DJ645">
        <f>DF645</f>
        <v>90.57</v>
      </c>
      <c r="DK645">
        <v>0</v>
      </c>
      <c r="DL645" t="s">
        <v>3</v>
      </c>
      <c r="DM645">
        <v>0</v>
      </c>
      <c r="DN645" t="s">
        <v>3</v>
      </c>
      <c r="DO645">
        <v>0</v>
      </c>
    </row>
    <row r="646" spans="1:119" x14ac:dyDescent="0.2">
      <c r="A646">
        <f>ROW(Source!A743)</f>
        <v>743</v>
      </c>
      <c r="B646">
        <v>150194011</v>
      </c>
      <c r="C646">
        <v>150197692</v>
      </c>
      <c r="D646">
        <v>147297361</v>
      </c>
      <c r="E646">
        <v>1</v>
      </c>
      <c r="F646">
        <v>1</v>
      </c>
      <c r="G646">
        <v>35</v>
      </c>
      <c r="H646">
        <v>3</v>
      </c>
      <c r="I646" t="s">
        <v>748</v>
      </c>
      <c r="J646" t="s">
        <v>749</v>
      </c>
      <c r="K646" t="s">
        <v>750</v>
      </c>
      <c r="L646">
        <v>1327</v>
      </c>
      <c r="N646">
        <v>1005</v>
      </c>
      <c r="O646" t="s">
        <v>751</v>
      </c>
      <c r="P646" t="s">
        <v>751</v>
      </c>
      <c r="Q646">
        <v>1</v>
      </c>
      <c r="W646">
        <v>0</v>
      </c>
      <c r="X646">
        <v>1402440005</v>
      </c>
      <c r="Y646">
        <f>((AT646*1)*8)</f>
        <v>0.08</v>
      </c>
      <c r="AA646">
        <v>48.08</v>
      </c>
      <c r="AB646">
        <v>0</v>
      </c>
      <c r="AC646">
        <v>0</v>
      </c>
      <c r="AD646">
        <v>0</v>
      </c>
      <c r="AE646">
        <v>48.08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M646">
        <v>-2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3</v>
      </c>
      <c r="AT646">
        <v>0.01</v>
      </c>
      <c r="AU646" t="s">
        <v>500</v>
      </c>
      <c r="AV646">
        <v>0</v>
      </c>
      <c r="AW646">
        <v>2</v>
      </c>
      <c r="AX646">
        <v>150197704</v>
      </c>
      <c r="AY646">
        <v>1</v>
      </c>
      <c r="AZ646">
        <v>0</v>
      </c>
      <c r="BA646">
        <v>646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V646">
        <v>0</v>
      </c>
      <c r="CW646">
        <v>0</v>
      </c>
      <c r="CX646">
        <f>ROUND(Y646*Source!I743,9)</f>
        <v>0.96</v>
      </c>
      <c r="CY646">
        <f>AA646</f>
        <v>48.08</v>
      </c>
      <c r="CZ646">
        <f>AE646</f>
        <v>48.08</v>
      </c>
      <c r="DA646">
        <f>AI646</f>
        <v>1</v>
      </c>
      <c r="DB646">
        <f>ROUND(((ROUND(AT646*CZ646,2)*1)*8),6)</f>
        <v>3.84</v>
      </c>
      <c r="DC646">
        <f>ROUND(((ROUND(AT646*AG646,2)*1)*8),6)</f>
        <v>0</v>
      </c>
      <c r="DD646" t="s">
        <v>3</v>
      </c>
      <c r="DE646" t="s">
        <v>3</v>
      </c>
      <c r="DF646">
        <f t="shared" si="138"/>
        <v>46.16</v>
      </c>
      <c r="DG646">
        <f t="shared" si="139"/>
        <v>0</v>
      </c>
      <c r="DH646">
        <f t="shared" si="140"/>
        <v>0</v>
      </c>
      <c r="DI646">
        <f t="shared" si="141"/>
        <v>0</v>
      </c>
      <c r="DJ646">
        <f>DF646</f>
        <v>46.16</v>
      </c>
      <c r="DK646">
        <v>0</v>
      </c>
      <c r="DL646" t="s">
        <v>3</v>
      </c>
      <c r="DM646">
        <v>0</v>
      </c>
      <c r="DN646" t="s">
        <v>3</v>
      </c>
      <c r="DO646">
        <v>0</v>
      </c>
    </row>
    <row r="647" spans="1:119" x14ac:dyDescent="0.2">
      <c r="A647">
        <f>ROW(Source!A744)</f>
        <v>744</v>
      </c>
      <c r="B647">
        <v>150194011</v>
      </c>
      <c r="C647">
        <v>150197705</v>
      </c>
      <c r="D647">
        <v>147282019</v>
      </c>
      <c r="E647">
        <v>35</v>
      </c>
      <c r="F647">
        <v>1</v>
      </c>
      <c r="G647">
        <v>35</v>
      </c>
      <c r="H647">
        <v>1</v>
      </c>
      <c r="I647" t="s">
        <v>727</v>
      </c>
      <c r="J647" t="s">
        <v>3</v>
      </c>
      <c r="K647" t="s">
        <v>728</v>
      </c>
      <c r="L647">
        <v>1191</v>
      </c>
      <c r="N647">
        <v>1013</v>
      </c>
      <c r="O647" t="s">
        <v>729</v>
      </c>
      <c r="P647" t="s">
        <v>729</v>
      </c>
      <c r="Q647">
        <v>1</v>
      </c>
      <c r="W647">
        <v>0</v>
      </c>
      <c r="X647">
        <v>476480486</v>
      </c>
      <c r="Y647">
        <f>(AT647*12)</f>
        <v>18.48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M647">
        <v>-2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3</v>
      </c>
      <c r="AT647">
        <v>1.54</v>
      </c>
      <c r="AU647" t="s">
        <v>163</v>
      </c>
      <c r="AV647">
        <v>1</v>
      </c>
      <c r="AW647">
        <v>2</v>
      </c>
      <c r="AX647">
        <v>150197710</v>
      </c>
      <c r="AY647">
        <v>1</v>
      </c>
      <c r="AZ647">
        <v>0</v>
      </c>
      <c r="BA647">
        <v>647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U647">
        <f>ROUND(AT647*Source!I744*AH647*AL647,2)</f>
        <v>0</v>
      </c>
      <c r="CV647">
        <f>ROUND(Y647*Source!I744,9)</f>
        <v>12.936</v>
      </c>
      <c r="CW647">
        <v>0</v>
      </c>
      <c r="CX647">
        <f>ROUND(Y647*Source!I744,9)</f>
        <v>12.936</v>
      </c>
      <c r="CY647">
        <f>AD647</f>
        <v>0</v>
      </c>
      <c r="CZ647">
        <f>AH647</f>
        <v>0</v>
      </c>
      <c r="DA647">
        <f>AL647</f>
        <v>1</v>
      </c>
      <c r="DB647">
        <f>ROUND((ROUND(AT647*CZ647,2)*12),6)</f>
        <v>0</v>
      </c>
      <c r="DC647">
        <f>ROUND((ROUND(AT647*AG647,2)*12),6)</f>
        <v>0</v>
      </c>
      <c r="DD647" t="s">
        <v>3</v>
      </c>
      <c r="DE647" t="s">
        <v>3</v>
      </c>
      <c r="DF647">
        <f t="shared" si="138"/>
        <v>0</v>
      </c>
      <c r="DG647">
        <f t="shared" si="139"/>
        <v>0</v>
      </c>
      <c r="DH647">
        <f t="shared" si="140"/>
        <v>0</v>
      </c>
      <c r="DI647">
        <f t="shared" si="141"/>
        <v>0</v>
      </c>
      <c r="DJ647">
        <f>DI647</f>
        <v>0</v>
      </c>
      <c r="DK647">
        <v>0</v>
      </c>
      <c r="DL647" t="s">
        <v>3</v>
      </c>
      <c r="DM647">
        <v>0</v>
      </c>
      <c r="DN647" t="s">
        <v>3</v>
      </c>
      <c r="DO647">
        <v>0</v>
      </c>
    </row>
    <row r="648" spans="1:119" x14ac:dyDescent="0.2">
      <c r="A648">
        <f>ROW(Source!A744)</f>
        <v>744</v>
      </c>
      <c r="B648">
        <v>150194011</v>
      </c>
      <c r="C648">
        <v>150197705</v>
      </c>
      <c r="D648">
        <v>147297367</v>
      </c>
      <c r="E648">
        <v>1</v>
      </c>
      <c r="F648">
        <v>1</v>
      </c>
      <c r="G648">
        <v>35</v>
      </c>
      <c r="H648">
        <v>3</v>
      </c>
      <c r="I648" t="s">
        <v>752</v>
      </c>
      <c r="J648" t="s">
        <v>753</v>
      </c>
      <c r="K648" t="s">
        <v>754</v>
      </c>
      <c r="L648">
        <v>1346</v>
      </c>
      <c r="N648">
        <v>1009</v>
      </c>
      <c r="O648" t="s">
        <v>741</v>
      </c>
      <c r="P648" t="s">
        <v>741</v>
      </c>
      <c r="Q648">
        <v>1</v>
      </c>
      <c r="W648">
        <v>0</v>
      </c>
      <c r="X648">
        <v>-20334964</v>
      </c>
      <c r="Y648">
        <f>(AT648*12)</f>
        <v>1.7999999999999998</v>
      </c>
      <c r="AA648">
        <v>29.29</v>
      </c>
      <c r="AB648">
        <v>0</v>
      </c>
      <c r="AC648">
        <v>0</v>
      </c>
      <c r="AD648">
        <v>0</v>
      </c>
      <c r="AE648">
        <v>29.29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M648">
        <v>-2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3</v>
      </c>
      <c r="AT648">
        <v>0.15</v>
      </c>
      <c r="AU648" t="s">
        <v>163</v>
      </c>
      <c r="AV648">
        <v>0</v>
      </c>
      <c r="AW648">
        <v>2</v>
      </c>
      <c r="AX648">
        <v>150197711</v>
      </c>
      <c r="AY648">
        <v>1</v>
      </c>
      <c r="AZ648">
        <v>0</v>
      </c>
      <c r="BA648">
        <v>648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V648">
        <v>0</v>
      </c>
      <c r="CW648">
        <v>0</v>
      </c>
      <c r="CX648">
        <f>ROUND(Y648*Source!I744,9)</f>
        <v>1.26</v>
      </c>
      <c r="CY648">
        <f>AA648</f>
        <v>29.29</v>
      </c>
      <c r="CZ648">
        <f>AE648</f>
        <v>29.29</v>
      </c>
      <c r="DA648">
        <f>AI648</f>
        <v>1</v>
      </c>
      <c r="DB648">
        <f>ROUND((ROUND(AT648*CZ648,2)*12),6)</f>
        <v>52.68</v>
      </c>
      <c r="DC648">
        <f>ROUND((ROUND(AT648*AG648,2)*12),6)</f>
        <v>0</v>
      </c>
      <c r="DD648" t="s">
        <v>3</v>
      </c>
      <c r="DE648" t="s">
        <v>3</v>
      </c>
      <c r="DF648">
        <f t="shared" si="138"/>
        <v>36.909999999999997</v>
      </c>
      <c r="DG648">
        <f t="shared" si="139"/>
        <v>0</v>
      </c>
      <c r="DH648">
        <f t="shared" si="140"/>
        <v>0</v>
      </c>
      <c r="DI648">
        <f t="shared" si="141"/>
        <v>0</v>
      </c>
      <c r="DJ648">
        <f>DF648</f>
        <v>36.909999999999997</v>
      </c>
      <c r="DK648">
        <v>0</v>
      </c>
      <c r="DL648" t="s">
        <v>3</v>
      </c>
      <c r="DM648">
        <v>0</v>
      </c>
      <c r="DN648" t="s">
        <v>3</v>
      </c>
      <c r="DO648">
        <v>0</v>
      </c>
    </row>
    <row r="649" spans="1:119" x14ac:dyDescent="0.2">
      <c r="A649">
        <f>ROW(Source!A745)</f>
        <v>745</v>
      </c>
      <c r="B649">
        <v>150194011</v>
      </c>
      <c r="C649">
        <v>150197712</v>
      </c>
      <c r="D649">
        <v>147282019</v>
      </c>
      <c r="E649">
        <v>35</v>
      </c>
      <c r="F649">
        <v>1</v>
      </c>
      <c r="G649">
        <v>35</v>
      </c>
      <c r="H649">
        <v>1</v>
      </c>
      <c r="I649" t="s">
        <v>727</v>
      </c>
      <c r="J649" t="s">
        <v>3</v>
      </c>
      <c r="K649" t="s">
        <v>728</v>
      </c>
      <c r="L649">
        <v>1191</v>
      </c>
      <c r="N649">
        <v>1013</v>
      </c>
      <c r="O649" t="s">
        <v>729</v>
      </c>
      <c r="P649" t="s">
        <v>729</v>
      </c>
      <c r="Q649">
        <v>1</v>
      </c>
      <c r="W649">
        <v>0</v>
      </c>
      <c r="X649">
        <v>476480486</v>
      </c>
      <c r="Y649">
        <f>(AT649*8)</f>
        <v>1.2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M649">
        <v>-2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3</v>
      </c>
      <c r="AT649">
        <v>0.15</v>
      </c>
      <c r="AU649" t="s">
        <v>216</v>
      </c>
      <c r="AV649">
        <v>1</v>
      </c>
      <c r="AW649">
        <v>2</v>
      </c>
      <c r="AX649">
        <v>150197721</v>
      </c>
      <c r="AY649">
        <v>1</v>
      </c>
      <c r="AZ649">
        <v>0</v>
      </c>
      <c r="BA649">
        <v>649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U649">
        <f>ROUND(AT649*Source!I745*AH649*AL649,2)</f>
        <v>0</v>
      </c>
      <c r="CV649">
        <f>ROUND(Y649*Source!I745,9)</f>
        <v>8.4</v>
      </c>
      <c r="CW649">
        <v>0</v>
      </c>
      <c r="CX649">
        <f>ROUND(Y649*Source!I745,9)</f>
        <v>8.4</v>
      </c>
      <c r="CY649">
        <f>AD649</f>
        <v>0</v>
      </c>
      <c r="CZ649">
        <f>AH649</f>
        <v>0</v>
      </c>
      <c r="DA649">
        <f>AL649</f>
        <v>1</v>
      </c>
      <c r="DB649">
        <f>ROUND((ROUND(AT649*CZ649,2)*8),6)</f>
        <v>0</v>
      </c>
      <c r="DC649">
        <f>ROUND((ROUND(AT649*AG649,2)*8),6)</f>
        <v>0</v>
      </c>
      <c r="DD649" t="s">
        <v>3</v>
      </c>
      <c r="DE649" t="s">
        <v>3</v>
      </c>
      <c r="DF649">
        <f t="shared" si="138"/>
        <v>0</v>
      </c>
      <c r="DG649">
        <f t="shared" si="139"/>
        <v>0</v>
      </c>
      <c r="DH649">
        <f t="shared" si="140"/>
        <v>0</v>
      </c>
      <c r="DI649">
        <f t="shared" si="141"/>
        <v>0</v>
      </c>
      <c r="DJ649">
        <f>DI649</f>
        <v>0</v>
      </c>
      <c r="DK649">
        <v>0</v>
      </c>
      <c r="DL649" t="s">
        <v>3</v>
      </c>
      <c r="DM649">
        <v>0</v>
      </c>
      <c r="DN649" t="s">
        <v>3</v>
      </c>
      <c r="DO649">
        <v>0</v>
      </c>
    </row>
    <row r="650" spans="1:119" x14ac:dyDescent="0.2">
      <c r="A650">
        <f>ROW(Source!A745)</f>
        <v>745</v>
      </c>
      <c r="B650">
        <v>150194011</v>
      </c>
      <c r="C650">
        <v>150197712</v>
      </c>
      <c r="D650">
        <v>147295400</v>
      </c>
      <c r="E650">
        <v>1</v>
      </c>
      <c r="F650">
        <v>1</v>
      </c>
      <c r="G650">
        <v>35</v>
      </c>
      <c r="H650">
        <v>2</v>
      </c>
      <c r="I650" t="s">
        <v>730</v>
      </c>
      <c r="J650" t="s">
        <v>731</v>
      </c>
      <c r="K650" t="s">
        <v>732</v>
      </c>
      <c r="L650">
        <v>1368</v>
      </c>
      <c r="N650">
        <v>1011</v>
      </c>
      <c r="O650" t="s">
        <v>733</v>
      </c>
      <c r="P650" t="s">
        <v>733</v>
      </c>
      <c r="Q650">
        <v>1</v>
      </c>
      <c r="W650">
        <v>0</v>
      </c>
      <c r="X650">
        <v>-1123321947</v>
      </c>
      <c r="Y650">
        <f>(AT650*8)</f>
        <v>0.56000000000000005</v>
      </c>
      <c r="AA650">
        <v>0</v>
      </c>
      <c r="AB650">
        <v>789.86</v>
      </c>
      <c r="AC650">
        <v>515.51</v>
      </c>
      <c r="AD650">
        <v>0</v>
      </c>
      <c r="AE650">
        <v>0</v>
      </c>
      <c r="AF650">
        <v>789.86</v>
      </c>
      <c r="AG650">
        <v>515.51</v>
      </c>
      <c r="AH650">
        <v>0</v>
      </c>
      <c r="AI650">
        <v>1</v>
      </c>
      <c r="AJ650">
        <v>1</v>
      </c>
      <c r="AK650">
        <v>1</v>
      </c>
      <c r="AL650">
        <v>1</v>
      </c>
      <c r="AM650">
        <v>-2</v>
      </c>
      <c r="AN650">
        <v>0</v>
      </c>
      <c r="AO650">
        <v>1</v>
      </c>
      <c r="AP650">
        <v>1</v>
      </c>
      <c r="AQ650">
        <v>0</v>
      </c>
      <c r="AR650">
        <v>0</v>
      </c>
      <c r="AS650" t="s">
        <v>3</v>
      </c>
      <c r="AT650">
        <v>7.0000000000000007E-2</v>
      </c>
      <c r="AU650" t="s">
        <v>216</v>
      </c>
      <c r="AV650">
        <v>0</v>
      </c>
      <c r="AW650">
        <v>2</v>
      </c>
      <c r="AX650">
        <v>150197722</v>
      </c>
      <c r="AY650">
        <v>1</v>
      </c>
      <c r="AZ650">
        <v>0</v>
      </c>
      <c r="BA650">
        <v>650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V650">
        <v>0</v>
      </c>
      <c r="CW650">
        <f>ROUND(Y650*Source!I745,9)</f>
        <v>3.92</v>
      </c>
      <c r="CX650">
        <f>ROUND(Y650*Source!I745,9)</f>
        <v>3.92</v>
      </c>
      <c r="CY650">
        <f>AB650</f>
        <v>789.86</v>
      </c>
      <c r="CZ650">
        <f>AF650</f>
        <v>789.86</v>
      </c>
      <c r="DA650">
        <f>AJ650</f>
        <v>1</v>
      </c>
      <c r="DB650">
        <f>ROUND((ROUND(AT650*CZ650,2)*8),6)</f>
        <v>442.32</v>
      </c>
      <c r="DC650">
        <f>ROUND((ROUND(AT650*AG650,2)*8),6)</f>
        <v>288.72000000000003</v>
      </c>
      <c r="DD650" t="s">
        <v>3</v>
      </c>
      <c r="DE650" t="s">
        <v>3</v>
      </c>
      <c r="DF650">
        <f t="shared" si="138"/>
        <v>0</v>
      </c>
      <c r="DG650">
        <f t="shared" si="139"/>
        <v>3096.25</v>
      </c>
      <c r="DH650">
        <f t="shared" si="140"/>
        <v>2020.8</v>
      </c>
      <c r="DI650">
        <f t="shared" si="141"/>
        <v>0</v>
      </c>
      <c r="DJ650">
        <f>DG650</f>
        <v>3096.25</v>
      </c>
      <c r="DK650">
        <v>0</v>
      </c>
      <c r="DL650" t="s">
        <v>3</v>
      </c>
      <c r="DM650">
        <v>0</v>
      </c>
      <c r="DN650" t="s">
        <v>3</v>
      </c>
      <c r="DO650">
        <v>0</v>
      </c>
    </row>
    <row r="651" spans="1:119" x14ac:dyDescent="0.2">
      <c r="A651">
        <f>ROW(Source!A745)</f>
        <v>745</v>
      </c>
      <c r="B651">
        <v>150194011</v>
      </c>
      <c r="C651">
        <v>150197712</v>
      </c>
      <c r="D651">
        <v>147297361</v>
      </c>
      <c r="E651">
        <v>1</v>
      </c>
      <c r="F651">
        <v>1</v>
      </c>
      <c r="G651">
        <v>35</v>
      </c>
      <c r="H651">
        <v>3</v>
      </c>
      <c r="I651" t="s">
        <v>748</v>
      </c>
      <c r="J651" t="s">
        <v>749</v>
      </c>
      <c r="K651" t="s">
        <v>750</v>
      </c>
      <c r="L651">
        <v>1327</v>
      </c>
      <c r="N651">
        <v>1005</v>
      </c>
      <c r="O651" t="s">
        <v>751</v>
      </c>
      <c r="P651" t="s">
        <v>751</v>
      </c>
      <c r="Q651">
        <v>1</v>
      </c>
      <c r="W651">
        <v>0</v>
      </c>
      <c r="X651">
        <v>1402440005</v>
      </c>
      <c r="Y651">
        <f>(AT651*8)</f>
        <v>0.4</v>
      </c>
      <c r="AA651">
        <v>48.08</v>
      </c>
      <c r="AB651">
        <v>0</v>
      </c>
      <c r="AC651">
        <v>0</v>
      </c>
      <c r="AD651">
        <v>0</v>
      </c>
      <c r="AE651">
        <v>48.08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M651">
        <v>-2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3</v>
      </c>
      <c r="AT651">
        <v>0.05</v>
      </c>
      <c r="AU651" t="s">
        <v>216</v>
      </c>
      <c r="AV651">
        <v>0</v>
      </c>
      <c r="AW651">
        <v>2</v>
      </c>
      <c r="AX651">
        <v>150197723</v>
      </c>
      <c r="AY651">
        <v>1</v>
      </c>
      <c r="AZ651">
        <v>0</v>
      </c>
      <c r="BA651">
        <v>651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V651">
        <v>0</v>
      </c>
      <c r="CW651">
        <v>0</v>
      </c>
      <c r="CX651">
        <f>ROUND(Y651*Source!I745,9)</f>
        <v>2.8</v>
      </c>
      <c r="CY651">
        <f>AA651</f>
        <v>48.08</v>
      </c>
      <c r="CZ651">
        <f>AE651</f>
        <v>48.08</v>
      </c>
      <c r="DA651">
        <f>AI651</f>
        <v>1</v>
      </c>
      <c r="DB651">
        <f>ROUND((ROUND(AT651*CZ651,2)*8),6)</f>
        <v>19.2</v>
      </c>
      <c r="DC651">
        <f>ROUND((ROUND(AT651*AG651,2)*8),6)</f>
        <v>0</v>
      </c>
      <c r="DD651" t="s">
        <v>3</v>
      </c>
      <c r="DE651" t="s">
        <v>3</v>
      </c>
      <c r="DF651">
        <f t="shared" si="138"/>
        <v>134.62</v>
      </c>
      <c r="DG651">
        <f t="shared" si="139"/>
        <v>0</v>
      </c>
      <c r="DH651">
        <f t="shared" si="140"/>
        <v>0</v>
      </c>
      <c r="DI651">
        <f t="shared" si="141"/>
        <v>0</v>
      </c>
      <c r="DJ651">
        <f>DF651</f>
        <v>134.62</v>
      </c>
      <c r="DK651">
        <v>0</v>
      </c>
      <c r="DL651" t="s">
        <v>3</v>
      </c>
      <c r="DM651">
        <v>0</v>
      </c>
      <c r="DN651" t="s">
        <v>3</v>
      </c>
      <c r="DO651">
        <v>0</v>
      </c>
    </row>
    <row r="652" spans="1:119" x14ac:dyDescent="0.2">
      <c r="A652">
        <f>ROW(Source!A745)</f>
        <v>745</v>
      </c>
      <c r="B652">
        <v>150194011</v>
      </c>
      <c r="C652">
        <v>150197712</v>
      </c>
      <c r="D652">
        <v>147297367</v>
      </c>
      <c r="E652">
        <v>1</v>
      </c>
      <c r="F652">
        <v>1</v>
      </c>
      <c r="G652">
        <v>35</v>
      </c>
      <c r="H652">
        <v>3</v>
      </c>
      <c r="I652" t="s">
        <v>752</v>
      </c>
      <c r="J652" t="s">
        <v>753</v>
      </c>
      <c r="K652" t="s">
        <v>754</v>
      </c>
      <c r="L652">
        <v>1346</v>
      </c>
      <c r="N652">
        <v>1009</v>
      </c>
      <c r="O652" t="s">
        <v>741</v>
      </c>
      <c r="P652" t="s">
        <v>741</v>
      </c>
      <c r="Q652">
        <v>1</v>
      </c>
      <c r="W652">
        <v>0</v>
      </c>
      <c r="X652">
        <v>-20334964</v>
      </c>
      <c r="Y652">
        <f>(AT652*8)</f>
        <v>0.08</v>
      </c>
      <c r="AA652">
        <v>29.29</v>
      </c>
      <c r="AB652">
        <v>0</v>
      </c>
      <c r="AC652">
        <v>0</v>
      </c>
      <c r="AD652">
        <v>0</v>
      </c>
      <c r="AE652">
        <v>29.29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M652">
        <v>-2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3</v>
      </c>
      <c r="AT652">
        <v>0.01</v>
      </c>
      <c r="AU652" t="s">
        <v>216</v>
      </c>
      <c r="AV652">
        <v>0</v>
      </c>
      <c r="AW652">
        <v>2</v>
      </c>
      <c r="AX652">
        <v>150197724</v>
      </c>
      <c r="AY652">
        <v>1</v>
      </c>
      <c r="AZ652">
        <v>0</v>
      </c>
      <c r="BA652">
        <v>652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V652">
        <v>0</v>
      </c>
      <c r="CW652">
        <v>0</v>
      </c>
      <c r="CX652">
        <f>ROUND(Y652*Source!I745,9)</f>
        <v>0.56000000000000005</v>
      </c>
      <c r="CY652">
        <f>AA652</f>
        <v>29.29</v>
      </c>
      <c r="CZ652">
        <f>AE652</f>
        <v>29.29</v>
      </c>
      <c r="DA652">
        <f>AI652</f>
        <v>1</v>
      </c>
      <c r="DB652">
        <f>ROUND((ROUND(AT652*CZ652,2)*8),6)</f>
        <v>2.3199999999999998</v>
      </c>
      <c r="DC652">
        <f>ROUND((ROUND(AT652*AG652,2)*8),6)</f>
        <v>0</v>
      </c>
      <c r="DD652" t="s">
        <v>3</v>
      </c>
      <c r="DE652" t="s">
        <v>3</v>
      </c>
      <c r="DF652">
        <f t="shared" si="138"/>
        <v>16.399999999999999</v>
      </c>
      <c r="DG652">
        <f t="shared" si="139"/>
        <v>0</v>
      </c>
      <c r="DH652">
        <f t="shared" si="140"/>
        <v>0</v>
      </c>
      <c r="DI652">
        <f t="shared" si="141"/>
        <v>0</v>
      </c>
      <c r="DJ652">
        <f>DF652</f>
        <v>16.399999999999999</v>
      </c>
      <c r="DK652">
        <v>0</v>
      </c>
      <c r="DL652" t="s">
        <v>3</v>
      </c>
      <c r="DM652">
        <v>0</v>
      </c>
      <c r="DN652" t="s">
        <v>3</v>
      </c>
      <c r="DO652">
        <v>0</v>
      </c>
    </row>
    <row r="653" spans="1:119" x14ac:dyDescent="0.2">
      <c r="A653">
        <f>ROW(Source!A746)</f>
        <v>746</v>
      </c>
      <c r="B653">
        <v>150194011</v>
      </c>
      <c r="C653">
        <v>150197725</v>
      </c>
      <c r="D653">
        <v>147282019</v>
      </c>
      <c r="E653">
        <v>35</v>
      </c>
      <c r="F653">
        <v>1</v>
      </c>
      <c r="G653">
        <v>35</v>
      </c>
      <c r="H653">
        <v>1</v>
      </c>
      <c r="I653" t="s">
        <v>727</v>
      </c>
      <c r="J653" t="s">
        <v>3</v>
      </c>
      <c r="K653" t="s">
        <v>728</v>
      </c>
      <c r="L653">
        <v>1191</v>
      </c>
      <c r="N653">
        <v>1013</v>
      </c>
      <c r="O653" t="s">
        <v>729</v>
      </c>
      <c r="P653" t="s">
        <v>729</v>
      </c>
      <c r="Q653">
        <v>1</v>
      </c>
      <c r="W653">
        <v>0</v>
      </c>
      <c r="X653">
        <v>476480486</v>
      </c>
      <c r="Y653">
        <f>(AT653*2)</f>
        <v>1.5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1</v>
      </c>
      <c r="AJ653">
        <v>1</v>
      </c>
      <c r="AK653">
        <v>1</v>
      </c>
      <c r="AL653">
        <v>1</v>
      </c>
      <c r="AM653">
        <v>-2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3</v>
      </c>
      <c r="AT653">
        <v>0.75</v>
      </c>
      <c r="AU653" t="s">
        <v>205</v>
      </c>
      <c r="AV653">
        <v>1</v>
      </c>
      <c r="AW653">
        <v>2</v>
      </c>
      <c r="AX653">
        <v>150197732</v>
      </c>
      <c r="AY653">
        <v>1</v>
      </c>
      <c r="AZ653">
        <v>0</v>
      </c>
      <c r="BA653">
        <v>653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U653">
        <f>ROUND(AT653*Source!I746*AH653*AL653,2)</f>
        <v>0</v>
      </c>
      <c r="CV653">
        <f>ROUND(Y653*Source!I746,9)</f>
        <v>4.5</v>
      </c>
      <c r="CW653">
        <v>0</v>
      </c>
      <c r="CX653">
        <f>ROUND(Y653*Source!I746,9)</f>
        <v>4.5</v>
      </c>
      <c r="CY653">
        <f>AD653</f>
        <v>0</v>
      </c>
      <c r="CZ653">
        <f>AH653</f>
        <v>0</v>
      </c>
      <c r="DA653">
        <f>AL653</f>
        <v>1</v>
      </c>
      <c r="DB653">
        <f>ROUND((ROUND(AT653*CZ653,2)*2),6)</f>
        <v>0</v>
      </c>
      <c r="DC653">
        <f>ROUND((ROUND(AT653*AG653,2)*2),6)</f>
        <v>0</v>
      </c>
      <c r="DD653" t="s">
        <v>3</v>
      </c>
      <c r="DE653" t="s">
        <v>3</v>
      </c>
      <c r="DF653">
        <f t="shared" si="138"/>
        <v>0</v>
      </c>
      <c r="DG653">
        <f t="shared" si="139"/>
        <v>0</v>
      </c>
      <c r="DH653">
        <f t="shared" si="140"/>
        <v>0</v>
      </c>
      <c r="DI653">
        <f t="shared" si="141"/>
        <v>0</v>
      </c>
      <c r="DJ653">
        <f>DI653</f>
        <v>0</v>
      </c>
      <c r="DK653">
        <v>0</v>
      </c>
      <c r="DL653" t="s">
        <v>3</v>
      </c>
      <c r="DM653">
        <v>0</v>
      </c>
      <c r="DN653" t="s">
        <v>3</v>
      </c>
      <c r="DO653">
        <v>0</v>
      </c>
    </row>
    <row r="654" spans="1:119" x14ac:dyDescent="0.2">
      <c r="A654">
        <f>ROW(Source!A746)</f>
        <v>746</v>
      </c>
      <c r="B654">
        <v>150194011</v>
      </c>
      <c r="C654">
        <v>150197725</v>
      </c>
      <c r="D654">
        <v>147297361</v>
      </c>
      <c r="E654">
        <v>1</v>
      </c>
      <c r="F654">
        <v>1</v>
      </c>
      <c r="G654">
        <v>35</v>
      </c>
      <c r="H654">
        <v>3</v>
      </c>
      <c r="I654" t="s">
        <v>748</v>
      </c>
      <c r="J654" t="s">
        <v>749</v>
      </c>
      <c r="K654" t="s">
        <v>750</v>
      </c>
      <c r="L654">
        <v>1327</v>
      </c>
      <c r="N654">
        <v>1005</v>
      </c>
      <c r="O654" t="s">
        <v>751</v>
      </c>
      <c r="P654" t="s">
        <v>751</v>
      </c>
      <c r="Q654">
        <v>1</v>
      </c>
      <c r="W654">
        <v>0</v>
      </c>
      <c r="X654">
        <v>1402440005</v>
      </c>
      <c r="Y654">
        <f>(AT654*2)</f>
        <v>0.1</v>
      </c>
      <c r="AA654">
        <v>48.08</v>
      </c>
      <c r="AB654">
        <v>0</v>
      </c>
      <c r="AC654">
        <v>0</v>
      </c>
      <c r="AD654">
        <v>0</v>
      </c>
      <c r="AE654">
        <v>48.08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1</v>
      </c>
      <c r="AL654">
        <v>1</v>
      </c>
      <c r="AM654">
        <v>-2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3</v>
      </c>
      <c r="AT654">
        <v>0.05</v>
      </c>
      <c r="AU654" t="s">
        <v>205</v>
      </c>
      <c r="AV654">
        <v>0</v>
      </c>
      <c r="AW654">
        <v>2</v>
      </c>
      <c r="AX654">
        <v>150197733</v>
      </c>
      <c r="AY654">
        <v>1</v>
      </c>
      <c r="AZ654">
        <v>0</v>
      </c>
      <c r="BA654">
        <v>654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V654">
        <v>0</v>
      </c>
      <c r="CW654">
        <v>0</v>
      </c>
      <c r="CX654">
        <f>ROUND(Y654*Source!I746,9)</f>
        <v>0.3</v>
      </c>
      <c r="CY654">
        <f>AA654</f>
        <v>48.08</v>
      </c>
      <c r="CZ654">
        <f>AE654</f>
        <v>48.08</v>
      </c>
      <c r="DA654">
        <f>AI654</f>
        <v>1</v>
      </c>
      <c r="DB654">
        <f>ROUND((ROUND(AT654*CZ654,2)*2),6)</f>
        <v>4.8</v>
      </c>
      <c r="DC654">
        <f>ROUND((ROUND(AT654*AG654,2)*2),6)</f>
        <v>0</v>
      </c>
      <c r="DD654" t="s">
        <v>3</v>
      </c>
      <c r="DE654" t="s">
        <v>3</v>
      </c>
      <c r="DF654">
        <f t="shared" si="138"/>
        <v>14.42</v>
      </c>
      <c r="DG654">
        <f t="shared" si="139"/>
        <v>0</v>
      </c>
      <c r="DH654">
        <f t="shared" si="140"/>
        <v>0</v>
      </c>
      <c r="DI654">
        <f t="shared" si="141"/>
        <v>0</v>
      </c>
      <c r="DJ654">
        <f>DF654</f>
        <v>14.42</v>
      </c>
      <c r="DK654">
        <v>0</v>
      </c>
      <c r="DL654" t="s">
        <v>3</v>
      </c>
      <c r="DM654">
        <v>0</v>
      </c>
      <c r="DN654" t="s">
        <v>3</v>
      </c>
      <c r="DO654">
        <v>0</v>
      </c>
    </row>
    <row r="655" spans="1:119" x14ac:dyDescent="0.2">
      <c r="A655">
        <f>ROW(Source!A746)</f>
        <v>746</v>
      </c>
      <c r="B655">
        <v>150194011</v>
      </c>
      <c r="C655">
        <v>150197725</v>
      </c>
      <c r="D655">
        <v>147297367</v>
      </c>
      <c r="E655">
        <v>1</v>
      </c>
      <c r="F655">
        <v>1</v>
      </c>
      <c r="G655">
        <v>35</v>
      </c>
      <c r="H655">
        <v>3</v>
      </c>
      <c r="I655" t="s">
        <v>752</v>
      </c>
      <c r="J655" t="s">
        <v>753</v>
      </c>
      <c r="K655" t="s">
        <v>754</v>
      </c>
      <c r="L655">
        <v>1346</v>
      </c>
      <c r="N655">
        <v>1009</v>
      </c>
      <c r="O655" t="s">
        <v>741</v>
      </c>
      <c r="P655" t="s">
        <v>741</v>
      </c>
      <c r="Q655">
        <v>1</v>
      </c>
      <c r="W655">
        <v>0</v>
      </c>
      <c r="X655">
        <v>-20334964</v>
      </c>
      <c r="Y655">
        <f>(AT655*2)</f>
        <v>0.1</v>
      </c>
      <c r="AA655">
        <v>29.29</v>
      </c>
      <c r="AB655">
        <v>0</v>
      </c>
      <c r="AC655">
        <v>0</v>
      </c>
      <c r="AD655">
        <v>0</v>
      </c>
      <c r="AE655">
        <v>29.29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1</v>
      </c>
      <c r="AL655">
        <v>1</v>
      </c>
      <c r="AM655">
        <v>-2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3</v>
      </c>
      <c r="AT655">
        <v>0.05</v>
      </c>
      <c r="AU655" t="s">
        <v>205</v>
      </c>
      <c r="AV655">
        <v>0</v>
      </c>
      <c r="AW655">
        <v>2</v>
      </c>
      <c r="AX655">
        <v>150197734</v>
      </c>
      <c r="AY655">
        <v>1</v>
      </c>
      <c r="AZ655">
        <v>0</v>
      </c>
      <c r="BA655">
        <v>655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V655">
        <v>0</v>
      </c>
      <c r="CW655">
        <v>0</v>
      </c>
      <c r="CX655">
        <f>ROUND(Y655*Source!I746,9)</f>
        <v>0.3</v>
      </c>
      <c r="CY655">
        <f>AA655</f>
        <v>29.29</v>
      </c>
      <c r="CZ655">
        <f>AE655</f>
        <v>29.29</v>
      </c>
      <c r="DA655">
        <f>AI655</f>
        <v>1</v>
      </c>
      <c r="DB655">
        <f>ROUND((ROUND(AT655*CZ655,2)*2),6)</f>
        <v>2.92</v>
      </c>
      <c r="DC655">
        <f>ROUND((ROUND(AT655*AG655,2)*2),6)</f>
        <v>0</v>
      </c>
      <c r="DD655" t="s">
        <v>3</v>
      </c>
      <c r="DE655" t="s">
        <v>3</v>
      </c>
      <c r="DF655">
        <f t="shared" si="138"/>
        <v>8.7899999999999991</v>
      </c>
      <c r="DG655">
        <f t="shared" si="139"/>
        <v>0</v>
      </c>
      <c r="DH655">
        <f t="shared" si="140"/>
        <v>0</v>
      </c>
      <c r="DI655">
        <f t="shared" si="141"/>
        <v>0</v>
      </c>
      <c r="DJ655">
        <f>DF655</f>
        <v>8.7899999999999991</v>
      </c>
      <c r="DK655">
        <v>0</v>
      </c>
      <c r="DL655" t="s">
        <v>3</v>
      </c>
      <c r="DM655">
        <v>0</v>
      </c>
      <c r="DN655" t="s">
        <v>3</v>
      </c>
      <c r="DO655">
        <v>0</v>
      </c>
    </row>
    <row r="656" spans="1:119" x14ac:dyDescent="0.2">
      <c r="A656">
        <f>ROW(Source!A816)</f>
        <v>816</v>
      </c>
      <c r="B656">
        <v>150194011</v>
      </c>
      <c r="C656">
        <v>150197736</v>
      </c>
      <c r="D656">
        <v>147282019</v>
      </c>
      <c r="E656">
        <v>35</v>
      </c>
      <c r="F656">
        <v>1</v>
      </c>
      <c r="G656">
        <v>35</v>
      </c>
      <c r="H656">
        <v>1</v>
      </c>
      <c r="I656" t="s">
        <v>727</v>
      </c>
      <c r="J656" t="s">
        <v>3</v>
      </c>
      <c r="K656" t="s">
        <v>728</v>
      </c>
      <c r="L656">
        <v>1191</v>
      </c>
      <c r="N656">
        <v>1013</v>
      </c>
      <c r="O656" t="s">
        <v>729</v>
      </c>
      <c r="P656" t="s">
        <v>729</v>
      </c>
      <c r="Q656">
        <v>1</v>
      </c>
      <c r="W656">
        <v>0</v>
      </c>
      <c r="X656">
        <v>476480486</v>
      </c>
      <c r="Y656">
        <f>(AT656*11)</f>
        <v>1.21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M656">
        <v>-2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0.11</v>
      </c>
      <c r="AU656" t="s">
        <v>33</v>
      </c>
      <c r="AV656">
        <v>1</v>
      </c>
      <c r="AW656">
        <v>2</v>
      </c>
      <c r="AX656">
        <v>150197743</v>
      </c>
      <c r="AY656">
        <v>1</v>
      </c>
      <c r="AZ656">
        <v>0</v>
      </c>
      <c r="BA656">
        <v>656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U656">
        <f>ROUND(AT656*Source!I816*AH656*AL656,2)</f>
        <v>0</v>
      </c>
      <c r="CV656">
        <f>ROUND(Y656*Source!I816,9)</f>
        <v>4.84</v>
      </c>
      <c r="CW656">
        <v>0</v>
      </c>
      <c r="CX656">
        <f>ROUND(Y656*Source!I816,9)</f>
        <v>4.84</v>
      </c>
      <c r="CY656">
        <f>AD656</f>
        <v>0</v>
      </c>
      <c r="CZ656">
        <f>AH656</f>
        <v>0</v>
      </c>
      <c r="DA656">
        <f>AL656</f>
        <v>1</v>
      </c>
      <c r="DB656">
        <f>ROUND((ROUND(AT656*CZ656,2)*11),6)</f>
        <v>0</v>
      </c>
      <c r="DC656">
        <f>ROUND((ROUND(AT656*AG656,2)*11),6)</f>
        <v>0</v>
      </c>
      <c r="DD656" t="s">
        <v>3</v>
      </c>
      <c r="DE656" t="s">
        <v>3</v>
      </c>
      <c r="DF656">
        <f t="shared" si="138"/>
        <v>0</v>
      </c>
      <c r="DG656">
        <f t="shared" si="139"/>
        <v>0</v>
      </c>
      <c r="DH656">
        <f t="shared" si="140"/>
        <v>0</v>
      </c>
      <c r="DI656">
        <f t="shared" si="141"/>
        <v>0</v>
      </c>
      <c r="DJ656">
        <f>DI656</f>
        <v>0</v>
      </c>
      <c r="DK656">
        <v>0</v>
      </c>
      <c r="DL656" t="s">
        <v>3</v>
      </c>
      <c r="DM656">
        <v>0</v>
      </c>
      <c r="DN656" t="s">
        <v>3</v>
      </c>
      <c r="DO656">
        <v>0</v>
      </c>
    </row>
    <row r="657" spans="1:119" x14ac:dyDescent="0.2">
      <c r="A657">
        <f>ROW(Source!A816)</f>
        <v>816</v>
      </c>
      <c r="B657">
        <v>150194011</v>
      </c>
      <c r="C657">
        <v>150197736</v>
      </c>
      <c r="D657">
        <v>147297361</v>
      </c>
      <c r="E657">
        <v>1</v>
      </c>
      <c r="F657">
        <v>1</v>
      </c>
      <c r="G657">
        <v>35</v>
      </c>
      <c r="H657">
        <v>3</v>
      </c>
      <c r="I657" t="s">
        <v>748</v>
      </c>
      <c r="J657" t="s">
        <v>749</v>
      </c>
      <c r="K657" t="s">
        <v>750</v>
      </c>
      <c r="L657">
        <v>1327</v>
      </c>
      <c r="N657">
        <v>1005</v>
      </c>
      <c r="O657" t="s">
        <v>751</v>
      </c>
      <c r="P657" t="s">
        <v>751</v>
      </c>
      <c r="Q657">
        <v>1</v>
      </c>
      <c r="W657">
        <v>0</v>
      </c>
      <c r="X657">
        <v>1402440005</v>
      </c>
      <c r="Y657">
        <f>(AT657*11)</f>
        <v>1.1000000000000001</v>
      </c>
      <c r="AA657">
        <v>48.08</v>
      </c>
      <c r="AB657">
        <v>0</v>
      </c>
      <c r="AC657">
        <v>0</v>
      </c>
      <c r="AD657">
        <v>0</v>
      </c>
      <c r="AE657">
        <v>48.08</v>
      </c>
      <c r="AF657">
        <v>0</v>
      </c>
      <c r="AG657">
        <v>0</v>
      </c>
      <c r="AH657">
        <v>0</v>
      </c>
      <c r="AI657">
        <v>1</v>
      </c>
      <c r="AJ657">
        <v>1</v>
      </c>
      <c r="AK657">
        <v>1</v>
      </c>
      <c r="AL657">
        <v>1</v>
      </c>
      <c r="AM657">
        <v>-2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3</v>
      </c>
      <c r="AT657">
        <v>0.1</v>
      </c>
      <c r="AU657" t="s">
        <v>33</v>
      </c>
      <c r="AV657">
        <v>0</v>
      </c>
      <c r="AW657">
        <v>2</v>
      </c>
      <c r="AX657">
        <v>150197744</v>
      </c>
      <c r="AY657">
        <v>1</v>
      </c>
      <c r="AZ657">
        <v>0</v>
      </c>
      <c r="BA657">
        <v>657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V657">
        <v>0</v>
      </c>
      <c r="CW657">
        <v>0</v>
      </c>
      <c r="CX657">
        <f>ROUND(Y657*Source!I816,9)</f>
        <v>4.4000000000000004</v>
      </c>
      <c r="CY657">
        <f>AA657</f>
        <v>48.08</v>
      </c>
      <c r="CZ657">
        <f>AE657</f>
        <v>48.08</v>
      </c>
      <c r="DA657">
        <f>AI657</f>
        <v>1</v>
      </c>
      <c r="DB657">
        <f>ROUND((ROUND(AT657*CZ657,2)*11),6)</f>
        <v>52.91</v>
      </c>
      <c r="DC657">
        <f>ROUND((ROUND(AT657*AG657,2)*11),6)</f>
        <v>0</v>
      </c>
      <c r="DD657" t="s">
        <v>3</v>
      </c>
      <c r="DE657" t="s">
        <v>3</v>
      </c>
      <c r="DF657">
        <f t="shared" si="138"/>
        <v>211.55</v>
      </c>
      <c r="DG657">
        <f t="shared" si="139"/>
        <v>0</v>
      </c>
      <c r="DH657">
        <f t="shared" si="140"/>
        <v>0</v>
      </c>
      <c r="DI657">
        <f t="shared" si="141"/>
        <v>0</v>
      </c>
      <c r="DJ657">
        <f>DF657</f>
        <v>211.55</v>
      </c>
      <c r="DK657">
        <v>0</v>
      </c>
      <c r="DL657" t="s">
        <v>3</v>
      </c>
      <c r="DM657">
        <v>0</v>
      </c>
      <c r="DN657" t="s">
        <v>3</v>
      </c>
      <c r="DO657">
        <v>0</v>
      </c>
    </row>
    <row r="658" spans="1:119" x14ac:dyDescent="0.2">
      <c r="A658">
        <f>ROW(Source!A816)</f>
        <v>816</v>
      </c>
      <c r="B658">
        <v>150194011</v>
      </c>
      <c r="C658">
        <v>150197736</v>
      </c>
      <c r="D658">
        <v>147297367</v>
      </c>
      <c r="E658">
        <v>1</v>
      </c>
      <c r="F658">
        <v>1</v>
      </c>
      <c r="G658">
        <v>35</v>
      </c>
      <c r="H658">
        <v>3</v>
      </c>
      <c r="I658" t="s">
        <v>752</v>
      </c>
      <c r="J658" t="s">
        <v>753</v>
      </c>
      <c r="K658" t="s">
        <v>754</v>
      </c>
      <c r="L658">
        <v>1346</v>
      </c>
      <c r="N658">
        <v>1009</v>
      </c>
      <c r="O658" t="s">
        <v>741</v>
      </c>
      <c r="P658" t="s">
        <v>741</v>
      </c>
      <c r="Q658">
        <v>1</v>
      </c>
      <c r="W658">
        <v>0</v>
      </c>
      <c r="X658">
        <v>-20334964</v>
      </c>
      <c r="Y658">
        <f>(AT658*11)</f>
        <v>0.55000000000000004</v>
      </c>
      <c r="AA658">
        <v>29.29</v>
      </c>
      <c r="AB658">
        <v>0</v>
      </c>
      <c r="AC658">
        <v>0</v>
      </c>
      <c r="AD658">
        <v>0</v>
      </c>
      <c r="AE658">
        <v>29.29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M658">
        <v>-2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3</v>
      </c>
      <c r="AT658">
        <v>0.05</v>
      </c>
      <c r="AU658" t="s">
        <v>33</v>
      </c>
      <c r="AV658">
        <v>0</v>
      </c>
      <c r="AW658">
        <v>2</v>
      </c>
      <c r="AX658">
        <v>150197745</v>
      </c>
      <c r="AY658">
        <v>1</v>
      </c>
      <c r="AZ658">
        <v>0</v>
      </c>
      <c r="BA658">
        <v>658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V658">
        <v>0</v>
      </c>
      <c r="CW658">
        <v>0</v>
      </c>
      <c r="CX658">
        <f>ROUND(Y658*Source!I816,9)</f>
        <v>2.2000000000000002</v>
      </c>
      <c r="CY658">
        <f>AA658</f>
        <v>29.29</v>
      </c>
      <c r="CZ658">
        <f>AE658</f>
        <v>29.29</v>
      </c>
      <c r="DA658">
        <f>AI658</f>
        <v>1</v>
      </c>
      <c r="DB658">
        <f>ROUND((ROUND(AT658*CZ658,2)*11),6)</f>
        <v>16.059999999999999</v>
      </c>
      <c r="DC658">
        <f>ROUND((ROUND(AT658*AG658,2)*11),6)</f>
        <v>0</v>
      </c>
      <c r="DD658" t="s">
        <v>3</v>
      </c>
      <c r="DE658" t="s">
        <v>3</v>
      </c>
      <c r="DF658">
        <f t="shared" si="138"/>
        <v>64.44</v>
      </c>
      <c r="DG658">
        <f t="shared" si="139"/>
        <v>0</v>
      </c>
      <c r="DH658">
        <f t="shared" si="140"/>
        <v>0</v>
      </c>
      <c r="DI658">
        <f t="shared" si="141"/>
        <v>0</v>
      </c>
      <c r="DJ658">
        <f>DF658</f>
        <v>64.44</v>
      </c>
      <c r="DK658">
        <v>0</v>
      </c>
      <c r="DL658" t="s">
        <v>3</v>
      </c>
      <c r="DM658">
        <v>0</v>
      </c>
      <c r="DN658" t="s">
        <v>3</v>
      </c>
      <c r="DO658">
        <v>0</v>
      </c>
    </row>
    <row r="659" spans="1:119" x14ac:dyDescent="0.2">
      <c r="A659">
        <f>ROW(Source!A817)</f>
        <v>817</v>
      </c>
      <c r="B659">
        <v>150194011</v>
      </c>
      <c r="C659">
        <v>150197747</v>
      </c>
      <c r="D659">
        <v>147282019</v>
      </c>
      <c r="E659">
        <v>35</v>
      </c>
      <c r="F659">
        <v>1</v>
      </c>
      <c r="G659">
        <v>35</v>
      </c>
      <c r="H659">
        <v>1</v>
      </c>
      <c r="I659" t="s">
        <v>727</v>
      </c>
      <c r="J659" t="s">
        <v>3</v>
      </c>
      <c r="K659" t="s">
        <v>728</v>
      </c>
      <c r="L659">
        <v>1191</v>
      </c>
      <c r="N659">
        <v>1013</v>
      </c>
      <c r="O659" t="s">
        <v>729</v>
      </c>
      <c r="P659" t="s">
        <v>729</v>
      </c>
      <c r="Q659">
        <v>1</v>
      </c>
      <c r="W659">
        <v>0</v>
      </c>
      <c r="X659">
        <v>476480486</v>
      </c>
      <c r="Y659">
        <f t="shared" ref="Y659:Y671" si="142">AT659</f>
        <v>0.22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1</v>
      </c>
      <c r="AJ659">
        <v>1</v>
      </c>
      <c r="AK659">
        <v>1</v>
      </c>
      <c r="AL659">
        <v>1</v>
      </c>
      <c r="AM659">
        <v>-2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3</v>
      </c>
      <c r="AT659">
        <v>0.22</v>
      </c>
      <c r="AU659" t="s">
        <v>3</v>
      </c>
      <c r="AV659">
        <v>1</v>
      </c>
      <c r="AW659">
        <v>2</v>
      </c>
      <c r="AX659">
        <v>150197758</v>
      </c>
      <c r="AY659">
        <v>1</v>
      </c>
      <c r="AZ659">
        <v>0</v>
      </c>
      <c r="BA659">
        <v>659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U659">
        <f>ROUND(AT659*Source!I817*AH659*AL659,2)</f>
        <v>0</v>
      </c>
      <c r="CV659">
        <f>ROUND(Y659*Source!I817,9)</f>
        <v>0.88</v>
      </c>
      <c r="CW659">
        <v>0</v>
      </c>
      <c r="CX659">
        <f>ROUND(Y659*Source!I817,9)</f>
        <v>0.88</v>
      </c>
      <c r="CY659">
        <f>AD659</f>
        <v>0</v>
      </c>
      <c r="CZ659">
        <f>AH659</f>
        <v>0</v>
      </c>
      <c r="DA659">
        <f>AL659</f>
        <v>1</v>
      </c>
      <c r="DB659">
        <f t="shared" ref="DB659:DB671" si="143">ROUND(ROUND(AT659*CZ659,2),6)</f>
        <v>0</v>
      </c>
      <c r="DC659">
        <f t="shared" ref="DC659:DC671" si="144">ROUND(ROUND(AT659*AG659,2),6)</f>
        <v>0</v>
      </c>
      <c r="DD659" t="s">
        <v>3</v>
      </c>
      <c r="DE659" t="s">
        <v>3</v>
      </c>
      <c r="DF659">
        <f t="shared" si="138"/>
        <v>0</v>
      </c>
      <c r="DG659">
        <f t="shared" si="139"/>
        <v>0</v>
      </c>
      <c r="DH659">
        <f t="shared" si="140"/>
        <v>0</v>
      </c>
      <c r="DI659">
        <f t="shared" si="141"/>
        <v>0</v>
      </c>
      <c r="DJ659">
        <f>DI659</f>
        <v>0</v>
      </c>
      <c r="DK659">
        <v>0</v>
      </c>
      <c r="DL659" t="s">
        <v>3</v>
      </c>
      <c r="DM659">
        <v>0</v>
      </c>
      <c r="DN659" t="s">
        <v>3</v>
      </c>
      <c r="DO659">
        <v>0</v>
      </c>
    </row>
    <row r="660" spans="1:119" x14ac:dyDescent="0.2">
      <c r="A660">
        <f>ROW(Source!A817)</f>
        <v>817</v>
      </c>
      <c r="B660">
        <v>150194011</v>
      </c>
      <c r="C660">
        <v>150197747</v>
      </c>
      <c r="D660">
        <v>147297319</v>
      </c>
      <c r="E660">
        <v>1</v>
      </c>
      <c r="F660">
        <v>1</v>
      </c>
      <c r="G660">
        <v>35</v>
      </c>
      <c r="H660">
        <v>3</v>
      </c>
      <c r="I660" t="s">
        <v>738</v>
      </c>
      <c r="J660" t="s">
        <v>739</v>
      </c>
      <c r="K660" t="s">
        <v>740</v>
      </c>
      <c r="L660">
        <v>1346</v>
      </c>
      <c r="N660">
        <v>1009</v>
      </c>
      <c r="O660" t="s">
        <v>741</v>
      </c>
      <c r="P660" t="s">
        <v>741</v>
      </c>
      <c r="Q660">
        <v>1</v>
      </c>
      <c r="W660">
        <v>0</v>
      </c>
      <c r="X660">
        <v>1286462142</v>
      </c>
      <c r="Y660">
        <f t="shared" si="142"/>
        <v>5.0000000000000001E-4</v>
      </c>
      <c r="AA660">
        <v>412.97</v>
      </c>
      <c r="AB660">
        <v>0</v>
      </c>
      <c r="AC660">
        <v>0</v>
      </c>
      <c r="AD660">
        <v>0</v>
      </c>
      <c r="AE660">
        <v>412.97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M660">
        <v>-2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3</v>
      </c>
      <c r="AT660">
        <v>5.0000000000000001E-4</v>
      </c>
      <c r="AU660" t="s">
        <v>3</v>
      </c>
      <c r="AV660">
        <v>0</v>
      </c>
      <c r="AW660">
        <v>2</v>
      </c>
      <c r="AX660">
        <v>150197759</v>
      </c>
      <c r="AY660">
        <v>1</v>
      </c>
      <c r="AZ660">
        <v>0</v>
      </c>
      <c r="BA660">
        <v>660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V660">
        <v>0</v>
      </c>
      <c r="CW660">
        <v>0</v>
      </c>
      <c r="CX660">
        <f>ROUND(Y660*Source!I817,9)</f>
        <v>2E-3</v>
      </c>
      <c r="CY660">
        <f>AA660</f>
        <v>412.97</v>
      </c>
      <c r="CZ660">
        <f>AE660</f>
        <v>412.97</v>
      </c>
      <c r="DA660">
        <f>AI660</f>
        <v>1</v>
      </c>
      <c r="DB660">
        <f t="shared" si="143"/>
        <v>0.21</v>
      </c>
      <c r="DC660">
        <f t="shared" si="144"/>
        <v>0</v>
      </c>
      <c r="DD660" t="s">
        <v>3</v>
      </c>
      <c r="DE660" t="s">
        <v>3</v>
      </c>
      <c r="DF660">
        <f t="shared" si="138"/>
        <v>0.83</v>
      </c>
      <c r="DG660">
        <f t="shared" si="139"/>
        <v>0</v>
      </c>
      <c r="DH660">
        <f t="shared" si="140"/>
        <v>0</v>
      </c>
      <c r="DI660">
        <f t="shared" si="141"/>
        <v>0</v>
      </c>
      <c r="DJ660">
        <f>DF660</f>
        <v>0.83</v>
      </c>
      <c r="DK660">
        <v>0</v>
      </c>
      <c r="DL660" t="s">
        <v>3</v>
      </c>
      <c r="DM660">
        <v>0</v>
      </c>
      <c r="DN660" t="s">
        <v>3</v>
      </c>
      <c r="DO660">
        <v>0</v>
      </c>
    </row>
    <row r="661" spans="1:119" x14ac:dyDescent="0.2">
      <c r="A661">
        <f>ROW(Source!A817)</f>
        <v>817</v>
      </c>
      <c r="B661">
        <v>150194011</v>
      </c>
      <c r="C661">
        <v>150197747</v>
      </c>
      <c r="D661">
        <v>147297361</v>
      </c>
      <c r="E661">
        <v>1</v>
      </c>
      <c r="F661">
        <v>1</v>
      </c>
      <c r="G661">
        <v>35</v>
      </c>
      <c r="H661">
        <v>3</v>
      </c>
      <c r="I661" t="s">
        <v>748</v>
      </c>
      <c r="J661" t="s">
        <v>749</v>
      </c>
      <c r="K661" t="s">
        <v>750</v>
      </c>
      <c r="L661">
        <v>1327</v>
      </c>
      <c r="N661">
        <v>1005</v>
      </c>
      <c r="O661" t="s">
        <v>751</v>
      </c>
      <c r="P661" t="s">
        <v>751</v>
      </c>
      <c r="Q661">
        <v>1</v>
      </c>
      <c r="W661">
        <v>0</v>
      </c>
      <c r="X661">
        <v>1402440005</v>
      </c>
      <c r="Y661">
        <f t="shared" si="142"/>
        <v>0.1</v>
      </c>
      <c r="AA661">
        <v>48.08</v>
      </c>
      <c r="AB661">
        <v>0</v>
      </c>
      <c r="AC661">
        <v>0</v>
      </c>
      <c r="AD661">
        <v>0</v>
      </c>
      <c r="AE661">
        <v>48.08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M661">
        <v>-2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3</v>
      </c>
      <c r="AT661">
        <v>0.1</v>
      </c>
      <c r="AU661" t="s">
        <v>3</v>
      </c>
      <c r="AV661">
        <v>0</v>
      </c>
      <c r="AW661">
        <v>2</v>
      </c>
      <c r="AX661">
        <v>150197760</v>
      </c>
      <c r="AY661">
        <v>1</v>
      </c>
      <c r="AZ661">
        <v>0</v>
      </c>
      <c r="BA661">
        <v>661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V661">
        <v>0</v>
      </c>
      <c r="CW661">
        <v>0</v>
      </c>
      <c r="CX661">
        <f>ROUND(Y661*Source!I817,9)</f>
        <v>0.4</v>
      </c>
      <c r="CY661">
        <f>AA661</f>
        <v>48.08</v>
      </c>
      <c r="CZ661">
        <f>AE661</f>
        <v>48.08</v>
      </c>
      <c r="DA661">
        <f>AI661</f>
        <v>1</v>
      </c>
      <c r="DB661">
        <f t="shared" si="143"/>
        <v>4.8099999999999996</v>
      </c>
      <c r="DC661">
        <f t="shared" si="144"/>
        <v>0</v>
      </c>
      <c r="DD661" t="s">
        <v>3</v>
      </c>
      <c r="DE661" t="s">
        <v>3</v>
      </c>
      <c r="DF661">
        <f t="shared" si="138"/>
        <v>19.23</v>
      </c>
      <c r="DG661">
        <f t="shared" si="139"/>
        <v>0</v>
      </c>
      <c r="DH661">
        <f t="shared" si="140"/>
        <v>0</v>
      </c>
      <c r="DI661">
        <f t="shared" si="141"/>
        <v>0</v>
      </c>
      <c r="DJ661">
        <f>DF661</f>
        <v>19.23</v>
      </c>
      <c r="DK661">
        <v>0</v>
      </c>
      <c r="DL661" t="s">
        <v>3</v>
      </c>
      <c r="DM661">
        <v>0</v>
      </c>
      <c r="DN661" t="s">
        <v>3</v>
      </c>
      <c r="DO661">
        <v>0</v>
      </c>
    </row>
    <row r="662" spans="1:119" x14ac:dyDescent="0.2">
      <c r="A662">
        <f>ROW(Source!A817)</f>
        <v>817</v>
      </c>
      <c r="B662">
        <v>150194011</v>
      </c>
      <c r="C662">
        <v>150197747</v>
      </c>
      <c r="D662">
        <v>147297367</v>
      </c>
      <c r="E662">
        <v>1</v>
      </c>
      <c r="F662">
        <v>1</v>
      </c>
      <c r="G662">
        <v>35</v>
      </c>
      <c r="H662">
        <v>3</v>
      </c>
      <c r="I662" t="s">
        <v>752</v>
      </c>
      <c r="J662" t="s">
        <v>753</v>
      </c>
      <c r="K662" t="s">
        <v>754</v>
      </c>
      <c r="L662">
        <v>1346</v>
      </c>
      <c r="N662">
        <v>1009</v>
      </c>
      <c r="O662" t="s">
        <v>741</v>
      </c>
      <c r="P662" t="s">
        <v>741</v>
      </c>
      <c r="Q662">
        <v>1</v>
      </c>
      <c r="W662">
        <v>0</v>
      </c>
      <c r="X662">
        <v>-20334964</v>
      </c>
      <c r="Y662">
        <f t="shared" si="142"/>
        <v>0.05</v>
      </c>
      <c r="AA662">
        <v>29.29</v>
      </c>
      <c r="AB662">
        <v>0</v>
      </c>
      <c r="AC662">
        <v>0</v>
      </c>
      <c r="AD662">
        <v>0</v>
      </c>
      <c r="AE662">
        <v>29.29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M662">
        <v>-2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3</v>
      </c>
      <c r="AT662">
        <v>0.05</v>
      </c>
      <c r="AU662" t="s">
        <v>3</v>
      </c>
      <c r="AV662">
        <v>0</v>
      </c>
      <c r="AW662">
        <v>2</v>
      </c>
      <c r="AX662">
        <v>150197761</v>
      </c>
      <c r="AY662">
        <v>1</v>
      </c>
      <c r="AZ662">
        <v>0</v>
      </c>
      <c r="BA662">
        <v>662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V662">
        <v>0</v>
      </c>
      <c r="CW662">
        <v>0</v>
      </c>
      <c r="CX662">
        <f>ROUND(Y662*Source!I817,9)</f>
        <v>0.2</v>
      </c>
      <c r="CY662">
        <f>AA662</f>
        <v>29.29</v>
      </c>
      <c r="CZ662">
        <f>AE662</f>
        <v>29.29</v>
      </c>
      <c r="DA662">
        <f>AI662</f>
        <v>1</v>
      </c>
      <c r="DB662">
        <f t="shared" si="143"/>
        <v>1.46</v>
      </c>
      <c r="DC662">
        <f t="shared" si="144"/>
        <v>0</v>
      </c>
      <c r="DD662" t="s">
        <v>3</v>
      </c>
      <c r="DE662" t="s">
        <v>3</v>
      </c>
      <c r="DF662">
        <f t="shared" si="138"/>
        <v>5.86</v>
      </c>
      <c r="DG662">
        <f t="shared" si="139"/>
        <v>0</v>
      </c>
      <c r="DH662">
        <f t="shared" si="140"/>
        <v>0</v>
      </c>
      <c r="DI662">
        <f t="shared" si="141"/>
        <v>0</v>
      </c>
      <c r="DJ662">
        <f>DF662</f>
        <v>5.86</v>
      </c>
      <c r="DK662">
        <v>0</v>
      </c>
      <c r="DL662" t="s">
        <v>3</v>
      </c>
      <c r="DM662">
        <v>0</v>
      </c>
      <c r="DN662" t="s">
        <v>3</v>
      </c>
      <c r="DO662">
        <v>0</v>
      </c>
    </row>
    <row r="663" spans="1:119" x14ac:dyDescent="0.2">
      <c r="A663">
        <f>ROW(Source!A817)</f>
        <v>817</v>
      </c>
      <c r="B663">
        <v>150194011</v>
      </c>
      <c r="C663">
        <v>150197747</v>
      </c>
      <c r="D663">
        <v>147297930</v>
      </c>
      <c r="E663">
        <v>1</v>
      </c>
      <c r="F663">
        <v>1</v>
      </c>
      <c r="G663">
        <v>35</v>
      </c>
      <c r="H663">
        <v>3</v>
      </c>
      <c r="I663" t="s">
        <v>762</v>
      </c>
      <c r="J663" t="s">
        <v>763</v>
      </c>
      <c r="K663" t="s">
        <v>764</v>
      </c>
      <c r="L663">
        <v>1327</v>
      </c>
      <c r="N663">
        <v>1005</v>
      </c>
      <c r="O663" t="s">
        <v>751</v>
      </c>
      <c r="P663" t="s">
        <v>751</v>
      </c>
      <c r="Q663">
        <v>1</v>
      </c>
      <c r="W663">
        <v>0</v>
      </c>
      <c r="X663">
        <v>189364196</v>
      </c>
      <c r="Y663">
        <f t="shared" si="142"/>
        <v>0.01</v>
      </c>
      <c r="AA663">
        <v>429.34</v>
      </c>
      <c r="AB663">
        <v>0</v>
      </c>
      <c r="AC663">
        <v>0</v>
      </c>
      <c r="AD663">
        <v>0</v>
      </c>
      <c r="AE663">
        <v>429.34</v>
      </c>
      <c r="AF663">
        <v>0</v>
      </c>
      <c r="AG663">
        <v>0</v>
      </c>
      <c r="AH663">
        <v>0</v>
      </c>
      <c r="AI663">
        <v>1</v>
      </c>
      <c r="AJ663">
        <v>1</v>
      </c>
      <c r="AK663">
        <v>1</v>
      </c>
      <c r="AL663">
        <v>1</v>
      </c>
      <c r="AM663">
        <v>-2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3</v>
      </c>
      <c r="AT663">
        <v>0.01</v>
      </c>
      <c r="AU663" t="s">
        <v>3</v>
      </c>
      <c r="AV663">
        <v>0</v>
      </c>
      <c r="AW663">
        <v>2</v>
      </c>
      <c r="AX663">
        <v>150197762</v>
      </c>
      <c r="AY663">
        <v>1</v>
      </c>
      <c r="AZ663">
        <v>0</v>
      </c>
      <c r="BA663">
        <v>663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V663">
        <v>0</v>
      </c>
      <c r="CW663">
        <v>0</v>
      </c>
      <c r="CX663">
        <f>ROUND(Y663*Source!I817,9)</f>
        <v>0.04</v>
      </c>
      <c r="CY663">
        <f>AA663</f>
        <v>429.34</v>
      </c>
      <c r="CZ663">
        <f>AE663</f>
        <v>429.34</v>
      </c>
      <c r="DA663">
        <f>AI663</f>
        <v>1</v>
      </c>
      <c r="DB663">
        <f t="shared" si="143"/>
        <v>4.29</v>
      </c>
      <c r="DC663">
        <f t="shared" si="144"/>
        <v>0</v>
      </c>
      <c r="DD663" t="s">
        <v>3</v>
      </c>
      <c r="DE663" t="s">
        <v>3</v>
      </c>
      <c r="DF663">
        <f t="shared" si="138"/>
        <v>17.170000000000002</v>
      </c>
      <c r="DG663">
        <f t="shared" si="139"/>
        <v>0</v>
      </c>
      <c r="DH663">
        <f t="shared" si="140"/>
        <v>0</v>
      </c>
      <c r="DI663">
        <f t="shared" si="141"/>
        <v>0</v>
      </c>
      <c r="DJ663">
        <f>DF663</f>
        <v>17.170000000000002</v>
      </c>
      <c r="DK663">
        <v>0</v>
      </c>
      <c r="DL663" t="s">
        <v>3</v>
      </c>
      <c r="DM663">
        <v>0</v>
      </c>
      <c r="DN663" t="s">
        <v>3</v>
      </c>
      <c r="DO663">
        <v>0</v>
      </c>
    </row>
    <row r="664" spans="1:119" x14ac:dyDescent="0.2">
      <c r="A664">
        <f>ROW(Source!A818)</f>
        <v>818</v>
      </c>
      <c r="B664">
        <v>150194011</v>
      </c>
      <c r="C664">
        <v>150197763</v>
      </c>
      <c r="D664">
        <v>147282019</v>
      </c>
      <c r="E664">
        <v>35</v>
      </c>
      <c r="F664">
        <v>1</v>
      </c>
      <c r="G664">
        <v>35</v>
      </c>
      <c r="H664">
        <v>1</v>
      </c>
      <c r="I664" t="s">
        <v>727</v>
      </c>
      <c r="J664" t="s">
        <v>3</v>
      </c>
      <c r="K664" t="s">
        <v>728</v>
      </c>
      <c r="L664">
        <v>1191</v>
      </c>
      <c r="N664">
        <v>1013</v>
      </c>
      <c r="O664" t="s">
        <v>729</v>
      </c>
      <c r="P664" t="s">
        <v>729</v>
      </c>
      <c r="Q664">
        <v>1</v>
      </c>
      <c r="W664">
        <v>0</v>
      </c>
      <c r="X664">
        <v>476480486</v>
      </c>
      <c r="Y664">
        <f t="shared" si="142"/>
        <v>0.16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M664">
        <v>-2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3</v>
      </c>
      <c r="AT664">
        <v>0.16</v>
      </c>
      <c r="AU664" t="s">
        <v>3</v>
      </c>
      <c r="AV664">
        <v>1</v>
      </c>
      <c r="AW664">
        <v>2</v>
      </c>
      <c r="AX664">
        <v>150197768</v>
      </c>
      <c r="AY664">
        <v>1</v>
      </c>
      <c r="AZ664">
        <v>0</v>
      </c>
      <c r="BA664">
        <v>664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U664">
        <f>ROUND(AT664*Source!I818*AH664*AL664,2)</f>
        <v>0</v>
      </c>
      <c r="CV664">
        <f>ROUND(Y664*Source!I818,9)</f>
        <v>58.72</v>
      </c>
      <c r="CW664">
        <v>0</v>
      </c>
      <c r="CX664">
        <f>ROUND(Y664*Source!I818,9)</f>
        <v>58.72</v>
      </c>
      <c r="CY664">
        <f>AD664</f>
        <v>0</v>
      </c>
      <c r="CZ664">
        <f>AH664</f>
        <v>0</v>
      </c>
      <c r="DA664">
        <f>AL664</f>
        <v>1</v>
      </c>
      <c r="DB664">
        <f t="shared" si="143"/>
        <v>0</v>
      </c>
      <c r="DC664">
        <f t="shared" si="144"/>
        <v>0</v>
      </c>
      <c r="DD664" t="s">
        <v>3</v>
      </c>
      <c r="DE664" t="s">
        <v>3</v>
      </c>
      <c r="DF664">
        <f t="shared" si="138"/>
        <v>0</v>
      </c>
      <c r="DG664">
        <f t="shared" si="139"/>
        <v>0</v>
      </c>
      <c r="DH664">
        <f t="shared" si="140"/>
        <v>0</v>
      </c>
      <c r="DI664">
        <f t="shared" si="141"/>
        <v>0</v>
      </c>
      <c r="DJ664">
        <f>DI664</f>
        <v>0</v>
      </c>
      <c r="DK664">
        <v>0</v>
      </c>
      <c r="DL664" t="s">
        <v>3</v>
      </c>
      <c r="DM664">
        <v>0</v>
      </c>
      <c r="DN664" t="s">
        <v>3</v>
      </c>
      <c r="DO664">
        <v>0</v>
      </c>
    </row>
    <row r="665" spans="1:119" x14ac:dyDescent="0.2">
      <c r="A665">
        <f>ROW(Source!A818)</f>
        <v>818</v>
      </c>
      <c r="B665">
        <v>150194011</v>
      </c>
      <c r="C665">
        <v>150197763</v>
      </c>
      <c r="D665">
        <v>147297367</v>
      </c>
      <c r="E665">
        <v>1</v>
      </c>
      <c r="F665">
        <v>1</v>
      </c>
      <c r="G665">
        <v>35</v>
      </c>
      <c r="H665">
        <v>3</v>
      </c>
      <c r="I665" t="s">
        <v>752</v>
      </c>
      <c r="J665" t="s">
        <v>753</v>
      </c>
      <c r="K665" t="s">
        <v>754</v>
      </c>
      <c r="L665">
        <v>1346</v>
      </c>
      <c r="N665">
        <v>1009</v>
      </c>
      <c r="O665" t="s">
        <v>741</v>
      </c>
      <c r="P665" t="s">
        <v>741</v>
      </c>
      <c r="Q665">
        <v>1</v>
      </c>
      <c r="W665">
        <v>0</v>
      </c>
      <c r="X665">
        <v>-20334964</v>
      </c>
      <c r="Y665">
        <f t="shared" si="142"/>
        <v>2E-3</v>
      </c>
      <c r="AA665">
        <v>29.29</v>
      </c>
      <c r="AB665">
        <v>0</v>
      </c>
      <c r="AC665">
        <v>0</v>
      </c>
      <c r="AD665">
        <v>0</v>
      </c>
      <c r="AE665">
        <v>29.29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M665">
        <v>-2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3</v>
      </c>
      <c r="AT665">
        <v>2E-3</v>
      </c>
      <c r="AU665" t="s">
        <v>3</v>
      </c>
      <c r="AV665">
        <v>0</v>
      </c>
      <c r="AW665">
        <v>2</v>
      </c>
      <c r="AX665">
        <v>150197769</v>
      </c>
      <c r="AY665">
        <v>1</v>
      </c>
      <c r="AZ665">
        <v>0</v>
      </c>
      <c r="BA665">
        <v>665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V665">
        <v>0</v>
      </c>
      <c r="CW665">
        <v>0</v>
      </c>
      <c r="CX665">
        <f>ROUND(Y665*Source!I818,9)</f>
        <v>0.73399999999999999</v>
      </c>
      <c r="CY665">
        <f>AA665</f>
        <v>29.29</v>
      </c>
      <c r="CZ665">
        <f>AE665</f>
        <v>29.29</v>
      </c>
      <c r="DA665">
        <f>AI665</f>
        <v>1</v>
      </c>
      <c r="DB665">
        <f t="shared" si="143"/>
        <v>0.06</v>
      </c>
      <c r="DC665">
        <f t="shared" si="144"/>
        <v>0</v>
      </c>
      <c r="DD665" t="s">
        <v>3</v>
      </c>
      <c r="DE665" t="s">
        <v>3</v>
      </c>
      <c r="DF665">
        <f t="shared" si="138"/>
        <v>21.5</v>
      </c>
      <c r="DG665">
        <f t="shared" si="139"/>
        <v>0</v>
      </c>
      <c r="DH665">
        <f t="shared" si="140"/>
        <v>0</v>
      </c>
      <c r="DI665">
        <f t="shared" si="141"/>
        <v>0</v>
      </c>
      <c r="DJ665">
        <f>DF665</f>
        <v>21.5</v>
      </c>
      <c r="DK665">
        <v>0</v>
      </c>
      <c r="DL665" t="s">
        <v>3</v>
      </c>
      <c r="DM665">
        <v>0</v>
      </c>
      <c r="DN665" t="s">
        <v>3</v>
      </c>
      <c r="DO665">
        <v>0</v>
      </c>
    </row>
    <row r="666" spans="1:119" x14ac:dyDescent="0.2">
      <c r="A666">
        <f>ROW(Source!A819)</f>
        <v>819</v>
      </c>
      <c r="B666">
        <v>150194011</v>
      </c>
      <c r="C666">
        <v>150197770</v>
      </c>
      <c r="D666">
        <v>147282019</v>
      </c>
      <c r="E666">
        <v>35</v>
      </c>
      <c r="F666">
        <v>1</v>
      </c>
      <c r="G666">
        <v>35</v>
      </c>
      <c r="H666">
        <v>1</v>
      </c>
      <c r="I666" t="s">
        <v>727</v>
      </c>
      <c r="J666" t="s">
        <v>3</v>
      </c>
      <c r="K666" t="s">
        <v>728</v>
      </c>
      <c r="L666">
        <v>1191</v>
      </c>
      <c r="N666">
        <v>1013</v>
      </c>
      <c r="O666" t="s">
        <v>729</v>
      </c>
      <c r="P666" t="s">
        <v>729</v>
      </c>
      <c r="Q666">
        <v>1</v>
      </c>
      <c r="W666">
        <v>0</v>
      </c>
      <c r="X666">
        <v>476480486</v>
      </c>
      <c r="Y666">
        <f t="shared" si="142"/>
        <v>0.22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M666">
        <v>-2</v>
      </c>
      <c r="AN666">
        <v>0</v>
      </c>
      <c r="AO666">
        <v>1</v>
      </c>
      <c r="AP666">
        <v>1</v>
      </c>
      <c r="AQ666">
        <v>0</v>
      </c>
      <c r="AR666">
        <v>0</v>
      </c>
      <c r="AS666" t="s">
        <v>3</v>
      </c>
      <c r="AT666">
        <v>0.22</v>
      </c>
      <c r="AU666" t="s">
        <v>3</v>
      </c>
      <c r="AV666">
        <v>1</v>
      </c>
      <c r="AW666">
        <v>2</v>
      </c>
      <c r="AX666">
        <v>150197773</v>
      </c>
      <c r="AY666">
        <v>1</v>
      </c>
      <c r="AZ666">
        <v>0</v>
      </c>
      <c r="BA666">
        <v>666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U666">
        <f>ROUND(AT666*Source!I819*AH666*AL666,2)</f>
        <v>0</v>
      </c>
      <c r="CV666">
        <f>ROUND(Y666*Source!I819,9)</f>
        <v>80.739999999999995</v>
      </c>
      <c r="CW666">
        <v>0</v>
      </c>
      <c r="CX666">
        <f>ROUND(Y666*Source!I819,9)</f>
        <v>80.739999999999995</v>
      </c>
      <c r="CY666">
        <f>AD666</f>
        <v>0</v>
      </c>
      <c r="CZ666">
        <f>AH666</f>
        <v>0</v>
      </c>
      <c r="DA666">
        <f>AL666</f>
        <v>1</v>
      </c>
      <c r="DB666">
        <f t="shared" si="143"/>
        <v>0</v>
      </c>
      <c r="DC666">
        <f t="shared" si="144"/>
        <v>0</v>
      </c>
      <c r="DD666" t="s">
        <v>3</v>
      </c>
      <c r="DE666" t="s">
        <v>3</v>
      </c>
      <c r="DF666">
        <f t="shared" si="138"/>
        <v>0</v>
      </c>
      <c r="DG666">
        <f t="shared" si="139"/>
        <v>0</v>
      </c>
      <c r="DH666">
        <f t="shared" si="140"/>
        <v>0</v>
      </c>
      <c r="DI666">
        <f t="shared" si="141"/>
        <v>0</v>
      </c>
      <c r="DJ666">
        <f>DI666</f>
        <v>0</v>
      </c>
      <c r="DK666">
        <v>0</v>
      </c>
      <c r="DL666" t="s">
        <v>3</v>
      </c>
      <c r="DM666">
        <v>0</v>
      </c>
      <c r="DN666" t="s">
        <v>3</v>
      </c>
      <c r="DO666">
        <v>0</v>
      </c>
    </row>
    <row r="667" spans="1:119" x14ac:dyDescent="0.2">
      <c r="A667">
        <f>ROW(Source!A820)</f>
        <v>820</v>
      </c>
      <c r="B667">
        <v>150194011</v>
      </c>
      <c r="C667">
        <v>150197774</v>
      </c>
      <c r="D667">
        <v>147282019</v>
      </c>
      <c r="E667">
        <v>35</v>
      </c>
      <c r="F667">
        <v>1</v>
      </c>
      <c r="G667">
        <v>35</v>
      </c>
      <c r="H667">
        <v>1</v>
      </c>
      <c r="I667" t="s">
        <v>727</v>
      </c>
      <c r="J667" t="s">
        <v>3</v>
      </c>
      <c r="K667" t="s">
        <v>728</v>
      </c>
      <c r="L667">
        <v>1191</v>
      </c>
      <c r="N667">
        <v>1013</v>
      </c>
      <c r="O667" t="s">
        <v>729</v>
      </c>
      <c r="P667" t="s">
        <v>729</v>
      </c>
      <c r="Q667">
        <v>1</v>
      </c>
      <c r="W667">
        <v>0</v>
      </c>
      <c r="X667">
        <v>476480486</v>
      </c>
      <c r="Y667">
        <f t="shared" si="142"/>
        <v>0.44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M667">
        <v>-2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3</v>
      </c>
      <c r="AT667">
        <v>0.44</v>
      </c>
      <c r="AU667" t="s">
        <v>3</v>
      </c>
      <c r="AV667">
        <v>1</v>
      </c>
      <c r="AW667">
        <v>2</v>
      </c>
      <c r="AX667">
        <v>150197785</v>
      </c>
      <c r="AY667">
        <v>1</v>
      </c>
      <c r="AZ667">
        <v>0</v>
      </c>
      <c r="BA667">
        <v>667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U667">
        <f>ROUND(AT667*Source!I820*AH667*AL667,2)</f>
        <v>0</v>
      </c>
      <c r="CV667">
        <f>ROUND(Y667*Source!I820,9)</f>
        <v>161.47999999999999</v>
      </c>
      <c r="CW667">
        <v>0</v>
      </c>
      <c r="CX667">
        <f>ROUND(Y667*Source!I820,9)</f>
        <v>161.47999999999999</v>
      </c>
      <c r="CY667">
        <f>AD667</f>
        <v>0</v>
      </c>
      <c r="CZ667">
        <f>AH667</f>
        <v>0</v>
      </c>
      <c r="DA667">
        <f>AL667</f>
        <v>1</v>
      </c>
      <c r="DB667">
        <f t="shared" si="143"/>
        <v>0</v>
      </c>
      <c r="DC667">
        <f t="shared" si="144"/>
        <v>0</v>
      </c>
      <c r="DD667" t="s">
        <v>3</v>
      </c>
      <c r="DE667" t="s">
        <v>3</v>
      </c>
      <c r="DF667">
        <f t="shared" si="138"/>
        <v>0</v>
      </c>
      <c r="DG667">
        <f t="shared" si="139"/>
        <v>0</v>
      </c>
      <c r="DH667">
        <f t="shared" si="140"/>
        <v>0</v>
      </c>
      <c r="DI667">
        <f t="shared" si="141"/>
        <v>0</v>
      </c>
      <c r="DJ667">
        <f>DI667</f>
        <v>0</v>
      </c>
      <c r="DK667">
        <v>0</v>
      </c>
      <c r="DL667" t="s">
        <v>3</v>
      </c>
      <c r="DM667">
        <v>0</v>
      </c>
      <c r="DN667" t="s">
        <v>3</v>
      </c>
      <c r="DO667">
        <v>0</v>
      </c>
    </row>
    <row r="668" spans="1:119" x14ac:dyDescent="0.2">
      <c r="A668">
        <f>ROW(Source!A820)</f>
        <v>820</v>
      </c>
      <c r="B668">
        <v>150194011</v>
      </c>
      <c r="C668">
        <v>150197774</v>
      </c>
      <c r="D668">
        <v>147297318</v>
      </c>
      <c r="E668">
        <v>1</v>
      </c>
      <c r="F668">
        <v>1</v>
      </c>
      <c r="G668">
        <v>35</v>
      </c>
      <c r="H668">
        <v>3</v>
      </c>
      <c r="I668" t="s">
        <v>759</v>
      </c>
      <c r="J668" t="s">
        <v>760</v>
      </c>
      <c r="K668" t="s">
        <v>761</v>
      </c>
      <c r="L668">
        <v>1346</v>
      </c>
      <c r="N668">
        <v>1009</v>
      </c>
      <c r="O668" t="s">
        <v>741</v>
      </c>
      <c r="P668" t="s">
        <v>741</v>
      </c>
      <c r="Q668">
        <v>1</v>
      </c>
      <c r="W668">
        <v>0</v>
      </c>
      <c r="X668">
        <v>1222454159</v>
      </c>
      <c r="Y668">
        <f t="shared" si="142"/>
        <v>1E-3</v>
      </c>
      <c r="AA668">
        <v>471.7</v>
      </c>
      <c r="AB668">
        <v>0</v>
      </c>
      <c r="AC668">
        <v>0</v>
      </c>
      <c r="AD668">
        <v>0</v>
      </c>
      <c r="AE668">
        <v>471.7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M668">
        <v>-2</v>
      </c>
      <c r="AN668">
        <v>0</v>
      </c>
      <c r="AO668">
        <v>1</v>
      </c>
      <c r="AP668">
        <v>1</v>
      </c>
      <c r="AQ668">
        <v>0</v>
      </c>
      <c r="AR668">
        <v>0</v>
      </c>
      <c r="AS668" t="s">
        <v>3</v>
      </c>
      <c r="AT668">
        <v>1E-3</v>
      </c>
      <c r="AU668" t="s">
        <v>3</v>
      </c>
      <c r="AV668">
        <v>0</v>
      </c>
      <c r="AW668">
        <v>2</v>
      </c>
      <c r="AX668">
        <v>150197786</v>
      </c>
      <c r="AY668">
        <v>1</v>
      </c>
      <c r="AZ668">
        <v>0</v>
      </c>
      <c r="BA668">
        <v>668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V668">
        <v>0</v>
      </c>
      <c r="CW668">
        <v>0</v>
      </c>
      <c r="CX668">
        <f>ROUND(Y668*Source!I820,9)</f>
        <v>0.36699999999999999</v>
      </c>
      <c r="CY668">
        <f>AA668</f>
        <v>471.7</v>
      </c>
      <c r="CZ668">
        <f>AE668</f>
        <v>471.7</v>
      </c>
      <c r="DA668">
        <f>AI668</f>
        <v>1</v>
      </c>
      <c r="DB668">
        <f t="shared" si="143"/>
        <v>0.47</v>
      </c>
      <c r="DC668">
        <f t="shared" si="144"/>
        <v>0</v>
      </c>
      <c r="DD668" t="s">
        <v>3</v>
      </c>
      <c r="DE668" t="s">
        <v>3</v>
      </c>
      <c r="DF668">
        <f t="shared" si="138"/>
        <v>173.11</v>
      </c>
      <c r="DG668">
        <f t="shared" si="139"/>
        <v>0</v>
      </c>
      <c r="DH668">
        <f t="shared" si="140"/>
        <v>0</v>
      </c>
      <c r="DI668">
        <f t="shared" si="141"/>
        <v>0</v>
      </c>
      <c r="DJ668">
        <f>DF668</f>
        <v>173.11</v>
      </c>
      <c r="DK668">
        <v>0</v>
      </c>
      <c r="DL668" t="s">
        <v>3</v>
      </c>
      <c r="DM668">
        <v>0</v>
      </c>
      <c r="DN668" t="s">
        <v>3</v>
      </c>
      <c r="DO668">
        <v>0</v>
      </c>
    </row>
    <row r="669" spans="1:119" x14ac:dyDescent="0.2">
      <c r="A669">
        <f>ROW(Source!A820)</f>
        <v>820</v>
      </c>
      <c r="B669">
        <v>150194011</v>
      </c>
      <c r="C669">
        <v>150197774</v>
      </c>
      <c r="D669">
        <v>147297361</v>
      </c>
      <c r="E669">
        <v>1</v>
      </c>
      <c r="F669">
        <v>1</v>
      </c>
      <c r="G669">
        <v>35</v>
      </c>
      <c r="H669">
        <v>3</v>
      </c>
      <c r="I669" t="s">
        <v>748</v>
      </c>
      <c r="J669" t="s">
        <v>749</v>
      </c>
      <c r="K669" t="s">
        <v>750</v>
      </c>
      <c r="L669">
        <v>1327</v>
      </c>
      <c r="N669">
        <v>1005</v>
      </c>
      <c r="O669" t="s">
        <v>751</v>
      </c>
      <c r="P669" t="s">
        <v>751</v>
      </c>
      <c r="Q669">
        <v>1</v>
      </c>
      <c r="W669">
        <v>0</v>
      </c>
      <c r="X669">
        <v>1402440005</v>
      </c>
      <c r="Y669">
        <f t="shared" si="142"/>
        <v>2E-3</v>
      </c>
      <c r="AA669">
        <v>48.08</v>
      </c>
      <c r="AB669">
        <v>0</v>
      </c>
      <c r="AC669">
        <v>0</v>
      </c>
      <c r="AD669">
        <v>0</v>
      </c>
      <c r="AE669">
        <v>48.08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M669">
        <v>-2</v>
      </c>
      <c r="AN669">
        <v>0</v>
      </c>
      <c r="AO669">
        <v>1</v>
      </c>
      <c r="AP669">
        <v>1</v>
      </c>
      <c r="AQ669">
        <v>0</v>
      </c>
      <c r="AR669">
        <v>0</v>
      </c>
      <c r="AS669" t="s">
        <v>3</v>
      </c>
      <c r="AT669">
        <v>2E-3</v>
      </c>
      <c r="AU669" t="s">
        <v>3</v>
      </c>
      <c r="AV669">
        <v>0</v>
      </c>
      <c r="AW669">
        <v>2</v>
      </c>
      <c r="AX669">
        <v>150197787</v>
      </c>
      <c r="AY669">
        <v>1</v>
      </c>
      <c r="AZ669">
        <v>0</v>
      </c>
      <c r="BA669">
        <v>669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V669">
        <v>0</v>
      </c>
      <c r="CW669">
        <v>0</v>
      </c>
      <c r="CX669">
        <f>ROUND(Y669*Source!I820,9)</f>
        <v>0.73399999999999999</v>
      </c>
      <c r="CY669">
        <f>AA669</f>
        <v>48.08</v>
      </c>
      <c r="CZ669">
        <f>AE669</f>
        <v>48.08</v>
      </c>
      <c r="DA669">
        <f>AI669</f>
        <v>1</v>
      </c>
      <c r="DB669">
        <f t="shared" si="143"/>
        <v>0.1</v>
      </c>
      <c r="DC669">
        <f t="shared" si="144"/>
        <v>0</v>
      </c>
      <c r="DD669" t="s">
        <v>3</v>
      </c>
      <c r="DE669" t="s">
        <v>3</v>
      </c>
      <c r="DF669">
        <f t="shared" si="138"/>
        <v>35.29</v>
      </c>
      <c r="DG669">
        <f t="shared" si="139"/>
        <v>0</v>
      </c>
      <c r="DH669">
        <f t="shared" si="140"/>
        <v>0</v>
      </c>
      <c r="DI669">
        <f t="shared" si="141"/>
        <v>0</v>
      </c>
      <c r="DJ669">
        <f>DF669</f>
        <v>35.29</v>
      </c>
      <c r="DK669">
        <v>0</v>
      </c>
      <c r="DL669" t="s">
        <v>3</v>
      </c>
      <c r="DM669">
        <v>0</v>
      </c>
      <c r="DN669" t="s">
        <v>3</v>
      </c>
      <c r="DO669">
        <v>0</v>
      </c>
    </row>
    <row r="670" spans="1:119" x14ac:dyDescent="0.2">
      <c r="A670">
        <f>ROW(Source!A820)</f>
        <v>820</v>
      </c>
      <c r="B670">
        <v>150194011</v>
      </c>
      <c r="C670">
        <v>150197774</v>
      </c>
      <c r="D670">
        <v>147297362</v>
      </c>
      <c r="E670">
        <v>1</v>
      </c>
      <c r="F670">
        <v>1</v>
      </c>
      <c r="G670">
        <v>35</v>
      </c>
      <c r="H670">
        <v>3</v>
      </c>
      <c r="I670" t="s">
        <v>820</v>
      </c>
      <c r="J670" t="s">
        <v>821</v>
      </c>
      <c r="K670" t="s">
        <v>822</v>
      </c>
      <c r="L670">
        <v>1346</v>
      </c>
      <c r="N670">
        <v>1009</v>
      </c>
      <c r="O670" t="s">
        <v>741</v>
      </c>
      <c r="P670" t="s">
        <v>741</v>
      </c>
      <c r="Q670">
        <v>1</v>
      </c>
      <c r="W670">
        <v>0</v>
      </c>
      <c r="X670">
        <v>-820501946</v>
      </c>
      <c r="Y670">
        <f t="shared" si="142"/>
        <v>1E-3</v>
      </c>
      <c r="AA670">
        <v>430.29</v>
      </c>
      <c r="AB670">
        <v>0</v>
      </c>
      <c r="AC670">
        <v>0</v>
      </c>
      <c r="AD670">
        <v>0</v>
      </c>
      <c r="AE670">
        <v>430.29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M670">
        <v>-2</v>
      </c>
      <c r="AN670">
        <v>0</v>
      </c>
      <c r="AO670">
        <v>1</v>
      </c>
      <c r="AP670">
        <v>1</v>
      </c>
      <c r="AQ670">
        <v>0</v>
      </c>
      <c r="AR670">
        <v>0</v>
      </c>
      <c r="AS670" t="s">
        <v>3</v>
      </c>
      <c r="AT670">
        <v>1E-3</v>
      </c>
      <c r="AU670" t="s">
        <v>3</v>
      </c>
      <c r="AV670">
        <v>0</v>
      </c>
      <c r="AW670">
        <v>2</v>
      </c>
      <c r="AX670">
        <v>150197788</v>
      </c>
      <c r="AY670">
        <v>1</v>
      </c>
      <c r="AZ670">
        <v>0</v>
      </c>
      <c r="BA670">
        <v>670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V670">
        <v>0</v>
      </c>
      <c r="CW670">
        <v>0</v>
      </c>
      <c r="CX670">
        <f>ROUND(Y670*Source!I820,9)</f>
        <v>0.36699999999999999</v>
      </c>
      <c r="CY670">
        <f>AA670</f>
        <v>430.29</v>
      </c>
      <c r="CZ670">
        <f>AE670</f>
        <v>430.29</v>
      </c>
      <c r="DA670">
        <f>AI670</f>
        <v>1</v>
      </c>
      <c r="DB670">
        <f t="shared" si="143"/>
        <v>0.43</v>
      </c>
      <c r="DC670">
        <f t="shared" si="144"/>
        <v>0</v>
      </c>
      <c r="DD670" t="s">
        <v>3</v>
      </c>
      <c r="DE670" t="s">
        <v>3</v>
      </c>
      <c r="DF670">
        <f t="shared" si="138"/>
        <v>157.91999999999999</v>
      </c>
      <c r="DG670">
        <f t="shared" si="139"/>
        <v>0</v>
      </c>
      <c r="DH670">
        <f t="shared" si="140"/>
        <v>0</v>
      </c>
      <c r="DI670">
        <f t="shared" si="141"/>
        <v>0</v>
      </c>
      <c r="DJ670">
        <f>DF670</f>
        <v>157.91999999999999</v>
      </c>
      <c r="DK670">
        <v>0</v>
      </c>
      <c r="DL670" t="s">
        <v>3</v>
      </c>
      <c r="DM670">
        <v>0</v>
      </c>
      <c r="DN670" t="s">
        <v>3</v>
      </c>
      <c r="DO670">
        <v>0</v>
      </c>
    </row>
    <row r="671" spans="1:119" x14ac:dyDescent="0.2">
      <c r="A671">
        <f>ROW(Source!A820)</f>
        <v>820</v>
      </c>
      <c r="B671">
        <v>150194011</v>
      </c>
      <c r="C671">
        <v>150197774</v>
      </c>
      <c r="D671">
        <v>147306103</v>
      </c>
      <c r="E671">
        <v>1</v>
      </c>
      <c r="F671">
        <v>1</v>
      </c>
      <c r="G671">
        <v>35</v>
      </c>
      <c r="H671">
        <v>3</v>
      </c>
      <c r="I671" t="s">
        <v>823</v>
      </c>
      <c r="J671" t="s">
        <v>824</v>
      </c>
      <c r="K671" t="s">
        <v>825</v>
      </c>
      <c r="L671">
        <v>1296</v>
      </c>
      <c r="N671">
        <v>1002</v>
      </c>
      <c r="O671" t="s">
        <v>758</v>
      </c>
      <c r="P671" t="s">
        <v>758</v>
      </c>
      <c r="Q671">
        <v>1</v>
      </c>
      <c r="W671">
        <v>0</v>
      </c>
      <c r="X671">
        <v>1223570602</v>
      </c>
      <c r="Y671">
        <f t="shared" si="142"/>
        <v>1E-3</v>
      </c>
      <c r="AA671">
        <v>2040</v>
      </c>
      <c r="AB671">
        <v>0</v>
      </c>
      <c r="AC671">
        <v>0</v>
      </c>
      <c r="AD671">
        <v>0</v>
      </c>
      <c r="AE671">
        <v>2040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M671">
        <v>-2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3</v>
      </c>
      <c r="AT671">
        <v>1E-3</v>
      </c>
      <c r="AU671" t="s">
        <v>3</v>
      </c>
      <c r="AV671">
        <v>0</v>
      </c>
      <c r="AW671">
        <v>2</v>
      </c>
      <c r="AX671">
        <v>150197789</v>
      </c>
      <c r="AY671">
        <v>1</v>
      </c>
      <c r="AZ671">
        <v>0</v>
      </c>
      <c r="BA671">
        <v>671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V671">
        <v>0</v>
      </c>
      <c r="CW671">
        <v>0</v>
      </c>
      <c r="CX671">
        <f>ROUND(Y671*Source!I820,9)</f>
        <v>0.36699999999999999</v>
      </c>
      <c r="CY671">
        <f>AA671</f>
        <v>2040</v>
      </c>
      <c r="CZ671">
        <f>AE671</f>
        <v>2040</v>
      </c>
      <c r="DA671">
        <f>AI671</f>
        <v>1</v>
      </c>
      <c r="DB671">
        <f t="shared" si="143"/>
        <v>2.04</v>
      </c>
      <c r="DC671">
        <f t="shared" si="144"/>
        <v>0</v>
      </c>
      <c r="DD671" t="s">
        <v>3</v>
      </c>
      <c r="DE671" t="s">
        <v>3</v>
      </c>
      <c r="DF671">
        <f t="shared" si="138"/>
        <v>748.68</v>
      </c>
      <c r="DG671">
        <f t="shared" si="139"/>
        <v>0</v>
      </c>
      <c r="DH671">
        <f t="shared" si="140"/>
        <v>0</v>
      </c>
      <c r="DI671">
        <f t="shared" si="141"/>
        <v>0</v>
      </c>
      <c r="DJ671">
        <f>DF671</f>
        <v>748.68</v>
      </c>
      <c r="DK671">
        <v>0</v>
      </c>
      <c r="DL671" t="s">
        <v>3</v>
      </c>
      <c r="DM671">
        <v>0</v>
      </c>
      <c r="DN671" t="s">
        <v>3</v>
      </c>
      <c r="DO671">
        <v>0</v>
      </c>
    </row>
    <row r="672" spans="1:119" x14ac:dyDescent="0.2">
      <c r="A672">
        <f>ROW(Source!A821)</f>
        <v>821</v>
      </c>
      <c r="B672">
        <v>150194011</v>
      </c>
      <c r="C672">
        <v>150197790</v>
      </c>
      <c r="D672">
        <v>147282019</v>
      </c>
      <c r="E672">
        <v>35</v>
      </c>
      <c r="F672">
        <v>1</v>
      </c>
      <c r="G672">
        <v>35</v>
      </c>
      <c r="H672">
        <v>1</v>
      </c>
      <c r="I672" t="s">
        <v>727</v>
      </c>
      <c r="J672" t="s">
        <v>3</v>
      </c>
      <c r="K672" t="s">
        <v>728</v>
      </c>
      <c r="L672">
        <v>1191</v>
      </c>
      <c r="N672">
        <v>1013</v>
      </c>
      <c r="O672" t="s">
        <v>729</v>
      </c>
      <c r="P672" t="s">
        <v>729</v>
      </c>
      <c r="Q672">
        <v>1</v>
      </c>
      <c r="W672">
        <v>0</v>
      </c>
      <c r="X672">
        <v>476480486</v>
      </c>
      <c r="Y672">
        <f>(AT672*4)</f>
        <v>10.88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M672">
        <v>-2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3</v>
      </c>
      <c r="AT672">
        <v>2.72</v>
      </c>
      <c r="AU672" t="s">
        <v>196</v>
      </c>
      <c r="AV672">
        <v>1</v>
      </c>
      <c r="AW672">
        <v>2</v>
      </c>
      <c r="AX672">
        <v>150197793</v>
      </c>
      <c r="AY672">
        <v>1</v>
      </c>
      <c r="AZ672">
        <v>0</v>
      </c>
      <c r="BA672">
        <v>672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U672">
        <f>ROUND(AT672*Source!I821*AH672*AL672,2)</f>
        <v>0</v>
      </c>
      <c r="CV672">
        <f>ROUND(Y672*Source!I821,9)</f>
        <v>10.88</v>
      </c>
      <c r="CW672">
        <v>0</v>
      </c>
      <c r="CX672">
        <f>ROUND(Y672*Source!I821,9)</f>
        <v>10.88</v>
      </c>
      <c r="CY672">
        <f>AD672</f>
        <v>0</v>
      </c>
      <c r="CZ672">
        <f>AH672</f>
        <v>0</v>
      </c>
      <c r="DA672">
        <f>AL672</f>
        <v>1</v>
      </c>
      <c r="DB672">
        <f>ROUND((ROUND(AT672*CZ672,2)*4),6)</f>
        <v>0</v>
      </c>
      <c r="DC672">
        <f>ROUND((ROUND(AT672*AG672,2)*4),6)</f>
        <v>0</v>
      </c>
      <c r="DD672" t="s">
        <v>3</v>
      </c>
      <c r="DE672" t="s">
        <v>3</v>
      </c>
      <c r="DF672">
        <f t="shared" si="138"/>
        <v>0</v>
      </c>
      <c r="DG672">
        <f t="shared" si="139"/>
        <v>0</v>
      </c>
      <c r="DH672">
        <f t="shared" si="140"/>
        <v>0</v>
      </c>
      <c r="DI672">
        <f t="shared" si="141"/>
        <v>0</v>
      </c>
      <c r="DJ672">
        <f>DI672</f>
        <v>0</v>
      </c>
      <c r="DK672">
        <v>0</v>
      </c>
      <c r="DL672" t="s">
        <v>3</v>
      </c>
      <c r="DM672">
        <v>0</v>
      </c>
      <c r="DN672" t="s">
        <v>3</v>
      </c>
      <c r="DO672">
        <v>0</v>
      </c>
    </row>
    <row r="673" spans="1:119" x14ac:dyDescent="0.2">
      <c r="A673">
        <f>ROW(Source!A822)</f>
        <v>822</v>
      </c>
      <c r="B673">
        <v>150194011</v>
      </c>
      <c r="C673">
        <v>150197794</v>
      </c>
      <c r="D673">
        <v>147282019</v>
      </c>
      <c r="E673">
        <v>35</v>
      </c>
      <c r="F673">
        <v>1</v>
      </c>
      <c r="G673">
        <v>35</v>
      </c>
      <c r="H673">
        <v>1</v>
      </c>
      <c r="I673" t="s">
        <v>727</v>
      </c>
      <c r="J673" t="s">
        <v>3</v>
      </c>
      <c r="K673" t="s">
        <v>728</v>
      </c>
      <c r="L673">
        <v>1191</v>
      </c>
      <c r="N673">
        <v>1013</v>
      </c>
      <c r="O673" t="s">
        <v>729</v>
      </c>
      <c r="P673" t="s">
        <v>729</v>
      </c>
      <c r="Q673">
        <v>1</v>
      </c>
      <c r="W673">
        <v>0</v>
      </c>
      <c r="X673">
        <v>476480486</v>
      </c>
      <c r="Y673">
        <f>(AT673*4)</f>
        <v>7.68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1</v>
      </c>
      <c r="AL673">
        <v>1</v>
      </c>
      <c r="AM673">
        <v>-2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1.92</v>
      </c>
      <c r="AU673" t="s">
        <v>196</v>
      </c>
      <c r="AV673">
        <v>1</v>
      </c>
      <c r="AW673">
        <v>2</v>
      </c>
      <c r="AX673">
        <v>150197797</v>
      </c>
      <c r="AY673">
        <v>1</v>
      </c>
      <c r="AZ673">
        <v>0</v>
      </c>
      <c r="BA673">
        <v>673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U673">
        <f>ROUND(AT673*Source!I822*AH673*AL673,2)</f>
        <v>0</v>
      </c>
      <c r="CV673">
        <f>ROUND(Y673*Source!I822,9)</f>
        <v>7.68</v>
      </c>
      <c r="CW673">
        <v>0</v>
      </c>
      <c r="CX673">
        <f>ROUND(Y673*Source!I822,9)</f>
        <v>7.68</v>
      </c>
      <c r="CY673">
        <f>AD673</f>
        <v>0</v>
      </c>
      <c r="CZ673">
        <f>AH673</f>
        <v>0</v>
      </c>
      <c r="DA673">
        <f>AL673</f>
        <v>1</v>
      </c>
      <c r="DB673">
        <f>ROUND((ROUND(AT673*CZ673,2)*4),6)</f>
        <v>0</v>
      </c>
      <c r="DC673">
        <f>ROUND((ROUND(AT673*AG673,2)*4),6)</f>
        <v>0</v>
      </c>
      <c r="DD673" t="s">
        <v>3</v>
      </c>
      <c r="DE673" t="s">
        <v>3</v>
      </c>
      <c r="DF673">
        <f t="shared" si="138"/>
        <v>0</v>
      </c>
      <c r="DG673">
        <f t="shared" si="139"/>
        <v>0</v>
      </c>
      <c r="DH673">
        <f t="shared" si="140"/>
        <v>0</v>
      </c>
      <c r="DI673">
        <f t="shared" si="141"/>
        <v>0</v>
      </c>
      <c r="DJ673">
        <f>DI673</f>
        <v>0</v>
      </c>
      <c r="DK673">
        <v>0</v>
      </c>
      <c r="DL673" t="s">
        <v>3</v>
      </c>
      <c r="DM673">
        <v>0</v>
      </c>
      <c r="DN673" t="s">
        <v>3</v>
      </c>
      <c r="DO673">
        <v>0</v>
      </c>
    </row>
    <row r="674" spans="1:119" x14ac:dyDescent="0.2">
      <c r="A674">
        <f>ROW(Source!A823)</f>
        <v>823</v>
      </c>
      <c r="B674">
        <v>150194011</v>
      </c>
      <c r="C674">
        <v>150197798</v>
      </c>
      <c r="D674">
        <v>147282019</v>
      </c>
      <c r="E674">
        <v>35</v>
      </c>
      <c r="F674">
        <v>1</v>
      </c>
      <c r="G674">
        <v>35</v>
      </c>
      <c r="H674">
        <v>1</v>
      </c>
      <c r="I674" t="s">
        <v>727</v>
      </c>
      <c r="J674" t="s">
        <v>3</v>
      </c>
      <c r="K674" t="s">
        <v>728</v>
      </c>
      <c r="L674">
        <v>1191</v>
      </c>
      <c r="N674">
        <v>1013</v>
      </c>
      <c r="O674" t="s">
        <v>729</v>
      </c>
      <c r="P674" t="s">
        <v>729</v>
      </c>
      <c r="Q674">
        <v>1</v>
      </c>
      <c r="W674">
        <v>0</v>
      </c>
      <c r="X674">
        <v>476480486</v>
      </c>
      <c r="Y674">
        <f>(AT674*4)</f>
        <v>6.28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M674">
        <v>-2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3</v>
      </c>
      <c r="AT674">
        <v>1.57</v>
      </c>
      <c r="AU674" t="s">
        <v>196</v>
      </c>
      <c r="AV674">
        <v>1</v>
      </c>
      <c r="AW674">
        <v>2</v>
      </c>
      <c r="AX674">
        <v>150197801</v>
      </c>
      <c r="AY674">
        <v>1</v>
      </c>
      <c r="AZ674">
        <v>0</v>
      </c>
      <c r="BA674">
        <v>674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U674">
        <f>ROUND(AT674*Source!I823*AH674*AL674,2)</f>
        <v>0</v>
      </c>
      <c r="CV674">
        <f>ROUND(Y674*Source!I823,9)</f>
        <v>6.28</v>
      </c>
      <c r="CW674">
        <v>0</v>
      </c>
      <c r="CX674">
        <f>ROUND(Y674*Source!I823,9)</f>
        <v>6.28</v>
      </c>
      <c r="CY674">
        <f>AD674</f>
        <v>0</v>
      </c>
      <c r="CZ674">
        <f>AH674</f>
        <v>0</v>
      </c>
      <c r="DA674">
        <f>AL674</f>
        <v>1</v>
      </c>
      <c r="DB674">
        <f>ROUND((ROUND(AT674*CZ674,2)*4),6)</f>
        <v>0</v>
      </c>
      <c r="DC674">
        <f>ROUND((ROUND(AT674*AG674,2)*4),6)</f>
        <v>0</v>
      </c>
      <c r="DD674" t="s">
        <v>3</v>
      </c>
      <c r="DE674" t="s">
        <v>3</v>
      </c>
      <c r="DF674">
        <f t="shared" si="138"/>
        <v>0</v>
      </c>
      <c r="DG674">
        <f t="shared" si="139"/>
        <v>0</v>
      </c>
      <c r="DH674">
        <f t="shared" si="140"/>
        <v>0</v>
      </c>
      <c r="DI674">
        <f t="shared" si="141"/>
        <v>0</v>
      </c>
      <c r="DJ674">
        <f>DI674</f>
        <v>0</v>
      </c>
      <c r="DK674">
        <v>0</v>
      </c>
      <c r="DL674" t="s">
        <v>3</v>
      </c>
      <c r="DM674">
        <v>0</v>
      </c>
      <c r="DN674" t="s">
        <v>3</v>
      </c>
      <c r="DO674">
        <v>0</v>
      </c>
    </row>
    <row r="675" spans="1:119" x14ac:dyDescent="0.2">
      <c r="A675">
        <f>ROW(Source!A824)</f>
        <v>824</v>
      </c>
      <c r="B675">
        <v>150194011</v>
      </c>
      <c r="C675">
        <v>150197802</v>
      </c>
      <c r="D675">
        <v>147282019</v>
      </c>
      <c r="E675">
        <v>35</v>
      </c>
      <c r="F675">
        <v>1</v>
      </c>
      <c r="G675">
        <v>35</v>
      </c>
      <c r="H675">
        <v>1</v>
      </c>
      <c r="I675" t="s">
        <v>727</v>
      </c>
      <c r="J675" t="s">
        <v>3</v>
      </c>
      <c r="K675" t="s">
        <v>728</v>
      </c>
      <c r="L675">
        <v>1191</v>
      </c>
      <c r="N675">
        <v>1013</v>
      </c>
      <c r="O675" t="s">
        <v>729</v>
      </c>
      <c r="P675" t="s">
        <v>729</v>
      </c>
      <c r="Q675">
        <v>1</v>
      </c>
      <c r="W675">
        <v>0</v>
      </c>
      <c r="X675">
        <v>476480486</v>
      </c>
      <c r="Y675">
        <f>(AT675*0.75)</f>
        <v>0.06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M675">
        <v>-2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3</v>
      </c>
      <c r="AT675">
        <v>0.08</v>
      </c>
      <c r="AU675" t="s">
        <v>67</v>
      </c>
      <c r="AV675">
        <v>1</v>
      </c>
      <c r="AW675">
        <v>2</v>
      </c>
      <c r="AX675">
        <v>150197811</v>
      </c>
      <c r="AY675">
        <v>1</v>
      </c>
      <c r="AZ675">
        <v>0</v>
      </c>
      <c r="BA675">
        <v>675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U675">
        <f>ROUND(AT675*Source!I824*AH675*AL675,2)</f>
        <v>0</v>
      </c>
      <c r="CV675">
        <f>ROUND(Y675*Source!I824,9)</f>
        <v>1.02</v>
      </c>
      <c r="CW675">
        <v>0</v>
      </c>
      <c r="CX675">
        <f>ROUND(Y675*Source!I824,9)</f>
        <v>1.02</v>
      </c>
      <c r="CY675">
        <f>AD675</f>
        <v>0</v>
      </c>
      <c r="CZ675">
        <f>AH675</f>
        <v>0</v>
      </c>
      <c r="DA675">
        <f>AL675</f>
        <v>1</v>
      </c>
      <c r="DB675">
        <f>ROUND((ROUND(AT675*CZ675,2)*0.75),6)</f>
        <v>0</v>
      </c>
      <c r="DC675">
        <f>ROUND((ROUND(AT675*AG675,2)*0.75),6)</f>
        <v>0</v>
      </c>
      <c r="DD675" t="s">
        <v>3</v>
      </c>
      <c r="DE675" t="s">
        <v>3</v>
      </c>
      <c r="DF675">
        <f t="shared" si="138"/>
        <v>0</v>
      </c>
      <c r="DG675">
        <f t="shared" si="139"/>
        <v>0</v>
      </c>
      <c r="DH675">
        <f t="shared" si="140"/>
        <v>0</v>
      </c>
      <c r="DI675">
        <f t="shared" si="141"/>
        <v>0</v>
      </c>
      <c r="DJ675">
        <f>DI675</f>
        <v>0</v>
      </c>
      <c r="DK675">
        <v>0</v>
      </c>
      <c r="DL675" t="s">
        <v>3</v>
      </c>
      <c r="DM675">
        <v>0</v>
      </c>
      <c r="DN675" t="s">
        <v>3</v>
      </c>
      <c r="DO675">
        <v>0</v>
      </c>
    </row>
    <row r="676" spans="1:119" x14ac:dyDescent="0.2">
      <c r="A676">
        <f>ROW(Source!A824)</f>
        <v>824</v>
      </c>
      <c r="B676">
        <v>150194011</v>
      </c>
      <c r="C676">
        <v>150197802</v>
      </c>
      <c r="D676">
        <v>147295400</v>
      </c>
      <c r="E676">
        <v>1</v>
      </c>
      <c r="F676">
        <v>1</v>
      </c>
      <c r="G676">
        <v>35</v>
      </c>
      <c r="H676">
        <v>2</v>
      </c>
      <c r="I676" t="s">
        <v>730</v>
      </c>
      <c r="J676" t="s">
        <v>731</v>
      </c>
      <c r="K676" t="s">
        <v>732</v>
      </c>
      <c r="L676">
        <v>1368</v>
      </c>
      <c r="N676">
        <v>1011</v>
      </c>
      <c r="O676" t="s">
        <v>733</v>
      </c>
      <c r="P676" t="s">
        <v>733</v>
      </c>
      <c r="Q676">
        <v>1</v>
      </c>
      <c r="W676">
        <v>0</v>
      </c>
      <c r="X676">
        <v>-1123321947</v>
      </c>
      <c r="Y676">
        <f>(AT676*0.75)</f>
        <v>3.0000000000000001E-3</v>
      </c>
      <c r="AA676">
        <v>0</v>
      </c>
      <c r="AB676">
        <v>789.86</v>
      </c>
      <c r="AC676">
        <v>515.51</v>
      </c>
      <c r="AD676">
        <v>0</v>
      </c>
      <c r="AE676">
        <v>0</v>
      </c>
      <c r="AF676">
        <v>789.86</v>
      </c>
      <c r="AG676">
        <v>515.51</v>
      </c>
      <c r="AH676">
        <v>0</v>
      </c>
      <c r="AI676">
        <v>1</v>
      </c>
      <c r="AJ676">
        <v>1</v>
      </c>
      <c r="AK676">
        <v>1</v>
      </c>
      <c r="AL676">
        <v>1</v>
      </c>
      <c r="AM676">
        <v>-2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3</v>
      </c>
      <c r="AT676">
        <v>4.0000000000000001E-3</v>
      </c>
      <c r="AU676" t="s">
        <v>67</v>
      </c>
      <c r="AV676">
        <v>0</v>
      </c>
      <c r="AW676">
        <v>2</v>
      </c>
      <c r="AX676">
        <v>150197812</v>
      </c>
      <c r="AY676">
        <v>1</v>
      </c>
      <c r="AZ676">
        <v>0</v>
      </c>
      <c r="BA676">
        <v>676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V676">
        <v>0</v>
      </c>
      <c r="CW676">
        <f>ROUND(Y676*Source!I824,9)</f>
        <v>5.0999999999999997E-2</v>
      </c>
      <c r="CX676">
        <f>ROUND(Y676*Source!I824,9)</f>
        <v>5.0999999999999997E-2</v>
      </c>
      <c r="CY676">
        <f>AB676</f>
        <v>789.86</v>
      </c>
      <c r="CZ676">
        <f>AF676</f>
        <v>789.86</v>
      </c>
      <c r="DA676">
        <f>AJ676</f>
        <v>1</v>
      </c>
      <c r="DB676">
        <f>ROUND((ROUND(AT676*CZ676,2)*0.75),6)</f>
        <v>2.37</v>
      </c>
      <c r="DC676">
        <f>ROUND((ROUND(AT676*AG676,2)*0.75),6)</f>
        <v>1.5449999999999999</v>
      </c>
      <c r="DD676" t="s">
        <v>3</v>
      </c>
      <c r="DE676" t="s">
        <v>3</v>
      </c>
      <c r="DF676">
        <f t="shared" si="138"/>
        <v>0</v>
      </c>
      <c r="DG676">
        <f t="shared" si="139"/>
        <v>40.28</v>
      </c>
      <c r="DH676">
        <f t="shared" si="140"/>
        <v>26.29</v>
      </c>
      <c r="DI676">
        <f t="shared" si="141"/>
        <v>0</v>
      </c>
      <c r="DJ676">
        <f>DG676</f>
        <v>40.28</v>
      </c>
      <c r="DK676">
        <v>0</v>
      </c>
      <c r="DL676" t="s">
        <v>3</v>
      </c>
      <c r="DM676">
        <v>0</v>
      </c>
      <c r="DN676" t="s">
        <v>3</v>
      </c>
      <c r="DO676">
        <v>0</v>
      </c>
    </row>
    <row r="677" spans="1:119" x14ac:dyDescent="0.2">
      <c r="A677">
        <f>ROW(Source!A824)</f>
        <v>824</v>
      </c>
      <c r="B677">
        <v>150194011</v>
      </c>
      <c r="C677">
        <v>150197802</v>
      </c>
      <c r="D677">
        <v>147297318</v>
      </c>
      <c r="E677">
        <v>1</v>
      </c>
      <c r="F677">
        <v>1</v>
      </c>
      <c r="G677">
        <v>35</v>
      </c>
      <c r="H677">
        <v>3</v>
      </c>
      <c r="I677" t="s">
        <v>759</v>
      </c>
      <c r="J677" t="s">
        <v>760</v>
      </c>
      <c r="K677" t="s">
        <v>761</v>
      </c>
      <c r="L677">
        <v>1346</v>
      </c>
      <c r="N677">
        <v>1009</v>
      </c>
      <c r="O677" t="s">
        <v>741</v>
      </c>
      <c r="P677" t="s">
        <v>741</v>
      </c>
      <c r="Q677">
        <v>1</v>
      </c>
      <c r="W677">
        <v>0</v>
      </c>
      <c r="X677">
        <v>1222454159</v>
      </c>
      <c r="Y677">
        <f>(AT677*1)</f>
        <v>2.0000000000000002E-5</v>
      </c>
      <c r="AA677">
        <v>471.7</v>
      </c>
      <c r="AB677">
        <v>0</v>
      </c>
      <c r="AC677">
        <v>0</v>
      </c>
      <c r="AD677">
        <v>0</v>
      </c>
      <c r="AE677">
        <v>471.7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M677">
        <v>-2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3</v>
      </c>
      <c r="AT677">
        <v>2.0000000000000002E-5</v>
      </c>
      <c r="AU677" t="s">
        <v>21</v>
      </c>
      <c r="AV677">
        <v>0</v>
      </c>
      <c r="AW677">
        <v>2</v>
      </c>
      <c r="AX677">
        <v>150197813</v>
      </c>
      <c r="AY677">
        <v>1</v>
      </c>
      <c r="AZ677">
        <v>0</v>
      </c>
      <c r="BA677">
        <v>677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V677">
        <v>0</v>
      </c>
      <c r="CW677">
        <v>0</v>
      </c>
      <c r="CX677">
        <f>ROUND(Y677*Source!I824,9)</f>
        <v>3.4000000000000002E-4</v>
      </c>
      <c r="CY677">
        <f>AA677</f>
        <v>471.7</v>
      </c>
      <c r="CZ677">
        <f>AE677</f>
        <v>471.7</v>
      </c>
      <c r="DA677">
        <f>AI677</f>
        <v>1</v>
      </c>
      <c r="DB677">
        <f>ROUND((ROUND(AT677*CZ677,2)*1),6)</f>
        <v>0.01</v>
      </c>
      <c r="DC677">
        <f>ROUND((ROUND(AT677*AG677,2)*1),6)</f>
        <v>0</v>
      </c>
      <c r="DD677" t="s">
        <v>3</v>
      </c>
      <c r="DE677" t="s">
        <v>3</v>
      </c>
      <c r="DF677">
        <f t="shared" si="138"/>
        <v>0.16</v>
      </c>
      <c r="DG677">
        <f t="shared" si="139"/>
        <v>0</v>
      </c>
      <c r="DH677">
        <f t="shared" si="140"/>
        <v>0</v>
      </c>
      <c r="DI677">
        <f t="shared" si="141"/>
        <v>0</v>
      </c>
      <c r="DJ677">
        <f>DF677</f>
        <v>0.16</v>
      </c>
      <c r="DK677">
        <v>0</v>
      </c>
      <c r="DL677" t="s">
        <v>3</v>
      </c>
      <c r="DM677">
        <v>0</v>
      </c>
      <c r="DN677" t="s">
        <v>3</v>
      </c>
      <c r="DO677">
        <v>0</v>
      </c>
    </row>
    <row r="678" spans="1:119" x14ac:dyDescent="0.2">
      <c r="A678">
        <f>ROW(Source!A824)</f>
        <v>824</v>
      </c>
      <c r="B678">
        <v>150194011</v>
      </c>
      <c r="C678">
        <v>150197802</v>
      </c>
      <c r="D678">
        <v>147297361</v>
      </c>
      <c r="E678">
        <v>1</v>
      </c>
      <c r="F678">
        <v>1</v>
      </c>
      <c r="G678">
        <v>35</v>
      </c>
      <c r="H678">
        <v>3</v>
      </c>
      <c r="I678" t="s">
        <v>748</v>
      </c>
      <c r="J678" t="s">
        <v>749</v>
      </c>
      <c r="K678" t="s">
        <v>750</v>
      </c>
      <c r="L678">
        <v>1327</v>
      </c>
      <c r="N678">
        <v>1005</v>
      </c>
      <c r="O678" t="s">
        <v>751</v>
      </c>
      <c r="P678" t="s">
        <v>751</v>
      </c>
      <c r="Q678">
        <v>1</v>
      </c>
      <c r="W678">
        <v>0</v>
      </c>
      <c r="X678">
        <v>1402440005</v>
      </c>
      <c r="Y678">
        <f>(AT678*1)</f>
        <v>0.01</v>
      </c>
      <c r="AA678">
        <v>48.08</v>
      </c>
      <c r="AB678">
        <v>0</v>
      </c>
      <c r="AC678">
        <v>0</v>
      </c>
      <c r="AD678">
        <v>0</v>
      </c>
      <c r="AE678">
        <v>48.08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M678">
        <v>-2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3</v>
      </c>
      <c r="AT678">
        <v>0.01</v>
      </c>
      <c r="AU678" t="s">
        <v>21</v>
      </c>
      <c r="AV678">
        <v>0</v>
      </c>
      <c r="AW678">
        <v>2</v>
      </c>
      <c r="AX678">
        <v>150197814</v>
      </c>
      <c r="AY678">
        <v>1</v>
      </c>
      <c r="AZ678">
        <v>0</v>
      </c>
      <c r="BA678">
        <v>678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V678">
        <v>0</v>
      </c>
      <c r="CW678">
        <v>0</v>
      </c>
      <c r="CX678">
        <f>ROUND(Y678*Source!I824,9)</f>
        <v>0.17</v>
      </c>
      <c r="CY678">
        <f>AA678</f>
        <v>48.08</v>
      </c>
      <c r="CZ678">
        <f>AE678</f>
        <v>48.08</v>
      </c>
      <c r="DA678">
        <f>AI678</f>
        <v>1</v>
      </c>
      <c r="DB678">
        <f>ROUND((ROUND(AT678*CZ678,2)*1),6)</f>
        <v>0.48</v>
      </c>
      <c r="DC678">
        <f>ROUND((ROUND(AT678*AG678,2)*1),6)</f>
        <v>0</v>
      </c>
      <c r="DD678" t="s">
        <v>3</v>
      </c>
      <c r="DE678" t="s">
        <v>3</v>
      </c>
      <c r="DF678">
        <f t="shared" si="138"/>
        <v>8.17</v>
      </c>
      <c r="DG678">
        <f t="shared" si="139"/>
        <v>0</v>
      </c>
      <c r="DH678">
        <f t="shared" si="140"/>
        <v>0</v>
      </c>
      <c r="DI678">
        <f t="shared" si="141"/>
        <v>0</v>
      </c>
      <c r="DJ678">
        <f>DF678</f>
        <v>8.17</v>
      </c>
      <c r="DK678">
        <v>0</v>
      </c>
      <c r="DL678" t="s">
        <v>3</v>
      </c>
      <c r="DM678">
        <v>0</v>
      </c>
      <c r="DN678" t="s">
        <v>3</v>
      </c>
      <c r="DO678">
        <v>0</v>
      </c>
    </row>
    <row r="679" spans="1:119" x14ac:dyDescent="0.2">
      <c r="A679">
        <f>ROW(Source!A825)</f>
        <v>825</v>
      </c>
      <c r="B679">
        <v>150194011</v>
      </c>
      <c r="C679">
        <v>150197815</v>
      </c>
      <c r="D679">
        <v>147282019</v>
      </c>
      <c r="E679">
        <v>35</v>
      </c>
      <c r="F679">
        <v>1</v>
      </c>
      <c r="G679">
        <v>35</v>
      </c>
      <c r="H679">
        <v>1</v>
      </c>
      <c r="I679" t="s">
        <v>727</v>
      </c>
      <c r="J679" t="s">
        <v>3</v>
      </c>
      <c r="K679" t="s">
        <v>728</v>
      </c>
      <c r="L679">
        <v>1191</v>
      </c>
      <c r="N679">
        <v>1013</v>
      </c>
      <c r="O679" t="s">
        <v>729</v>
      </c>
      <c r="P679" t="s">
        <v>729</v>
      </c>
      <c r="Q679">
        <v>1</v>
      </c>
      <c r="W679">
        <v>0</v>
      </c>
      <c r="X679">
        <v>476480486</v>
      </c>
      <c r="Y679">
        <f>(AT679*0.7)</f>
        <v>0.154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1</v>
      </c>
      <c r="AK679">
        <v>1</v>
      </c>
      <c r="AL679">
        <v>1</v>
      </c>
      <c r="AM679">
        <v>-2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0.22</v>
      </c>
      <c r="AU679" t="s">
        <v>22</v>
      </c>
      <c r="AV679">
        <v>1</v>
      </c>
      <c r="AW679">
        <v>2</v>
      </c>
      <c r="AX679">
        <v>150197824</v>
      </c>
      <c r="AY679">
        <v>1</v>
      </c>
      <c r="AZ679">
        <v>0</v>
      </c>
      <c r="BA679">
        <v>679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U679">
        <f>ROUND(AT679*Source!I825*AH679*AL679,2)</f>
        <v>0</v>
      </c>
      <c r="CV679">
        <f>ROUND(Y679*Source!I825,9)</f>
        <v>2.6179999999999999</v>
      </c>
      <c r="CW679">
        <v>0</v>
      </c>
      <c r="CX679">
        <f>ROUND(Y679*Source!I825,9)</f>
        <v>2.6179999999999999</v>
      </c>
      <c r="CY679">
        <f>AD679</f>
        <v>0</v>
      </c>
      <c r="CZ679">
        <f>AH679</f>
        <v>0</v>
      </c>
      <c r="DA679">
        <f>AL679</f>
        <v>1</v>
      </c>
      <c r="DB679">
        <f>ROUND((ROUND(AT679*CZ679,2)*0.7),6)</f>
        <v>0</v>
      </c>
      <c r="DC679">
        <f>ROUND((ROUND(AT679*AG679,2)*0.7),6)</f>
        <v>0</v>
      </c>
      <c r="DD679" t="s">
        <v>3</v>
      </c>
      <c r="DE679" t="s">
        <v>3</v>
      </c>
      <c r="DF679">
        <f t="shared" si="138"/>
        <v>0</v>
      </c>
      <c r="DG679">
        <f t="shared" si="139"/>
        <v>0</v>
      </c>
      <c r="DH679">
        <f t="shared" si="140"/>
        <v>0</v>
      </c>
      <c r="DI679">
        <f t="shared" si="141"/>
        <v>0</v>
      </c>
      <c r="DJ679">
        <f>DI679</f>
        <v>0</v>
      </c>
      <c r="DK679">
        <v>0</v>
      </c>
      <c r="DL679" t="s">
        <v>3</v>
      </c>
      <c r="DM679">
        <v>0</v>
      </c>
      <c r="DN679" t="s">
        <v>3</v>
      </c>
      <c r="DO679">
        <v>0</v>
      </c>
    </row>
    <row r="680" spans="1:119" x14ac:dyDescent="0.2">
      <c r="A680">
        <f>ROW(Source!A825)</f>
        <v>825</v>
      </c>
      <c r="B680">
        <v>150194011</v>
      </c>
      <c r="C680">
        <v>150197815</v>
      </c>
      <c r="D680">
        <v>147295400</v>
      </c>
      <c r="E680">
        <v>1</v>
      </c>
      <c r="F680">
        <v>1</v>
      </c>
      <c r="G680">
        <v>35</v>
      </c>
      <c r="H680">
        <v>2</v>
      </c>
      <c r="I680" t="s">
        <v>730</v>
      </c>
      <c r="J680" t="s">
        <v>731</v>
      </c>
      <c r="K680" t="s">
        <v>732</v>
      </c>
      <c r="L680">
        <v>1368</v>
      </c>
      <c r="N680">
        <v>1011</v>
      </c>
      <c r="O680" t="s">
        <v>733</v>
      </c>
      <c r="P680" t="s">
        <v>733</v>
      </c>
      <c r="Q680">
        <v>1</v>
      </c>
      <c r="W680">
        <v>0</v>
      </c>
      <c r="X680">
        <v>-1123321947</v>
      </c>
      <c r="Y680">
        <f>(AT680*0.7)</f>
        <v>6.9999999999999993E-3</v>
      </c>
      <c r="AA680">
        <v>0</v>
      </c>
      <c r="AB680">
        <v>789.86</v>
      </c>
      <c r="AC680">
        <v>515.51</v>
      </c>
      <c r="AD680">
        <v>0</v>
      </c>
      <c r="AE680">
        <v>0</v>
      </c>
      <c r="AF680">
        <v>789.86</v>
      </c>
      <c r="AG680">
        <v>515.51</v>
      </c>
      <c r="AH680">
        <v>0</v>
      </c>
      <c r="AI680">
        <v>1</v>
      </c>
      <c r="AJ680">
        <v>1</v>
      </c>
      <c r="AK680">
        <v>1</v>
      </c>
      <c r="AL680">
        <v>1</v>
      </c>
      <c r="AM680">
        <v>-2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3</v>
      </c>
      <c r="AT680">
        <v>0.01</v>
      </c>
      <c r="AU680" t="s">
        <v>22</v>
      </c>
      <c r="AV680">
        <v>0</v>
      </c>
      <c r="AW680">
        <v>2</v>
      </c>
      <c r="AX680">
        <v>150197825</v>
      </c>
      <c r="AY680">
        <v>1</v>
      </c>
      <c r="AZ680">
        <v>0</v>
      </c>
      <c r="BA680">
        <v>680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V680">
        <v>0</v>
      </c>
      <c r="CW680">
        <f>ROUND(Y680*Source!I825,9)</f>
        <v>0.11899999999999999</v>
      </c>
      <c r="CX680">
        <f>ROUND(Y680*Source!I825,9)</f>
        <v>0.11899999999999999</v>
      </c>
      <c r="CY680">
        <f>AB680</f>
        <v>789.86</v>
      </c>
      <c r="CZ680">
        <f>AF680</f>
        <v>789.86</v>
      </c>
      <c r="DA680">
        <f>AJ680</f>
        <v>1</v>
      </c>
      <c r="DB680">
        <f>ROUND((ROUND(AT680*CZ680,2)*0.7),6)</f>
        <v>5.53</v>
      </c>
      <c r="DC680">
        <f>ROUND((ROUND(AT680*AG680,2)*0.7),6)</f>
        <v>3.6120000000000001</v>
      </c>
      <c r="DD680" t="s">
        <v>3</v>
      </c>
      <c r="DE680" t="s">
        <v>3</v>
      </c>
      <c r="DF680">
        <f t="shared" si="138"/>
        <v>0</v>
      </c>
      <c r="DG680">
        <f t="shared" si="139"/>
        <v>93.99</v>
      </c>
      <c r="DH680">
        <f t="shared" si="140"/>
        <v>61.35</v>
      </c>
      <c r="DI680">
        <f t="shared" si="141"/>
        <v>0</v>
      </c>
      <c r="DJ680">
        <f>DG680</f>
        <v>93.99</v>
      </c>
      <c r="DK680">
        <v>0</v>
      </c>
      <c r="DL680" t="s">
        <v>3</v>
      </c>
      <c r="DM680">
        <v>0</v>
      </c>
      <c r="DN680" t="s">
        <v>3</v>
      </c>
      <c r="DO680">
        <v>0</v>
      </c>
    </row>
    <row r="681" spans="1:119" x14ac:dyDescent="0.2">
      <c r="A681">
        <f>ROW(Source!A825)</f>
        <v>825</v>
      </c>
      <c r="B681">
        <v>150194011</v>
      </c>
      <c r="C681">
        <v>150197815</v>
      </c>
      <c r="D681">
        <v>147297318</v>
      </c>
      <c r="E681">
        <v>1</v>
      </c>
      <c r="F681">
        <v>1</v>
      </c>
      <c r="G681">
        <v>35</v>
      </c>
      <c r="H681">
        <v>3</v>
      </c>
      <c r="I681" t="s">
        <v>759</v>
      </c>
      <c r="J681" t="s">
        <v>760</v>
      </c>
      <c r="K681" t="s">
        <v>761</v>
      </c>
      <c r="L681">
        <v>1346</v>
      </c>
      <c r="N681">
        <v>1009</v>
      </c>
      <c r="O681" t="s">
        <v>741</v>
      </c>
      <c r="P681" t="s">
        <v>741</v>
      </c>
      <c r="Q681">
        <v>1</v>
      </c>
      <c r="W681">
        <v>0</v>
      </c>
      <c r="X681">
        <v>1222454159</v>
      </c>
      <c r="Y681">
        <f>(AT681*1)</f>
        <v>2.0000000000000002E-5</v>
      </c>
      <c r="AA681">
        <v>471.7</v>
      </c>
      <c r="AB681">
        <v>0</v>
      </c>
      <c r="AC681">
        <v>0</v>
      </c>
      <c r="AD681">
        <v>0</v>
      </c>
      <c r="AE681">
        <v>471.7</v>
      </c>
      <c r="AF681">
        <v>0</v>
      </c>
      <c r="AG681">
        <v>0</v>
      </c>
      <c r="AH681">
        <v>0</v>
      </c>
      <c r="AI681">
        <v>1</v>
      </c>
      <c r="AJ681">
        <v>1</v>
      </c>
      <c r="AK681">
        <v>1</v>
      </c>
      <c r="AL681">
        <v>1</v>
      </c>
      <c r="AM681">
        <v>-2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3</v>
      </c>
      <c r="AT681">
        <v>2.0000000000000002E-5</v>
      </c>
      <c r="AU681" t="s">
        <v>21</v>
      </c>
      <c r="AV681">
        <v>0</v>
      </c>
      <c r="AW681">
        <v>2</v>
      </c>
      <c r="AX681">
        <v>150197826</v>
      </c>
      <c r="AY681">
        <v>1</v>
      </c>
      <c r="AZ681">
        <v>0</v>
      </c>
      <c r="BA681">
        <v>681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V681">
        <v>0</v>
      </c>
      <c r="CW681">
        <v>0</v>
      </c>
      <c r="CX681">
        <f>ROUND(Y681*Source!I825,9)</f>
        <v>3.4000000000000002E-4</v>
      </c>
      <c r="CY681">
        <f>AA681</f>
        <v>471.7</v>
      </c>
      <c r="CZ681">
        <f>AE681</f>
        <v>471.7</v>
      </c>
      <c r="DA681">
        <f>AI681</f>
        <v>1</v>
      </c>
      <c r="DB681">
        <f>ROUND((ROUND(AT681*CZ681,2)*1),6)</f>
        <v>0.01</v>
      </c>
      <c r="DC681">
        <f>ROUND((ROUND(AT681*AG681,2)*1),6)</f>
        <v>0</v>
      </c>
      <c r="DD681" t="s">
        <v>3</v>
      </c>
      <c r="DE681" t="s">
        <v>3</v>
      </c>
      <c r="DF681">
        <f t="shared" si="138"/>
        <v>0.16</v>
      </c>
      <c r="DG681">
        <f t="shared" si="139"/>
        <v>0</v>
      </c>
      <c r="DH681">
        <f t="shared" si="140"/>
        <v>0</v>
      </c>
      <c r="DI681">
        <f t="shared" si="141"/>
        <v>0</v>
      </c>
      <c r="DJ681">
        <f>DF681</f>
        <v>0.16</v>
      </c>
      <c r="DK681">
        <v>0</v>
      </c>
      <c r="DL681" t="s">
        <v>3</v>
      </c>
      <c r="DM681">
        <v>0</v>
      </c>
      <c r="DN681" t="s">
        <v>3</v>
      </c>
      <c r="DO681">
        <v>0</v>
      </c>
    </row>
    <row r="682" spans="1:119" x14ac:dyDescent="0.2">
      <c r="A682">
        <f>ROW(Source!A825)</f>
        <v>825</v>
      </c>
      <c r="B682">
        <v>150194011</v>
      </c>
      <c r="C682">
        <v>150197815</v>
      </c>
      <c r="D682">
        <v>147297361</v>
      </c>
      <c r="E682">
        <v>1</v>
      </c>
      <c r="F682">
        <v>1</v>
      </c>
      <c r="G682">
        <v>35</v>
      </c>
      <c r="H682">
        <v>3</v>
      </c>
      <c r="I682" t="s">
        <v>748</v>
      </c>
      <c r="J682" t="s">
        <v>749</v>
      </c>
      <c r="K682" t="s">
        <v>750</v>
      </c>
      <c r="L682">
        <v>1327</v>
      </c>
      <c r="N682">
        <v>1005</v>
      </c>
      <c r="O682" t="s">
        <v>751</v>
      </c>
      <c r="P682" t="s">
        <v>751</v>
      </c>
      <c r="Q682">
        <v>1</v>
      </c>
      <c r="W682">
        <v>0</v>
      </c>
      <c r="X682">
        <v>1402440005</v>
      </c>
      <c r="Y682">
        <f>(AT682*1)</f>
        <v>0.01</v>
      </c>
      <c r="AA682">
        <v>48.08</v>
      </c>
      <c r="AB682">
        <v>0</v>
      </c>
      <c r="AC682">
        <v>0</v>
      </c>
      <c r="AD682">
        <v>0</v>
      </c>
      <c r="AE682">
        <v>48.08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M682">
        <v>-2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3</v>
      </c>
      <c r="AT682">
        <v>0.01</v>
      </c>
      <c r="AU682" t="s">
        <v>21</v>
      </c>
      <c r="AV682">
        <v>0</v>
      </c>
      <c r="AW682">
        <v>2</v>
      </c>
      <c r="AX682">
        <v>150197827</v>
      </c>
      <c r="AY682">
        <v>1</v>
      </c>
      <c r="AZ682">
        <v>0</v>
      </c>
      <c r="BA682">
        <v>682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V682">
        <v>0</v>
      </c>
      <c r="CW682">
        <v>0</v>
      </c>
      <c r="CX682">
        <f>ROUND(Y682*Source!I825,9)</f>
        <v>0.17</v>
      </c>
      <c r="CY682">
        <f>AA682</f>
        <v>48.08</v>
      </c>
      <c r="CZ682">
        <f>AE682</f>
        <v>48.08</v>
      </c>
      <c r="DA682">
        <f>AI682</f>
        <v>1</v>
      </c>
      <c r="DB682">
        <f>ROUND((ROUND(AT682*CZ682,2)*1),6)</f>
        <v>0.48</v>
      </c>
      <c r="DC682">
        <f>ROUND((ROUND(AT682*AG682,2)*1),6)</f>
        <v>0</v>
      </c>
      <c r="DD682" t="s">
        <v>3</v>
      </c>
      <c r="DE682" t="s">
        <v>3</v>
      </c>
      <c r="DF682">
        <f t="shared" si="138"/>
        <v>8.17</v>
      </c>
      <c r="DG682">
        <f t="shared" si="139"/>
        <v>0</v>
      </c>
      <c r="DH682">
        <f t="shared" si="140"/>
        <v>0</v>
      </c>
      <c r="DI682">
        <f t="shared" si="141"/>
        <v>0</v>
      </c>
      <c r="DJ682">
        <f>DF682</f>
        <v>8.17</v>
      </c>
      <c r="DK682">
        <v>0</v>
      </c>
      <c r="DL682" t="s">
        <v>3</v>
      </c>
      <c r="DM682">
        <v>0</v>
      </c>
      <c r="DN682" t="s">
        <v>3</v>
      </c>
      <c r="DO682">
        <v>0</v>
      </c>
    </row>
    <row r="683" spans="1:119" x14ac:dyDescent="0.2">
      <c r="A683">
        <f>ROW(Source!A826)</f>
        <v>826</v>
      </c>
      <c r="B683">
        <v>150194011</v>
      </c>
      <c r="C683">
        <v>150197828</v>
      </c>
      <c r="D683">
        <v>147282019</v>
      </c>
      <c r="E683">
        <v>35</v>
      </c>
      <c r="F683">
        <v>1</v>
      </c>
      <c r="G683">
        <v>35</v>
      </c>
      <c r="H683">
        <v>1</v>
      </c>
      <c r="I683" t="s">
        <v>727</v>
      </c>
      <c r="J683" t="s">
        <v>3</v>
      </c>
      <c r="K683" t="s">
        <v>728</v>
      </c>
      <c r="L683">
        <v>1191</v>
      </c>
      <c r="N683">
        <v>1013</v>
      </c>
      <c r="O683" t="s">
        <v>729</v>
      </c>
      <c r="P683" t="s">
        <v>729</v>
      </c>
      <c r="Q683">
        <v>1</v>
      </c>
      <c r="W683">
        <v>0</v>
      </c>
      <c r="X683">
        <v>476480486</v>
      </c>
      <c r="Y683">
        <f>((AT683*0.75)*11)</f>
        <v>0.495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M683">
        <v>-2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3</v>
      </c>
      <c r="AT683">
        <v>0.06</v>
      </c>
      <c r="AU683" t="s">
        <v>32</v>
      </c>
      <c r="AV683">
        <v>1</v>
      </c>
      <c r="AW683">
        <v>2</v>
      </c>
      <c r="AX683">
        <v>150197839</v>
      </c>
      <c r="AY683">
        <v>1</v>
      </c>
      <c r="AZ683">
        <v>0</v>
      </c>
      <c r="BA683">
        <v>683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U683">
        <f>ROUND(AT683*Source!I826*AH683*AL683,2)</f>
        <v>0</v>
      </c>
      <c r="CV683">
        <f>ROUND(Y683*Source!I826,9)</f>
        <v>0.495</v>
      </c>
      <c r="CW683">
        <v>0</v>
      </c>
      <c r="CX683">
        <f>ROUND(Y683*Source!I826,9)</f>
        <v>0.495</v>
      </c>
      <c r="CY683">
        <f>AD683</f>
        <v>0</v>
      </c>
      <c r="CZ683">
        <f>AH683</f>
        <v>0</v>
      </c>
      <c r="DA683">
        <f>AL683</f>
        <v>1</v>
      </c>
      <c r="DB683">
        <f>ROUND(((ROUND(AT683*CZ683,2)*0.75)*11),6)</f>
        <v>0</v>
      </c>
      <c r="DC683">
        <f>ROUND(((ROUND(AT683*AG683,2)*0.75)*11),6)</f>
        <v>0</v>
      </c>
      <c r="DD683" t="s">
        <v>3</v>
      </c>
      <c r="DE683" t="s">
        <v>3</v>
      </c>
      <c r="DF683">
        <f t="shared" si="138"/>
        <v>0</v>
      </c>
      <c r="DG683">
        <f t="shared" si="139"/>
        <v>0</v>
      </c>
      <c r="DH683">
        <f t="shared" si="140"/>
        <v>0</v>
      </c>
      <c r="DI683">
        <f t="shared" si="141"/>
        <v>0</v>
      </c>
      <c r="DJ683">
        <f>DI683</f>
        <v>0</v>
      </c>
      <c r="DK683">
        <v>0</v>
      </c>
      <c r="DL683" t="s">
        <v>3</v>
      </c>
      <c r="DM683">
        <v>0</v>
      </c>
      <c r="DN683" t="s">
        <v>3</v>
      </c>
      <c r="DO683">
        <v>0</v>
      </c>
    </row>
    <row r="684" spans="1:119" x14ac:dyDescent="0.2">
      <c r="A684">
        <f>ROW(Source!A826)</f>
        <v>826</v>
      </c>
      <c r="B684">
        <v>150194011</v>
      </c>
      <c r="C684">
        <v>150197828</v>
      </c>
      <c r="D684">
        <v>147295400</v>
      </c>
      <c r="E684">
        <v>1</v>
      </c>
      <c r="F684">
        <v>1</v>
      </c>
      <c r="G684">
        <v>35</v>
      </c>
      <c r="H684">
        <v>2</v>
      </c>
      <c r="I684" t="s">
        <v>730</v>
      </c>
      <c r="J684" t="s">
        <v>731</v>
      </c>
      <c r="K684" t="s">
        <v>732</v>
      </c>
      <c r="L684">
        <v>1368</v>
      </c>
      <c r="N684">
        <v>1011</v>
      </c>
      <c r="O684" t="s">
        <v>733</v>
      </c>
      <c r="P684" t="s">
        <v>733</v>
      </c>
      <c r="Q684">
        <v>1</v>
      </c>
      <c r="W684">
        <v>0</v>
      </c>
      <c r="X684">
        <v>-1123321947</v>
      </c>
      <c r="Y684">
        <f>((AT684*0.75)*11)</f>
        <v>8.249999999999999E-2</v>
      </c>
      <c r="AA684">
        <v>0</v>
      </c>
      <c r="AB684">
        <v>789.86</v>
      </c>
      <c r="AC684">
        <v>515.51</v>
      </c>
      <c r="AD684">
        <v>0</v>
      </c>
      <c r="AE684">
        <v>0</v>
      </c>
      <c r="AF684">
        <v>789.86</v>
      </c>
      <c r="AG684">
        <v>515.51</v>
      </c>
      <c r="AH684">
        <v>0</v>
      </c>
      <c r="AI684">
        <v>1</v>
      </c>
      <c r="AJ684">
        <v>1</v>
      </c>
      <c r="AK684">
        <v>1</v>
      </c>
      <c r="AL684">
        <v>1</v>
      </c>
      <c r="AM684">
        <v>-2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3</v>
      </c>
      <c r="AT684">
        <v>0.01</v>
      </c>
      <c r="AU684" t="s">
        <v>32</v>
      </c>
      <c r="AV684">
        <v>0</v>
      </c>
      <c r="AW684">
        <v>2</v>
      </c>
      <c r="AX684">
        <v>150197840</v>
      </c>
      <c r="AY684">
        <v>1</v>
      </c>
      <c r="AZ684">
        <v>0</v>
      </c>
      <c r="BA684">
        <v>684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V684">
        <v>0</v>
      </c>
      <c r="CW684">
        <f>ROUND(Y684*Source!I826,9)</f>
        <v>8.2500000000000004E-2</v>
      </c>
      <c r="CX684">
        <f>ROUND(Y684*Source!I826,9)</f>
        <v>8.2500000000000004E-2</v>
      </c>
      <c r="CY684">
        <f>AB684</f>
        <v>789.86</v>
      </c>
      <c r="CZ684">
        <f>AF684</f>
        <v>789.86</v>
      </c>
      <c r="DA684">
        <f>AJ684</f>
        <v>1</v>
      </c>
      <c r="DB684">
        <f>ROUND(((ROUND(AT684*CZ684,2)*0.75)*11),6)</f>
        <v>65.174999999999997</v>
      </c>
      <c r="DC684">
        <f>ROUND(((ROUND(AT684*AG684,2)*0.75)*11),6)</f>
        <v>42.57</v>
      </c>
      <c r="DD684" t="s">
        <v>3</v>
      </c>
      <c r="DE684" t="s">
        <v>3</v>
      </c>
      <c r="DF684">
        <f t="shared" si="138"/>
        <v>0</v>
      </c>
      <c r="DG684">
        <f t="shared" si="139"/>
        <v>65.16</v>
      </c>
      <c r="DH684">
        <f t="shared" si="140"/>
        <v>42.53</v>
      </c>
      <c r="DI684">
        <f t="shared" si="141"/>
        <v>0</v>
      </c>
      <c r="DJ684">
        <f>DG684</f>
        <v>65.16</v>
      </c>
      <c r="DK684">
        <v>0</v>
      </c>
      <c r="DL684" t="s">
        <v>3</v>
      </c>
      <c r="DM684">
        <v>0</v>
      </c>
      <c r="DN684" t="s">
        <v>3</v>
      </c>
      <c r="DO684">
        <v>0</v>
      </c>
    </row>
    <row r="685" spans="1:119" x14ac:dyDescent="0.2">
      <c r="A685">
        <f>ROW(Source!A826)</f>
        <v>826</v>
      </c>
      <c r="B685">
        <v>150194011</v>
      </c>
      <c r="C685">
        <v>150197828</v>
      </c>
      <c r="D685">
        <v>147297319</v>
      </c>
      <c r="E685">
        <v>1</v>
      </c>
      <c r="F685">
        <v>1</v>
      </c>
      <c r="G685">
        <v>35</v>
      </c>
      <c r="H685">
        <v>3</v>
      </c>
      <c r="I685" t="s">
        <v>738</v>
      </c>
      <c r="J685" t="s">
        <v>739</v>
      </c>
      <c r="K685" t="s">
        <v>740</v>
      </c>
      <c r="L685">
        <v>1346</v>
      </c>
      <c r="N685">
        <v>1009</v>
      </c>
      <c r="O685" t="s">
        <v>741</v>
      </c>
      <c r="P685" t="s">
        <v>741</v>
      </c>
      <c r="Q685">
        <v>1</v>
      </c>
      <c r="W685">
        <v>0</v>
      </c>
      <c r="X685">
        <v>1286462142</v>
      </c>
      <c r="Y685">
        <f>((AT685*1)*11)</f>
        <v>2.1999999999999999E-2</v>
      </c>
      <c r="AA685">
        <v>412.97</v>
      </c>
      <c r="AB685">
        <v>0</v>
      </c>
      <c r="AC685">
        <v>0</v>
      </c>
      <c r="AD685">
        <v>0</v>
      </c>
      <c r="AE685">
        <v>412.97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M685">
        <v>-2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3</v>
      </c>
      <c r="AT685">
        <v>2E-3</v>
      </c>
      <c r="AU685" t="s">
        <v>31</v>
      </c>
      <c r="AV685">
        <v>0</v>
      </c>
      <c r="AW685">
        <v>2</v>
      </c>
      <c r="AX685">
        <v>150197841</v>
      </c>
      <c r="AY685">
        <v>1</v>
      </c>
      <c r="AZ685">
        <v>0</v>
      </c>
      <c r="BA685">
        <v>685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V685">
        <v>0</v>
      </c>
      <c r="CW685">
        <v>0</v>
      </c>
      <c r="CX685">
        <f>ROUND(Y685*Source!I826,9)</f>
        <v>2.1999999999999999E-2</v>
      </c>
      <c r="CY685">
        <f>AA685</f>
        <v>412.97</v>
      </c>
      <c r="CZ685">
        <f>AE685</f>
        <v>412.97</v>
      </c>
      <c r="DA685">
        <f>AI685</f>
        <v>1</v>
      </c>
      <c r="DB685">
        <f>ROUND(((ROUND(AT685*CZ685,2)*1)*11),6)</f>
        <v>9.1300000000000008</v>
      </c>
      <c r="DC685">
        <f>ROUND(((ROUND(AT685*AG685,2)*1)*11),6)</f>
        <v>0</v>
      </c>
      <c r="DD685" t="s">
        <v>3</v>
      </c>
      <c r="DE685" t="s">
        <v>3</v>
      </c>
      <c r="DF685">
        <f t="shared" si="138"/>
        <v>9.09</v>
      </c>
      <c r="DG685">
        <f t="shared" si="139"/>
        <v>0</v>
      </c>
      <c r="DH685">
        <f t="shared" si="140"/>
        <v>0</v>
      </c>
      <c r="DI685">
        <f t="shared" si="141"/>
        <v>0</v>
      </c>
      <c r="DJ685">
        <f>DF685</f>
        <v>9.09</v>
      </c>
      <c r="DK685">
        <v>0</v>
      </c>
      <c r="DL685" t="s">
        <v>3</v>
      </c>
      <c r="DM685">
        <v>0</v>
      </c>
      <c r="DN685" t="s">
        <v>3</v>
      </c>
      <c r="DO685">
        <v>0</v>
      </c>
    </row>
    <row r="686" spans="1:119" x14ac:dyDescent="0.2">
      <c r="A686">
        <f>ROW(Source!A826)</f>
        <v>826</v>
      </c>
      <c r="B686">
        <v>150194011</v>
      </c>
      <c r="C686">
        <v>150197828</v>
      </c>
      <c r="D686">
        <v>147297226</v>
      </c>
      <c r="E686">
        <v>1</v>
      </c>
      <c r="F686">
        <v>1</v>
      </c>
      <c r="G686">
        <v>35</v>
      </c>
      <c r="H686">
        <v>3</v>
      </c>
      <c r="I686" t="s">
        <v>742</v>
      </c>
      <c r="J686" t="s">
        <v>743</v>
      </c>
      <c r="K686" t="s">
        <v>744</v>
      </c>
      <c r="L686">
        <v>1346</v>
      </c>
      <c r="N686">
        <v>1009</v>
      </c>
      <c r="O686" t="s">
        <v>741</v>
      </c>
      <c r="P686" t="s">
        <v>741</v>
      </c>
      <c r="Q686">
        <v>1</v>
      </c>
      <c r="W686">
        <v>0</v>
      </c>
      <c r="X686">
        <v>-1814974188</v>
      </c>
      <c r="Y686">
        <f>((AT686*1)*11)</f>
        <v>1.0999999999999999E-2</v>
      </c>
      <c r="AA686">
        <v>271.95999999999998</v>
      </c>
      <c r="AB686">
        <v>0</v>
      </c>
      <c r="AC686">
        <v>0</v>
      </c>
      <c r="AD686">
        <v>0</v>
      </c>
      <c r="AE686">
        <v>271.95999999999998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M686">
        <v>-2</v>
      </c>
      <c r="AN686">
        <v>0</v>
      </c>
      <c r="AO686">
        <v>1</v>
      </c>
      <c r="AP686">
        <v>1</v>
      </c>
      <c r="AQ686">
        <v>0</v>
      </c>
      <c r="AR686">
        <v>0</v>
      </c>
      <c r="AS686" t="s">
        <v>3</v>
      </c>
      <c r="AT686">
        <v>1E-3</v>
      </c>
      <c r="AU686" t="s">
        <v>31</v>
      </c>
      <c r="AV686">
        <v>0</v>
      </c>
      <c r="AW686">
        <v>2</v>
      </c>
      <c r="AX686">
        <v>150197842</v>
      </c>
      <c r="AY686">
        <v>1</v>
      </c>
      <c r="AZ686">
        <v>0</v>
      </c>
      <c r="BA686">
        <v>686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V686">
        <v>0</v>
      </c>
      <c r="CW686">
        <v>0</v>
      </c>
      <c r="CX686">
        <f>ROUND(Y686*Source!I826,9)</f>
        <v>1.0999999999999999E-2</v>
      </c>
      <c r="CY686">
        <f>AA686</f>
        <v>271.95999999999998</v>
      </c>
      <c r="CZ686">
        <f>AE686</f>
        <v>271.95999999999998</v>
      </c>
      <c r="DA686">
        <f>AI686</f>
        <v>1</v>
      </c>
      <c r="DB686">
        <f>ROUND(((ROUND(AT686*CZ686,2)*1)*11),6)</f>
        <v>2.97</v>
      </c>
      <c r="DC686">
        <f>ROUND(((ROUND(AT686*AG686,2)*1)*11),6)</f>
        <v>0</v>
      </c>
      <c r="DD686" t="s">
        <v>3</v>
      </c>
      <c r="DE686" t="s">
        <v>3</v>
      </c>
      <c r="DF686">
        <f t="shared" si="138"/>
        <v>2.99</v>
      </c>
      <c r="DG686">
        <f t="shared" si="139"/>
        <v>0</v>
      </c>
      <c r="DH686">
        <f t="shared" si="140"/>
        <v>0</v>
      </c>
      <c r="DI686">
        <f t="shared" si="141"/>
        <v>0</v>
      </c>
      <c r="DJ686">
        <f>DF686</f>
        <v>2.99</v>
      </c>
      <c r="DK686">
        <v>0</v>
      </c>
      <c r="DL686" t="s">
        <v>3</v>
      </c>
      <c r="DM686">
        <v>0</v>
      </c>
      <c r="DN686" t="s">
        <v>3</v>
      </c>
      <c r="DO686">
        <v>0</v>
      </c>
    </row>
    <row r="687" spans="1:119" x14ac:dyDescent="0.2">
      <c r="A687">
        <f>ROW(Source!A826)</f>
        <v>826</v>
      </c>
      <c r="B687">
        <v>150194011</v>
      </c>
      <c r="C687">
        <v>150197828</v>
      </c>
      <c r="D687">
        <v>147297361</v>
      </c>
      <c r="E687">
        <v>1</v>
      </c>
      <c r="F687">
        <v>1</v>
      </c>
      <c r="G687">
        <v>35</v>
      </c>
      <c r="H687">
        <v>3</v>
      </c>
      <c r="I687" t="s">
        <v>748</v>
      </c>
      <c r="J687" t="s">
        <v>749</v>
      </c>
      <c r="K687" t="s">
        <v>750</v>
      </c>
      <c r="L687">
        <v>1327</v>
      </c>
      <c r="N687">
        <v>1005</v>
      </c>
      <c r="O687" t="s">
        <v>751</v>
      </c>
      <c r="P687" t="s">
        <v>751</v>
      </c>
      <c r="Q687">
        <v>1</v>
      </c>
      <c r="W687">
        <v>0</v>
      </c>
      <c r="X687">
        <v>1402440005</v>
      </c>
      <c r="Y687">
        <f>((AT687*1)*11)</f>
        <v>0.22</v>
      </c>
      <c r="AA687">
        <v>48.08</v>
      </c>
      <c r="AB687">
        <v>0</v>
      </c>
      <c r="AC687">
        <v>0</v>
      </c>
      <c r="AD687">
        <v>0</v>
      </c>
      <c r="AE687">
        <v>48.08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M687">
        <v>-2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3</v>
      </c>
      <c r="AT687">
        <v>0.02</v>
      </c>
      <c r="AU687" t="s">
        <v>31</v>
      </c>
      <c r="AV687">
        <v>0</v>
      </c>
      <c r="AW687">
        <v>2</v>
      </c>
      <c r="AX687">
        <v>150197843</v>
      </c>
      <c r="AY687">
        <v>1</v>
      </c>
      <c r="AZ687">
        <v>0</v>
      </c>
      <c r="BA687">
        <v>687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V687">
        <v>0</v>
      </c>
      <c r="CW687">
        <v>0</v>
      </c>
      <c r="CX687">
        <f>ROUND(Y687*Source!I826,9)</f>
        <v>0.22</v>
      </c>
      <c r="CY687">
        <f>AA687</f>
        <v>48.08</v>
      </c>
      <c r="CZ687">
        <f>AE687</f>
        <v>48.08</v>
      </c>
      <c r="DA687">
        <f>AI687</f>
        <v>1</v>
      </c>
      <c r="DB687">
        <f>ROUND(((ROUND(AT687*CZ687,2)*1)*11),6)</f>
        <v>10.56</v>
      </c>
      <c r="DC687">
        <f>ROUND(((ROUND(AT687*AG687,2)*1)*11),6)</f>
        <v>0</v>
      </c>
      <c r="DD687" t="s">
        <v>3</v>
      </c>
      <c r="DE687" t="s">
        <v>3</v>
      </c>
      <c r="DF687">
        <f t="shared" si="138"/>
        <v>10.58</v>
      </c>
      <c r="DG687">
        <f t="shared" si="139"/>
        <v>0</v>
      </c>
      <c r="DH687">
        <f t="shared" si="140"/>
        <v>0</v>
      </c>
      <c r="DI687">
        <f t="shared" si="141"/>
        <v>0</v>
      </c>
      <c r="DJ687">
        <f>DF687</f>
        <v>10.58</v>
      </c>
      <c r="DK687">
        <v>0</v>
      </c>
      <c r="DL687" t="s">
        <v>3</v>
      </c>
      <c r="DM687">
        <v>0</v>
      </c>
      <c r="DN687" t="s">
        <v>3</v>
      </c>
      <c r="DO687">
        <v>0</v>
      </c>
    </row>
    <row r="688" spans="1:119" x14ac:dyDescent="0.2">
      <c r="A688">
        <f>ROW(Source!A827)</f>
        <v>827</v>
      </c>
      <c r="B688">
        <v>150194011</v>
      </c>
      <c r="C688">
        <v>150197844</v>
      </c>
      <c r="D688">
        <v>147282019</v>
      </c>
      <c r="E688">
        <v>35</v>
      </c>
      <c r="F688">
        <v>1</v>
      </c>
      <c r="G688">
        <v>35</v>
      </c>
      <c r="H688">
        <v>1</v>
      </c>
      <c r="I688" t="s">
        <v>727</v>
      </c>
      <c r="J688" t="s">
        <v>3</v>
      </c>
      <c r="K688" t="s">
        <v>728</v>
      </c>
      <c r="L688">
        <v>1191</v>
      </c>
      <c r="N688">
        <v>1013</v>
      </c>
      <c r="O688" t="s">
        <v>729</v>
      </c>
      <c r="P688" t="s">
        <v>729</v>
      </c>
      <c r="Q688">
        <v>1</v>
      </c>
      <c r="W688">
        <v>0</v>
      </c>
      <c r="X688">
        <v>476480486</v>
      </c>
      <c r="Y688">
        <f>(AT688*0.7)</f>
        <v>0.24499999999999997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M688">
        <v>-2</v>
      </c>
      <c r="AN688">
        <v>0</v>
      </c>
      <c r="AO688">
        <v>1</v>
      </c>
      <c r="AP688">
        <v>1</v>
      </c>
      <c r="AQ688">
        <v>0</v>
      </c>
      <c r="AR688">
        <v>0</v>
      </c>
      <c r="AS688" t="s">
        <v>3</v>
      </c>
      <c r="AT688">
        <v>0.35</v>
      </c>
      <c r="AU688" t="s">
        <v>22</v>
      </c>
      <c r="AV688">
        <v>1</v>
      </c>
      <c r="AW688">
        <v>2</v>
      </c>
      <c r="AX688">
        <v>150197859</v>
      </c>
      <c r="AY688">
        <v>1</v>
      </c>
      <c r="AZ688">
        <v>0</v>
      </c>
      <c r="BA688">
        <v>688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U688">
        <f>ROUND(AT688*Source!I827*AH688*AL688,2)</f>
        <v>0</v>
      </c>
      <c r="CV688">
        <f>ROUND(Y688*Source!I827,9)</f>
        <v>0.245</v>
      </c>
      <c r="CW688">
        <v>0</v>
      </c>
      <c r="CX688">
        <f>ROUND(Y688*Source!I827,9)</f>
        <v>0.245</v>
      </c>
      <c r="CY688">
        <f>AD688</f>
        <v>0</v>
      </c>
      <c r="CZ688">
        <f>AH688</f>
        <v>0</v>
      </c>
      <c r="DA688">
        <f>AL688</f>
        <v>1</v>
      </c>
      <c r="DB688">
        <f>ROUND((ROUND(AT688*CZ688,2)*0.7),6)</f>
        <v>0</v>
      </c>
      <c r="DC688">
        <f>ROUND((ROUND(AT688*AG688,2)*0.7),6)</f>
        <v>0</v>
      </c>
      <c r="DD688" t="s">
        <v>3</v>
      </c>
      <c r="DE688" t="s">
        <v>3</v>
      </c>
      <c r="DF688">
        <f t="shared" si="138"/>
        <v>0</v>
      </c>
      <c r="DG688">
        <f t="shared" si="139"/>
        <v>0</v>
      </c>
      <c r="DH688">
        <f t="shared" si="140"/>
        <v>0</v>
      </c>
      <c r="DI688">
        <f t="shared" si="141"/>
        <v>0</v>
      </c>
      <c r="DJ688">
        <f>DI688</f>
        <v>0</v>
      </c>
      <c r="DK688">
        <v>0</v>
      </c>
      <c r="DL688" t="s">
        <v>3</v>
      </c>
      <c r="DM688">
        <v>0</v>
      </c>
      <c r="DN688" t="s">
        <v>3</v>
      </c>
      <c r="DO688">
        <v>0</v>
      </c>
    </row>
    <row r="689" spans="1:119" x14ac:dyDescent="0.2">
      <c r="A689">
        <f>ROW(Source!A827)</f>
        <v>827</v>
      </c>
      <c r="B689">
        <v>150194011</v>
      </c>
      <c r="C689">
        <v>150197844</v>
      </c>
      <c r="D689">
        <v>147295400</v>
      </c>
      <c r="E689">
        <v>1</v>
      </c>
      <c r="F689">
        <v>1</v>
      </c>
      <c r="G689">
        <v>35</v>
      </c>
      <c r="H689">
        <v>2</v>
      </c>
      <c r="I689" t="s">
        <v>730</v>
      </c>
      <c r="J689" t="s">
        <v>731</v>
      </c>
      <c r="K689" t="s">
        <v>732</v>
      </c>
      <c r="L689">
        <v>1368</v>
      </c>
      <c r="N689">
        <v>1011</v>
      </c>
      <c r="O689" t="s">
        <v>733</v>
      </c>
      <c r="P689" t="s">
        <v>733</v>
      </c>
      <c r="Q689">
        <v>1</v>
      </c>
      <c r="W689">
        <v>0</v>
      </c>
      <c r="X689">
        <v>-1123321947</v>
      </c>
      <c r="Y689">
        <f>(AT689*0.7)</f>
        <v>2.7999999999999997E-2</v>
      </c>
      <c r="AA689">
        <v>0</v>
      </c>
      <c r="AB689">
        <v>789.86</v>
      </c>
      <c r="AC689">
        <v>515.51</v>
      </c>
      <c r="AD689">
        <v>0</v>
      </c>
      <c r="AE689">
        <v>0</v>
      </c>
      <c r="AF689">
        <v>789.86</v>
      </c>
      <c r="AG689">
        <v>515.51</v>
      </c>
      <c r="AH689">
        <v>0</v>
      </c>
      <c r="AI689">
        <v>1</v>
      </c>
      <c r="AJ689">
        <v>1</v>
      </c>
      <c r="AK689">
        <v>1</v>
      </c>
      <c r="AL689">
        <v>1</v>
      </c>
      <c r="AM689">
        <v>-2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3</v>
      </c>
      <c r="AT689">
        <v>0.04</v>
      </c>
      <c r="AU689" t="s">
        <v>22</v>
      </c>
      <c r="AV689">
        <v>0</v>
      </c>
      <c r="AW689">
        <v>2</v>
      </c>
      <c r="AX689">
        <v>150197860</v>
      </c>
      <c r="AY689">
        <v>1</v>
      </c>
      <c r="AZ689">
        <v>0</v>
      </c>
      <c r="BA689">
        <v>689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V689">
        <v>0</v>
      </c>
      <c r="CW689">
        <f>ROUND(Y689*Source!I827,9)</f>
        <v>2.8000000000000001E-2</v>
      </c>
      <c r="CX689">
        <f>ROUND(Y689*Source!I827,9)</f>
        <v>2.8000000000000001E-2</v>
      </c>
      <c r="CY689">
        <f>AB689</f>
        <v>789.86</v>
      </c>
      <c r="CZ689">
        <f>AF689</f>
        <v>789.86</v>
      </c>
      <c r="DA689">
        <f>AJ689</f>
        <v>1</v>
      </c>
      <c r="DB689">
        <f>ROUND((ROUND(AT689*CZ689,2)*0.7),6)</f>
        <v>22.113</v>
      </c>
      <c r="DC689">
        <f>ROUND((ROUND(AT689*AG689,2)*0.7),6)</f>
        <v>14.433999999999999</v>
      </c>
      <c r="DD689" t="s">
        <v>3</v>
      </c>
      <c r="DE689" t="s">
        <v>3</v>
      </c>
      <c r="DF689">
        <f t="shared" si="138"/>
        <v>0</v>
      </c>
      <c r="DG689">
        <f t="shared" si="139"/>
        <v>22.12</v>
      </c>
      <c r="DH689">
        <f t="shared" si="140"/>
        <v>14.43</v>
      </c>
      <c r="DI689">
        <f t="shared" si="141"/>
        <v>0</v>
      </c>
      <c r="DJ689">
        <f>DG689</f>
        <v>22.12</v>
      </c>
      <c r="DK689">
        <v>0</v>
      </c>
      <c r="DL689" t="s">
        <v>3</v>
      </c>
      <c r="DM689">
        <v>0</v>
      </c>
      <c r="DN689" t="s">
        <v>3</v>
      </c>
      <c r="DO689">
        <v>0</v>
      </c>
    </row>
    <row r="690" spans="1:119" x14ac:dyDescent="0.2">
      <c r="A690">
        <f>ROW(Source!A827)</f>
        <v>827</v>
      </c>
      <c r="B690">
        <v>150194011</v>
      </c>
      <c r="C690">
        <v>150197844</v>
      </c>
      <c r="D690">
        <v>147284500</v>
      </c>
      <c r="E690">
        <v>35</v>
      </c>
      <c r="F690">
        <v>1</v>
      </c>
      <c r="G690">
        <v>35</v>
      </c>
      <c r="H690">
        <v>3</v>
      </c>
      <c r="I690" t="s">
        <v>734</v>
      </c>
      <c r="J690" t="s">
        <v>735</v>
      </c>
      <c r="K690" t="s">
        <v>736</v>
      </c>
      <c r="L690">
        <v>1348</v>
      </c>
      <c r="N690">
        <v>1009</v>
      </c>
      <c r="O690" t="s">
        <v>737</v>
      </c>
      <c r="P690" t="s">
        <v>737</v>
      </c>
      <c r="Q690">
        <v>1000</v>
      </c>
      <c r="W690">
        <v>0</v>
      </c>
      <c r="X690">
        <v>2010614181</v>
      </c>
      <c r="Y690">
        <f>(AT690*1)</f>
        <v>1.9999999999999999E-6</v>
      </c>
      <c r="AA690">
        <v>1945282.38</v>
      </c>
      <c r="AB690">
        <v>0</v>
      </c>
      <c r="AC690">
        <v>0</v>
      </c>
      <c r="AD690">
        <v>0</v>
      </c>
      <c r="AE690">
        <v>1945282.38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M690">
        <v>-2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3</v>
      </c>
      <c r="AT690">
        <v>1.9999999999999999E-6</v>
      </c>
      <c r="AU690" t="s">
        <v>21</v>
      </c>
      <c r="AV690">
        <v>0</v>
      </c>
      <c r="AW690">
        <v>2</v>
      </c>
      <c r="AX690">
        <v>150197861</v>
      </c>
      <c r="AY690">
        <v>2</v>
      </c>
      <c r="AZ690">
        <v>22528</v>
      </c>
      <c r="BA690">
        <v>690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V690">
        <v>0</v>
      </c>
      <c r="CW690">
        <v>0</v>
      </c>
      <c r="CX690">
        <f>ROUND(Y690*Source!I827,9)</f>
        <v>1.9999999999999999E-6</v>
      </c>
      <c r="CY690">
        <f>AA690</f>
        <v>1945282.38</v>
      </c>
      <c r="CZ690">
        <f>AE690</f>
        <v>1945282.38</v>
      </c>
      <c r="DA690">
        <f>AI690</f>
        <v>1</v>
      </c>
      <c r="DB690">
        <f>ROUND((ROUND(AT690*CZ690,2)*1),6)</f>
        <v>3.89</v>
      </c>
      <c r="DC690">
        <f>ROUND((ROUND(AT690*AG690,2)*1),6)</f>
        <v>0</v>
      </c>
      <c r="DD690" t="s">
        <v>3</v>
      </c>
      <c r="DE690" t="s">
        <v>3</v>
      </c>
      <c r="DF690">
        <f t="shared" si="138"/>
        <v>3.89</v>
      </c>
      <c r="DG690">
        <f t="shared" si="139"/>
        <v>0</v>
      </c>
      <c r="DH690">
        <f t="shared" si="140"/>
        <v>0</v>
      </c>
      <c r="DI690">
        <f t="shared" si="141"/>
        <v>0</v>
      </c>
      <c r="DJ690">
        <f>DF690</f>
        <v>3.89</v>
      </c>
      <c r="DK690">
        <v>0</v>
      </c>
      <c r="DL690" t="s">
        <v>3</v>
      </c>
      <c r="DM690">
        <v>0</v>
      </c>
      <c r="DN690" t="s">
        <v>3</v>
      </c>
      <c r="DO690">
        <v>0</v>
      </c>
    </row>
    <row r="691" spans="1:119" x14ac:dyDescent="0.2">
      <c r="A691">
        <f>ROW(Source!A827)</f>
        <v>827</v>
      </c>
      <c r="B691">
        <v>150194011</v>
      </c>
      <c r="C691">
        <v>150197844</v>
      </c>
      <c r="D691">
        <v>147297319</v>
      </c>
      <c r="E691">
        <v>1</v>
      </c>
      <c r="F691">
        <v>1</v>
      </c>
      <c r="G691">
        <v>35</v>
      </c>
      <c r="H691">
        <v>3</v>
      </c>
      <c r="I691" t="s">
        <v>738</v>
      </c>
      <c r="J691" t="s">
        <v>739</v>
      </c>
      <c r="K691" t="s">
        <v>740</v>
      </c>
      <c r="L691">
        <v>1346</v>
      </c>
      <c r="N691">
        <v>1009</v>
      </c>
      <c r="O691" t="s">
        <v>741</v>
      </c>
      <c r="P691" t="s">
        <v>741</v>
      </c>
      <c r="Q691">
        <v>1</v>
      </c>
      <c r="W691">
        <v>0</v>
      </c>
      <c r="X691">
        <v>1286462142</v>
      </c>
      <c r="Y691">
        <f>(AT691*1)</f>
        <v>4.0000000000000001E-3</v>
      </c>
      <c r="AA691">
        <v>412.97</v>
      </c>
      <c r="AB691">
        <v>0</v>
      </c>
      <c r="AC691">
        <v>0</v>
      </c>
      <c r="AD691">
        <v>0</v>
      </c>
      <c r="AE691">
        <v>412.97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M691">
        <v>-2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3</v>
      </c>
      <c r="AT691">
        <v>4.0000000000000001E-3</v>
      </c>
      <c r="AU691" t="s">
        <v>21</v>
      </c>
      <c r="AV691">
        <v>0</v>
      </c>
      <c r="AW691">
        <v>2</v>
      </c>
      <c r="AX691">
        <v>150197862</v>
      </c>
      <c r="AY691">
        <v>1</v>
      </c>
      <c r="AZ691">
        <v>0</v>
      </c>
      <c r="BA691">
        <v>691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V691">
        <v>0</v>
      </c>
      <c r="CW691">
        <v>0</v>
      </c>
      <c r="CX691">
        <f>ROUND(Y691*Source!I827,9)</f>
        <v>4.0000000000000001E-3</v>
      </c>
      <c r="CY691">
        <f>AA691</f>
        <v>412.97</v>
      </c>
      <c r="CZ691">
        <f>AE691</f>
        <v>412.97</v>
      </c>
      <c r="DA691">
        <f>AI691</f>
        <v>1</v>
      </c>
      <c r="DB691">
        <f>ROUND((ROUND(AT691*CZ691,2)*1),6)</f>
        <v>1.65</v>
      </c>
      <c r="DC691">
        <f>ROUND((ROUND(AT691*AG691,2)*1),6)</f>
        <v>0</v>
      </c>
      <c r="DD691" t="s">
        <v>3</v>
      </c>
      <c r="DE691" t="s">
        <v>3</v>
      </c>
      <c r="DF691">
        <f t="shared" si="138"/>
        <v>1.65</v>
      </c>
      <c r="DG691">
        <f t="shared" si="139"/>
        <v>0</v>
      </c>
      <c r="DH691">
        <f t="shared" si="140"/>
        <v>0</v>
      </c>
      <c r="DI691">
        <f t="shared" si="141"/>
        <v>0</v>
      </c>
      <c r="DJ691">
        <f>DF691</f>
        <v>1.65</v>
      </c>
      <c r="DK691">
        <v>0</v>
      </c>
      <c r="DL691" t="s">
        <v>3</v>
      </c>
      <c r="DM691">
        <v>0</v>
      </c>
      <c r="DN691" t="s">
        <v>3</v>
      </c>
      <c r="DO691">
        <v>0</v>
      </c>
    </row>
    <row r="692" spans="1:119" x14ac:dyDescent="0.2">
      <c r="A692">
        <f>ROW(Source!A827)</f>
        <v>827</v>
      </c>
      <c r="B692">
        <v>150194011</v>
      </c>
      <c r="C692">
        <v>150197844</v>
      </c>
      <c r="D692">
        <v>147297226</v>
      </c>
      <c r="E692">
        <v>1</v>
      </c>
      <c r="F692">
        <v>1</v>
      </c>
      <c r="G692">
        <v>35</v>
      </c>
      <c r="H692">
        <v>3</v>
      </c>
      <c r="I692" t="s">
        <v>742</v>
      </c>
      <c r="J692" t="s">
        <v>743</v>
      </c>
      <c r="K692" t="s">
        <v>744</v>
      </c>
      <c r="L692">
        <v>1346</v>
      </c>
      <c r="N692">
        <v>1009</v>
      </c>
      <c r="O692" t="s">
        <v>741</v>
      </c>
      <c r="P692" t="s">
        <v>741</v>
      </c>
      <c r="Q692">
        <v>1</v>
      </c>
      <c r="W692">
        <v>0</v>
      </c>
      <c r="X692">
        <v>-1814974188</v>
      </c>
      <c r="Y692">
        <f>(AT692*1)</f>
        <v>2E-3</v>
      </c>
      <c r="AA692">
        <v>271.95999999999998</v>
      </c>
      <c r="AB692">
        <v>0</v>
      </c>
      <c r="AC692">
        <v>0</v>
      </c>
      <c r="AD692">
        <v>0</v>
      </c>
      <c r="AE692">
        <v>271.95999999999998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M692">
        <v>-2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3</v>
      </c>
      <c r="AT692">
        <v>2E-3</v>
      </c>
      <c r="AU692" t="s">
        <v>21</v>
      </c>
      <c r="AV692">
        <v>0</v>
      </c>
      <c r="AW692">
        <v>2</v>
      </c>
      <c r="AX692">
        <v>150197863</v>
      </c>
      <c r="AY692">
        <v>1</v>
      </c>
      <c r="AZ692">
        <v>0</v>
      </c>
      <c r="BA692">
        <v>692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V692">
        <v>0</v>
      </c>
      <c r="CW692">
        <v>0</v>
      </c>
      <c r="CX692">
        <f>ROUND(Y692*Source!I827,9)</f>
        <v>2E-3</v>
      </c>
      <c r="CY692">
        <f>AA692</f>
        <v>271.95999999999998</v>
      </c>
      <c r="CZ692">
        <f>AE692</f>
        <v>271.95999999999998</v>
      </c>
      <c r="DA692">
        <f>AI692</f>
        <v>1</v>
      </c>
      <c r="DB692">
        <f>ROUND((ROUND(AT692*CZ692,2)*1),6)</f>
        <v>0.54</v>
      </c>
      <c r="DC692">
        <f>ROUND((ROUND(AT692*AG692,2)*1),6)</f>
        <v>0</v>
      </c>
      <c r="DD692" t="s">
        <v>3</v>
      </c>
      <c r="DE692" t="s">
        <v>3</v>
      </c>
      <c r="DF692">
        <f t="shared" si="138"/>
        <v>0.54</v>
      </c>
      <c r="DG692">
        <f t="shared" si="139"/>
        <v>0</v>
      </c>
      <c r="DH692">
        <f t="shared" si="140"/>
        <v>0</v>
      </c>
      <c r="DI692">
        <f t="shared" si="141"/>
        <v>0</v>
      </c>
      <c r="DJ692">
        <f>DF692</f>
        <v>0.54</v>
      </c>
      <c r="DK692">
        <v>0</v>
      </c>
      <c r="DL692" t="s">
        <v>3</v>
      </c>
      <c r="DM692">
        <v>0</v>
      </c>
      <c r="DN692" t="s">
        <v>3</v>
      </c>
      <c r="DO692">
        <v>0</v>
      </c>
    </row>
    <row r="693" spans="1:119" x14ac:dyDescent="0.2">
      <c r="A693">
        <f>ROW(Source!A827)</f>
        <v>827</v>
      </c>
      <c r="B693">
        <v>150194011</v>
      </c>
      <c r="C693">
        <v>150197844</v>
      </c>
      <c r="D693">
        <v>147297256</v>
      </c>
      <c r="E693">
        <v>1</v>
      </c>
      <c r="F693">
        <v>1</v>
      </c>
      <c r="G693">
        <v>35</v>
      </c>
      <c r="H693">
        <v>3</v>
      </c>
      <c r="I693" t="s">
        <v>745</v>
      </c>
      <c r="J693" t="s">
        <v>746</v>
      </c>
      <c r="K693" t="s">
        <v>747</v>
      </c>
      <c r="L693">
        <v>1346</v>
      </c>
      <c r="N693">
        <v>1009</v>
      </c>
      <c r="O693" t="s">
        <v>741</v>
      </c>
      <c r="P693" t="s">
        <v>741</v>
      </c>
      <c r="Q693">
        <v>1</v>
      </c>
      <c r="W693">
        <v>0</v>
      </c>
      <c r="X693">
        <v>-1116031774</v>
      </c>
      <c r="Y693">
        <f>(AT693*1)</f>
        <v>3.5000000000000001E-3</v>
      </c>
      <c r="AA693">
        <v>404.48</v>
      </c>
      <c r="AB693">
        <v>0</v>
      </c>
      <c r="AC693">
        <v>0</v>
      </c>
      <c r="AD693">
        <v>0</v>
      </c>
      <c r="AE693">
        <v>404.48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M693">
        <v>-2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3</v>
      </c>
      <c r="AT693">
        <v>3.5000000000000001E-3</v>
      </c>
      <c r="AU693" t="s">
        <v>21</v>
      </c>
      <c r="AV693">
        <v>0</v>
      </c>
      <c r="AW693">
        <v>2</v>
      </c>
      <c r="AX693">
        <v>150197864</v>
      </c>
      <c r="AY693">
        <v>1</v>
      </c>
      <c r="AZ693">
        <v>0</v>
      </c>
      <c r="BA693">
        <v>693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V693">
        <v>0</v>
      </c>
      <c r="CW693">
        <v>0</v>
      </c>
      <c r="CX693">
        <f>ROUND(Y693*Source!I827,9)</f>
        <v>3.5000000000000001E-3</v>
      </c>
      <c r="CY693">
        <f>AA693</f>
        <v>404.48</v>
      </c>
      <c r="CZ693">
        <f>AE693</f>
        <v>404.48</v>
      </c>
      <c r="DA693">
        <f>AI693</f>
        <v>1</v>
      </c>
      <c r="DB693">
        <f>ROUND((ROUND(AT693*CZ693,2)*1),6)</f>
        <v>1.42</v>
      </c>
      <c r="DC693">
        <f>ROUND((ROUND(AT693*AG693,2)*1),6)</f>
        <v>0</v>
      </c>
      <c r="DD693" t="s">
        <v>3</v>
      </c>
      <c r="DE693" t="s">
        <v>3</v>
      </c>
      <c r="DF693">
        <f t="shared" si="138"/>
        <v>1.42</v>
      </c>
      <c r="DG693">
        <f t="shared" si="139"/>
        <v>0</v>
      </c>
      <c r="DH693">
        <f t="shared" si="140"/>
        <v>0</v>
      </c>
      <c r="DI693">
        <f t="shared" si="141"/>
        <v>0</v>
      </c>
      <c r="DJ693">
        <f>DF693</f>
        <v>1.42</v>
      </c>
      <c r="DK693">
        <v>0</v>
      </c>
      <c r="DL693" t="s">
        <v>3</v>
      </c>
      <c r="DM693">
        <v>0</v>
      </c>
      <c r="DN693" t="s">
        <v>3</v>
      </c>
      <c r="DO693">
        <v>0</v>
      </c>
    </row>
    <row r="694" spans="1:119" x14ac:dyDescent="0.2">
      <c r="A694">
        <f>ROW(Source!A827)</f>
        <v>827</v>
      </c>
      <c r="B694">
        <v>150194011</v>
      </c>
      <c r="C694">
        <v>150197844</v>
      </c>
      <c r="D694">
        <v>147297361</v>
      </c>
      <c r="E694">
        <v>1</v>
      </c>
      <c r="F694">
        <v>1</v>
      </c>
      <c r="G694">
        <v>35</v>
      </c>
      <c r="H694">
        <v>3</v>
      </c>
      <c r="I694" t="s">
        <v>748</v>
      </c>
      <c r="J694" t="s">
        <v>749</v>
      </c>
      <c r="K694" t="s">
        <v>750</v>
      </c>
      <c r="L694">
        <v>1327</v>
      </c>
      <c r="N694">
        <v>1005</v>
      </c>
      <c r="O694" t="s">
        <v>751</v>
      </c>
      <c r="P694" t="s">
        <v>751</v>
      </c>
      <c r="Q694">
        <v>1</v>
      </c>
      <c r="W694">
        <v>0</v>
      </c>
      <c r="X694">
        <v>1402440005</v>
      </c>
      <c r="Y694">
        <f>(AT694*1)</f>
        <v>0.02</v>
      </c>
      <c r="AA694">
        <v>48.08</v>
      </c>
      <c r="AB694">
        <v>0</v>
      </c>
      <c r="AC694">
        <v>0</v>
      </c>
      <c r="AD694">
        <v>0</v>
      </c>
      <c r="AE694">
        <v>48.08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M694">
        <v>-2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3</v>
      </c>
      <c r="AT694">
        <v>0.02</v>
      </c>
      <c r="AU694" t="s">
        <v>21</v>
      </c>
      <c r="AV694">
        <v>0</v>
      </c>
      <c r="AW694">
        <v>2</v>
      </c>
      <c r="AX694">
        <v>150197865</v>
      </c>
      <c r="AY694">
        <v>1</v>
      </c>
      <c r="AZ694">
        <v>0</v>
      </c>
      <c r="BA694">
        <v>694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V694">
        <v>0</v>
      </c>
      <c r="CW694">
        <v>0</v>
      </c>
      <c r="CX694">
        <f>ROUND(Y694*Source!I827,9)</f>
        <v>0.02</v>
      </c>
      <c r="CY694">
        <f>AA694</f>
        <v>48.08</v>
      </c>
      <c r="CZ694">
        <f>AE694</f>
        <v>48.08</v>
      </c>
      <c r="DA694">
        <f>AI694</f>
        <v>1</v>
      </c>
      <c r="DB694">
        <f>ROUND((ROUND(AT694*CZ694,2)*1),6)</f>
        <v>0.96</v>
      </c>
      <c r="DC694">
        <f>ROUND((ROUND(AT694*AG694,2)*1),6)</f>
        <v>0</v>
      </c>
      <c r="DD694" t="s">
        <v>3</v>
      </c>
      <c r="DE694" t="s">
        <v>3</v>
      </c>
      <c r="DF694">
        <f t="shared" si="138"/>
        <v>0.96</v>
      </c>
      <c r="DG694">
        <f t="shared" si="139"/>
        <v>0</v>
      </c>
      <c r="DH694">
        <f t="shared" si="140"/>
        <v>0</v>
      </c>
      <c r="DI694">
        <f t="shared" si="141"/>
        <v>0</v>
      </c>
      <c r="DJ694">
        <f>DF694</f>
        <v>0.96</v>
      </c>
      <c r="DK694">
        <v>0</v>
      </c>
      <c r="DL694" t="s">
        <v>3</v>
      </c>
      <c r="DM694">
        <v>0</v>
      </c>
      <c r="DN694" t="s">
        <v>3</v>
      </c>
      <c r="DO694">
        <v>0</v>
      </c>
    </row>
    <row r="695" spans="1:119" x14ac:dyDescent="0.2">
      <c r="A695">
        <f>ROW(Source!A828)</f>
        <v>828</v>
      </c>
      <c r="B695">
        <v>150194011</v>
      </c>
      <c r="C695">
        <v>150197866</v>
      </c>
      <c r="D695">
        <v>147282019</v>
      </c>
      <c r="E695">
        <v>35</v>
      </c>
      <c r="F695">
        <v>1</v>
      </c>
      <c r="G695">
        <v>35</v>
      </c>
      <c r="H695">
        <v>1</v>
      </c>
      <c r="I695" t="s">
        <v>727</v>
      </c>
      <c r="J695" t="s">
        <v>3</v>
      </c>
      <c r="K695" t="s">
        <v>728</v>
      </c>
      <c r="L695">
        <v>1191</v>
      </c>
      <c r="N695">
        <v>1013</v>
      </c>
      <c r="O695" t="s">
        <v>729</v>
      </c>
      <c r="P695" t="s">
        <v>729</v>
      </c>
      <c r="Q695">
        <v>1</v>
      </c>
      <c r="W695">
        <v>0</v>
      </c>
      <c r="X695">
        <v>476480486</v>
      </c>
      <c r="Y695">
        <f>((AT695*0.75)*11)</f>
        <v>0.495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M695">
        <v>-2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3</v>
      </c>
      <c r="AT695">
        <v>0.06</v>
      </c>
      <c r="AU695" t="s">
        <v>32</v>
      </c>
      <c r="AV695">
        <v>1</v>
      </c>
      <c r="AW695">
        <v>2</v>
      </c>
      <c r="AX695">
        <v>150197877</v>
      </c>
      <c r="AY695">
        <v>1</v>
      </c>
      <c r="AZ695">
        <v>0</v>
      </c>
      <c r="BA695">
        <v>695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U695">
        <f>ROUND(AT695*Source!I828*AH695*AL695,2)</f>
        <v>0</v>
      </c>
      <c r="CV695">
        <f>ROUND(Y695*Source!I828,9)</f>
        <v>1.98</v>
      </c>
      <c r="CW695">
        <v>0</v>
      </c>
      <c r="CX695">
        <f>ROUND(Y695*Source!I828,9)</f>
        <v>1.98</v>
      </c>
      <c r="CY695">
        <f>AD695</f>
        <v>0</v>
      </c>
      <c r="CZ695">
        <f>AH695</f>
        <v>0</v>
      </c>
      <c r="DA695">
        <f>AL695</f>
        <v>1</v>
      </c>
      <c r="DB695">
        <f>ROUND(((ROUND(AT695*CZ695,2)*0.75)*11),6)</f>
        <v>0</v>
      </c>
      <c r="DC695">
        <f>ROUND(((ROUND(AT695*AG695,2)*0.75)*11),6)</f>
        <v>0</v>
      </c>
      <c r="DD695" t="s">
        <v>3</v>
      </c>
      <c r="DE695" t="s">
        <v>3</v>
      </c>
      <c r="DF695">
        <f t="shared" si="138"/>
        <v>0</v>
      </c>
      <c r="DG695">
        <f t="shared" si="139"/>
        <v>0</v>
      </c>
      <c r="DH695">
        <f t="shared" si="140"/>
        <v>0</v>
      </c>
      <c r="DI695">
        <f t="shared" si="141"/>
        <v>0</v>
      </c>
      <c r="DJ695">
        <f>DI695</f>
        <v>0</v>
      </c>
      <c r="DK695">
        <v>0</v>
      </c>
      <c r="DL695" t="s">
        <v>3</v>
      </c>
      <c r="DM695">
        <v>0</v>
      </c>
      <c r="DN695" t="s">
        <v>3</v>
      </c>
      <c r="DO695">
        <v>0</v>
      </c>
    </row>
    <row r="696" spans="1:119" x14ac:dyDescent="0.2">
      <c r="A696">
        <f>ROW(Source!A828)</f>
        <v>828</v>
      </c>
      <c r="B696">
        <v>150194011</v>
      </c>
      <c r="C696">
        <v>150197866</v>
      </c>
      <c r="D696">
        <v>147295400</v>
      </c>
      <c r="E696">
        <v>1</v>
      </c>
      <c r="F696">
        <v>1</v>
      </c>
      <c r="G696">
        <v>35</v>
      </c>
      <c r="H696">
        <v>2</v>
      </c>
      <c r="I696" t="s">
        <v>730</v>
      </c>
      <c r="J696" t="s">
        <v>731</v>
      </c>
      <c r="K696" t="s">
        <v>732</v>
      </c>
      <c r="L696">
        <v>1368</v>
      </c>
      <c r="N696">
        <v>1011</v>
      </c>
      <c r="O696" t="s">
        <v>733</v>
      </c>
      <c r="P696" t="s">
        <v>733</v>
      </c>
      <c r="Q696">
        <v>1</v>
      </c>
      <c r="W696">
        <v>0</v>
      </c>
      <c r="X696">
        <v>-1123321947</v>
      </c>
      <c r="Y696">
        <f>((AT696*0.75)*11)</f>
        <v>8.249999999999999E-2</v>
      </c>
      <c r="AA696">
        <v>0</v>
      </c>
      <c r="AB696">
        <v>789.86</v>
      </c>
      <c r="AC696">
        <v>515.51</v>
      </c>
      <c r="AD696">
        <v>0</v>
      </c>
      <c r="AE696">
        <v>0</v>
      </c>
      <c r="AF696">
        <v>789.86</v>
      </c>
      <c r="AG696">
        <v>515.51</v>
      </c>
      <c r="AH696">
        <v>0</v>
      </c>
      <c r="AI696">
        <v>1</v>
      </c>
      <c r="AJ696">
        <v>1</v>
      </c>
      <c r="AK696">
        <v>1</v>
      </c>
      <c r="AL696">
        <v>1</v>
      </c>
      <c r="AM696">
        <v>-2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3</v>
      </c>
      <c r="AT696">
        <v>0.01</v>
      </c>
      <c r="AU696" t="s">
        <v>32</v>
      </c>
      <c r="AV696">
        <v>0</v>
      </c>
      <c r="AW696">
        <v>2</v>
      </c>
      <c r="AX696">
        <v>150197878</v>
      </c>
      <c r="AY696">
        <v>1</v>
      </c>
      <c r="AZ696">
        <v>0</v>
      </c>
      <c r="BA696">
        <v>696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V696">
        <v>0</v>
      </c>
      <c r="CW696">
        <f>ROUND(Y696*Source!I828,9)</f>
        <v>0.33</v>
      </c>
      <c r="CX696">
        <f>ROUND(Y696*Source!I828,9)</f>
        <v>0.33</v>
      </c>
      <c r="CY696">
        <f>AB696</f>
        <v>789.86</v>
      </c>
      <c r="CZ696">
        <f>AF696</f>
        <v>789.86</v>
      </c>
      <c r="DA696">
        <f>AJ696</f>
        <v>1</v>
      </c>
      <c r="DB696">
        <f>ROUND(((ROUND(AT696*CZ696,2)*0.75)*11),6)</f>
        <v>65.174999999999997</v>
      </c>
      <c r="DC696">
        <f>ROUND(((ROUND(AT696*AG696,2)*0.75)*11),6)</f>
        <v>42.57</v>
      </c>
      <c r="DD696" t="s">
        <v>3</v>
      </c>
      <c r="DE696" t="s">
        <v>3</v>
      </c>
      <c r="DF696">
        <f t="shared" si="138"/>
        <v>0</v>
      </c>
      <c r="DG696">
        <f t="shared" si="139"/>
        <v>260.64999999999998</v>
      </c>
      <c r="DH696">
        <f t="shared" si="140"/>
        <v>170.12</v>
      </c>
      <c r="DI696">
        <f t="shared" si="141"/>
        <v>0</v>
      </c>
      <c r="DJ696">
        <f>DG696</f>
        <v>260.64999999999998</v>
      </c>
      <c r="DK696">
        <v>0</v>
      </c>
      <c r="DL696" t="s">
        <v>3</v>
      </c>
      <c r="DM696">
        <v>0</v>
      </c>
      <c r="DN696" t="s">
        <v>3</v>
      </c>
      <c r="DO696">
        <v>0</v>
      </c>
    </row>
    <row r="697" spans="1:119" x14ac:dyDescent="0.2">
      <c r="A697">
        <f>ROW(Source!A828)</f>
        <v>828</v>
      </c>
      <c r="B697">
        <v>150194011</v>
      </c>
      <c r="C697">
        <v>150197866</v>
      </c>
      <c r="D697">
        <v>147297319</v>
      </c>
      <c r="E697">
        <v>1</v>
      </c>
      <c r="F697">
        <v>1</v>
      </c>
      <c r="G697">
        <v>35</v>
      </c>
      <c r="H697">
        <v>3</v>
      </c>
      <c r="I697" t="s">
        <v>738</v>
      </c>
      <c r="J697" t="s">
        <v>739</v>
      </c>
      <c r="K697" t="s">
        <v>740</v>
      </c>
      <c r="L697">
        <v>1346</v>
      </c>
      <c r="N697">
        <v>1009</v>
      </c>
      <c r="O697" t="s">
        <v>741</v>
      </c>
      <c r="P697" t="s">
        <v>741</v>
      </c>
      <c r="Q697">
        <v>1</v>
      </c>
      <c r="W697">
        <v>0</v>
      </c>
      <c r="X697">
        <v>1286462142</v>
      </c>
      <c r="Y697">
        <f>((AT697*1)*11)</f>
        <v>2.1999999999999999E-2</v>
      </c>
      <c r="AA697">
        <v>412.97</v>
      </c>
      <c r="AB697">
        <v>0</v>
      </c>
      <c r="AC697">
        <v>0</v>
      </c>
      <c r="AD697">
        <v>0</v>
      </c>
      <c r="AE697">
        <v>412.97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M697">
        <v>-2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3</v>
      </c>
      <c r="AT697">
        <v>2E-3</v>
      </c>
      <c r="AU697" t="s">
        <v>31</v>
      </c>
      <c r="AV697">
        <v>0</v>
      </c>
      <c r="AW697">
        <v>2</v>
      </c>
      <c r="AX697">
        <v>150197879</v>
      </c>
      <c r="AY697">
        <v>1</v>
      </c>
      <c r="AZ697">
        <v>0</v>
      </c>
      <c r="BA697">
        <v>697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V697">
        <v>0</v>
      </c>
      <c r="CW697">
        <v>0</v>
      </c>
      <c r="CX697">
        <f>ROUND(Y697*Source!I828,9)</f>
        <v>8.7999999999999995E-2</v>
      </c>
      <c r="CY697">
        <f>AA697</f>
        <v>412.97</v>
      </c>
      <c r="CZ697">
        <f>AE697</f>
        <v>412.97</v>
      </c>
      <c r="DA697">
        <f>AI697</f>
        <v>1</v>
      </c>
      <c r="DB697">
        <f>ROUND(((ROUND(AT697*CZ697,2)*1)*11),6)</f>
        <v>9.1300000000000008</v>
      </c>
      <c r="DC697">
        <f>ROUND(((ROUND(AT697*AG697,2)*1)*11),6)</f>
        <v>0</v>
      </c>
      <c r="DD697" t="s">
        <v>3</v>
      </c>
      <c r="DE697" t="s">
        <v>3</v>
      </c>
      <c r="DF697">
        <f t="shared" si="138"/>
        <v>36.340000000000003</v>
      </c>
      <c r="DG697">
        <f t="shared" si="139"/>
        <v>0</v>
      </c>
      <c r="DH697">
        <f t="shared" si="140"/>
        <v>0</v>
      </c>
      <c r="DI697">
        <f t="shared" si="141"/>
        <v>0</v>
      </c>
      <c r="DJ697">
        <f>DF697</f>
        <v>36.340000000000003</v>
      </c>
      <c r="DK697">
        <v>0</v>
      </c>
      <c r="DL697" t="s">
        <v>3</v>
      </c>
      <c r="DM697">
        <v>0</v>
      </c>
      <c r="DN697" t="s">
        <v>3</v>
      </c>
      <c r="DO697">
        <v>0</v>
      </c>
    </row>
    <row r="698" spans="1:119" x14ac:dyDescent="0.2">
      <c r="A698">
        <f>ROW(Source!A828)</f>
        <v>828</v>
      </c>
      <c r="B698">
        <v>150194011</v>
      </c>
      <c r="C698">
        <v>150197866</v>
      </c>
      <c r="D698">
        <v>147297226</v>
      </c>
      <c r="E698">
        <v>1</v>
      </c>
      <c r="F698">
        <v>1</v>
      </c>
      <c r="G698">
        <v>35</v>
      </c>
      <c r="H698">
        <v>3</v>
      </c>
      <c r="I698" t="s">
        <v>742</v>
      </c>
      <c r="J698" t="s">
        <v>743</v>
      </c>
      <c r="K698" t="s">
        <v>744</v>
      </c>
      <c r="L698">
        <v>1346</v>
      </c>
      <c r="N698">
        <v>1009</v>
      </c>
      <c r="O698" t="s">
        <v>741</v>
      </c>
      <c r="P698" t="s">
        <v>741</v>
      </c>
      <c r="Q698">
        <v>1</v>
      </c>
      <c r="W698">
        <v>0</v>
      </c>
      <c r="X698">
        <v>-1814974188</v>
      </c>
      <c r="Y698">
        <f>((AT698*1)*11)</f>
        <v>1.0999999999999999E-2</v>
      </c>
      <c r="AA698">
        <v>271.95999999999998</v>
      </c>
      <c r="AB698">
        <v>0</v>
      </c>
      <c r="AC698">
        <v>0</v>
      </c>
      <c r="AD698">
        <v>0</v>
      </c>
      <c r="AE698">
        <v>271.95999999999998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M698">
        <v>-2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3</v>
      </c>
      <c r="AT698">
        <v>1E-3</v>
      </c>
      <c r="AU698" t="s">
        <v>31</v>
      </c>
      <c r="AV698">
        <v>0</v>
      </c>
      <c r="AW698">
        <v>2</v>
      </c>
      <c r="AX698">
        <v>150197880</v>
      </c>
      <c r="AY698">
        <v>1</v>
      </c>
      <c r="AZ698">
        <v>0</v>
      </c>
      <c r="BA698">
        <v>698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V698">
        <v>0</v>
      </c>
      <c r="CW698">
        <v>0</v>
      </c>
      <c r="CX698">
        <f>ROUND(Y698*Source!I828,9)</f>
        <v>4.3999999999999997E-2</v>
      </c>
      <c r="CY698">
        <f>AA698</f>
        <v>271.95999999999998</v>
      </c>
      <c r="CZ698">
        <f>AE698</f>
        <v>271.95999999999998</v>
      </c>
      <c r="DA698">
        <f>AI698</f>
        <v>1</v>
      </c>
      <c r="DB698">
        <f>ROUND(((ROUND(AT698*CZ698,2)*1)*11),6)</f>
        <v>2.97</v>
      </c>
      <c r="DC698">
        <f>ROUND(((ROUND(AT698*AG698,2)*1)*11),6)</f>
        <v>0</v>
      </c>
      <c r="DD698" t="s">
        <v>3</v>
      </c>
      <c r="DE698" t="s">
        <v>3</v>
      </c>
      <c r="DF698">
        <f t="shared" si="138"/>
        <v>11.97</v>
      </c>
      <c r="DG698">
        <f t="shared" si="139"/>
        <v>0</v>
      </c>
      <c r="DH698">
        <f t="shared" si="140"/>
        <v>0</v>
      </c>
      <c r="DI698">
        <f t="shared" si="141"/>
        <v>0</v>
      </c>
      <c r="DJ698">
        <f>DF698</f>
        <v>11.97</v>
      </c>
      <c r="DK698">
        <v>0</v>
      </c>
      <c r="DL698" t="s">
        <v>3</v>
      </c>
      <c r="DM698">
        <v>0</v>
      </c>
      <c r="DN698" t="s">
        <v>3</v>
      </c>
      <c r="DO698">
        <v>0</v>
      </c>
    </row>
    <row r="699" spans="1:119" x14ac:dyDescent="0.2">
      <c r="A699">
        <f>ROW(Source!A828)</f>
        <v>828</v>
      </c>
      <c r="B699">
        <v>150194011</v>
      </c>
      <c r="C699">
        <v>150197866</v>
      </c>
      <c r="D699">
        <v>147297361</v>
      </c>
      <c r="E699">
        <v>1</v>
      </c>
      <c r="F699">
        <v>1</v>
      </c>
      <c r="G699">
        <v>35</v>
      </c>
      <c r="H699">
        <v>3</v>
      </c>
      <c r="I699" t="s">
        <v>748</v>
      </c>
      <c r="J699" t="s">
        <v>749</v>
      </c>
      <c r="K699" t="s">
        <v>750</v>
      </c>
      <c r="L699">
        <v>1327</v>
      </c>
      <c r="N699">
        <v>1005</v>
      </c>
      <c r="O699" t="s">
        <v>751</v>
      </c>
      <c r="P699" t="s">
        <v>751</v>
      </c>
      <c r="Q699">
        <v>1</v>
      </c>
      <c r="W699">
        <v>0</v>
      </c>
      <c r="X699">
        <v>1402440005</v>
      </c>
      <c r="Y699">
        <f>((AT699*1)*11)</f>
        <v>0.22</v>
      </c>
      <c r="AA699">
        <v>48.08</v>
      </c>
      <c r="AB699">
        <v>0</v>
      </c>
      <c r="AC699">
        <v>0</v>
      </c>
      <c r="AD699">
        <v>0</v>
      </c>
      <c r="AE699">
        <v>48.08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1</v>
      </c>
      <c r="AL699">
        <v>1</v>
      </c>
      <c r="AM699">
        <v>-2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0.02</v>
      </c>
      <c r="AU699" t="s">
        <v>31</v>
      </c>
      <c r="AV699">
        <v>0</v>
      </c>
      <c r="AW699">
        <v>2</v>
      </c>
      <c r="AX699">
        <v>150197881</v>
      </c>
      <c r="AY699">
        <v>1</v>
      </c>
      <c r="AZ699">
        <v>0</v>
      </c>
      <c r="BA699">
        <v>699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V699">
        <v>0</v>
      </c>
      <c r="CW699">
        <v>0</v>
      </c>
      <c r="CX699">
        <f>ROUND(Y699*Source!I828,9)</f>
        <v>0.88</v>
      </c>
      <c r="CY699">
        <f>AA699</f>
        <v>48.08</v>
      </c>
      <c r="CZ699">
        <f>AE699</f>
        <v>48.08</v>
      </c>
      <c r="DA699">
        <f>AI699</f>
        <v>1</v>
      </c>
      <c r="DB699">
        <f>ROUND(((ROUND(AT699*CZ699,2)*1)*11),6)</f>
        <v>10.56</v>
      </c>
      <c r="DC699">
        <f>ROUND(((ROUND(AT699*AG699,2)*1)*11),6)</f>
        <v>0</v>
      </c>
      <c r="DD699" t="s">
        <v>3</v>
      </c>
      <c r="DE699" t="s">
        <v>3</v>
      </c>
      <c r="DF699">
        <f t="shared" si="138"/>
        <v>42.31</v>
      </c>
      <c r="DG699">
        <f t="shared" si="139"/>
        <v>0</v>
      </c>
      <c r="DH699">
        <f t="shared" si="140"/>
        <v>0</v>
      </c>
      <c r="DI699">
        <f t="shared" si="141"/>
        <v>0</v>
      </c>
      <c r="DJ699">
        <f>DF699</f>
        <v>42.31</v>
      </c>
      <c r="DK699">
        <v>0</v>
      </c>
      <c r="DL699" t="s">
        <v>3</v>
      </c>
      <c r="DM699">
        <v>0</v>
      </c>
      <c r="DN699" t="s">
        <v>3</v>
      </c>
      <c r="DO699">
        <v>0</v>
      </c>
    </row>
    <row r="700" spans="1:119" x14ac:dyDescent="0.2">
      <c r="A700">
        <f>ROW(Source!A829)</f>
        <v>829</v>
      </c>
      <c r="B700">
        <v>150194011</v>
      </c>
      <c r="C700">
        <v>150197882</v>
      </c>
      <c r="D700">
        <v>147282019</v>
      </c>
      <c r="E700">
        <v>35</v>
      </c>
      <c r="F700">
        <v>1</v>
      </c>
      <c r="G700">
        <v>35</v>
      </c>
      <c r="H700">
        <v>1</v>
      </c>
      <c r="I700" t="s">
        <v>727</v>
      </c>
      <c r="J700" t="s">
        <v>3</v>
      </c>
      <c r="K700" t="s">
        <v>728</v>
      </c>
      <c r="L700">
        <v>1191</v>
      </c>
      <c r="N700">
        <v>1013</v>
      </c>
      <c r="O700" t="s">
        <v>729</v>
      </c>
      <c r="P700" t="s">
        <v>729</v>
      </c>
      <c r="Q700">
        <v>1</v>
      </c>
      <c r="W700">
        <v>0</v>
      </c>
      <c r="X700">
        <v>476480486</v>
      </c>
      <c r="Y700">
        <f>(AT700*0.7)</f>
        <v>0.25900000000000001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M700">
        <v>-2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3</v>
      </c>
      <c r="AT700">
        <v>0.37</v>
      </c>
      <c r="AU700" t="s">
        <v>22</v>
      </c>
      <c r="AV700">
        <v>1</v>
      </c>
      <c r="AW700">
        <v>2</v>
      </c>
      <c r="AX700">
        <v>150197897</v>
      </c>
      <c r="AY700">
        <v>1</v>
      </c>
      <c r="AZ700">
        <v>0</v>
      </c>
      <c r="BA700">
        <v>700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U700">
        <f>ROUND(AT700*Source!I829*AH700*AL700,2)</f>
        <v>0</v>
      </c>
      <c r="CV700">
        <f>ROUND(Y700*Source!I829,9)</f>
        <v>1.036</v>
      </c>
      <c r="CW700">
        <v>0</v>
      </c>
      <c r="CX700">
        <f>ROUND(Y700*Source!I829,9)</f>
        <v>1.036</v>
      </c>
      <c r="CY700">
        <f>AD700</f>
        <v>0</v>
      </c>
      <c r="CZ700">
        <f>AH700</f>
        <v>0</v>
      </c>
      <c r="DA700">
        <f>AL700</f>
        <v>1</v>
      </c>
      <c r="DB700">
        <f>ROUND((ROUND(AT700*CZ700,2)*0.7),6)</f>
        <v>0</v>
      </c>
      <c r="DC700">
        <f>ROUND((ROUND(AT700*AG700,2)*0.7),6)</f>
        <v>0</v>
      </c>
      <c r="DD700" t="s">
        <v>3</v>
      </c>
      <c r="DE700" t="s">
        <v>3</v>
      </c>
      <c r="DF700">
        <f t="shared" si="138"/>
        <v>0</v>
      </c>
      <c r="DG700">
        <f t="shared" si="139"/>
        <v>0</v>
      </c>
      <c r="DH700">
        <f t="shared" si="140"/>
        <v>0</v>
      </c>
      <c r="DI700">
        <f t="shared" si="141"/>
        <v>0</v>
      </c>
      <c r="DJ700">
        <f>DI700</f>
        <v>0</v>
      </c>
      <c r="DK700">
        <v>0</v>
      </c>
      <c r="DL700" t="s">
        <v>3</v>
      </c>
      <c r="DM700">
        <v>0</v>
      </c>
      <c r="DN700" t="s">
        <v>3</v>
      </c>
      <c r="DO700">
        <v>0</v>
      </c>
    </row>
    <row r="701" spans="1:119" x14ac:dyDescent="0.2">
      <c r="A701">
        <f>ROW(Source!A829)</f>
        <v>829</v>
      </c>
      <c r="B701">
        <v>150194011</v>
      </c>
      <c r="C701">
        <v>150197882</v>
      </c>
      <c r="D701">
        <v>147295400</v>
      </c>
      <c r="E701">
        <v>1</v>
      </c>
      <c r="F701">
        <v>1</v>
      </c>
      <c r="G701">
        <v>35</v>
      </c>
      <c r="H701">
        <v>2</v>
      </c>
      <c r="I701" t="s">
        <v>730</v>
      </c>
      <c r="J701" t="s">
        <v>731</v>
      </c>
      <c r="K701" t="s">
        <v>732</v>
      </c>
      <c r="L701">
        <v>1368</v>
      </c>
      <c r="N701">
        <v>1011</v>
      </c>
      <c r="O701" t="s">
        <v>733</v>
      </c>
      <c r="P701" t="s">
        <v>733</v>
      </c>
      <c r="Q701">
        <v>1</v>
      </c>
      <c r="W701">
        <v>0</v>
      </c>
      <c r="X701">
        <v>-1123321947</v>
      </c>
      <c r="Y701">
        <f>(AT701*0.7)</f>
        <v>2.7999999999999997E-2</v>
      </c>
      <c r="AA701">
        <v>0</v>
      </c>
      <c r="AB701">
        <v>789.86</v>
      </c>
      <c r="AC701">
        <v>515.51</v>
      </c>
      <c r="AD701">
        <v>0</v>
      </c>
      <c r="AE701">
        <v>0</v>
      </c>
      <c r="AF701">
        <v>789.86</v>
      </c>
      <c r="AG701">
        <v>515.51</v>
      </c>
      <c r="AH701">
        <v>0</v>
      </c>
      <c r="AI701">
        <v>1</v>
      </c>
      <c r="AJ701">
        <v>1</v>
      </c>
      <c r="AK701">
        <v>1</v>
      </c>
      <c r="AL701">
        <v>1</v>
      </c>
      <c r="AM701">
        <v>-2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0.04</v>
      </c>
      <c r="AU701" t="s">
        <v>22</v>
      </c>
      <c r="AV701">
        <v>0</v>
      </c>
      <c r="AW701">
        <v>2</v>
      </c>
      <c r="AX701">
        <v>150197898</v>
      </c>
      <c r="AY701">
        <v>1</v>
      </c>
      <c r="AZ701">
        <v>0</v>
      </c>
      <c r="BA701">
        <v>701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V701">
        <v>0</v>
      </c>
      <c r="CW701">
        <f>ROUND(Y701*Source!I829,9)</f>
        <v>0.112</v>
      </c>
      <c r="CX701">
        <f>ROUND(Y701*Source!I829,9)</f>
        <v>0.112</v>
      </c>
      <c r="CY701">
        <f>AB701</f>
        <v>789.86</v>
      </c>
      <c r="CZ701">
        <f>AF701</f>
        <v>789.86</v>
      </c>
      <c r="DA701">
        <f>AJ701</f>
        <v>1</v>
      </c>
      <c r="DB701">
        <f>ROUND((ROUND(AT701*CZ701,2)*0.7),6)</f>
        <v>22.113</v>
      </c>
      <c r="DC701">
        <f>ROUND((ROUND(AT701*AG701,2)*0.7),6)</f>
        <v>14.433999999999999</v>
      </c>
      <c r="DD701" t="s">
        <v>3</v>
      </c>
      <c r="DE701" t="s">
        <v>3</v>
      </c>
      <c r="DF701">
        <f t="shared" si="138"/>
        <v>0</v>
      </c>
      <c r="DG701">
        <f t="shared" si="139"/>
        <v>88.46</v>
      </c>
      <c r="DH701">
        <f t="shared" si="140"/>
        <v>57.74</v>
      </c>
      <c r="DI701">
        <f t="shared" si="141"/>
        <v>0</v>
      </c>
      <c r="DJ701">
        <f>DG701</f>
        <v>88.46</v>
      </c>
      <c r="DK701">
        <v>0</v>
      </c>
      <c r="DL701" t="s">
        <v>3</v>
      </c>
      <c r="DM701">
        <v>0</v>
      </c>
      <c r="DN701" t="s">
        <v>3</v>
      </c>
      <c r="DO701">
        <v>0</v>
      </c>
    </row>
    <row r="702" spans="1:119" x14ac:dyDescent="0.2">
      <c r="A702">
        <f>ROW(Source!A829)</f>
        <v>829</v>
      </c>
      <c r="B702">
        <v>150194011</v>
      </c>
      <c r="C702">
        <v>150197882</v>
      </c>
      <c r="D702">
        <v>147284500</v>
      </c>
      <c r="E702">
        <v>35</v>
      </c>
      <c r="F702">
        <v>1</v>
      </c>
      <c r="G702">
        <v>35</v>
      </c>
      <c r="H702">
        <v>3</v>
      </c>
      <c r="I702" t="s">
        <v>734</v>
      </c>
      <c r="J702" t="s">
        <v>735</v>
      </c>
      <c r="K702" t="s">
        <v>736</v>
      </c>
      <c r="L702">
        <v>1348</v>
      </c>
      <c r="N702">
        <v>1009</v>
      </c>
      <c r="O702" t="s">
        <v>737</v>
      </c>
      <c r="P702" t="s">
        <v>737</v>
      </c>
      <c r="Q702">
        <v>1000</v>
      </c>
      <c r="W702">
        <v>0</v>
      </c>
      <c r="X702">
        <v>2010614181</v>
      </c>
      <c r="Y702">
        <f>(AT702*1)</f>
        <v>1.9999999999999999E-6</v>
      </c>
      <c r="AA702">
        <v>1945282.38</v>
      </c>
      <c r="AB702">
        <v>0</v>
      </c>
      <c r="AC702">
        <v>0</v>
      </c>
      <c r="AD702">
        <v>0</v>
      </c>
      <c r="AE702">
        <v>1945282.38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M702">
        <v>-2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3</v>
      </c>
      <c r="AT702">
        <v>1.9999999999999999E-6</v>
      </c>
      <c r="AU702" t="s">
        <v>21</v>
      </c>
      <c r="AV702">
        <v>0</v>
      </c>
      <c r="AW702">
        <v>2</v>
      </c>
      <c r="AX702">
        <v>150197899</v>
      </c>
      <c r="AY702">
        <v>2</v>
      </c>
      <c r="AZ702">
        <v>22528</v>
      </c>
      <c r="BA702">
        <v>702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V702">
        <v>0</v>
      </c>
      <c r="CW702">
        <v>0</v>
      </c>
      <c r="CX702">
        <f>ROUND(Y702*Source!I829,9)</f>
        <v>7.9999999999999996E-6</v>
      </c>
      <c r="CY702">
        <f>AA702</f>
        <v>1945282.38</v>
      </c>
      <c r="CZ702">
        <f>AE702</f>
        <v>1945282.38</v>
      </c>
      <c r="DA702">
        <f>AI702</f>
        <v>1</v>
      </c>
      <c r="DB702">
        <f>ROUND((ROUND(AT702*CZ702,2)*1),6)</f>
        <v>3.89</v>
      </c>
      <c r="DC702">
        <f>ROUND((ROUND(AT702*AG702,2)*1),6)</f>
        <v>0</v>
      </c>
      <c r="DD702" t="s">
        <v>3</v>
      </c>
      <c r="DE702" t="s">
        <v>3</v>
      </c>
      <c r="DF702">
        <f t="shared" si="138"/>
        <v>15.56</v>
      </c>
      <c r="DG702">
        <f t="shared" si="139"/>
        <v>0</v>
      </c>
      <c r="DH702">
        <f t="shared" si="140"/>
        <v>0</v>
      </c>
      <c r="DI702">
        <f t="shared" si="141"/>
        <v>0</v>
      </c>
      <c r="DJ702">
        <f>DF702</f>
        <v>15.56</v>
      </c>
      <c r="DK702">
        <v>0</v>
      </c>
      <c r="DL702" t="s">
        <v>3</v>
      </c>
      <c r="DM702">
        <v>0</v>
      </c>
      <c r="DN702" t="s">
        <v>3</v>
      </c>
      <c r="DO702">
        <v>0</v>
      </c>
    </row>
    <row r="703" spans="1:119" x14ac:dyDescent="0.2">
      <c r="A703">
        <f>ROW(Source!A829)</f>
        <v>829</v>
      </c>
      <c r="B703">
        <v>150194011</v>
      </c>
      <c r="C703">
        <v>150197882</v>
      </c>
      <c r="D703">
        <v>147297319</v>
      </c>
      <c r="E703">
        <v>1</v>
      </c>
      <c r="F703">
        <v>1</v>
      </c>
      <c r="G703">
        <v>35</v>
      </c>
      <c r="H703">
        <v>3</v>
      </c>
      <c r="I703" t="s">
        <v>738</v>
      </c>
      <c r="J703" t="s">
        <v>739</v>
      </c>
      <c r="K703" t="s">
        <v>740</v>
      </c>
      <c r="L703">
        <v>1346</v>
      </c>
      <c r="N703">
        <v>1009</v>
      </c>
      <c r="O703" t="s">
        <v>741</v>
      </c>
      <c r="P703" t="s">
        <v>741</v>
      </c>
      <c r="Q703">
        <v>1</v>
      </c>
      <c r="W703">
        <v>0</v>
      </c>
      <c r="X703">
        <v>1286462142</v>
      </c>
      <c r="Y703">
        <f>(AT703*1)</f>
        <v>4.0000000000000001E-3</v>
      </c>
      <c r="AA703">
        <v>412.97</v>
      </c>
      <c r="AB703">
        <v>0</v>
      </c>
      <c r="AC703">
        <v>0</v>
      </c>
      <c r="AD703">
        <v>0</v>
      </c>
      <c r="AE703">
        <v>412.97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1</v>
      </c>
      <c r="AL703">
        <v>1</v>
      </c>
      <c r="AM703">
        <v>-2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3</v>
      </c>
      <c r="AT703">
        <v>4.0000000000000001E-3</v>
      </c>
      <c r="AU703" t="s">
        <v>21</v>
      </c>
      <c r="AV703">
        <v>0</v>
      </c>
      <c r="AW703">
        <v>2</v>
      </c>
      <c r="AX703">
        <v>150197900</v>
      </c>
      <c r="AY703">
        <v>1</v>
      </c>
      <c r="AZ703">
        <v>0</v>
      </c>
      <c r="BA703">
        <v>703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V703">
        <v>0</v>
      </c>
      <c r="CW703">
        <v>0</v>
      </c>
      <c r="CX703">
        <f>ROUND(Y703*Source!I829,9)</f>
        <v>1.6E-2</v>
      </c>
      <c r="CY703">
        <f>AA703</f>
        <v>412.97</v>
      </c>
      <c r="CZ703">
        <f>AE703</f>
        <v>412.97</v>
      </c>
      <c r="DA703">
        <f>AI703</f>
        <v>1</v>
      </c>
      <c r="DB703">
        <f>ROUND((ROUND(AT703*CZ703,2)*1),6)</f>
        <v>1.65</v>
      </c>
      <c r="DC703">
        <f>ROUND((ROUND(AT703*AG703,2)*1),6)</f>
        <v>0</v>
      </c>
      <c r="DD703" t="s">
        <v>3</v>
      </c>
      <c r="DE703" t="s">
        <v>3</v>
      </c>
      <c r="DF703">
        <f t="shared" si="138"/>
        <v>6.61</v>
      </c>
      <c r="DG703">
        <f t="shared" si="139"/>
        <v>0</v>
      </c>
      <c r="DH703">
        <f t="shared" si="140"/>
        <v>0</v>
      </c>
      <c r="DI703">
        <f t="shared" si="141"/>
        <v>0</v>
      </c>
      <c r="DJ703">
        <f>DF703</f>
        <v>6.61</v>
      </c>
      <c r="DK703">
        <v>0</v>
      </c>
      <c r="DL703" t="s">
        <v>3</v>
      </c>
      <c r="DM703">
        <v>0</v>
      </c>
      <c r="DN703" t="s">
        <v>3</v>
      </c>
      <c r="DO703">
        <v>0</v>
      </c>
    </row>
    <row r="704" spans="1:119" x14ac:dyDescent="0.2">
      <c r="A704">
        <f>ROW(Source!A829)</f>
        <v>829</v>
      </c>
      <c r="B704">
        <v>150194011</v>
      </c>
      <c r="C704">
        <v>150197882</v>
      </c>
      <c r="D704">
        <v>147297226</v>
      </c>
      <c r="E704">
        <v>1</v>
      </c>
      <c r="F704">
        <v>1</v>
      </c>
      <c r="G704">
        <v>35</v>
      </c>
      <c r="H704">
        <v>3</v>
      </c>
      <c r="I704" t="s">
        <v>742</v>
      </c>
      <c r="J704" t="s">
        <v>743</v>
      </c>
      <c r="K704" t="s">
        <v>744</v>
      </c>
      <c r="L704">
        <v>1346</v>
      </c>
      <c r="N704">
        <v>1009</v>
      </c>
      <c r="O704" t="s">
        <v>741</v>
      </c>
      <c r="P704" t="s">
        <v>741</v>
      </c>
      <c r="Q704">
        <v>1</v>
      </c>
      <c r="W704">
        <v>0</v>
      </c>
      <c r="X704">
        <v>-1814974188</v>
      </c>
      <c r="Y704">
        <f>(AT704*1)</f>
        <v>2E-3</v>
      </c>
      <c r="AA704">
        <v>271.95999999999998</v>
      </c>
      <c r="AB704">
        <v>0</v>
      </c>
      <c r="AC704">
        <v>0</v>
      </c>
      <c r="AD704">
        <v>0</v>
      </c>
      <c r="AE704">
        <v>271.95999999999998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M704">
        <v>-2</v>
      </c>
      <c r="AN704">
        <v>0</v>
      </c>
      <c r="AO704">
        <v>1</v>
      </c>
      <c r="AP704">
        <v>1</v>
      </c>
      <c r="AQ704">
        <v>0</v>
      </c>
      <c r="AR704">
        <v>0</v>
      </c>
      <c r="AS704" t="s">
        <v>3</v>
      </c>
      <c r="AT704">
        <v>2E-3</v>
      </c>
      <c r="AU704" t="s">
        <v>21</v>
      </c>
      <c r="AV704">
        <v>0</v>
      </c>
      <c r="AW704">
        <v>2</v>
      </c>
      <c r="AX704">
        <v>150197901</v>
      </c>
      <c r="AY704">
        <v>1</v>
      </c>
      <c r="AZ704">
        <v>0</v>
      </c>
      <c r="BA704">
        <v>704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V704">
        <v>0</v>
      </c>
      <c r="CW704">
        <v>0</v>
      </c>
      <c r="CX704">
        <f>ROUND(Y704*Source!I829,9)</f>
        <v>8.0000000000000002E-3</v>
      </c>
      <c r="CY704">
        <f>AA704</f>
        <v>271.95999999999998</v>
      </c>
      <c r="CZ704">
        <f>AE704</f>
        <v>271.95999999999998</v>
      </c>
      <c r="DA704">
        <f>AI704</f>
        <v>1</v>
      </c>
      <c r="DB704">
        <f>ROUND((ROUND(AT704*CZ704,2)*1),6)</f>
        <v>0.54</v>
      </c>
      <c r="DC704">
        <f>ROUND((ROUND(AT704*AG704,2)*1),6)</f>
        <v>0</v>
      </c>
      <c r="DD704" t="s">
        <v>3</v>
      </c>
      <c r="DE704" t="s">
        <v>3</v>
      </c>
      <c r="DF704">
        <f t="shared" si="138"/>
        <v>2.1800000000000002</v>
      </c>
      <c r="DG704">
        <f t="shared" si="139"/>
        <v>0</v>
      </c>
      <c r="DH704">
        <f t="shared" si="140"/>
        <v>0</v>
      </c>
      <c r="DI704">
        <f t="shared" si="141"/>
        <v>0</v>
      </c>
      <c r="DJ704">
        <f>DF704</f>
        <v>2.1800000000000002</v>
      </c>
      <c r="DK704">
        <v>0</v>
      </c>
      <c r="DL704" t="s">
        <v>3</v>
      </c>
      <c r="DM704">
        <v>0</v>
      </c>
      <c r="DN704" t="s">
        <v>3</v>
      </c>
      <c r="DO704">
        <v>0</v>
      </c>
    </row>
    <row r="705" spans="1:119" x14ac:dyDescent="0.2">
      <c r="A705">
        <f>ROW(Source!A829)</f>
        <v>829</v>
      </c>
      <c r="B705">
        <v>150194011</v>
      </c>
      <c r="C705">
        <v>150197882</v>
      </c>
      <c r="D705">
        <v>147297256</v>
      </c>
      <c r="E705">
        <v>1</v>
      </c>
      <c r="F705">
        <v>1</v>
      </c>
      <c r="G705">
        <v>35</v>
      </c>
      <c r="H705">
        <v>3</v>
      </c>
      <c r="I705" t="s">
        <v>745</v>
      </c>
      <c r="J705" t="s">
        <v>746</v>
      </c>
      <c r="K705" t="s">
        <v>747</v>
      </c>
      <c r="L705">
        <v>1346</v>
      </c>
      <c r="N705">
        <v>1009</v>
      </c>
      <c r="O705" t="s">
        <v>741</v>
      </c>
      <c r="P705" t="s">
        <v>741</v>
      </c>
      <c r="Q705">
        <v>1</v>
      </c>
      <c r="W705">
        <v>0</v>
      </c>
      <c r="X705">
        <v>-1116031774</v>
      </c>
      <c r="Y705">
        <f>(AT705*1)</f>
        <v>3.5000000000000001E-3</v>
      </c>
      <c r="AA705">
        <v>404.48</v>
      </c>
      <c r="AB705">
        <v>0</v>
      </c>
      <c r="AC705">
        <v>0</v>
      </c>
      <c r="AD705">
        <v>0</v>
      </c>
      <c r="AE705">
        <v>404.48</v>
      </c>
      <c r="AF705">
        <v>0</v>
      </c>
      <c r="AG705">
        <v>0</v>
      </c>
      <c r="AH705">
        <v>0</v>
      </c>
      <c r="AI705">
        <v>1</v>
      </c>
      <c r="AJ705">
        <v>1</v>
      </c>
      <c r="AK705">
        <v>1</v>
      </c>
      <c r="AL705">
        <v>1</v>
      </c>
      <c r="AM705">
        <v>-2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3</v>
      </c>
      <c r="AT705">
        <v>3.5000000000000001E-3</v>
      </c>
      <c r="AU705" t="s">
        <v>21</v>
      </c>
      <c r="AV705">
        <v>0</v>
      </c>
      <c r="AW705">
        <v>2</v>
      </c>
      <c r="AX705">
        <v>150197902</v>
      </c>
      <c r="AY705">
        <v>1</v>
      </c>
      <c r="AZ705">
        <v>0</v>
      </c>
      <c r="BA705">
        <v>705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V705">
        <v>0</v>
      </c>
      <c r="CW705">
        <v>0</v>
      </c>
      <c r="CX705">
        <f>ROUND(Y705*Source!I829,9)</f>
        <v>1.4E-2</v>
      </c>
      <c r="CY705">
        <f>AA705</f>
        <v>404.48</v>
      </c>
      <c r="CZ705">
        <f>AE705</f>
        <v>404.48</v>
      </c>
      <c r="DA705">
        <f>AI705</f>
        <v>1</v>
      </c>
      <c r="DB705">
        <f>ROUND((ROUND(AT705*CZ705,2)*1),6)</f>
        <v>1.42</v>
      </c>
      <c r="DC705">
        <f>ROUND((ROUND(AT705*AG705,2)*1),6)</f>
        <v>0</v>
      </c>
      <c r="DD705" t="s">
        <v>3</v>
      </c>
      <c r="DE705" t="s">
        <v>3</v>
      </c>
      <c r="DF705">
        <f t="shared" ref="DF705:DF768" si="145">ROUND(ROUND(AE705,2)*CX705,2)</f>
        <v>5.66</v>
      </c>
      <c r="DG705">
        <f t="shared" ref="DG705:DG768" si="146">ROUND(ROUND(AF705,2)*CX705,2)</f>
        <v>0</v>
      </c>
      <c r="DH705">
        <f t="shared" ref="DH705:DH768" si="147">ROUND(ROUND(AG705,2)*CX705,2)</f>
        <v>0</v>
      </c>
      <c r="DI705">
        <f t="shared" ref="DI705:DI768" si="148">ROUND(ROUND(AH705,2)*CX705,2)</f>
        <v>0</v>
      </c>
      <c r="DJ705">
        <f>DF705</f>
        <v>5.66</v>
      </c>
      <c r="DK705">
        <v>0</v>
      </c>
      <c r="DL705" t="s">
        <v>3</v>
      </c>
      <c r="DM705">
        <v>0</v>
      </c>
      <c r="DN705" t="s">
        <v>3</v>
      </c>
      <c r="DO705">
        <v>0</v>
      </c>
    </row>
    <row r="706" spans="1:119" x14ac:dyDescent="0.2">
      <c r="A706">
        <f>ROW(Source!A829)</f>
        <v>829</v>
      </c>
      <c r="B706">
        <v>150194011</v>
      </c>
      <c r="C706">
        <v>150197882</v>
      </c>
      <c r="D706">
        <v>147297361</v>
      </c>
      <c r="E706">
        <v>1</v>
      </c>
      <c r="F706">
        <v>1</v>
      </c>
      <c r="G706">
        <v>35</v>
      </c>
      <c r="H706">
        <v>3</v>
      </c>
      <c r="I706" t="s">
        <v>748</v>
      </c>
      <c r="J706" t="s">
        <v>749</v>
      </c>
      <c r="K706" t="s">
        <v>750</v>
      </c>
      <c r="L706">
        <v>1327</v>
      </c>
      <c r="N706">
        <v>1005</v>
      </c>
      <c r="O706" t="s">
        <v>751</v>
      </c>
      <c r="P706" t="s">
        <v>751</v>
      </c>
      <c r="Q706">
        <v>1</v>
      </c>
      <c r="W706">
        <v>0</v>
      </c>
      <c r="X706">
        <v>1402440005</v>
      </c>
      <c r="Y706">
        <f>(AT706*1)</f>
        <v>0.02</v>
      </c>
      <c r="AA706">
        <v>48.08</v>
      </c>
      <c r="AB706">
        <v>0</v>
      </c>
      <c r="AC706">
        <v>0</v>
      </c>
      <c r="AD706">
        <v>0</v>
      </c>
      <c r="AE706">
        <v>48.08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M706">
        <v>-2</v>
      </c>
      <c r="AN706">
        <v>0</v>
      </c>
      <c r="AO706">
        <v>1</v>
      </c>
      <c r="AP706">
        <v>1</v>
      </c>
      <c r="AQ706">
        <v>0</v>
      </c>
      <c r="AR706">
        <v>0</v>
      </c>
      <c r="AS706" t="s">
        <v>3</v>
      </c>
      <c r="AT706">
        <v>0.02</v>
      </c>
      <c r="AU706" t="s">
        <v>21</v>
      </c>
      <c r="AV706">
        <v>0</v>
      </c>
      <c r="AW706">
        <v>2</v>
      </c>
      <c r="AX706">
        <v>150197903</v>
      </c>
      <c r="AY706">
        <v>1</v>
      </c>
      <c r="AZ706">
        <v>0</v>
      </c>
      <c r="BA706">
        <v>706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V706">
        <v>0</v>
      </c>
      <c r="CW706">
        <v>0</v>
      </c>
      <c r="CX706">
        <f>ROUND(Y706*Source!I829,9)</f>
        <v>0.08</v>
      </c>
      <c r="CY706">
        <f>AA706</f>
        <v>48.08</v>
      </c>
      <c r="CZ706">
        <f>AE706</f>
        <v>48.08</v>
      </c>
      <c r="DA706">
        <f>AI706</f>
        <v>1</v>
      </c>
      <c r="DB706">
        <f>ROUND((ROUND(AT706*CZ706,2)*1),6)</f>
        <v>0.96</v>
      </c>
      <c r="DC706">
        <f>ROUND((ROUND(AT706*AG706,2)*1),6)</f>
        <v>0</v>
      </c>
      <c r="DD706" t="s">
        <v>3</v>
      </c>
      <c r="DE706" t="s">
        <v>3</v>
      </c>
      <c r="DF706">
        <f t="shared" si="145"/>
        <v>3.85</v>
      </c>
      <c r="DG706">
        <f t="shared" si="146"/>
        <v>0</v>
      </c>
      <c r="DH706">
        <f t="shared" si="147"/>
        <v>0</v>
      </c>
      <c r="DI706">
        <f t="shared" si="148"/>
        <v>0</v>
      </c>
      <c r="DJ706">
        <f>DF706</f>
        <v>3.85</v>
      </c>
      <c r="DK706">
        <v>0</v>
      </c>
      <c r="DL706" t="s">
        <v>3</v>
      </c>
      <c r="DM706">
        <v>0</v>
      </c>
      <c r="DN706" t="s">
        <v>3</v>
      </c>
      <c r="DO706">
        <v>0</v>
      </c>
    </row>
    <row r="707" spans="1:119" x14ac:dyDescent="0.2">
      <c r="A707">
        <f>ROW(Source!A830)</f>
        <v>830</v>
      </c>
      <c r="B707">
        <v>150194011</v>
      </c>
      <c r="C707">
        <v>150197904</v>
      </c>
      <c r="D707">
        <v>147282019</v>
      </c>
      <c r="E707">
        <v>35</v>
      </c>
      <c r="F707">
        <v>1</v>
      </c>
      <c r="G707">
        <v>35</v>
      </c>
      <c r="H707">
        <v>1</v>
      </c>
      <c r="I707" t="s">
        <v>727</v>
      </c>
      <c r="J707" t="s">
        <v>3</v>
      </c>
      <c r="K707" t="s">
        <v>728</v>
      </c>
      <c r="L707">
        <v>1191</v>
      </c>
      <c r="N707">
        <v>1013</v>
      </c>
      <c r="O707" t="s">
        <v>729</v>
      </c>
      <c r="P707" t="s">
        <v>729</v>
      </c>
      <c r="Q707">
        <v>1</v>
      </c>
      <c r="W707">
        <v>0</v>
      </c>
      <c r="X707">
        <v>476480486</v>
      </c>
      <c r="Y707">
        <f>(AT707*2)</f>
        <v>0.04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M707">
        <v>-2</v>
      </c>
      <c r="AN707">
        <v>0</v>
      </c>
      <c r="AO707">
        <v>1</v>
      </c>
      <c r="AP707">
        <v>1</v>
      </c>
      <c r="AQ707">
        <v>0</v>
      </c>
      <c r="AR707">
        <v>0</v>
      </c>
      <c r="AS707" t="s">
        <v>3</v>
      </c>
      <c r="AT707">
        <v>0.02</v>
      </c>
      <c r="AU707" t="s">
        <v>205</v>
      </c>
      <c r="AV707">
        <v>1</v>
      </c>
      <c r="AW707">
        <v>2</v>
      </c>
      <c r="AX707">
        <v>150197907</v>
      </c>
      <c r="AY707">
        <v>1</v>
      </c>
      <c r="AZ707">
        <v>0</v>
      </c>
      <c r="BA707">
        <v>707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U707">
        <f>ROUND(AT707*Source!I830*AH707*AL707,2)</f>
        <v>0</v>
      </c>
      <c r="CV707">
        <f>ROUND(Y707*Source!I830,9)</f>
        <v>8.0000000000000002E-3</v>
      </c>
      <c r="CW707">
        <v>0</v>
      </c>
      <c r="CX707">
        <f>ROUND(Y707*Source!I830,9)</f>
        <v>8.0000000000000002E-3</v>
      </c>
      <c r="CY707">
        <f>AD707</f>
        <v>0</v>
      </c>
      <c r="CZ707">
        <f>AH707</f>
        <v>0</v>
      </c>
      <c r="DA707">
        <f>AL707</f>
        <v>1</v>
      </c>
      <c r="DB707">
        <f>ROUND((ROUND(AT707*CZ707,2)*2),6)</f>
        <v>0</v>
      </c>
      <c r="DC707">
        <f>ROUND((ROUND(AT707*AG707,2)*2),6)</f>
        <v>0</v>
      </c>
      <c r="DD707" t="s">
        <v>3</v>
      </c>
      <c r="DE707" t="s">
        <v>3</v>
      </c>
      <c r="DF707">
        <f t="shared" si="145"/>
        <v>0</v>
      </c>
      <c r="DG707">
        <f t="shared" si="146"/>
        <v>0</v>
      </c>
      <c r="DH707">
        <f t="shared" si="147"/>
        <v>0</v>
      </c>
      <c r="DI707">
        <f t="shared" si="148"/>
        <v>0</v>
      </c>
      <c r="DJ707">
        <f>DI707</f>
        <v>0</v>
      </c>
      <c r="DK707">
        <v>0</v>
      </c>
      <c r="DL707" t="s">
        <v>3</v>
      </c>
      <c r="DM707">
        <v>0</v>
      </c>
      <c r="DN707" t="s">
        <v>3</v>
      </c>
      <c r="DO707">
        <v>0</v>
      </c>
    </row>
    <row r="708" spans="1:119" x14ac:dyDescent="0.2">
      <c r="A708">
        <f>ROW(Source!A831)</f>
        <v>831</v>
      </c>
      <c r="B708">
        <v>150194011</v>
      </c>
      <c r="C708">
        <v>150197908</v>
      </c>
      <c r="D708">
        <v>147282019</v>
      </c>
      <c r="E708">
        <v>35</v>
      </c>
      <c r="F708">
        <v>1</v>
      </c>
      <c r="G708">
        <v>35</v>
      </c>
      <c r="H708">
        <v>1</v>
      </c>
      <c r="I708" t="s">
        <v>727</v>
      </c>
      <c r="J708" t="s">
        <v>3</v>
      </c>
      <c r="K708" t="s">
        <v>728</v>
      </c>
      <c r="L708">
        <v>1191</v>
      </c>
      <c r="N708">
        <v>1013</v>
      </c>
      <c r="O708" t="s">
        <v>729</v>
      </c>
      <c r="P708" t="s">
        <v>729</v>
      </c>
      <c r="Q708">
        <v>1</v>
      </c>
      <c r="W708">
        <v>0</v>
      </c>
      <c r="X708">
        <v>476480486</v>
      </c>
      <c r="Y708">
        <f>AT708</f>
        <v>0.6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M708">
        <v>-2</v>
      </c>
      <c r="AN708">
        <v>0</v>
      </c>
      <c r="AO708">
        <v>1</v>
      </c>
      <c r="AP708">
        <v>1</v>
      </c>
      <c r="AQ708">
        <v>0</v>
      </c>
      <c r="AR708">
        <v>0</v>
      </c>
      <c r="AS708" t="s">
        <v>3</v>
      </c>
      <c r="AT708">
        <v>0.6</v>
      </c>
      <c r="AU708" t="s">
        <v>3</v>
      </c>
      <c r="AV708">
        <v>1</v>
      </c>
      <c r="AW708">
        <v>2</v>
      </c>
      <c r="AX708">
        <v>150197911</v>
      </c>
      <c r="AY708">
        <v>1</v>
      </c>
      <c r="AZ708">
        <v>0</v>
      </c>
      <c r="BA708">
        <v>708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U708">
        <f>ROUND(AT708*Source!I831*AH708*AL708,2)</f>
        <v>0</v>
      </c>
      <c r="CV708">
        <f>ROUND(Y708*Source!I831,9)</f>
        <v>0.12</v>
      </c>
      <c r="CW708">
        <v>0</v>
      </c>
      <c r="CX708">
        <f>ROUND(Y708*Source!I831,9)</f>
        <v>0.12</v>
      </c>
      <c r="CY708">
        <f>AD708</f>
        <v>0</v>
      </c>
      <c r="CZ708">
        <f>AH708</f>
        <v>0</v>
      </c>
      <c r="DA708">
        <f>AL708</f>
        <v>1</v>
      </c>
      <c r="DB708">
        <f>ROUND(ROUND(AT708*CZ708,2),6)</f>
        <v>0</v>
      </c>
      <c r="DC708">
        <f>ROUND(ROUND(AT708*AG708,2),6)</f>
        <v>0</v>
      </c>
      <c r="DD708" t="s">
        <v>3</v>
      </c>
      <c r="DE708" t="s">
        <v>3</v>
      </c>
      <c r="DF708">
        <f t="shared" si="145"/>
        <v>0</v>
      </c>
      <c r="DG708">
        <f t="shared" si="146"/>
        <v>0</v>
      </c>
      <c r="DH708">
        <f t="shared" si="147"/>
        <v>0</v>
      </c>
      <c r="DI708">
        <f t="shared" si="148"/>
        <v>0</v>
      </c>
      <c r="DJ708">
        <f>DI708</f>
        <v>0</v>
      </c>
      <c r="DK708">
        <v>0</v>
      </c>
      <c r="DL708" t="s">
        <v>3</v>
      </c>
      <c r="DM708">
        <v>0</v>
      </c>
      <c r="DN708" t="s">
        <v>3</v>
      </c>
      <c r="DO708">
        <v>0</v>
      </c>
    </row>
    <row r="709" spans="1:119" x14ac:dyDescent="0.2">
      <c r="A709">
        <f>ROW(Source!A832)</f>
        <v>832</v>
      </c>
      <c r="B709">
        <v>150194011</v>
      </c>
      <c r="C709">
        <v>150197912</v>
      </c>
      <c r="D709">
        <v>147282019</v>
      </c>
      <c r="E709">
        <v>35</v>
      </c>
      <c r="F709">
        <v>1</v>
      </c>
      <c r="G709">
        <v>35</v>
      </c>
      <c r="H709">
        <v>1</v>
      </c>
      <c r="I709" t="s">
        <v>727</v>
      </c>
      <c r="J709" t="s">
        <v>3</v>
      </c>
      <c r="K709" t="s">
        <v>728</v>
      </c>
      <c r="L709">
        <v>1191</v>
      </c>
      <c r="N709">
        <v>1013</v>
      </c>
      <c r="O709" t="s">
        <v>729</v>
      </c>
      <c r="P709" t="s">
        <v>729</v>
      </c>
      <c r="Q709">
        <v>1</v>
      </c>
      <c r="W709">
        <v>0</v>
      </c>
      <c r="X709">
        <v>476480486</v>
      </c>
      <c r="Y709">
        <f>(AT709*12)</f>
        <v>9.120000000000001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M709">
        <v>-2</v>
      </c>
      <c r="AN709">
        <v>0</v>
      </c>
      <c r="AO709">
        <v>1</v>
      </c>
      <c r="AP709">
        <v>1</v>
      </c>
      <c r="AQ709">
        <v>0</v>
      </c>
      <c r="AR709">
        <v>0</v>
      </c>
      <c r="AS709" t="s">
        <v>3</v>
      </c>
      <c r="AT709">
        <v>0.76</v>
      </c>
      <c r="AU709" t="s">
        <v>163</v>
      </c>
      <c r="AV709">
        <v>1</v>
      </c>
      <c r="AW709">
        <v>2</v>
      </c>
      <c r="AX709">
        <v>150197915</v>
      </c>
      <c r="AY709">
        <v>1</v>
      </c>
      <c r="AZ709">
        <v>0</v>
      </c>
      <c r="BA709">
        <v>709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U709">
        <f>ROUND(AT709*Source!I832*AH709*AL709,2)</f>
        <v>0</v>
      </c>
      <c r="CV709">
        <f>ROUND(Y709*Source!I832,9)</f>
        <v>793.44</v>
      </c>
      <c r="CW709">
        <v>0</v>
      </c>
      <c r="CX709">
        <f>ROUND(Y709*Source!I832,9)</f>
        <v>793.44</v>
      </c>
      <c r="CY709">
        <f>AD709</f>
        <v>0</v>
      </c>
      <c r="CZ709">
        <f>AH709</f>
        <v>0</v>
      </c>
      <c r="DA709">
        <f>AL709</f>
        <v>1</v>
      </c>
      <c r="DB709">
        <f>ROUND((ROUND(AT709*CZ709,2)*12),6)</f>
        <v>0</v>
      </c>
      <c r="DC709">
        <f>ROUND((ROUND(AT709*AG709,2)*12),6)</f>
        <v>0</v>
      </c>
      <c r="DD709" t="s">
        <v>3</v>
      </c>
      <c r="DE709" t="s">
        <v>3</v>
      </c>
      <c r="DF709">
        <f t="shared" si="145"/>
        <v>0</v>
      </c>
      <c r="DG709">
        <f t="shared" si="146"/>
        <v>0</v>
      </c>
      <c r="DH709">
        <f t="shared" si="147"/>
        <v>0</v>
      </c>
      <c r="DI709">
        <f t="shared" si="148"/>
        <v>0</v>
      </c>
      <c r="DJ709">
        <f>DI709</f>
        <v>0</v>
      </c>
      <c r="DK709">
        <v>0</v>
      </c>
      <c r="DL709" t="s">
        <v>3</v>
      </c>
      <c r="DM709">
        <v>0</v>
      </c>
      <c r="DN709" t="s">
        <v>3</v>
      </c>
      <c r="DO709">
        <v>0</v>
      </c>
    </row>
    <row r="710" spans="1:119" x14ac:dyDescent="0.2">
      <c r="A710">
        <f>ROW(Source!A833)</f>
        <v>833</v>
      </c>
      <c r="B710">
        <v>150194011</v>
      </c>
      <c r="C710">
        <v>150197916</v>
      </c>
      <c r="D710">
        <v>147282019</v>
      </c>
      <c r="E710">
        <v>35</v>
      </c>
      <c r="F710">
        <v>1</v>
      </c>
      <c r="G710">
        <v>35</v>
      </c>
      <c r="H710">
        <v>1</v>
      </c>
      <c r="I710" t="s">
        <v>727</v>
      </c>
      <c r="J710" t="s">
        <v>3</v>
      </c>
      <c r="K710" t="s">
        <v>728</v>
      </c>
      <c r="L710">
        <v>1191</v>
      </c>
      <c r="N710">
        <v>1013</v>
      </c>
      <c r="O710" t="s">
        <v>729</v>
      </c>
      <c r="P710" t="s">
        <v>729</v>
      </c>
      <c r="Q710">
        <v>1</v>
      </c>
      <c r="W710">
        <v>0</v>
      </c>
      <c r="X710">
        <v>476480486</v>
      </c>
      <c r="Y710">
        <f>((AT710*0.75)*11)</f>
        <v>0.32999999999999996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M710">
        <v>-2</v>
      </c>
      <c r="AN710">
        <v>0</v>
      </c>
      <c r="AO710">
        <v>1</v>
      </c>
      <c r="AP710">
        <v>1</v>
      </c>
      <c r="AQ710">
        <v>0</v>
      </c>
      <c r="AR710">
        <v>0</v>
      </c>
      <c r="AS710" t="s">
        <v>3</v>
      </c>
      <c r="AT710">
        <v>0.04</v>
      </c>
      <c r="AU710" t="s">
        <v>32</v>
      </c>
      <c r="AV710">
        <v>1</v>
      </c>
      <c r="AW710">
        <v>2</v>
      </c>
      <c r="AX710">
        <v>150197925</v>
      </c>
      <c r="AY710">
        <v>1</v>
      </c>
      <c r="AZ710">
        <v>0</v>
      </c>
      <c r="BA710">
        <v>710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U710">
        <f>ROUND(AT710*Source!I833*AH710*AL710,2)</f>
        <v>0</v>
      </c>
      <c r="CV710">
        <f>ROUND(Y710*Source!I833,9)</f>
        <v>46.86</v>
      </c>
      <c r="CW710">
        <v>0</v>
      </c>
      <c r="CX710">
        <f>ROUND(Y710*Source!I833,9)</f>
        <v>46.86</v>
      </c>
      <c r="CY710">
        <f>AD710</f>
        <v>0</v>
      </c>
      <c r="CZ710">
        <f>AH710</f>
        <v>0</v>
      </c>
      <c r="DA710">
        <f>AL710</f>
        <v>1</v>
      </c>
      <c r="DB710">
        <f>ROUND(((ROUND(AT710*CZ710,2)*0.75)*11),6)</f>
        <v>0</v>
      </c>
      <c r="DC710">
        <f>ROUND(((ROUND(AT710*AG710,2)*0.75)*11),6)</f>
        <v>0</v>
      </c>
      <c r="DD710" t="s">
        <v>3</v>
      </c>
      <c r="DE710" t="s">
        <v>3</v>
      </c>
      <c r="DF710">
        <f t="shared" si="145"/>
        <v>0</v>
      </c>
      <c r="DG710">
        <f t="shared" si="146"/>
        <v>0</v>
      </c>
      <c r="DH710">
        <f t="shared" si="147"/>
        <v>0</v>
      </c>
      <c r="DI710">
        <f t="shared" si="148"/>
        <v>0</v>
      </c>
      <c r="DJ710">
        <f>DI710</f>
        <v>0</v>
      </c>
      <c r="DK710">
        <v>0</v>
      </c>
      <c r="DL710" t="s">
        <v>3</v>
      </c>
      <c r="DM710">
        <v>0</v>
      </c>
      <c r="DN710" t="s">
        <v>3</v>
      </c>
      <c r="DO710">
        <v>0</v>
      </c>
    </row>
    <row r="711" spans="1:119" x14ac:dyDescent="0.2">
      <c r="A711">
        <f>ROW(Source!A833)</f>
        <v>833</v>
      </c>
      <c r="B711">
        <v>150194011</v>
      </c>
      <c r="C711">
        <v>150197916</v>
      </c>
      <c r="D711">
        <v>147295400</v>
      </c>
      <c r="E711">
        <v>1</v>
      </c>
      <c r="F711">
        <v>1</v>
      </c>
      <c r="G711">
        <v>35</v>
      </c>
      <c r="H711">
        <v>2</v>
      </c>
      <c r="I711" t="s">
        <v>730</v>
      </c>
      <c r="J711" t="s">
        <v>731</v>
      </c>
      <c r="K711" t="s">
        <v>732</v>
      </c>
      <c r="L711">
        <v>1368</v>
      </c>
      <c r="N711">
        <v>1011</v>
      </c>
      <c r="O711" t="s">
        <v>733</v>
      </c>
      <c r="P711" t="s">
        <v>733</v>
      </c>
      <c r="Q711">
        <v>1</v>
      </c>
      <c r="W711">
        <v>0</v>
      </c>
      <c r="X711">
        <v>-1123321947</v>
      </c>
      <c r="Y711">
        <f>((AT711*0.75)*11)</f>
        <v>4.1249999999999995E-2</v>
      </c>
      <c r="AA711">
        <v>0</v>
      </c>
      <c r="AB711">
        <v>789.86</v>
      </c>
      <c r="AC711">
        <v>515.51</v>
      </c>
      <c r="AD711">
        <v>0</v>
      </c>
      <c r="AE711">
        <v>0</v>
      </c>
      <c r="AF711">
        <v>789.86</v>
      </c>
      <c r="AG711">
        <v>515.51</v>
      </c>
      <c r="AH711">
        <v>0</v>
      </c>
      <c r="AI711">
        <v>1</v>
      </c>
      <c r="AJ711">
        <v>1</v>
      </c>
      <c r="AK711">
        <v>1</v>
      </c>
      <c r="AL711">
        <v>1</v>
      </c>
      <c r="AM711">
        <v>-2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3</v>
      </c>
      <c r="AT711">
        <v>5.0000000000000001E-3</v>
      </c>
      <c r="AU711" t="s">
        <v>32</v>
      </c>
      <c r="AV711">
        <v>0</v>
      </c>
      <c r="AW711">
        <v>2</v>
      </c>
      <c r="AX711">
        <v>150197926</v>
      </c>
      <c r="AY711">
        <v>1</v>
      </c>
      <c r="AZ711">
        <v>0</v>
      </c>
      <c r="BA711">
        <v>711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V711">
        <v>0</v>
      </c>
      <c r="CW711">
        <f>ROUND(Y711*Source!I833,9)</f>
        <v>5.8574999999999999</v>
      </c>
      <c r="CX711">
        <f>ROUND(Y711*Source!I833,9)</f>
        <v>5.8574999999999999</v>
      </c>
      <c r="CY711">
        <f>AB711</f>
        <v>789.86</v>
      </c>
      <c r="CZ711">
        <f>AF711</f>
        <v>789.86</v>
      </c>
      <c r="DA711">
        <f>AJ711</f>
        <v>1</v>
      </c>
      <c r="DB711">
        <f>ROUND(((ROUND(AT711*CZ711,2)*0.75)*11),6)</f>
        <v>32.587499999999999</v>
      </c>
      <c r="DC711">
        <f>ROUND(((ROUND(AT711*AG711,2)*0.75)*11),6)</f>
        <v>21.285</v>
      </c>
      <c r="DD711" t="s">
        <v>3</v>
      </c>
      <c r="DE711" t="s">
        <v>3</v>
      </c>
      <c r="DF711">
        <f t="shared" si="145"/>
        <v>0</v>
      </c>
      <c r="DG711">
        <f t="shared" si="146"/>
        <v>4626.6000000000004</v>
      </c>
      <c r="DH711">
        <f t="shared" si="147"/>
        <v>3019.6</v>
      </c>
      <c r="DI711">
        <f t="shared" si="148"/>
        <v>0</v>
      </c>
      <c r="DJ711">
        <f>DG711</f>
        <v>4626.6000000000004</v>
      </c>
      <c r="DK711">
        <v>0</v>
      </c>
      <c r="DL711" t="s">
        <v>3</v>
      </c>
      <c r="DM711">
        <v>0</v>
      </c>
      <c r="DN711" t="s">
        <v>3</v>
      </c>
      <c r="DO711">
        <v>0</v>
      </c>
    </row>
    <row r="712" spans="1:119" x14ac:dyDescent="0.2">
      <c r="A712">
        <f>ROW(Source!A833)</f>
        <v>833</v>
      </c>
      <c r="B712">
        <v>150194011</v>
      </c>
      <c r="C712">
        <v>150197916</v>
      </c>
      <c r="D712">
        <v>147297319</v>
      </c>
      <c r="E712">
        <v>1</v>
      </c>
      <c r="F712">
        <v>1</v>
      </c>
      <c r="G712">
        <v>35</v>
      </c>
      <c r="H712">
        <v>3</v>
      </c>
      <c r="I712" t="s">
        <v>738</v>
      </c>
      <c r="J712" t="s">
        <v>739</v>
      </c>
      <c r="K712" t="s">
        <v>740</v>
      </c>
      <c r="L712">
        <v>1346</v>
      </c>
      <c r="N712">
        <v>1009</v>
      </c>
      <c r="O712" t="s">
        <v>741</v>
      </c>
      <c r="P712" t="s">
        <v>741</v>
      </c>
      <c r="Q712">
        <v>1</v>
      </c>
      <c r="W712">
        <v>0</v>
      </c>
      <c r="X712">
        <v>1286462142</v>
      </c>
      <c r="Y712">
        <f>((AT712*1)*11)</f>
        <v>2.2000000000000001E-4</v>
      </c>
      <c r="AA712">
        <v>412.97</v>
      </c>
      <c r="AB712">
        <v>0</v>
      </c>
      <c r="AC712">
        <v>0</v>
      </c>
      <c r="AD712">
        <v>0</v>
      </c>
      <c r="AE712">
        <v>412.97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M712">
        <v>-2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3</v>
      </c>
      <c r="AT712">
        <v>2.0000000000000002E-5</v>
      </c>
      <c r="AU712" t="s">
        <v>31</v>
      </c>
      <c r="AV712">
        <v>0</v>
      </c>
      <c r="AW712">
        <v>2</v>
      </c>
      <c r="AX712">
        <v>150197927</v>
      </c>
      <c r="AY712">
        <v>1</v>
      </c>
      <c r="AZ712">
        <v>0</v>
      </c>
      <c r="BA712">
        <v>712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V712">
        <v>0</v>
      </c>
      <c r="CW712">
        <v>0</v>
      </c>
      <c r="CX712">
        <f>ROUND(Y712*Source!I833,9)</f>
        <v>3.124E-2</v>
      </c>
      <c r="CY712">
        <f>AA712</f>
        <v>412.97</v>
      </c>
      <c r="CZ712">
        <f>AE712</f>
        <v>412.97</v>
      </c>
      <c r="DA712">
        <f>AI712</f>
        <v>1</v>
      </c>
      <c r="DB712">
        <f>ROUND(((ROUND(AT712*CZ712,2)*1)*11),6)</f>
        <v>0.11</v>
      </c>
      <c r="DC712">
        <f>ROUND(((ROUND(AT712*AG712,2)*1)*11),6)</f>
        <v>0</v>
      </c>
      <c r="DD712" t="s">
        <v>3</v>
      </c>
      <c r="DE712" t="s">
        <v>3</v>
      </c>
      <c r="DF712">
        <f t="shared" si="145"/>
        <v>12.9</v>
      </c>
      <c r="DG712">
        <f t="shared" si="146"/>
        <v>0</v>
      </c>
      <c r="DH712">
        <f t="shared" si="147"/>
        <v>0</v>
      </c>
      <c r="DI712">
        <f t="shared" si="148"/>
        <v>0</v>
      </c>
      <c r="DJ712">
        <f>DF712</f>
        <v>12.9</v>
      </c>
      <c r="DK712">
        <v>0</v>
      </c>
      <c r="DL712" t="s">
        <v>3</v>
      </c>
      <c r="DM712">
        <v>0</v>
      </c>
      <c r="DN712" t="s">
        <v>3</v>
      </c>
      <c r="DO712">
        <v>0</v>
      </c>
    </row>
    <row r="713" spans="1:119" x14ac:dyDescent="0.2">
      <c r="A713">
        <f>ROW(Source!A833)</f>
        <v>833</v>
      </c>
      <c r="B713">
        <v>150194011</v>
      </c>
      <c r="C713">
        <v>150197916</v>
      </c>
      <c r="D713">
        <v>147297361</v>
      </c>
      <c r="E713">
        <v>1</v>
      </c>
      <c r="F713">
        <v>1</v>
      </c>
      <c r="G713">
        <v>35</v>
      </c>
      <c r="H713">
        <v>3</v>
      </c>
      <c r="I713" t="s">
        <v>748</v>
      </c>
      <c r="J713" t="s">
        <v>749</v>
      </c>
      <c r="K713" t="s">
        <v>750</v>
      </c>
      <c r="L713">
        <v>1327</v>
      </c>
      <c r="N713">
        <v>1005</v>
      </c>
      <c r="O713" t="s">
        <v>751</v>
      </c>
      <c r="P713" t="s">
        <v>751</v>
      </c>
      <c r="Q713">
        <v>1</v>
      </c>
      <c r="W713">
        <v>0</v>
      </c>
      <c r="X713">
        <v>1402440005</v>
      </c>
      <c r="Y713">
        <f>((AT713*1)*11)</f>
        <v>0.11</v>
      </c>
      <c r="AA713">
        <v>48.08</v>
      </c>
      <c r="AB713">
        <v>0</v>
      </c>
      <c r="AC713">
        <v>0</v>
      </c>
      <c r="AD713">
        <v>0</v>
      </c>
      <c r="AE713">
        <v>48.08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M713">
        <v>-2</v>
      </c>
      <c r="AN713">
        <v>0</v>
      </c>
      <c r="AO713">
        <v>1</v>
      </c>
      <c r="AP713">
        <v>1</v>
      </c>
      <c r="AQ713">
        <v>0</v>
      </c>
      <c r="AR713">
        <v>0</v>
      </c>
      <c r="AS713" t="s">
        <v>3</v>
      </c>
      <c r="AT713">
        <v>0.01</v>
      </c>
      <c r="AU713" t="s">
        <v>31</v>
      </c>
      <c r="AV713">
        <v>0</v>
      </c>
      <c r="AW713">
        <v>2</v>
      </c>
      <c r="AX713">
        <v>150197928</v>
      </c>
      <c r="AY713">
        <v>1</v>
      </c>
      <c r="AZ713">
        <v>0</v>
      </c>
      <c r="BA713">
        <v>713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V713">
        <v>0</v>
      </c>
      <c r="CW713">
        <v>0</v>
      </c>
      <c r="CX713">
        <f>ROUND(Y713*Source!I833,9)</f>
        <v>15.62</v>
      </c>
      <c r="CY713">
        <f>AA713</f>
        <v>48.08</v>
      </c>
      <c r="CZ713">
        <f>AE713</f>
        <v>48.08</v>
      </c>
      <c r="DA713">
        <f>AI713</f>
        <v>1</v>
      </c>
      <c r="DB713">
        <f>ROUND(((ROUND(AT713*CZ713,2)*1)*11),6)</f>
        <v>5.28</v>
      </c>
      <c r="DC713">
        <f>ROUND(((ROUND(AT713*AG713,2)*1)*11),6)</f>
        <v>0</v>
      </c>
      <c r="DD713" t="s">
        <v>3</v>
      </c>
      <c r="DE713" t="s">
        <v>3</v>
      </c>
      <c r="DF713">
        <f t="shared" si="145"/>
        <v>751.01</v>
      </c>
      <c r="DG713">
        <f t="shared" si="146"/>
        <v>0</v>
      </c>
      <c r="DH713">
        <f t="shared" si="147"/>
        <v>0</v>
      </c>
      <c r="DI713">
        <f t="shared" si="148"/>
        <v>0</v>
      </c>
      <c r="DJ713">
        <f>DF713</f>
        <v>751.01</v>
      </c>
      <c r="DK713">
        <v>0</v>
      </c>
      <c r="DL713" t="s">
        <v>3</v>
      </c>
      <c r="DM713">
        <v>0</v>
      </c>
      <c r="DN713" t="s">
        <v>3</v>
      </c>
      <c r="DO713">
        <v>0</v>
      </c>
    </row>
    <row r="714" spans="1:119" x14ac:dyDescent="0.2">
      <c r="A714">
        <f>ROW(Source!A834)</f>
        <v>834</v>
      </c>
      <c r="B714">
        <v>150194011</v>
      </c>
      <c r="C714">
        <v>150197929</v>
      </c>
      <c r="D714">
        <v>147282019</v>
      </c>
      <c r="E714">
        <v>35</v>
      </c>
      <c r="F714">
        <v>1</v>
      </c>
      <c r="G714">
        <v>35</v>
      </c>
      <c r="H714">
        <v>1</v>
      </c>
      <c r="I714" t="s">
        <v>727</v>
      </c>
      <c r="J714" t="s">
        <v>3</v>
      </c>
      <c r="K714" t="s">
        <v>728</v>
      </c>
      <c r="L714">
        <v>1191</v>
      </c>
      <c r="N714">
        <v>1013</v>
      </c>
      <c r="O714" t="s">
        <v>729</v>
      </c>
      <c r="P714" t="s">
        <v>729</v>
      </c>
      <c r="Q714">
        <v>1</v>
      </c>
      <c r="W714">
        <v>0</v>
      </c>
      <c r="X714">
        <v>476480486</v>
      </c>
      <c r="Y714">
        <f>(AT714*0.7)</f>
        <v>0.11199999999999999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1</v>
      </c>
      <c r="AJ714">
        <v>1</v>
      </c>
      <c r="AK714">
        <v>1</v>
      </c>
      <c r="AL714">
        <v>1</v>
      </c>
      <c r="AM714">
        <v>-2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3</v>
      </c>
      <c r="AT714">
        <v>0.16</v>
      </c>
      <c r="AU714" t="s">
        <v>22</v>
      </c>
      <c r="AV714">
        <v>1</v>
      </c>
      <c r="AW714">
        <v>2</v>
      </c>
      <c r="AX714">
        <v>150197938</v>
      </c>
      <c r="AY714">
        <v>1</v>
      </c>
      <c r="AZ714">
        <v>0</v>
      </c>
      <c r="BA714">
        <v>714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U714">
        <f>ROUND(AT714*Source!I834*AH714*AL714,2)</f>
        <v>0</v>
      </c>
      <c r="CV714">
        <f>ROUND(Y714*Source!I834,9)</f>
        <v>15.904</v>
      </c>
      <c r="CW714">
        <v>0</v>
      </c>
      <c r="CX714">
        <f>ROUND(Y714*Source!I834,9)</f>
        <v>15.904</v>
      </c>
      <c r="CY714">
        <f>AD714</f>
        <v>0</v>
      </c>
      <c r="CZ714">
        <f>AH714</f>
        <v>0</v>
      </c>
      <c r="DA714">
        <f>AL714</f>
        <v>1</v>
      </c>
      <c r="DB714">
        <f>ROUND((ROUND(AT714*CZ714,2)*0.7),6)</f>
        <v>0</v>
      </c>
      <c r="DC714">
        <f>ROUND((ROUND(AT714*AG714,2)*0.7),6)</f>
        <v>0</v>
      </c>
      <c r="DD714" t="s">
        <v>3</v>
      </c>
      <c r="DE714" t="s">
        <v>3</v>
      </c>
      <c r="DF714">
        <f t="shared" si="145"/>
        <v>0</v>
      </c>
      <c r="DG714">
        <f t="shared" si="146"/>
        <v>0</v>
      </c>
      <c r="DH714">
        <f t="shared" si="147"/>
        <v>0</v>
      </c>
      <c r="DI714">
        <f t="shared" si="148"/>
        <v>0</v>
      </c>
      <c r="DJ714">
        <f>DI714</f>
        <v>0</v>
      </c>
      <c r="DK714">
        <v>0</v>
      </c>
      <c r="DL714" t="s">
        <v>3</v>
      </c>
      <c r="DM714">
        <v>0</v>
      </c>
      <c r="DN714" t="s">
        <v>3</v>
      </c>
      <c r="DO714">
        <v>0</v>
      </c>
    </row>
    <row r="715" spans="1:119" x14ac:dyDescent="0.2">
      <c r="A715">
        <f>ROW(Source!A834)</f>
        <v>834</v>
      </c>
      <c r="B715">
        <v>150194011</v>
      </c>
      <c r="C715">
        <v>150197929</v>
      </c>
      <c r="D715">
        <v>147295400</v>
      </c>
      <c r="E715">
        <v>1</v>
      </c>
      <c r="F715">
        <v>1</v>
      </c>
      <c r="G715">
        <v>35</v>
      </c>
      <c r="H715">
        <v>2</v>
      </c>
      <c r="I715" t="s">
        <v>730</v>
      </c>
      <c r="J715" t="s">
        <v>731</v>
      </c>
      <c r="K715" t="s">
        <v>732</v>
      </c>
      <c r="L715">
        <v>1368</v>
      </c>
      <c r="N715">
        <v>1011</v>
      </c>
      <c r="O715" t="s">
        <v>733</v>
      </c>
      <c r="P715" t="s">
        <v>733</v>
      </c>
      <c r="Q715">
        <v>1</v>
      </c>
      <c r="W715">
        <v>0</v>
      </c>
      <c r="X715">
        <v>-1123321947</v>
      </c>
      <c r="Y715">
        <f>(AT715*0.7)</f>
        <v>1.3999999999999999E-2</v>
      </c>
      <c r="AA715">
        <v>0</v>
      </c>
      <c r="AB715">
        <v>789.86</v>
      </c>
      <c r="AC715">
        <v>515.51</v>
      </c>
      <c r="AD715">
        <v>0</v>
      </c>
      <c r="AE715">
        <v>0</v>
      </c>
      <c r="AF715">
        <v>789.86</v>
      </c>
      <c r="AG715">
        <v>515.51</v>
      </c>
      <c r="AH715">
        <v>0</v>
      </c>
      <c r="AI715">
        <v>1</v>
      </c>
      <c r="AJ715">
        <v>1</v>
      </c>
      <c r="AK715">
        <v>1</v>
      </c>
      <c r="AL715">
        <v>1</v>
      </c>
      <c r="AM715">
        <v>-2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3</v>
      </c>
      <c r="AT715">
        <v>0.02</v>
      </c>
      <c r="AU715" t="s">
        <v>22</v>
      </c>
      <c r="AV715">
        <v>0</v>
      </c>
      <c r="AW715">
        <v>2</v>
      </c>
      <c r="AX715">
        <v>150197939</v>
      </c>
      <c r="AY715">
        <v>1</v>
      </c>
      <c r="AZ715">
        <v>0</v>
      </c>
      <c r="BA715">
        <v>715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V715">
        <v>0</v>
      </c>
      <c r="CW715">
        <f>ROUND(Y715*Source!I834,9)</f>
        <v>1.988</v>
      </c>
      <c r="CX715">
        <f>ROUND(Y715*Source!I834,9)</f>
        <v>1.988</v>
      </c>
      <c r="CY715">
        <f>AB715</f>
        <v>789.86</v>
      </c>
      <c r="CZ715">
        <f>AF715</f>
        <v>789.86</v>
      </c>
      <c r="DA715">
        <f>AJ715</f>
        <v>1</v>
      </c>
      <c r="DB715">
        <f>ROUND((ROUND(AT715*CZ715,2)*0.7),6)</f>
        <v>11.06</v>
      </c>
      <c r="DC715">
        <f>ROUND((ROUND(AT715*AG715,2)*0.7),6)</f>
        <v>7.2169999999999996</v>
      </c>
      <c r="DD715" t="s">
        <v>3</v>
      </c>
      <c r="DE715" t="s">
        <v>3</v>
      </c>
      <c r="DF715">
        <f t="shared" si="145"/>
        <v>0</v>
      </c>
      <c r="DG715">
        <f t="shared" si="146"/>
        <v>1570.24</v>
      </c>
      <c r="DH715">
        <f t="shared" si="147"/>
        <v>1024.83</v>
      </c>
      <c r="DI715">
        <f t="shared" si="148"/>
        <v>0</v>
      </c>
      <c r="DJ715">
        <f>DG715</f>
        <v>1570.24</v>
      </c>
      <c r="DK715">
        <v>0</v>
      </c>
      <c r="DL715" t="s">
        <v>3</v>
      </c>
      <c r="DM715">
        <v>0</v>
      </c>
      <c r="DN715" t="s">
        <v>3</v>
      </c>
      <c r="DO715">
        <v>0</v>
      </c>
    </row>
    <row r="716" spans="1:119" x14ac:dyDescent="0.2">
      <c r="A716">
        <f>ROW(Source!A834)</f>
        <v>834</v>
      </c>
      <c r="B716">
        <v>150194011</v>
      </c>
      <c r="C716">
        <v>150197929</v>
      </c>
      <c r="D716">
        <v>147297319</v>
      </c>
      <c r="E716">
        <v>1</v>
      </c>
      <c r="F716">
        <v>1</v>
      </c>
      <c r="G716">
        <v>35</v>
      </c>
      <c r="H716">
        <v>3</v>
      </c>
      <c r="I716" t="s">
        <v>738</v>
      </c>
      <c r="J716" t="s">
        <v>739</v>
      </c>
      <c r="K716" t="s">
        <v>740</v>
      </c>
      <c r="L716">
        <v>1346</v>
      </c>
      <c r="N716">
        <v>1009</v>
      </c>
      <c r="O716" t="s">
        <v>741</v>
      </c>
      <c r="P716" t="s">
        <v>741</v>
      </c>
      <c r="Q716">
        <v>1</v>
      </c>
      <c r="W716">
        <v>0</v>
      </c>
      <c r="X716">
        <v>1286462142</v>
      </c>
      <c r="Y716">
        <f>(AT716*1)</f>
        <v>2.0000000000000002E-5</v>
      </c>
      <c r="AA716">
        <v>412.97</v>
      </c>
      <c r="AB716">
        <v>0</v>
      </c>
      <c r="AC716">
        <v>0</v>
      </c>
      <c r="AD716">
        <v>0</v>
      </c>
      <c r="AE716">
        <v>412.97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M716">
        <v>-2</v>
      </c>
      <c r="AN716">
        <v>0</v>
      </c>
      <c r="AO716">
        <v>1</v>
      </c>
      <c r="AP716">
        <v>1</v>
      </c>
      <c r="AQ716">
        <v>0</v>
      </c>
      <c r="AR716">
        <v>0</v>
      </c>
      <c r="AS716" t="s">
        <v>3</v>
      </c>
      <c r="AT716">
        <v>2.0000000000000002E-5</v>
      </c>
      <c r="AU716" t="s">
        <v>21</v>
      </c>
      <c r="AV716">
        <v>0</v>
      </c>
      <c r="AW716">
        <v>2</v>
      </c>
      <c r="AX716">
        <v>150197940</v>
      </c>
      <c r="AY716">
        <v>1</v>
      </c>
      <c r="AZ716">
        <v>0</v>
      </c>
      <c r="BA716">
        <v>716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V716">
        <v>0</v>
      </c>
      <c r="CW716">
        <v>0</v>
      </c>
      <c r="CX716">
        <f>ROUND(Y716*Source!I834,9)</f>
        <v>2.8400000000000001E-3</v>
      </c>
      <c r="CY716">
        <f>AA716</f>
        <v>412.97</v>
      </c>
      <c r="CZ716">
        <f>AE716</f>
        <v>412.97</v>
      </c>
      <c r="DA716">
        <f>AI716</f>
        <v>1</v>
      </c>
      <c r="DB716">
        <f>ROUND((ROUND(AT716*CZ716,2)*1),6)</f>
        <v>0.01</v>
      </c>
      <c r="DC716">
        <f>ROUND((ROUND(AT716*AG716,2)*1),6)</f>
        <v>0</v>
      </c>
      <c r="DD716" t="s">
        <v>3</v>
      </c>
      <c r="DE716" t="s">
        <v>3</v>
      </c>
      <c r="DF716">
        <f t="shared" si="145"/>
        <v>1.17</v>
      </c>
      <c r="DG716">
        <f t="shared" si="146"/>
        <v>0</v>
      </c>
      <c r="DH716">
        <f t="shared" si="147"/>
        <v>0</v>
      </c>
      <c r="DI716">
        <f t="shared" si="148"/>
        <v>0</v>
      </c>
      <c r="DJ716">
        <f>DF716</f>
        <v>1.17</v>
      </c>
      <c r="DK716">
        <v>0</v>
      </c>
      <c r="DL716" t="s">
        <v>3</v>
      </c>
      <c r="DM716">
        <v>0</v>
      </c>
      <c r="DN716" t="s">
        <v>3</v>
      </c>
      <c r="DO716">
        <v>0</v>
      </c>
    </row>
    <row r="717" spans="1:119" x14ac:dyDescent="0.2">
      <c r="A717">
        <f>ROW(Source!A834)</f>
        <v>834</v>
      </c>
      <c r="B717">
        <v>150194011</v>
      </c>
      <c r="C717">
        <v>150197929</v>
      </c>
      <c r="D717">
        <v>147297361</v>
      </c>
      <c r="E717">
        <v>1</v>
      </c>
      <c r="F717">
        <v>1</v>
      </c>
      <c r="G717">
        <v>35</v>
      </c>
      <c r="H717">
        <v>3</v>
      </c>
      <c r="I717" t="s">
        <v>748</v>
      </c>
      <c r="J717" t="s">
        <v>749</v>
      </c>
      <c r="K717" t="s">
        <v>750</v>
      </c>
      <c r="L717">
        <v>1327</v>
      </c>
      <c r="N717">
        <v>1005</v>
      </c>
      <c r="O717" t="s">
        <v>751</v>
      </c>
      <c r="P717" t="s">
        <v>751</v>
      </c>
      <c r="Q717">
        <v>1</v>
      </c>
      <c r="W717">
        <v>0</v>
      </c>
      <c r="X717">
        <v>1402440005</v>
      </c>
      <c r="Y717">
        <f>(AT717*1)</f>
        <v>0.01</v>
      </c>
      <c r="AA717">
        <v>48.08</v>
      </c>
      <c r="AB717">
        <v>0</v>
      </c>
      <c r="AC717">
        <v>0</v>
      </c>
      <c r="AD717">
        <v>0</v>
      </c>
      <c r="AE717">
        <v>48.08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M717">
        <v>-2</v>
      </c>
      <c r="AN717">
        <v>0</v>
      </c>
      <c r="AO717">
        <v>1</v>
      </c>
      <c r="AP717">
        <v>1</v>
      </c>
      <c r="AQ717">
        <v>0</v>
      </c>
      <c r="AR717">
        <v>0</v>
      </c>
      <c r="AS717" t="s">
        <v>3</v>
      </c>
      <c r="AT717">
        <v>0.01</v>
      </c>
      <c r="AU717" t="s">
        <v>21</v>
      </c>
      <c r="AV717">
        <v>0</v>
      </c>
      <c r="AW717">
        <v>2</v>
      </c>
      <c r="AX717">
        <v>150197941</v>
      </c>
      <c r="AY717">
        <v>1</v>
      </c>
      <c r="AZ717">
        <v>0</v>
      </c>
      <c r="BA717">
        <v>717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V717">
        <v>0</v>
      </c>
      <c r="CW717">
        <v>0</v>
      </c>
      <c r="CX717">
        <f>ROUND(Y717*Source!I834,9)</f>
        <v>1.42</v>
      </c>
      <c r="CY717">
        <f>AA717</f>
        <v>48.08</v>
      </c>
      <c r="CZ717">
        <f>AE717</f>
        <v>48.08</v>
      </c>
      <c r="DA717">
        <f>AI717</f>
        <v>1</v>
      </c>
      <c r="DB717">
        <f>ROUND((ROUND(AT717*CZ717,2)*1),6)</f>
        <v>0.48</v>
      </c>
      <c r="DC717">
        <f>ROUND((ROUND(AT717*AG717,2)*1),6)</f>
        <v>0</v>
      </c>
      <c r="DD717" t="s">
        <v>3</v>
      </c>
      <c r="DE717" t="s">
        <v>3</v>
      </c>
      <c r="DF717">
        <f t="shared" si="145"/>
        <v>68.27</v>
      </c>
      <c r="DG717">
        <f t="shared" si="146"/>
        <v>0</v>
      </c>
      <c r="DH717">
        <f t="shared" si="147"/>
        <v>0</v>
      </c>
      <c r="DI717">
        <f t="shared" si="148"/>
        <v>0</v>
      </c>
      <c r="DJ717">
        <f>DF717</f>
        <v>68.27</v>
      </c>
      <c r="DK717">
        <v>0</v>
      </c>
      <c r="DL717" t="s">
        <v>3</v>
      </c>
      <c r="DM717">
        <v>0</v>
      </c>
      <c r="DN717" t="s">
        <v>3</v>
      </c>
      <c r="DO717">
        <v>0</v>
      </c>
    </row>
    <row r="718" spans="1:119" x14ac:dyDescent="0.2">
      <c r="A718">
        <f>ROW(Source!A835)</f>
        <v>835</v>
      </c>
      <c r="B718">
        <v>150194011</v>
      </c>
      <c r="C718">
        <v>150197942</v>
      </c>
      <c r="D718">
        <v>147282019</v>
      </c>
      <c r="E718">
        <v>35</v>
      </c>
      <c r="F718">
        <v>1</v>
      </c>
      <c r="G718">
        <v>35</v>
      </c>
      <c r="H718">
        <v>1</v>
      </c>
      <c r="I718" t="s">
        <v>727</v>
      </c>
      <c r="J718" t="s">
        <v>3</v>
      </c>
      <c r="K718" t="s">
        <v>728</v>
      </c>
      <c r="L718">
        <v>1191</v>
      </c>
      <c r="N718">
        <v>1013</v>
      </c>
      <c r="O718" t="s">
        <v>729</v>
      </c>
      <c r="P718" t="s">
        <v>729</v>
      </c>
      <c r="Q718">
        <v>1</v>
      </c>
      <c r="W718">
        <v>0</v>
      </c>
      <c r="X718">
        <v>476480486</v>
      </c>
      <c r="Y718">
        <f>((AT718*0.75)*11)</f>
        <v>1.0725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M718">
        <v>-2</v>
      </c>
      <c r="AN718">
        <v>0</v>
      </c>
      <c r="AO718">
        <v>1</v>
      </c>
      <c r="AP718">
        <v>1</v>
      </c>
      <c r="AQ718">
        <v>0</v>
      </c>
      <c r="AR718">
        <v>0</v>
      </c>
      <c r="AS718" t="s">
        <v>3</v>
      </c>
      <c r="AT718">
        <v>0.13</v>
      </c>
      <c r="AU718" t="s">
        <v>32</v>
      </c>
      <c r="AV718">
        <v>1</v>
      </c>
      <c r="AW718">
        <v>2</v>
      </c>
      <c r="AX718">
        <v>150197951</v>
      </c>
      <c r="AY718">
        <v>1</v>
      </c>
      <c r="AZ718">
        <v>0</v>
      </c>
      <c r="BA718">
        <v>718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U718">
        <f>ROUND(AT718*Source!I835*AH718*AL718,2)</f>
        <v>0</v>
      </c>
      <c r="CV718">
        <f>ROUND(Y718*Source!I835,9)</f>
        <v>1.0725</v>
      </c>
      <c r="CW718">
        <v>0</v>
      </c>
      <c r="CX718">
        <f>ROUND(Y718*Source!I835,9)</f>
        <v>1.0725</v>
      </c>
      <c r="CY718">
        <f>AD718</f>
        <v>0</v>
      </c>
      <c r="CZ718">
        <f>AH718</f>
        <v>0</v>
      </c>
      <c r="DA718">
        <f>AL718</f>
        <v>1</v>
      </c>
      <c r="DB718">
        <f>ROUND(((ROUND(AT718*CZ718,2)*0.75)*11),6)</f>
        <v>0</v>
      </c>
      <c r="DC718">
        <f>ROUND(((ROUND(AT718*AG718,2)*0.75)*11),6)</f>
        <v>0</v>
      </c>
      <c r="DD718" t="s">
        <v>3</v>
      </c>
      <c r="DE718" t="s">
        <v>3</v>
      </c>
      <c r="DF718">
        <f t="shared" si="145"/>
        <v>0</v>
      </c>
      <c r="DG718">
        <f t="shared" si="146"/>
        <v>0</v>
      </c>
      <c r="DH718">
        <f t="shared" si="147"/>
        <v>0</v>
      </c>
      <c r="DI718">
        <f t="shared" si="148"/>
        <v>0</v>
      </c>
      <c r="DJ718">
        <f>DI718</f>
        <v>0</v>
      </c>
      <c r="DK718">
        <v>0</v>
      </c>
      <c r="DL718" t="s">
        <v>3</v>
      </c>
      <c r="DM718">
        <v>0</v>
      </c>
      <c r="DN718" t="s">
        <v>3</v>
      </c>
      <c r="DO718">
        <v>0</v>
      </c>
    </row>
    <row r="719" spans="1:119" x14ac:dyDescent="0.2">
      <c r="A719">
        <f>ROW(Source!A835)</f>
        <v>835</v>
      </c>
      <c r="B719">
        <v>150194011</v>
      </c>
      <c r="C719">
        <v>150197942</v>
      </c>
      <c r="D719">
        <v>147295400</v>
      </c>
      <c r="E719">
        <v>1</v>
      </c>
      <c r="F719">
        <v>1</v>
      </c>
      <c r="G719">
        <v>35</v>
      </c>
      <c r="H719">
        <v>2</v>
      </c>
      <c r="I719" t="s">
        <v>730</v>
      </c>
      <c r="J719" t="s">
        <v>731</v>
      </c>
      <c r="K719" t="s">
        <v>732</v>
      </c>
      <c r="L719">
        <v>1368</v>
      </c>
      <c r="N719">
        <v>1011</v>
      </c>
      <c r="O719" t="s">
        <v>733</v>
      </c>
      <c r="P719" t="s">
        <v>733</v>
      </c>
      <c r="Q719">
        <v>1</v>
      </c>
      <c r="W719">
        <v>0</v>
      </c>
      <c r="X719">
        <v>-1123321947</v>
      </c>
      <c r="Y719">
        <f>((AT719*0.75)*11)</f>
        <v>8.249999999999999E-2</v>
      </c>
      <c r="AA719">
        <v>0</v>
      </c>
      <c r="AB719">
        <v>789.86</v>
      </c>
      <c r="AC719">
        <v>515.51</v>
      </c>
      <c r="AD719">
        <v>0</v>
      </c>
      <c r="AE719">
        <v>0</v>
      </c>
      <c r="AF719">
        <v>789.86</v>
      </c>
      <c r="AG719">
        <v>515.51</v>
      </c>
      <c r="AH719">
        <v>0</v>
      </c>
      <c r="AI719">
        <v>1</v>
      </c>
      <c r="AJ719">
        <v>1</v>
      </c>
      <c r="AK719">
        <v>1</v>
      </c>
      <c r="AL719">
        <v>1</v>
      </c>
      <c r="AM719">
        <v>-2</v>
      </c>
      <c r="AN719">
        <v>0</v>
      </c>
      <c r="AO719">
        <v>1</v>
      </c>
      <c r="AP719">
        <v>1</v>
      </c>
      <c r="AQ719">
        <v>0</v>
      </c>
      <c r="AR719">
        <v>0</v>
      </c>
      <c r="AS719" t="s">
        <v>3</v>
      </c>
      <c r="AT719">
        <v>0.01</v>
      </c>
      <c r="AU719" t="s">
        <v>32</v>
      </c>
      <c r="AV719">
        <v>0</v>
      </c>
      <c r="AW719">
        <v>2</v>
      </c>
      <c r="AX719">
        <v>150197952</v>
      </c>
      <c r="AY719">
        <v>1</v>
      </c>
      <c r="AZ719">
        <v>0</v>
      </c>
      <c r="BA719">
        <v>719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V719">
        <v>0</v>
      </c>
      <c r="CW719">
        <f>ROUND(Y719*Source!I835,9)</f>
        <v>8.2500000000000004E-2</v>
      </c>
      <c r="CX719">
        <f>ROUND(Y719*Source!I835,9)</f>
        <v>8.2500000000000004E-2</v>
      </c>
      <c r="CY719">
        <f>AB719</f>
        <v>789.86</v>
      </c>
      <c r="CZ719">
        <f>AF719</f>
        <v>789.86</v>
      </c>
      <c r="DA719">
        <f>AJ719</f>
        <v>1</v>
      </c>
      <c r="DB719">
        <f>ROUND(((ROUND(AT719*CZ719,2)*0.75)*11),6)</f>
        <v>65.174999999999997</v>
      </c>
      <c r="DC719">
        <f>ROUND(((ROUND(AT719*AG719,2)*0.75)*11),6)</f>
        <v>42.57</v>
      </c>
      <c r="DD719" t="s">
        <v>3</v>
      </c>
      <c r="DE719" t="s">
        <v>3</v>
      </c>
      <c r="DF719">
        <f t="shared" si="145"/>
        <v>0</v>
      </c>
      <c r="DG719">
        <f t="shared" si="146"/>
        <v>65.16</v>
      </c>
      <c r="DH719">
        <f t="shared" si="147"/>
        <v>42.53</v>
      </c>
      <c r="DI719">
        <f t="shared" si="148"/>
        <v>0</v>
      </c>
      <c r="DJ719">
        <f>DG719</f>
        <v>65.16</v>
      </c>
      <c r="DK719">
        <v>0</v>
      </c>
      <c r="DL719" t="s">
        <v>3</v>
      </c>
      <c r="DM719">
        <v>0</v>
      </c>
      <c r="DN719" t="s">
        <v>3</v>
      </c>
      <c r="DO719">
        <v>0</v>
      </c>
    </row>
    <row r="720" spans="1:119" x14ac:dyDescent="0.2">
      <c r="A720">
        <f>ROW(Source!A835)</f>
        <v>835</v>
      </c>
      <c r="B720">
        <v>150194011</v>
      </c>
      <c r="C720">
        <v>150197942</v>
      </c>
      <c r="D720">
        <v>147297318</v>
      </c>
      <c r="E720">
        <v>1</v>
      </c>
      <c r="F720">
        <v>1</v>
      </c>
      <c r="G720">
        <v>35</v>
      </c>
      <c r="H720">
        <v>3</v>
      </c>
      <c r="I720" t="s">
        <v>759</v>
      </c>
      <c r="J720" t="s">
        <v>760</v>
      </c>
      <c r="K720" t="s">
        <v>761</v>
      </c>
      <c r="L720">
        <v>1346</v>
      </c>
      <c r="N720">
        <v>1009</v>
      </c>
      <c r="O720" t="s">
        <v>741</v>
      </c>
      <c r="P720" t="s">
        <v>741</v>
      </c>
      <c r="Q720">
        <v>1</v>
      </c>
      <c r="W720">
        <v>0</v>
      </c>
      <c r="X720">
        <v>1222454159</v>
      </c>
      <c r="Y720">
        <f>((AT720*1)*11)</f>
        <v>2.1999999999999999E-2</v>
      </c>
      <c r="AA720">
        <v>471.7</v>
      </c>
      <c r="AB720">
        <v>0</v>
      </c>
      <c r="AC720">
        <v>0</v>
      </c>
      <c r="AD720">
        <v>0</v>
      </c>
      <c r="AE720">
        <v>471.7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M720">
        <v>-2</v>
      </c>
      <c r="AN720">
        <v>0</v>
      </c>
      <c r="AO720">
        <v>1</v>
      </c>
      <c r="AP720">
        <v>1</v>
      </c>
      <c r="AQ720">
        <v>0</v>
      </c>
      <c r="AR720">
        <v>0</v>
      </c>
      <c r="AS720" t="s">
        <v>3</v>
      </c>
      <c r="AT720">
        <v>2E-3</v>
      </c>
      <c r="AU720" t="s">
        <v>31</v>
      </c>
      <c r="AV720">
        <v>0</v>
      </c>
      <c r="AW720">
        <v>2</v>
      </c>
      <c r="AX720">
        <v>150197953</v>
      </c>
      <c r="AY720">
        <v>1</v>
      </c>
      <c r="AZ720">
        <v>0</v>
      </c>
      <c r="BA720">
        <v>720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V720">
        <v>0</v>
      </c>
      <c r="CW720">
        <v>0</v>
      </c>
      <c r="CX720">
        <f>ROUND(Y720*Source!I835,9)</f>
        <v>2.1999999999999999E-2</v>
      </c>
      <c r="CY720">
        <f>AA720</f>
        <v>471.7</v>
      </c>
      <c r="CZ720">
        <f>AE720</f>
        <v>471.7</v>
      </c>
      <c r="DA720">
        <f>AI720</f>
        <v>1</v>
      </c>
      <c r="DB720">
        <f>ROUND(((ROUND(AT720*CZ720,2)*1)*11),6)</f>
        <v>10.34</v>
      </c>
      <c r="DC720">
        <f>ROUND(((ROUND(AT720*AG720,2)*1)*11),6)</f>
        <v>0</v>
      </c>
      <c r="DD720" t="s">
        <v>3</v>
      </c>
      <c r="DE720" t="s">
        <v>3</v>
      </c>
      <c r="DF720">
        <f t="shared" si="145"/>
        <v>10.38</v>
      </c>
      <c r="DG720">
        <f t="shared" si="146"/>
        <v>0</v>
      </c>
      <c r="DH720">
        <f t="shared" si="147"/>
        <v>0</v>
      </c>
      <c r="DI720">
        <f t="shared" si="148"/>
        <v>0</v>
      </c>
      <c r="DJ720">
        <f>DF720</f>
        <v>10.38</v>
      </c>
      <c r="DK720">
        <v>0</v>
      </c>
      <c r="DL720" t="s">
        <v>3</v>
      </c>
      <c r="DM720">
        <v>0</v>
      </c>
      <c r="DN720" t="s">
        <v>3</v>
      </c>
      <c r="DO720">
        <v>0</v>
      </c>
    </row>
    <row r="721" spans="1:119" x14ac:dyDescent="0.2">
      <c r="A721">
        <f>ROW(Source!A835)</f>
        <v>835</v>
      </c>
      <c r="B721">
        <v>150194011</v>
      </c>
      <c r="C721">
        <v>150197942</v>
      </c>
      <c r="D721">
        <v>147297361</v>
      </c>
      <c r="E721">
        <v>1</v>
      </c>
      <c r="F721">
        <v>1</v>
      </c>
      <c r="G721">
        <v>35</v>
      </c>
      <c r="H721">
        <v>3</v>
      </c>
      <c r="I721" t="s">
        <v>748</v>
      </c>
      <c r="J721" t="s">
        <v>749</v>
      </c>
      <c r="K721" t="s">
        <v>750</v>
      </c>
      <c r="L721">
        <v>1327</v>
      </c>
      <c r="N721">
        <v>1005</v>
      </c>
      <c r="O721" t="s">
        <v>751</v>
      </c>
      <c r="P721" t="s">
        <v>751</v>
      </c>
      <c r="Q721">
        <v>1</v>
      </c>
      <c r="W721">
        <v>0</v>
      </c>
      <c r="X721">
        <v>1402440005</v>
      </c>
      <c r="Y721">
        <f>((AT721*1)*11)</f>
        <v>0.11</v>
      </c>
      <c r="AA721">
        <v>48.08</v>
      </c>
      <c r="AB721">
        <v>0</v>
      </c>
      <c r="AC721">
        <v>0</v>
      </c>
      <c r="AD721">
        <v>0</v>
      </c>
      <c r="AE721">
        <v>48.08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1</v>
      </c>
      <c r="AL721">
        <v>1</v>
      </c>
      <c r="AM721">
        <v>-2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3</v>
      </c>
      <c r="AT721">
        <v>0.01</v>
      </c>
      <c r="AU721" t="s">
        <v>31</v>
      </c>
      <c r="AV721">
        <v>0</v>
      </c>
      <c r="AW721">
        <v>2</v>
      </c>
      <c r="AX721">
        <v>150197954</v>
      </c>
      <c r="AY721">
        <v>1</v>
      </c>
      <c r="AZ721">
        <v>0</v>
      </c>
      <c r="BA721">
        <v>721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V721">
        <v>0</v>
      </c>
      <c r="CW721">
        <v>0</v>
      </c>
      <c r="CX721">
        <f>ROUND(Y721*Source!I835,9)</f>
        <v>0.11</v>
      </c>
      <c r="CY721">
        <f>AA721</f>
        <v>48.08</v>
      </c>
      <c r="CZ721">
        <f>AE721</f>
        <v>48.08</v>
      </c>
      <c r="DA721">
        <f>AI721</f>
        <v>1</v>
      </c>
      <c r="DB721">
        <f>ROUND(((ROUND(AT721*CZ721,2)*1)*11),6)</f>
        <v>5.28</v>
      </c>
      <c r="DC721">
        <f>ROUND(((ROUND(AT721*AG721,2)*1)*11),6)</f>
        <v>0</v>
      </c>
      <c r="DD721" t="s">
        <v>3</v>
      </c>
      <c r="DE721" t="s">
        <v>3</v>
      </c>
      <c r="DF721">
        <f t="shared" si="145"/>
        <v>5.29</v>
      </c>
      <c r="DG721">
        <f t="shared" si="146"/>
        <v>0</v>
      </c>
      <c r="DH721">
        <f t="shared" si="147"/>
        <v>0</v>
      </c>
      <c r="DI721">
        <f t="shared" si="148"/>
        <v>0</v>
      </c>
      <c r="DJ721">
        <f>DF721</f>
        <v>5.29</v>
      </c>
      <c r="DK721">
        <v>0</v>
      </c>
      <c r="DL721" t="s">
        <v>3</v>
      </c>
      <c r="DM721">
        <v>0</v>
      </c>
      <c r="DN721" t="s">
        <v>3</v>
      </c>
      <c r="DO721">
        <v>0</v>
      </c>
    </row>
    <row r="722" spans="1:119" x14ac:dyDescent="0.2">
      <c r="A722">
        <f>ROW(Source!A836)</f>
        <v>836</v>
      </c>
      <c r="B722">
        <v>150194011</v>
      </c>
      <c r="C722">
        <v>150197955</v>
      </c>
      <c r="D722">
        <v>147282019</v>
      </c>
      <c r="E722">
        <v>35</v>
      </c>
      <c r="F722">
        <v>1</v>
      </c>
      <c r="G722">
        <v>35</v>
      </c>
      <c r="H722">
        <v>1</v>
      </c>
      <c r="I722" t="s">
        <v>727</v>
      </c>
      <c r="J722" t="s">
        <v>3</v>
      </c>
      <c r="K722" t="s">
        <v>728</v>
      </c>
      <c r="L722">
        <v>1191</v>
      </c>
      <c r="N722">
        <v>1013</v>
      </c>
      <c r="O722" t="s">
        <v>729</v>
      </c>
      <c r="P722" t="s">
        <v>729</v>
      </c>
      <c r="Q722">
        <v>1</v>
      </c>
      <c r="W722">
        <v>0</v>
      </c>
      <c r="X722">
        <v>476480486</v>
      </c>
      <c r="Y722">
        <f>(AT722*0.7)</f>
        <v>0.60899999999999999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M722">
        <v>-2</v>
      </c>
      <c r="AN722">
        <v>0</v>
      </c>
      <c r="AO722">
        <v>1</v>
      </c>
      <c r="AP722">
        <v>1</v>
      </c>
      <c r="AQ722">
        <v>0</v>
      </c>
      <c r="AR722">
        <v>0</v>
      </c>
      <c r="AS722" t="s">
        <v>3</v>
      </c>
      <c r="AT722">
        <v>0.87</v>
      </c>
      <c r="AU722" t="s">
        <v>22</v>
      </c>
      <c r="AV722">
        <v>1</v>
      </c>
      <c r="AW722">
        <v>2</v>
      </c>
      <c r="AX722">
        <v>150197964</v>
      </c>
      <c r="AY722">
        <v>1</v>
      </c>
      <c r="AZ722">
        <v>0</v>
      </c>
      <c r="BA722">
        <v>722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U722">
        <f>ROUND(AT722*Source!I836*AH722*AL722,2)</f>
        <v>0</v>
      </c>
      <c r="CV722">
        <f>ROUND(Y722*Source!I836,9)</f>
        <v>0.60899999999999999</v>
      </c>
      <c r="CW722">
        <v>0</v>
      </c>
      <c r="CX722">
        <f>ROUND(Y722*Source!I836,9)</f>
        <v>0.60899999999999999</v>
      </c>
      <c r="CY722">
        <f>AD722</f>
        <v>0</v>
      </c>
      <c r="CZ722">
        <f>AH722</f>
        <v>0</v>
      </c>
      <c r="DA722">
        <f>AL722</f>
        <v>1</v>
      </c>
      <c r="DB722">
        <f>ROUND((ROUND(AT722*CZ722,2)*0.7),6)</f>
        <v>0</v>
      </c>
      <c r="DC722">
        <f>ROUND((ROUND(AT722*AG722,2)*0.7),6)</f>
        <v>0</v>
      </c>
      <c r="DD722" t="s">
        <v>3</v>
      </c>
      <c r="DE722" t="s">
        <v>3</v>
      </c>
      <c r="DF722">
        <f t="shared" si="145"/>
        <v>0</v>
      </c>
      <c r="DG722">
        <f t="shared" si="146"/>
        <v>0</v>
      </c>
      <c r="DH722">
        <f t="shared" si="147"/>
        <v>0</v>
      </c>
      <c r="DI722">
        <f t="shared" si="148"/>
        <v>0</v>
      </c>
      <c r="DJ722">
        <f>DI722</f>
        <v>0</v>
      </c>
      <c r="DK722">
        <v>0</v>
      </c>
      <c r="DL722" t="s">
        <v>3</v>
      </c>
      <c r="DM722">
        <v>0</v>
      </c>
      <c r="DN722" t="s">
        <v>3</v>
      </c>
      <c r="DO722">
        <v>0</v>
      </c>
    </row>
    <row r="723" spans="1:119" x14ac:dyDescent="0.2">
      <c r="A723">
        <f>ROW(Source!A836)</f>
        <v>836</v>
      </c>
      <c r="B723">
        <v>150194011</v>
      </c>
      <c r="C723">
        <v>150197955</v>
      </c>
      <c r="D723">
        <v>147295400</v>
      </c>
      <c r="E723">
        <v>1</v>
      </c>
      <c r="F723">
        <v>1</v>
      </c>
      <c r="G723">
        <v>35</v>
      </c>
      <c r="H723">
        <v>2</v>
      </c>
      <c r="I723" t="s">
        <v>730</v>
      </c>
      <c r="J723" t="s">
        <v>731</v>
      </c>
      <c r="K723" t="s">
        <v>732</v>
      </c>
      <c r="L723">
        <v>1368</v>
      </c>
      <c r="N723">
        <v>1011</v>
      </c>
      <c r="O723" t="s">
        <v>733</v>
      </c>
      <c r="P723" t="s">
        <v>733</v>
      </c>
      <c r="Q723">
        <v>1</v>
      </c>
      <c r="W723">
        <v>0</v>
      </c>
      <c r="X723">
        <v>-1123321947</v>
      </c>
      <c r="Y723">
        <f>(AT723*0.7)</f>
        <v>3.4999999999999996E-2</v>
      </c>
      <c r="AA723">
        <v>0</v>
      </c>
      <c r="AB723">
        <v>789.86</v>
      </c>
      <c r="AC723">
        <v>515.51</v>
      </c>
      <c r="AD723">
        <v>0</v>
      </c>
      <c r="AE723">
        <v>0</v>
      </c>
      <c r="AF723">
        <v>789.86</v>
      </c>
      <c r="AG723">
        <v>515.51</v>
      </c>
      <c r="AH723">
        <v>0</v>
      </c>
      <c r="AI723">
        <v>1</v>
      </c>
      <c r="AJ723">
        <v>1</v>
      </c>
      <c r="AK723">
        <v>1</v>
      </c>
      <c r="AL723">
        <v>1</v>
      </c>
      <c r="AM723">
        <v>-2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3</v>
      </c>
      <c r="AT723">
        <v>0.05</v>
      </c>
      <c r="AU723" t="s">
        <v>22</v>
      </c>
      <c r="AV723">
        <v>0</v>
      </c>
      <c r="AW723">
        <v>2</v>
      </c>
      <c r="AX723">
        <v>150197965</v>
      </c>
      <c r="AY723">
        <v>1</v>
      </c>
      <c r="AZ723">
        <v>0</v>
      </c>
      <c r="BA723">
        <v>723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V723">
        <v>0</v>
      </c>
      <c r="CW723">
        <f>ROUND(Y723*Source!I836,9)</f>
        <v>3.5000000000000003E-2</v>
      </c>
      <c r="CX723">
        <f>ROUND(Y723*Source!I836,9)</f>
        <v>3.5000000000000003E-2</v>
      </c>
      <c r="CY723">
        <f>AB723</f>
        <v>789.86</v>
      </c>
      <c r="CZ723">
        <f>AF723</f>
        <v>789.86</v>
      </c>
      <c r="DA723">
        <f>AJ723</f>
        <v>1</v>
      </c>
      <c r="DB723">
        <f>ROUND((ROUND(AT723*CZ723,2)*0.7),6)</f>
        <v>27.643000000000001</v>
      </c>
      <c r="DC723">
        <f>ROUND((ROUND(AT723*AG723,2)*0.7),6)</f>
        <v>18.045999999999999</v>
      </c>
      <c r="DD723" t="s">
        <v>3</v>
      </c>
      <c r="DE723" t="s">
        <v>3</v>
      </c>
      <c r="DF723">
        <f t="shared" si="145"/>
        <v>0</v>
      </c>
      <c r="DG723">
        <f t="shared" si="146"/>
        <v>27.65</v>
      </c>
      <c r="DH723">
        <f t="shared" si="147"/>
        <v>18.04</v>
      </c>
      <c r="DI723">
        <f t="shared" si="148"/>
        <v>0</v>
      </c>
      <c r="DJ723">
        <f>DG723</f>
        <v>27.65</v>
      </c>
      <c r="DK723">
        <v>0</v>
      </c>
      <c r="DL723" t="s">
        <v>3</v>
      </c>
      <c r="DM723">
        <v>0</v>
      </c>
      <c r="DN723" t="s">
        <v>3</v>
      </c>
      <c r="DO723">
        <v>0</v>
      </c>
    </row>
    <row r="724" spans="1:119" x14ac:dyDescent="0.2">
      <c r="A724">
        <f>ROW(Source!A836)</f>
        <v>836</v>
      </c>
      <c r="B724">
        <v>150194011</v>
      </c>
      <c r="C724">
        <v>150197955</v>
      </c>
      <c r="D724">
        <v>147297318</v>
      </c>
      <c r="E724">
        <v>1</v>
      </c>
      <c r="F724">
        <v>1</v>
      </c>
      <c r="G724">
        <v>35</v>
      </c>
      <c r="H724">
        <v>3</v>
      </c>
      <c r="I724" t="s">
        <v>759</v>
      </c>
      <c r="J724" t="s">
        <v>760</v>
      </c>
      <c r="K724" t="s">
        <v>761</v>
      </c>
      <c r="L724">
        <v>1346</v>
      </c>
      <c r="N724">
        <v>1009</v>
      </c>
      <c r="O724" t="s">
        <v>741</v>
      </c>
      <c r="P724" t="s">
        <v>741</v>
      </c>
      <c r="Q724">
        <v>1</v>
      </c>
      <c r="W724">
        <v>0</v>
      </c>
      <c r="X724">
        <v>1222454159</v>
      </c>
      <c r="Y724">
        <f>(AT724*1)</f>
        <v>2.0000000000000002E-5</v>
      </c>
      <c r="AA724">
        <v>471.7</v>
      </c>
      <c r="AB724">
        <v>0</v>
      </c>
      <c r="AC724">
        <v>0</v>
      </c>
      <c r="AD724">
        <v>0</v>
      </c>
      <c r="AE724">
        <v>471.7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M724">
        <v>-2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3</v>
      </c>
      <c r="AT724">
        <v>2.0000000000000002E-5</v>
      </c>
      <c r="AU724" t="s">
        <v>21</v>
      </c>
      <c r="AV724">
        <v>0</v>
      </c>
      <c r="AW724">
        <v>2</v>
      </c>
      <c r="AX724">
        <v>150197966</v>
      </c>
      <c r="AY724">
        <v>1</v>
      </c>
      <c r="AZ724">
        <v>0</v>
      </c>
      <c r="BA724">
        <v>724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V724">
        <v>0</v>
      </c>
      <c r="CW724">
        <v>0</v>
      </c>
      <c r="CX724">
        <f>ROUND(Y724*Source!I836,9)</f>
        <v>2.0000000000000002E-5</v>
      </c>
      <c r="CY724">
        <f>AA724</f>
        <v>471.7</v>
      </c>
      <c r="CZ724">
        <f>AE724</f>
        <v>471.7</v>
      </c>
      <c r="DA724">
        <f>AI724</f>
        <v>1</v>
      </c>
      <c r="DB724">
        <f>ROUND((ROUND(AT724*CZ724,2)*1),6)</f>
        <v>0.01</v>
      </c>
      <c r="DC724">
        <f>ROUND((ROUND(AT724*AG724,2)*1),6)</f>
        <v>0</v>
      </c>
      <c r="DD724" t="s">
        <v>3</v>
      </c>
      <c r="DE724" t="s">
        <v>3</v>
      </c>
      <c r="DF724">
        <f t="shared" si="145"/>
        <v>0.01</v>
      </c>
      <c r="DG724">
        <f t="shared" si="146"/>
        <v>0</v>
      </c>
      <c r="DH724">
        <f t="shared" si="147"/>
        <v>0</v>
      </c>
      <c r="DI724">
        <f t="shared" si="148"/>
        <v>0</v>
      </c>
      <c r="DJ724">
        <f>DF724</f>
        <v>0.01</v>
      </c>
      <c r="DK724">
        <v>0</v>
      </c>
      <c r="DL724" t="s">
        <v>3</v>
      </c>
      <c r="DM724">
        <v>0</v>
      </c>
      <c r="DN724" t="s">
        <v>3</v>
      </c>
      <c r="DO724">
        <v>0</v>
      </c>
    </row>
    <row r="725" spans="1:119" x14ac:dyDescent="0.2">
      <c r="A725">
        <f>ROW(Source!A836)</f>
        <v>836</v>
      </c>
      <c r="B725">
        <v>150194011</v>
      </c>
      <c r="C725">
        <v>150197955</v>
      </c>
      <c r="D725">
        <v>147297361</v>
      </c>
      <c r="E725">
        <v>1</v>
      </c>
      <c r="F725">
        <v>1</v>
      </c>
      <c r="G725">
        <v>35</v>
      </c>
      <c r="H725">
        <v>3</v>
      </c>
      <c r="I725" t="s">
        <v>748</v>
      </c>
      <c r="J725" t="s">
        <v>749</v>
      </c>
      <c r="K725" t="s">
        <v>750</v>
      </c>
      <c r="L725">
        <v>1327</v>
      </c>
      <c r="N725">
        <v>1005</v>
      </c>
      <c r="O725" t="s">
        <v>751</v>
      </c>
      <c r="P725" t="s">
        <v>751</v>
      </c>
      <c r="Q725">
        <v>1</v>
      </c>
      <c r="W725">
        <v>0</v>
      </c>
      <c r="X725">
        <v>1402440005</v>
      </c>
      <c r="Y725">
        <f>(AT725*1)</f>
        <v>0.01</v>
      </c>
      <c r="AA725">
        <v>48.08</v>
      </c>
      <c r="AB725">
        <v>0</v>
      </c>
      <c r="AC725">
        <v>0</v>
      </c>
      <c r="AD725">
        <v>0</v>
      </c>
      <c r="AE725">
        <v>48.08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M725">
        <v>-2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3</v>
      </c>
      <c r="AT725">
        <v>0.01</v>
      </c>
      <c r="AU725" t="s">
        <v>21</v>
      </c>
      <c r="AV725">
        <v>0</v>
      </c>
      <c r="AW725">
        <v>2</v>
      </c>
      <c r="AX725">
        <v>150197967</v>
      </c>
      <c r="AY725">
        <v>1</v>
      </c>
      <c r="AZ725">
        <v>0</v>
      </c>
      <c r="BA725">
        <v>725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V725">
        <v>0</v>
      </c>
      <c r="CW725">
        <v>0</v>
      </c>
      <c r="CX725">
        <f>ROUND(Y725*Source!I836,9)</f>
        <v>0.01</v>
      </c>
      <c r="CY725">
        <f>AA725</f>
        <v>48.08</v>
      </c>
      <c r="CZ725">
        <f>AE725</f>
        <v>48.08</v>
      </c>
      <c r="DA725">
        <f>AI725</f>
        <v>1</v>
      </c>
      <c r="DB725">
        <f>ROUND((ROUND(AT725*CZ725,2)*1),6)</f>
        <v>0.48</v>
      </c>
      <c r="DC725">
        <f>ROUND((ROUND(AT725*AG725,2)*1),6)</f>
        <v>0</v>
      </c>
      <c r="DD725" t="s">
        <v>3</v>
      </c>
      <c r="DE725" t="s">
        <v>3</v>
      </c>
      <c r="DF725">
        <f t="shared" si="145"/>
        <v>0.48</v>
      </c>
      <c r="DG725">
        <f t="shared" si="146"/>
        <v>0</v>
      </c>
      <c r="DH725">
        <f t="shared" si="147"/>
        <v>0</v>
      </c>
      <c r="DI725">
        <f t="shared" si="148"/>
        <v>0</v>
      </c>
      <c r="DJ725">
        <f>DF725</f>
        <v>0.48</v>
      </c>
      <c r="DK725">
        <v>0</v>
      </c>
      <c r="DL725" t="s">
        <v>3</v>
      </c>
      <c r="DM725">
        <v>0</v>
      </c>
      <c r="DN725" t="s">
        <v>3</v>
      </c>
      <c r="DO725">
        <v>0</v>
      </c>
    </row>
    <row r="726" spans="1:119" x14ac:dyDescent="0.2">
      <c r="A726">
        <f>ROW(Source!A837)</f>
        <v>837</v>
      </c>
      <c r="B726">
        <v>150194011</v>
      </c>
      <c r="C726">
        <v>150197968</v>
      </c>
      <c r="D726">
        <v>147282019</v>
      </c>
      <c r="E726">
        <v>35</v>
      </c>
      <c r="F726">
        <v>1</v>
      </c>
      <c r="G726">
        <v>35</v>
      </c>
      <c r="H726">
        <v>1</v>
      </c>
      <c r="I726" t="s">
        <v>727</v>
      </c>
      <c r="J726" t="s">
        <v>3</v>
      </c>
      <c r="K726" t="s">
        <v>728</v>
      </c>
      <c r="L726">
        <v>1191</v>
      </c>
      <c r="N726">
        <v>1013</v>
      </c>
      <c r="O726" t="s">
        <v>729</v>
      </c>
      <c r="P726" t="s">
        <v>729</v>
      </c>
      <c r="Q726">
        <v>1</v>
      </c>
      <c r="W726">
        <v>0</v>
      </c>
      <c r="X726">
        <v>476480486</v>
      </c>
      <c r="Y726">
        <f>((AT726*0.75)*11)</f>
        <v>0.495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M726">
        <v>-2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3</v>
      </c>
      <c r="AT726">
        <v>0.06</v>
      </c>
      <c r="AU726" t="s">
        <v>32</v>
      </c>
      <c r="AV726">
        <v>1</v>
      </c>
      <c r="AW726">
        <v>2</v>
      </c>
      <c r="AX726">
        <v>150197979</v>
      </c>
      <c r="AY726">
        <v>1</v>
      </c>
      <c r="AZ726">
        <v>0</v>
      </c>
      <c r="BA726">
        <v>726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U726">
        <f>ROUND(AT726*Source!I837*AH726*AL726,2)</f>
        <v>0</v>
      </c>
      <c r="CV726">
        <f>ROUND(Y726*Source!I837,9)</f>
        <v>0.495</v>
      </c>
      <c r="CW726">
        <v>0</v>
      </c>
      <c r="CX726">
        <f>ROUND(Y726*Source!I837,9)</f>
        <v>0.495</v>
      </c>
      <c r="CY726">
        <f>AD726</f>
        <v>0</v>
      </c>
      <c r="CZ726">
        <f>AH726</f>
        <v>0</v>
      </c>
      <c r="DA726">
        <f>AL726</f>
        <v>1</v>
      </c>
      <c r="DB726">
        <f>ROUND(((ROUND(AT726*CZ726,2)*0.75)*11),6)</f>
        <v>0</v>
      </c>
      <c r="DC726">
        <f>ROUND(((ROUND(AT726*AG726,2)*0.75)*11),6)</f>
        <v>0</v>
      </c>
      <c r="DD726" t="s">
        <v>3</v>
      </c>
      <c r="DE726" t="s">
        <v>3</v>
      </c>
      <c r="DF726">
        <f t="shared" si="145"/>
        <v>0</v>
      </c>
      <c r="DG726">
        <f t="shared" si="146"/>
        <v>0</v>
      </c>
      <c r="DH726">
        <f t="shared" si="147"/>
        <v>0</v>
      </c>
      <c r="DI726">
        <f t="shared" si="148"/>
        <v>0</v>
      </c>
      <c r="DJ726">
        <f>DI726</f>
        <v>0</v>
      </c>
      <c r="DK726">
        <v>0</v>
      </c>
      <c r="DL726" t="s">
        <v>3</v>
      </c>
      <c r="DM726">
        <v>0</v>
      </c>
      <c r="DN726" t="s">
        <v>3</v>
      </c>
      <c r="DO726">
        <v>0</v>
      </c>
    </row>
    <row r="727" spans="1:119" x14ac:dyDescent="0.2">
      <c r="A727">
        <f>ROW(Source!A837)</f>
        <v>837</v>
      </c>
      <c r="B727">
        <v>150194011</v>
      </c>
      <c r="C727">
        <v>150197968</v>
      </c>
      <c r="D727">
        <v>147295400</v>
      </c>
      <c r="E727">
        <v>1</v>
      </c>
      <c r="F727">
        <v>1</v>
      </c>
      <c r="G727">
        <v>35</v>
      </c>
      <c r="H727">
        <v>2</v>
      </c>
      <c r="I727" t="s">
        <v>730</v>
      </c>
      <c r="J727" t="s">
        <v>731</v>
      </c>
      <c r="K727" t="s">
        <v>732</v>
      </c>
      <c r="L727">
        <v>1368</v>
      </c>
      <c r="N727">
        <v>1011</v>
      </c>
      <c r="O727" t="s">
        <v>733</v>
      </c>
      <c r="P727" t="s">
        <v>733</v>
      </c>
      <c r="Q727">
        <v>1</v>
      </c>
      <c r="W727">
        <v>0</v>
      </c>
      <c r="X727">
        <v>-1123321947</v>
      </c>
      <c r="Y727">
        <f>((AT727*0.75)*11)</f>
        <v>8.249999999999999E-2</v>
      </c>
      <c r="AA727">
        <v>0</v>
      </c>
      <c r="AB727">
        <v>789.86</v>
      </c>
      <c r="AC727">
        <v>515.51</v>
      </c>
      <c r="AD727">
        <v>0</v>
      </c>
      <c r="AE727">
        <v>0</v>
      </c>
      <c r="AF727">
        <v>789.86</v>
      </c>
      <c r="AG727">
        <v>515.51</v>
      </c>
      <c r="AH727">
        <v>0</v>
      </c>
      <c r="AI727">
        <v>1</v>
      </c>
      <c r="AJ727">
        <v>1</v>
      </c>
      <c r="AK727">
        <v>1</v>
      </c>
      <c r="AL727">
        <v>1</v>
      </c>
      <c r="AM727">
        <v>-2</v>
      </c>
      <c r="AN727">
        <v>0</v>
      </c>
      <c r="AO727">
        <v>1</v>
      </c>
      <c r="AP727">
        <v>1</v>
      </c>
      <c r="AQ727">
        <v>0</v>
      </c>
      <c r="AR727">
        <v>0</v>
      </c>
      <c r="AS727" t="s">
        <v>3</v>
      </c>
      <c r="AT727">
        <v>0.01</v>
      </c>
      <c r="AU727" t="s">
        <v>32</v>
      </c>
      <c r="AV727">
        <v>0</v>
      </c>
      <c r="AW727">
        <v>2</v>
      </c>
      <c r="AX727">
        <v>150197980</v>
      </c>
      <c r="AY727">
        <v>1</v>
      </c>
      <c r="AZ727">
        <v>0</v>
      </c>
      <c r="BA727">
        <v>727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V727">
        <v>0</v>
      </c>
      <c r="CW727">
        <f>ROUND(Y727*Source!I837,9)</f>
        <v>8.2500000000000004E-2</v>
      </c>
      <c r="CX727">
        <f>ROUND(Y727*Source!I837,9)</f>
        <v>8.2500000000000004E-2</v>
      </c>
      <c r="CY727">
        <f>AB727</f>
        <v>789.86</v>
      </c>
      <c r="CZ727">
        <f>AF727</f>
        <v>789.86</v>
      </c>
      <c r="DA727">
        <f>AJ727</f>
        <v>1</v>
      </c>
      <c r="DB727">
        <f>ROUND(((ROUND(AT727*CZ727,2)*0.75)*11),6)</f>
        <v>65.174999999999997</v>
      </c>
      <c r="DC727">
        <f>ROUND(((ROUND(AT727*AG727,2)*0.75)*11),6)</f>
        <v>42.57</v>
      </c>
      <c r="DD727" t="s">
        <v>3</v>
      </c>
      <c r="DE727" t="s">
        <v>3</v>
      </c>
      <c r="DF727">
        <f t="shared" si="145"/>
        <v>0</v>
      </c>
      <c r="DG727">
        <f t="shared" si="146"/>
        <v>65.16</v>
      </c>
      <c r="DH727">
        <f t="shared" si="147"/>
        <v>42.53</v>
      </c>
      <c r="DI727">
        <f t="shared" si="148"/>
        <v>0</v>
      </c>
      <c r="DJ727">
        <f>DG727</f>
        <v>65.16</v>
      </c>
      <c r="DK727">
        <v>0</v>
      </c>
      <c r="DL727" t="s">
        <v>3</v>
      </c>
      <c r="DM727">
        <v>0</v>
      </c>
      <c r="DN727" t="s">
        <v>3</v>
      </c>
      <c r="DO727">
        <v>0</v>
      </c>
    </row>
    <row r="728" spans="1:119" x14ac:dyDescent="0.2">
      <c r="A728">
        <f>ROW(Source!A837)</f>
        <v>837</v>
      </c>
      <c r="B728">
        <v>150194011</v>
      </c>
      <c r="C728">
        <v>150197968</v>
      </c>
      <c r="D728">
        <v>147297319</v>
      </c>
      <c r="E728">
        <v>1</v>
      </c>
      <c r="F728">
        <v>1</v>
      </c>
      <c r="G728">
        <v>35</v>
      </c>
      <c r="H728">
        <v>3</v>
      </c>
      <c r="I728" t="s">
        <v>738</v>
      </c>
      <c r="J728" t="s">
        <v>739</v>
      </c>
      <c r="K728" t="s">
        <v>740</v>
      </c>
      <c r="L728">
        <v>1346</v>
      </c>
      <c r="N728">
        <v>1009</v>
      </c>
      <c r="O728" t="s">
        <v>741</v>
      </c>
      <c r="P728" t="s">
        <v>741</v>
      </c>
      <c r="Q728">
        <v>1</v>
      </c>
      <c r="W728">
        <v>0</v>
      </c>
      <c r="X728">
        <v>1286462142</v>
      </c>
      <c r="Y728">
        <f>((AT728*1)*11)</f>
        <v>2.1999999999999999E-2</v>
      </c>
      <c r="AA728">
        <v>412.97</v>
      </c>
      <c r="AB728">
        <v>0</v>
      </c>
      <c r="AC728">
        <v>0</v>
      </c>
      <c r="AD728">
        <v>0</v>
      </c>
      <c r="AE728">
        <v>412.97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M728">
        <v>-2</v>
      </c>
      <c r="AN728">
        <v>0</v>
      </c>
      <c r="AO728">
        <v>1</v>
      </c>
      <c r="AP728">
        <v>1</v>
      </c>
      <c r="AQ728">
        <v>0</v>
      </c>
      <c r="AR728">
        <v>0</v>
      </c>
      <c r="AS728" t="s">
        <v>3</v>
      </c>
      <c r="AT728">
        <v>2E-3</v>
      </c>
      <c r="AU728" t="s">
        <v>31</v>
      </c>
      <c r="AV728">
        <v>0</v>
      </c>
      <c r="AW728">
        <v>2</v>
      </c>
      <c r="AX728">
        <v>150197981</v>
      </c>
      <c r="AY728">
        <v>1</v>
      </c>
      <c r="AZ728">
        <v>0</v>
      </c>
      <c r="BA728">
        <v>728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V728">
        <v>0</v>
      </c>
      <c r="CW728">
        <v>0</v>
      </c>
      <c r="CX728">
        <f>ROUND(Y728*Source!I837,9)</f>
        <v>2.1999999999999999E-2</v>
      </c>
      <c r="CY728">
        <f>AA728</f>
        <v>412.97</v>
      </c>
      <c r="CZ728">
        <f>AE728</f>
        <v>412.97</v>
      </c>
      <c r="DA728">
        <f>AI728</f>
        <v>1</v>
      </c>
      <c r="DB728">
        <f>ROUND(((ROUND(AT728*CZ728,2)*1)*11),6)</f>
        <v>9.1300000000000008</v>
      </c>
      <c r="DC728">
        <f>ROUND(((ROUND(AT728*AG728,2)*1)*11),6)</f>
        <v>0</v>
      </c>
      <c r="DD728" t="s">
        <v>3</v>
      </c>
      <c r="DE728" t="s">
        <v>3</v>
      </c>
      <c r="DF728">
        <f t="shared" si="145"/>
        <v>9.09</v>
      </c>
      <c r="DG728">
        <f t="shared" si="146"/>
        <v>0</v>
      </c>
      <c r="DH728">
        <f t="shared" si="147"/>
        <v>0</v>
      </c>
      <c r="DI728">
        <f t="shared" si="148"/>
        <v>0</v>
      </c>
      <c r="DJ728">
        <f>DF728</f>
        <v>9.09</v>
      </c>
      <c r="DK728">
        <v>0</v>
      </c>
      <c r="DL728" t="s">
        <v>3</v>
      </c>
      <c r="DM728">
        <v>0</v>
      </c>
      <c r="DN728" t="s">
        <v>3</v>
      </c>
      <c r="DO728">
        <v>0</v>
      </c>
    </row>
    <row r="729" spans="1:119" x14ac:dyDescent="0.2">
      <c r="A729">
        <f>ROW(Source!A837)</f>
        <v>837</v>
      </c>
      <c r="B729">
        <v>150194011</v>
      </c>
      <c r="C729">
        <v>150197968</v>
      </c>
      <c r="D729">
        <v>147297226</v>
      </c>
      <c r="E729">
        <v>1</v>
      </c>
      <c r="F729">
        <v>1</v>
      </c>
      <c r="G729">
        <v>35</v>
      </c>
      <c r="H729">
        <v>3</v>
      </c>
      <c r="I729" t="s">
        <v>742</v>
      </c>
      <c r="J729" t="s">
        <v>743</v>
      </c>
      <c r="K729" t="s">
        <v>744</v>
      </c>
      <c r="L729">
        <v>1346</v>
      </c>
      <c r="N729">
        <v>1009</v>
      </c>
      <c r="O729" t="s">
        <v>741</v>
      </c>
      <c r="P729" t="s">
        <v>741</v>
      </c>
      <c r="Q729">
        <v>1</v>
      </c>
      <c r="W729">
        <v>0</v>
      </c>
      <c r="X729">
        <v>-1814974188</v>
      </c>
      <c r="Y729">
        <f>((AT729*1)*11)</f>
        <v>1.0999999999999999E-2</v>
      </c>
      <c r="AA729">
        <v>271.95999999999998</v>
      </c>
      <c r="AB729">
        <v>0</v>
      </c>
      <c r="AC729">
        <v>0</v>
      </c>
      <c r="AD729">
        <v>0</v>
      </c>
      <c r="AE729">
        <v>271.95999999999998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M729">
        <v>-2</v>
      </c>
      <c r="AN729">
        <v>0</v>
      </c>
      <c r="AO729">
        <v>1</v>
      </c>
      <c r="AP729">
        <v>1</v>
      </c>
      <c r="AQ729">
        <v>0</v>
      </c>
      <c r="AR729">
        <v>0</v>
      </c>
      <c r="AS729" t="s">
        <v>3</v>
      </c>
      <c r="AT729">
        <v>1E-3</v>
      </c>
      <c r="AU729" t="s">
        <v>31</v>
      </c>
      <c r="AV729">
        <v>0</v>
      </c>
      <c r="AW729">
        <v>2</v>
      </c>
      <c r="AX729">
        <v>150197982</v>
      </c>
      <c r="AY729">
        <v>1</v>
      </c>
      <c r="AZ729">
        <v>0</v>
      </c>
      <c r="BA729">
        <v>729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V729">
        <v>0</v>
      </c>
      <c r="CW729">
        <v>0</v>
      </c>
      <c r="CX729">
        <f>ROUND(Y729*Source!I837,9)</f>
        <v>1.0999999999999999E-2</v>
      </c>
      <c r="CY729">
        <f>AA729</f>
        <v>271.95999999999998</v>
      </c>
      <c r="CZ729">
        <f>AE729</f>
        <v>271.95999999999998</v>
      </c>
      <c r="DA729">
        <f>AI729</f>
        <v>1</v>
      </c>
      <c r="DB729">
        <f>ROUND(((ROUND(AT729*CZ729,2)*1)*11),6)</f>
        <v>2.97</v>
      </c>
      <c r="DC729">
        <f>ROUND(((ROUND(AT729*AG729,2)*1)*11),6)</f>
        <v>0</v>
      </c>
      <c r="DD729" t="s">
        <v>3</v>
      </c>
      <c r="DE729" t="s">
        <v>3</v>
      </c>
      <c r="DF729">
        <f t="shared" si="145"/>
        <v>2.99</v>
      </c>
      <c r="DG729">
        <f t="shared" si="146"/>
        <v>0</v>
      </c>
      <c r="DH729">
        <f t="shared" si="147"/>
        <v>0</v>
      </c>
      <c r="DI729">
        <f t="shared" si="148"/>
        <v>0</v>
      </c>
      <c r="DJ729">
        <f>DF729</f>
        <v>2.99</v>
      </c>
      <c r="DK729">
        <v>0</v>
      </c>
      <c r="DL729" t="s">
        <v>3</v>
      </c>
      <c r="DM729">
        <v>0</v>
      </c>
      <c r="DN729" t="s">
        <v>3</v>
      </c>
      <c r="DO729">
        <v>0</v>
      </c>
    </row>
    <row r="730" spans="1:119" x14ac:dyDescent="0.2">
      <c r="A730">
        <f>ROW(Source!A837)</f>
        <v>837</v>
      </c>
      <c r="B730">
        <v>150194011</v>
      </c>
      <c r="C730">
        <v>150197968</v>
      </c>
      <c r="D730">
        <v>147297361</v>
      </c>
      <c r="E730">
        <v>1</v>
      </c>
      <c r="F730">
        <v>1</v>
      </c>
      <c r="G730">
        <v>35</v>
      </c>
      <c r="H730">
        <v>3</v>
      </c>
      <c r="I730" t="s">
        <v>748</v>
      </c>
      <c r="J730" t="s">
        <v>749</v>
      </c>
      <c r="K730" t="s">
        <v>750</v>
      </c>
      <c r="L730">
        <v>1327</v>
      </c>
      <c r="N730">
        <v>1005</v>
      </c>
      <c r="O730" t="s">
        <v>751</v>
      </c>
      <c r="P730" t="s">
        <v>751</v>
      </c>
      <c r="Q730">
        <v>1</v>
      </c>
      <c r="W730">
        <v>0</v>
      </c>
      <c r="X730">
        <v>1402440005</v>
      </c>
      <c r="Y730">
        <f>((AT730*1)*11)</f>
        <v>0.22</v>
      </c>
      <c r="AA730">
        <v>48.08</v>
      </c>
      <c r="AB730">
        <v>0</v>
      </c>
      <c r="AC730">
        <v>0</v>
      </c>
      <c r="AD730">
        <v>0</v>
      </c>
      <c r="AE730">
        <v>48.08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M730">
        <v>-2</v>
      </c>
      <c r="AN730">
        <v>0</v>
      </c>
      <c r="AO730">
        <v>1</v>
      </c>
      <c r="AP730">
        <v>1</v>
      </c>
      <c r="AQ730">
        <v>0</v>
      </c>
      <c r="AR730">
        <v>0</v>
      </c>
      <c r="AS730" t="s">
        <v>3</v>
      </c>
      <c r="AT730">
        <v>0.02</v>
      </c>
      <c r="AU730" t="s">
        <v>31</v>
      </c>
      <c r="AV730">
        <v>0</v>
      </c>
      <c r="AW730">
        <v>2</v>
      </c>
      <c r="AX730">
        <v>150197983</v>
      </c>
      <c r="AY730">
        <v>1</v>
      </c>
      <c r="AZ730">
        <v>0</v>
      </c>
      <c r="BA730">
        <v>730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V730">
        <v>0</v>
      </c>
      <c r="CW730">
        <v>0</v>
      </c>
      <c r="CX730">
        <f>ROUND(Y730*Source!I837,9)</f>
        <v>0.22</v>
      </c>
      <c r="CY730">
        <f>AA730</f>
        <v>48.08</v>
      </c>
      <c r="CZ730">
        <f>AE730</f>
        <v>48.08</v>
      </c>
      <c r="DA730">
        <f>AI730</f>
        <v>1</v>
      </c>
      <c r="DB730">
        <f>ROUND(((ROUND(AT730*CZ730,2)*1)*11),6)</f>
        <v>10.56</v>
      </c>
      <c r="DC730">
        <f>ROUND(((ROUND(AT730*AG730,2)*1)*11),6)</f>
        <v>0</v>
      </c>
      <c r="DD730" t="s">
        <v>3</v>
      </c>
      <c r="DE730" t="s">
        <v>3</v>
      </c>
      <c r="DF730">
        <f t="shared" si="145"/>
        <v>10.58</v>
      </c>
      <c r="DG730">
        <f t="shared" si="146"/>
        <v>0</v>
      </c>
      <c r="DH730">
        <f t="shared" si="147"/>
        <v>0</v>
      </c>
      <c r="DI730">
        <f t="shared" si="148"/>
        <v>0</v>
      </c>
      <c r="DJ730">
        <f>DF730</f>
        <v>10.58</v>
      </c>
      <c r="DK730">
        <v>0</v>
      </c>
      <c r="DL730" t="s">
        <v>3</v>
      </c>
      <c r="DM730">
        <v>0</v>
      </c>
      <c r="DN730" t="s">
        <v>3</v>
      </c>
      <c r="DO730">
        <v>0</v>
      </c>
    </row>
    <row r="731" spans="1:119" x14ac:dyDescent="0.2">
      <c r="A731">
        <f>ROW(Source!A838)</f>
        <v>838</v>
      </c>
      <c r="B731">
        <v>150194011</v>
      </c>
      <c r="C731">
        <v>150197984</v>
      </c>
      <c r="D731">
        <v>147282019</v>
      </c>
      <c r="E731">
        <v>35</v>
      </c>
      <c r="F731">
        <v>1</v>
      </c>
      <c r="G731">
        <v>35</v>
      </c>
      <c r="H731">
        <v>1</v>
      </c>
      <c r="I731" t="s">
        <v>727</v>
      </c>
      <c r="J731" t="s">
        <v>3</v>
      </c>
      <c r="K731" t="s">
        <v>728</v>
      </c>
      <c r="L731">
        <v>1191</v>
      </c>
      <c r="N731">
        <v>1013</v>
      </c>
      <c r="O731" t="s">
        <v>729</v>
      </c>
      <c r="P731" t="s">
        <v>729</v>
      </c>
      <c r="Q731">
        <v>1</v>
      </c>
      <c r="W731">
        <v>0</v>
      </c>
      <c r="X731">
        <v>476480486</v>
      </c>
      <c r="Y731">
        <f>(AT731*0.7)</f>
        <v>0.24499999999999997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M731">
        <v>-2</v>
      </c>
      <c r="AN731">
        <v>0</v>
      </c>
      <c r="AO731">
        <v>1</v>
      </c>
      <c r="AP731">
        <v>1</v>
      </c>
      <c r="AQ731">
        <v>0</v>
      </c>
      <c r="AR731">
        <v>0</v>
      </c>
      <c r="AS731" t="s">
        <v>3</v>
      </c>
      <c r="AT731">
        <v>0.35</v>
      </c>
      <c r="AU731" t="s">
        <v>22</v>
      </c>
      <c r="AV731">
        <v>1</v>
      </c>
      <c r="AW731">
        <v>2</v>
      </c>
      <c r="AX731">
        <v>150197999</v>
      </c>
      <c r="AY731">
        <v>1</v>
      </c>
      <c r="AZ731">
        <v>0</v>
      </c>
      <c r="BA731">
        <v>731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U731">
        <f>ROUND(AT731*Source!I838*AH731*AL731,2)</f>
        <v>0</v>
      </c>
      <c r="CV731">
        <f>ROUND(Y731*Source!I838,9)</f>
        <v>0.245</v>
      </c>
      <c r="CW731">
        <v>0</v>
      </c>
      <c r="CX731">
        <f>ROUND(Y731*Source!I838,9)</f>
        <v>0.245</v>
      </c>
      <c r="CY731">
        <f>AD731</f>
        <v>0</v>
      </c>
      <c r="CZ731">
        <f>AH731</f>
        <v>0</v>
      </c>
      <c r="DA731">
        <f>AL731</f>
        <v>1</v>
      </c>
      <c r="DB731">
        <f>ROUND((ROUND(AT731*CZ731,2)*0.7),6)</f>
        <v>0</v>
      </c>
      <c r="DC731">
        <f>ROUND((ROUND(AT731*AG731,2)*0.7),6)</f>
        <v>0</v>
      </c>
      <c r="DD731" t="s">
        <v>3</v>
      </c>
      <c r="DE731" t="s">
        <v>3</v>
      </c>
      <c r="DF731">
        <f t="shared" si="145"/>
        <v>0</v>
      </c>
      <c r="DG731">
        <f t="shared" si="146"/>
        <v>0</v>
      </c>
      <c r="DH731">
        <f t="shared" si="147"/>
        <v>0</v>
      </c>
      <c r="DI731">
        <f t="shared" si="148"/>
        <v>0</v>
      </c>
      <c r="DJ731">
        <f>DI731</f>
        <v>0</v>
      </c>
      <c r="DK731">
        <v>0</v>
      </c>
      <c r="DL731" t="s">
        <v>3</v>
      </c>
      <c r="DM731">
        <v>0</v>
      </c>
      <c r="DN731" t="s">
        <v>3</v>
      </c>
      <c r="DO731">
        <v>0</v>
      </c>
    </row>
    <row r="732" spans="1:119" x14ac:dyDescent="0.2">
      <c r="A732">
        <f>ROW(Source!A838)</f>
        <v>838</v>
      </c>
      <c r="B732">
        <v>150194011</v>
      </c>
      <c r="C732">
        <v>150197984</v>
      </c>
      <c r="D732">
        <v>147295400</v>
      </c>
      <c r="E732">
        <v>1</v>
      </c>
      <c r="F732">
        <v>1</v>
      </c>
      <c r="G732">
        <v>35</v>
      </c>
      <c r="H732">
        <v>2</v>
      </c>
      <c r="I732" t="s">
        <v>730</v>
      </c>
      <c r="J732" t="s">
        <v>731</v>
      </c>
      <c r="K732" t="s">
        <v>732</v>
      </c>
      <c r="L732">
        <v>1368</v>
      </c>
      <c r="N732">
        <v>1011</v>
      </c>
      <c r="O732" t="s">
        <v>733</v>
      </c>
      <c r="P732" t="s">
        <v>733</v>
      </c>
      <c r="Q732">
        <v>1</v>
      </c>
      <c r="W732">
        <v>0</v>
      </c>
      <c r="X732">
        <v>-1123321947</v>
      </c>
      <c r="Y732">
        <f>(AT732*0.7)</f>
        <v>2.7999999999999997E-2</v>
      </c>
      <c r="AA732">
        <v>0</v>
      </c>
      <c r="AB732">
        <v>789.86</v>
      </c>
      <c r="AC732">
        <v>515.51</v>
      </c>
      <c r="AD732">
        <v>0</v>
      </c>
      <c r="AE732">
        <v>0</v>
      </c>
      <c r="AF732">
        <v>789.86</v>
      </c>
      <c r="AG732">
        <v>515.51</v>
      </c>
      <c r="AH732">
        <v>0</v>
      </c>
      <c r="AI732">
        <v>1</v>
      </c>
      <c r="AJ732">
        <v>1</v>
      </c>
      <c r="AK732">
        <v>1</v>
      </c>
      <c r="AL732">
        <v>1</v>
      </c>
      <c r="AM732">
        <v>-2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3</v>
      </c>
      <c r="AT732">
        <v>0.04</v>
      </c>
      <c r="AU732" t="s">
        <v>22</v>
      </c>
      <c r="AV732">
        <v>0</v>
      </c>
      <c r="AW732">
        <v>2</v>
      </c>
      <c r="AX732">
        <v>150198000</v>
      </c>
      <c r="AY732">
        <v>1</v>
      </c>
      <c r="AZ732">
        <v>0</v>
      </c>
      <c r="BA732">
        <v>732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V732">
        <v>0</v>
      </c>
      <c r="CW732">
        <f>ROUND(Y732*Source!I838,9)</f>
        <v>2.8000000000000001E-2</v>
      </c>
      <c r="CX732">
        <f>ROUND(Y732*Source!I838,9)</f>
        <v>2.8000000000000001E-2</v>
      </c>
      <c r="CY732">
        <f>AB732</f>
        <v>789.86</v>
      </c>
      <c r="CZ732">
        <f>AF732</f>
        <v>789.86</v>
      </c>
      <c r="DA732">
        <f>AJ732</f>
        <v>1</v>
      </c>
      <c r="DB732">
        <f>ROUND((ROUND(AT732*CZ732,2)*0.7),6)</f>
        <v>22.113</v>
      </c>
      <c r="DC732">
        <f>ROUND((ROUND(AT732*AG732,2)*0.7),6)</f>
        <v>14.433999999999999</v>
      </c>
      <c r="DD732" t="s">
        <v>3</v>
      </c>
      <c r="DE732" t="s">
        <v>3</v>
      </c>
      <c r="DF732">
        <f t="shared" si="145"/>
        <v>0</v>
      </c>
      <c r="DG732">
        <f t="shared" si="146"/>
        <v>22.12</v>
      </c>
      <c r="DH732">
        <f t="shared" si="147"/>
        <v>14.43</v>
      </c>
      <c r="DI732">
        <f t="shared" si="148"/>
        <v>0</v>
      </c>
      <c r="DJ732">
        <f>DG732</f>
        <v>22.12</v>
      </c>
      <c r="DK732">
        <v>0</v>
      </c>
      <c r="DL732" t="s">
        <v>3</v>
      </c>
      <c r="DM732">
        <v>0</v>
      </c>
      <c r="DN732" t="s">
        <v>3</v>
      </c>
      <c r="DO732">
        <v>0</v>
      </c>
    </row>
    <row r="733" spans="1:119" x14ac:dyDescent="0.2">
      <c r="A733">
        <f>ROW(Source!A838)</f>
        <v>838</v>
      </c>
      <c r="B733">
        <v>150194011</v>
      </c>
      <c r="C733">
        <v>150197984</v>
      </c>
      <c r="D733">
        <v>147284500</v>
      </c>
      <c r="E733">
        <v>35</v>
      </c>
      <c r="F733">
        <v>1</v>
      </c>
      <c r="G733">
        <v>35</v>
      </c>
      <c r="H733">
        <v>3</v>
      </c>
      <c r="I733" t="s">
        <v>734</v>
      </c>
      <c r="J733" t="s">
        <v>735</v>
      </c>
      <c r="K733" t="s">
        <v>736</v>
      </c>
      <c r="L733">
        <v>1348</v>
      </c>
      <c r="N733">
        <v>1009</v>
      </c>
      <c r="O733" t="s">
        <v>737</v>
      </c>
      <c r="P733" t="s">
        <v>737</v>
      </c>
      <c r="Q733">
        <v>1000</v>
      </c>
      <c r="W733">
        <v>0</v>
      </c>
      <c r="X733">
        <v>2010614181</v>
      </c>
      <c r="Y733">
        <f>(AT733*1)</f>
        <v>1.9999999999999999E-6</v>
      </c>
      <c r="AA733">
        <v>1945282.38</v>
      </c>
      <c r="AB733">
        <v>0</v>
      </c>
      <c r="AC733">
        <v>0</v>
      </c>
      <c r="AD733">
        <v>0</v>
      </c>
      <c r="AE733">
        <v>1945282.38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1</v>
      </c>
      <c r="AL733">
        <v>1</v>
      </c>
      <c r="AM733">
        <v>-2</v>
      </c>
      <c r="AN733">
        <v>0</v>
      </c>
      <c r="AO733">
        <v>1</v>
      </c>
      <c r="AP733">
        <v>1</v>
      </c>
      <c r="AQ733">
        <v>0</v>
      </c>
      <c r="AR733">
        <v>0</v>
      </c>
      <c r="AS733" t="s">
        <v>3</v>
      </c>
      <c r="AT733">
        <v>1.9999999999999999E-6</v>
      </c>
      <c r="AU733" t="s">
        <v>21</v>
      </c>
      <c r="AV733">
        <v>0</v>
      </c>
      <c r="AW733">
        <v>2</v>
      </c>
      <c r="AX733">
        <v>150198001</v>
      </c>
      <c r="AY733">
        <v>2</v>
      </c>
      <c r="AZ733">
        <v>22528</v>
      </c>
      <c r="BA733">
        <v>733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V733">
        <v>0</v>
      </c>
      <c r="CW733">
        <v>0</v>
      </c>
      <c r="CX733">
        <f>ROUND(Y733*Source!I838,9)</f>
        <v>1.9999999999999999E-6</v>
      </c>
      <c r="CY733">
        <f>AA733</f>
        <v>1945282.38</v>
      </c>
      <c r="CZ733">
        <f>AE733</f>
        <v>1945282.38</v>
      </c>
      <c r="DA733">
        <f>AI733</f>
        <v>1</v>
      </c>
      <c r="DB733">
        <f>ROUND((ROUND(AT733*CZ733,2)*1),6)</f>
        <v>3.89</v>
      </c>
      <c r="DC733">
        <f>ROUND((ROUND(AT733*AG733,2)*1),6)</f>
        <v>0</v>
      </c>
      <c r="DD733" t="s">
        <v>3</v>
      </c>
      <c r="DE733" t="s">
        <v>3</v>
      </c>
      <c r="DF733">
        <f t="shared" si="145"/>
        <v>3.89</v>
      </c>
      <c r="DG733">
        <f t="shared" si="146"/>
        <v>0</v>
      </c>
      <c r="DH733">
        <f t="shared" si="147"/>
        <v>0</v>
      </c>
      <c r="DI733">
        <f t="shared" si="148"/>
        <v>0</v>
      </c>
      <c r="DJ733">
        <f>DF733</f>
        <v>3.89</v>
      </c>
      <c r="DK733">
        <v>0</v>
      </c>
      <c r="DL733" t="s">
        <v>3</v>
      </c>
      <c r="DM733">
        <v>0</v>
      </c>
      <c r="DN733" t="s">
        <v>3</v>
      </c>
      <c r="DO733">
        <v>0</v>
      </c>
    </row>
    <row r="734" spans="1:119" x14ac:dyDescent="0.2">
      <c r="A734">
        <f>ROW(Source!A838)</f>
        <v>838</v>
      </c>
      <c r="B734">
        <v>150194011</v>
      </c>
      <c r="C734">
        <v>150197984</v>
      </c>
      <c r="D734">
        <v>147297319</v>
      </c>
      <c r="E734">
        <v>1</v>
      </c>
      <c r="F734">
        <v>1</v>
      </c>
      <c r="G734">
        <v>35</v>
      </c>
      <c r="H734">
        <v>3</v>
      </c>
      <c r="I734" t="s">
        <v>738</v>
      </c>
      <c r="J734" t="s">
        <v>739</v>
      </c>
      <c r="K734" t="s">
        <v>740</v>
      </c>
      <c r="L734">
        <v>1346</v>
      </c>
      <c r="N734">
        <v>1009</v>
      </c>
      <c r="O734" t="s">
        <v>741</v>
      </c>
      <c r="P734" t="s">
        <v>741</v>
      </c>
      <c r="Q734">
        <v>1</v>
      </c>
      <c r="W734">
        <v>0</v>
      </c>
      <c r="X734">
        <v>1286462142</v>
      </c>
      <c r="Y734">
        <f>(AT734*1)</f>
        <v>4.0000000000000001E-3</v>
      </c>
      <c r="AA734">
        <v>412.97</v>
      </c>
      <c r="AB734">
        <v>0</v>
      </c>
      <c r="AC734">
        <v>0</v>
      </c>
      <c r="AD734">
        <v>0</v>
      </c>
      <c r="AE734">
        <v>412.97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M734">
        <v>-2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3</v>
      </c>
      <c r="AT734">
        <v>4.0000000000000001E-3</v>
      </c>
      <c r="AU734" t="s">
        <v>21</v>
      </c>
      <c r="AV734">
        <v>0</v>
      </c>
      <c r="AW734">
        <v>2</v>
      </c>
      <c r="AX734">
        <v>150198002</v>
      </c>
      <c r="AY734">
        <v>1</v>
      </c>
      <c r="AZ734">
        <v>0</v>
      </c>
      <c r="BA734">
        <v>734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V734">
        <v>0</v>
      </c>
      <c r="CW734">
        <v>0</v>
      </c>
      <c r="CX734">
        <f>ROUND(Y734*Source!I838,9)</f>
        <v>4.0000000000000001E-3</v>
      </c>
      <c r="CY734">
        <f>AA734</f>
        <v>412.97</v>
      </c>
      <c r="CZ734">
        <f>AE734</f>
        <v>412.97</v>
      </c>
      <c r="DA734">
        <f>AI734</f>
        <v>1</v>
      </c>
      <c r="DB734">
        <f>ROUND((ROUND(AT734*CZ734,2)*1),6)</f>
        <v>1.65</v>
      </c>
      <c r="DC734">
        <f>ROUND((ROUND(AT734*AG734,2)*1),6)</f>
        <v>0</v>
      </c>
      <c r="DD734" t="s">
        <v>3</v>
      </c>
      <c r="DE734" t="s">
        <v>3</v>
      </c>
      <c r="DF734">
        <f t="shared" si="145"/>
        <v>1.65</v>
      </c>
      <c r="DG734">
        <f t="shared" si="146"/>
        <v>0</v>
      </c>
      <c r="DH734">
        <f t="shared" si="147"/>
        <v>0</v>
      </c>
      <c r="DI734">
        <f t="shared" si="148"/>
        <v>0</v>
      </c>
      <c r="DJ734">
        <f>DF734</f>
        <v>1.65</v>
      </c>
      <c r="DK734">
        <v>0</v>
      </c>
      <c r="DL734" t="s">
        <v>3</v>
      </c>
      <c r="DM734">
        <v>0</v>
      </c>
      <c r="DN734" t="s">
        <v>3</v>
      </c>
      <c r="DO734">
        <v>0</v>
      </c>
    </row>
    <row r="735" spans="1:119" x14ac:dyDescent="0.2">
      <c r="A735">
        <f>ROW(Source!A838)</f>
        <v>838</v>
      </c>
      <c r="B735">
        <v>150194011</v>
      </c>
      <c r="C735">
        <v>150197984</v>
      </c>
      <c r="D735">
        <v>147297226</v>
      </c>
      <c r="E735">
        <v>1</v>
      </c>
      <c r="F735">
        <v>1</v>
      </c>
      <c r="G735">
        <v>35</v>
      </c>
      <c r="H735">
        <v>3</v>
      </c>
      <c r="I735" t="s">
        <v>742</v>
      </c>
      <c r="J735" t="s">
        <v>743</v>
      </c>
      <c r="K735" t="s">
        <v>744</v>
      </c>
      <c r="L735">
        <v>1346</v>
      </c>
      <c r="N735">
        <v>1009</v>
      </c>
      <c r="O735" t="s">
        <v>741</v>
      </c>
      <c r="P735" t="s">
        <v>741</v>
      </c>
      <c r="Q735">
        <v>1</v>
      </c>
      <c r="W735">
        <v>0</v>
      </c>
      <c r="X735">
        <v>-1814974188</v>
      </c>
      <c r="Y735">
        <f>(AT735*1)</f>
        <v>2E-3</v>
      </c>
      <c r="AA735">
        <v>271.95999999999998</v>
      </c>
      <c r="AB735">
        <v>0</v>
      </c>
      <c r="AC735">
        <v>0</v>
      </c>
      <c r="AD735">
        <v>0</v>
      </c>
      <c r="AE735">
        <v>271.95999999999998</v>
      </c>
      <c r="AF735">
        <v>0</v>
      </c>
      <c r="AG735">
        <v>0</v>
      </c>
      <c r="AH735">
        <v>0</v>
      </c>
      <c r="AI735">
        <v>1</v>
      </c>
      <c r="AJ735">
        <v>1</v>
      </c>
      <c r="AK735">
        <v>1</v>
      </c>
      <c r="AL735">
        <v>1</v>
      </c>
      <c r="AM735">
        <v>-2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3</v>
      </c>
      <c r="AT735">
        <v>2E-3</v>
      </c>
      <c r="AU735" t="s">
        <v>21</v>
      </c>
      <c r="AV735">
        <v>0</v>
      </c>
      <c r="AW735">
        <v>2</v>
      </c>
      <c r="AX735">
        <v>150198003</v>
      </c>
      <c r="AY735">
        <v>1</v>
      </c>
      <c r="AZ735">
        <v>0</v>
      </c>
      <c r="BA735">
        <v>735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V735">
        <v>0</v>
      </c>
      <c r="CW735">
        <v>0</v>
      </c>
      <c r="CX735">
        <f>ROUND(Y735*Source!I838,9)</f>
        <v>2E-3</v>
      </c>
      <c r="CY735">
        <f>AA735</f>
        <v>271.95999999999998</v>
      </c>
      <c r="CZ735">
        <f>AE735</f>
        <v>271.95999999999998</v>
      </c>
      <c r="DA735">
        <f>AI735</f>
        <v>1</v>
      </c>
      <c r="DB735">
        <f>ROUND((ROUND(AT735*CZ735,2)*1),6)</f>
        <v>0.54</v>
      </c>
      <c r="DC735">
        <f>ROUND((ROUND(AT735*AG735,2)*1),6)</f>
        <v>0</v>
      </c>
      <c r="DD735" t="s">
        <v>3</v>
      </c>
      <c r="DE735" t="s">
        <v>3</v>
      </c>
      <c r="DF735">
        <f t="shared" si="145"/>
        <v>0.54</v>
      </c>
      <c r="DG735">
        <f t="shared" si="146"/>
        <v>0</v>
      </c>
      <c r="DH735">
        <f t="shared" si="147"/>
        <v>0</v>
      </c>
      <c r="DI735">
        <f t="shared" si="148"/>
        <v>0</v>
      </c>
      <c r="DJ735">
        <f>DF735</f>
        <v>0.54</v>
      </c>
      <c r="DK735">
        <v>0</v>
      </c>
      <c r="DL735" t="s">
        <v>3</v>
      </c>
      <c r="DM735">
        <v>0</v>
      </c>
      <c r="DN735" t="s">
        <v>3</v>
      </c>
      <c r="DO735">
        <v>0</v>
      </c>
    </row>
    <row r="736" spans="1:119" x14ac:dyDescent="0.2">
      <c r="A736">
        <f>ROW(Source!A838)</f>
        <v>838</v>
      </c>
      <c r="B736">
        <v>150194011</v>
      </c>
      <c r="C736">
        <v>150197984</v>
      </c>
      <c r="D736">
        <v>147297256</v>
      </c>
      <c r="E736">
        <v>1</v>
      </c>
      <c r="F736">
        <v>1</v>
      </c>
      <c r="G736">
        <v>35</v>
      </c>
      <c r="H736">
        <v>3</v>
      </c>
      <c r="I736" t="s">
        <v>745</v>
      </c>
      <c r="J736" t="s">
        <v>746</v>
      </c>
      <c r="K736" t="s">
        <v>747</v>
      </c>
      <c r="L736">
        <v>1346</v>
      </c>
      <c r="N736">
        <v>1009</v>
      </c>
      <c r="O736" t="s">
        <v>741</v>
      </c>
      <c r="P736" t="s">
        <v>741</v>
      </c>
      <c r="Q736">
        <v>1</v>
      </c>
      <c r="W736">
        <v>0</v>
      </c>
      <c r="X736">
        <v>-1116031774</v>
      </c>
      <c r="Y736">
        <f>(AT736*1)</f>
        <v>3.5000000000000001E-3</v>
      </c>
      <c r="AA736">
        <v>404.48</v>
      </c>
      <c r="AB736">
        <v>0</v>
      </c>
      <c r="AC736">
        <v>0</v>
      </c>
      <c r="AD736">
        <v>0</v>
      </c>
      <c r="AE736">
        <v>404.48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M736">
        <v>-2</v>
      </c>
      <c r="AN736">
        <v>0</v>
      </c>
      <c r="AO736">
        <v>1</v>
      </c>
      <c r="AP736">
        <v>1</v>
      </c>
      <c r="AQ736">
        <v>0</v>
      </c>
      <c r="AR736">
        <v>0</v>
      </c>
      <c r="AS736" t="s">
        <v>3</v>
      </c>
      <c r="AT736">
        <v>3.5000000000000001E-3</v>
      </c>
      <c r="AU736" t="s">
        <v>21</v>
      </c>
      <c r="AV736">
        <v>0</v>
      </c>
      <c r="AW736">
        <v>2</v>
      </c>
      <c r="AX736">
        <v>150198004</v>
      </c>
      <c r="AY736">
        <v>1</v>
      </c>
      <c r="AZ736">
        <v>0</v>
      </c>
      <c r="BA736">
        <v>736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V736">
        <v>0</v>
      </c>
      <c r="CW736">
        <v>0</v>
      </c>
      <c r="CX736">
        <f>ROUND(Y736*Source!I838,9)</f>
        <v>3.5000000000000001E-3</v>
      </c>
      <c r="CY736">
        <f>AA736</f>
        <v>404.48</v>
      </c>
      <c r="CZ736">
        <f>AE736</f>
        <v>404.48</v>
      </c>
      <c r="DA736">
        <f>AI736</f>
        <v>1</v>
      </c>
      <c r="DB736">
        <f>ROUND((ROUND(AT736*CZ736,2)*1),6)</f>
        <v>1.42</v>
      </c>
      <c r="DC736">
        <f>ROUND((ROUND(AT736*AG736,2)*1),6)</f>
        <v>0</v>
      </c>
      <c r="DD736" t="s">
        <v>3</v>
      </c>
      <c r="DE736" t="s">
        <v>3</v>
      </c>
      <c r="DF736">
        <f t="shared" si="145"/>
        <v>1.42</v>
      </c>
      <c r="DG736">
        <f t="shared" si="146"/>
        <v>0</v>
      </c>
      <c r="DH736">
        <f t="shared" si="147"/>
        <v>0</v>
      </c>
      <c r="DI736">
        <f t="shared" si="148"/>
        <v>0</v>
      </c>
      <c r="DJ736">
        <f>DF736</f>
        <v>1.42</v>
      </c>
      <c r="DK736">
        <v>0</v>
      </c>
      <c r="DL736" t="s">
        <v>3</v>
      </c>
      <c r="DM736">
        <v>0</v>
      </c>
      <c r="DN736" t="s">
        <v>3</v>
      </c>
      <c r="DO736">
        <v>0</v>
      </c>
    </row>
    <row r="737" spans="1:119" x14ac:dyDescent="0.2">
      <c r="A737">
        <f>ROW(Source!A838)</f>
        <v>838</v>
      </c>
      <c r="B737">
        <v>150194011</v>
      </c>
      <c r="C737">
        <v>150197984</v>
      </c>
      <c r="D737">
        <v>147297361</v>
      </c>
      <c r="E737">
        <v>1</v>
      </c>
      <c r="F737">
        <v>1</v>
      </c>
      <c r="G737">
        <v>35</v>
      </c>
      <c r="H737">
        <v>3</v>
      </c>
      <c r="I737" t="s">
        <v>748</v>
      </c>
      <c r="J737" t="s">
        <v>749</v>
      </c>
      <c r="K737" t="s">
        <v>750</v>
      </c>
      <c r="L737">
        <v>1327</v>
      </c>
      <c r="N737">
        <v>1005</v>
      </c>
      <c r="O737" t="s">
        <v>751</v>
      </c>
      <c r="P737" t="s">
        <v>751</v>
      </c>
      <c r="Q737">
        <v>1</v>
      </c>
      <c r="W737">
        <v>0</v>
      </c>
      <c r="X737">
        <v>1402440005</v>
      </c>
      <c r="Y737">
        <f>(AT737*1)</f>
        <v>0.02</v>
      </c>
      <c r="AA737">
        <v>48.08</v>
      </c>
      <c r="AB737">
        <v>0</v>
      </c>
      <c r="AC737">
        <v>0</v>
      </c>
      <c r="AD737">
        <v>0</v>
      </c>
      <c r="AE737">
        <v>48.08</v>
      </c>
      <c r="AF737">
        <v>0</v>
      </c>
      <c r="AG737">
        <v>0</v>
      </c>
      <c r="AH737">
        <v>0</v>
      </c>
      <c r="AI737">
        <v>1</v>
      </c>
      <c r="AJ737">
        <v>1</v>
      </c>
      <c r="AK737">
        <v>1</v>
      </c>
      <c r="AL737">
        <v>1</v>
      </c>
      <c r="AM737">
        <v>-2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3</v>
      </c>
      <c r="AT737">
        <v>0.02</v>
      </c>
      <c r="AU737" t="s">
        <v>21</v>
      </c>
      <c r="AV737">
        <v>0</v>
      </c>
      <c r="AW737">
        <v>2</v>
      </c>
      <c r="AX737">
        <v>150198005</v>
      </c>
      <c r="AY737">
        <v>1</v>
      </c>
      <c r="AZ737">
        <v>0</v>
      </c>
      <c r="BA737">
        <v>737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V737">
        <v>0</v>
      </c>
      <c r="CW737">
        <v>0</v>
      </c>
      <c r="CX737">
        <f>ROUND(Y737*Source!I838,9)</f>
        <v>0.02</v>
      </c>
      <c r="CY737">
        <f>AA737</f>
        <v>48.08</v>
      </c>
      <c r="CZ737">
        <f>AE737</f>
        <v>48.08</v>
      </c>
      <c r="DA737">
        <f>AI737</f>
        <v>1</v>
      </c>
      <c r="DB737">
        <f>ROUND((ROUND(AT737*CZ737,2)*1),6)</f>
        <v>0.96</v>
      </c>
      <c r="DC737">
        <f>ROUND((ROUND(AT737*AG737,2)*1),6)</f>
        <v>0</v>
      </c>
      <c r="DD737" t="s">
        <v>3</v>
      </c>
      <c r="DE737" t="s">
        <v>3</v>
      </c>
      <c r="DF737">
        <f t="shared" si="145"/>
        <v>0.96</v>
      </c>
      <c r="DG737">
        <f t="shared" si="146"/>
        <v>0</v>
      </c>
      <c r="DH737">
        <f t="shared" si="147"/>
        <v>0</v>
      </c>
      <c r="DI737">
        <f t="shared" si="148"/>
        <v>0</v>
      </c>
      <c r="DJ737">
        <f>DF737</f>
        <v>0.96</v>
      </c>
      <c r="DK737">
        <v>0</v>
      </c>
      <c r="DL737" t="s">
        <v>3</v>
      </c>
      <c r="DM737">
        <v>0</v>
      </c>
      <c r="DN737" t="s">
        <v>3</v>
      </c>
      <c r="DO737">
        <v>0</v>
      </c>
    </row>
    <row r="738" spans="1:119" x14ac:dyDescent="0.2">
      <c r="A738">
        <f>ROW(Source!A839)</f>
        <v>839</v>
      </c>
      <c r="B738">
        <v>150194011</v>
      </c>
      <c r="C738">
        <v>150198006</v>
      </c>
      <c r="D738">
        <v>147282019</v>
      </c>
      <c r="E738">
        <v>35</v>
      </c>
      <c r="F738">
        <v>1</v>
      </c>
      <c r="G738">
        <v>35</v>
      </c>
      <c r="H738">
        <v>1</v>
      </c>
      <c r="I738" t="s">
        <v>727</v>
      </c>
      <c r="J738" t="s">
        <v>3</v>
      </c>
      <c r="K738" t="s">
        <v>728</v>
      </c>
      <c r="L738">
        <v>1191</v>
      </c>
      <c r="N738">
        <v>1013</v>
      </c>
      <c r="O738" t="s">
        <v>729</v>
      </c>
      <c r="P738" t="s">
        <v>729</v>
      </c>
      <c r="Q738">
        <v>1</v>
      </c>
      <c r="W738">
        <v>0</v>
      </c>
      <c r="X738">
        <v>476480486</v>
      </c>
      <c r="Y738">
        <f>((AT738*0.75)*11)</f>
        <v>0.65999999999999992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M738">
        <v>-2</v>
      </c>
      <c r="AN738">
        <v>0</v>
      </c>
      <c r="AO738">
        <v>1</v>
      </c>
      <c r="AP738">
        <v>1</v>
      </c>
      <c r="AQ738">
        <v>0</v>
      </c>
      <c r="AR738">
        <v>0</v>
      </c>
      <c r="AS738" t="s">
        <v>3</v>
      </c>
      <c r="AT738">
        <v>0.08</v>
      </c>
      <c r="AU738" t="s">
        <v>32</v>
      </c>
      <c r="AV738">
        <v>1</v>
      </c>
      <c r="AW738">
        <v>2</v>
      </c>
      <c r="AX738">
        <v>150198015</v>
      </c>
      <c r="AY738">
        <v>1</v>
      </c>
      <c r="AZ738">
        <v>0</v>
      </c>
      <c r="BA738">
        <v>738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U738">
        <f>ROUND(AT738*Source!I839*AH738*AL738,2)</f>
        <v>0</v>
      </c>
      <c r="CV738">
        <f>ROUND(Y738*Source!I839,9)</f>
        <v>39.6</v>
      </c>
      <c r="CW738">
        <v>0</v>
      </c>
      <c r="CX738">
        <f>ROUND(Y738*Source!I839,9)</f>
        <v>39.6</v>
      </c>
      <c r="CY738">
        <f>AD738</f>
        <v>0</v>
      </c>
      <c r="CZ738">
        <f>AH738</f>
        <v>0</v>
      </c>
      <c r="DA738">
        <f>AL738</f>
        <v>1</v>
      </c>
      <c r="DB738">
        <f>ROUND(((ROUND(AT738*CZ738,2)*0.75)*11),6)</f>
        <v>0</v>
      </c>
      <c r="DC738">
        <f>ROUND(((ROUND(AT738*AG738,2)*0.75)*11),6)</f>
        <v>0</v>
      </c>
      <c r="DD738" t="s">
        <v>3</v>
      </c>
      <c r="DE738" t="s">
        <v>3</v>
      </c>
      <c r="DF738">
        <f t="shared" si="145"/>
        <v>0</v>
      </c>
      <c r="DG738">
        <f t="shared" si="146"/>
        <v>0</v>
      </c>
      <c r="DH738">
        <f t="shared" si="147"/>
        <v>0</v>
      </c>
      <c r="DI738">
        <f t="shared" si="148"/>
        <v>0</v>
      </c>
      <c r="DJ738">
        <f>DI738</f>
        <v>0</v>
      </c>
      <c r="DK738">
        <v>0</v>
      </c>
      <c r="DL738" t="s">
        <v>3</v>
      </c>
      <c r="DM738">
        <v>0</v>
      </c>
      <c r="DN738" t="s">
        <v>3</v>
      </c>
      <c r="DO738">
        <v>0</v>
      </c>
    </row>
    <row r="739" spans="1:119" x14ac:dyDescent="0.2">
      <c r="A739">
        <f>ROW(Source!A839)</f>
        <v>839</v>
      </c>
      <c r="B739">
        <v>150194011</v>
      </c>
      <c r="C739">
        <v>150198006</v>
      </c>
      <c r="D739">
        <v>147295400</v>
      </c>
      <c r="E739">
        <v>1</v>
      </c>
      <c r="F739">
        <v>1</v>
      </c>
      <c r="G739">
        <v>35</v>
      </c>
      <c r="H739">
        <v>2</v>
      </c>
      <c r="I739" t="s">
        <v>730</v>
      </c>
      <c r="J739" t="s">
        <v>731</v>
      </c>
      <c r="K739" t="s">
        <v>732</v>
      </c>
      <c r="L739">
        <v>1368</v>
      </c>
      <c r="N739">
        <v>1011</v>
      </c>
      <c r="O739" t="s">
        <v>733</v>
      </c>
      <c r="P739" t="s">
        <v>733</v>
      </c>
      <c r="Q739">
        <v>1</v>
      </c>
      <c r="W739">
        <v>0</v>
      </c>
      <c r="X739">
        <v>-1123321947</v>
      </c>
      <c r="Y739">
        <f>((AT739*0.75)*11)</f>
        <v>8.249999999999999E-2</v>
      </c>
      <c r="AA739">
        <v>0</v>
      </c>
      <c r="AB739">
        <v>789.86</v>
      </c>
      <c r="AC739">
        <v>515.51</v>
      </c>
      <c r="AD739">
        <v>0</v>
      </c>
      <c r="AE739">
        <v>0</v>
      </c>
      <c r="AF739">
        <v>789.86</v>
      </c>
      <c r="AG739">
        <v>515.51</v>
      </c>
      <c r="AH739">
        <v>0</v>
      </c>
      <c r="AI739">
        <v>1</v>
      </c>
      <c r="AJ739">
        <v>1</v>
      </c>
      <c r="AK739">
        <v>1</v>
      </c>
      <c r="AL739">
        <v>1</v>
      </c>
      <c r="AM739">
        <v>-2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3</v>
      </c>
      <c r="AT739">
        <v>0.01</v>
      </c>
      <c r="AU739" t="s">
        <v>32</v>
      </c>
      <c r="AV739">
        <v>0</v>
      </c>
      <c r="AW739">
        <v>2</v>
      </c>
      <c r="AX739">
        <v>150198016</v>
      </c>
      <c r="AY739">
        <v>1</v>
      </c>
      <c r="AZ739">
        <v>0</v>
      </c>
      <c r="BA739">
        <v>739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V739">
        <v>0</v>
      </c>
      <c r="CW739">
        <f>ROUND(Y739*Source!I839,9)</f>
        <v>4.95</v>
      </c>
      <c r="CX739">
        <f>ROUND(Y739*Source!I839,9)</f>
        <v>4.95</v>
      </c>
      <c r="CY739">
        <f>AB739</f>
        <v>789.86</v>
      </c>
      <c r="CZ739">
        <f>AF739</f>
        <v>789.86</v>
      </c>
      <c r="DA739">
        <f>AJ739</f>
        <v>1</v>
      </c>
      <c r="DB739">
        <f>ROUND(((ROUND(AT739*CZ739,2)*0.75)*11),6)</f>
        <v>65.174999999999997</v>
      </c>
      <c r="DC739">
        <f>ROUND(((ROUND(AT739*AG739,2)*0.75)*11),6)</f>
        <v>42.57</v>
      </c>
      <c r="DD739" t="s">
        <v>3</v>
      </c>
      <c r="DE739" t="s">
        <v>3</v>
      </c>
      <c r="DF739">
        <f t="shared" si="145"/>
        <v>0</v>
      </c>
      <c r="DG739">
        <f t="shared" si="146"/>
        <v>3909.81</v>
      </c>
      <c r="DH739">
        <f t="shared" si="147"/>
        <v>2551.77</v>
      </c>
      <c r="DI739">
        <f t="shared" si="148"/>
        <v>0</v>
      </c>
      <c r="DJ739">
        <f>DG739</f>
        <v>3909.81</v>
      </c>
      <c r="DK739">
        <v>0</v>
      </c>
      <c r="DL739" t="s">
        <v>3</v>
      </c>
      <c r="DM739">
        <v>0</v>
      </c>
      <c r="DN739" t="s">
        <v>3</v>
      </c>
      <c r="DO739">
        <v>0</v>
      </c>
    </row>
    <row r="740" spans="1:119" x14ac:dyDescent="0.2">
      <c r="A740">
        <f>ROW(Source!A839)</f>
        <v>839</v>
      </c>
      <c r="B740">
        <v>150194011</v>
      </c>
      <c r="C740">
        <v>150198006</v>
      </c>
      <c r="D740">
        <v>147297319</v>
      </c>
      <c r="E740">
        <v>1</v>
      </c>
      <c r="F740">
        <v>1</v>
      </c>
      <c r="G740">
        <v>35</v>
      </c>
      <c r="H740">
        <v>3</v>
      </c>
      <c r="I740" t="s">
        <v>738</v>
      </c>
      <c r="J740" t="s">
        <v>739</v>
      </c>
      <c r="K740" t="s">
        <v>740</v>
      </c>
      <c r="L740">
        <v>1346</v>
      </c>
      <c r="N740">
        <v>1009</v>
      </c>
      <c r="O740" t="s">
        <v>741</v>
      </c>
      <c r="P740" t="s">
        <v>741</v>
      </c>
      <c r="Q740">
        <v>1</v>
      </c>
      <c r="W740">
        <v>0</v>
      </c>
      <c r="X740">
        <v>1286462142</v>
      </c>
      <c r="Y740">
        <f>((AT740*1)*11)</f>
        <v>2.1999999999999999E-2</v>
      </c>
      <c r="AA740">
        <v>412.97</v>
      </c>
      <c r="AB740">
        <v>0</v>
      </c>
      <c r="AC740">
        <v>0</v>
      </c>
      <c r="AD740">
        <v>0</v>
      </c>
      <c r="AE740">
        <v>412.97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M740">
        <v>-2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2E-3</v>
      </c>
      <c r="AU740" t="s">
        <v>31</v>
      </c>
      <c r="AV740">
        <v>0</v>
      </c>
      <c r="AW740">
        <v>2</v>
      </c>
      <c r="AX740">
        <v>150198017</v>
      </c>
      <c r="AY740">
        <v>1</v>
      </c>
      <c r="AZ740">
        <v>0</v>
      </c>
      <c r="BA740">
        <v>740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V740">
        <v>0</v>
      </c>
      <c r="CW740">
        <v>0</v>
      </c>
      <c r="CX740">
        <f>ROUND(Y740*Source!I839,9)</f>
        <v>1.32</v>
      </c>
      <c r="CY740">
        <f>AA740</f>
        <v>412.97</v>
      </c>
      <c r="CZ740">
        <f>AE740</f>
        <v>412.97</v>
      </c>
      <c r="DA740">
        <f>AI740</f>
        <v>1</v>
      </c>
      <c r="DB740">
        <f>ROUND(((ROUND(AT740*CZ740,2)*1)*11),6)</f>
        <v>9.1300000000000008</v>
      </c>
      <c r="DC740">
        <f>ROUND(((ROUND(AT740*AG740,2)*1)*11),6)</f>
        <v>0</v>
      </c>
      <c r="DD740" t="s">
        <v>3</v>
      </c>
      <c r="DE740" t="s">
        <v>3</v>
      </c>
      <c r="DF740">
        <f t="shared" si="145"/>
        <v>545.12</v>
      </c>
      <c r="DG740">
        <f t="shared" si="146"/>
        <v>0</v>
      </c>
      <c r="DH740">
        <f t="shared" si="147"/>
        <v>0</v>
      </c>
      <c r="DI740">
        <f t="shared" si="148"/>
        <v>0</v>
      </c>
      <c r="DJ740">
        <f>DF740</f>
        <v>545.12</v>
      </c>
      <c r="DK740">
        <v>0</v>
      </c>
      <c r="DL740" t="s">
        <v>3</v>
      </c>
      <c r="DM740">
        <v>0</v>
      </c>
      <c r="DN740" t="s">
        <v>3</v>
      </c>
      <c r="DO740">
        <v>0</v>
      </c>
    </row>
    <row r="741" spans="1:119" x14ac:dyDescent="0.2">
      <c r="A741">
        <f>ROW(Source!A839)</f>
        <v>839</v>
      </c>
      <c r="B741">
        <v>150194011</v>
      </c>
      <c r="C741">
        <v>150198006</v>
      </c>
      <c r="D741">
        <v>147297361</v>
      </c>
      <c r="E741">
        <v>1</v>
      </c>
      <c r="F741">
        <v>1</v>
      </c>
      <c r="G741">
        <v>35</v>
      </c>
      <c r="H741">
        <v>3</v>
      </c>
      <c r="I741" t="s">
        <v>748</v>
      </c>
      <c r="J741" t="s">
        <v>749</v>
      </c>
      <c r="K741" t="s">
        <v>750</v>
      </c>
      <c r="L741">
        <v>1327</v>
      </c>
      <c r="N741">
        <v>1005</v>
      </c>
      <c r="O741" t="s">
        <v>751</v>
      </c>
      <c r="P741" t="s">
        <v>751</v>
      </c>
      <c r="Q741">
        <v>1</v>
      </c>
      <c r="W741">
        <v>0</v>
      </c>
      <c r="X741">
        <v>1402440005</v>
      </c>
      <c r="Y741">
        <f>((AT741*1)*11)</f>
        <v>0.22</v>
      </c>
      <c r="AA741">
        <v>48.08</v>
      </c>
      <c r="AB741">
        <v>0</v>
      </c>
      <c r="AC741">
        <v>0</v>
      </c>
      <c r="AD741">
        <v>0</v>
      </c>
      <c r="AE741">
        <v>48.08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M741">
        <v>-2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3</v>
      </c>
      <c r="AT741">
        <v>0.02</v>
      </c>
      <c r="AU741" t="s">
        <v>31</v>
      </c>
      <c r="AV741">
        <v>0</v>
      </c>
      <c r="AW741">
        <v>2</v>
      </c>
      <c r="AX741">
        <v>150198018</v>
      </c>
      <c r="AY741">
        <v>1</v>
      </c>
      <c r="AZ741">
        <v>0</v>
      </c>
      <c r="BA741">
        <v>741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V741">
        <v>0</v>
      </c>
      <c r="CW741">
        <v>0</v>
      </c>
      <c r="CX741">
        <f>ROUND(Y741*Source!I839,9)</f>
        <v>13.2</v>
      </c>
      <c r="CY741">
        <f>AA741</f>
        <v>48.08</v>
      </c>
      <c r="CZ741">
        <f>AE741</f>
        <v>48.08</v>
      </c>
      <c r="DA741">
        <f>AI741</f>
        <v>1</v>
      </c>
      <c r="DB741">
        <f>ROUND(((ROUND(AT741*CZ741,2)*1)*11),6)</f>
        <v>10.56</v>
      </c>
      <c r="DC741">
        <f>ROUND(((ROUND(AT741*AG741,2)*1)*11),6)</f>
        <v>0</v>
      </c>
      <c r="DD741" t="s">
        <v>3</v>
      </c>
      <c r="DE741" t="s">
        <v>3</v>
      </c>
      <c r="DF741">
        <f t="shared" si="145"/>
        <v>634.66</v>
      </c>
      <c r="DG741">
        <f t="shared" si="146"/>
        <v>0</v>
      </c>
      <c r="DH741">
        <f t="shared" si="147"/>
        <v>0</v>
      </c>
      <c r="DI741">
        <f t="shared" si="148"/>
        <v>0</v>
      </c>
      <c r="DJ741">
        <f>DF741</f>
        <v>634.66</v>
      </c>
      <c r="DK741">
        <v>0</v>
      </c>
      <c r="DL741" t="s">
        <v>3</v>
      </c>
      <c r="DM741">
        <v>0</v>
      </c>
      <c r="DN741" t="s">
        <v>3</v>
      </c>
      <c r="DO741">
        <v>0</v>
      </c>
    </row>
    <row r="742" spans="1:119" x14ac:dyDescent="0.2">
      <c r="A742">
        <f>ROW(Source!A840)</f>
        <v>840</v>
      </c>
      <c r="B742">
        <v>150194011</v>
      </c>
      <c r="C742">
        <v>150198019</v>
      </c>
      <c r="D742">
        <v>147282019</v>
      </c>
      <c r="E742">
        <v>35</v>
      </c>
      <c r="F742">
        <v>1</v>
      </c>
      <c r="G742">
        <v>35</v>
      </c>
      <c r="H742">
        <v>1</v>
      </c>
      <c r="I742" t="s">
        <v>727</v>
      </c>
      <c r="J742" t="s">
        <v>3</v>
      </c>
      <c r="K742" t="s">
        <v>728</v>
      </c>
      <c r="L742">
        <v>1191</v>
      </c>
      <c r="N742">
        <v>1013</v>
      </c>
      <c r="O742" t="s">
        <v>729</v>
      </c>
      <c r="P742" t="s">
        <v>729</v>
      </c>
      <c r="Q742">
        <v>1</v>
      </c>
      <c r="W742">
        <v>0</v>
      </c>
      <c r="X742">
        <v>476480486</v>
      </c>
      <c r="Y742">
        <f>(AT742*0.7)</f>
        <v>1.659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M742">
        <v>-2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3</v>
      </c>
      <c r="AT742">
        <v>2.37</v>
      </c>
      <c r="AU742" t="s">
        <v>22</v>
      </c>
      <c r="AV742">
        <v>1</v>
      </c>
      <c r="AW742">
        <v>2</v>
      </c>
      <c r="AX742">
        <v>150198034</v>
      </c>
      <c r="AY742">
        <v>1</v>
      </c>
      <c r="AZ742">
        <v>0</v>
      </c>
      <c r="BA742">
        <v>742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U742">
        <f>ROUND(AT742*Source!I840*AH742*AL742,2)</f>
        <v>0</v>
      </c>
      <c r="CV742">
        <f>ROUND(Y742*Source!I840,9)</f>
        <v>99.54</v>
      </c>
      <c r="CW742">
        <v>0</v>
      </c>
      <c r="CX742">
        <f>ROUND(Y742*Source!I840,9)</f>
        <v>99.54</v>
      </c>
      <c r="CY742">
        <f>AD742</f>
        <v>0</v>
      </c>
      <c r="CZ742">
        <f>AH742</f>
        <v>0</v>
      </c>
      <c r="DA742">
        <f>AL742</f>
        <v>1</v>
      </c>
      <c r="DB742">
        <f>ROUND((ROUND(AT742*CZ742,2)*0.7),6)</f>
        <v>0</v>
      </c>
      <c r="DC742">
        <f>ROUND((ROUND(AT742*AG742,2)*0.7),6)</f>
        <v>0</v>
      </c>
      <c r="DD742" t="s">
        <v>3</v>
      </c>
      <c r="DE742" t="s">
        <v>3</v>
      </c>
      <c r="DF742">
        <f t="shared" si="145"/>
        <v>0</v>
      </c>
      <c r="DG742">
        <f t="shared" si="146"/>
        <v>0</v>
      </c>
      <c r="DH742">
        <f t="shared" si="147"/>
        <v>0</v>
      </c>
      <c r="DI742">
        <f t="shared" si="148"/>
        <v>0</v>
      </c>
      <c r="DJ742">
        <f>DI742</f>
        <v>0</v>
      </c>
      <c r="DK742">
        <v>0</v>
      </c>
      <c r="DL742" t="s">
        <v>3</v>
      </c>
      <c r="DM742">
        <v>0</v>
      </c>
      <c r="DN742" t="s">
        <v>3</v>
      </c>
      <c r="DO742">
        <v>0</v>
      </c>
    </row>
    <row r="743" spans="1:119" x14ac:dyDescent="0.2">
      <c r="A743">
        <f>ROW(Source!A840)</f>
        <v>840</v>
      </c>
      <c r="B743">
        <v>150194011</v>
      </c>
      <c r="C743">
        <v>150198019</v>
      </c>
      <c r="D743">
        <v>147295400</v>
      </c>
      <c r="E743">
        <v>1</v>
      </c>
      <c r="F743">
        <v>1</v>
      </c>
      <c r="G743">
        <v>35</v>
      </c>
      <c r="H743">
        <v>2</v>
      </c>
      <c r="I743" t="s">
        <v>730</v>
      </c>
      <c r="J743" t="s">
        <v>731</v>
      </c>
      <c r="K743" t="s">
        <v>732</v>
      </c>
      <c r="L743">
        <v>1368</v>
      </c>
      <c r="N743">
        <v>1011</v>
      </c>
      <c r="O743" t="s">
        <v>733</v>
      </c>
      <c r="P743" t="s">
        <v>733</v>
      </c>
      <c r="Q743">
        <v>1</v>
      </c>
      <c r="W743">
        <v>0</v>
      </c>
      <c r="X743">
        <v>-1123321947</v>
      </c>
      <c r="Y743">
        <f>(AT743*0.7)</f>
        <v>0.19600000000000001</v>
      </c>
      <c r="AA743">
        <v>0</v>
      </c>
      <c r="AB743">
        <v>789.86</v>
      </c>
      <c r="AC743">
        <v>515.51</v>
      </c>
      <c r="AD743">
        <v>0</v>
      </c>
      <c r="AE743">
        <v>0</v>
      </c>
      <c r="AF743">
        <v>789.86</v>
      </c>
      <c r="AG743">
        <v>515.51</v>
      </c>
      <c r="AH743">
        <v>0</v>
      </c>
      <c r="AI743">
        <v>1</v>
      </c>
      <c r="AJ743">
        <v>1</v>
      </c>
      <c r="AK743">
        <v>1</v>
      </c>
      <c r="AL743">
        <v>1</v>
      </c>
      <c r="AM743">
        <v>-2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3</v>
      </c>
      <c r="AT743">
        <v>0.28000000000000003</v>
      </c>
      <c r="AU743" t="s">
        <v>22</v>
      </c>
      <c r="AV743">
        <v>0</v>
      </c>
      <c r="AW743">
        <v>2</v>
      </c>
      <c r="AX743">
        <v>150198035</v>
      </c>
      <c r="AY743">
        <v>1</v>
      </c>
      <c r="AZ743">
        <v>0</v>
      </c>
      <c r="BA743">
        <v>743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V743">
        <v>0</v>
      </c>
      <c r="CW743">
        <f>ROUND(Y743*Source!I840,9)</f>
        <v>11.76</v>
      </c>
      <c r="CX743">
        <f>ROUND(Y743*Source!I840,9)</f>
        <v>11.76</v>
      </c>
      <c r="CY743">
        <f>AB743</f>
        <v>789.86</v>
      </c>
      <c r="CZ743">
        <f>AF743</f>
        <v>789.86</v>
      </c>
      <c r="DA743">
        <f>AJ743</f>
        <v>1</v>
      </c>
      <c r="DB743">
        <f>ROUND((ROUND(AT743*CZ743,2)*0.7),6)</f>
        <v>154.81200000000001</v>
      </c>
      <c r="DC743">
        <f>ROUND((ROUND(AT743*AG743,2)*0.7),6)</f>
        <v>101.038</v>
      </c>
      <c r="DD743" t="s">
        <v>3</v>
      </c>
      <c r="DE743" t="s">
        <v>3</v>
      </c>
      <c r="DF743">
        <f t="shared" si="145"/>
        <v>0</v>
      </c>
      <c r="DG743">
        <f t="shared" si="146"/>
        <v>9288.75</v>
      </c>
      <c r="DH743">
        <f t="shared" si="147"/>
        <v>6062.4</v>
      </c>
      <c r="DI743">
        <f t="shared" si="148"/>
        <v>0</v>
      </c>
      <c r="DJ743">
        <f>DG743</f>
        <v>9288.75</v>
      </c>
      <c r="DK743">
        <v>0</v>
      </c>
      <c r="DL743" t="s">
        <v>3</v>
      </c>
      <c r="DM743">
        <v>0</v>
      </c>
      <c r="DN743" t="s">
        <v>3</v>
      </c>
      <c r="DO743">
        <v>0</v>
      </c>
    </row>
    <row r="744" spans="1:119" x14ac:dyDescent="0.2">
      <c r="A744">
        <f>ROW(Source!A840)</f>
        <v>840</v>
      </c>
      <c r="B744">
        <v>150194011</v>
      </c>
      <c r="C744">
        <v>150198019</v>
      </c>
      <c r="D744">
        <v>147284500</v>
      </c>
      <c r="E744">
        <v>35</v>
      </c>
      <c r="F744">
        <v>1</v>
      </c>
      <c r="G744">
        <v>35</v>
      </c>
      <c r="H744">
        <v>3</v>
      </c>
      <c r="I744" t="s">
        <v>734</v>
      </c>
      <c r="J744" t="s">
        <v>735</v>
      </c>
      <c r="K744" t="s">
        <v>736</v>
      </c>
      <c r="L744">
        <v>1348</v>
      </c>
      <c r="N744">
        <v>1009</v>
      </c>
      <c r="O744" t="s">
        <v>737</v>
      </c>
      <c r="P744" t="s">
        <v>737</v>
      </c>
      <c r="Q744">
        <v>1000</v>
      </c>
      <c r="W744">
        <v>0</v>
      </c>
      <c r="X744">
        <v>2010614181</v>
      </c>
      <c r="Y744">
        <f>(AT744*1)</f>
        <v>1.9999999999999999E-6</v>
      </c>
      <c r="AA744">
        <v>1945282.38</v>
      </c>
      <c r="AB744">
        <v>0</v>
      </c>
      <c r="AC744">
        <v>0</v>
      </c>
      <c r="AD744">
        <v>0</v>
      </c>
      <c r="AE744">
        <v>1945282.38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M744">
        <v>-2</v>
      </c>
      <c r="AN744">
        <v>0</v>
      </c>
      <c r="AO744">
        <v>1</v>
      </c>
      <c r="AP744">
        <v>1</v>
      </c>
      <c r="AQ744">
        <v>0</v>
      </c>
      <c r="AR744">
        <v>0</v>
      </c>
      <c r="AS744" t="s">
        <v>3</v>
      </c>
      <c r="AT744">
        <v>1.9999999999999999E-6</v>
      </c>
      <c r="AU744" t="s">
        <v>21</v>
      </c>
      <c r="AV744">
        <v>0</v>
      </c>
      <c r="AW744">
        <v>2</v>
      </c>
      <c r="AX744">
        <v>150198036</v>
      </c>
      <c r="AY744">
        <v>2</v>
      </c>
      <c r="AZ744">
        <v>22528</v>
      </c>
      <c r="BA744">
        <v>744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V744">
        <v>0</v>
      </c>
      <c r="CW744">
        <v>0</v>
      </c>
      <c r="CX744">
        <f>ROUND(Y744*Source!I840,9)</f>
        <v>1.2E-4</v>
      </c>
      <c r="CY744">
        <f>AA744</f>
        <v>1945282.38</v>
      </c>
      <c r="CZ744">
        <f>AE744</f>
        <v>1945282.38</v>
      </c>
      <c r="DA744">
        <f>AI744</f>
        <v>1</v>
      </c>
      <c r="DB744">
        <f>ROUND((ROUND(AT744*CZ744,2)*1),6)</f>
        <v>3.89</v>
      </c>
      <c r="DC744">
        <f>ROUND((ROUND(AT744*AG744,2)*1),6)</f>
        <v>0</v>
      </c>
      <c r="DD744" t="s">
        <v>3</v>
      </c>
      <c r="DE744" t="s">
        <v>3</v>
      </c>
      <c r="DF744">
        <f t="shared" si="145"/>
        <v>233.43</v>
      </c>
      <c r="DG744">
        <f t="shared" si="146"/>
        <v>0</v>
      </c>
      <c r="DH744">
        <f t="shared" si="147"/>
        <v>0</v>
      </c>
      <c r="DI744">
        <f t="shared" si="148"/>
        <v>0</v>
      </c>
      <c r="DJ744">
        <f>DF744</f>
        <v>233.43</v>
      </c>
      <c r="DK744">
        <v>0</v>
      </c>
      <c r="DL744" t="s">
        <v>3</v>
      </c>
      <c r="DM744">
        <v>0</v>
      </c>
      <c r="DN744" t="s">
        <v>3</v>
      </c>
      <c r="DO744">
        <v>0</v>
      </c>
    </row>
    <row r="745" spans="1:119" x14ac:dyDescent="0.2">
      <c r="A745">
        <f>ROW(Source!A840)</f>
        <v>840</v>
      </c>
      <c r="B745">
        <v>150194011</v>
      </c>
      <c r="C745">
        <v>150198019</v>
      </c>
      <c r="D745">
        <v>147297319</v>
      </c>
      <c r="E745">
        <v>1</v>
      </c>
      <c r="F745">
        <v>1</v>
      </c>
      <c r="G745">
        <v>35</v>
      </c>
      <c r="H745">
        <v>3</v>
      </c>
      <c r="I745" t="s">
        <v>738</v>
      </c>
      <c r="J745" t="s">
        <v>739</v>
      </c>
      <c r="K745" t="s">
        <v>740</v>
      </c>
      <c r="L745">
        <v>1346</v>
      </c>
      <c r="N745">
        <v>1009</v>
      </c>
      <c r="O745" t="s">
        <v>741</v>
      </c>
      <c r="P745" t="s">
        <v>741</v>
      </c>
      <c r="Q745">
        <v>1</v>
      </c>
      <c r="W745">
        <v>0</v>
      </c>
      <c r="X745">
        <v>1286462142</v>
      </c>
      <c r="Y745">
        <f>(AT745*1)</f>
        <v>4.0000000000000001E-3</v>
      </c>
      <c r="AA745">
        <v>412.97</v>
      </c>
      <c r="AB745">
        <v>0</v>
      </c>
      <c r="AC745">
        <v>0</v>
      </c>
      <c r="AD745">
        <v>0</v>
      </c>
      <c r="AE745">
        <v>412.97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M745">
        <v>-2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3</v>
      </c>
      <c r="AT745">
        <v>4.0000000000000001E-3</v>
      </c>
      <c r="AU745" t="s">
        <v>21</v>
      </c>
      <c r="AV745">
        <v>0</v>
      </c>
      <c r="AW745">
        <v>2</v>
      </c>
      <c r="AX745">
        <v>150198037</v>
      </c>
      <c r="AY745">
        <v>1</v>
      </c>
      <c r="AZ745">
        <v>0</v>
      </c>
      <c r="BA745">
        <v>745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V745">
        <v>0</v>
      </c>
      <c r="CW745">
        <v>0</v>
      </c>
      <c r="CX745">
        <f>ROUND(Y745*Source!I840,9)</f>
        <v>0.24</v>
      </c>
      <c r="CY745">
        <f>AA745</f>
        <v>412.97</v>
      </c>
      <c r="CZ745">
        <f>AE745</f>
        <v>412.97</v>
      </c>
      <c r="DA745">
        <f>AI745</f>
        <v>1</v>
      </c>
      <c r="DB745">
        <f>ROUND((ROUND(AT745*CZ745,2)*1),6)</f>
        <v>1.65</v>
      </c>
      <c r="DC745">
        <f>ROUND((ROUND(AT745*AG745,2)*1),6)</f>
        <v>0</v>
      </c>
      <c r="DD745" t="s">
        <v>3</v>
      </c>
      <c r="DE745" t="s">
        <v>3</v>
      </c>
      <c r="DF745">
        <f t="shared" si="145"/>
        <v>99.11</v>
      </c>
      <c r="DG745">
        <f t="shared" si="146"/>
        <v>0</v>
      </c>
      <c r="DH745">
        <f t="shared" si="147"/>
        <v>0</v>
      </c>
      <c r="DI745">
        <f t="shared" si="148"/>
        <v>0</v>
      </c>
      <c r="DJ745">
        <f>DF745</f>
        <v>99.11</v>
      </c>
      <c r="DK745">
        <v>0</v>
      </c>
      <c r="DL745" t="s">
        <v>3</v>
      </c>
      <c r="DM745">
        <v>0</v>
      </c>
      <c r="DN745" t="s">
        <v>3</v>
      </c>
      <c r="DO745">
        <v>0</v>
      </c>
    </row>
    <row r="746" spans="1:119" x14ac:dyDescent="0.2">
      <c r="A746">
        <f>ROW(Source!A840)</f>
        <v>840</v>
      </c>
      <c r="B746">
        <v>150194011</v>
      </c>
      <c r="C746">
        <v>150198019</v>
      </c>
      <c r="D746">
        <v>147297226</v>
      </c>
      <c r="E746">
        <v>1</v>
      </c>
      <c r="F746">
        <v>1</v>
      </c>
      <c r="G746">
        <v>35</v>
      </c>
      <c r="H746">
        <v>3</v>
      </c>
      <c r="I746" t="s">
        <v>742</v>
      </c>
      <c r="J746" t="s">
        <v>743</v>
      </c>
      <c r="K746" t="s">
        <v>744</v>
      </c>
      <c r="L746">
        <v>1346</v>
      </c>
      <c r="N746">
        <v>1009</v>
      </c>
      <c r="O746" t="s">
        <v>741</v>
      </c>
      <c r="P746" t="s">
        <v>741</v>
      </c>
      <c r="Q746">
        <v>1</v>
      </c>
      <c r="W746">
        <v>0</v>
      </c>
      <c r="X746">
        <v>-1814974188</v>
      </c>
      <c r="Y746">
        <f>(AT746*1)</f>
        <v>2E-3</v>
      </c>
      <c r="AA746">
        <v>271.95999999999998</v>
      </c>
      <c r="AB746">
        <v>0</v>
      </c>
      <c r="AC746">
        <v>0</v>
      </c>
      <c r="AD746">
        <v>0</v>
      </c>
      <c r="AE746">
        <v>271.95999999999998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M746">
        <v>-2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3</v>
      </c>
      <c r="AT746">
        <v>2E-3</v>
      </c>
      <c r="AU746" t="s">
        <v>21</v>
      </c>
      <c r="AV746">
        <v>0</v>
      </c>
      <c r="AW746">
        <v>2</v>
      </c>
      <c r="AX746">
        <v>150198038</v>
      </c>
      <c r="AY746">
        <v>1</v>
      </c>
      <c r="AZ746">
        <v>0</v>
      </c>
      <c r="BA746">
        <v>746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V746">
        <v>0</v>
      </c>
      <c r="CW746">
        <v>0</v>
      </c>
      <c r="CX746">
        <f>ROUND(Y746*Source!I840,9)</f>
        <v>0.12</v>
      </c>
      <c r="CY746">
        <f>AA746</f>
        <v>271.95999999999998</v>
      </c>
      <c r="CZ746">
        <f>AE746</f>
        <v>271.95999999999998</v>
      </c>
      <c r="DA746">
        <f>AI746</f>
        <v>1</v>
      </c>
      <c r="DB746">
        <f>ROUND((ROUND(AT746*CZ746,2)*1),6)</f>
        <v>0.54</v>
      </c>
      <c r="DC746">
        <f>ROUND((ROUND(AT746*AG746,2)*1),6)</f>
        <v>0</v>
      </c>
      <c r="DD746" t="s">
        <v>3</v>
      </c>
      <c r="DE746" t="s">
        <v>3</v>
      </c>
      <c r="DF746">
        <f t="shared" si="145"/>
        <v>32.64</v>
      </c>
      <c r="DG746">
        <f t="shared" si="146"/>
        <v>0</v>
      </c>
      <c r="DH746">
        <f t="shared" si="147"/>
        <v>0</v>
      </c>
      <c r="DI746">
        <f t="shared" si="148"/>
        <v>0</v>
      </c>
      <c r="DJ746">
        <f>DF746</f>
        <v>32.64</v>
      </c>
      <c r="DK746">
        <v>0</v>
      </c>
      <c r="DL746" t="s">
        <v>3</v>
      </c>
      <c r="DM746">
        <v>0</v>
      </c>
      <c r="DN746" t="s">
        <v>3</v>
      </c>
      <c r="DO746">
        <v>0</v>
      </c>
    </row>
    <row r="747" spans="1:119" x14ac:dyDescent="0.2">
      <c r="A747">
        <f>ROW(Source!A840)</f>
        <v>840</v>
      </c>
      <c r="B747">
        <v>150194011</v>
      </c>
      <c r="C747">
        <v>150198019</v>
      </c>
      <c r="D747">
        <v>147297256</v>
      </c>
      <c r="E747">
        <v>1</v>
      </c>
      <c r="F747">
        <v>1</v>
      </c>
      <c r="G747">
        <v>35</v>
      </c>
      <c r="H747">
        <v>3</v>
      </c>
      <c r="I747" t="s">
        <v>745</v>
      </c>
      <c r="J747" t="s">
        <v>746</v>
      </c>
      <c r="K747" t="s">
        <v>747</v>
      </c>
      <c r="L747">
        <v>1346</v>
      </c>
      <c r="N747">
        <v>1009</v>
      </c>
      <c r="O747" t="s">
        <v>741</v>
      </c>
      <c r="P747" t="s">
        <v>741</v>
      </c>
      <c r="Q747">
        <v>1</v>
      </c>
      <c r="W747">
        <v>0</v>
      </c>
      <c r="X747">
        <v>-1116031774</v>
      </c>
      <c r="Y747">
        <f>(AT747*1)</f>
        <v>3.5000000000000001E-3</v>
      </c>
      <c r="AA747">
        <v>404.48</v>
      </c>
      <c r="AB747">
        <v>0</v>
      </c>
      <c r="AC747">
        <v>0</v>
      </c>
      <c r="AD747">
        <v>0</v>
      </c>
      <c r="AE747">
        <v>404.48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M747">
        <v>-2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3.5000000000000001E-3</v>
      </c>
      <c r="AU747" t="s">
        <v>21</v>
      </c>
      <c r="AV747">
        <v>0</v>
      </c>
      <c r="AW747">
        <v>2</v>
      </c>
      <c r="AX747">
        <v>150198039</v>
      </c>
      <c r="AY747">
        <v>1</v>
      </c>
      <c r="AZ747">
        <v>0</v>
      </c>
      <c r="BA747">
        <v>747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V747">
        <v>0</v>
      </c>
      <c r="CW747">
        <v>0</v>
      </c>
      <c r="CX747">
        <f>ROUND(Y747*Source!I840,9)</f>
        <v>0.21</v>
      </c>
      <c r="CY747">
        <f>AA747</f>
        <v>404.48</v>
      </c>
      <c r="CZ747">
        <f>AE747</f>
        <v>404.48</v>
      </c>
      <c r="DA747">
        <f>AI747</f>
        <v>1</v>
      </c>
      <c r="DB747">
        <f>ROUND((ROUND(AT747*CZ747,2)*1),6)</f>
        <v>1.42</v>
      </c>
      <c r="DC747">
        <f>ROUND((ROUND(AT747*AG747,2)*1),6)</f>
        <v>0</v>
      </c>
      <c r="DD747" t="s">
        <v>3</v>
      </c>
      <c r="DE747" t="s">
        <v>3</v>
      </c>
      <c r="DF747">
        <f t="shared" si="145"/>
        <v>84.94</v>
      </c>
      <c r="DG747">
        <f t="shared" si="146"/>
        <v>0</v>
      </c>
      <c r="DH747">
        <f t="shared" si="147"/>
        <v>0</v>
      </c>
      <c r="DI747">
        <f t="shared" si="148"/>
        <v>0</v>
      </c>
      <c r="DJ747">
        <f>DF747</f>
        <v>84.94</v>
      </c>
      <c r="DK747">
        <v>0</v>
      </c>
      <c r="DL747" t="s">
        <v>3</v>
      </c>
      <c r="DM747">
        <v>0</v>
      </c>
      <c r="DN747" t="s">
        <v>3</v>
      </c>
      <c r="DO747">
        <v>0</v>
      </c>
    </row>
    <row r="748" spans="1:119" x14ac:dyDescent="0.2">
      <c r="A748">
        <f>ROW(Source!A840)</f>
        <v>840</v>
      </c>
      <c r="B748">
        <v>150194011</v>
      </c>
      <c r="C748">
        <v>150198019</v>
      </c>
      <c r="D748">
        <v>147297361</v>
      </c>
      <c r="E748">
        <v>1</v>
      </c>
      <c r="F748">
        <v>1</v>
      </c>
      <c r="G748">
        <v>35</v>
      </c>
      <c r="H748">
        <v>3</v>
      </c>
      <c r="I748" t="s">
        <v>748</v>
      </c>
      <c r="J748" t="s">
        <v>749</v>
      </c>
      <c r="K748" t="s">
        <v>750</v>
      </c>
      <c r="L748">
        <v>1327</v>
      </c>
      <c r="N748">
        <v>1005</v>
      </c>
      <c r="O748" t="s">
        <v>751</v>
      </c>
      <c r="P748" t="s">
        <v>751</v>
      </c>
      <c r="Q748">
        <v>1</v>
      </c>
      <c r="W748">
        <v>0</v>
      </c>
      <c r="X748">
        <v>1402440005</v>
      </c>
      <c r="Y748">
        <f>(AT748*1)</f>
        <v>0.02</v>
      </c>
      <c r="AA748">
        <v>48.08</v>
      </c>
      <c r="AB748">
        <v>0</v>
      </c>
      <c r="AC748">
        <v>0</v>
      </c>
      <c r="AD748">
        <v>0</v>
      </c>
      <c r="AE748">
        <v>48.08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M748">
        <v>-2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3</v>
      </c>
      <c r="AT748">
        <v>0.02</v>
      </c>
      <c r="AU748" t="s">
        <v>21</v>
      </c>
      <c r="AV748">
        <v>0</v>
      </c>
      <c r="AW748">
        <v>2</v>
      </c>
      <c r="AX748">
        <v>150198040</v>
      </c>
      <c r="AY748">
        <v>1</v>
      </c>
      <c r="AZ748">
        <v>0</v>
      </c>
      <c r="BA748">
        <v>748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V748">
        <v>0</v>
      </c>
      <c r="CW748">
        <v>0</v>
      </c>
      <c r="CX748">
        <f>ROUND(Y748*Source!I840,9)</f>
        <v>1.2</v>
      </c>
      <c r="CY748">
        <f>AA748</f>
        <v>48.08</v>
      </c>
      <c r="CZ748">
        <f>AE748</f>
        <v>48.08</v>
      </c>
      <c r="DA748">
        <f>AI748</f>
        <v>1</v>
      </c>
      <c r="DB748">
        <f>ROUND((ROUND(AT748*CZ748,2)*1),6)</f>
        <v>0.96</v>
      </c>
      <c r="DC748">
        <f>ROUND((ROUND(AT748*AG748,2)*1),6)</f>
        <v>0</v>
      </c>
      <c r="DD748" t="s">
        <v>3</v>
      </c>
      <c r="DE748" t="s">
        <v>3</v>
      </c>
      <c r="DF748">
        <f t="shared" si="145"/>
        <v>57.7</v>
      </c>
      <c r="DG748">
        <f t="shared" si="146"/>
        <v>0</v>
      </c>
      <c r="DH748">
        <f t="shared" si="147"/>
        <v>0</v>
      </c>
      <c r="DI748">
        <f t="shared" si="148"/>
        <v>0</v>
      </c>
      <c r="DJ748">
        <f>DF748</f>
        <v>57.7</v>
      </c>
      <c r="DK748">
        <v>0</v>
      </c>
      <c r="DL748" t="s">
        <v>3</v>
      </c>
      <c r="DM748">
        <v>0</v>
      </c>
      <c r="DN748" t="s">
        <v>3</v>
      </c>
      <c r="DO748">
        <v>0</v>
      </c>
    </row>
    <row r="749" spans="1:119" x14ac:dyDescent="0.2">
      <c r="A749">
        <f>ROW(Source!A841)</f>
        <v>841</v>
      </c>
      <c r="B749">
        <v>150194011</v>
      </c>
      <c r="C749">
        <v>150198041</v>
      </c>
      <c r="D749">
        <v>147282019</v>
      </c>
      <c r="E749">
        <v>35</v>
      </c>
      <c r="F749">
        <v>1</v>
      </c>
      <c r="G749">
        <v>35</v>
      </c>
      <c r="H749">
        <v>1</v>
      </c>
      <c r="I749" t="s">
        <v>727</v>
      </c>
      <c r="J749" t="s">
        <v>3</v>
      </c>
      <c r="K749" t="s">
        <v>728</v>
      </c>
      <c r="L749">
        <v>1191</v>
      </c>
      <c r="N749">
        <v>1013</v>
      </c>
      <c r="O749" t="s">
        <v>729</v>
      </c>
      <c r="P749" t="s">
        <v>729</v>
      </c>
      <c r="Q749">
        <v>1</v>
      </c>
      <c r="W749">
        <v>0</v>
      </c>
      <c r="X749">
        <v>476480486</v>
      </c>
      <c r="Y749">
        <f t="shared" ref="Y749:Y754" si="149">AT749</f>
        <v>0.3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1</v>
      </c>
      <c r="AL749">
        <v>1</v>
      </c>
      <c r="AM749">
        <v>-2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3</v>
      </c>
      <c r="AT749">
        <v>0.3</v>
      </c>
      <c r="AU749" t="s">
        <v>3</v>
      </c>
      <c r="AV749">
        <v>1</v>
      </c>
      <c r="AW749">
        <v>2</v>
      </c>
      <c r="AX749">
        <v>150198048</v>
      </c>
      <c r="AY749">
        <v>1</v>
      </c>
      <c r="AZ749">
        <v>0</v>
      </c>
      <c r="BA749">
        <v>749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U749">
        <f>ROUND(AT749*Source!I841*AH749*AL749,2)</f>
        <v>0</v>
      </c>
      <c r="CV749">
        <f>ROUND(Y749*Source!I841,9)</f>
        <v>0.6</v>
      </c>
      <c r="CW749">
        <v>0</v>
      </c>
      <c r="CX749">
        <f>ROUND(Y749*Source!I841,9)</f>
        <v>0.6</v>
      </c>
      <c r="CY749">
        <f>AD749</f>
        <v>0</v>
      </c>
      <c r="CZ749">
        <f>AH749</f>
        <v>0</v>
      </c>
      <c r="DA749">
        <f>AL749</f>
        <v>1</v>
      </c>
      <c r="DB749">
        <f t="shared" ref="DB749:DB754" si="150">ROUND(ROUND(AT749*CZ749,2),6)</f>
        <v>0</v>
      </c>
      <c r="DC749">
        <f t="shared" ref="DC749:DC754" si="151">ROUND(ROUND(AT749*AG749,2),6)</f>
        <v>0</v>
      </c>
      <c r="DD749" t="s">
        <v>3</v>
      </c>
      <c r="DE749" t="s">
        <v>3</v>
      </c>
      <c r="DF749">
        <f t="shared" si="145"/>
        <v>0</v>
      </c>
      <c r="DG749">
        <f t="shared" si="146"/>
        <v>0</v>
      </c>
      <c r="DH749">
        <f t="shared" si="147"/>
        <v>0</v>
      </c>
      <c r="DI749">
        <f t="shared" si="148"/>
        <v>0</v>
      </c>
      <c r="DJ749">
        <f>DI749</f>
        <v>0</v>
      </c>
      <c r="DK749">
        <v>0</v>
      </c>
      <c r="DL749" t="s">
        <v>3</v>
      </c>
      <c r="DM749">
        <v>0</v>
      </c>
      <c r="DN749" t="s">
        <v>3</v>
      </c>
      <c r="DO749">
        <v>0</v>
      </c>
    </row>
    <row r="750" spans="1:119" x14ac:dyDescent="0.2">
      <c r="A750">
        <f>ROW(Source!A841)</f>
        <v>841</v>
      </c>
      <c r="B750">
        <v>150194011</v>
      </c>
      <c r="C750">
        <v>150198041</v>
      </c>
      <c r="D750">
        <v>147297367</v>
      </c>
      <c r="E750">
        <v>1</v>
      </c>
      <c r="F750">
        <v>1</v>
      </c>
      <c r="G750">
        <v>35</v>
      </c>
      <c r="H750">
        <v>3</v>
      </c>
      <c r="I750" t="s">
        <v>752</v>
      </c>
      <c r="J750" t="s">
        <v>753</v>
      </c>
      <c r="K750" t="s">
        <v>754</v>
      </c>
      <c r="L750">
        <v>1346</v>
      </c>
      <c r="N750">
        <v>1009</v>
      </c>
      <c r="O750" t="s">
        <v>741</v>
      </c>
      <c r="P750" t="s">
        <v>741</v>
      </c>
      <c r="Q750">
        <v>1</v>
      </c>
      <c r="W750">
        <v>0</v>
      </c>
      <c r="X750">
        <v>-20334964</v>
      </c>
      <c r="Y750">
        <f t="shared" si="149"/>
        <v>3.0000000000000001E-3</v>
      </c>
      <c r="AA750">
        <v>29.29</v>
      </c>
      <c r="AB750">
        <v>0</v>
      </c>
      <c r="AC750">
        <v>0</v>
      </c>
      <c r="AD750">
        <v>0</v>
      </c>
      <c r="AE750">
        <v>29.29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M750">
        <v>-2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3</v>
      </c>
      <c r="AT750">
        <v>3.0000000000000001E-3</v>
      </c>
      <c r="AU750" t="s">
        <v>3</v>
      </c>
      <c r="AV750">
        <v>0</v>
      </c>
      <c r="AW750">
        <v>2</v>
      </c>
      <c r="AX750">
        <v>150198049</v>
      </c>
      <c r="AY750">
        <v>1</v>
      </c>
      <c r="AZ750">
        <v>0</v>
      </c>
      <c r="BA750">
        <v>750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V750">
        <v>0</v>
      </c>
      <c r="CW750">
        <v>0</v>
      </c>
      <c r="CX750">
        <f>ROUND(Y750*Source!I841,9)</f>
        <v>6.0000000000000001E-3</v>
      </c>
      <c r="CY750">
        <f>AA750</f>
        <v>29.29</v>
      </c>
      <c r="CZ750">
        <f>AE750</f>
        <v>29.29</v>
      </c>
      <c r="DA750">
        <f>AI750</f>
        <v>1</v>
      </c>
      <c r="DB750">
        <f t="shared" si="150"/>
        <v>0.09</v>
      </c>
      <c r="DC750">
        <f t="shared" si="151"/>
        <v>0</v>
      </c>
      <c r="DD750" t="s">
        <v>3</v>
      </c>
      <c r="DE750" t="s">
        <v>3</v>
      </c>
      <c r="DF750">
        <f t="shared" si="145"/>
        <v>0.18</v>
      </c>
      <c r="DG750">
        <f t="shared" si="146"/>
        <v>0</v>
      </c>
      <c r="DH750">
        <f t="shared" si="147"/>
        <v>0</v>
      </c>
      <c r="DI750">
        <f t="shared" si="148"/>
        <v>0</v>
      </c>
      <c r="DJ750">
        <f>DF750</f>
        <v>0.18</v>
      </c>
      <c r="DK750">
        <v>0</v>
      </c>
      <c r="DL750" t="s">
        <v>3</v>
      </c>
      <c r="DM750">
        <v>0</v>
      </c>
      <c r="DN750" t="s">
        <v>3</v>
      </c>
      <c r="DO750">
        <v>0</v>
      </c>
    </row>
    <row r="751" spans="1:119" x14ac:dyDescent="0.2">
      <c r="A751">
        <f>ROW(Source!A841)</f>
        <v>841</v>
      </c>
      <c r="B751">
        <v>150194011</v>
      </c>
      <c r="C751">
        <v>150198041</v>
      </c>
      <c r="D751">
        <v>147295794</v>
      </c>
      <c r="E751">
        <v>1</v>
      </c>
      <c r="F751">
        <v>1</v>
      </c>
      <c r="G751">
        <v>35</v>
      </c>
      <c r="H751">
        <v>3</v>
      </c>
      <c r="I751" t="s">
        <v>755</v>
      </c>
      <c r="J751" t="s">
        <v>756</v>
      </c>
      <c r="K751" t="s">
        <v>757</v>
      </c>
      <c r="L751">
        <v>1296</v>
      </c>
      <c r="N751">
        <v>1002</v>
      </c>
      <c r="O751" t="s">
        <v>758</v>
      </c>
      <c r="P751" t="s">
        <v>758</v>
      </c>
      <c r="Q751">
        <v>1</v>
      </c>
      <c r="W751">
        <v>0</v>
      </c>
      <c r="X751">
        <v>-1791503361</v>
      </c>
      <c r="Y751">
        <f t="shared" si="149"/>
        <v>3.0000000000000001E-3</v>
      </c>
      <c r="AA751">
        <v>13856.59</v>
      </c>
      <c r="AB751">
        <v>0</v>
      </c>
      <c r="AC751">
        <v>0</v>
      </c>
      <c r="AD751">
        <v>0</v>
      </c>
      <c r="AE751">
        <v>13856.59</v>
      </c>
      <c r="AF751">
        <v>0</v>
      </c>
      <c r="AG751">
        <v>0</v>
      </c>
      <c r="AH751">
        <v>0</v>
      </c>
      <c r="AI751">
        <v>1</v>
      </c>
      <c r="AJ751">
        <v>1</v>
      </c>
      <c r="AK751">
        <v>1</v>
      </c>
      <c r="AL751">
        <v>1</v>
      </c>
      <c r="AM751">
        <v>-2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3</v>
      </c>
      <c r="AT751">
        <v>3.0000000000000001E-3</v>
      </c>
      <c r="AU751" t="s">
        <v>3</v>
      </c>
      <c r="AV751">
        <v>0</v>
      </c>
      <c r="AW751">
        <v>2</v>
      </c>
      <c r="AX751">
        <v>150198050</v>
      </c>
      <c r="AY751">
        <v>1</v>
      </c>
      <c r="AZ751">
        <v>0</v>
      </c>
      <c r="BA751">
        <v>751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V751">
        <v>0</v>
      </c>
      <c r="CW751">
        <v>0</v>
      </c>
      <c r="CX751">
        <f>ROUND(Y751*Source!I841,9)</f>
        <v>6.0000000000000001E-3</v>
      </c>
      <c r="CY751">
        <f>AA751</f>
        <v>13856.59</v>
      </c>
      <c r="CZ751">
        <f>AE751</f>
        <v>13856.59</v>
      </c>
      <c r="DA751">
        <f>AI751</f>
        <v>1</v>
      </c>
      <c r="DB751">
        <f t="shared" si="150"/>
        <v>41.57</v>
      </c>
      <c r="DC751">
        <f t="shared" si="151"/>
        <v>0</v>
      </c>
      <c r="DD751" t="s">
        <v>3</v>
      </c>
      <c r="DE751" t="s">
        <v>3</v>
      </c>
      <c r="DF751">
        <f t="shared" si="145"/>
        <v>83.14</v>
      </c>
      <c r="DG751">
        <f t="shared" si="146"/>
        <v>0</v>
      </c>
      <c r="DH751">
        <f t="shared" si="147"/>
        <v>0</v>
      </c>
      <c r="DI751">
        <f t="shared" si="148"/>
        <v>0</v>
      </c>
      <c r="DJ751">
        <f>DF751</f>
        <v>83.14</v>
      </c>
      <c r="DK751">
        <v>0</v>
      </c>
      <c r="DL751" t="s">
        <v>3</v>
      </c>
      <c r="DM751">
        <v>0</v>
      </c>
      <c r="DN751" t="s">
        <v>3</v>
      </c>
      <c r="DO751">
        <v>0</v>
      </c>
    </row>
    <row r="752" spans="1:119" x14ac:dyDescent="0.2">
      <c r="A752">
        <f>ROW(Source!A842)</f>
        <v>842</v>
      </c>
      <c r="B752">
        <v>150194011</v>
      </c>
      <c r="C752">
        <v>150198051</v>
      </c>
      <c r="D752">
        <v>147282019</v>
      </c>
      <c r="E752">
        <v>35</v>
      </c>
      <c r="F752">
        <v>1</v>
      </c>
      <c r="G752">
        <v>35</v>
      </c>
      <c r="H752">
        <v>1</v>
      </c>
      <c r="I752" t="s">
        <v>727</v>
      </c>
      <c r="J752" t="s">
        <v>3</v>
      </c>
      <c r="K752" t="s">
        <v>728</v>
      </c>
      <c r="L752">
        <v>1191</v>
      </c>
      <c r="N752">
        <v>1013</v>
      </c>
      <c r="O752" t="s">
        <v>729</v>
      </c>
      <c r="P752" t="s">
        <v>729</v>
      </c>
      <c r="Q752">
        <v>1</v>
      </c>
      <c r="W752">
        <v>0</v>
      </c>
      <c r="X752">
        <v>476480486</v>
      </c>
      <c r="Y752">
        <f t="shared" si="149"/>
        <v>1.18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M752">
        <v>-2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3</v>
      </c>
      <c r="AT752">
        <v>1.18</v>
      </c>
      <c r="AU752" t="s">
        <v>3</v>
      </c>
      <c r="AV752">
        <v>1</v>
      </c>
      <c r="AW752">
        <v>2</v>
      </c>
      <c r="AX752">
        <v>150198058</v>
      </c>
      <c r="AY752">
        <v>1</v>
      </c>
      <c r="AZ752">
        <v>0</v>
      </c>
      <c r="BA752">
        <v>752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U752">
        <f>ROUND(AT752*Source!I842*AH752*AL752,2)</f>
        <v>0</v>
      </c>
      <c r="CV752">
        <f>ROUND(Y752*Source!I842,9)</f>
        <v>69.62</v>
      </c>
      <c r="CW752">
        <v>0</v>
      </c>
      <c r="CX752">
        <f>ROUND(Y752*Source!I842,9)</f>
        <v>69.62</v>
      </c>
      <c r="CY752">
        <f>AD752</f>
        <v>0</v>
      </c>
      <c r="CZ752">
        <f>AH752</f>
        <v>0</v>
      </c>
      <c r="DA752">
        <f>AL752</f>
        <v>1</v>
      </c>
      <c r="DB752">
        <f t="shared" si="150"/>
        <v>0</v>
      </c>
      <c r="DC752">
        <f t="shared" si="151"/>
        <v>0</v>
      </c>
      <c r="DD752" t="s">
        <v>3</v>
      </c>
      <c r="DE752" t="s">
        <v>3</v>
      </c>
      <c r="DF752">
        <f t="shared" si="145"/>
        <v>0</v>
      </c>
      <c r="DG752">
        <f t="shared" si="146"/>
        <v>0</v>
      </c>
      <c r="DH752">
        <f t="shared" si="147"/>
        <v>0</v>
      </c>
      <c r="DI752">
        <f t="shared" si="148"/>
        <v>0</v>
      </c>
      <c r="DJ752">
        <f>DI752</f>
        <v>0</v>
      </c>
      <c r="DK752">
        <v>0</v>
      </c>
      <c r="DL752" t="s">
        <v>3</v>
      </c>
      <c r="DM752">
        <v>0</v>
      </c>
      <c r="DN752" t="s">
        <v>3</v>
      </c>
      <c r="DO752">
        <v>0</v>
      </c>
    </row>
    <row r="753" spans="1:119" x14ac:dyDescent="0.2">
      <c r="A753">
        <f>ROW(Source!A842)</f>
        <v>842</v>
      </c>
      <c r="B753">
        <v>150194011</v>
      </c>
      <c r="C753">
        <v>150198051</v>
      </c>
      <c r="D753">
        <v>147295400</v>
      </c>
      <c r="E753">
        <v>1</v>
      </c>
      <c r="F753">
        <v>1</v>
      </c>
      <c r="G753">
        <v>35</v>
      </c>
      <c r="H753">
        <v>2</v>
      </c>
      <c r="I753" t="s">
        <v>730</v>
      </c>
      <c r="J753" t="s">
        <v>731</v>
      </c>
      <c r="K753" t="s">
        <v>732</v>
      </c>
      <c r="L753">
        <v>1368</v>
      </c>
      <c r="N753">
        <v>1011</v>
      </c>
      <c r="O753" t="s">
        <v>733</v>
      </c>
      <c r="P753" t="s">
        <v>733</v>
      </c>
      <c r="Q753">
        <v>1</v>
      </c>
      <c r="W753">
        <v>0</v>
      </c>
      <c r="X753">
        <v>-1123321947</v>
      </c>
      <c r="Y753">
        <f t="shared" si="149"/>
        <v>0.128</v>
      </c>
      <c r="AA753">
        <v>0</v>
      </c>
      <c r="AB753">
        <v>789.86</v>
      </c>
      <c r="AC753">
        <v>515.51</v>
      </c>
      <c r="AD753">
        <v>0</v>
      </c>
      <c r="AE753">
        <v>0</v>
      </c>
      <c r="AF753">
        <v>789.86</v>
      </c>
      <c r="AG753">
        <v>515.51</v>
      </c>
      <c r="AH753">
        <v>0</v>
      </c>
      <c r="AI753">
        <v>1</v>
      </c>
      <c r="AJ753">
        <v>1</v>
      </c>
      <c r="AK753">
        <v>1</v>
      </c>
      <c r="AL753">
        <v>1</v>
      </c>
      <c r="AM753">
        <v>-2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3</v>
      </c>
      <c r="AT753">
        <v>0.128</v>
      </c>
      <c r="AU753" t="s">
        <v>3</v>
      </c>
      <c r="AV753">
        <v>0</v>
      </c>
      <c r="AW753">
        <v>2</v>
      </c>
      <c r="AX753">
        <v>150198059</v>
      </c>
      <c r="AY753">
        <v>1</v>
      </c>
      <c r="AZ753">
        <v>0</v>
      </c>
      <c r="BA753">
        <v>753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V753">
        <v>0</v>
      </c>
      <c r="CW753">
        <f>ROUND(Y753*Source!I842,9)</f>
        <v>7.5519999999999996</v>
      </c>
      <c r="CX753">
        <f>ROUND(Y753*Source!I842,9)</f>
        <v>7.5519999999999996</v>
      </c>
      <c r="CY753">
        <f>AB753</f>
        <v>789.86</v>
      </c>
      <c r="CZ753">
        <f>AF753</f>
        <v>789.86</v>
      </c>
      <c r="DA753">
        <f>AJ753</f>
        <v>1</v>
      </c>
      <c r="DB753">
        <f t="shared" si="150"/>
        <v>101.1</v>
      </c>
      <c r="DC753">
        <f t="shared" si="151"/>
        <v>65.989999999999995</v>
      </c>
      <c r="DD753" t="s">
        <v>3</v>
      </c>
      <c r="DE753" t="s">
        <v>3</v>
      </c>
      <c r="DF753">
        <f t="shared" si="145"/>
        <v>0</v>
      </c>
      <c r="DG753">
        <f t="shared" si="146"/>
        <v>5965.02</v>
      </c>
      <c r="DH753">
        <f t="shared" si="147"/>
        <v>3893.13</v>
      </c>
      <c r="DI753">
        <f t="shared" si="148"/>
        <v>0</v>
      </c>
      <c r="DJ753">
        <f>DG753</f>
        <v>5965.02</v>
      </c>
      <c r="DK753">
        <v>0</v>
      </c>
      <c r="DL753" t="s">
        <v>3</v>
      </c>
      <c r="DM753">
        <v>0</v>
      </c>
      <c r="DN753" t="s">
        <v>3</v>
      </c>
      <c r="DO753">
        <v>0</v>
      </c>
    </row>
    <row r="754" spans="1:119" x14ac:dyDescent="0.2">
      <c r="A754">
        <f>ROW(Source!A842)</f>
        <v>842</v>
      </c>
      <c r="B754">
        <v>150194011</v>
      </c>
      <c r="C754">
        <v>150198051</v>
      </c>
      <c r="D754">
        <v>147297367</v>
      </c>
      <c r="E754">
        <v>1</v>
      </c>
      <c r="F754">
        <v>1</v>
      </c>
      <c r="G754">
        <v>35</v>
      </c>
      <c r="H754">
        <v>3</v>
      </c>
      <c r="I754" t="s">
        <v>752</v>
      </c>
      <c r="J754" t="s">
        <v>753</v>
      </c>
      <c r="K754" t="s">
        <v>754</v>
      </c>
      <c r="L754">
        <v>1346</v>
      </c>
      <c r="N754">
        <v>1009</v>
      </c>
      <c r="O754" t="s">
        <v>741</v>
      </c>
      <c r="P754" t="s">
        <v>741</v>
      </c>
      <c r="Q754">
        <v>1</v>
      </c>
      <c r="W754">
        <v>0</v>
      </c>
      <c r="X754">
        <v>-20334964</v>
      </c>
      <c r="Y754">
        <f t="shared" si="149"/>
        <v>0.05</v>
      </c>
      <c r="AA754">
        <v>29.29</v>
      </c>
      <c r="AB754">
        <v>0</v>
      </c>
      <c r="AC754">
        <v>0</v>
      </c>
      <c r="AD754">
        <v>0</v>
      </c>
      <c r="AE754">
        <v>29.29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M754">
        <v>-2</v>
      </c>
      <c r="AN754">
        <v>0</v>
      </c>
      <c r="AO754">
        <v>1</v>
      </c>
      <c r="AP754">
        <v>1</v>
      </c>
      <c r="AQ754">
        <v>0</v>
      </c>
      <c r="AR754">
        <v>0</v>
      </c>
      <c r="AS754" t="s">
        <v>3</v>
      </c>
      <c r="AT754">
        <v>0.05</v>
      </c>
      <c r="AU754" t="s">
        <v>3</v>
      </c>
      <c r="AV754">
        <v>0</v>
      </c>
      <c r="AW754">
        <v>2</v>
      </c>
      <c r="AX754">
        <v>150198060</v>
      </c>
      <c r="AY754">
        <v>1</v>
      </c>
      <c r="AZ754">
        <v>0</v>
      </c>
      <c r="BA754">
        <v>754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V754">
        <v>0</v>
      </c>
      <c r="CW754">
        <v>0</v>
      </c>
      <c r="CX754">
        <f>ROUND(Y754*Source!I842,9)</f>
        <v>2.95</v>
      </c>
      <c r="CY754">
        <f>AA754</f>
        <v>29.29</v>
      </c>
      <c r="CZ754">
        <f>AE754</f>
        <v>29.29</v>
      </c>
      <c r="DA754">
        <f>AI754</f>
        <v>1</v>
      </c>
      <c r="DB754">
        <f t="shared" si="150"/>
        <v>1.46</v>
      </c>
      <c r="DC754">
        <f t="shared" si="151"/>
        <v>0</v>
      </c>
      <c r="DD754" t="s">
        <v>3</v>
      </c>
      <c r="DE754" t="s">
        <v>3</v>
      </c>
      <c r="DF754">
        <f t="shared" si="145"/>
        <v>86.41</v>
      </c>
      <c r="DG754">
        <f t="shared" si="146"/>
        <v>0</v>
      </c>
      <c r="DH754">
        <f t="shared" si="147"/>
        <v>0</v>
      </c>
      <c r="DI754">
        <f t="shared" si="148"/>
        <v>0</v>
      </c>
      <c r="DJ754">
        <f>DF754</f>
        <v>86.41</v>
      </c>
      <c r="DK754">
        <v>0</v>
      </c>
      <c r="DL754" t="s">
        <v>3</v>
      </c>
      <c r="DM754">
        <v>0</v>
      </c>
      <c r="DN754" t="s">
        <v>3</v>
      </c>
      <c r="DO754">
        <v>0</v>
      </c>
    </row>
    <row r="755" spans="1:119" x14ac:dyDescent="0.2">
      <c r="A755">
        <f>ROW(Source!A878)</f>
        <v>878</v>
      </c>
      <c r="B755">
        <v>150194011</v>
      </c>
      <c r="C755">
        <v>150198061</v>
      </c>
      <c r="D755">
        <v>147282019</v>
      </c>
      <c r="E755">
        <v>35</v>
      </c>
      <c r="F755">
        <v>1</v>
      </c>
      <c r="G755">
        <v>35</v>
      </c>
      <c r="H755">
        <v>1</v>
      </c>
      <c r="I755" t="s">
        <v>727</v>
      </c>
      <c r="J755" t="s">
        <v>3</v>
      </c>
      <c r="K755" t="s">
        <v>728</v>
      </c>
      <c r="L755">
        <v>1191</v>
      </c>
      <c r="N755">
        <v>1013</v>
      </c>
      <c r="O755" t="s">
        <v>729</v>
      </c>
      <c r="P755" t="s">
        <v>729</v>
      </c>
      <c r="Q755">
        <v>1</v>
      </c>
      <c r="W755">
        <v>0</v>
      </c>
      <c r="X755">
        <v>476480486</v>
      </c>
      <c r="Y755">
        <f>(AT755*2)</f>
        <v>0.04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1</v>
      </c>
      <c r="AJ755">
        <v>1</v>
      </c>
      <c r="AK755">
        <v>1</v>
      </c>
      <c r="AL755">
        <v>1</v>
      </c>
      <c r="AM755">
        <v>-2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3</v>
      </c>
      <c r="AT755">
        <v>0.02</v>
      </c>
      <c r="AU755" t="s">
        <v>205</v>
      </c>
      <c r="AV755">
        <v>1</v>
      </c>
      <c r="AW755">
        <v>2</v>
      </c>
      <c r="AX755">
        <v>150198064</v>
      </c>
      <c r="AY755">
        <v>1</v>
      </c>
      <c r="AZ755">
        <v>0</v>
      </c>
      <c r="BA755">
        <v>755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U755">
        <f>ROUND(AT755*Source!I878*AH755*AL755,2)</f>
        <v>0</v>
      </c>
      <c r="CV755">
        <f>ROUND(Y755*Source!I878,9)</f>
        <v>8.0000000000000002E-3</v>
      </c>
      <c r="CW755">
        <v>0</v>
      </c>
      <c r="CX755">
        <f>ROUND(Y755*Source!I878,9)</f>
        <v>8.0000000000000002E-3</v>
      </c>
      <c r="CY755">
        <f>AD755</f>
        <v>0</v>
      </c>
      <c r="CZ755">
        <f>AH755</f>
        <v>0</v>
      </c>
      <c r="DA755">
        <f>AL755</f>
        <v>1</v>
      </c>
      <c r="DB755">
        <f>ROUND((ROUND(AT755*CZ755,2)*2),6)</f>
        <v>0</v>
      </c>
      <c r="DC755">
        <f>ROUND((ROUND(AT755*AG755,2)*2),6)</f>
        <v>0</v>
      </c>
      <c r="DD755" t="s">
        <v>3</v>
      </c>
      <c r="DE755" t="s">
        <v>3</v>
      </c>
      <c r="DF755">
        <f t="shared" si="145"/>
        <v>0</v>
      </c>
      <c r="DG755">
        <f t="shared" si="146"/>
        <v>0</v>
      </c>
      <c r="DH755">
        <f t="shared" si="147"/>
        <v>0</v>
      </c>
      <c r="DI755">
        <f t="shared" si="148"/>
        <v>0</v>
      </c>
      <c r="DJ755">
        <f>DI755</f>
        <v>0</v>
      </c>
      <c r="DK755">
        <v>0</v>
      </c>
      <c r="DL755" t="s">
        <v>3</v>
      </c>
      <c r="DM755">
        <v>0</v>
      </c>
      <c r="DN755" t="s">
        <v>3</v>
      </c>
      <c r="DO755">
        <v>0</v>
      </c>
    </row>
    <row r="756" spans="1:119" x14ac:dyDescent="0.2">
      <c r="A756">
        <f>ROW(Source!A879)</f>
        <v>879</v>
      </c>
      <c r="B756">
        <v>150194011</v>
      </c>
      <c r="C756">
        <v>150198065</v>
      </c>
      <c r="D756">
        <v>147282019</v>
      </c>
      <c r="E756">
        <v>35</v>
      </c>
      <c r="F756">
        <v>1</v>
      </c>
      <c r="G756">
        <v>35</v>
      </c>
      <c r="H756">
        <v>1</v>
      </c>
      <c r="I756" t="s">
        <v>727</v>
      </c>
      <c r="J756" t="s">
        <v>3</v>
      </c>
      <c r="K756" t="s">
        <v>728</v>
      </c>
      <c r="L756">
        <v>1191</v>
      </c>
      <c r="N756">
        <v>1013</v>
      </c>
      <c r="O756" t="s">
        <v>729</v>
      </c>
      <c r="P756" t="s">
        <v>729</v>
      </c>
      <c r="Q756">
        <v>1</v>
      </c>
      <c r="W756">
        <v>0</v>
      </c>
      <c r="X756">
        <v>476480486</v>
      </c>
      <c r="Y756">
        <f>AT756</f>
        <v>0.6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M756">
        <v>-2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3</v>
      </c>
      <c r="AT756">
        <v>0.6</v>
      </c>
      <c r="AU756" t="s">
        <v>3</v>
      </c>
      <c r="AV756">
        <v>1</v>
      </c>
      <c r="AW756">
        <v>2</v>
      </c>
      <c r="AX756">
        <v>150198068</v>
      </c>
      <c r="AY756">
        <v>1</v>
      </c>
      <c r="AZ756">
        <v>0</v>
      </c>
      <c r="BA756">
        <v>756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U756">
        <f>ROUND(AT756*Source!I879*AH756*AL756,2)</f>
        <v>0</v>
      </c>
      <c r="CV756">
        <f>ROUND(Y756*Source!I879,9)</f>
        <v>0.12</v>
      </c>
      <c r="CW756">
        <v>0</v>
      </c>
      <c r="CX756">
        <f>ROUND(Y756*Source!I879,9)</f>
        <v>0.12</v>
      </c>
      <c r="CY756">
        <f>AD756</f>
        <v>0</v>
      </c>
      <c r="CZ756">
        <f>AH756</f>
        <v>0</v>
      </c>
      <c r="DA756">
        <f>AL756</f>
        <v>1</v>
      </c>
      <c r="DB756">
        <f>ROUND(ROUND(AT756*CZ756,2),6)</f>
        <v>0</v>
      </c>
      <c r="DC756">
        <f>ROUND(ROUND(AT756*AG756,2),6)</f>
        <v>0</v>
      </c>
      <c r="DD756" t="s">
        <v>3</v>
      </c>
      <c r="DE756" t="s">
        <v>3</v>
      </c>
      <c r="DF756">
        <f t="shared" si="145"/>
        <v>0</v>
      </c>
      <c r="DG756">
        <f t="shared" si="146"/>
        <v>0</v>
      </c>
      <c r="DH756">
        <f t="shared" si="147"/>
        <v>0</v>
      </c>
      <c r="DI756">
        <f t="shared" si="148"/>
        <v>0</v>
      </c>
      <c r="DJ756">
        <f>DI756</f>
        <v>0</v>
      </c>
      <c r="DK756">
        <v>0</v>
      </c>
      <c r="DL756" t="s">
        <v>3</v>
      </c>
      <c r="DM756">
        <v>0</v>
      </c>
      <c r="DN756" t="s">
        <v>3</v>
      </c>
      <c r="DO756">
        <v>0</v>
      </c>
    </row>
    <row r="757" spans="1:119" x14ac:dyDescent="0.2">
      <c r="A757">
        <f>ROW(Source!A880)</f>
        <v>880</v>
      </c>
      <c r="B757">
        <v>150194011</v>
      </c>
      <c r="C757">
        <v>150198069</v>
      </c>
      <c r="D757">
        <v>147282019</v>
      </c>
      <c r="E757">
        <v>35</v>
      </c>
      <c r="F757">
        <v>1</v>
      </c>
      <c r="G757">
        <v>35</v>
      </c>
      <c r="H757">
        <v>1</v>
      </c>
      <c r="I757" t="s">
        <v>727</v>
      </c>
      <c r="J757" t="s">
        <v>3</v>
      </c>
      <c r="K757" t="s">
        <v>728</v>
      </c>
      <c r="L757">
        <v>1191</v>
      </c>
      <c r="N757">
        <v>1013</v>
      </c>
      <c r="O757" t="s">
        <v>729</v>
      </c>
      <c r="P757" t="s">
        <v>729</v>
      </c>
      <c r="Q757">
        <v>1</v>
      </c>
      <c r="W757">
        <v>0</v>
      </c>
      <c r="X757">
        <v>476480486</v>
      </c>
      <c r="Y757">
        <f>(AT757*2)</f>
        <v>0.04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1</v>
      </c>
      <c r="AJ757">
        <v>1</v>
      </c>
      <c r="AK757">
        <v>1</v>
      </c>
      <c r="AL757">
        <v>1</v>
      </c>
      <c r="AM757">
        <v>-2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3</v>
      </c>
      <c r="AT757">
        <v>0.02</v>
      </c>
      <c r="AU757" t="s">
        <v>205</v>
      </c>
      <c r="AV757">
        <v>1</v>
      </c>
      <c r="AW757">
        <v>2</v>
      </c>
      <c r="AX757">
        <v>150198072</v>
      </c>
      <c r="AY757">
        <v>1</v>
      </c>
      <c r="AZ757">
        <v>0</v>
      </c>
      <c r="BA757">
        <v>757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U757">
        <f>ROUND(AT757*Source!I880*AH757*AL757,2)</f>
        <v>0</v>
      </c>
      <c r="CV757">
        <f>ROUND(Y757*Source!I880,9)</f>
        <v>4.0000000000000001E-3</v>
      </c>
      <c r="CW757">
        <v>0</v>
      </c>
      <c r="CX757">
        <f>ROUND(Y757*Source!I880,9)</f>
        <v>4.0000000000000001E-3</v>
      </c>
      <c r="CY757">
        <f>AD757</f>
        <v>0</v>
      </c>
      <c r="CZ757">
        <f>AH757</f>
        <v>0</v>
      </c>
      <c r="DA757">
        <f>AL757</f>
        <v>1</v>
      </c>
      <c r="DB757">
        <f>ROUND((ROUND(AT757*CZ757,2)*2),6)</f>
        <v>0</v>
      </c>
      <c r="DC757">
        <f>ROUND((ROUND(AT757*AG757,2)*2),6)</f>
        <v>0</v>
      </c>
      <c r="DD757" t="s">
        <v>3</v>
      </c>
      <c r="DE757" t="s">
        <v>3</v>
      </c>
      <c r="DF757">
        <f t="shared" si="145"/>
        <v>0</v>
      </c>
      <c r="DG757">
        <f t="shared" si="146"/>
        <v>0</v>
      </c>
      <c r="DH757">
        <f t="shared" si="147"/>
        <v>0</v>
      </c>
      <c r="DI757">
        <f t="shared" si="148"/>
        <v>0</v>
      </c>
      <c r="DJ757">
        <f>DI757</f>
        <v>0</v>
      </c>
      <c r="DK757">
        <v>0</v>
      </c>
      <c r="DL757" t="s">
        <v>3</v>
      </c>
      <c r="DM757">
        <v>0</v>
      </c>
      <c r="DN757" t="s">
        <v>3</v>
      </c>
      <c r="DO757">
        <v>0</v>
      </c>
    </row>
    <row r="758" spans="1:119" x14ac:dyDescent="0.2">
      <c r="A758">
        <f>ROW(Source!A881)</f>
        <v>881</v>
      </c>
      <c r="B758">
        <v>150194011</v>
      </c>
      <c r="C758">
        <v>150198073</v>
      </c>
      <c r="D758">
        <v>147282019</v>
      </c>
      <c r="E758">
        <v>35</v>
      </c>
      <c r="F758">
        <v>1</v>
      </c>
      <c r="G758">
        <v>35</v>
      </c>
      <c r="H758">
        <v>1</v>
      </c>
      <c r="I758" t="s">
        <v>727</v>
      </c>
      <c r="J758" t="s">
        <v>3</v>
      </c>
      <c r="K758" t="s">
        <v>728</v>
      </c>
      <c r="L758">
        <v>1191</v>
      </c>
      <c r="N758">
        <v>1013</v>
      </c>
      <c r="O758" t="s">
        <v>729</v>
      </c>
      <c r="P758" t="s">
        <v>729</v>
      </c>
      <c r="Q758">
        <v>1</v>
      </c>
      <c r="W758">
        <v>0</v>
      </c>
      <c r="X758">
        <v>476480486</v>
      </c>
      <c r="Y758">
        <f>(AT758*2)</f>
        <v>1.2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M758">
        <v>-2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3</v>
      </c>
      <c r="AT758">
        <v>0.6</v>
      </c>
      <c r="AU758" t="s">
        <v>205</v>
      </c>
      <c r="AV758">
        <v>1</v>
      </c>
      <c r="AW758">
        <v>2</v>
      </c>
      <c r="AX758">
        <v>150198076</v>
      </c>
      <c r="AY758">
        <v>1</v>
      </c>
      <c r="AZ758">
        <v>0</v>
      </c>
      <c r="BA758">
        <v>758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U758">
        <f>ROUND(AT758*Source!I881*AH758*AL758,2)</f>
        <v>0</v>
      </c>
      <c r="CV758">
        <f>ROUND(Y758*Source!I881,9)</f>
        <v>0.12</v>
      </c>
      <c r="CW758">
        <v>0</v>
      </c>
      <c r="CX758">
        <f>ROUND(Y758*Source!I881,9)</f>
        <v>0.12</v>
      </c>
      <c r="CY758">
        <f>AD758</f>
        <v>0</v>
      </c>
      <c r="CZ758">
        <f>AH758</f>
        <v>0</v>
      </c>
      <c r="DA758">
        <f>AL758</f>
        <v>1</v>
      </c>
      <c r="DB758">
        <f>ROUND((ROUND(AT758*CZ758,2)*2),6)</f>
        <v>0</v>
      </c>
      <c r="DC758">
        <f>ROUND((ROUND(AT758*AG758,2)*2),6)</f>
        <v>0</v>
      </c>
      <c r="DD758" t="s">
        <v>3</v>
      </c>
      <c r="DE758" t="s">
        <v>3</v>
      </c>
      <c r="DF758">
        <f t="shared" si="145"/>
        <v>0</v>
      </c>
      <c r="DG758">
        <f t="shared" si="146"/>
        <v>0</v>
      </c>
      <c r="DH758">
        <f t="shared" si="147"/>
        <v>0</v>
      </c>
      <c r="DI758">
        <f t="shared" si="148"/>
        <v>0</v>
      </c>
      <c r="DJ758">
        <f>DI758</f>
        <v>0</v>
      </c>
      <c r="DK758">
        <v>0</v>
      </c>
      <c r="DL758" t="s">
        <v>3</v>
      </c>
      <c r="DM758">
        <v>0</v>
      </c>
      <c r="DN758" t="s">
        <v>3</v>
      </c>
      <c r="DO758">
        <v>0</v>
      </c>
    </row>
    <row r="759" spans="1:119" x14ac:dyDescent="0.2">
      <c r="A759">
        <f>ROW(Source!A882)</f>
        <v>882</v>
      </c>
      <c r="B759">
        <v>150194011</v>
      </c>
      <c r="C759">
        <v>150198077</v>
      </c>
      <c r="D759">
        <v>147282019</v>
      </c>
      <c r="E759">
        <v>35</v>
      </c>
      <c r="F759">
        <v>1</v>
      </c>
      <c r="G759">
        <v>35</v>
      </c>
      <c r="H759">
        <v>1</v>
      </c>
      <c r="I759" t="s">
        <v>727</v>
      </c>
      <c r="J759" t="s">
        <v>3</v>
      </c>
      <c r="K759" t="s">
        <v>728</v>
      </c>
      <c r="L759">
        <v>1191</v>
      </c>
      <c r="N759">
        <v>1013</v>
      </c>
      <c r="O759" t="s">
        <v>729</v>
      </c>
      <c r="P759" t="s">
        <v>729</v>
      </c>
      <c r="Q759">
        <v>1</v>
      </c>
      <c r="W759">
        <v>0</v>
      </c>
      <c r="X759">
        <v>476480486</v>
      </c>
      <c r="Y759">
        <f>((AT759*0.75)*11)</f>
        <v>1.4850000000000001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M759">
        <v>-2</v>
      </c>
      <c r="AN759">
        <v>0</v>
      </c>
      <c r="AO759">
        <v>1</v>
      </c>
      <c r="AP759">
        <v>1</v>
      </c>
      <c r="AQ759">
        <v>0</v>
      </c>
      <c r="AR759">
        <v>0</v>
      </c>
      <c r="AS759" t="s">
        <v>3</v>
      </c>
      <c r="AT759">
        <v>0.18</v>
      </c>
      <c r="AU759" t="s">
        <v>32</v>
      </c>
      <c r="AV759">
        <v>1</v>
      </c>
      <c r="AW759">
        <v>2</v>
      </c>
      <c r="AX759">
        <v>150198088</v>
      </c>
      <c r="AY759">
        <v>1</v>
      </c>
      <c r="AZ759">
        <v>0</v>
      </c>
      <c r="BA759">
        <v>759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U759">
        <f>ROUND(AT759*Source!I882*AH759*AL759,2)</f>
        <v>0</v>
      </c>
      <c r="CV759">
        <f>ROUND(Y759*Source!I882,9)</f>
        <v>1.4850000000000001</v>
      </c>
      <c r="CW759">
        <v>0</v>
      </c>
      <c r="CX759">
        <f>ROUND(Y759*Source!I882,9)</f>
        <v>1.4850000000000001</v>
      </c>
      <c r="CY759">
        <f>AD759</f>
        <v>0</v>
      </c>
      <c r="CZ759">
        <f>AH759</f>
        <v>0</v>
      </c>
      <c r="DA759">
        <f>AL759</f>
        <v>1</v>
      </c>
      <c r="DB759">
        <f>ROUND(((ROUND(AT759*CZ759,2)*0.75)*11),6)</f>
        <v>0</v>
      </c>
      <c r="DC759">
        <f>ROUND(((ROUND(AT759*AG759,2)*0.75)*11),6)</f>
        <v>0</v>
      </c>
      <c r="DD759" t="s">
        <v>3</v>
      </c>
      <c r="DE759" t="s">
        <v>3</v>
      </c>
      <c r="DF759">
        <f t="shared" si="145"/>
        <v>0</v>
      </c>
      <c r="DG759">
        <f t="shared" si="146"/>
        <v>0</v>
      </c>
      <c r="DH759">
        <f t="shared" si="147"/>
        <v>0</v>
      </c>
      <c r="DI759">
        <f t="shared" si="148"/>
        <v>0</v>
      </c>
      <c r="DJ759">
        <f>DI759</f>
        <v>0</v>
      </c>
      <c r="DK759">
        <v>0</v>
      </c>
      <c r="DL759" t="s">
        <v>3</v>
      </c>
      <c r="DM759">
        <v>0</v>
      </c>
      <c r="DN759" t="s">
        <v>3</v>
      </c>
      <c r="DO759">
        <v>0</v>
      </c>
    </row>
    <row r="760" spans="1:119" x14ac:dyDescent="0.2">
      <c r="A760">
        <f>ROW(Source!A882)</f>
        <v>882</v>
      </c>
      <c r="B760">
        <v>150194011</v>
      </c>
      <c r="C760">
        <v>150198077</v>
      </c>
      <c r="D760">
        <v>147295400</v>
      </c>
      <c r="E760">
        <v>1</v>
      </c>
      <c r="F760">
        <v>1</v>
      </c>
      <c r="G760">
        <v>35</v>
      </c>
      <c r="H760">
        <v>2</v>
      </c>
      <c r="I760" t="s">
        <v>730</v>
      </c>
      <c r="J760" t="s">
        <v>731</v>
      </c>
      <c r="K760" t="s">
        <v>732</v>
      </c>
      <c r="L760">
        <v>1368</v>
      </c>
      <c r="N760">
        <v>1011</v>
      </c>
      <c r="O760" t="s">
        <v>733</v>
      </c>
      <c r="P760" t="s">
        <v>733</v>
      </c>
      <c r="Q760">
        <v>1</v>
      </c>
      <c r="W760">
        <v>0</v>
      </c>
      <c r="X760">
        <v>-1123321947</v>
      </c>
      <c r="Y760">
        <f>((AT760*0.75)*11)</f>
        <v>0.16499999999999998</v>
      </c>
      <c r="AA760">
        <v>0</v>
      </c>
      <c r="AB760">
        <v>789.86</v>
      </c>
      <c r="AC760">
        <v>515.51</v>
      </c>
      <c r="AD760">
        <v>0</v>
      </c>
      <c r="AE760">
        <v>0</v>
      </c>
      <c r="AF760">
        <v>789.86</v>
      </c>
      <c r="AG760">
        <v>515.51</v>
      </c>
      <c r="AH760">
        <v>0</v>
      </c>
      <c r="AI760">
        <v>1</v>
      </c>
      <c r="AJ760">
        <v>1</v>
      </c>
      <c r="AK760">
        <v>1</v>
      </c>
      <c r="AL760">
        <v>1</v>
      </c>
      <c r="AM760">
        <v>-2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3</v>
      </c>
      <c r="AT760">
        <v>0.02</v>
      </c>
      <c r="AU760" t="s">
        <v>32</v>
      </c>
      <c r="AV760">
        <v>0</v>
      </c>
      <c r="AW760">
        <v>2</v>
      </c>
      <c r="AX760">
        <v>150198089</v>
      </c>
      <c r="AY760">
        <v>1</v>
      </c>
      <c r="AZ760">
        <v>0</v>
      </c>
      <c r="BA760">
        <v>760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V760">
        <v>0</v>
      </c>
      <c r="CW760">
        <f>ROUND(Y760*Source!I882,9)</f>
        <v>0.16500000000000001</v>
      </c>
      <c r="CX760">
        <f>ROUND(Y760*Source!I882,9)</f>
        <v>0.16500000000000001</v>
      </c>
      <c r="CY760">
        <f>AB760</f>
        <v>789.86</v>
      </c>
      <c r="CZ760">
        <f>AF760</f>
        <v>789.86</v>
      </c>
      <c r="DA760">
        <f>AJ760</f>
        <v>1</v>
      </c>
      <c r="DB760">
        <f>ROUND(((ROUND(AT760*CZ760,2)*0.75)*11),6)</f>
        <v>130.35</v>
      </c>
      <c r="DC760">
        <f>ROUND(((ROUND(AT760*AG760,2)*0.75)*11),6)</f>
        <v>85.057500000000005</v>
      </c>
      <c r="DD760" t="s">
        <v>3</v>
      </c>
      <c r="DE760" t="s">
        <v>3</v>
      </c>
      <c r="DF760">
        <f t="shared" si="145"/>
        <v>0</v>
      </c>
      <c r="DG760">
        <f t="shared" si="146"/>
        <v>130.33000000000001</v>
      </c>
      <c r="DH760">
        <f t="shared" si="147"/>
        <v>85.06</v>
      </c>
      <c r="DI760">
        <f t="shared" si="148"/>
        <v>0</v>
      </c>
      <c r="DJ760">
        <f>DG760</f>
        <v>130.33000000000001</v>
      </c>
      <c r="DK760">
        <v>0</v>
      </c>
      <c r="DL760" t="s">
        <v>3</v>
      </c>
      <c r="DM760">
        <v>0</v>
      </c>
      <c r="DN760" t="s">
        <v>3</v>
      </c>
      <c r="DO760">
        <v>0</v>
      </c>
    </row>
    <row r="761" spans="1:119" x14ac:dyDescent="0.2">
      <c r="A761">
        <f>ROW(Source!A882)</f>
        <v>882</v>
      </c>
      <c r="B761">
        <v>150194011</v>
      </c>
      <c r="C761">
        <v>150198077</v>
      </c>
      <c r="D761">
        <v>147297319</v>
      </c>
      <c r="E761">
        <v>1</v>
      </c>
      <c r="F761">
        <v>1</v>
      </c>
      <c r="G761">
        <v>35</v>
      </c>
      <c r="H761">
        <v>3</v>
      </c>
      <c r="I761" t="s">
        <v>738</v>
      </c>
      <c r="J761" t="s">
        <v>739</v>
      </c>
      <c r="K761" t="s">
        <v>740</v>
      </c>
      <c r="L761">
        <v>1346</v>
      </c>
      <c r="N761">
        <v>1009</v>
      </c>
      <c r="O761" t="s">
        <v>741</v>
      </c>
      <c r="P761" t="s">
        <v>741</v>
      </c>
      <c r="Q761">
        <v>1</v>
      </c>
      <c r="W761">
        <v>0</v>
      </c>
      <c r="X761">
        <v>1286462142</v>
      </c>
      <c r="Y761">
        <f>((AT761*1)*11)</f>
        <v>2.1999999999999999E-2</v>
      </c>
      <c r="AA761">
        <v>412.97</v>
      </c>
      <c r="AB761">
        <v>0</v>
      </c>
      <c r="AC761">
        <v>0</v>
      </c>
      <c r="AD761">
        <v>0</v>
      </c>
      <c r="AE761">
        <v>412.97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1</v>
      </c>
      <c r="AL761">
        <v>1</v>
      </c>
      <c r="AM761">
        <v>-2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3</v>
      </c>
      <c r="AT761">
        <v>2E-3</v>
      </c>
      <c r="AU761" t="s">
        <v>31</v>
      </c>
      <c r="AV761">
        <v>0</v>
      </c>
      <c r="AW761">
        <v>2</v>
      </c>
      <c r="AX761">
        <v>150198090</v>
      </c>
      <c r="AY761">
        <v>1</v>
      </c>
      <c r="AZ761">
        <v>0</v>
      </c>
      <c r="BA761">
        <v>761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V761">
        <v>0</v>
      </c>
      <c r="CW761">
        <v>0</v>
      </c>
      <c r="CX761">
        <f>ROUND(Y761*Source!I882,9)</f>
        <v>2.1999999999999999E-2</v>
      </c>
      <c r="CY761">
        <f>AA761</f>
        <v>412.97</v>
      </c>
      <c r="CZ761">
        <f>AE761</f>
        <v>412.97</v>
      </c>
      <c r="DA761">
        <f>AI761</f>
        <v>1</v>
      </c>
      <c r="DB761">
        <f>ROUND(((ROUND(AT761*CZ761,2)*1)*11),6)</f>
        <v>9.1300000000000008</v>
      </c>
      <c r="DC761">
        <f>ROUND(((ROUND(AT761*AG761,2)*1)*11),6)</f>
        <v>0</v>
      </c>
      <c r="DD761" t="s">
        <v>3</v>
      </c>
      <c r="DE761" t="s">
        <v>3</v>
      </c>
      <c r="DF761">
        <f t="shared" si="145"/>
        <v>9.09</v>
      </c>
      <c r="DG761">
        <f t="shared" si="146"/>
        <v>0</v>
      </c>
      <c r="DH761">
        <f t="shared" si="147"/>
        <v>0</v>
      </c>
      <c r="DI761">
        <f t="shared" si="148"/>
        <v>0</v>
      </c>
      <c r="DJ761">
        <f>DF761</f>
        <v>9.09</v>
      </c>
      <c r="DK761">
        <v>0</v>
      </c>
      <c r="DL761" t="s">
        <v>3</v>
      </c>
      <c r="DM761">
        <v>0</v>
      </c>
      <c r="DN761" t="s">
        <v>3</v>
      </c>
      <c r="DO761">
        <v>0</v>
      </c>
    </row>
    <row r="762" spans="1:119" x14ac:dyDescent="0.2">
      <c r="A762">
        <f>ROW(Source!A882)</f>
        <v>882</v>
      </c>
      <c r="B762">
        <v>150194011</v>
      </c>
      <c r="C762">
        <v>150198077</v>
      </c>
      <c r="D762">
        <v>147297367</v>
      </c>
      <c r="E762">
        <v>1</v>
      </c>
      <c r="F762">
        <v>1</v>
      </c>
      <c r="G762">
        <v>35</v>
      </c>
      <c r="H762">
        <v>3</v>
      </c>
      <c r="I762" t="s">
        <v>752</v>
      </c>
      <c r="J762" t="s">
        <v>753</v>
      </c>
      <c r="K762" t="s">
        <v>754</v>
      </c>
      <c r="L762">
        <v>1346</v>
      </c>
      <c r="N762">
        <v>1009</v>
      </c>
      <c r="O762" t="s">
        <v>741</v>
      </c>
      <c r="P762" t="s">
        <v>741</v>
      </c>
      <c r="Q762">
        <v>1</v>
      </c>
      <c r="W762">
        <v>0</v>
      </c>
      <c r="X762">
        <v>-20334964</v>
      </c>
      <c r="Y762">
        <f>((AT762*1)*11)</f>
        <v>4.3999999999999997E-2</v>
      </c>
      <c r="AA762">
        <v>29.29</v>
      </c>
      <c r="AB762">
        <v>0</v>
      </c>
      <c r="AC762">
        <v>0</v>
      </c>
      <c r="AD762">
        <v>0</v>
      </c>
      <c r="AE762">
        <v>29.29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M762">
        <v>-2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3</v>
      </c>
      <c r="AT762">
        <v>4.0000000000000001E-3</v>
      </c>
      <c r="AU762" t="s">
        <v>31</v>
      </c>
      <c r="AV762">
        <v>0</v>
      </c>
      <c r="AW762">
        <v>2</v>
      </c>
      <c r="AX762">
        <v>150198091</v>
      </c>
      <c r="AY762">
        <v>1</v>
      </c>
      <c r="AZ762">
        <v>0</v>
      </c>
      <c r="BA762">
        <v>762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V762">
        <v>0</v>
      </c>
      <c r="CW762">
        <v>0</v>
      </c>
      <c r="CX762">
        <f>ROUND(Y762*Source!I882,9)</f>
        <v>4.3999999999999997E-2</v>
      </c>
      <c r="CY762">
        <f>AA762</f>
        <v>29.29</v>
      </c>
      <c r="CZ762">
        <f>AE762</f>
        <v>29.29</v>
      </c>
      <c r="DA762">
        <f>AI762</f>
        <v>1</v>
      </c>
      <c r="DB762">
        <f>ROUND(((ROUND(AT762*CZ762,2)*1)*11),6)</f>
        <v>1.32</v>
      </c>
      <c r="DC762">
        <f>ROUND(((ROUND(AT762*AG762,2)*1)*11),6)</f>
        <v>0</v>
      </c>
      <c r="DD762" t="s">
        <v>3</v>
      </c>
      <c r="DE762" t="s">
        <v>3</v>
      </c>
      <c r="DF762">
        <f t="shared" si="145"/>
        <v>1.29</v>
      </c>
      <c r="DG762">
        <f t="shared" si="146"/>
        <v>0</v>
      </c>
      <c r="DH762">
        <f t="shared" si="147"/>
        <v>0</v>
      </c>
      <c r="DI762">
        <f t="shared" si="148"/>
        <v>0</v>
      </c>
      <c r="DJ762">
        <f>DF762</f>
        <v>1.29</v>
      </c>
      <c r="DK762">
        <v>0</v>
      </c>
      <c r="DL762" t="s">
        <v>3</v>
      </c>
      <c r="DM762">
        <v>0</v>
      </c>
      <c r="DN762" t="s">
        <v>3</v>
      </c>
      <c r="DO762">
        <v>0</v>
      </c>
    </row>
    <row r="763" spans="1:119" x14ac:dyDescent="0.2">
      <c r="A763">
        <f>ROW(Source!A882)</f>
        <v>882</v>
      </c>
      <c r="B763">
        <v>150194011</v>
      </c>
      <c r="C763">
        <v>150198077</v>
      </c>
      <c r="D763">
        <v>147294043</v>
      </c>
      <c r="E763">
        <v>35</v>
      </c>
      <c r="F763">
        <v>1</v>
      </c>
      <c r="G763">
        <v>35</v>
      </c>
      <c r="H763">
        <v>3</v>
      </c>
      <c r="I763" t="s">
        <v>832</v>
      </c>
      <c r="J763" t="s">
        <v>833</v>
      </c>
      <c r="K763" t="s">
        <v>834</v>
      </c>
      <c r="L763">
        <v>1348</v>
      </c>
      <c r="N763">
        <v>1009</v>
      </c>
      <c r="O763" t="s">
        <v>737</v>
      </c>
      <c r="P763" t="s">
        <v>737</v>
      </c>
      <c r="Q763">
        <v>1000</v>
      </c>
      <c r="W763">
        <v>0</v>
      </c>
      <c r="X763">
        <v>754100609</v>
      </c>
      <c r="Y763">
        <f>((AT763*1)*11)</f>
        <v>1.1E-5</v>
      </c>
      <c r="AA763">
        <v>40155.050000000003</v>
      </c>
      <c r="AB763">
        <v>0</v>
      </c>
      <c r="AC763">
        <v>0</v>
      </c>
      <c r="AD763">
        <v>0</v>
      </c>
      <c r="AE763">
        <v>40155.050000000003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M763">
        <v>-2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3</v>
      </c>
      <c r="AT763">
        <v>9.9999999999999995E-7</v>
      </c>
      <c r="AU763" t="s">
        <v>31</v>
      </c>
      <c r="AV763">
        <v>0</v>
      </c>
      <c r="AW763">
        <v>2</v>
      </c>
      <c r="AX763">
        <v>150198092</v>
      </c>
      <c r="AY763">
        <v>2</v>
      </c>
      <c r="AZ763">
        <v>22528</v>
      </c>
      <c r="BA763">
        <v>763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V763">
        <v>0</v>
      </c>
      <c r="CW763">
        <v>0</v>
      </c>
      <c r="CX763">
        <f>ROUND(Y763*Source!I882,9)</f>
        <v>1.1E-5</v>
      </c>
      <c r="CY763">
        <f>AA763</f>
        <v>40155.050000000003</v>
      </c>
      <c r="CZ763">
        <f>AE763</f>
        <v>40155.050000000003</v>
      </c>
      <c r="DA763">
        <f>AI763</f>
        <v>1</v>
      </c>
      <c r="DB763">
        <f>ROUND(((ROUND(AT763*CZ763,2)*1)*11),6)</f>
        <v>0.44</v>
      </c>
      <c r="DC763">
        <f>ROUND(((ROUND(AT763*AG763,2)*1)*11),6)</f>
        <v>0</v>
      </c>
      <c r="DD763" t="s">
        <v>3</v>
      </c>
      <c r="DE763" t="s">
        <v>3</v>
      </c>
      <c r="DF763">
        <f t="shared" si="145"/>
        <v>0.44</v>
      </c>
      <c r="DG763">
        <f t="shared" si="146"/>
        <v>0</v>
      </c>
      <c r="DH763">
        <f t="shared" si="147"/>
        <v>0</v>
      </c>
      <c r="DI763">
        <f t="shared" si="148"/>
        <v>0</v>
      </c>
      <c r="DJ763">
        <f>DF763</f>
        <v>0.44</v>
      </c>
      <c r="DK763">
        <v>0</v>
      </c>
      <c r="DL763" t="s">
        <v>3</v>
      </c>
      <c r="DM763">
        <v>0</v>
      </c>
      <c r="DN763" t="s">
        <v>3</v>
      </c>
      <c r="DO763">
        <v>0</v>
      </c>
    </row>
    <row r="764" spans="1:119" x14ac:dyDescent="0.2">
      <c r="A764">
        <f>ROW(Source!A883)</f>
        <v>883</v>
      </c>
      <c r="B764">
        <v>150194011</v>
      </c>
      <c r="C764">
        <v>150198093</v>
      </c>
      <c r="D764">
        <v>147282019</v>
      </c>
      <c r="E764">
        <v>35</v>
      </c>
      <c r="F764">
        <v>1</v>
      </c>
      <c r="G764">
        <v>35</v>
      </c>
      <c r="H764">
        <v>1</v>
      </c>
      <c r="I764" t="s">
        <v>727</v>
      </c>
      <c r="J764" t="s">
        <v>3</v>
      </c>
      <c r="K764" t="s">
        <v>728</v>
      </c>
      <c r="L764">
        <v>1191</v>
      </c>
      <c r="N764">
        <v>1013</v>
      </c>
      <c r="O764" t="s">
        <v>729</v>
      </c>
      <c r="P764" t="s">
        <v>729</v>
      </c>
      <c r="Q764">
        <v>1</v>
      </c>
      <c r="W764">
        <v>0</v>
      </c>
      <c r="X764">
        <v>476480486</v>
      </c>
      <c r="Y764">
        <f>(AT764*0.7)</f>
        <v>0.59499999999999997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M764">
        <v>-2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3</v>
      </c>
      <c r="AT764">
        <v>0.85</v>
      </c>
      <c r="AU764" t="s">
        <v>22</v>
      </c>
      <c r="AV764">
        <v>1</v>
      </c>
      <c r="AW764">
        <v>2</v>
      </c>
      <c r="AX764">
        <v>150198104</v>
      </c>
      <c r="AY764">
        <v>1</v>
      </c>
      <c r="AZ764">
        <v>0</v>
      </c>
      <c r="BA764">
        <v>764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U764">
        <f>ROUND(AT764*Source!I883*AH764*AL764,2)</f>
        <v>0</v>
      </c>
      <c r="CV764">
        <f>ROUND(Y764*Source!I883,9)</f>
        <v>0.59499999999999997</v>
      </c>
      <c r="CW764">
        <v>0</v>
      </c>
      <c r="CX764">
        <f>ROUND(Y764*Source!I883,9)</f>
        <v>0.59499999999999997</v>
      </c>
      <c r="CY764">
        <f>AD764</f>
        <v>0</v>
      </c>
      <c r="CZ764">
        <f>AH764</f>
        <v>0</v>
      </c>
      <c r="DA764">
        <f>AL764</f>
        <v>1</v>
      </c>
      <c r="DB764">
        <f>ROUND((ROUND(AT764*CZ764,2)*0.7),6)</f>
        <v>0</v>
      </c>
      <c r="DC764">
        <f>ROUND((ROUND(AT764*AG764,2)*0.7),6)</f>
        <v>0</v>
      </c>
      <c r="DD764" t="s">
        <v>3</v>
      </c>
      <c r="DE764" t="s">
        <v>3</v>
      </c>
      <c r="DF764">
        <f t="shared" si="145"/>
        <v>0</v>
      </c>
      <c r="DG764">
        <f t="shared" si="146"/>
        <v>0</v>
      </c>
      <c r="DH764">
        <f t="shared" si="147"/>
        <v>0</v>
      </c>
      <c r="DI764">
        <f t="shared" si="148"/>
        <v>0</v>
      </c>
      <c r="DJ764">
        <f>DI764</f>
        <v>0</v>
      </c>
      <c r="DK764">
        <v>0</v>
      </c>
      <c r="DL764" t="s">
        <v>3</v>
      </c>
      <c r="DM764">
        <v>0</v>
      </c>
      <c r="DN764" t="s">
        <v>3</v>
      </c>
      <c r="DO764">
        <v>0</v>
      </c>
    </row>
    <row r="765" spans="1:119" x14ac:dyDescent="0.2">
      <c r="A765">
        <f>ROW(Source!A883)</f>
        <v>883</v>
      </c>
      <c r="B765">
        <v>150194011</v>
      </c>
      <c r="C765">
        <v>150198093</v>
      </c>
      <c r="D765">
        <v>147295400</v>
      </c>
      <c r="E765">
        <v>1</v>
      </c>
      <c r="F765">
        <v>1</v>
      </c>
      <c r="G765">
        <v>35</v>
      </c>
      <c r="H765">
        <v>2</v>
      </c>
      <c r="I765" t="s">
        <v>730</v>
      </c>
      <c r="J765" t="s">
        <v>731</v>
      </c>
      <c r="K765" t="s">
        <v>732</v>
      </c>
      <c r="L765">
        <v>1368</v>
      </c>
      <c r="N765">
        <v>1011</v>
      </c>
      <c r="O765" t="s">
        <v>733</v>
      </c>
      <c r="P765" t="s">
        <v>733</v>
      </c>
      <c r="Q765">
        <v>1</v>
      </c>
      <c r="W765">
        <v>0</v>
      </c>
      <c r="X765">
        <v>-1123321947</v>
      </c>
      <c r="Y765">
        <f>(AT765*0.7)</f>
        <v>6.9999999999999993E-2</v>
      </c>
      <c r="AA765">
        <v>0</v>
      </c>
      <c r="AB765">
        <v>789.86</v>
      </c>
      <c r="AC765">
        <v>515.51</v>
      </c>
      <c r="AD765">
        <v>0</v>
      </c>
      <c r="AE765">
        <v>0</v>
      </c>
      <c r="AF765">
        <v>789.86</v>
      </c>
      <c r="AG765">
        <v>515.51</v>
      </c>
      <c r="AH765">
        <v>0</v>
      </c>
      <c r="AI765">
        <v>1</v>
      </c>
      <c r="AJ765">
        <v>1</v>
      </c>
      <c r="AK765">
        <v>1</v>
      </c>
      <c r="AL765">
        <v>1</v>
      </c>
      <c r="AM765">
        <v>-2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3</v>
      </c>
      <c r="AT765">
        <v>0.1</v>
      </c>
      <c r="AU765" t="s">
        <v>22</v>
      </c>
      <c r="AV765">
        <v>0</v>
      </c>
      <c r="AW765">
        <v>2</v>
      </c>
      <c r="AX765">
        <v>150198105</v>
      </c>
      <c r="AY765">
        <v>1</v>
      </c>
      <c r="AZ765">
        <v>0</v>
      </c>
      <c r="BA765">
        <v>765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V765">
        <v>0</v>
      </c>
      <c r="CW765">
        <f>ROUND(Y765*Source!I883,9)</f>
        <v>7.0000000000000007E-2</v>
      </c>
      <c r="CX765">
        <f>ROUND(Y765*Source!I883,9)</f>
        <v>7.0000000000000007E-2</v>
      </c>
      <c r="CY765">
        <f>AB765</f>
        <v>789.86</v>
      </c>
      <c r="CZ765">
        <f>AF765</f>
        <v>789.86</v>
      </c>
      <c r="DA765">
        <f>AJ765</f>
        <v>1</v>
      </c>
      <c r="DB765">
        <f>ROUND((ROUND(AT765*CZ765,2)*0.7),6)</f>
        <v>55.292999999999999</v>
      </c>
      <c r="DC765">
        <f>ROUND((ROUND(AT765*AG765,2)*0.7),6)</f>
        <v>36.085000000000001</v>
      </c>
      <c r="DD765" t="s">
        <v>3</v>
      </c>
      <c r="DE765" t="s">
        <v>3</v>
      </c>
      <c r="DF765">
        <f t="shared" si="145"/>
        <v>0</v>
      </c>
      <c r="DG765">
        <f t="shared" si="146"/>
        <v>55.29</v>
      </c>
      <c r="DH765">
        <f t="shared" si="147"/>
        <v>36.090000000000003</v>
      </c>
      <c r="DI765">
        <f t="shared" si="148"/>
        <v>0</v>
      </c>
      <c r="DJ765">
        <f>DG765</f>
        <v>55.29</v>
      </c>
      <c r="DK765">
        <v>0</v>
      </c>
      <c r="DL765" t="s">
        <v>3</v>
      </c>
      <c r="DM765">
        <v>0</v>
      </c>
      <c r="DN765" t="s">
        <v>3</v>
      </c>
      <c r="DO765">
        <v>0</v>
      </c>
    </row>
    <row r="766" spans="1:119" x14ac:dyDescent="0.2">
      <c r="A766">
        <f>ROW(Source!A883)</f>
        <v>883</v>
      </c>
      <c r="B766">
        <v>150194011</v>
      </c>
      <c r="C766">
        <v>150198093</v>
      </c>
      <c r="D766">
        <v>147297319</v>
      </c>
      <c r="E766">
        <v>1</v>
      </c>
      <c r="F766">
        <v>1</v>
      </c>
      <c r="G766">
        <v>35</v>
      </c>
      <c r="H766">
        <v>3</v>
      </c>
      <c r="I766" t="s">
        <v>738</v>
      </c>
      <c r="J766" t="s">
        <v>739</v>
      </c>
      <c r="K766" t="s">
        <v>740</v>
      </c>
      <c r="L766">
        <v>1346</v>
      </c>
      <c r="N766">
        <v>1009</v>
      </c>
      <c r="O766" t="s">
        <v>741</v>
      </c>
      <c r="P766" t="s">
        <v>741</v>
      </c>
      <c r="Q766">
        <v>1</v>
      </c>
      <c r="W766">
        <v>0</v>
      </c>
      <c r="X766">
        <v>1286462142</v>
      </c>
      <c r="Y766">
        <f>(AT766*1)</f>
        <v>2E-3</v>
      </c>
      <c r="AA766">
        <v>412.97</v>
      </c>
      <c r="AB766">
        <v>0</v>
      </c>
      <c r="AC766">
        <v>0</v>
      </c>
      <c r="AD766">
        <v>0</v>
      </c>
      <c r="AE766">
        <v>412.97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M766">
        <v>-2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3</v>
      </c>
      <c r="AT766">
        <v>2E-3</v>
      </c>
      <c r="AU766" t="s">
        <v>21</v>
      </c>
      <c r="AV766">
        <v>0</v>
      </c>
      <c r="AW766">
        <v>2</v>
      </c>
      <c r="AX766">
        <v>150198106</v>
      </c>
      <c r="AY766">
        <v>1</v>
      </c>
      <c r="AZ766">
        <v>0</v>
      </c>
      <c r="BA766">
        <v>766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V766">
        <v>0</v>
      </c>
      <c r="CW766">
        <v>0</v>
      </c>
      <c r="CX766">
        <f>ROUND(Y766*Source!I883,9)</f>
        <v>2E-3</v>
      </c>
      <c r="CY766">
        <f>AA766</f>
        <v>412.97</v>
      </c>
      <c r="CZ766">
        <f>AE766</f>
        <v>412.97</v>
      </c>
      <c r="DA766">
        <f>AI766</f>
        <v>1</v>
      </c>
      <c r="DB766">
        <f>ROUND((ROUND(AT766*CZ766,2)*1),6)</f>
        <v>0.83</v>
      </c>
      <c r="DC766">
        <f>ROUND((ROUND(AT766*AG766,2)*1),6)</f>
        <v>0</v>
      </c>
      <c r="DD766" t="s">
        <v>3</v>
      </c>
      <c r="DE766" t="s">
        <v>3</v>
      </c>
      <c r="DF766">
        <f t="shared" si="145"/>
        <v>0.83</v>
      </c>
      <c r="DG766">
        <f t="shared" si="146"/>
        <v>0</v>
      </c>
      <c r="DH766">
        <f t="shared" si="147"/>
        <v>0</v>
      </c>
      <c r="DI766">
        <f t="shared" si="148"/>
        <v>0</v>
      </c>
      <c r="DJ766">
        <f>DF766</f>
        <v>0.83</v>
      </c>
      <c r="DK766">
        <v>0</v>
      </c>
      <c r="DL766" t="s">
        <v>3</v>
      </c>
      <c r="DM766">
        <v>0</v>
      </c>
      <c r="DN766" t="s">
        <v>3</v>
      </c>
      <c r="DO766">
        <v>0</v>
      </c>
    </row>
    <row r="767" spans="1:119" x14ac:dyDescent="0.2">
      <c r="A767">
        <f>ROW(Source!A883)</f>
        <v>883</v>
      </c>
      <c r="B767">
        <v>150194011</v>
      </c>
      <c r="C767">
        <v>150198093</v>
      </c>
      <c r="D767">
        <v>147297367</v>
      </c>
      <c r="E767">
        <v>1</v>
      </c>
      <c r="F767">
        <v>1</v>
      </c>
      <c r="G767">
        <v>35</v>
      </c>
      <c r="H767">
        <v>3</v>
      </c>
      <c r="I767" t="s">
        <v>752</v>
      </c>
      <c r="J767" t="s">
        <v>753</v>
      </c>
      <c r="K767" t="s">
        <v>754</v>
      </c>
      <c r="L767">
        <v>1346</v>
      </c>
      <c r="N767">
        <v>1009</v>
      </c>
      <c r="O767" t="s">
        <v>741</v>
      </c>
      <c r="P767" t="s">
        <v>741</v>
      </c>
      <c r="Q767">
        <v>1</v>
      </c>
      <c r="W767">
        <v>0</v>
      </c>
      <c r="X767">
        <v>-20334964</v>
      </c>
      <c r="Y767">
        <f>(AT767*1)</f>
        <v>4.0000000000000001E-3</v>
      </c>
      <c r="AA767">
        <v>29.29</v>
      </c>
      <c r="AB767">
        <v>0</v>
      </c>
      <c r="AC767">
        <v>0</v>
      </c>
      <c r="AD767">
        <v>0</v>
      </c>
      <c r="AE767">
        <v>29.29</v>
      </c>
      <c r="AF767">
        <v>0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M767">
        <v>-2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3</v>
      </c>
      <c r="AT767">
        <v>4.0000000000000001E-3</v>
      </c>
      <c r="AU767" t="s">
        <v>21</v>
      </c>
      <c r="AV767">
        <v>0</v>
      </c>
      <c r="AW767">
        <v>2</v>
      </c>
      <c r="AX767">
        <v>150198107</v>
      </c>
      <c r="AY767">
        <v>1</v>
      </c>
      <c r="AZ767">
        <v>0</v>
      </c>
      <c r="BA767">
        <v>767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V767">
        <v>0</v>
      </c>
      <c r="CW767">
        <v>0</v>
      </c>
      <c r="CX767">
        <f>ROUND(Y767*Source!I883,9)</f>
        <v>4.0000000000000001E-3</v>
      </c>
      <c r="CY767">
        <f>AA767</f>
        <v>29.29</v>
      </c>
      <c r="CZ767">
        <f>AE767</f>
        <v>29.29</v>
      </c>
      <c r="DA767">
        <f>AI767</f>
        <v>1</v>
      </c>
      <c r="DB767">
        <f>ROUND((ROUND(AT767*CZ767,2)*1),6)</f>
        <v>0.12</v>
      </c>
      <c r="DC767">
        <f>ROUND((ROUND(AT767*AG767,2)*1),6)</f>
        <v>0</v>
      </c>
      <c r="DD767" t="s">
        <v>3</v>
      </c>
      <c r="DE767" t="s">
        <v>3</v>
      </c>
      <c r="DF767">
        <f t="shared" si="145"/>
        <v>0.12</v>
      </c>
      <c r="DG767">
        <f t="shared" si="146"/>
        <v>0</v>
      </c>
      <c r="DH767">
        <f t="shared" si="147"/>
        <v>0</v>
      </c>
      <c r="DI767">
        <f t="shared" si="148"/>
        <v>0</v>
      </c>
      <c r="DJ767">
        <f>DF767</f>
        <v>0.12</v>
      </c>
      <c r="DK767">
        <v>0</v>
      </c>
      <c r="DL767" t="s">
        <v>3</v>
      </c>
      <c r="DM767">
        <v>0</v>
      </c>
      <c r="DN767" t="s">
        <v>3</v>
      </c>
      <c r="DO767">
        <v>0</v>
      </c>
    </row>
    <row r="768" spans="1:119" x14ac:dyDescent="0.2">
      <c r="A768">
        <f>ROW(Source!A883)</f>
        <v>883</v>
      </c>
      <c r="B768">
        <v>150194011</v>
      </c>
      <c r="C768">
        <v>150198093</v>
      </c>
      <c r="D768">
        <v>147294043</v>
      </c>
      <c r="E768">
        <v>35</v>
      </c>
      <c r="F768">
        <v>1</v>
      </c>
      <c r="G768">
        <v>35</v>
      </c>
      <c r="H768">
        <v>3</v>
      </c>
      <c r="I768" t="s">
        <v>832</v>
      </c>
      <c r="J768" t="s">
        <v>833</v>
      </c>
      <c r="K768" t="s">
        <v>834</v>
      </c>
      <c r="L768">
        <v>1348</v>
      </c>
      <c r="N768">
        <v>1009</v>
      </c>
      <c r="O768" t="s">
        <v>737</v>
      </c>
      <c r="P768" t="s">
        <v>737</v>
      </c>
      <c r="Q768">
        <v>1000</v>
      </c>
      <c r="W768">
        <v>0</v>
      </c>
      <c r="X768">
        <v>754100609</v>
      </c>
      <c r="Y768">
        <f>(AT768*1)</f>
        <v>9.9999999999999995E-7</v>
      </c>
      <c r="AA768">
        <v>40155.050000000003</v>
      </c>
      <c r="AB768">
        <v>0</v>
      </c>
      <c r="AC768">
        <v>0</v>
      </c>
      <c r="AD768">
        <v>0</v>
      </c>
      <c r="AE768">
        <v>40155.050000000003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M768">
        <v>-2</v>
      </c>
      <c r="AN768">
        <v>0</v>
      </c>
      <c r="AO768">
        <v>1</v>
      </c>
      <c r="AP768">
        <v>1</v>
      </c>
      <c r="AQ768">
        <v>0</v>
      </c>
      <c r="AR768">
        <v>0</v>
      </c>
      <c r="AS768" t="s">
        <v>3</v>
      </c>
      <c r="AT768">
        <v>9.9999999999999995E-7</v>
      </c>
      <c r="AU768" t="s">
        <v>21</v>
      </c>
      <c r="AV768">
        <v>0</v>
      </c>
      <c r="AW768">
        <v>2</v>
      </c>
      <c r="AX768">
        <v>150198108</v>
      </c>
      <c r="AY768">
        <v>2</v>
      </c>
      <c r="AZ768">
        <v>22528</v>
      </c>
      <c r="BA768">
        <v>768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V768">
        <v>0</v>
      </c>
      <c r="CW768">
        <v>0</v>
      </c>
      <c r="CX768">
        <f>ROUND(Y768*Source!I883,9)</f>
        <v>9.9999999999999995E-7</v>
      </c>
      <c r="CY768">
        <f>AA768</f>
        <v>40155.050000000003</v>
      </c>
      <c r="CZ768">
        <f>AE768</f>
        <v>40155.050000000003</v>
      </c>
      <c r="DA768">
        <f>AI768</f>
        <v>1</v>
      </c>
      <c r="DB768">
        <f>ROUND((ROUND(AT768*CZ768,2)*1),6)</f>
        <v>0.04</v>
      </c>
      <c r="DC768">
        <f>ROUND((ROUND(AT768*AG768,2)*1),6)</f>
        <v>0</v>
      </c>
      <c r="DD768" t="s">
        <v>3</v>
      </c>
      <c r="DE768" t="s">
        <v>3</v>
      </c>
      <c r="DF768">
        <f t="shared" si="145"/>
        <v>0.04</v>
      </c>
      <c r="DG768">
        <f t="shared" si="146"/>
        <v>0</v>
      </c>
      <c r="DH768">
        <f t="shared" si="147"/>
        <v>0</v>
      </c>
      <c r="DI768">
        <f t="shared" si="148"/>
        <v>0</v>
      </c>
      <c r="DJ768">
        <f>DF768</f>
        <v>0.04</v>
      </c>
      <c r="DK768">
        <v>0</v>
      </c>
      <c r="DL768" t="s">
        <v>3</v>
      </c>
      <c r="DM768">
        <v>0</v>
      </c>
      <c r="DN768" t="s">
        <v>3</v>
      </c>
      <c r="DO768">
        <v>0</v>
      </c>
    </row>
    <row r="769" spans="1:119" x14ac:dyDescent="0.2">
      <c r="A769">
        <f>ROW(Source!A884)</f>
        <v>884</v>
      </c>
      <c r="B769">
        <v>150194011</v>
      </c>
      <c r="C769">
        <v>150198109</v>
      </c>
      <c r="D769">
        <v>147282019</v>
      </c>
      <c r="E769">
        <v>35</v>
      </c>
      <c r="F769">
        <v>1</v>
      </c>
      <c r="G769">
        <v>35</v>
      </c>
      <c r="H769">
        <v>1</v>
      </c>
      <c r="I769" t="s">
        <v>727</v>
      </c>
      <c r="J769" t="s">
        <v>3</v>
      </c>
      <c r="K769" t="s">
        <v>728</v>
      </c>
      <c r="L769">
        <v>1191</v>
      </c>
      <c r="N769">
        <v>1013</v>
      </c>
      <c r="O769" t="s">
        <v>729</v>
      </c>
      <c r="P769" t="s">
        <v>729</v>
      </c>
      <c r="Q769">
        <v>1</v>
      </c>
      <c r="W769">
        <v>0</v>
      </c>
      <c r="X769">
        <v>476480486</v>
      </c>
      <c r="Y769">
        <f>((AT769*0.75)*2)</f>
        <v>0.06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1</v>
      </c>
      <c r="AL769">
        <v>1</v>
      </c>
      <c r="AM769">
        <v>-2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3</v>
      </c>
      <c r="AT769">
        <v>0.04</v>
      </c>
      <c r="AU769" t="s">
        <v>584</v>
      </c>
      <c r="AV769">
        <v>1</v>
      </c>
      <c r="AW769">
        <v>2</v>
      </c>
      <c r="AX769">
        <v>150198118</v>
      </c>
      <c r="AY769">
        <v>1</v>
      </c>
      <c r="AZ769">
        <v>0</v>
      </c>
      <c r="BA769">
        <v>769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U769">
        <f>ROUND(AT769*Source!I884*AH769*AL769,2)</f>
        <v>0</v>
      </c>
      <c r="CV769">
        <f>ROUND(Y769*Source!I884,9)</f>
        <v>0.24</v>
      </c>
      <c r="CW769">
        <v>0</v>
      </c>
      <c r="CX769">
        <f>ROUND(Y769*Source!I884,9)</f>
        <v>0.24</v>
      </c>
      <c r="CY769">
        <f>AD769</f>
        <v>0</v>
      </c>
      <c r="CZ769">
        <f>AH769</f>
        <v>0</v>
      </c>
      <c r="DA769">
        <f>AL769</f>
        <v>1</v>
      </c>
      <c r="DB769">
        <f>ROUND(((ROUND(AT769*CZ769,2)*0.75)*2),6)</f>
        <v>0</v>
      </c>
      <c r="DC769">
        <f>ROUND(((ROUND(AT769*AG769,2)*0.75)*2),6)</f>
        <v>0</v>
      </c>
      <c r="DD769" t="s">
        <v>3</v>
      </c>
      <c r="DE769" t="s">
        <v>3</v>
      </c>
      <c r="DF769">
        <f t="shared" ref="DF769:DF832" si="152">ROUND(ROUND(AE769,2)*CX769,2)</f>
        <v>0</v>
      </c>
      <c r="DG769">
        <f t="shared" ref="DG769:DG832" si="153">ROUND(ROUND(AF769,2)*CX769,2)</f>
        <v>0</v>
      </c>
      <c r="DH769">
        <f t="shared" ref="DH769:DH832" si="154">ROUND(ROUND(AG769,2)*CX769,2)</f>
        <v>0</v>
      </c>
      <c r="DI769">
        <f t="shared" ref="DI769:DI832" si="155">ROUND(ROUND(AH769,2)*CX769,2)</f>
        <v>0</v>
      </c>
      <c r="DJ769">
        <f>DI769</f>
        <v>0</v>
      </c>
      <c r="DK769">
        <v>0</v>
      </c>
      <c r="DL769" t="s">
        <v>3</v>
      </c>
      <c r="DM769">
        <v>0</v>
      </c>
      <c r="DN769" t="s">
        <v>3</v>
      </c>
      <c r="DO769">
        <v>0</v>
      </c>
    </row>
    <row r="770" spans="1:119" x14ac:dyDescent="0.2">
      <c r="A770">
        <f>ROW(Source!A884)</f>
        <v>884</v>
      </c>
      <c r="B770">
        <v>150194011</v>
      </c>
      <c r="C770">
        <v>150198109</v>
      </c>
      <c r="D770">
        <v>147295400</v>
      </c>
      <c r="E770">
        <v>1</v>
      </c>
      <c r="F770">
        <v>1</v>
      </c>
      <c r="G770">
        <v>35</v>
      </c>
      <c r="H770">
        <v>2</v>
      </c>
      <c r="I770" t="s">
        <v>730</v>
      </c>
      <c r="J770" t="s">
        <v>731</v>
      </c>
      <c r="K770" t="s">
        <v>732</v>
      </c>
      <c r="L770">
        <v>1368</v>
      </c>
      <c r="N770">
        <v>1011</v>
      </c>
      <c r="O770" t="s">
        <v>733</v>
      </c>
      <c r="P770" t="s">
        <v>733</v>
      </c>
      <c r="Q770">
        <v>1</v>
      </c>
      <c r="W770">
        <v>0</v>
      </c>
      <c r="X770">
        <v>-1123321947</v>
      </c>
      <c r="Y770">
        <f>((AT770*0.75)*2)</f>
        <v>7.4999999999999997E-3</v>
      </c>
      <c r="AA770">
        <v>0</v>
      </c>
      <c r="AB770">
        <v>789.86</v>
      </c>
      <c r="AC770">
        <v>515.51</v>
      </c>
      <c r="AD770">
        <v>0</v>
      </c>
      <c r="AE770">
        <v>0</v>
      </c>
      <c r="AF770">
        <v>789.86</v>
      </c>
      <c r="AG770">
        <v>515.51</v>
      </c>
      <c r="AH770">
        <v>0</v>
      </c>
      <c r="AI770">
        <v>1</v>
      </c>
      <c r="AJ770">
        <v>1</v>
      </c>
      <c r="AK770">
        <v>1</v>
      </c>
      <c r="AL770">
        <v>1</v>
      </c>
      <c r="AM770">
        <v>-2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3</v>
      </c>
      <c r="AT770">
        <v>5.0000000000000001E-3</v>
      </c>
      <c r="AU770" t="s">
        <v>584</v>
      </c>
      <c r="AV770">
        <v>0</v>
      </c>
      <c r="AW770">
        <v>2</v>
      </c>
      <c r="AX770">
        <v>150198119</v>
      </c>
      <c r="AY770">
        <v>1</v>
      </c>
      <c r="AZ770">
        <v>0</v>
      </c>
      <c r="BA770">
        <v>770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V770">
        <v>0</v>
      </c>
      <c r="CW770">
        <f>ROUND(Y770*Source!I884,9)</f>
        <v>0.03</v>
      </c>
      <c r="CX770">
        <f>ROUND(Y770*Source!I884,9)</f>
        <v>0.03</v>
      </c>
      <c r="CY770">
        <f>AB770</f>
        <v>789.86</v>
      </c>
      <c r="CZ770">
        <f>AF770</f>
        <v>789.86</v>
      </c>
      <c r="DA770">
        <f>AJ770</f>
        <v>1</v>
      </c>
      <c r="DB770">
        <f>ROUND(((ROUND(AT770*CZ770,2)*0.75)*2),6)</f>
        <v>5.9249999999999998</v>
      </c>
      <c r="DC770">
        <f>ROUND(((ROUND(AT770*AG770,2)*0.75)*2),6)</f>
        <v>3.87</v>
      </c>
      <c r="DD770" t="s">
        <v>3</v>
      </c>
      <c r="DE770" t="s">
        <v>3</v>
      </c>
      <c r="DF770">
        <f t="shared" si="152"/>
        <v>0</v>
      </c>
      <c r="DG770">
        <f t="shared" si="153"/>
        <v>23.7</v>
      </c>
      <c r="DH770">
        <f t="shared" si="154"/>
        <v>15.47</v>
      </c>
      <c r="DI770">
        <f t="shared" si="155"/>
        <v>0</v>
      </c>
      <c r="DJ770">
        <f>DG770</f>
        <v>23.7</v>
      </c>
      <c r="DK770">
        <v>0</v>
      </c>
      <c r="DL770" t="s">
        <v>3</v>
      </c>
      <c r="DM770">
        <v>0</v>
      </c>
      <c r="DN770" t="s">
        <v>3</v>
      </c>
      <c r="DO770">
        <v>0</v>
      </c>
    </row>
    <row r="771" spans="1:119" x14ac:dyDescent="0.2">
      <c r="A771">
        <f>ROW(Source!A884)</f>
        <v>884</v>
      </c>
      <c r="B771">
        <v>150194011</v>
      </c>
      <c r="C771">
        <v>150198109</v>
      </c>
      <c r="D771">
        <v>147297319</v>
      </c>
      <c r="E771">
        <v>1</v>
      </c>
      <c r="F771">
        <v>1</v>
      </c>
      <c r="G771">
        <v>35</v>
      </c>
      <c r="H771">
        <v>3</v>
      </c>
      <c r="I771" t="s">
        <v>738</v>
      </c>
      <c r="J771" t="s">
        <v>739</v>
      </c>
      <c r="K771" t="s">
        <v>740</v>
      </c>
      <c r="L771">
        <v>1346</v>
      </c>
      <c r="N771">
        <v>1009</v>
      </c>
      <c r="O771" t="s">
        <v>741</v>
      </c>
      <c r="P771" t="s">
        <v>741</v>
      </c>
      <c r="Q771">
        <v>1</v>
      </c>
      <c r="W771">
        <v>0</v>
      </c>
      <c r="X771">
        <v>1286462142</v>
      </c>
      <c r="Y771">
        <f>((AT771*1)*2)</f>
        <v>4.0000000000000003E-5</v>
      </c>
      <c r="AA771">
        <v>412.97</v>
      </c>
      <c r="AB771">
        <v>0</v>
      </c>
      <c r="AC771">
        <v>0</v>
      </c>
      <c r="AD771">
        <v>0</v>
      </c>
      <c r="AE771">
        <v>412.97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M771">
        <v>-2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3</v>
      </c>
      <c r="AT771">
        <v>2.0000000000000002E-5</v>
      </c>
      <c r="AU771" t="s">
        <v>583</v>
      </c>
      <c r="AV771">
        <v>0</v>
      </c>
      <c r="AW771">
        <v>2</v>
      </c>
      <c r="AX771">
        <v>150198120</v>
      </c>
      <c r="AY771">
        <v>1</v>
      </c>
      <c r="AZ771">
        <v>0</v>
      </c>
      <c r="BA771">
        <v>771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V771">
        <v>0</v>
      </c>
      <c r="CW771">
        <v>0</v>
      </c>
      <c r="CX771">
        <f>ROUND(Y771*Source!I884,9)</f>
        <v>1.6000000000000001E-4</v>
      </c>
      <c r="CY771">
        <f>AA771</f>
        <v>412.97</v>
      </c>
      <c r="CZ771">
        <f>AE771</f>
        <v>412.97</v>
      </c>
      <c r="DA771">
        <f>AI771</f>
        <v>1</v>
      </c>
      <c r="DB771">
        <f>ROUND(((ROUND(AT771*CZ771,2)*1)*2),6)</f>
        <v>0.02</v>
      </c>
      <c r="DC771">
        <f>ROUND(((ROUND(AT771*AG771,2)*1)*2),6)</f>
        <v>0</v>
      </c>
      <c r="DD771" t="s">
        <v>3</v>
      </c>
      <c r="DE771" t="s">
        <v>3</v>
      </c>
      <c r="DF771">
        <f t="shared" si="152"/>
        <v>7.0000000000000007E-2</v>
      </c>
      <c r="DG771">
        <f t="shared" si="153"/>
        <v>0</v>
      </c>
      <c r="DH771">
        <f t="shared" si="154"/>
        <v>0</v>
      </c>
      <c r="DI771">
        <f t="shared" si="155"/>
        <v>0</v>
      </c>
      <c r="DJ771">
        <f>DF771</f>
        <v>7.0000000000000007E-2</v>
      </c>
      <c r="DK771">
        <v>0</v>
      </c>
      <c r="DL771" t="s">
        <v>3</v>
      </c>
      <c r="DM771">
        <v>0</v>
      </c>
      <c r="DN771" t="s">
        <v>3</v>
      </c>
      <c r="DO771">
        <v>0</v>
      </c>
    </row>
    <row r="772" spans="1:119" x14ac:dyDescent="0.2">
      <c r="A772">
        <f>ROW(Source!A884)</f>
        <v>884</v>
      </c>
      <c r="B772">
        <v>150194011</v>
      </c>
      <c r="C772">
        <v>150198109</v>
      </c>
      <c r="D772">
        <v>147297361</v>
      </c>
      <c r="E772">
        <v>1</v>
      </c>
      <c r="F772">
        <v>1</v>
      </c>
      <c r="G772">
        <v>35</v>
      </c>
      <c r="H772">
        <v>3</v>
      </c>
      <c r="I772" t="s">
        <v>748</v>
      </c>
      <c r="J772" t="s">
        <v>749</v>
      </c>
      <c r="K772" t="s">
        <v>750</v>
      </c>
      <c r="L772">
        <v>1327</v>
      </c>
      <c r="N772">
        <v>1005</v>
      </c>
      <c r="O772" t="s">
        <v>751</v>
      </c>
      <c r="P772" t="s">
        <v>751</v>
      </c>
      <c r="Q772">
        <v>1</v>
      </c>
      <c r="W772">
        <v>0</v>
      </c>
      <c r="X772">
        <v>1402440005</v>
      </c>
      <c r="Y772">
        <f>((AT772*1)*2)</f>
        <v>0.02</v>
      </c>
      <c r="AA772">
        <v>48.08</v>
      </c>
      <c r="AB772">
        <v>0</v>
      </c>
      <c r="AC772">
        <v>0</v>
      </c>
      <c r="AD772">
        <v>0</v>
      </c>
      <c r="AE772">
        <v>48.08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M772">
        <v>-2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3</v>
      </c>
      <c r="AT772">
        <v>0.01</v>
      </c>
      <c r="AU772" t="s">
        <v>583</v>
      </c>
      <c r="AV772">
        <v>0</v>
      </c>
      <c r="AW772">
        <v>2</v>
      </c>
      <c r="AX772">
        <v>150198121</v>
      </c>
      <c r="AY772">
        <v>1</v>
      </c>
      <c r="AZ772">
        <v>0</v>
      </c>
      <c r="BA772">
        <v>772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V772">
        <v>0</v>
      </c>
      <c r="CW772">
        <v>0</v>
      </c>
      <c r="CX772">
        <f>ROUND(Y772*Source!I884,9)</f>
        <v>0.08</v>
      </c>
      <c r="CY772">
        <f>AA772</f>
        <v>48.08</v>
      </c>
      <c r="CZ772">
        <f>AE772</f>
        <v>48.08</v>
      </c>
      <c r="DA772">
        <f>AI772</f>
        <v>1</v>
      </c>
      <c r="DB772">
        <f>ROUND(((ROUND(AT772*CZ772,2)*1)*2),6)</f>
        <v>0.96</v>
      </c>
      <c r="DC772">
        <f>ROUND(((ROUND(AT772*AG772,2)*1)*2),6)</f>
        <v>0</v>
      </c>
      <c r="DD772" t="s">
        <v>3</v>
      </c>
      <c r="DE772" t="s">
        <v>3</v>
      </c>
      <c r="DF772">
        <f t="shared" si="152"/>
        <v>3.85</v>
      </c>
      <c r="DG772">
        <f t="shared" si="153"/>
        <v>0</v>
      </c>
      <c r="DH772">
        <f t="shared" si="154"/>
        <v>0</v>
      </c>
      <c r="DI772">
        <f t="shared" si="155"/>
        <v>0</v>
      </c>
      <c r="DJ772">
        <f>DF772</f>
        <v>3.85</v>
      </c>
      <c r="DK772">
        <v>0</v>
      </c>
      <c r="DL772" t="s">
        <v>3</v>
      </c>
      <c r="DM772">
        <v>0</v>
      </c>
      <c r="DN772" t="s">
        <v>3</v>
      </c>
      <c r="DO772">
        <v>0</v>
      </c>
    </row>
    <row r="773" spans="1:119" x14ac:dyDescent="0.2">
      <c r="A773">
        <f>ROW(Source!A885)</f>
        <v>885</v>
      </c>
      <c r="B773">
        <v>150194011</v>
      </c>
      <c r="C773">
        <v>150198122</v>
      </c>
      <c r="D773">
        <v>147282019</v>
      </c>
      <c r="E773">
        <v>35</v>
      </c>
      <c r="F773">
        <v>1</v>
      </c>
      <c r="G773">
        <v>35</v>
      </c>
      <c r="H773">
        <v>1</v>
      </c>
      <c r="I773" t="s">
        <v>727</v>
      </c>
      <c r="J773" t="s">
        <v>3</v>
      </c>
      <c r="K773" t="s">
        <v>728</v>
      </c>
      <c r="L773">
        <v>1191</v>
      </c>
      <c r="N773">
        <v>1013</v>
      </c>
      <c r="O773" t="s">
        <v>729</v>
      </c>
      <c r="P773" t="s">
        <v>729</v>
      </c>
      <c r="Q773">
        <v>1</v>
      </c>
      <c r="W773">
        <v>0</v>
      </c>
      <c r="X773">
        <v>476480486</v>
      </c>
      <c r="Y773">
        <f>(AT773*0.7)</f>
        <v>0.11199999999999999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M773">
        <v>-2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3</v>
      </c>
      <c r="AT773">
        <v>0.16</v>
      </c>
      <c r="AU773" t="s">
        <v>22</v>
      </c>
      <c r="AV773">
        <v>1</v>
      </c>
      <c r="AW773">
        <v>2</v>
      </c>
      <c r="AX773">
        <v>150198131</v>
      </c>
      <c r="AY773">
        <v>1</v>
      </c>
      <c r="AZ773">
        <v>0</v>
      </c>
      <c r="BA773">
        <v>773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U773">
        <f>ROUND(AT773*Source!I885*AH773*AL773,2)</f>
        <v>0</v>
      </c>
      <c r="CV773">
        <f>ROUND(Y773*Source!I885,9)</f>
        <v>0.44800000000000001</v>
      </c>
      <c r="CW773">
        <v>0</v>
      </c>
      <c r="CX773">
        <f>ROUND(Y773*Source!I885,9)</f>
        <v>0.44800000000000001</v>
      </c>
      <c r="CY773">
        <f>AD773</f>
        <v>0</v>
      </c>
      <c r="CZ773">
        <f>AH773</f>
        <v>0</v>
      </c>
      <c r="DA773">
        <f>AL773</f>
        <v>1</v>
      </c>
      <c r="DB773">
        <f>ROUND((ROUND(AT773*CZ773,2)*0.7),6)</f>
        <v>0</v>
      </c>
      <c r="DC773">
        <f>ROUND((ROUND(AT773*AG773,2)*0.7),6)</f>
        <v>0</v>
      </c>
      <c r="DD773" t="s">
        <v>3</v>
      </c>
      <c r="DE773" t="s">
        <v>3</v>
      </c>
      <c r="DF773">
        <f t="shared" si="152"/>
        <v>0</v>
      </c>
      <c r="DG773">
        <f t="shared" si="153"/>
        <v>0</v>
      </c>
      <c r="DH773">
        <f t="shared" si="154"/>
        <v>0</v>
      </c>
      <c r="DI773">
        <f t="shared" si="155"/>
        <v>0</v>
      </c>
      <c r="DJ773">
        <f>DI773</f>
        <v>0</v>
      </c>
      <c r="DK773">
        <v>0</v>
      </c>
      <c r="DL773" t="s">
        <v>3</v>
      </c>
      <c r="DM773">
        <v>0</v>
      </c>
      <c r="DN773" t="s">
        <v>3</v>
      </c>
      <c r="DO773">
        <v>0</v>
      </c>
    </row>
    <row r="774" spans="1:119" x14ac:dyDescent="0.2">
      <c r="A774">
        <f>ROW(Source!A885)</f>
        <v>885</v>
      </c>
      <c r="B774">
        <v>150194011</v>
      </c>
      <c r="C774">
        <v>150198122</v>
      </c>
      <c r="D774">
        <v>147295400</v>
      </c>
      <c r="E774">
        <v>1</v>
      </c>
      <c r="F774">
        <v>1</v>
      </c>
      <c r="G774">
        <v>35</v>
      </c>
      <c r="H774">
        <v>2</v>
      </c>
      <c r="I774" t="s">
        <v>730</v>
      </c>
      <c r="J774" t="s">
        <v>731</v>
      </c>
      <c r="K774" t="s">
        <v>732</v>
      </c>
      <c r="L774">
        <v>1368</v>
      </c>
      <c r="N774">
        <v>1011</v>
      </c>
      <c r="O774" t="s">
        <v>733</v>
      </c>
      <c r="P774" t="s">
        <v>733</v>
      </c>
      <c r="Q774">
        <v>1</v>
      </c>
      <c r="W774">
        <v>0</v>
      </c>
      <c r="X774">
        <v>-1123321947</v>
      </c>
      <c r="Y774">
        <f>(AT774*0.7)</f>
        <v>1.3999999999999999E-2</v>
      </c>
      <c r="AA774">
        <v>0</v>
      </c>
      <c r="AB774">
        <v>789.86</v>
      </c>
      <c r="AC774">
        <v>515.51</v>
      </c>
      <c r="AD774">
        <v>0</v>
      </c>
      <c r="AE774">
        <v>0</v>
      </c>
      <c r="AF774">
        <v>789.86</v>
      </c>
      <c r="AG774">
        <v>515.51</v>
      </c>
      <c r="AH774">
        <v>0</v>
      </c>
      <c r="AI774">
        <v>1</v>
      </c>
      <c r="AJ774">
        <v>1</v>
      </c>
      <c r="AK774">
        <v>1</v>
      </c>
      <c r="AL774">
        <v>1</v>
      </c>
      <c r="AM774">
        <v>-2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3</v>
      </c>
      <c r="AT774">
        <v>0.02</v>
      </c>
      <c r="AU774" t="s">
        <v>22</v>
      </c>
      <c r="AV774">
        <v>0</v>
      </c>
      <c r="AW774">
        <v>2</v>
      </c>
      <c r="AX774">
        <v>150198132</v>
      </c>
      <c r="AY774">
        <v>1</v>
      </c>
      <c r="AZ774">
        <v>0</v>
      </c>
      <c r="BA774">
        <v>774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V774">
        <v>0</v>
      </c>
      <c r="CW774">
        <f>ROUND(Y774*Source!I885,9)</f>
        <v>5.6000000000000001E-2</v>
      </c>
      <c r="CX774">
        <f>ROUND(Y774*Source!I885,9)</f>
        <v>5.6000000000000001E-2</v>
      </c>
      <c r="CY774">
        <f>AB774</f>
        <v>789.86</v>
      </c>
      <c r="CZ774">
        <f>AF774</f>
        <v>789.86</v>
      </c>
      <c r="DA774">
        <f>AJ774</f>
        <v>1</v>
      </c>
      <c r="DB774">
        <f>ROUND((ROUND(AT774*CZ774,2)*0.7),6)</f>
        <v>11.06</v>
      </c>
      <c r="DC774">
        <f>ROUND((ROUND(AT774*AG774,2)*0.7),6)</f>
        <v>7.2169999999999996</v>
      </c>
      <c r="DD774" t="s">
        <v>3</v>
      </c>
      <c r="DE774" t="s">
        <v>3</v>
      </c>
      <c r="DF774">
        <f t="shared" si="152"/>
        <v>0</v>
      </c>
      <c r="DG774">
        <f t="shared" si="153"/>
        <v>44.23</v>
      </c>
      <c r="DH774">
        <f t="shared" si="154"/>
        <v>28.87</v>
      </c>
      <c r="DI774">
        <f t="shared" si="155"/>
        <v>0</v>
      </c>
      <c r="DJ774">
        <f>DG774</f>
        <v>44.23</v>
      </c>
      <c r="DK774">
        <v>0</v>
      </c>
      <c r="DL774" t="s">
        <v>3</v>
      </c>
      <c r="DM774">
        <v>0</v>
      </c>
      <c r="DN774" t="s">
        <v>3</v>
      </c>
      <c r="DO774">
        <v>0</v>
      </c>
    </row>
    <row r="775" spans="1:119" x14ac:dyDescent="0.2">
      <c r="A775">
        <f>ROW(Source!A885)</f>
        <v>885</v>
      </c>
      <c r="B775">
        <v>150194011</v>
      </c>
      <c r="C775">
        <v>150198122</v>
      </c>
      <c r="D775">
        <v>147297319</v>
      </c>
      <c r="E775">
        <v>1</v>
      </c>
      <c r="F775">
        <v>1</v>
      </c>
      <c r="G775">
        <v>35</v>
      </c>
      <c r="H775">
        <v>3</v>
      </c>
      <c r="I775" t="s">
        <v>738</v>
      </c>
      <c r="J775" t="s">
        <v>739</v>
      </c>
      <c r="K775" t="s">
        <v>740</v>
      </c>
      <c r="L775">
        <v>1346</v>
      </c>
      <c r="N775">
        <v>1009</v>
      </c>
      <c r="O775" t="s">
        <v>741</v>
      </c>
      <c r="P775" t="s">
        <v>741</v>
      </c>
      <c r="Q775">
        <v>1</v>
      </c>
      <c r="W775">
        <v>0</v>
      </c>
      <c r="X775">
        <v>1286462142</v>
      </c>
      <c r="Y775">
        <f>(AT775*1)</f>
        <v>2.0000000000000002E-5</v>
      </c>
      <c r="AA775">
        <v>412.97</v>
      </c>
      <c r="AB775">
        <v>0</v>
      </c>
      <c r="AC775">
        <v>0</v>
      </c>
      <c r="AD775">
        <v>0</v>
      </c>
      <c r="AE775">
        <v>412.97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1</v>
      </c>
      <c r="AL775">
        <v>1</v>
      </c>
      <c r="AM775">
        <v>-2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3</v>
      </c>
      <c r="AT775">
        <v>2.0000000000000002E-5</v>
      </c>
      <c r="AU775" t="s">
        <v>21</v>
      </c>
      <c r="AV775">
        <v>0</v>
      </c>
      <c r="AW775">
        <v>2</v>
      </c>
      <c r="AX775">
        <v>150198133</v>
      </c>
      <c r="AY775">
        <v>1</v>
      </c>
      <c r="AZ775">
        <v>0</v>
      </c>
      <c r="BA775">
        <v>775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V775">
        <v>0</v>
      </c>
      <c r="CW775">
        <v>0</v>
      </c>
      <c r="CX775">
        <f>ROUND(Y775*Source!I885,9)</f>
        <v>8.0000000000000007E-5</v>
      </c>
      <c r="CY775">
        <f>AA775</f>
        <v>412.97</v>
      </c>
      <c r="CZ775">
        <f>AE775</f>
        <v>412.97</v>
      </c>
      <c r="DA775">
        <f>AI775</f>
        <v>1</v>
      </c>
      <c r="DB775">
        <f>ROUND((ROUND(AT775*CZ775,2)*1),6)</f>
        <v>0.01</v>
      </c>
      <c r="DC775">
        <f>ROUND((ROUND(AT775*AG775,2)*1),6)</f>
        <v>0</v>
      </c>
      <c r="DD775" t="s">
        <v>3</v>
      </c>
      <c r="DE775" t="s">
        <v>3</v>
      </c>
      <c r="DF775">
        <f t="shared" si="152"/>
        <v>0.03</v>
      </c>
      <c r="DG775">
        <f t="shared" si="153"/>
        <v>0</v>
      </c>
      <c r="DH775">
        <f t="shared" si="154"/>
        <v>0</v>
      </c>
      <c r="DI775">
        <f t="shared" si="155"/>
        <v>0</v>
      </c>
      <c r="DJ775">
        <f>DF775</f>
        <v>0.03</v>
      </c>
      <c r="DK775">
        <v>0</v>
      </c>
      <c r="DL775" t="s">
        <v>3</v>
      </c>
      <c r="DM775">
        <v>0</v>
      </c>
      <c r="DN775" t="s">
        <v>3</v>
      </c>
      <c r="DO775">
        <v>0</v>
      </c>
    </row>
    <row r="776" spans="1:119" x14ac:dyDescent="0.2">
      <c r="A776">
        <f>ROW(Source!A885)</f>
        <v>885</v>
      </c>
      <c r="B776">
        <v>150194011</v>
      </c>
      <c r="C776">
        <v>150198122</v>
      </c>
      <c r="D776">
        <v>147297361</v>
      </c>
      <c r="E776">
        <v>1</v>
      </c>
      <c r="F776">
        <v>1</v>
      </c>
      <c r="G776">
        <v>35</v>
      </c>
      <c r="H776">
        <v>3</v>
      </c>
      <c r="I776" t="s">
        <v>748</v>
      </c>
      <c r="J776" t="s">
        <v>749</v>
      </c>
      <c r="K776" t="s">
        <v>750</v>
      </c>
      <c r="L776">
        <v>1327</v>
      </c>
      <c r="N776">
        <v>1005</v>
      </c>
      <c r="O776" t="s">
        <v>751</v>
      </c>
      <c r="P776" t="s">
        <v>751</v>
      </c>
      <c r="Q776">
        <v>1</v>
      </c>
      <c r="W776">
        <v>0</v>
      </c>
      <c r="X776">
        <v>1402440005</v>
      </c>
      <c r="Y776">
        <f>(AT776*1)</f>
        <v>0.01</v>
      </c>
      <c r="AA776">
        <v>48.08</v>
      </c>
      <c r="AB776">
        <v>0</v>
      </c>
      <c r="AC776">
        <v>0</v>
      </c>
      <c r="AD776">
        <v>0</v>
      </c>
      <c r="AE776">
        <v>48.08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M776">
        <v>-2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3</v>
      </c>
      <c r="AT776">
        <v>0.01</v>
      </c>
      <c r="AU776" t="s">
        <v>21</v>
      </c>
      <c r="AV776">
        <v>0</v>
      </c>
      <c r="AW776">
        <v>2</v>
      </c>
      <c r="AX776">
        <v>150198134</v>
      </c>
      <c r="AY776">
        <v>1</v>
      </c>
      <c r="AZ776">
        <v>0</v>
      </c>
      <c r="BA776">
        <v>776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V776">
        <v>0</v>
      </c>
      <c r="CW776">
        <v>0</v>
      </c>
      <c r="CX776">
        <f>ROUND(Y776*Source!I885,9)</f>
        <v>0.04</v>
      </c>
      <c r="CY776">
        <f>AA776</f>
        <v>48.08</v>
      </c>
      <c r="CZ776">
        <f>AE776</f>
        <v>48.08</v>
      </c>
      <c r="DA776">
        <f>AI776</f>
        <v>1</v>
      </c>
      <c r="DB776">
        <f>ROUND((ROUND(AT776*CZ776,2)*1),6)</f>
        <v>0.48</v>
      </c>
      <c r="DC776">
        <f>ROUND((ROUND(AT776*AG776,2)*1),6)</f>
        <v>0</v>
      </c>
      <c r="DD776" t="s">
        <v>3</v>
      </c>
      <c r="DE776" t="s">
        <v>3</v>
      </c>
      <c r="DF776">
        <f t="shared" si="152"/>
        <v>1.92</v>
      </c>
      <c r="DG776">
        <f t="shared" si="153"/>
        <v>0</v>
      </c>
      <c r="DH776">
        <f t="shared" si="154"/>
        <v>0</v>
      </c>
      <c r="DI776">
        <f t="shared" si="155"/>
        <v>0</v>
      </c>
      <c r="DJ776">
        <f>DF776</f>
        <v>1.92</v>
      </c>
      <c r="DK776">
        <v>0</v>
      </c>
      <c r="DL776" t="s">
        <v>3</v>
      </c>
      <c r="DM776">
        <v>0</v>
      </c>
      <c r="DN776" t="s">
        <v>3</v>
      </c>
      <c r="DO776">
        <v>0</v>
      </c>
    </row>
    <row r="777" spans="1:119" x14ac:dyDescent="0.2">
      <c r="A777">
        <f>ROW(Source!A886)</f>
        <v>886</v>
      </c>
      <c r="B777">
        <v>150194011</v>
      </c>
      <c r="C777">
        <v>150198135</v>
      </c>
      <c r="D777">
        <v>147282019</v>
      </c>
      <c r="E777">
        <v>35</v>
      </c>
      <c r="F777">
        <v>1</v>
      </c>
      <c r="G777">
        <v>35</v>
      </c>
      <c r="H777">
        <v>1</v>
      </c>
      <c r="I777" t="s">
        <v>727</v>
      </c>
      <c r="J777" t="s">
        <v>3</v>
      </c>
      <c r="K777" t="s">
        <v>728</v>
      </c>
      <c r="L777">
        <v>1191</v>
      </c>
      <c r="N777">
        <v>1013</v>
      </c>
      <c r="O777" t="s">
        <v>729</v>
      </c>
      <c r="P777" t="s">
        <v>729</v>
      </c>
      <c r="Q777">
        <v>1</v>
      </c>
      <c r="W777">
        <v>0</v>
      </c>
      <c r="X777">
        <v>476480486</v>
      </c>
      <c r="Y777">
        <f>((AT777*0.75)*11)</f>
        <v>0.495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1</v>
      </c>
      <c r="AJ777">
        <v>1</v>
      </c>
      <c r="AK777">
        <v>1</v>
      </c>
      <c r="AL777">
        <v>1</v>
      </c>
      <c r="AM777">
        <v>-2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3</v>
      </c>
      <c r="AT777">
        <v>0.06</v>
      </c>
      <c r="AU777" t="s">
        <v>32</v>
      </c>
      <c r="AV777">
        <v>1</v>
      </c>
      <c r="AW777">
        <v>2</v>
      </c>
      <c r="AX777">
        <v>150198146</v>
      </c>
      <c r="AY777">
        <v>1</v>
      </c>
      <c r="AZ777">
        <v>0</v>
      </c>
      <c r="BA777">
        <v>777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U777">
        <f>ROUND(AT777*Source!I886*AH777*AL777,2)</f>
        <v>0</v>
      </c>
      <c r="CV777">
        <f>ROUND(Y777*Source!I886,9)</f>
        <v>2.97</v>
      </c>
      <c r="CW777">
        <v>0</v>
      </c>
      <c r="CX777">
        <f>ROUND(Y777*Source!I886,9)</f>
        <v>2.97</v>
      </c>
      <c r="CY777">
        <f>AD777</f>
        <v>0</v>
      </c>
      <c r="CZ777">
        <f>AH777</f>
        <v>0</v>
      </c>
      <c r="DA777">
        <f>AL777</f>
        <v>1</v>
      </c>
      <c r="DB777">
        <f>ROUND(((ROUND(AT777*CZ777,2)*0.75)*11),6)</f>
        <v>0</v>
      </c>
      <c r="DC777">
        <f>ROUND(((ROUND(AT777*AG777,2)*0.75)*11),6)</f>
        <v>0</v>
      </c>
      <c r="DD777" t="s">
        <v>3</v>
      </c>
      <c r="DE777" t="s">
        <v>3</v>
      </c>
      <c r="DF777">
        <f t="shared" si="152"/>
        <v>0</v>
      </c>
      <c r="DG777">
        <f t="shared" si="153"/>
        <v>0</v>
      </c>
      <c r="DH777">
        <f t="shared" si="154"/>
        <v>0</v>
      </c>
      <c r="DI777">
        <f t="shared" si="155"/>
        <v>0</v>
      </c>
      <c r="DJ777">
        <f>DI777</f>
        <v>0</v>
      </c>
      <c r="DK777">
        <v>0</v>
      </c>
      <c r="DL777" t="s">
        <v>3</v>
      </c>
      <c r="DM777">
        <v>0</v>
      </c>
      <c r="DN777" t="s">
        <v>3</v>
      </c>
      <c r="DO777">
        <v>0</v>
      </c>
    </row>
    <row r="778" spans="1:119" x14ac:dyDescent="0.2">
      <c r="A778">
        <f>ROW(Source!A886)</f>
        <v>886</v>
      </c>
      <c r="B778">
        <v>150194011</v>
      </c>
      <c r="C778">
        <v>150198135</v>
      </c>
      <c r="D778">
        <v>147295400</v>
      </c>
      <c r="E778">
        <v>1</v>
      </c>
      <c r="F778">
        <v>1</v>
      </c>
      <c r="G778">
        <v>35</v>
      </c>
      <c r="H778">
        <v>2</v>
      </c>
      <c r="I778" t="s">
        <v>730</v>
      </c>
      <c r="J778" t="s">
        <v>731</v>
      </c>
      <c r="K778" t="s">
        <v>732</v>
      </c>
      <c r="L778">
        <v>1368</v>
      </c>
      <c r="N778">
        <v>1011</v>
      </c>
      <c r="O778" t="s">
        <v>733</v>
      </c>
      <c r="P778" t="s">
        <v>733</v>
      </c>
      <c r="Q778">
        <v>1</v>
      </c>
      <c r="W778">
        <v>0</v>
      </c>
      <c r="X778">
        <v>-1123321947</v>
      </c>
      <c r="Y778">
        <f>((AT778*0.75)*11)</f>
        <v>8.249999999999999E-2</v>
      </c>
      <c r="AA778">
        <v>0</v>
      </c>
      <c r="AB778">
        <v>789.86</v>
      </c>
      <c r="AC778">
        <v>515.51</v>
      </c>
      <c r="AD778">
        <v>0</v>
      </c>
      <c r="AE778">
        <v>0</v>
      </c>
      <c r="AF778">
        <v>789.86</v>
      </c>
      <c r="AG778">
        <v>515.51</v>
      </c>
      <c r="AH778">
        <v>0</v>
      </c>
      <c r="AI778">
        <v>1</v>
      </c>
      <c r="AJ778">
        <v>1</v>
      </c>
      <c r="AK778">
        <v>1</v>
      </c>
      <c r="AL778">
        <v>1</v>
      </c>
      <c r="AM778">
        <v>-2</v>
      </c>
      <c r="AN778">
        <v>0</v>
      </c>
      <c r="AO778">
        <v>1</v>
      </c>
      <c r="AP778">
        <v>1</v>
      </c>
      <c r="AQ778">
        <v>0</v>
      </c>
      <c r="AR778">
        <v>0</v>
      </c>
      <c r="AS778" t="s">
        <v>3</v>
      </c>
      <c r="AT778">
        <v>0.01</v>
      </c>
      <c r="AU778" t="s">
        <v>32</v>
      </c>
      <c r="AV778">
        <v>0</v>
      </c>
      <c r="AW778">
        <v>2</v>
      </c>
      <c r="AX778">
        <v>150198147</v>
      </c>
      <c r="AY778">
        <v>1</v>
      </c>
      <c r="AZ778">
        <v>0</v>
      </c>
      <c r="BA778">
        <v>778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V778">
        <v>0</v>
      </c>
      <c r="CW778">
        <f>ROUND(Y778*Source!I886,9)</f>
        <v>0.495</v>
      </c>
      <c r="CX778">
        <f>ROUND(Y778*Source!I886,9)</f>
        <v>0.495</v>
      </c>
      <c r="CY778">
        <f>AB778</f>
        <v>789.86</v>
      </c>
      <c r="CZ778">
        <f>AF778</f>
        <v>789.86</v>
      </c>
      <c r="DA778">
        <f>AJ778</f>
        <v>1</v>
      </c>
      <c r="DB778">
        <f>ROUND(((ROUND(AT778*CZ778,2)*0.75)*11),6)</f>
        <v>65.174999999999997</v>
      </c>
      <c r="DC778">
        <f>ROUND(((ROUND(AT778*AG778,2)*0.75)*11),6)</f>
        <v>42.57</v>
      </c>
      <c r="DD778" t="s">
        <v>3</v>
      </c>
      <c r="DE778" t="s">
        <v>3</v>
      </c>
      <c r="DF778">
        <f t="shared" si="152"/>
        <v>0</v>
      </c>
      <c r="DG778">
        <f t="shared" si="153"/>
        <v>390.98</v>
      </c>
      <c r="DH778">
        <f t="shared" si="154"/>
        <v>255.18</v>
      </c>
      <c r="DI778">
        <f t="shared" si="155"/>
        <v>0</v>
      </c>
      <c r="DJ778">
        <f>DG778</f>
        <v>390.98</v>
      </c>
      <c r="DK778">
        <v>0</v>
      </c>
      <c r="DL778" t="s">
        <v>3</v>
      </c>
      <c r="DM778">
        <v>0</v>
      </c>
      <c r="DN778" t="s">
        <v>3</v>
      </c>
      <c r="DO778">
        <v>0</v>
      </c>
    </row>
    <row r="779" spans="1:119" x14ac:dyDescent="0.2">
      <c r="A779">
        <f>ROW(Source!A886)</f>
        <v>886</v>
      </c>
      <c r="B779">
        <v>150194011</v>
      </c>
      <c r="C779">
        <v>150198135</v>
      </c>
      <c r="D779">
        <v>147297319</v>
      </c>
      <c r="E779">
        <v>1</v>
      </c>
      <c r="F779">
        <v>1</v>
      </c>
      <c r="G779">
        <v>35</v>
      </c>
      <c r="H779">
        <v>3</v>
      </c>
      <c r="I779" t="s">
        <v>738</v>
      </c>
      <c r="J779" t="s">
        <v>739</v>
      </c>
      <c r="K779" t="s">
        <v>740</v>
      </c>
      <c r="L779">
        <v>1346</v>
      </c>
      <c r="N779">
        <v>1009</v>
      </c>
      <c r="O779" t="s">
        <v>741</v>
      </c>
      <c r="P779" t="s">
        <v>741</v>
      </c>
      <c r="Q779">
        <v>1</v>
      </c>
      <c r="W779">
        <v>0</v>
      </c>
      <c r="X779">
        <v>1286462142</v>
      </c>
      <c r="Y779">
        <f>((AT779*1)*11)</f>
        <v>2.1999999999999999E-2</v>
      </c>
      <c r="AA779">
        <v>412.97</v>
      </c>
      <c r="AB779">
        <v>0</v>
      </c>
      <c r="AC779">
        <v>0</v>
      </c>
      <c r="AD779">
        <v>0</v>
      </c>
      <c r="AE779">
        <v>412.97</v>
      </c>
      <c r="AF779">
        <v>0</v>
      </c>
      <c r="AG779">
        <v>0</v>
      </c>
      <c r="AH779">
        <v>0</v>
      </c>
      <c r="AI779">
        <v>1</v>
      </c>
      <c r="AJ779">
        <v>1</v>
      </c>
      <c r="AK779">
        <v>1</v>
      </c>
      <c r="AL779">
        <v>1</v>
      </c>
      <c r="AM779">
        <v>-2</v>
      </c>
      <c r="AN779">
        <v>0</v>
      </c>
      <c r="AO779">
        <v>1</v>
      </c>
      <c r="AP779">
        <v>1</v>
      </c>
      <c r="AQ779">
        <v>0</v>
      </c>
      <c r="AR779">
        <v>0</v>
      </c>
      <c r="AS779" t="s">
        <v>3</v>
      </c>
      <c r="AT779">
        <v>2E-3</v>
      </c>
      <c r="AU779" t="s">
        <v>31</v>
      </c>
      <c r="AV779">
        <v>0</v>
      </c>
      <c r="AW779">
        <v>2</v>
      </c>
      <c r="AX779">
        <v>150198148</v>
      </c>
      <c r="AY779">
        <v>1</v>
      </c>
      <c r="AZ779">
        <v>0</v>
      </c>
      <c r="BA779">
        <v>779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V779">
        <v>0</v>
      </c>
      <c r="CW779">
        <v>0</v>
      </c>
      <c r="CX779">
        <f>ROUND(Y779*Source!I886,9)</f>
        <v>0.13200000000000001</v>
      </c>
      <c r="CY779">
        <f>AA779</f>
        <v>412.97</v>
      </c>
      <c r="CZ779">
        <f>AE779</f>
        <v>412.97</v>
      </c>
      <c r="DA779">
        <f>AI779</f>
        <v>1</v>
      </c>
      <c r="DB779">
        <f>ROUND(((ROUND(AT779*CZ779,2)*1)*11),6)</f>
        <v>9.1300000000000008</v>
      </c>
      <c r="DC779">
        <f>ROUND(((ROUND(AT779*AG779,2)*1)*11),6)</f>
        <v>0</v>
      </c>
      <c r="DD779" t="s">
        <v>3</v>
      </c>
      <c r="DE779" t="s">
        <v>3</v>
      </c>
      <c r="DF779">
        <f t="shared" si="152"/>
        <v>54.51</v>
      </c>
      <c r="DG779">
        <f t="shared" si="153"/>
        <v>0</v>
      </c>
      <c r="DH779">
        <f t="shared" si="154"/>
        <v>0</v>
      </c>
      <c r="DI779">
        <f t="shared" si="155"/>
        <v>0</v>
      </c>
      <c r="DJ779">
        <f>DF779</f>
        <v>54.51</v>
      </c>
      <c r="DK779">
        <v>0</v>
      </c>
      <c r="DL779" t="s">
        <v>3</v>
      </c>
      <c r="DM779">
        <v>0</v>
      </c>
      <c r="DN779" t="s">
        <v>3</v>
      </c>
      <c r="DO779">
        <v>0</v>
      </c>
    </row>
    <row r="780" spans="1:119" x14ac:dyDescent="0.2">
      <c r="A780">
        <f>ROW(Source!A886)</f>
        <v>886</v>
      </c>
      <c r="B780">
        <v>150194011</v>
      </c>
      <c r="C780">
        <v>150198135</v>
      </c>
      <c r="D780">
        <v>147297226</v>
      </c>
      <c r="E780">
        <v>1</v>
      </c>
      <c r="F780">
        <v>1</v>
      </c>
      <c r="G780">
        <v>35</v>
      </c>
      <c r="H780">
        <v>3</v>
      </c>
      <c r="I780" t="s">
        <v>742</v>
      </c>
      <c r="J780" t="s">
        <v>743</v>
      </c>
      <c r="K780" t="s">
        <v>744</v>
      </c>
      <c r="L780">
        <v>1346</v>
      </c>
      <c r="N780">
        <v>1009</v>
      </c>
      <c r="O780" t="s">
        <v>741</v>
      </c>
      <c r="P780" t="s">
        <v>741</v>
      </c>
      <c r="Q780">
        <v>1</v>
      </c>
      <c r="W780">
        <v>0</v>
      </c>
      <c r="X780">
        <v>-1814974188</v>
      </c>
      <c r="Y780">
        <f>((AT780*1)*11)</f>
        <v>1.0999999999999999E-2</v>
      </c>
      <c r="AA780">
        <v>271.95999999999998</v>
      </c>
      <c r="AB780">
        <v>0</v>
      </c>
      <c r="AC780">
        <v>0</v>
      </c>
      <c r="AD780">
        <v>0</v>
      </c>
      <c r="AE780">
        <v>271.95999999999998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1</v>
      </c>
      <c r="AL780">
        <v>1</v>
      </c>
      <c r="AM780">
        <v>-2</v>
      </c>
      <c r="AN780">
        <v>0</v>
      </c>
      <c r="AO780">
        <v>1</v>
      </c>
      <c r="AP780">
        <v>1</v>
      </c>
      <c r="AQ780">
        <v>0</v>
      </c>
      <c r="AR780">
        <v>0</v>
      </c>
      <c r="AS780" t="s">
        <v>3</v>
      </c>
      <c r="AT780">
        <v>1E-3</v>
      </c>
      <c r="AU780" t="s">
        <v>31</v>
      </c>
      <c r="AV780">
        <v>0</v>
      </c>
      <c r="AW780">
        <v>2</v>
      </c>
      <c r="AX780">
        <v>150198149</v>
      </c>
      <c r="AY780">
        <v>1</v>
      </c>
      <c r="AZ780">
        <v>0</v>
      </c>
      <c r="BA780">
        <v>780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V780">
        <v>0</v>
      </c>
      <c r="CW780">
        <v>0</v>
      </c>
      <c r="CX780">
        <f>ROUND(Y780*Source!I886,9)</f>
        <v>6.6000000000000003E-2</v>
      </c>
      <c r="CY780">
        <f>AA780</f>
        <v>271.95999999999998</v>
      </c>
      <c r="CZ780">
        <f>AE780</f>
        <v>271.95999999999998</v>
      </c>
      <c r="DA780">
        <f>AI780</f>
        <v>1</v>
      </c>
      <c r="DB780">
        <f>ROUND(((ROUND(AT780*CZ780,2)*1)*11),6)</f>
        <v>2.97</v>
      </c>
      <c r="DC780">
        <f>ROUND(((ROUND(AT780*AG780,2)*1)*11),6)</f>
        <v>0</v>
      </c>
      <c r="DD780" t="s">
        <v>3</v>
      </c>
      <c r="DE780" t="s">
        <v>3</v>
      </c>
      <c r="DF780">
        <f t="shared" si="152"/>
        <v>17.95</v>
      </c>
      <c r="DG780">
        <f t="shared" si="153"/>
        <v>0</v>
      </c>
      <c r="DH780">
        <f t="shared" si="154"/>
        <v>0</v>
      </c>
      <c r="DI780">
        <f t="shared" si="155"/>
        <v>0</v>
      </c>
      <c r="DJ780">
        <f>DF780</f>
        <v>17.95</v>
      </c>
      <c r="DK780">
        <v>0</v>
      </c>
      <c r="DL780" t="s">
        <v>3</v>
      </c>
      <c r="DM780">
        <v>0</v>
      </c>
      <c r="DN780" t="s">
        <v>3</v>
      </c>
      <c r="DO780">
        <v>0</v>
      </c>
    </row>
    <row r="781" spans="1:119" x14ac:dyDescent="0.2">
      <c r="A781">
        <f>ROW(Source!A886)</f>
        <v>886</v>
      </c>
      <c r="B781">
        <v>150194011</v>
      </c>
      <c r="C781">
        <v>150198135</v>
      </c>
      <c r="D781">
        <v>147297361</v>
      </c>
      <c r="E781">
        <v>1</v>
      </c>
      <c r="F781">
        <v>1</v>
      </c>
      <c r="G781">
        <v>35</v>
      </c>
      <c r="H781">
        <v>3</v>
      </c>
      <c r="I781" t="s">
        <v>748</v>
      </c>
      <c r="J781" t="s">
        <v>749</v>
      </c>
      <c r="K781" t="s">
        <v>750</v>
      </c>
      <c r="L781">
        <v>1327</v>
      </c>
      <c r="N781">
        <v>1005</v>
      </c>
      <c r="O781" t="s">
        <v>751</v>
      </c>
      <c r="P781" t="s">
        <v>751</v>
      </c>
      <c r="Q781">
        <v>1</v>
      </c>
      <c r="W781">
        <v>0</v>
      </c>
      <c r="X781">
        <v>1402440005</v>
      </c>
      <c r="Y781">
        <f>((AT781*1)*11)</f>
        <v>0.22</v>
      </c>
      <c r="AA781">
        <v>48.08</v>
      </c>
      <c r="AB781">
        <v>0</v>
      </c>
      <c r="AC781">
        <v>0</v>
      </c>
      <c r="AD781">
        <v>0</v>
      </c>
      <c r="AE781">
        <v>48.08</v>
      </c>
      <c r="AF781">
        <v>0</v>
      </c>
      <c r="AG781">
        <v>0</v>
      </c>
      <c r="AH781">
        <v>0</v>
      </c>
      <c r="AI781">
        <v>1</v>
      </c>
      <c r="AJ781">
        <v>1</v>
      </c>
      <c r="AK781">
        <v>1</v>
      </c>
      <c r="AL781">
        <v>1</v>
      </c>
      <c r="AM781">
        <v>-2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3</v>
      </c>
      <c r="AT781">
        <v>0.02</v>
      </c>
      <c r="AU781" t="s">
        <v>31</v>
      </c>
      <c r="AV781">
        <v>0</v>
      </c>
      <c r="AW781">
        <v>2</v>
      </c>
      <c r="AX781">
        <v>150198150</v>
      </c>
      <c r="AY781">
        <v>1</v>
      </c>
      <c r="AZ781">
        <v>0</v>
      </c>
      <c r="BA781">
        <v>781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V781">
        <v>0</v>
      </c>
      <c r="CW781">
        <v>0</v>
      </c>
      <c r="CX781">
        <f>ROUND(Y781*Source!I886,9)</f>
        <v>1.32</v>
      </c>
      <c r="CY781">
        <f>AA781</f>
        <v>48.08</v>
      </c>
      <c r="CZ781">
        <f>AE781</f>
        <v>48.08</v>
      </c>
      <c r="DA781">
        <f>AI781</f>
        <v>1</v>
      </c>
      <c r="DB781">
        <f>ROUND(((ROUND(AT781*CZ781,2)*1)*11),6)</f>
        <v>10.56</v>
      </c>
      <c r="DC781">
        <f>ROUND(((ROUND(AT781*AG781,2)*1)*11),6)</f>
        <v>0</v>
      </c>
      <c r="DD781" t="s">
        <v>3</v>
      </c>
      <c r="DE781" t="s">
        <v>3</v>
      </c>
      <c r="DF781">
        <f t="shared" si="152"/>
        <v>63.47</v>
      </c>
      <c r="DG781">
        <f t="shared" si="153"/>
        <v>0</v>
      </c>
      <c r="DH781">
        <f t="shared" si="154"/>
        <v>0</v>
      </c>
      <c r="DI781">
        <f t="shared" si="155"/>
        <v>0</v>
      </c>
      <c r="DJ781">
        <f>DF781</f>
        <v>63.47</v>
      </c>
      <c r="DK781">
        <v>0</v>
      </c>
      <c r="DL781" t="s">
        <v>3</v>
      </c>
      <c r="DM781">
        <v>0</v>
      </c>
      <c r="DN781" t="s">
        <v>3</v>
      </c>
      <c r="DO781">
        <v>0</v>
      </c>
    </row>
    <row r="782" spans="1:119" x14ac:dyDescent="0.2">
      <c r="A782">
        <f>ROW(Source!A887)</f>
        <v>887</v>
      </c>
      <c r="B782">
        <v>150194011</v>
      </c>
      <c r="C782">
        <v>150198151</v>
      </c>
      <c r="D782">
        <v>147282019</v>
      </c>
      <c r="E782">
        <v>35</v>
      </c>
      <c r="F782">
        <v>1</v>
      </c>
      <c r="G782">
        <v>35</v>
      </c>
      <c r="H782">
        <v>1</v>
      </c>
      <c r="I782" t="s">
        <v>727</v>
      </c>
      <c r="J782" t="s">
        <v>3</v>
      </c>
      <c r="K782" t="s">
        <v>728</v>
      </c>
      <c r="L782">
        <v>1191</v>
      </c>
      <c r="N782">
        <v>1013</v>
      </c>
      <c r="O782" t="s">
        <v>729</v>
      </c>
      <c r="P782" t="s">
        <v>729</v>
      </c>
      <c r="Q782">
        <v>1</v>
      </c>
      <c r="W782">
        <v>0</v>
      </c>
      <c r="X782">
        <v>476480486</v>
      </c>
      <c r="Y782">
        <f>(AT782*0.7)</f>
        <v>0.24499999999999997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M782">
        <v>-2</v>
      </c>
      <c r="AN782">
        <v>0</v>
      </c>
      <c r="AO782">
        <v>1</v>
      </c>
      <c r="AP782">
        <v>1</v>
      </c>
      <c r="AQ782">
        <v>0</v>
      </c>
      <c r="AR782">
        <v>0</v>
      </c>
      <c r="AS782" t="s">
        <v>3</v>
      </c>
      <c r="AT782">
        <v>0.35</v>
      </c>
      <c r="AU782" t="s">
        <v>22</v>
      </c>
      <c r="AV782">
        <v>1</v>
      </c>
      <c r="AW782">
        <v>2</v>
      </c>
      <c r="AX782">
        <v>150198166</v>
      </c>
      <c r="AY782">
        <v>1</v>
      </c>
      <c r="AZ782">
        <v>0</v>
      </c>
      <c r="BA782">
        <v>782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U782">
        <f>ROUND(AT782*Source!I887*AH782*AL782,2)</f>
        <v>0</v>
      </c>
      <c r="CV782">
        <f>ROUND(Y782*Source!I887,9)</f>
        <v>1.47</v>
      </c>
      <c r="CW782">
        <v>0</v>
      </c>
      <c r="CX782">
        <f>ROUND(Y782*Source!I887,9)</f>
        <v>1.47</v>
      </c>
      <c r="CY782">
        <f>AD782</f>
        <v>0</v>
      </c>
      <c r="CZ782">
        <f>AH782</f>
        <v>0</v>
      </c>
      <c r="DA782">
        <f>AL782</f>
        <v>1</v>
      </c>
      <c r="DB782">
        <f>ROUND((ROUND(AT782*CZ782,2)*0.7),6)</f>
        <v>0</v>
      </c>
      <c r="DC782">
        <f>ROUND((ROUND(AT782*AG782,2)*0.7),6)</f>
        <v>0</v>
      </c>
      <c r="DD782" t="s">
        <v>3</v>
      </c>
      <c r="DE782" t="s">
        <v>3</v>
      </c>
      <c r="DF782">
        <f t="shared" si="152"/>
        <v>0</v>
      </c>
      <c r="DG782">
        <f t="shared" si="153"/>
        <v>0</v>
      </c>
      <c r="DH782">
        <f t="shared" si="154"/>
        <v>0</v>
      </c>
      <c r="DI782">
        <f t="shared" si="155"/>
        <v>0</v>
      </c>
      <c r="DJ782">
        <f>DI782</f>
        <v>0</v>
      </c>
      <c r="DK782">
        <v>0</v>
      </c>
      <c r="DL782" t="s">
        <v>3</v>
      </c>
      <c r="DM782">
        <v>0</v>
      </c>
      <c r="DN782" t="s">
        <v>3</v>
      </c>
      <c r="DO782">
        <v>0</v>
      </c>
    </row>
    <row r="783" spans="1:119" x14ac:dyDescent="0.2">
      <c r="A783">
        <f>ROW(Source!A887)</f>
        <v>887</v>
      </c>
      <c r="B783">
        <v>150194011</v>
      </c>
      <c r="C783">
        <v>150198151</v>
      </c>
      <c r="D783">
        <v>147295400</v>
      </c>
      <c r="E783">
        <v>1</v>
      </c>
      <c r="F783">
        <v>1</v>
      </c>
      <c r="G783">
        <v>35</v>
      </c>
      <c r="H783">
        <v>2</v>
      </c>
      <c r="I783" t="s">
        <v>730</v>
      </c>
      <c r="J783" t="s">
        <v>731</v>
      </c>
      <c r="K783" t="s">
        <v>732</v>
      </c>
      <c r="L783">
        <v>1368</v>
      </c>
      <c r="N783">
        <v>1011</v>
      </c>
      <c r="O783" t="s">
        <v>733</v>
      </c>
      <c r="P783" t="s">
        <v>733</v>
      </c>
      <c r="Q783">
        <v>1</v>
      </c>
      <c r="W783">
        <v>0</v>
      </c>
      <c r="X783">
        <v>-1123321947</v>
      </c>
      <c r="Y783">
        <f>(AT783*0.7)</f>
        <v>2.7999999999999997E-2</v>
      </c>
      <c r="AA783">
        <v>0</v>
      </c>
      <c r="AB783">
        <v>789.86</v>
      </c>
      <c r="AC783">
        <v>515.51</v>
      </c>
      <c r="AD783">
        <v>0</v>
      </c>
      <c r="AE783">
        <v>0</v>
      </c>
      <c r="AF783">
        <v>789.86</v>
      </c>
      <c r="AG783">
        <v>515.51</v>
      </c>
      <c r="AH783">
        <v>0</v>
      </c>
      <c r="AI783">
        <v>1</v>
      </c>
      <c r="AJ783">
        <v>1</v>
      </c>
      <c r="AK783">
        <v>1</v>
      </c>
      <c r="AL783">
        <v>1</v>
      </c>
      <c r="AM783">
        <v>-2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3</v>
      </c>
      <c r="AT783">
        <v>0.04</v>
      </c>
      <c r="AU783" t="s">
        <v>22</v>
      </c>
      <c r="AV783">
        <v>0</v>
      </c>
      <c r="AW783">
        <v>2</v>
      </c>
      <c r="AX783">
        <v>150198167</v>
      </c>
      <c r="AY783">
        <v>1</v>
      </c>
      <c r="AZ783">
        <v>0</v>
      </c>
      <c r="BA783">
        <v>783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V783">
        <v>0</v>
      </c>
      <c r="CW783">
        <f>ROUND(Y783*Source!I887,9)</f>
        <v>0.16800000000000001</v>
      </c>
      <c r="CX783">
        <f>ROUND(Y783*Source!I887,9)</f>
        <v>0.16800000000000001</v>
      </c>
      <c r="CY783">
        <f>AB783</f>
        <v>789.86</v>
      </c>
      <c r="CZ783">
        <f>AF783</f>
        <v>789.86</v>
      </c>
      <c r="DA783">
        <f>AJ783</f>
        <v>1</v>
      </c>
      <c r="DB783">
        <f>ROUND((ROUND(AT783*CZ783,2)*0.7),6)</f>
        <v>22.113</v>
      </c>
      <c r="DC783">
        <f>ROUND((ROUND(AT783*AG783,2)*0.7),6)</f>
        <v>14.433999999999999</v>
      </c>
      <c r="DD783" t="s">
        <v>3</v>
      </c>
      <c r="DE783" t="s">
        <v>3</v>
      </c>
      <c r="DF783">
        <f t="shared" si="152"/>
        <v>0</v>
      </c>
      <c r="DG783">
        <f t="shared" si="153"/>
        <v>132.69999999999999</v>
      </c>
      <c r="DH783">
        <f t="shared" si="154"/>
        <v>86.61</v>
      </c>
      <c r="DI783">
        <f t="shared" si="155"/>
        <v>0</v>
      </c>
      <c r="DJ783">
        <f>DG783</f>
        <v>132.69999999999999</v>
      </c>
      <c r="DK783">
        <v>0</v>
      </c>
      <c r="DL783" t="s">
        <v>3</v>
      </c>
      <c r="DM783">
        <v>0</v>
      </c>
      <c r="DN783" t="s">
        <v>3</v>
      </c>
      <c r="DO783">
        <v>0</v>
      </c>
    </row>
    <row r="784" spans="1:119" x14ac:dyDescent="0.2">
      <c r="A784">
        <f>ROW(Source!A887)</f>
        <v>887</v>
      </c>
      <c r="B784">
        <v>150194011</v>
      </c>
      <c r="C784">
        <v>150198151</v>
      </c>
      <c r="D784">
        <v>147284500</v>
      </c>
      <c r="E784">
        <v>35</v>
      </c>
      <c r="F784">
        <v>1</v>
      </c>
      <c r="G784">
        <v>35</v>
      </c>
      <c r="H784">
        <v>3</v>
      </c>
      <c r="I784" t="s">
        <v>734</v>
      </c>
      <c r="J784" t="s">
        <v>735</v>
      </c>
      <c r="K784" t="s">
        <v>736</v>
      </c>
      <c r="L784">
        <v>1348</v>
      </c>
      <c r="N784">
        <v>1009</v>
      </c>
      <c r="O784" t="s">
        <v>737</v>
      </c>
      <c r="P784" t="s">
        <v>737</v>
      </c>
      <c r="Q784">
        <v>1000</v>
      </c>
      <c r="W784">
        <v>0</v>
      </c>
      <c r="X784">
        <v>2010614181</v>
      </c>
      <c r="Y784">
        <f>(AT784*1)</f>
        <v>1.9999999999999999E-6</v>
      </c>
      <c r="AA784">
        <v>1945282.38</v>
      </c>
      <c r="AB784">
        <v>0</v>
      </c>
      <c r="AC784">
        <v>0</v>
      </c>
      <c r="AD784">
        <v>0</v>
      </c>
      <c r="AE784">
        <v>1945282.38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M784">
        <v>-2</v>
      </c>
      <c r="AN784">
        <v>0</v>
      </c>
      <c r="AO784">
        <v>1</v>
      </c>
      <c r="AP784">
        <v>1</v>
      </c>
      <c r="AQ784">
        <v>0</v>
      </c>
      <c r="AR784">
        <v>0</v>
      </c>
      <c r="AS784" t="s">
        <v>3</v>
      </c>
      <c r="AT784">
        <v>1.9999999999999999E-6</v>
      </c>
      <c r="AU784" t="s">
        <v>21</v>
      </c>
      <c r="AV784">
        <v>0</v>
      </c>
      <c r="AW784">
        <v>2</v>
      </c>
      <c r="AX784">
        <v>150198168</v>
      </c>
      <c r="AY784">
        <v>2</v>
      </c>
      <c r="AZ784">
        <v>22528</v>
      </c>
      <c r="BA784">
        <v>784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V784">
        <v>0</v>
      </c>
      <c r="CW784">
        <v>0</v>
      </c>
      <c r="CX784">
        <f>ROUND(Y784*Source!I887,9)</f>
        <v>1.2E-5</v>
      </c>
      <c r="CY784">
        <f>AA784</f>
        <v>1945282.38</v>
      </c>
      <c r="CZ784">
        <f>AE784</f>
        <v>1945282.38</v>
      </c>
      <c r="DA784">
        <f>AI784</f>
        <v>1</v>
      </c>
      <c r="DB784">
        <f>ROUND((ROUND(AT784*CZ784,2)*1),6)</f>
        <v>3.89</v>
      </c>
      <c r="DC784">
        <f>ROUND((ROUND(AT784*AG784,2)*1),6)</f>
        <v>0</v>
      </c>
      <c r="DD784" t="s">
        <v>3</v>
      </c>
      <c r="DE784" t="s">
        <v>3</v>
      </c>
      <c r="DF784">
        <f t="shared" si="152"/>
        <v>23.34</v>
      </c>
      <c r="DG784">
        <f t="shared" si="153"/>
        <v>0</v>
      </c>
      <c r="DH784">
        <f t="shared" si="154"/>
        <v>0</v>
      </c>
      <c r="DI784">
        <f t="shared" si="155"/>
        <v>0</v>
      </c>
      <c r="DJ784">
        <f>DF784</f>
        <v>23.34</v>
      </c>
      <c r="DK784">
        <v>0</v>
      </c>
      <c r="DL784" t="s">
        <v>3</v>
      </c>
      <c r="DM784">
        <v>0</v>
      </c>
      <c r="DN784" t="s">
        <v>3</v>
      </c>
      <c r="DO784">
        <v>0</v>
      </c>
    </row>
    <row r="785" spans="1:119" x14ac:dyDescent="0.2">
      <c r="A785">
        <f>ROW(Source!A887)</f>
        <v>887</v>
      </c>
      <c r="B785">
        <v>150194011</v>
      </c>
      <c r="C785">
        <v>150198151</v>
      </c>
      <c r="D785">
        <v>147297319</v>
      </c>
      <c r="E785">
        <v>1</v>
      </c>
      <c r="F785">
        <v>1</v>
      </c>
      <c r="G785">
        <v>35</v>
      </c>
      <c r="H785">
        <v>3</v>
      </c>
      <c r="I785" t="s">
        <v>738</v>
      </c>
      <c r="J785" t="s">
        <v>739</v>
      </c>
      <c r="K785" t="s">
        <v>740</v>
      </c>
      <c r="L785">
        <v>1346</v>
      </c>
      <c r="N785">
        <v>1009</v>
      </c>
      <c r="O785" t="s">
        <v>741</v>
      </c>
      <c r="P785" t="s">
        <v>741</v>
      </c>
      <c r="Q785">
        <v>1</v>
      </c>
      <c r="W785">
        <v>0</v>
      </c>
      <c r="X785">
        <v>1286462142</v>
      </c>
      <c r="Y785">
        <f>(AT785*1)</f>
        <v>4.0000000000000001E-3</v>
      </c>
      <c r="AA785">
        <v>412.97</v>
      </c>
      <c r="AB785">
        <v>0</v>
      </c>
      <c r="AC785">
        <v>0</v>
      </c>
      <c r="AD785">
        <v>0</v>
      </c>
      <c r="AE785">
        <v>412.97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M785">
        <v>-2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3</v>
      </c>
      <c r="AT785">
        <v>4.0000000000000001E-3</v>
      </c>
      <c r="AU785" t="s">
        <v>21</v>
      </c>
      <c r="AV785">
        <v>0</v>
      </c>
      <c r="AW785">
        <v>2</v>
      </c>
      <c r="AX785">
        <v>150198169</v>
      </c>
      <c r="AY785">
        <v>1</v>
      </c>
      <c r="AZ785">
        <v>0</v>
      </c>
      <c r="BA785">
        <v>785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V785">
        <v>0</v>
      </c>
      <c r="CW785">
        <v>0</v>
      </c>
      <c r="CX785">
        <f>ROUND(Y785*Source!I887,9)</f>
        <v>2.4E-2</v>
      </c>
      <c r="CY785">
        <f>AA785</f>
        <v>412.97</v>
      </c>
      <c r="CZ785">
        <f>AE785</f>
        <v>412.97</v>
      </c>
      <c r="DA785">
        <f>AI785</f>
        <v>1</v>
      </c>
      <c r="DB785">
        <f>ROUND((ROUND(AT785*CZ785,2)*1),6)</f>
        <v>1.65</v>
      </c>
      <c r="DC785">
        <f>ROUND((ROUND(AT785*AG785,2)*1),6)</f>
        <v>0</v>
      </c>
      <c r="DD785" t="s">
        <v>3</v>
      </c>
      <c r="DE785" t="s">
        <v>3</v>
      </c>
      <c r="DF785">
        <f t="shared" si="152"/>
        <v>9.91</v>
      </c>
      <c r="DG785">
        <f t="shared" si="153"/>
        <v>0</v>
      </c>
      <c r="DH785">
        <f t="shared" si="154"/>
        <v>0</v>
      </c>
      <c r="DI785">
        <f t="shared" si="155"/>
        <v>0</v>
      </c>
      <c r="DJ785">
        <f>DF785</f>
        <v>9.91</v>
      </c>
      <c r="DK785">
        <v>0</v>
      </c>
      <c r="DL785" t="s">
        <v>3</v>
      </c>
      <c r="DM785">
        <v>0</v>
      </c>
      <c r="DN785" t="s">
        <v>3</v>
      </c>
      <c r="DO785">
        <v>0</v>
      </c>
    </row>
    <row r="786" spans="1:119" x14ac:dyDescent="0.2">
      <c r="A786">
        <f>ROW(Source!A887)</f>
        <v>887</v>
      </c>
      <c r="B786">
        <v>150194011</v>
      </c>
      <c r="C786">
        <v>150198151</v>
      </c>
      <c r="D786">
        <v>147297226</v>
      </c>
      <c r="E786">
        <v>1</v>
      </c>
      <c r="F786">
        <v>1</v>
      </c>
      <c r="G786">
        <v>35</v>
      </c>
      <c r="H786">
        <v>3</v>
      </c>
      <c r="I786" t="s">
        <v>742</v>
      </c>
      <c r="J786" t="s">
        <v>743</v>
      </c>
      <c r="K786" t="s">
        <v>744</v>
      </c>
      <c r="L786">
        <v>1346</v>
      </c>
      <c r="N786">
        <v>1009</v>
      </c>
      <c r="O786" t="s">
        <v>741</v>
      </c>
      <c r="P786" t="s">
        <v>741</v>
      </c>
      <c r="Q786">
        <v>1</v>
      </c>
      <c r="W786">
        <v>0</v>
      </c>
      <c r="X786">
        <v>-1814974188</v>
      </c>
      <c r="Y786">
        <f>(AT786*1)</f>
        <v>2E-3</v>
      </c>
      <c r="AA786">
        <v>271.95999999999998</v>
      </c>
      <c r="AB786">
        <v>0</v>
      </c>
      <c r="AC786">
        <v>0</v>
      </c>
      <c r="AD786">
        <v>0</v>
      </c>
      <c r="AE786">
        <v>271.95999999999998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M786">
        <v>-2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3</v>
      </c>
      <c r="AT786">
        <v>2E-3</v>
      </c>
      <c r="AU786" t="s">
        <v>21</v>
      </c>
      <c r="AV786">
        <v>0</v>
      </c>
      <c r="AW786">
        <v>2</v>
      </c>
      <c r="AX786">
        <v>150198170</v>
      </c>
      <c r="AY786">
        <v>1</v>
      </c>
      <c r="AZ786">
        <v>0</v>
      </c>
      <c r="BA786">
        <v>786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V786">
        <v>0</v>
      </c>
      <c r="CW786">
        <v>0</v>
      </c>
      <c r="CX786">
        <f>ROUND(Y786*Source!I887,9)</f>
        <v>1.2E-2</v>
      </c>
      <c r="CY786">
        <f>AA786</f>
        <v>271.95999999999998</v>
      </c>
      <c r="CZ786">
        <f>AE786</f>
        <v>271.95999999999998</v>
      </c>
      <c r="DA786">
        <f>AI786</f>
        <v>1</v>
      </c>
      <c r="DB786">
        <f>ROUND((ROUND(AT786*CZ786,2)*1),6)</f>
        <v>0.54</v>
      </c>
      <c r="DC786">
        <f>ROUND((ROUND(AT786*AG786,2)*1),6)</f>
        <v>0</v>
      </c>
      <c r="DD786" t="s">
        <v>3</v>
      </c>
      <c r="DE786" t="s">
        <v>3</v>
      </c>
      <c r="DF786">
        <f t="shared" si="152"/>
        <v>3.26</v>
      </c>
      <c r="DG786">
        <f t="shared" si="153"/>
        <v>0</v>
      </c>
      <c r="DH786">
        <f t="shared" si="154"/>
        <v>0</v>
      </c>
      <c r="DI786">
        <f t="shared" si="155"/>
        <v>0</v>
      </c>
      <c r="DJ786">
        <f>DF786</f>
        <v>3.26</v>
      </c>
      <c r="DK786">
        <v>0</v>
      </c>
      <c r="DL786" t="s">
        <v>3</v>
      </c>
      <c r="DM786">
        <v>0</v>
      </c>
      <c r="DN786" t="s">
        <v>3</v>
      </c>
      <c r="DO786">
        <v>0</v>
      </c>
    </row>
    <row r="787" spans="1:119" x14ac:dyDescent="0.2">
      <c r="A787">
        <f>ROW(Source!A887)</f>
        <v>887</v>
      </c>
      <c r="B787">
        <v>150194011</v>
      </c>
      <c r="C787">
        <v>150198151</v>
      </c>
      <c r="D787">
        <v>147297256</v>
      </c>
      <c r="E787">
        <v>1</v>
      </c>
      <c r="F787">
        <v>1</v>
      </c>
      <c r="G787">
        <v>35</v>
      </c>
      <c r="H787">
        <v>3</v>
      </c>
      <c r="I787" t="s">
        <v>745</v>
      </c>
      <c r="J787" t="s">
        <v>746</v>
      </c>
      <c r="K787" t="s">
        <v>747</v>
      </c>
      <c r="L787">
        <v>1346</v>
      </c>
      <c r="N787">
        <v>1009</v>
      </c>
      <c r="O787" t="s">
        <v>741</v>
      </c>
      <c r="P787" t="s">
        <v>741</v>
      </c>
      <c r="Q787">
        <v>1</v>
      </c>
      <c r="W787">
        <v>0</v>
      </c>
      <c r="X787">
        <v>-1116031774</v>
      </c>
      <c r="Y787">
        <f>(AT787*1)</f>
        <v>3.5000000000000001E-3</v>
      </c>
      <c r="AA787">
        <v>404.48</v>
      </c>
      <c r="AB787">
        <v>0</v>
      </c>
      <c r="AC787">
        <v>0</v>
      </c>
      <c r="AD787">
        <v>0</v>
      </c>
      <c r="AE787">
        <v>404.48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M787">
        <v>-2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3</v>
      </c>
      <c r="AT787">
        <v>3.5000000000000001E-3</v>
      </c>
      <c r="AU787" t="s">
        <v>21</v>
      </c>
      <c r="AV787">
        <v>0</v>
      </c>
      <c r="AW787">
        <v>2</v>
      </c>
      <c r="AX787">
        <v>150198171</v>
      </c>
      <c r="AY787">
        <v>1</v>
      </c>
      <c r="AZ787">
        <v>0</v>
      </c>
      <c r="BA787">
        <v>787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V787">
        <v>0</v>
      </c>
      <c r="CW787">
        <v>0</v>
      </c>
      <c r="CX787">
        <f>ROUND(Y787*Source!I887,9)</f>
        <v>2.1000000000000001E-2</v>
      </c>
      <c r="CY787">
        <f>AA787</f>
        <v>404.48</v>
      </c>
      <c r="CZ787">
        <f>AE787</f>
        <v>404.48</v>
      </c>
      <c r="DA787">
        <f>AI787</f>
        <v>1</v>
      </c>
      <c r="DB787">
        <f>ROUND((ROUND(AT787*CZ787,2)*1),6)</f>
        <v>1.42</v>
      </c>
      <c r="DC787">
        <f>ROUND((ROUND(AT787*AG787,2)*1),6)</f>
        <v>0</v>
      </c>
      <c r="DD787" t="s">
        <v>3</v>
      </c>
      <c r="DE787" t="s">
        <v>3</v>
      </c>
      <c r="DF787">
        <f t="shared" si="152"/>
        <v>8.49</v>
      </c>
      <c r="DG787">
        <f t="shared" si="153"/>
        <v>0</v>
      </c>
      <c r="DH787">
        <f t="shared" si="154"/>
        <v>0</v>
      </c>
      <c r="DI787">
        <f t="shared" si="155"/>
        <v>0</v>
      </c>
      <c r="DJ787">
        <f>DF787</f>
        <v>8.49</v>
      </c>
      <c r="DK787">
        <v>0</v>
      </c>
      <c r="DL787" t="s">
        <v>3</v>
      </c>
      <c r="DM787">
        <v>0</v>
      </c>
      <c r="DN787" t="s">
        <v>3</v>
      </c>
      <c r="DO787">
        <v>0</v>
      </c>
    </row>
    <row r="788" spans="1:119" x14ac:dyDescent="0.2">
      <c r="A788">
        <f>ROW(Source!A887)</f>
        <v>887</v>
      </c>
      <c r="B788">
        <v>150194011</v>
      </c>
      <c r="C788">
        <v>150198151</v>
      </c>
      <c r="D788">
        <v>147297361</v>
      </c>
      <c r="E788">
        <v>1</v>
      </c>
      <c r="F788">
        <v>1</v>
      </c>
      <c r="G788">
        <v>35</v>
      </c>
      <c r="H788">
        <v>3</v>
      </c>
      <c r="I788" t="s">
        <v>748</v>
      </c>
      <c r="J788" t="s">
        <v>749</v>
      </c>
      <c r="K788" t="s">
        <v>750</v>
      </c>
      <c r="L788">
        <v>1327</v>
      </c>
      <c r="N788">
        <v>1005</v>
      </c>
      <c r="O788" t="s">
        <v>751</v>
      </c>
      <c r="P788" t="s">
        <v>751</v>
      </c>
      <c r="Q788">
        <v>1</v>
      </c>
      <c r="W788">
        <v>0</v>
      </c>
      <c r="X788">
        <v>1402440005</v>
      </c>
      <c r="Y788">
        <f>(AT788*1)</f>
        <v>0.02</v>
      </c>
      <c r="AA788">
        <v>48.08</v>
      </c>
      <c r="AB788">
        <v>0</v>
      </c>
      <c r="AC788">
        <v>0</v>
      </c>
      <c r="AD788">
        <v>0</v>
      </c>
      <c r="AE788">
        <v>48.08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M788">
        <v>-2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3</v>
      </c>
      <c r="AT788">
        <v>0.02</v>
      </c>
      <c r="AU788" t="s">
        <v>21</v>
      </c>
      <c r="AV788">
        <v>0</v>
      </c>
      <c r="AW788">
        <v>2</v>
      </c>
      <c r="AX788">
        <v>150198172</v>
      </c>
      <c r="AY788">
        <v>1</v>
      </c>
      <c r="AZ788">
        <v>0</v>
      </c>
      <c r="BA788">
        <v>788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V788">
        <v>0</v>
      </c>
      <c r="CW788">
        <v>0</v>
      </c>
      <c r="CX788">
        <f>ROUND(Y788*Source!I887,9)</f>
        <v>0.12</v>
      </c>
      <c r="CY788">
        <f>AA788</f>
        <v>48.08</v>
      </c>
      <c r="CZ788">
        <f>AE788</f>
        <v>48.08</v>
      </c>
      <c r="DA788">
        <f>AI788</f>
        <v>1</v>
      </c>
      <c r="DB788">
        <f>ROUND((ROUND(AT788*CZ788,2)*1),6)</f>
        <v>0.96</v>
      </c>
      <c r="DC788">
        <f>ROUND((ROUND(AT788*AG788,2)*1),6)</f>
        <v>0</v>
      </c>
      <c r="DD788" t="s">
        <v>3</v>
      </c>
      <c r="DE788" t="s">
        <v>3</v>
      </c>
      <c r="DF788">
        <f t="shared" si="152"/>
        <v>5.77</v>
      </c>
      <c r="DG788">
        <f t="shared" si="153"/>
        <v>0</v>
      </c>
      <c r="DH788">
        <f t="shared" si="154"/>
        <v>0</v>
      </c>
      <c r="DI788">
        <f t="shared" si="155"/>
        <v>0</v>
      </c>
      <c r="DJ788">
        <f>DF788</f>
        <v>5.77</v>
      </c>
      <c r="DK788">
        <v>0</v>
      </c>
      <c r="DL788" t="s">
        <v>3</v>
      </c>
      <c r="DM788">
        <v>0</v>
      </c>
      <c r="DN788" t="s">
        <v>3</v>
      </c>
      <c r="DO788">
        <v>0</v>
      </c>
    </row>
    <row r="789" spans="1:119" x14ac:dyDescent="0.2">
      <c r="A789">
        <f>ROW(Source!A888)</f>
        <v>888</v>
      </c>
      <c r="B789">
        <v>150194011</v>
      </c>
      <c r="C789">
        <v>150198173</v>
      </c>
      <c r="D789">
        <v>147282019</v>
      </c>
      <c r="E789">
        <v>35</v>
      </c>
      <c r="F789">
        <v>1</v>
      </c>
      <c r="G789">
        <v>35</v>
      </c>
      <c r="H789">
        <v>1</v>
      </c>
      <c r="I789" t="s">
        <v>727</v>
      </c>
      <c r="J789" t="s">
        <v>3</v>
      </c>
      <c r="K789" t="s">
        <v>728</v>
      </c>
      <c r="L789">
        <v>1191</v>
      </c>
      <c r="N789">
        <v>1013</v>
      </c>
      <c r="O789" t="s">
        <v>729</v>
      </c>
      <c r="P789" t="s">
        <v>729</v>
      </c>
      <c r="Q789">
        <v>1</v>
      </c>
      <c r="W789">
        <v>0</v>
      </c>
      <c r="X789">
        <v>476480486</v>
      </c>
      <c r="Y789">
        <f>((AT789*0.75)*11)</f>
        <v>0.495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M789">
        <v>-2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3</v>
      </c>
      <c r="AT789">
        <v>0.06</v>
      </c>
      <c r="AU789" t="s">
        <v>32</v>
      </c>
      <c r="AV789">
        <v>1</v>
      </c>
      <c r="AW789">
        <v>2</v>
      </c>
      <c r="AX789">
        <v>150198184</v>
      </c>
      <c r="AY789">
        <v>1</v>
      </c>
      <c r="AZ789">
        <v>0</v>
      </c>
      <c r="BA789">
        <v>789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U789">
        <f>ROUND(AT789*Source!I888*AH789*AL789,2)</f>
        <v>0</v>
      </c>
      <c r="CV789">
        <f>ROUND(Y789*Source!I888,9)</f>
        <v>7.92</v>
      </c>
      <c r="CW789">
        <v>0</v>
      </c>
      <c r="CX789">
        <f>ROUND(Y789*Source!I888,9)</f>
        <v>7.92</v>
      </c>
      <c r="CY789">
        <f>AD789</f>
        <v>0</v>
      </c>
      <c r="CZ789">
        <f>AH789</f>
        <v>0</v>
      </c>
      <c r="DA789">
        <f>AL789</f>
        <v>1</v>
      </c>
      <c r="DB789">
        <f>ROUND(((ROUND(AT789*CZ789,2)*0.75)*11),6)</f>
        <v>0</v>
      </c>
      <c r="DC789">
        <f>ROUND(((ROUND(AT789*AG789,2)*0.75)*11),6)</f>
        <v>0</v>
      </c>
      <c r="DD789" t="s">
        <v>3</v>
      </c>
      <c r="DE789" t="s">
        <v>3</v>
      </c>
      <c r="DF789">
        <f t="shared" si="152"/>
        <v>0</v>
      </c>
      <c r="DG789">
        <f t="shared" si="153"/>
        <v>0</v>
      </c>
      <c r="DH789">
        <f t="shared" si="154"/>
        <v>0</v>
      </c>
      <c r="DI789">
        <f t="shared" si="155"/>
        <v>0</v>
      </c>
      <c r="DJ789">
        <f>DI789</f>
        <v>0</v>
      </c>
      <c r="DK789">
        <v>0</v>
      </c>
      <c r="DL789" t="s">
        <v>3</v>
      </c>
      <c r="DM789">
        <v>0</v>
      </c>
      <c r="DN789" t="s">
        <v>3</v>
      </c>
      <c r="DO789">
        <v>0</v>
      </c>
    </row>
    <row r="790" spans="1:119" x14ac:dyDescent="0.2">
      <c r="A790">
        <f>ROW(Source!A888)</f>
        <v>888</v>
      </c>
      <c r="B790">
        <v>150194011</v>
      </c>
      <c r="C790">
        <v>150198173</v>
      </c>
      <c r="D790">
        <v>147295400</v>
      </c>
      <c r="E790">
        <v>1</v>
      </c>
      <c r="F790">
        <v>1</v>
      </c>
      <c r="G790">
        <v>35</v>
      </c>
      <c r="H790">
        <v>2</v>
      </c>
      <c r="I790" t="s">
        <v>730</v>
      </c>
      <c r="J790" t="s">
        <v>731</v>
      </c>
      <c r="K790" t="s">
        <v>732</v>
      </c>
      <c r="L790">
        <v>1368</v>
      </c>
      <c r="N790">
        <v>1011</v>
      </c>
      <c r="O790" t="s">
        <v>733</v>
      </c>
      <c r="P790" t="s">
        <v>733</v>
      </c>
      <c r="Q790">
        <v>1</v>
      </c>
      <c r="W790">
        <v>0</v>
      </c>
      <c r="X790">
        <v>-1123321947</v>
      </c>
      <c r="Y790">
        <f>((AT790*0.75)*11)</f>
        <v>8.249999999999999E-2</v>
      </c>
      <c r="AA790">
        <v>0</v>
      </c>
      <c r="AB790">
        <v>789.86</v>
      </c>
      <c r="AC790">
        <v>515.51</v>
      </c>
      <c r="AD790">
        <v>0</v>
      </c>
      <c r="AE790">
        <v>0</v>
      </c>
      <c r="AF790">
        <v>789.86</v>
      </c>
      <c r="AG790">
        <v>515.51</v>
      </c>
      <c r="AH790">
        <v>0</v>
      </c>
      <c r="AI790">
        <v>1</v>
      </c>
      <c r="AJ790">
        <v>1</v>
      </c>
      <c r="AK790">
        <v>1</v>
      </c>
      <c r="AL790">
        <v>1</v>
      </c>
      <c r="AM790">
        <v>-2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3</v>
      </c>
      <c r="AT790">
        <v>0.01</v>
      </c>
      <c r="AU790" t="s">
        <v>32</v>
      </c>
      <c r="AV790">
        <v>0</v>
      </c>
      <c r="AW790">
        <v>2</v>
      </c>
      <c r="AX790">
        <v>150198185</v>
      </c>
      <c r="AY790">
        <v>1</v>
      </c>
      <c r="AZ790">
        <v>0</v>
      </c>
      <c r="BA790">
        <v>790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V790">
        <v>0</v>
      </c>
      <c r="CW790">
        <f>ROUND(Y790*Source!I888,9)</f>
        <v>1.32</v>
      </c>
      <c r="CX790">
        <f>ROUND(Y790*Source!I888,9)</f>
        <v>1.32</v>
      </c>
      <c r="CY790">
        <f>AB790</f>
        <v>789.86</v>
      </c>
      <c r="CZ790">
        <f>AF790</f>
        <v>789.86</v>
      </c>
      <c r="DA790">
        <f>AJ790</f>
        <v>1</v>
      </c>
      <c r="DB790">
        <f>ROUND(((ROUND(AT790*CZ790,2)*0.75)*11),6)</f>
        <v>65.174999999999997</v>
      </c>
      <c r="DC790">
        <f>ROUND(((ROUND(AT790*AG790,2)*0.75)*11),6)</f>
        <v>42.57</v>
      </c>
      <c r="DD790" t="s">
        <v>3</v>
      </c>
      <c r="DE790" t="s">
        <v>3</v>
      </c>
      <c r="DF790">
        <f t="shared" si="152"/>
        <v>0</v>
      </c>
      <c r="DG790">
        <f t="shared" si="153"/>
        <v>1042.6199999999999</v>
      </c>
      <c r="DH790">
        <f t="shared" si="154"/>
        <v>680.47</v>
      </c>
      <c r="DI790">
        <f t="shared" si="155"/>
        <v>0</v>
      </c>
      <c r="DJ790">
        <f>DG790</f>
        <v>1042.6199999999999</v>
      </c>
      <c r="DK790">
        <v>0</v>
      </c>
      <c r="DL790" t="s">
        <v>3</v>
      </c>
      <c r="DM790">
        <v>0</v>
      </c>
      <c r="DN790" t="s">
        <v>3</v>
      </c>
      <c r="DO790">
        <v>0</v>
      </c>
    </row>
    <row r="791" spans="1:119" x14ac:dyDescent="0.2">
      <c r="A791">
        <f>ROW(Source!A888)</f>
        <v>888</v>
      </c>
      <c r="B791">
        <v>150194011</v>
      </c>
      <c r="C791">
        <v>150198173</v>
      </c>
      <c r="D791">
        <v>147297319</v>
      </c>
      <c r="E791">
        <v>1</v>
      </c>
      <c r="F791">
        <v>1</v>
      </c>
      <c r="G791">
        <v>35</v>
      </c>
      <c r="H791">
        <v>3</v>
      </c>
      <c r="I791" t="s">
        <v>738</v>
      </c>
      <c r="J791" t="s">
        <v>739</v>
      </c>
      <c r="K791" t="s">
        <v>740</v>
      </c>
      <c r="L791">
        <v>1346</v>
      </c>
      <c r="N791">
        <v>1009</v>
      </c>
      <c r="O791" t="s">
        <v>741</v>
      </c>
      <c r="P791" t="s">
        <v>741</v>
      </c>
      <c r="Q791">
        <v>1</v>
      </c>
      <c r="W791">
        <v>0</v>
      </c>
      <c r="X791">
        <v>1286462142</v>
      </c>
      <c r="Y791">
        <f>((AT791*1)*11)</f>
        <v>2.1999999999999999E-2</v>
      </c>
      <c r="AA791">
        <v>412.97</v>
      </c>
      <c r="AB791">
        <v>0</v>
      </c>
      <c r="AC791">
        <v>0</v>
      </c>
      <c r="AD791">
        <v>0</v>
      </c>
      <c r="AE791">
        <v>412.97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M791">
        <v>-2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3</v>
      </c>
      <c r="AT791">
        <v>2E-3</v>
      </c>
      <c r="AU791" t="s">
        <v>31</v>
      </c>
      <c r="AV791">
        <v>0</v>
      </c>
      <c r="AW791">
        <v>2</v>
      </c>
      <c r="AX791">
        <v>150198186</v>
      </c>
      <c r="AY791">
        <v>1</v>
      </c>
      <c r="AZ791">
        <v>0</v>
      </c>
      <c r="BA791">
        <v>791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V791">
        <v>0</v>
      </c>
      <c r="CW791">
        <v>0</v>
      </c>
      <c r="CX791">
        <f>ROUND(Y791*Source!I888,9)</f>
        <v>0.35199999999999998</v>
      </c>
      <c r="CY791">
        <f>AA791</f>
        <v>412.97</v>
      </c>
      <c r="CZ791">
        <f>AE791</f>
        <v>412.97</v>
      </c>
      <c r="DA791">
        <f>AI791</f>
        <v>1</v>
      </c>
      <c r="DB791">
        <f>ROUND(((ROUND(AT791*CZ791,2)*1)*11),6)</f>
        <v>9.1300000000000008</v>
      </c>
      <c r="DC791">
        <f>ROUND(((ROUND(AT791*AG791,2)*1)*11),6)</f>
        <v>0</v>
      </c>
      <c r="DD791" t="s">
        <v>3</v>
      </c>
      <c r="DE791" t="s">
        <v>3</v>
      </c>
      <c r="DF791">
        <f t="shared" si="152"/>
        <v>145.37</v>
      </c>
      <c r="DG791">
        <f t="shared" si="153"/>
        <v>0</v>
      </c>
      <c r="DH791">
        <f t="shared" si="154"/>
        <v>0</v>
      </c>
      <c r="DI791">
        <f t="shared" si="155"/>
        <v>0</v>
      </c>
      <c r="DJ791">
        <f>DF791</f>
        <v>145.37</v>
      </c>
      <c r="DK791">
        <v>0</v>
      </c>
      <c r="DL791" t="s">
        <v>3</v>
      </c>
      <c r="DM791">
        <v>0</v>
      </c>
      <c r="DN791" t="s">
        <v>3</v>
      </c>
      <c r="DO791">
        <v>0</v>
      </c>
    </row>
    <row r="792" spans="1:119" x14ac:dyDescent="0.2">
      <c r="A792">
        <f>ROW(Source!A888)</f>
        <v>888</v>
      </c>
      <c r="B792">
        <v>150194011</v>
      </c>
      <c r="C792">
        <v>150198173</v>
      </c>
      <c r="D792">
        <v>147297226</v>
      </c>
      <c r="E792">
        <v>1</v>
      </c>
      <c r="F792">
        <v>1</v>
      </c>
      <c r="G792">
        <v>35</v>
      </c>
      <c r="H792">
        <v>3</v>
      </c>
      <c r="I792" t="s">
        <v>742</v>
      </c>
      <c r="J792" t="s">
        <v>743</v>
      </c>
      <c r="K792" t="s">
        <v>744</v>
      </c>
      <c r="L792">
        <v>1346</v>
      </c>
      <c r="N792">
        <v>1009</v>
      </c>
      <c r="O792" t="s">
        <v>741</v>
      </c>
      <c r="P792" t="s">
        <v>741</v>
      </c>
      <c r="Q792">
        <v>1</v>
      </c>
      <c r="W792">
        <v>0</v>
      </c>
      <c r="X792">
        <v>-1814974188</v>
      </c>
      <c r="Y792">
        <f>((AT792*1)*11)</f>
        <v>1.0999999999999999E-2</v>
      </c>
      <c r="AA792">
        <v>271.95999999999998</v>
      </c>
      <c r="AB792">
        <v>0</v>
      </c>
      <c r="AC792">
        <v>0</v>
      </c>
      <c r="AD792">
        <v>0</v>
      </c>
      <c r="AE792">
        <v>271.95999999999998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1</v>
      </c>
      <c r="AL792">
        <v>1</v>
      </c>
      <c r="AM792">
        <v>-2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3</v>
      </c>
      <c r="AT792">
        <v>1E-3</v>
      </c>
      <c r="AU792" t="s">
        <v>31</v>
      </c>
      <c r="AV792">
        <v>0</v>
      </c>
      <c r="AW792">
        <v>2</v>
      </c>
      <c r="AX792">
        <v>150198187</v>
      </c>
      <c r="AY792">
        <v>1</v>
      </c>
      <c r="AZ792">
        <v>0</v>
      </c>
      <c r="BA792">
        <v>792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V792">
        <v>0</v>
      </c>
      <c r="CW792">
        <v>0</v>
      </c>
      <c r="CX792">
        <f>ROUND(Y792*Source!I888,9)</f>
        <v>0.17599999999999999</v>
      </c>
      <c r="CY792">
        <f>AA792</f>
        <v>271.95999999999998</v>
      </c>
      <c r="CZ792">
        <f>AE792</f>
        <v>271.95999999999998</v>
      </c>
      <c r="DA792">
        <f>AI792</f>
        <v>1</v>
      </c>
      <c r="DB792">
        <f>ROUND(((ROUND(AT792*CZ792,2)*1)*11),6)</f>
        <v>2.97</v>
      </c>
      <c r="DC792">
        <f>ROUND(((ROUND(AT792*AG792,2)*1)*11),6)</f>
        <v>0</v>
      </c>
      <c r="DD792" t="s">
        <v>3</v>
      </c>
      <c r="DE792" t="s">
        <v>3</v>
      </c>
      <c r="DF792">
        <f t="shared" si="152"/>
        <v>47.86</v>
      </c>
      <c r="DG792">
        <f t="shared" si="153"/>
        <v>0</v>
      </c>
      <c r="DH792">
        <f t="shared" si="154"/>
        <v>0</v>
      </c>
      <c r="DI792">
        <f t="shared" si="155"/>
        <v>0</v>
      </c>
      <c r="DJ792">
        <f>DF792</f>
        <v>47.86</v>
      </c>
      <c r="DK792">
        <v>0</v>
      </c>
      <c r="DL792" t="s">
        <v>3</v>
      </c>
      <c r="DM792">
        <v>0</v>
      </c>
      <c r="DN792" t="s">
        <v>3</v>
      </c>
      <c r="DO792">
        <v>0</v>
      </c>
    </row>
    <row r="793" spans="1:119" x14ac:dyDescent="0.2">
      <c r="A793">
        <f>ROW(Source!A888)</f>
        <v>888</v>
      </c>
      <c r="B793">
        <v>150194011</v>
      </c>
      <c r="C793">
        <v>150198173</v>
      </c>
      <c r="D793">
        <v>147297361</v>
      </c>
      <c r="E793">
        <v>1</v>
      </c>
      <c r="F793">
        <v>1</v>
      </c>
      <c r="G793">
        <v>35</v>
      </c>
      <c r="H793">
        <v>3</v>
      </c>
      <c r="I793" t="s">
        <v>748</v>
      </c>
      <c r="J793" t="s">
        <v>749</v>
      </c>
      <c r="K793" t="s">
        <v>750</v>
      </c>
      <c r="L793">
        <v>1327</v>
      </c>
      <c r="N793">
        <v>1005</v>
      </c>
      <c r="O793" t="s">
        <v>751</v>
      </c>
      <c r="P793" t="s">
        <v>751</v>
      </c>
      <c r="Q793">
        <v>1</v>
      </c>
      <c r="W793">
        <v>0</v>
      </c>
      <c r="X793">
        <v>1402440005</v>
      </c>
      <c r="Y793">
        <f>((AT793*1)*11)</f>
        <v>0.22</v>
      </c>
      <c r="AA793">
        <v>48.08</v>
      </c>
      <c r="AB793">
        <v>0</v>
      </c>
      <c r="AC793">
        <v>0</v>
      </c>
      <c r="AD793">
        <v>0</v>
      </c>
      <c r="AE793">
        <v>48.08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M793">
        <v>-2</v>
      </c>
      <c r="AN793">
        <v>0</v>
      </c>
      <c r="AO793">
        <v>1</v>
      </c>
      <c r="AP793">
        <v>1</v>
      </c>
      <c r="AQ793">
        <v>0</v>
      </c>
      <c r="AR793">
        <v>0</v>
      </c>
      <c r="AS793" t="s">
        <v>3</v>
      </c>
      <c r="AT793">
        <v>0.02</v>
      </c>
      <c r="AU793" t="s">
        <v>31</v>
      </c>
      <c r="AV793">
        <v>0</v>
      </c>
      <c r="AW793">
        <v>2</v>
      </c>
      <c r="AX793">
        <v>150198188</v>
      </c>
      <c r="AY793">
        <v>1</v>
      </c>
      <c r="AZ793">
        <v>0</v>
      </c>
      <c r="BA793">
        <v>793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V793">
        <v>0</v>
      </c>
      <c r="CW793">
        <v>0</v>
      </c>
      <c r="CX793">
        <f>ROUND(Y793*Source!I888,9)</f>
        <v>3.52</v>
      </c>
      <c r="CY793">
        <f>AA793</f>
        <v>48.08</v>
      </c>
      <c r="CZ793">
        <f>AE793</f>
        <v>48.08</v>
      </c>
      <c r="DA793">
        <f>AI793</f>
        <v>1</v>
      </c>
      <c r="DB793">
        <f>ROUND(((ROUND(AT793*CZ793,2)*1)*11),6)</f>
        <v>10.56</v>
      </c>
      <c r="DC793">
        <f>ROUND(((ROUND(AT793*AG793,2)*1)*11),6)</f>
        <v>0</v>
      </c>
      <c r="DD793" t="s">
        <v>3</v>
      </c>
      <c r="DE793" t="s">
        <v>3</v>
      </c>
      <c r="DF793">
        <f t="shared" si="152"/>
        <v>169.24</v>
      </c>
      <c r="DG793">
        <f t="shared" si="153"/>
        <v>0</v>
      </c>
      <c r="DH793">
        <f t="shared" si="154"/>
        <v>0</v>
      </c>
      <c r="DI793">
        <f t="shared" si="155"/>
        <v>0</v>
      </c>
      <c r="DJ793">
        <f>DF793</f>
        <v>169.24</v>
      </c>
      <c r="DK793">
        <v>0</v>
      </c>
      <c r="DL793" t="s">
        <v>3</v>
      </c>
      <c r="DM793">
        <v>0</v>
      </c>
      <c r="DN793" t="s">
        <v>3</v>
      </c>
      <c r="DO793">
        <v>0</v>
      </c>
    </row>
    <row r="794" spans="1:119" x14ac:dyDescent="0.2">
      <c r="A794">
        <f>ROW(Source!A889)</f>
        <v>889</v>
      </c>
      <c r="B794">
        <v>150194011</v>
      </c>
      <c r="C794">
        <v>150198189</v>
      </c>
      <c r="D794">
        <v>147282019</v>
      </c>
      <c r="E794">
        <v>35</v>
      </c>
      <c r="F794">
        <v>1</v>
      </c>
      <c r="G794">
        <v>35</v>
      </c>
      <c r="H794">
        <v>1</v>
      </c>
      <c r="I794" t="s">
        <v>727</v>
      </c>
      <c r="J794" t="s">
        <v>3</v>
      </c>
      <c r="K794" t="s">
        <v>728</v>
      </c>
      <c r="L794">
        <v>1191</v>
      </c>
      <c r="N794">
        <v>1013</v>
      </c>
      <c r="O794" t="s">
        <v>729</v>
      </c>
      <c r="P794" t="s">
        <v>729</v>
      </c>
      <c r="Q794">
        <v>1</v>
      </c>
      <c r="W794">
        <v>0</v>
      </c>
      <c r="X794">
        <v>476480486</v>
      </c>
      <c r="Y794">
        <f>(AT794*0.7)</f>
        <v>0.25900000000000001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M794">
        <v>-2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3</v>
      </c>
      <c r="AT794">
        <v>0.37</v>
      </c>
      <c r="AU794" t="s">
        <v>22</v>
      </c>
      <c r="AV794">
        <v>1</v>
      </c>
      <c r="AW794">
        <v>2</v>
      </c>
      <c r="AX794">
        <v>150198204</v>
      </c>
      <c r="AY794">
        <v>1</v>
      </c>
      <c r="AZ794">
        <v>0</v>
      </c>
      <c r="BA794">
        <v>794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U794">
        <f>ROUND(AT794*Source!I889*AH794*AL794,2)</f>
        <v>0</v>
      </c>
      <c r="CV794">
        <f>ROUND(Y794*Source!I889,9)</f>
        <v>4.1440000000000001</v>
      </c>
      <c r="CW794">
        <v>0</v>
      </c>
      <c r="CX794">
        <f>ROUND(Y794*Source!I889,9)</f>
        <v>4.1440000000000001</v>
      </c>
      <c r="CY794">
        <f>AD794</f>
        <v>0</v>
      </c>
      <c r="CZ794">
        <f>AH794</f>
        <v>0</v>
      </c>
      <c r="DA794">
        <f>AL794</f>
        <v>1</v>
      </c>
      <c r="DB794">
        <f>ROUND((ROUND(AT794*CZ794,2)*0.7),6)</f>
        <v>0</v>
      </c>
      <c r="DC794">
        <f>ROUND((ROUND(AT794*AG794,2)*0.7),6)</f>
        <v>0</v>
      </c>
      <c r="DD794" t="s">
        <v>3</v>
      </c>
      <c r="DE794" t="s">
        <v>3</v>
      </c>
      <c r="DF794">
        <f t="shared" si="152"/>
        <v>0</v>
      </c>
      <c r="DG794">
        <f t="shared" si="153"/>
        <v>0</v>
      </c>
      <c r="DH794">
        <f t="shared" si="154"/>
        <v>0</v>
      </c>
      <c r="DI794">
        <f t="shared" si="155"/>
        <v>0</v>
      </c>
      <c r="DJ794">
        <f>DI794</f>
        <v>0</v>
      </c>
      <c r="DK794">
        <v>0</v>
      </c>
      <c r="DL794" t="s">
        <v>3</v>
      </c>
      <c r="DM794">
        <v>0</v>
      </c>
      <c r="DN794" t="s">
        <v>3</v>
      </c>
      <c r="DO794">
        <v>0</v>
      </c>
    </row>
    <row r="795" spans="1:119" x14ac:dyDescent="0.2">
      <c r="A795">
        <f>ROW(Source!A889)</f>
        <v>889</v>
      </c>
      <c r="B795">
        <v>150194011</v>
      </c>
      <c r="C795">
        <v>150198189</v>
      </c>
      <c r="D795">
        <v>147295400</v>
      </c>
      <c r="E795">
        <v>1</v>
      </c>
      <c r="F795">
        <v>1</v>
      </c>
      <c r="G795">
        <v>35</v>
      </c>
      <c r="H795">
        <v>2</v>
      </c>
      <c r="I795" t="s">
        <v>730</v>
      </c>
      <c r="J795" t="s">
        <v>731</v>
      </c>
      <c r="K795" t="s">
        <v>732</v>
      </c>
      <c r="L795">
        <v>1368</v>
      </c>
      <c r="N795">
        <v>1011</v>
      </c>
      <c r="O795" t="s">
        <v>733</v>
      </c>
      <c r="P795" t="s">
        <v>733</v>
      </c>
      <c r="Q795">
        <v>1</v>
      </c>
      <c r="W795">
        <v>0</v>
      </c>
      <c r="X795">
        <v>-1123321947</v>
      </c>
      <c r="Y795">
        <f>(AT795*0.7)</f>
        <v>2.7999999999999997E-2</v>
      </c>
      <c r="AA795">
        <v>0</v>
      </c>
      <c r="AB795">
        <v>789.86</v>
      </c>
      <c r="AC795">
        <v>515.51</v>
      </c>
      <c r="AD795">
        <v>0</v>
      </c>
      <c r="AE795">
        <v>0</v>
      </c>
      <c r="AF795">
        <v>789.86</v>
      </c>
      <c r="AG795">
        <v>515.51</v>
      </c>
      <c r="AH795">
        <v>0</v>
      </c>
      <c r="AI795">
        <v>1</v>
      </c>
      <c r="AJ795">
        <v>1</v>
      </c>
      <c r="AK795">
        <v>1</v>
      </c>
      <c r="AL795">
        <v>1</v>
      </c>
      <c r="AM795">
        <v>-2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3</v>
      </c>
      <c r="AT795">
        <v>0.04</v>
      </c>
      <c r="AU795" t="s">
        <v>22</v>
      </c>
      <c r="AV795">
        <v>0</v>
      </c>
      <c r="AW795">
        <v>2</v>
      </c>
      <c r="AX795">
        <v>150198205</v>
      </c>
      <c r="AY795">
        <v>1</v>
      </c>
      <c r="AZ795">
        <v>2048</v>
      </c>
      <c r="BA795">
        <v>795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V795">
        <v>0</v>
      </c>
      <c r="CW795">
        <f>ROUND(Y795*Source!I889,9)</f>
        <v>0.44800000000000001</v>
      </c>
      <c r="CX795">
        <f>ROUND(Y795*Source!I889,9)</f>
        <v>0.44800000000000001</v>
      </c>
      <c r="CY795">
        <f>AB795</f>
        <v>789.86</v>
      </c>
      <c r="CZ795">
        <f>AF795</f>
        <v>789.86</v>
      </c>
      <c r="DA795">
        <f>AJ795</f>
        <v>1</v>
      </c>
      <c r="DB795">
        <f>ROUND((ROUND(AT795*CZ795,2)*0.7),6)</f>
        <v>22.113</v>
      </c>
      <c r="DC795">
        <f>ROUND((ROUND(AT795*AG795,2)*0.7),6)</f>
        <v>14.433999999999999</v>
      </c>
      <c r="DD795" t="s">
        <v>3</v>
      </c>
      <c r="DE795" t="s">
        <v>3</v>
      </c>
      <c r="DF795">
        <f t="shared" si="152"/>
        <v>0</v>
      </c>
      <c r="DG795">
        <f t="shared" si="153"/>
        <v>353.86</v>
      </c>
      <c r="DH795">
        <f t="shared" si="154"/>
        <v>230.95</v>
      </c>
      <c r="DI795">
        <f t="shared" si="155"/>
        <v>0</v>
      </c>
      <c r="DJ795">
        <f>DG795</f>
        <v>353.86</v>
      </c>
      <c r="DK795">
        <v>0</v>
      </c>
      <c r="DL795" t="s">
        <v>3</v>
      </c>
      <c r="DM795">
        <v>0</v>
      </c>
      <c r="DN795" t="s">
        <v>3</v>
      </c>
      <c r="DO795">
        <v>0</v>
      </c>
    </row>
    <row r="796" spans="1:119" x14ac:dyDescent="0.2">
      <c r="A796">
        <f>ROW(Source!A889)</f>
        <v>889</v>
      </c>
      <c r="B796">
        <v>150194011</v>
      </c>
      <c r="C796">
        <v>150198189</v>
      </c>
      <c r="D796">
        <v>147284500</v>
      </c>
      <c r="E796">
        <v>35</v>
      </c>
      <c r="F796">
        <v>1</v>
      </c>
      <c r="G796">
        <v>35</v>
      </c>
      <c r="H796">
        <v>3</v>
      </c>
      <c r="I796" t="s">
        <v>734</v>
      </c>
      <c r="J796" t="s">
        <v>735</v>
      </c>
      <c r="K796" t="s">
        <v>736</v>
      </c>
      <c r="L796">
        <v>1348</v>
      </c>
      <c r="N796">
        <v>1009</v>
      </c>
      <c r="O796" t="s">
        <v>737</v>
      </c>
      <c r="P796" t="s">
        <v>737</v>
      </c>
      <c r="Q796">
        <v>1000</v>
      </c>
      <c r="W796">
        <v>0</v>
      </c>
      <c r="X796">
        <v>2010614181</v>
      </c>
      <c r="Y796">
        <f>(AT796*1)</f>
        <v>1.9999999999999999E-6</v>
      </c>
      <c r="AA796">
        <v>1945282.38</v>
      </c>
      <c r="AB796">
        <v>0</v>
      </c>
      <c r="AC796">
        <v>0</v>
      </c>
      <c r="AD796">
        <v>0</v>
      </c>
      <c r="AE796">
        <v>1945282.38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M796">
        <v>-2</v>
      </c>
      <c r="AN796">
        <v>0</v>
      </c>
      <c r="AO796">
        <v>1</v>
      </c>
      <c r="AP796">
        <v>1</v>
      </c>
      <c r="AQ796">
        <v>0</v>
      </c>
      <c r="AR796">
        <v>0</v>
      </c>
      <c r="AS796" t="s">
        <v>3</v>
      </c>
      <c r="AT796">
        <v>1.9999999999999999E-6</v>
      </c>
      <c r="AU796" t="s">
        <v>21</v>
      </c>
      <c r="AV796">
        <v>0</v>
      </c>
      <c r="AW796">
        <v>2</v>
      </c>
      <c r="AX796">
        <v>150198206</v>
      </c>
      <c r="AY796">
        <v>2</v>
      </c>
      <c r="AZ796">
        <v>22528</v>
      </c>
      <c r="BA796">
        <v>796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V796">
        <v>0</v>
      </c>
      <c r="CW796">
        <v>0</v>
      </c>
      <c r="CX796">
        <f>ROUND(Y796*Source!I889,9)</f>
        <v>3.1999999999999999E-5</v>
      </c>
      <c r="CY796">
        <f>AA796</f>
        <v>1945282.38</v>
      </c>
      <c r="CZ796">
        <f>AE796</f>
        <v>1945282.38</v>
      </c>
      <c r="DA796">
        <f>AI796</f>
        <v>1</v>
      </c>
      <c r="DB796">
        <f>ROUND((ROUND(AT796*CZ796,2)*1),6)</f>
        <v>3.89</v>
      </c>
      <c r="DC796">
        <f>ROUND((ROUND(AT796*AG796,2)*1),6)</f>
        <v>0</v>
      </c>
      <c r="DD796" t="s">
        <v>3</v>
      </c>
      <c r="DE796" t="s">
        <v>3</v>
      </c>
      <c r="DF796">
        <f t="shared" si="152"/>
        <v>62.25</v>
      </c>
      <c r="DG796">
        <f t="shared" si="153"/>
        <v>0</v>
      </c>
      <c r="DH796">
        <f t="shared" si="154"/>
        <v>0</v>
      </c>
      <c r="DI796">
        <f t="shared" si="155"/>
        <v>0</v>
      </c>
      <c r="DJ796">
        <f>DF796</f>
        <v>62.25</v>
      </c>
      <c r="DK796">
        <v>0</v>
      </c>
      <c r="DL796" t="s">
        <v>3</v>
      </c>
      <c r="DM796">
        <v>0</v>
      </c>
      <c r="DN796" t="s">
        <v>3</v>
      </c>
      <c r="DO796">
        <v>0</v>
      </c>
    </row>
    <row r="797" spans="1:119" x14ac:dyDescent="0.2">
      <c r="A797">
        <f>ROW(Source!A889)</f>
        <v>889</v>
      </c>
      <c r="B797">
        <v>150194011</v>
      </c>
      <c r="C797">
        <v>150198189</v>
      </c>
      <c r="D797">
        <v>147297319</v>
      </c>
      <c r="E797">
        <v>1</v>
      </c>
      <c r="F797">
        <v>1</v>
      </c>
      <c r="G797">
        <v>35</v>
      </c>
      <c r="H797">
        <v>3</v>
      </c>
      <c r="I797" t="s">
        <v>738</v>
      </c>
      <c r="J797" t="s">
        <v>739</v>
      </c>
      <c r="K797" t="s">
        <v>740</v>
      </c>
      <c r="L797">
        <v>1346</v>
      </c>
      <c r="N797">
        <v>1009</v>
      </c>
      <c r="O797" t="s">
        <v>741</v>
      </c>
      <c r="P797" t="s">
        <v>741</v>
      </c>
      <c r="Q797">
        <v>1</v>
      </c>
      <c r="W797">
        <v>0</v>
      </c>
      <c r="X797">
        <v>1286462142</v>
      </c>
      <c r="Y797">
        <f>(AT797*1)</f>
        <v>4.0000000000000001E-3</v>
      </c>
      <c r="AA797">
        <v>412.97</v>
      </c>
      <c r="AB797">
        <v>0</v>
      </c>
      <c r="AC797">
        <v>0</v>
      </c>
      <c r="AD797">
        <v>0</v>
      </c>
      <c r="AE797">
        <v>412.97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1</v>
      </c>
      <c r="AL797">
        <v>1</v>
      </c>
      <c r="AM797">
        <v>-2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3</v>
      </c>
      <c r="AT797">
        <v>4.0000000000000001E-3</v>
      </c>
      <c r="AU797" t="s">
        <v>21</v>
      </c>
      <c r="AV797">
        <v>0</v>
      </c>
      <c r="AW797">
        <v>2</v>
      </c>
      <c r="AX797">
        <v>150198207</v>
      </c>
      <c r="AY797">
        <v>1</v>
      </c>
      <c r="AZ797">
        <v>0</v>
      </c>
      <c r="BA797">
        <v>797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V797">
        <v>0</v>
      </c>
      <c r="CW797">
        <v>0</v>
      </c>
      <c r="CX797">
        <f>ROUND(Y797*Source!I889,9)</f>
        <v>6.4000000000000001E-2</v>
      </c>
      <c r="CY797">
        <f>AA797</f>
        <v>412.97</v>
      </c>
      <c r="CZ797">
        <f>AE797</f>
        <v>412.97</v>
      </c>
      <c r="DA797">
        <f>AI797</f>
        <v>1</v>
      </c>
      <c r="DB797">
        <f>ROUND((ROUND(AT797*CZ797,2)*1),6)</f>
        <v>1.65</v>
      </c>
      <c r="DC797">
        <f>ROUND((ROUND(AT797*AG797,2)*1),6)</f>
        <v>0</v>
      </c>
      <c r="DD797" t="s">
        <v>3</v>
      </c>
      <c r="DE797" t="s">
        <v>3</v>
      </c>
      <c r="DF797">
        <f t="shared" si="152"/>
        <v>26.43</v>
      </c>
      <c r="DG797">
        <f t="shared" si="153"/>
        <v>0</v>
      </c>
      <c r="DH797">
        <f t="shared" si="154"/>
        <v>0</v>
      </c>
      <c r="DI797">
        <f t="shared" si="155"/>
        <v>0</v>
      </c>
      <c r="DJ797">
        <f>DF797</f>
        <v>26.43</v>
      </c>
      <c r="DK797">
        <v>0</v>
      </c>
      <c r="DL797" t="s">
        <v>3</v>
      </c>
      <c r="DM797">
        <v>0</v>
      </c>
      <c r="DN797" t="s">
        <v>3</v>
      </c>
      <c r="DO797">
        <v>0</v>
      </c>
    </row>
    <row r="798" spans="1:119" x14ac:dyDescent="0.2">
      <c r="A798">
        <f>ROW(Source!A889)</f>
        <v>889</v>
      </c>
      <c r="B798">
        <v>150194011</v>
      </c>
      <c r="C798">
        <v>150198189</v>
      </c>
      <c r="D798">
        <v>147297226</v>
      </c>
      <c r="E798">
        <v>1</v>
      </c>
      <c r="F798">
        <v>1</v>
      </c>
      <c r="G798">
        <v>35</v>
      </c>
      <c r="H798">
        <v>3</v>
      </c>
      <c r="I798" t="s">
        <v>742</v>
      </c>
      <c r="J798" t="s">
        <v>743</v>
      </c>
      <c r="K798" t="s">
        <v>744</v>
      </c>
      <c r="L798">
        <v>1346</v>
      </c>
      <c r="N798">
        <v>1009</v>
      </c>
      <c r="O798" t="s">
        <v>741</v>
      </c>
      <c r="P798" t="s">
        <v>741</v>
      </c>
      <c r="Q798">
        <v>1</v>
      </c>
      <c r="W798">
        <v>0</v>
      </c>
      <c r="X798">
        <v>-1814974188</v>
      </c>
      <c r="Y798">
        <f>(AT798*1)</f>
        <v>2E-3</v>
      </c>
      <c r="AA798">
        <v>271.95999999999998</v>
      </c>
      <c r="AB798">
        <v>0</v>
      </c>
      <c r="AC798">
        <v>0</v>
      </c>
      <c r="AD798">
        <v>0</v>
      </c>
      <c r="AE798">
        <v>271.95999999999998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M798">
        <v>-2</v>
      </c>
      <c r="AN798">
        <v>0</v>
      </c>
      <c r="AO798">
        <v>1</v>
      </c>
      <c r="AP798">
        <v>1</v>
      </c>
      <c r="AQ798">
        <v>0</v>
      </c>
      <c r="AR798">
        <v>0</v>
      </c>
      <c r="AS798" t="s">
        <v>3</v>
      </c>
      <c r="AT798">
        <v>2E-3</v>
      </c>
      <c r="AU798" t="s">
        <v>21</v>
      </c>
      <c r="AV798">
        <v>0</v>
      </c>
      <c r="AW798">
        <v>2</v>
      </c>
      <c r="AX798">
        <v>150198208</v>
      </c>
      <c r="AY798">
        <v>1</v>
      </c>
      <c r="AZ798">
        <v>0</v>
      </c>
      <c r="BA798">
        <v>798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V798">
        <v>0</v>
      </c>
      <c r="CW798">
        <v>0</v>
      </c>
      <c r="CX798">
        <f>ROUND(Y798*Source!I889,9)</f>
        <v>3.2000000000000001E-2</v>
      </c>
      <c r="CY798">
        <f>AA798</f>
        <v>271.95999999999998</v>
      </c>
      <c r="CZ798">
        <f>AE798</f>
        <v>271.95999999999998</v>
      </c>
      <c r="DA798">
        <f>AI798</f>
        <v>1</v>
      </c>
      <c r="DB798">
        <f>ROUND((ROUND(AT798*CZ798,2)*1),6)</f>
        <v>0.54</v>
      </c>
      <c r="DC798">
        <f>ROUND((ROUND(AT798*AG798,2)*1),6)</f>
        <v>0</v>
      </c>
      <c r="DD798" t="s">
        <v>3</v>
      </c>
      <c r="DE798" t="s">
        <v>3</v>
      </c>
      <c r="DF798">
        <f t="shared" si="152"/>
        <v>8.6999999999999993</v>
      </c>
      <c r="DG798">
        <f t="shared" si="153"/>
        <v>0</v>
      </c>
      <c r="DH798">
        <f t="shared" si="154"/>
        <v>0</v>
      </c>
      <c r="DI798">
        <f t="shared" si="155"/>
        <v>0</v>
      </c>
      <c r="DJ798">
        <f>DF798</f>
        <v>8.6999999999999993</v>
      </c>
      <c r="DK798">
        <v>0</v>
      </c>
      <c r="DL798" t="s">
        <v>3</v>
      </c>
      <c r="DM798">
        <v>0</v>
      </c>
      <c r="DN798" t="s">
        <v>3</v>
      </c>
      <c r="DO798">
        <v>0</v>
      </c>
    </row>
    <row r="799" spans="1:119" x14ac:dyDescent="0.2">
      <c r="A799">
        <f>ROW(Source!A889)</f>
        <v>889</v>
      </c>
      <c r="B799">
        <v>150194011</v>
      </c>
      <c r="C799">
        <v>150198189</v>
      </c>
      <c r="D799">
        <v>147297256</v>
      </c>
      <c r="E799">
        <v>1</v>
      </c>
      <c r="F799">
        <v>1</v>
      </c>
      <c r="G799">
        <v>35</v>
      </c>
      <c r="H799">
        <v>3</v>
      </c>
      <c r="I799" t="s">
        <v>745</v>
      </c>
      <c r="J799" t="s">
        <v>746</v>
      </c>
      <c r="K799" t="s">
        <v>747</v>
      </c>
      <c r="L799">
        <v>1346</v>
      </c>
      <c r="N799">
        <v>1009</v>
      </c>
      <c r="O799" t="s">
        <v>741</v>
      </c>
      <c r="P799" t="s">
        <v>741</v>
      </c>
      <c r="Q799">
        <v>1</v>
      </c>
      <c r="W799">
        <v>0</v>
      </c>
      <c r="X799">
        <v>-1116031774</v>
      </c>
      <c r="Y799">
        <f>(AT799*1)</f>
        <v>3.5000000000000001E-3</v>
      </c>
      <c r="AA799">
        <v>404.48</v>
      </c>
      <c r="AB799">
        <v>0</v>
      </c>
      <c r="AC799">
        <v>0</v>
      </c>
      <c r="AD799">
        <v>0</v>
      </c>
      <c r="AE799">
        <v>404.48</v>
      </c>
      <c r="AF799">
        <v>0</v>
      </c>
      <c r="AG799">
        <v>0</v>
      </c>
      <c r="AH799">
        <v>0</v>
      </c>
      <c r="AI799">
        <v>1</v>
      </c>
      <c r="AJ799">
        <v>1</v>
      </c>
      <c r="AK799">
        <v>1</v>
      </c>
      <c r="AL799">
        <v>1</v>
      </c>
      <c r="AM799">
        <v>-2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3</v>
      </c>
      <c r="AT799">
        <v>3.5000000000000001E-3</v>
      </c>
      <c r="AU799" t="s">
        <v>21</v>
      </c>
      <c r="AV799">
        <v>0</v>
      </c>
      <c r="AW799">
        <v>2</v>
      </c>
      <c r="AX799">
        <v>150198209</v>
      </c>
      <c r="AY799">
        <v>1</v>
      </c>
      <c r="AZ799">
        <v>0</v>
      </c>
      <c r="BA799">
        <v>799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V799">
        <v>0</v>
      </c>
      <c r="CW799">
        <v>0</v>
      </c>
      <c r="CX799">
        <f>ROUND(Y799*Source!I889,9)</f>
        <v>5.6000000000000001E-2</v>
      </c>
      <c r="CY799">
        <f>AA799</f>
        <v>404.48</v>
      </c>
      <c r="CZ799">
        <f>AE799</f>
        <v>404.48</v>
      </c>
      <c r="DA799">
        <f>AI799</f>
        <v>1</v>
      </c>
      <c r="DB799">
        <f>ROUND((ROUND(AT799*CZ799,2)*1),6)</f>
        <v>1.42</v>
      </c>
      <c r="DC799">
        <f>ROUND((ROUND(AT799*AG799,2)*1),6)</f>
        <v>0</v>
      </c>
      <c r="DD799" t="s">
        <v>3</v>
      </c>
      <c r="DE799" t="s">
        <v>3</v>
      </c>
      <c r="DF799">
        <f t="shared" si="152"/>
        <v>22.65</v>
      </c>
      <c r="DG799">
        <f t="shared" si="153"/>
        <v>0</v>
      </c>
      <c r="DH799">
        <f t="shared" si="154"/>
        <v>0</v>
      </c>
      <c r="DI799">
        <f t="shared" si="155"/>
        <v>0</v>
      </c>
      <c r="DJ799">
        <f>DF799</f>
        <v>22.65</v>
      </c>
      <c r="DK799">
        <v>0</v>
      </c>
      <c r="DL799" t="s">
        <v>3</v>
      </c>
      <c r="DM799">
        <v>0</v>
      </c>
      <c r="DN799" t="s">
        <v>3</v>
      </c>
      <c r="DO799">
        <v>0</v>
      </c>
    </row>
    <row r="800" spans="1:119" x14ac:dyDescent="0.2">
      <c r="A800">
        <f>ROW(Source!A889)</f>
        <v>889</v>
      </c>
      <c r="B800">
        <v>150194011</v>
      </c>
      <c r="C800">
        <v>150198189</v>
      </c>
      <c r="D800">
        <v>147297361</v>
      </c>
      <c r="E800">
        <v>1</v>
      </c>
      <c r="F800">
        <v>1</v>
      </c>
      <c r="G800">
        <v>35</v>
      </c>
      <c r="H800">
        <v>3</v>
      </c>
      <c r="I800" t="s">
        <v>748</v>
      </c>
      <c r="J800" t="s">
        <v>749</v>
      </c>
      <c r="K800" t="s">
        <v>750</v>
      </c>
      <c r="L800">
        <v>1327</v>
      </c>
      <c r="N800">
        <v>1005</v>
      </c>
      <c r="O800" t="s">
        <v>751</v>
      </c>
      <c r="P800" t="s">
        <v>751</v>
      </c>
      <c r="Q800">
        <v>1</v>
      </c>
      <c r="W800">
        <v>0</v>
      </c>
      <c r="X800">
        <v>1402440005</v>
      </c>
      <c r="Y800">
        <f>(AT800*1)</f>
        <v>0.02</v>
      </c>
      <c r="AA800">
        <v>48.08</v>
      </c>
      <c r="AB800">
        <v>0</v>
      </c>
      <c r="AC800">
        <v>0</v>
      </c>
      <c r="AD800">
        <v>0</v>
      </c>
      <c r="AE800">
        <v>48.08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M800">
        <v>-2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3</v>
      </c>
      <c r="AT800">
        <v>0.02</v>
      </c>
      <c r="AU800" t="s">
        <v>21</v>
      </c>
      <c r="AV800">
        <v>0</v>
      </c>
      <c r="AW800">
        <v>2</v>
      </c>
      <c r="AX800">
        <v>150198210</v>
      </c>
      <c r="AY800">
        <v>1</v>
      </c>
      <c r="AZ800">
        <v>0</v>
      </c>
      <c r="BA800">
        <v>800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V800">
        <v>0</v>
      </c>
      <c r="CW800">
        <v>0</v>
      </c>
      <c r="CX800">
        <f>ROUND(Y800*Source!I889,9)</f>
        <v>0.32</v>
      </c>
      <c r="CY800">
        <f>AA800</f>
        <v>48.08</v>
      </c>
      <c r="CZ800">
        <f>AE800</f>
        <v>48.08</v>
      </c>
      <c r="DA800">
        <f>AI800</f>
        <v>1</v>
      </c>
      <c r="DB800">
        <f>ROUND((ROUND(AT800*CZ800,2)*1),6)</f>
        <v>0.96</v>
      </c>
      <c r="DC800">
        <f>ROUND((ROUND(AT800*AG800,2)*1),6)</f>
        <v>0</v>
      </c>
      <c r="DD800" t="s">
        <v>3</v>
      </c>
      <c r="DE800" t="s">
        <v>3</v>
      </c>
      <c r="DF800">
        <f t="shared" si="152"/>
        <v>15.39</v>
      </c>
      <c r="DG800">
        <f t="shared" si="153"/>
        <v>0</v>
      </c>
      <c r="DH800">
        <f t="shared" si="154"/>
        <v>0</v>
      </c>
      <c r="DI800">
        <f t="shared" si="155"/>
        <v>0</v>
      </c>
      <c r="DJ800">
        <f>DF800</f>
        <v>15.39</v>
      </c>
      <c r="DK800">
        <v>0</v>
      </c>
      <c r="DL800" t="s">
        <v>3</v>
      </c>
      <c r="DM800">
        <v>0</v>
      </c>
      <c r="DN800" t="s">
        <v>3</v>
      </c>
      <c r="DO800">
        <v>0</v>
      </c>
    </row>
    <row r="801" spans="1:119" x14ac:dyDescent="0.2">
      <c r="A801">
        <f>ROW(Source!A890)</f>
        <v>890</v>
      </c>
      <c r="B801">
        <v>150194011</v>
      </c>
      <c r="C801">
        <v>150198211</v>
      </c>
      <c r="D801">
        <v>147282019</v>
      </c>
      <c r="E801">
        <v>35</v>
      </c>
      <c r="F801">
        <v>1</v>
      </c>
      <c r="G801">
        <v>35</v>
      </c>
      <c r="H801">
        <v>1</v>
      </c>
      <c r="I801" t="s">
        <v>727</v>
      </c>
      <c r="J801" t="s">
        <v>3</v>
      </c>
      <c r="K801" t="s">
        <v>728</v>
      </c>
      <c r="L801">
        <v>1191</v>
      </c>
      <c r="N801">
        <v>1013</v>
      </c>
      <c r="O801" t="s">
        <v>729</v>
      </c>
      <c r="P801" t="s">
        <v>729</v>
      </c>
      <c r="Q801">
        <v>1</v>
      </c>
      <c r="W801">
        <v>0</v>
      </c>
      <c r="X801">
        <v>476480486</v>
      </c>
      <c r="Y801">
        <f>((AT801*0.75)*11)</f>
        <v>1.2374999999999998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M801">
        <v>-2</v>
      </c>
      <c r="AN801">
        <v>0</v>
      </c>
      <c r="AO801">
        <v>1</v>
      </c>
      <c r="AP801">
        <v>1</v>
      </c>
      <c r="AQ801">
        <v>0</v>
      </c>
      <c r="AR801">
        <v>0</v>
      </c>
      <c r="AS801" t="s">
        <v>3</v>
      </c>
      <c r="AT801">
        <v>0.15</v>
      </c>
      <c r="AU801" t="s">
        <v>32</v>
      </c>
      <c r="AV801">
        <v>1</v>
      </c>
      <c r="AW801">
        <v>2</v>
      </c>
      <c r="AX801">
        <v>150198220</v>
      </c>
      <c r="AY801">
        <v>1</v>
      </c>
      <c r="AZ801">
        <v>0</v>
      </c>
      <c r="BA801">
        <v>801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U801">
        <f>ROUND(AT801*Source!I890*AH801*AL801,2)</f>
        <v>0</v>
      </c>
      <c r="CV801">
        <f>ROUND(Y801*Source!I890,9)</f>
        <v>188.1</v>
      </c>
      <c r="CW801">
        <v>0</v>
      </c>
      <c r="CX801">
        <f>ROUND(Y801*Source!I890,9)</f>
        <v>188.1</v>
      </c>
      <c r="CY801">
        <f>AD801</f>
        <v>0</v>
      </c>
      <c r="CZ801">
        <f>AH801</f>
        <v>0</v>
      </c>
      <c r="DA801">
        <f>AL801</f>
        <v>1</v>
      </c>
      <c r="DB801">
        <f>ROUND(((ROUND(AT801*CZ801,2)*0.75)*11),6)</f>
        <v>0</v>
      </c>
      <c r="DC801">
        <f>ROUND(((ROUND(AT801*AG801,2)*0.75)*11),6)</f>
        <v>0</v>
      </c>
      <c r="DD801" t="s">
        <v>3</v>
      </c>
      <c r="DE801" t="s">
        <v>3</v>
      </c>
      <c r="DF801">
        <f t="shared" si="152"/>
        <v>0</v>
      </c>
      <c r="DG801">
        <f t="shared" si="153"/>
        <v>0</v>
      </c>
      <c r="DH801">
        <f t="shared" si="154"/>
        <v>0</v>
      </c>
      <c r="DI801">
        <f t="shared" si="155"/>
        <v>0</v>
      </c>
      <c r="DJ801">
        <f>DI801</f>
        <v>0</v>
      </c>
      <c r="DK801">
        <v>0</v>
      </c>
      <c r="DL801" t="s">
        <v>3</v>
      </c>
      <c r="DM801">
        <v>0</v>
      </c>
      <c r="DN801" t="s">
        <v>3</v>
      </c>
      <c r="DO801">
        <v>0</v>
      </c>
    </row>
    <row r="802" spans="1:119" x14ac:dyDescent="0.2">
      <c r="A802">
        <f>ROW(Source!A890)</f>
        <v>890</v>
      </c>
      <c r="B802">
        <v>150194011</v>
      </c>
      <c r="C802">
        <v>150198211</v>
      </c>
      <c r="D802">
        <v>147295400</v>
      </c>
      <c r="E802">
        <v>1</v>
      </c>
      <c r="F802">
        <v>1</v>
      </c>
      <c r="G802">
        <v>35</v>
      </c>
      <c r="H802">
        <v>2</v>
      </c>
      <c r="I802" t="s">
        <v>730</v>
      </c>
      <c r="J802" t="s">
        <v>731</v>
      </c>
      <c r="K802" t="s">
        <v>732</v>
      </c>
      <c r="L802">
        <v>1368</v>
      </c>
      <c r="N802">
        <v>1011</v>
      </c>
      <c r="O802" t="s">
        <v>733</v>
      </c>
      <c r="P802" t="s">
        <v>733</v>
      </c>
      <c r="Q802">
        <v>1</v>
      </c>
      <c r="W802">
        <v>0</v>
      </c>
      <c r="X802">
        <v>-1123321947</v>
      </c>
      <c r="Y802">
        <f>((AT802*0.75)*11)</f>
        <v>0.57750000000000001</v>
      </c>
      <c r="AA802">
        <v>0</v>
      </c>
      <c r="AB802">
        <v>789.86</v>
      </c>
      <c r="AC802">
        <v>515.51</v>
      </c>
      <c r="AD802">
        <v>0</v>
      </c>
      <c r="AE802">
        <v>0</v>
      </c>
      <c r="AF802">
        <v>789.86</v>
      </c>
      <c r="AG802">
        <v>515.51</v>
      </c>
      <c r="AH802">
        <v>0</v>
      </c>
      <c r="AI802">
        <v>1</v>
      </c>
      <c r="AJ802">
        <v>1</v>
      </c>
      <c r="AK802">
        <v>1</v>
      </c>
      <c r="AL802">
        <v>1</v>
      </c>
      <c r="AM802">
        <v>-2</v>
      </c>
      <c r="AN802">
        <v>0</v>
      </c>
      <c r="AO802">
        <v>1</v>
      </c>
      <c r="AP802">
        <v>1</v>
      </c>
      <c r="AQ802">
        <v>0</v>
      </c>
      <c r="AR802">
        <v>0</v>
      </c>
      <c r="AS802" t="s">
        <v>3</v>
      </c>
      <c r="AT802">
        <v>7.0000000000000007E-2</v>
      </c>
      <c r="AU802" t="s">
        <v>32</v>
      </c>
      <c r="AV802">
        <v>0</v>
      </c>
      <c r="AW802">
        <v>2</v>
      </c>
      <c r="AX802">
        <v>150198221</v>
      </c>
      <c r="AY802">
        <v>1</v>
      </c>
      <c r="AZ802">
        <v>0</v>
      </c>
      <c r="BA802">
        <v>802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V802">
        <v>0</v>
      </c>
      <c r="CW802">
        <f>ROUND(Y802*Source!I890,9)</f>
        <v>87.78</v>
      </c>
      <c r="CX802">
        <f>ROUND(Y802*Source!I890,9)</f>
        <v>87.78</v>
      </c>
      <c r="CY802">
        <f>AB802</f>
        <v>789.86</v>
      </c>
      <c r="CZ802">
        <f>AF802</f>
        <v>789.86</v>
      </c>
      <c r="DA802">
        <f>AJ802</f>
        <v>1</v>
      </c>
      <c r="DB802">
        <f>ROUND(((ROUND(AT802*CZ802,2)*0.75)*11),6)</f>
        <v>456.14249999999998</v>
      </c>
      <c r="DC802">
        <f>ROUND(((ROUND(AT802*AG802,2)*0.75)*11),6)</f>
        <v>297.74250000000001</v>
      </c>
      <c r="DD802" t="s">
        <v>3</v>
      </c>
      <c r="DE802" t="s">
        <v>3</v>
      </c>
      <c r="DF802">
        <f t="shared" si="152"/>
        <v>0</v>
      </c>
      <c r="DG802">
        <f t="shared" si="153"/>
        <v>69333.91</v>
      </c>
      <c r="DH802">
        <f t="shared" si="154"/>
        <v>45251.47</v>
      </c>
      <c r="DI802">
        <f t="shared" si="155"/>
        <v>0</v>
      </c>
      <c r="DJ802">
        <f>DG802</f>
        <v>69333.91</v>
      </c>
      <c r="DK802">
        <v>0</v>
      </c>
      <c r="DL802" t="s">
        <v>3</v>
      </c>
      <c r="DM802">
        <v>0</v>
      </c>
      <c r="DN802" t="s">
        <v>3</v>
      </c>
      <c r="DO802">
        <v>0</v>
      </c>
    </row>
    <row r="803" spans="1:119" x14ac:dyDescent="0.2">
      <c r="A803">
        <f>ROW(Source!A890)</f>
        <v>890</v>
      </c>
      <c r="B803">
        <v>150194011</v>
      </c>
      <c r="C803">
        <v>150198211</v>
      </c>
      <c r="D803">
        <v>147297361</v>
      </c>
      <c r="E803">
        <v>1</v>
      </c>
      <c r="F803">
        <v>1</v>
      </c>
      <c r="G803">
        <v>35</v>
      </c>
      <c r="H803">
        <v>3</v>
      </c>
      <c r="I803" t="s">
        <v>748</v>
      </c>
      <c r="J803" t="s">
        <v>749</v>
      </c>
      <c r="K803" t="s">
        <v>750</v>
      </c>
      <c r="L803">
        <v>1327</v>
      </c>
      <c r="N803">
        <v>1005</v>
      </c>
      <c r="O803" t="s">
        <v>751</v>
      </c>
      <c r="P803" t="s">
        <v>751</v>
      </c>
      <c r="Q803">
        <v>1</v>
      </c>
      <c r="W803">
        <v>0</v>
      </c>
      <c r="X803">
        <v>1402440005</v>
      </c>
      <c r="Y803">
        <f>((AT803*1)*11)</f>
        <v>0.55000000000000004</v>
      </c>
      <c r="AA803">
        <v>48.08</v>
      </c>
      <c r="AB803">
        <v>0</v>
      </c>
      <c r="AC803">
        <v>0</v>
      </c>
      <c r="AD803">
        <v>0</v>
      </c>
      <c r="AE803">
        <v>48.08</v>
      </c>
      <c r="AF803">
        <v>0</v>
      </c>
      <c r="AG803">
        <v>0</v>
      </c>
      <c r="AH803">
        <v>0</v>
      </c>
      <c r="AI803">
        <v>1</v>
      </c>
      <c r="AJ803">
        <v>1</v>
      </c>
      <c r="AK803">
        <v>1</v>
      </c>
      <c r="AL803">
        <v>1</v>
      </c>
      <c r="AM803">
        <v>-2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3</v>
      </c>
      <c r="AT803">
        <v>0.05</v>
      </c>
      <c r="AU803" t="s">
        <v>31</v>
      </c>
      <c r="AV803">
        <v>0</v>
      </c>
      <c r="AW803">
        <v>2</v>
      </c>
      <c r="AX803">
        <v>150198222</v>
      </c>
      <c r="AY803">
        <v>1</v>
      </c>
      <c r="AZ803">
        <v>0</v>
      </c>
      <c r="BA803">
        <v>803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V803">
        <v>0</v>
      </c>
      <c r="CW803">
        <v>0</v>
      </c>
      <c r="CX803">
        <f>ROUND(Y803*Source!I890,9)</f>
        <v>83.6</v>
      </c>
      <c r="CY803">
        <f>AA803</f>
        <v>48.08</v>
      </c>
      <c r="CZ803">
        <f>AE803</f>
        <v>48.08</v>
      </c>
      <c r="DA803">
        <f>AI803</f>
        <v>1</v>
      </c>
      <c r="DB803">
        <f>ROUND(((ROUND(AT803*CZ803,2)*1)*11),6)</f>
        <v>26.4</v>
      </c>
      <c r="DC803">
        <f>ROUND(((ROUND(AT803*AG803,2)*1)*11),6)</f>
        <v>0</v>
      </c>
      <c r="DD803" t="s">
        <v>3</v>
      </c>
      <c r="DE803" t="s">
        <v>3</v>
      </c>
      <c r="DF803">
        <f t="shared" si="152"/>
        <v>4019.49</v>
      </c>
      <c r="DG803">
        <f t="shared" si="153"/>
        <v>0</v>
      </c>
      <c r="DH803">
        <f t="shared" si="154"/>
        <v>0</v>
      </c>
      <c r="DI803">
        <f t="shared" si="155"/>
        <v>0</v>
      </c>
      <c r="DJ803">
        <f>DF803</f>
        <v>4019.49</v>
      </c>
      <c r="DK803">
        <v>0</v>
      </c>
      <c r="DL803" t="s">
        <v>3</v>
      </c>
      <c r="DM803">
        <v>0</v>
      </c>
      <c r="DN803" t="s">
        <v>3</v>
      </c>
      <c r="DO803">
        <v>0</v>
      </c>
    </row>
    <row r="804" spans="1:119" x14ac:dyDescent="0.2">
      <c r="A804">
        <f>ROW(Source!A890)</f>
        <v>890</v>
      </c>
      <c r="B804">
        <v>150194011</v>
      </c>
      <c r="C804">
        <v>150198211</v>
      </c>
      <c r="D804">
        <v>147297367</v>
      </c>
      <c r="E804">
        <v>1</v>
      </c>
      <c r="F804">
        <v>1</v>
      </c>
      <c r="G804">
        <v>35</v>
      </c>
      <c r="H804">
        <v>3</v>
      </c>
      <c r="I804" t="s">
        <v>752</v>
      </c>
      <c r="J804" t="s">
        <v>753</v>
      </c>
      <c r="K804" t="s">
        <v>754</v>
      </c>
      <c r="L804">
        <v>1346</v>
      </c>
      <c r="N804">
        <v>1009</v>
      </c>
      <c r="O804" t="s">
        <v>741</v>
      </c>
      <c r="P804" t="s">
        <v>741</v>
      </c>
      <c r="Q804">
        <v>1</v>
      </c>
      <c r="W804">
        <v>0</v>
      </c>
      <c r="X804">
        <v>-20334964</v>
      </c>
      <c r="Y804">
        <f>((AT804*1)*11)</f>
        <v>0.11</v>
      </c>
      <c r="AA804">
        <v>29.29</v>
      </c>
      <c r="AB804">
        <v>0</v>
      </c>
      <c r="AC804">
        <v>0</v>
      </c>
      <c r="AD804">
        <v>0</v>
      </c>
      <c r="AE804">
        <v>29.29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M804">
        <v>-2</v>
      </c>
      <c r="AN804">
        <v>0</v>
      </c>
      <c r="AO804">
        <v>1</v>
      </c>
      <c r="AP804">
        <v>1</v>
      </c>
      <c r="AQ804">
        <v>0</v>
      </c>
      <c r="AR804">
        <v>0</v>
      </c>
      <c r="AS804" t="s">
        <v>3</v>
      </c>
      <c r="AT804">
        <v>0.01</v>
      </c>
      <c r="AU804" t="s">
        <v>31</v>
      </c>
      <c r="AV804">
        <v>0</v>
      </c>
      <c r="AW804">
        <v>2</v>
      </c>
      <c r="AX804">
        <v>150198223</v>
      </c>
      <c r="AY804">
        <v>1</v>
      </c>
      <c r="AZ804">
        <v>0</v>
      </c>
      <c r="BA804">
        <v>804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V804">
        <v>0</v>
      </c>
      <c r="CW804">
        <v>0</v>
      </c>
      <c r="CX804">
        <f>ROUND(Y804*Source!I890,9)</f>
        <v>16.72</v>
      </c>
      <c r="CY804">
        <f>AA804</f>
        <v>29.29</v>
      </c>
      <c r="CZ804">
        <f>AE804</f>
        <v>29.29</v>
      </c>
      <c r="DA804">
        <f>AI804</f>
        <v>1</v>
      </c>
      <c r="DB804">
        <f>ROUND(((ROUND(AT804*CZ804,2)*1)*11),6)</f>
        <v>3.19</v>
      </c>
      <c r="DC804">
        <f>ROUND(((ROUND(AT804*AG804,2)*1)*11),6)</f>
        <v>0</v>
      </c>
      <c r="DD804" t="s">
        <v>3</v>
      </c>
      <c r="DE804" t="s">
        <v>3</v>
      </c>
      <c r="DF804">
        <f t="shared" si="152"/>
        <v>489.73</v>
      </c>
      <c r="DG804">
        <f t="shared" si="153"/>
        <v>0</v>
      </c>
      <c r="DH804">
        <f t="shared" si="154"/>
        <v>0</v>
      </c>
      <c r="DI804">
        <f t="shared" si="155"/>
        <v>0</v>
      </c>
      <c r="DJ804">
        <f>DF804</f>
        <v>489.73</v>
      </c>
      <c r="DK804">
        <v>0</v>
      </c>
      <c r="DL804" t="s">
        <v>3</v>
      </c>
      <c r="DM804">
        <v>0</v>
      </c>
      <c r="DN804" t="s">
        <v>3</v>
      </c>
      <c r="DO804">
        <v>0</v>
      </c>
    </row>
    <row r="805" spans="1:119" x14ac:dyDescent="0.2">
      <c r="A805">
        <f>ROW(Source!A891)</f>
        <v>891</v>
      </c>
      <c r="B805">
        <v>150194011</v>
      </c>
      <c r="C805">
        <v>150198224</v>
      </c>
      <c r="D805">
        <v>147282019</v>
      </c>
      <c r="E805">
        <v>35</v>
      </c>
      <c r="F805">
        <v>1</v>
      </c>
      <c r="G805">
        <v>35</v>
      </c>
      <c r="H805">
        <v>1</v>
      </c>
      <c r="I805" t="s">
        <v>727</v>
      </c>
      <c r="J805" t="s">
        <v>3</v>
      </c>
      <c r="K805" t="s">
        <v>728</v>
      </c>
      <c r="L805">
        <v>1191</v>
      </c>
      <c r="N805">
        <v>1013</v>
      </c>
      <c r="O805" t="s">
        <v>729</v>
      </c>
      <c r="P805" t="s">
        <v>729</v>
      </c>
      <c r="Q805">
        <v>1</v>
      </c>
      <c r="W805">
        <v>0</v>
      </c>
      <c r="X805">
        <v>476480486</v>
      </c>
      <c r="Y805">
        <f>AT805</f>
        <v>1.24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M805">
        <v>-2</v>
      </c>
      <c r="AN805">
        <v>0</v>
      </c>
      <c r="AO805">
        <v>1</v>
      </c>
      <c r="AP805">
        <v>1</v>
      </c>
      <c r="AQ805">
        <v>0</v>
      </c>
      <c r="AR805">
        <v>0</v>
      </c>
      <c r="AS805" t="s">
        <v>3</v>
      </c>
      <c r="AT805">
        <v>1.24</v>
      </c>
      <c r="AU805" t="s">
        <v>3</v>
      </c>
      <c r="AV805">
        <v>1</v>
      </c>
      <c r="AW805">
        <v>2</v>
      </c>
      <c r="AX805">
        <v>150198233</v>
      </c>
      <c r="AY805">
        <v>1</v>
      </c>
      <c r="AZ805">
        <v>0</v>
      </c>
      <c r="BA805">
        <v>805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U805">
        <f>ROUND(AT805*Source!I891*AH805*AL805,2)</f>
        <v>0</v>
      </c>
      <c r="CV805">
        <f>ROUND(Y805*Source!I891,9)</f>
        <v>188.48</v>
      </c>
      <c r="CW805">
        <v>0</v>
      </c>
      <c r="CX805">
        <f>ROUND(Y805*Source!I891,9)</f>
        <v>188.48</v>
      </c>
      <c r="CY805">
        <f>AD805</f>
        <v>0</v>
      </c>
      <c r="CZ805">
        <f>AH805</f>
        <v>0</v>
      </c>
      <c r="DA805">
        <f>AL805</f>
        <v>1</v>
      </c>
      <c r="DB805">
        <f>ROUND(ROUND(AT805*CZ805,2),6)</f>
        <v>0</v>
      </c>
      <c r="DC805">
        <f>ROUND(ROUND(AT805*AG805,2),6)</f>
        <v>0</v>
      </c>
      <c r="DD805" t="s">
        <v>3</v>
      </c>
      <c r="DE805" t="s">
        <v>3</v>
      </c>
      <c r="DF805">
        <f t="shared" si="152"/>
        <v>0</v>
      </c>
      <c r="DG805">
        <f t="shared" si="153"/>
        <v>0</v>
      </c>
      <c r="DH805">
        <f t="shared" si="154"/>
        <v>0</v>
      </c>
      <c r="DI805">
        <f t="shared" si="155"/>
        <v>0</v>
      </c>
      <c r="DJ805">
        <f>DI805</f>
        <v>0</v>
      </c>
      <c r="DK805">
        <v>0</v>
      </c>
      <c r="DL805" t="s">
        <v>3</v>
      </c>
      <c r="DM805">
        <v>0</v>
      </c>
      <c r="DN805" t="s">
        <v>3</v>
      </c>
      <c r="DO805">
        <v>0</v>
      </c>
    </row>
    <row r="806" spans="1:119" x14ac:dyDescent="0.2">
      <c r="A806">
        <f>ROW(Source!A891)</f>
        <v>891</v>
      </c>
      <c r="B806">
        <v>150194011</v>
      </c>
      <c r="C806">
        <v>150198224</v>
      </c>
      <c r="D806">
        <v>147295400</v>
      </c>
      <c r="E806">
        <v>1</v>
      </c>
      <c r="F806">
        <v>1</v>
      </c>
      <c r="G806">
        <v>35</v>
      </c>
      <c r="H806">
        <v>2</v>
      </c>
      <c r="I806" t="s">
        <v>730</v>
      </c>
      <c r="J806" t="s">
        <v>731</v>
      </c>
      <c r="K806" t="s">
        <v>732</v>
      </c>
      <c r="L806">
        <v>1368</v>
      </c>
      <c r="N806">
        <v>1011</v>
      </c>
      <c r="O806" t="s">
        <v>733</v>
      </c>
      <c r="P806" t="s">
        <v>733</v>
      </c>
      <c r="Q806">
        <v>1</v>
      </c>
      <c r="W806">
        <v>0</v>
      </c>
      <c r="X806">
        <v>-1123321947</v>
      </c>
      <c r="Y806">
        <f>AT806</f>
        <v>0.54</v>
      </c>
      <c r="AA806">
        <v>0</v>
      </c>
      <c r="AB806">
        <v>789.86</v>
      </c>
      <c r="AC806">
        <v>515.51</v>
      </c>
      <c r="AD806">
        <v>0</v>
      </c>
      <c r="AE806">
        <v>0</v>
      </c>
      <c r="AF806">
        <v>789.86</v>
      </c>
      <c r="AG806">
        <v>515.51</v>
      </c>
      <c r="AH806">
        <v>0</v>
      </c>
      <c r="AI806">
        <v>1</v>
      </c>
      <c r="AJ806">
        <v>1</v>
      </c>
      <c r="AK806">
        <v>1</v>
      </c>
      <c r="AL806">
        <v>1</v>
      </c>
      <c r="AM806">
        <v>-2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3</v>
      </c>
      <c r="AT806">
        <v>0.54</v>
      </c>
      <c r="AU806" t="s">
        <v>3</v>
      </c>
      <c r="AV806">
        <v>0</v>
      </c>
      <c r="AW806">
        <v>2</v>
      </c>
      <c r="AX806">
        <v>150198234</v>
      </c>
      <c r="AY806">
        <v>1</v>
      </c>
      <c r="AZ806">
        <v>0</v>
      </c>
      <c r="BA806">
        <v>806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V806">
        <v>0</v>
      </c>
      <c r="CW806">
        <f>ROUND(Y806*Source!I891,9)</f>
        <v>82.08</v>
      </c>
      <c r="CX806">
        <f>ROUND(Y806*Source!I891,9)</f>
        <v>82.08</v>
      </c>
      <c r="CY806">
        <f>AB806</f>
        <v>789.86</v>
      </c>
      <c r="CZ806">
        <f>AF806</f>
        <v>789.86</v>
      </c>
      <c r="DA806">
        <f>AJ806</f>
        <v>1</v>
      </c>
      <c r="DB806">
        <f>ROUND(ROUND(AT806*CZ806,2),6)</f>
        <v>426.52</v>
      </c>
      <c r="DC806">
        <f>ROUND(ROUND(AT806*AG806,2),6)</f>
        <v>278.38</v>
      </c>
      <c r="DD806" t="s">
        <v>3</v>
      </c>
      <c r="DE806" t="s">
        <v>3</v>
      </c>
      <c r="DF806">
        <f t="shared" si="152"/>
        <v>0</v>
      </c>
      <c r="DG806">
        <f t="shared" si="153"/>
        <v>64831.71</v>
      </c>
      <c r="DH806">
        <f t="shared" si="154"/>
        <v>42313.06</v>
      </c>
      <c r="DI806">
        <f t="shared" si="155"/>
        <v>0</v>
      </c>
      <c r="DJ806">
        <f>DG806</f>
        <v>64831.71</v>
      </c>
      <c r="DK806">
        <v>0</v>
      </c>
      <c r="DL806" t="s">
        <v>3</v>
      </c>
      <c r="DM806">
        <v>0</v>
      </c>
      <c r="DN806" t="s">
        <v>3</v>
      </c>
      <c r="DO806">
        <v>0</v>
      </c>
    </row>
    <row r="807" spans="1:119" x14ac:dyDescent="0.2">
      <c r="A807">
        <f>ROW(Source!A891)</f>
        <v>891</v>
      </c>
      <c r="B807">
        <v>150194011</v>
      </c>
      <c r="C807">
        <v>150198224</v>
      </c>
      <c r="D807">
        <v>147297361</v>
      </c>
      <c r="E807">
        <v>1</v>
      </c>
      <c r="F807">
        <v>1</v>
      </c>
      <c r="G807">
        <v>35</v>
      </c>
      <c r="H807">
        <v>3</v>
      </c>
      <c r="I807" t="s">
        <v>748</v>
      </c>
      <c r="J807" t="s">
        <v>749</v>
      </c>
      <c r="K807" t="s">
        <v>750</v>
      </c>
      <c r="L807">
        <v>1327</v>
      </c>
      <c r="N807">
        <v>1005</v>
      </c>
      <c r="O807" t="s">
        <v>751</v>
      </c>
      <c r="P807" t="s">
        <v>751</v>
      </c>
      <c r="Q807">
        <v>1</v>
      </c>
      <c r="W807">
        <v>0</v>
      </c>
      <c r="X807">
        <v>1402440005</v>
      </c>
      <c r="Y807">
        <f>AT807</f>
        <v>0.1</v>
      </c>
      <c r="AA807">
        <v>48.08</v>
      </c>
      <c r="AB807">
        <v>0</v>
      </c>
      <c r="AC807">
        <v>0</v>
      </c>
      <c r="AD807">
        <v>0</v>
      </c>
      <c r="AE807">
        <v>48.08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M807">
        <v>-2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3</v>
      </c>
      <c r="AT807">
        <v>0.1</v>
      </c>
      <c r="AU807" t="s">
        <v>3</v>
      </c>
      <c r="AV807">
        <v>0</v>
      </c>
      <c r="AW807">
        <v>2</v>
      </c>
      <c r="AX807">
        <v>150198235</v>
      </c>
      <c r="AY807">
        <v>1</v>
      </c>
      <c r="AZ807">
        <v>0</v>
      </c>
      <c r="BA807">
        <v>807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V807">
        <v>0</v>
      </c>
      <c r="CW807">
        <v>0</v>
      </c>
      <c r="CX807">
        <f>ROUND(Y807*Source!I891,9)</f>
        <v>15.2</v>
      </c>
      <c r="CY807">
        <f>AA807</f>
        <v>48.08</v>
      </c>
      <c r="CZ807">
        <f>AE807</f>
        <v>48.08</v>
      </c>
      <c r="DA807">
        <f>AI807</f>
        <v>1</v>
      </c>
      <c r="DB807">
        <f>ROUND(ROUND(AT807*CZ807,2),6)</f>
        <v>4.8099999999999996</v>
      </c>
      <c r="DC807">
        <f>ROUND(ROUND(AT807*AG807,2),6)</f>
        <v>0</v>
      </c>
      <c r="DD807" t="s">
        <v>3</v>
      </c>
      <c r="DE807" t="s">
        <v>3</v>
      </c>
      <c r="DF807">
        <f t="shared" si="152"/>
        <v>730.82</v>
      </c>
      <c r="DG807">
        <f t="shared" si="153"/>
        <v>0</v>
      </c>
      <c r="DH807">
        <f t="shared" si="154"/>
        <v>0</v>
      </c>
      <c r="DI807">
        <f t="shared" si="155"/>
        <v>0</v>
      </c>
      <c r="DJ807">
        <f>DF807</f>
        <v>730.82</v>
      </c>
      <c r="DK807">
        <v>0</v>
      </c>
      <c r="DL807" t="s">
        <v>3</v>
      </c>
      <c r="DM807">
        <v>0</v>
      </c>
      <c r="DN807" t="s">
        <v>3</v>
      </c>
      <c r="DO807">
        <v>0</v>
      </c>
    </row>
    <row r="808" spans="1:119" x14ac:dyDescent="0.2">
      <c r="A808">
        <f>ROW(Source!A891)</f>
        <v>891</v>
      </c>
      <c r="B808">
        <v>150194011</v>
      </c>
      <c r="C808">
        <v>150198224</v>
      </c>
      <c r="D808">
        <v>147297367</v>
      </c>
      <c r="E808">
        <v>1</v>
      </c>
      <c r="F808">
        <v>1</v>
      </c>
      <c r="G808">
        <v>35</v>
      </c>
      <c r="H808">
        <v>3</v>
      </c>
      <c r="I808" t="s">
        <v>752</v>
      </c>
      <c r="J808" t="s">
        <v>753</v>
      </c>
      <c r="K808" t="s">
        <v>754</v>
      </c>
      <c r="L808">
        <v>1346</v>
      </c>
      <c r="N808">
        <v>1009</v>
      </c>
      <c r="O808" t="s">
        <v>741</v>
      </c>
      <c r="P808" t="s">
        <v>741</v>
      </c>
      <c r="Q808">
        <v>1</v>
      </c>
      <c r="W808">
        <v>0</v>
      </c>
      <c r="X808">
        <v>-20334964</v>
      </c>
      <c r="Y808">
        <f>AT808</f>
        <v>0.1</v>
      </c>
      <c r="AA808">
        <v>29.29</v>
      </c>
      <c r="AB808">
        <v>0</v>
      </c>
      <c r="AC808">
        <v>0</v>
      </c>
      <c r="AD808">
        <v>0</v>
      </c>
      <c r="AE808">
        <v>29.29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M808">
        <v>-2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3</v>
      </c>
      <c r="AT808">
        <v>0.1</v>
      </c>
      <c r="AU808" t="s">
        <v>3</v>
      </c>
      <c r="AV808">
        <v>0</v>
      </c>
      <c r="AW808">
        <v>2</v>
      </c>
      <c r="AX808">
        <v>150198236</v>
      </c>
      <c r="AY808">
        <v>1</v>
      </c>
      <c r="AZ808">
        <v>0</v>
      </c>
      <c r="BA808">
        <v>808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V808">
        <v>0</v>
      </c>
      <c r="CW808">
        <v>0</v>
      </c>
      <c r="CX808">
        <f>ROUND(Y808*Source!I891,9)</f>
        <v>15.2</v>
      </c>
      <c r="CY808">
        <f>AA808</f>
        <v>29.29</v>
      </c>
      <c r="CZ808">
        <f>AE808</f>
        <v>29.29</v>
      </c>
      <c r="DA808">
        <f>AI808</f>
        <v>1</v>
      </c>
      <c r="DB808">
        <f>ROUND(ROUND(AT808*CZ808,2),6)</f>
        <v>2.93</v>
      </c>
      <c r="DC808">
        <f>ROUND(ROUND(AT808*AG808,2),6)</f>
        <v>0</v>
      </c>
      <c r="DD808" t="s">
        <v>3</v>
      </c>
      <c r="DE808" t="s">
        <v>3</v>
      </c>
      <c r="DF808">
        <f t="shared" si="152"/>
        <v>445.21</v>
      </c>
      <c r="DG808">
        <f t="shared" si="153"/>
        <v>0</v>
      </c>
      <c r="DH808">
        <f t="shared" si="154"/>
        <v>0</v>
      </c>
      <c r="DI808">
        <f t="shared" si="155"/>
        <v>0</v>
      </c>
      <c r="DJ808">
        <f>DF808</f>
        <v>445.21</v>
      </c>
      <c r="DK808">
        <v>0</v>
      </c>
      <c r="DL808" t="s">
        <v>3</v>
      </c>
      <c r="DM808">
        <v>0</v>
      </c>
      <c r="DN808" t="s">
        <v>3</v>
      </c>
      <c r="DO808">
        <v>0</v>
      </c>
    </row>
    <row r="809" spans="1:119" x14ac:dyDescent="0.2">
      <c r="A809">
        <f>ROW(Source!A892)</f>
        <v>892</v>
      </c>
      <c r="B809">
        <v>150194011</v>
      </c>
      <c r="C809">
        <v>150198237</v>
      </c>
      <c r="D809">
        <v>147282019</v>
      </c>
      <c r="E809">
        <v>35</v>
      </c>
      <c r="F809">
        <v>1</v>
      </c>
      <c r="G809">
        <v>35</v>
      </c>
      <c r="H809">
        <v>1</v>
      </c>
      <c r="I809" t="s">
        <v>727</v>
      </c>
      <c r="J809" t="s">
        <v>3</v>
      </c>
      <c r="K809" t="s">
        <v>728</v>
      </c>
      <c r="L809">
        <v>1191</v>
      </c>
      <c r="N809">
        <v>1013</v>
      </c>
      <c r="O809" t="s">
        <v>729</v>
      </c>
      <c r="P809" t="s">
        <v>729</v>
      </c>
      <c r="Q809">
        <v>1</v>
      </c>
      <c r="W809">
        <v>0</v>
      </c>
      <c r="X809">
        <v>476480486</v>
      </c>
      <c r="Y809">
        <f>((AT809*0.75)*11)</f>
        <v>0.65999999999999992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M809">
        <v>-2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3</v>
      </c>
      <c r="AT809">
        <v>0.08</v>
      </c>
      <c r="AU809" t="s">
        <v>32</v>
      </c>
      <c r="AV809">
        <v>1</v>
      </c>
      <c r="AW809">
        <v>2</v>
      </c>
      <c r="AX809">
        <v>150198246</v>
      </c>
      <c r="AY809">
        <v>1</v>
      </c>
      <c r="AZ809">
        <v>0</v>
      </c>
      <c r="BA809">
        <v>809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U809">
        <f>ROUND(AT809*Source!I892*AH809*AL809,2)</f>
        <v>0</v>
      </c>
      <c r="CV809">
        <f>ROUND(Y809*Source!I892,9)</f>
        <v>3.3</v>
      </c>
      <c r="CW809">
        <v>0</v>
      </c>
      <c r="CX809">
        <f>ROUND(Y809*Source!I892,9)</f>
        <v>3.3</v>
      </c>
      <c r="CY809">
        <f>AD809</f>
        <v>0</v>
      </c>
      <c r="CZ809">
        <f>AH809</f>
        <v>0</v>
      </c>
      <c r="DA809">
        <f>AL809</f>
        <v>1</v>
      </c>
      <c r="DB809">
        <f>ROUND(((ROUND(AT809*CZ809,2)*0.75)*11),6)</f>
        <v>0</v>
      </c>
      <c r="DC809">
        <f>ROUND(((ROUND(AT809*AG809,2)*0.75)*11),6)</f>
        <v>0</v>
      </c>
      <c r="DD809" t="s">
        <v>3</v>
      </c>
      <c r="DE809" t="s">
        <v>3</v>
      </c>
      <c r="DF809">
        <f t="shared" si="152"/>
        <v>0</v>
      </c>
      <c r="DG809">
        <f t="shared" si="153"/>
        <v>0</v>
      </c>
      <c r="DH809">
        <f t="shared" si="154"/>
        <v>0</v>
      </c>
      <c r="DI809">
        <f t="shared" si="155"/>
        <v>0</v>
      </c>
      <c r="DJ809">
        <f>DI809</f>
        <v>0</v>
      </c>
      <c r="DK809">
        <v>0</v>
      </c>
      <c r="DL809" t="s">
        <v>3</v>
      </c>
      <c r="DM809">
        <v>0</v>
      </c>
      <c r="DN809" t="s">
        <v>3</v>
      </c>
      <c r="DO809">
        <v>0</v>
      </c>
    </row>
    <row r="810" spans="1:119" x14ac:dyDescent="0.2">
      <c r="A810">
        <f>ROW(Source!A892)</f>
        <v>892</v>
      </c>
      <c r="B810">
        <v>150194011</v>
      </c>
      <c r="C810">
        <v>150198237</v>
      </c>
      <c r="D810">
        <v>147295400</v>
      </c>
      <c r="E810">
        <v>1</v>
      </c>
      <c r="F810">
        <v>1</v>
      </c>
      <c r="G810">
        <v>35</v>
      </c>
      <c r="H810">
        <v>2</v>
      </c>
      <c r="I810" t="s">
        <v>730</v>
      </c>
      <c r="J810" t="s">
        <v>731</v>
      </c>
      <c r="K810" t="s">
        <v>732</v>
      </c>
      <c r="L810">
        <v>1368</v>
      </c>
      <c r="N810">
        <v>1011</v>
      </c>
      <c r="O810" t="s">
        <v>733</v>
      </c>
      <c r="P810" t="s">
        <v>733</v>
      </c>
      <c r="Q810">
        <v>1</v>
      </c>
      <c r="W810">
        <v>0</v>
      </c>
      <c r="X810">
        <v>-1123321947</v>
      </c>
      <c r="Y810">
        <f>((AT810*0.75)*11)</f>
        <v>3.3000000000000002E-2</v>
      </c>
      <c r="AA810">
        <v>0</v>
      </c>
      <c r="AB810">
        <v>789.86</v>
      </c>
      <c r="AC810">
        <v>515.51</v>
      </c>
      <c r="AD810">
        <v>0</v>
      </c>
      <c r="AE810">
        <v>0</v>
      </c>
      <c r="AF810">
        <v>789.86</v>
      </c>
      <c r="AG810">
        <v>515.51</v>
      </c>
      <c r="AH810">
        <v>0</v>
      </c>
      <c r="AI810">
        <v>1</v>
      </c>
      <c r="AJ810">
        <v>1</v>
      </c>
      <c r="AK810">
        <v>1</v>
      </c>
      <c r="AL810">
        <v>1</v>
      </c>
      <c r="AM810">
        <v>-2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3</v>
      </c>
      <c r="AT810">
        <v>4.0000000000000001E-3</v>
      </c>
      <c r="AU810" t="s">
        <v>32</v>
      </c>
      <c r="AV810">
        <v>0</v>
      </c>
      <c r="AW810">
        <v>2</v>
      </c>
      <c r="AX810">
        <v>150198247</v>
      </c>
      <c r="AY810">
        <v>1</v>
      </c>
      <c r="AZ810">
        <v>0</v>
      </c>
      <c r="BA810">
        <v>810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V810">
        <v>0</v>
      </c>
      <c r="CW810">
        <f>ROUND(Y810*Source!I892,9)</f>
        <v>0.16500000000000001</v>
      </c>
      <c r="CX810">
        <f>ROUND(Y810*Source!I892,9)</f>
        <v>0.16500000000000001</v>
      </c>
      <c r="CY810">
        <f>AB810</f>
        <v>789.86</v>
      </c>
      <c r="CZ810">
        <f>AF810</f>
        <v>789.86</v>
      </c>
      <c r="DA810">
        <f>AJ810</f>
        <v>1</v>
      </c>
      <c r="DB810">
        <f>ROUND(((ROUND(AT810*CZ810,2)*0.75)*11),6)</f>
        <v>26.07</v>
      </c>
      <c r="DC810">
        <f>ROUND(((ROUND(AT810*AG810,2)*0.75)*11),6)</f>
        <v>16.995000000000001</v>
      </c>
      <c r="DD810" t="s">
        <v>3</v>
      </c>
      <c r="DE810" t="s">
        <v>3</v>
      </c>
      <c r="DF810">
        <f t="shared" si="152"/>
        <v>0</v>
      </c>
      <c r="DG810">
        <f t="shared" si="153"/>
        <v>130.33000000000001</v>
      </c>
      <c r="DH810">
        <f t="shared" si="154"/>
        <v>85.06</v>
      </c>
      <c r="DI810">
        <f t="shared" si="155"/>
        <v>0</v>
      </c>
      <c r="DJ810">
        <f>DG810</f>
        <v>130.33000000000001</v>
      </c>
      <c r="DK810">
        <v>0</v>
      </c>
      <c r="DL810" t="s">
        <v>3</v>
      </c>
      <c r="DM810">
        <v>0</v>
      </c>
      <c r="DN810" t="s">
        <v>3</v>
      </c>
      <c r="DO810">
        <v>0</v>
      </c>
    </row>
    <row r="811" spans="1:119" x14ac:dyDescent="0.2">
      <c r="A811">
        <f>ROW(Source!A892)</f>
        <v>892</v>
      </c>
      <c r="B811">
        <v>150194011</v>
      </c>
      <c r="C811">
        <v>150198237</v>
      </c>
      <c r="D811">
        <v>147297318</v>
      </c>
      <c r="E811">
        <v>1</v>
      </c>
      <c r="F811">
        <v>1</v>
      </c>
      <c r="G811">
        <v>35</v>
      </c>
      <c r="H811">
        <v>3</v>
      </c>
      <c r="I811" t="s">
        <v>759</v>
      </c>
      <c r="J811" t="s">
        <v>760</v>
      </c>
      <c r="K811" t="s">
        <v>761</v>
      </c>
      <c r="L811">
        <v>1346</v>
      </c>
      <c r="N811">
        <v>1009</v>
      </c>
      <c r="O811" t="s">
        <v>741</v>
      </c>
      <c r="P811" t="s">
        <v>741</v>
      </c>
      <c r="Q811">
        <v>1</v>
      </c>
      <c r="W811">
        <v>0</v>
      </c>
      <c r="X811">
        <v>1222454159</v>
      </c>
      <c r="Y811">
        <f>((AT811*1)*11)</f>
        <v>2.2000000000000001E-4</v>
      </c>
      <c r="AA811">
        <v>471.7</v>
      </c>
      <c r="AB811">
        <v>0</v>
      </c>
      <c r="AC811">
        <v>0</v>
      </c>
      <c r="AD811">
        <v>0</v>
      </c>
      <c r="AE811">
        <v>471.7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M811">
        <v>-2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3</v>
      </c>
      <c r="AT811">
        <v>2.0000000000000002E-5</v>
      </c>
      <c r="AU811" t="s">
        <v>31</v>
      </c>
      <c r="AV811">
        <v>0</v>
      </c>
      <c r="AW811">
        <v>2</v>
      </c>
      <c r="AX811">
        <v>150198248</v>
      </c>
      <c r="AY811">
        <v>1</v>
      </c>
      <c r="AZ811">
        <v>0</v>
      </c>
      <c r="BA811">
        <v>811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V811">
        <v>0</v>
      </c>
      <c r="CW811">
        <v>0</v>
      </c>
      <c r="CX811">
        <f>ROUND(Y811*Source!I892,9)</f>
        <v>1.1000000000000001E-3</v>
      </c>
      <c r="CY811">
        <f>AA811</f>
        <v>471.7</v>
      </c>
      <c r="CZ811">
        <f>AE811</f>
        <v>471.7</v>
      </c>
      <c r="DA811">
        <f>AI811</f>
        <v>1</v>
      </c>
      <c r="DB811">
        <f>ROUND(((ROUND(AT811*CZ811,2)*1)*11),6)</f>
        <v>0.11</v>
      </c>
      <c r="DC811">
        <f>ROUND(((ROUND(AT811*AG811,2)*1)*11),6)</f>
        <v>0</v>
      </c>
      <c r="DD811" t="s">
        <v>3</v>
      </c>
      <c r="DE811" t="s">
        <v>3</v>
      </c>
      <c r="DF811">
        <f t="shared" si="152"/>
        <v>0.52</v>
      </c>
      <c r="DG811">
        <f t="shared" si="153"/>
        <v>0</v>
      </c>
      <c r="DH811">
        <f t="shared" si="154"/>
        <v>0</v>
      </c>
      <c r="DI811">
        <f t="shared" si="155"/>
        <v>0</v>
      </c>
      <c r="DJ811">
        <f>DF811</f>
        <v>0.52</v>
      </c>
      <c r="DK811">
        <v>0</v>
      </c>
      <c r="DL811" t="s">
        <v>3</v>
      </c>
      <c r="DM811">
        <v>0</v>
      </c>
      <c r="DN811" t="s">
        <v>3</v>
      </c>
      <c r="DO811">
        <v>0</v>
      </c>
    </row>
    <row r="812" spans="1:119" x14ac:dyDescent="0.2">
      <c r="A812">
        <f>ROW(Source!A892)</f>
        <v>892</v>
      </c>
      <c r="B812">
        <v>150194011</v>
      </c>
      <c r="C812">
        <v>150198237</v>
      </c>
      <c r="D812">
        <v>147297361</v>
      </c>
      <c r="E812">
        <v>1</v>
      </c>
      <c r="F812">
        <v>1</v>
      </c>
      <c r="G812">
        <v>35</v>
      </c>
      <c r="H812">
        <v>3</v>
      </c>
      <c r="I812" t="s">
        <v>748</v>
      </c>
      <c r="J812" t="s">
        <v>749</v>
      </c>
      <c r="K812" t="s">
        <v>750</v>
      </c>
      <c r="L812">
        <v>1327</v>
      </c>
      <c r="N812">
        <v>1005</v>
      </c>
      <c r="O812" t="s">
        <v>751</v>
      </c>
      <c r="P812" t="s">
        <v>751</v>
      </c>
      <c r="Q812">
        <v>1</v>
      </c>
      <c r="W812">
        <v>0</v>
      </c>
      <c r="X812">
        <v>1402440005</v>
      </c>
      <c r="Y812">
        <f>((AT812*1)*11)</f>
        <v>0.11</v>
      </c>
      <c r="AA812">
        <v>48.08</v>
      </c>
      <c r="AB812">
        <v>0</v>
      </c>
      <c r="AC812">
        <v>0</v>
      </c>
      <c r="AD812">
        <v>0</v>
      </c>
      <c r="AE812">
        <v>48.08</v>
      </c>
      <c r="AF812">
        <v>0</v>
      </c>
      <c r="AG812">
        <v>0</v>
      </c>
      <c r="AH812">
        <v>0</v>
      </c>
      <c r="AI812">
        <v>1</v>
      </c>
      <c r="AJ812">
        <v>1</v>
      </c>
      <c r="AK812">
        <v>1</v>
      </c>
      <c r="AL812">
        <v>1</v>
      </c>
      <c r="AM812">
        <v>-2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3</v>
      </c>
      <c r="AT812">
        <v>0.01</v>
      </c>
      <c r="AU812" t="s">
        <v>31</v>
      </c>
      <c r="AV812">
        <v>0</v>
      </c>
      <c r="AW812">
        <v>2</v>
      </c>
      <c r="AX812">
        <v>150198249</v>
      </c>
      <c r="AY812">
        <v>1</v>
      </c>
      <c r="AZ812">
        <v>0</v>
      </c>
      <c r="BA812">
        <v>812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V812">
        <v>0</v>
      </c>
      <c r="CW812">
        <v>0</v>
      </c>
      <c r="CX812">
        <f>ROUND(Y812*Source!I892,9)</f>
        <v>0.55000000000000004</v>
      </c>
      <c r="CY812">
        <f>AA812</f>
        <v>48.08</v>
      </c>
      <c r="CZ812">
        <f>AE812</f>
        <v>48.08</v>
      </c>
      <c r="DA812">
        <f>AI812</f>
        <v>1</v>
      </c>
      <c r="DB812">
        <f>ROUND(((ROUND(AT812*CZ812,2)*1)*11),6)</f>
        <v>5.28</v>
      </c>
      <c r="DC812">
        <f>ROUND(((ROUND(AT812*AG812,2)*1)*11),6)</f>
        <v>0</v>
      </c>
      <c r="DD812" t="s">
        <v>3</v>
      </c>
      <c r="DE812" t="s">
        <v>3</v>
      </c>
      <c r="DF812">
        <f t="shared" si="152"/>
        <v>26.44</v>
      </c>
      <c r="DG812">
        <f t="shared" si="153"/>
        <v>0</v>
      </c>
      <c r="DH812">
        <f t="shared" si="154"/>
        <v>0</v>
      </c>
      <c r="DI812">
        <f t="shared" si="155"/>
        <v>0</v>
      </c>
      <c r="DJ812">
        <f>DF812</f>
        <v>26.44</v>
      </c>
      <c r="DK812">
        <v>0</v>
      </c>
      <c r="DL812" t="s">
        <v>3</v>
      </c>
      <c r="DM812">
        <v>0</v>
      </c>
      <c r="DN812" t="s">
        <v>3</v>
      </c>
      <c r="DO812">
        <v>0</v>
      </c>
    </row>
    <row r="813" spans="1:119" x14ac:dyDescent="0.2">
      <c r="A813">
        <f>ROW(Source!A893)</f>
        <v>893</v>
      </c>
      <c r="B813">
        <v>150194011</v>
      </c>
      <c r="C813">
        <v>150198250</v>
      </c>
      <c r="D813">
        <v>147282019</v>
      </c>
      <c r="E813">
        <v>35</v>
      </c>
      <c r="F813">
        <v>1</v>
      </c>
      <c r="G813">
        <v>35</v>
      </c>
      <c r="H813">
        <v>1</v>
      </c>
      <c r="I813" t="s">
        <v>727</v>
      </c>
      <c r="J813" t="s">
        <v>3</v>
      </c>
      <c r="K813" t="s">
        <v>728</v>
      </c>
      <c r="L813">
        <v>1191</v>
      </c>
      <c r="N813">
        <v>1013</v>
      </c>
      <c r="O813" t="s">
        <v>729</v>
      </c>
      <c r="P813" t="s">
        <v>729</v>
      </c>
      <c r="Q813">
        <v>1</v>
      </c>
      <c r="W813">
        <v>0</v>
      </c>
      <c r="X813">
        <v>476480486</v>
      </c>
      <c r="Y813">
        <f>(AT813*0.7)</f>
        <v>0.35699999999999998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1</v>
      </c>
      <c r="AJ813">
        <v>1</v>
      </c>
      <c r="AK813">
        <v>1</v>
      </c>
      <c r="AL813">
        <v>1</v>
      </c>
      <c r="AM813">
        <v>-2</v>
      </c>
      <c r="AN813">
        <v>0</v>
      </c>
      <c r="AO813">
        <v>1</v>
      </c>
      <c r="AP813">
        <v>1</v>
      </c>
      <c r="AQ813">
        <v>0</v>
      </c>
      <c r="AR813">
        <v>0</v>
      </c>
      <c r="AS813" t="s">
        <v>3</v>
      </c>
      <c r="AT813">
        <v>0.51</v>
      </c>
      <c r="AU813" t="s">
        <v>22</v>
      </c>
      <c r="AV813">
        <v>1</v>
      </c>
      <c r="AW813">
        <v>2</v>
      </c>
      <c r="AX813">
        <v>150198259</v>
      </c>
      <c r="AY813">
        <v>1</v>
      </c>
      <c r="AZ813">
        <v>0</v>
      </c>
      <c r="BA813">
        <v>813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U813">
        <f>ROUND(AT813*Source!I893*AH813*AL813,2)</f>
        <v>0</v>
      </c>
      <c r="CV813">
        <f>ROUND(Y813*Source!I893,9)</f>
        <v>1.7849999999999999</v>
      </c>
      <c r="CW813">
        <v>0</v>
      </c>
      <c r="CX813">
        <f>ROUND(Y813*Source!I893,9)</f>
        <v>1.7849999999999999</v>
      </c>
      <c r="CY813">
        <f>AD813</f>
        <v>0</v>
      </c>
      <c r="CZ813">
        <f>AH813</f>
        <v>0</v>
      </c>
      <c r="DA813">
        <f>AL813</f>
        <v>1</v>
      </c>
      <c r="DB813">
        <f>ROUND((ROUND(AT813*CZ813,2)*0.7),6)</f>
        <v>0</v>
      </c>
      <c r="DC813">
        <f>ROUND((ROUND(AT813*AG813,2)*0.7),6)</f>
        <v>0</v>
      </c>
      <c r="DD813" t="s">
        <v>3</v>
      </c>
      <c r="DE813" t="s">
        <v>3</v>
      </c>
      <c r="DF813">
        <f t="shared" si="152"/>
        <v>0</v>
      </c>
      <c r="DG813">
        <f t="shared" si="153"/>
        <v>0</v>
      </c>
      <c r="DH813">
        <f t="shared" si="154"/>
        <v>0</v>
      </c>
      <c r="DI813">
        <f t="shared" si="155"/>
        <v>0</v>
      </c>
      <c r="DJ813">
        <f>DI813</f>
        <v>0</v>
      </c>
      <c r="DK813">
        <v>0</v>
      </c>
      <c r="DL813" t="s">
        <v>3</v>
      </c>
      <c r="DM813">
        <v>0</v>
      </c>
      <c r="DN813" t="s">
        <v>3</v>
      </c>
      <c r="DO813">
        <v>0</v>
      </c>
    </row>
    <row r="814" spans="1:119" x14ac:dyDescent="0.2">
      <c r="A814">
        <f>ROW(Source!A893)</f>
        <v>893</v>
      </c>
      <c r="B814">
        <v>150194011</v>
      </c>
      <c r="C814">
        <v>150198250</v>
      </c>
      <c r="D814">
        <v>147295400</v>
      </c>
      <c r="E814">
        <v>1</v>
      </c>
      <c r="F814">
        <v>1</v>
      </c>
      <c r="G814">
        <v>35</v>
      </c>
      <c r="H814">
        <v>2</v>
      </c>
      <c r="I814" t="s">
        <v>730</v>
      </c>
      <c r="J814" t="s">
        <v>731</v>
      </c>
      <c r="K814" t="s">
        <v>732</v>
      </c>
      <c r="L814">
        <v>1368</v>
      </c>
      <c r="N814">
        <v>1011</v>
      </c>
      <c r="O814" t="s">
        <v>733</v>
      </c>
      <c r="P814" t="s">
        <v>733</v>
      </c>
      <c r="Q814">
        <v>1</v>
      </c>
      <c r="W814">
        <v>0</v>
      </c>
      <c r="X814">
        <v>-1123321947</v>
      </c>
      <c r="Y814">
        <f>(AT814*0.7)</f>
        <v>2.0999999999999998E-2</v>
      </c>
      <c r="AA814">
        <v>0</v>
      </c>
      <c r="AB814">
        <v>789.86</v>
      </c>
      <c r="AC814">
        <v>515.51</v>
      </c>
      <c r="AD814">
        <v>0</v>
      </c>
      <c r="AE814">
        <v>0</v>
      </c>
      <c r="AF814">
        <v>789.86</v>
      </c>
      <c r="AG814">
        <v>515.51</v>
      </c>
      <c r="AH814">
        <v>0</v>
      </c>
      <c r="AI814">
        <v>1</v>
      </c>
      <c r="AJ814">
        <v>1</v>
      </c>
      <c r="AK814">
        <v>1</v>
      </c>
      <c r="AL814">
        <v>1</v>
      </c>
      <c r="AM814">
        <v>-2</v>
      </c>
      <c r="AN814">
        <v>0</v>
      </c>
      <c r="AO814">
        <v>1</v>
      </c>
      <c r="AP814">
        <v>1</v>
      </c>
      <c r="AQ814">
        <v>0</v>
      </c>
      <c r="AR814">
        <v>0</v>
      </c>
      <c r="AS814" t="s">
        <v>3</v>
      </c>
      <c r="AT814">
        <v>0.03</v>
      </c>
      <c r="AU814" t="s">
        <v>22</v>
      </c>
      <c r="AV814">
        <v>0</v>
      </c>
      <c r="AW814">
        <v>2</v>
      </c>
      <c r="AX814">
        <v>150198260</v>
      </c>
      <c r="AY814">
        <v>1</v>
      </c>
      <c r="AZ814">
        <v>0</v>
      </c>
      <c r="BA814">
        <v>814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V814">
        <v>0</v>
      </c>
      <c r="CW814">
        <f>ROUND(Y814*Source!I893,9)</f>
        <v>0.105</v>
      </c>
      <c r="CX814">
        <f>ROUND(Y814*Source!I893,9)</f>
        <v>0.105</v>
      </c>
      <c r="CY814">
        <f>AB814</f>
        <v>789.86</v>
      </c>
      <c r="CZ814">
        <f>AF814</f>
        <v>789.86</v>
      </c>
      <c r="DA814">
        <f>AJ814</f>
        <v>1</v>
      </c>
      <c r="DB814">
        <f>ROUND((ROUND(AT814*CZ814,2)*0.7),6)</f>
        <v>16.59</v>
      </c>
      <c r="DC814">
        <f>ROUND((ROUND(AT814*AG814,2)*0.7),6)</f>
        <v>10.829000000000001</v>
      </c>
      <c r="DD814" t="s">
        <v>3</v>
      </c>
      <c r="DE814" t="s">
        <v>3</v>
      </c>
      <c r="DF814">
        <f t="shared" si="152"/>
        <v>0</v>
      </c>
      <c r="DG814">
        <f t="shared" si="153"/>
        <v>82.94</v>
      </c>
      <c r="DH814">
        <f t="shared" si="154"/>
        <v>54.13</v>
      </c>
      <c r="DI814">
        <f t="shared" si="155"/>
        <v>0</v>
      </c>
      <c r="DJ814">
        <f>DG814</f>
        <v>82.94</v>
      </c>
      <c r="DK814">
        <v>0</v>
      </c>
      <c r="DL814" t="s">
        <v>3</v>
      </c>
      <c r="DM814">
        <v>0</v>
      </c>
      <c r="DN814" t="s">
        <v>3</v>
      </c>
      <c r="DO814">
        <v>0</v>
      </c>
    </row>
    <row r="815" spans="1:119" x14ac:dyDescent="0.2">
      <c r="A815">
        <f>ROW(Source!A893)</f>
        <v>893</v>
      </c>
      <c r="B815">
        <v>150194011</v>
      </c>
      <c r="C815">
        <v>150198250</v>
      </c>
      <c r="D815">
        <v>147297318</v>
      </c>
      <c r="E815">
        <v>1</v>
      </c>
      <c r="F815">
        <v>1</v>
      </c>
      <c r="G815">
        <v>35</v>
      </c>
      <c r="H815">
        <v>3</v>
      </c>
      <c r="I815" t="s">
        <v>759</v>
      </c>
      <c r="J815" t="s">
        <v>760</v>
      </c>
      <c r="K815" t="s">
        <v>761</v>
      </c>
      <c r="L815">
        <v>1346</v>
      </c>
      <c r="N815">
        <v>1009</v>
      </c>
      <c r="O815" t="s">
        <v>741</v>
      </c>
      <c r="P815" t="s">
        <v>741</v>
      </c>
      <c r="Q815">
        <v>1</v>
      </c>
      <c r="W815">
        <v>0</v>
      </c>
      <c r="X815">
        <v>1222454159</v>
      </c>
      <c r="Y815">
        <f>(AT815*1)</f>
        <v>2.0000000000000002E-5</v>
      </c>
      <c r="AA815">
        <v>471.7</v>
      </c>
      <c r="AB815">
        <v>0</v>
      </c>
      <c r="AC815">
        <v>0</v>
      </c>
      <c r="AD815">
        <v>0</v>
      </c>
      <c r="AE815">
        <v>471.7</v>
      </c>
      <c r="AF815">
        <v>0</v>
      </c>
      <c r="AG815">
        <v>0</v>
      </c>
      <c r="AH815">
        <v>0</v>
      </c>
      <c r="AI815">
        <v>1</v>
      </c>
      <c r="AJ815">
        <v>1</v>
      </c>
      <c r="AK815">
        <v>1</v>
      </c>
      <c r="AL815">
        <v>1</v>
      </c>
      <c r="AM815">
        <v>-2</v>
      </c>
      <c r="AN815">
        <v>0</v>
      </c>
      <c r="AO815">
        <v>1</v>
      </c>
      <c r="AP815">
        <v>1</v>
      </c>
      <c r="AQ815">
        <v>0</v>
      </c>
      <c r="AR815">
        <v>0</v>
      </c>
      <c r="AS815" t="s">
        <v>3</v>
      </c>
      <c r="AT815">
        <v>2.0000000000000002E-5</v>
      </c>
      <c r="AU815" t="s">
        <v>21</v>
      </c>
      <c r="AV815">
        <v>0</v>
      </c>
      <c r="AW815">
        <v>2</v>
      </c>
      <c r="AX815">
        <v>150198261</v>
      </c>
      <c r="AY815">
        <v>1</v>
      </c>
      <c r="AZ815">
        <v>0</v>
      </c>
      <c r="BA815">
        <v>815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V815">
        <v>0</v>
      </c>
      <c r="CW815">
        <v>0</v>
      </c>
      <c r="CX815">
        <f>ROUND(Y815*Source!I893,9)</f>
        <v>1E-4</v>
      </c>
      <c r="CY815">
        <f>AA815</f>
        <v>471.7</v>
      </c>
      <c r="CZ815">
        <f>AE815</f>
        <v>471.7</v>
      </c>
      <c r="DA815">
        <f>AI815</f>
        <v>1</v>
      </c>
      <c r="DB815">
        <f>ROUND((ROUND(AT815*CZ815,2)*1),6)</f>
        <v>0.01</v>
      </c>
      <c r="DC815">
        <f>ROUND((ROUND(AT815*AG815,2)*1),6)</f>
        <v>0</v>
      </c>
      <c r="DD815" t="s">
        <v>3</v>
      </c>
      <c r="DE815" t="s">
        <v>3</v>
      </c>
      <c r="DF815">
        <f t="shared" si="152"/>
        <v>0.05</v>
      </c>
      <c r="DG815">
        <f t="shared" si="153"/>
        <v>0</v>
      </c>
      <c r="DH815">
        <f t="shared" si="154"/>
        <v>0</v>
      </c>
      <c r="DI815">
        <f t="shared" si="155"/>
        <v>0</v>
      </c>
      <c r="DJ815">
        <f>DF815</f>
        <v>0.05</v>
      </c>
      <c r="DK815">
        <v>0</v>
      </c>
      <c r="DL815" t="s">
        <v>3</v>
      </c>
      <c r="DM815">
        <v>0</v>
      </c>
      <c r="DN815" t="s">
        <v>3</v>
      </c>
      <c r="DO815">
        <v>0</v>
      </c>
    </row>
    <row r="816" spans="1:119" x14ac:dyDescent="0.2">
      <c r="A816">
        <f>ROW(Source!A893)</f>
        <v>893</v>
      </c>
      <c r="B816">
        <v>150194011</v>
      </c>
      <c r="C816">
        <v>150198250</v>
      </c>
      <c r="D816">
        <v>147297361</v>
      </c>
      <c r="E816">
        <v>1</v>
      </c>
      <c r="F816">
        <v>1</v>
      </c>
      <c r="G816">
        <v>35</v>
      </c>
      <c r="H816">
        <v>3</v>
      </c>
      <c r="I816" t="s">
        <v>748</v>
      </c>
      <c r="J816" t="s">
        <v>749</v>
      </c>
      <c r="K816" t="s">
        <v>750</v>
      </c>
      <c r="L816">
        <v>1327</v>
      </c>
      <c r="N816">
        <v>1005</v>
      </c>
      <c r="O816" t="s">
        <v>751</v>
      </c>
      <c r="P816" t="s">
        <v>751</v>
      </c>
      <c r="Q816">
        <v>1</v>
      </c>
      <c r="W816">
        <v>0</v>
      </c>
      <c r="X816">
        <v>1402440005</v>
      </c>
      <c r="Y816">
        <f>(AT816*1)</f>
        <v>0.01</v>
      </c>
      <c r="AA816">
        <v>48.08</v>
      </c>
      <c r="AB816">
        <v>0</v>
      </c>
      <c r="AC816">
        <v>0</v>
      </c>
      <c r="AD816">
        <v>0</v>
      </c>
      <c r="AE816">
        <v>48.08</v>
      </c>
      <c r="AF816">
        <v>0</v>
      </c>
      <c r="AG816">
        <v>0</v>
      </c>
      <c r="AH816">
        <v>0</v>
      </c>
      <c r="AI816">
        <v>1</v>
      </c>
      <c r="AJ816">
        <v>1</v>
      </c>
      <c r="AK816">
        <v>1</v>
      </c>
      <c r="AL816">
        <v>1</v>
      </c>
      <c r="AM816">
        <v>-2</v>
      </c>
      <c r="AN816">
        <v>0</v>
      </c>
      <c r="AO816">
        <v>1</v>
      </c>
      <c r="AP816">
        <v>1</v>
      </c>
      <c r="AQ816">
        <v>0</v>
      </c>
      <c r="AR816">
        <v>0</v>
      </c>
      <c r="AS816" t="s">
        <v>3</v>
      </c>
      <c r="AT816">
        <v>0.01</v>
      </c>
      <c r="AU816" t="s">
        <v>21</v>
      </c>
      <c r="AV816">
        <v>0</v>
      </c>
      <c r="AW816">
        <v>2</v>
      </c>
      <c r="AX816">
        <v>150198262</v>
      </c>
      <c r="AY816">
        <v>1</v>
      </c>
      <c r="AZ816">
        <v>0</v>
      </c>
      <c r="BA816">
        <v>816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V816">
        <v>0</v>
      </c>
      <c r="CW816">
        <v>0</v>
      </c>
      <c r="CX816">
        <f>ROUND(Y816*Source!I893,9)</f>
        <v>0.05</v>
      </c>
      <c r="CY816">
        <f>AA816</f>
        <v>48.08</v>
      </c>
      <c r="CZ816">
        <f>AE816</f>
        <v>48.08</v>
      </c>
      <c r="DA816">
        <f>AI816</f>
        <v>1</v>
      </c>
      <c r="DB816">
        <f>ROUND((ROUND(AT816*CZ816,2)*1),6)</f>
        <v>0.48</v>
      </c>
      <c r="DC816">
        <f>ROUND((ROUND(AT816*AG816,2)*1),6)</f>
        <v>0</v>
      </c>
      <c r="DD816" t="s">
        <v>3</v>
      </c>
      <c r="DE816" t="s">
        <v>3</v>
      </c>
      <c r="DF816">
        <f t="shared" si="152"/>
        <v>2.4</v>
      </c>
      <c r="DG816">
        <f t="shared" si="153"/>
        <v>0</v>
      </c>
      <c r="DH816">
        <f t="shared" si="154"/>
        <v>0</v>
      </c>
      <c r="DI816">
        <f t="shared" si="155"/>
        <v>0</v>
      </c>
      <c r="DJ816">
        <f>DF816</f>
        <v>2.4</v>
      </c>
      <c r="DK816">
        <v>0</v>
      </c>
      <c r="DL816" t="s">
        <v>3</v>
      </c>
      <c r="DM816">
        <v>0</v>
      </c>
      <c r="DN816" t="s">
        <v>3</v>
      </c>
      <c r="DO816">
        <v>0</v>
      </c>
    </row>
    <row r="817" spans="1:119" x14ac:dyDescent="0.2">
      <c r="A817">
        <f>ROW(Source!A894)</f>
        <v>894</v>
      </c>
      <c r="B817">
        <v>150194011</v>
      </c>
      <c r="C817">
        <v>150198263</v>
      </c>
      <c r="D817">
        <v>147282019</v>
      </c>
      <c r="E817">
        <v>35</v>
      </c>
      <c r="F817">
        <v>1</v>
      </c>
      <c r="G817">
        <v>35</v>
      </c>
      <c r="H817">
        <v>1</v>
      </c>
      <c r="I817" t="s">
        <v>727</v>
      </c>
      <c r="J817" t="s">
        <v>3</v>
      </c>
      <c r="K817" t="s">
        <v>728</v>
      </c>
      <c r="L817">
        <v>1191</v>
      </c>
      <c r="N817">
        <v>1013</v>
      </c>
      <c r="O817" t="s">
        <v>729</v>
      </c>
      <c r="P817" t="s">
        <v>729</v>
      </c>
      <c r="Q817">
        <v>1</v>
      </c>
      <c r="W817">
        <v>0</v>
      </c>
      <c r="X817">
        <v>476480486</v>
      </c>
      <c r="Y817">
        <f t="shared" ref="Y817:Y842" si="156">AT817</f>
        <v>1.18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1</v>
      </c>
      <c r="AJ817">
        <v>1</v>
      </c>
      <c r="AK817">
        <v>1</v>
      </c>
      <c r="AL817">
        <v>1</v>
      </c>
      <c r="AM817">
        <v>-2</v>
      </c>
      <c r="AN817">
        <v>0</v>
      </c>
      <c r="AO817">
        <v>1</v>
      </c>
      <c r="AP817">
        <v>1</v>
      </c>
      <c r="AQ817">
        <v>0</v>
      </c>
      <c r="AR817">
        <v>0</v>
      </c>
      <c r="AS817" t="s">
        <v>3</v>
      </c>
      <c r="AT817">
        <v>1.18</v>
      </c>
      <c r="AU817" t="s">
        <v>3</v>
      </c>
      <c r="AV817">
        <v>1</v>
      </c>
      <c r="AW817">
        <v>2</v>
      </c>
      <c r="AX817">
        <v>150198270</v>
      </c>
      <c r="AY817">
        <v>1</v>
      </c>
      <c r="AZ817">
        <v>0</v>
      </c>
      <c r="BA817">
        <v>817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U817">
        <f>ROUND(AT817*Source!I894*AH817*AL817,2)</f>
        <v>0</v>
      </c>
      <c r="CV817">
        <f>ROUND(Y817*Source!I894,9)</f>
        <v>20.65</v>
      </c>
      <c r="CW817">
        <v>0</v>
      </c>
      <c r="CX817">
        <f>ROUND(Y817*Source!I894,9)</f>
        <v>20.65</v>
      </c>
      <c r="CY817">
        <f>AD817</f>
        <v>0</v>
      </c>
      <c r="CZ817">
        <f>AH817</f>
        <v>0</v>
      </c>
      <c r="DA817">
        <f>AL817</f>
        <v>1</v>
      </c>
      <c r="DB817">
        <f t="shared" ref="DB817:DB842" si="157">ROUND(ROUND(AT817*CZ817,2),6)</f>
        <v>0</v>
      </c>
      <c r="DC817">
        <f t="shared" ref="DC817:DC842" si="158">ROUND(ROUND(AT817*AG817,2),6)</f>
        <v>0</v>
      </c>
      <c r="DD817" t="s">
        <v>3</v>
      </c>
      <c r="DE817" t="s">
        <v>3</v>
      </c>
      <c r="DF817">
        <f t="shared" si="152"/>
        <v>0</v>
      </c>
      <c r="DG817">
        <f t="shared" si="153"/>
        <v>0</v>
      </c>
      <c r="DH817">
        <f t="shared" si="154"/>
        <v>0</v>
      </c>
      <c r="DI817">
        <f t="shared" si="155"/>
        <v>0</v>
      </c>
      <c r="DJ817">
        <f>DI817</f>
        <v>0</v>
      </c>
      <c r="DK817">
        <v>0</v>
      </c>
      <c r="DL817" t="s">
        <v>3</v>
      </c>
      <c r="DM817">
        <v>0</v>
      </c>
      <c r="DN817" t="s">
        <v>3</v>
      </c>
      <c r="DO817">
        <v>0</v>
      </c>
    </row>
    <row r="818" spans="1:119" x14ac:dyDescent="0.2">
      <c r="A818">
        <f>ROW(Source!A894)</f>
        <v>894</v>
      </c>
      <c r="B818">
        <v>150194011</v>
      </c>
      <c r="C818">
        <v>150198263</v>
      </c>
      <c r="D818">
        <v>147295400</v>
      </c>
      <c r="E818">
        <v>1</v>
      </c>
      <c r="F818">
        <v>1</v>
      </c>
      <c r="G818">
        <v>35</v>
      </c>
      <c r="H818">
        <v>2</v>
      </c>
      <c r="I818" t="s">
        <v>730</v>
      </c>
      <c r="J818" t="s">
        <v>731</v>
      </c>
      <c r="K818" t="s">
        <v>732</v>
      </c>
      <c r="L818">
        <v>1368</v>
      </c>
      <c r="N818">
        <v>1011</v>
      </c>
      <c r="O818" t="s">
        <v>733</v>
      </c>
      <c r="P818" t="s">
        <v>733</v>
      </c>
      <c r="Q818">
        <v>1</v>
      </c>
      <c r="W818">
        <v>0</v>
      </c>
      <c r="X818">
        <v>-1123321947</v>
      </c>
      <c r="Y818">
        <f t="shared" si="156"/>
        <v>0.128</v>
      </c>
      <c r="AA818">
        <v>0</v>
      </c>
      <c r="AB818">
        <v>789.86</v>
      </c>
      <c r="AC818">
        <v>515.51</v>
      </c>
      <c r="AD818">
        <v>0</v>
      </c>
      <c r="AE818">
        <v>0</v>
      </c>
      <c r="AF818">
        <v>789.86</v>
      </c>
      <c r="AG818">
        <v>515.51</v>
      </c>
      <c r="AH818">
        <v>0</v>
      </c>
      <c r="AI818">
        <v>1</v>
      </c>
      <c r="AJ818">
        <v>1</v>
      </c>
      <c r="AK818">
        <v>1</v>
      </c>
      <c r="AL818">
        <v>1</v>
      </c>
      <c r="AM818">
        <v>-2</v>
      </c>
      <c r="AN818">
        <v>0</v>
      </c>
      <c r="AO818">
        <v>1</v>
      </c>
      <c r="AP818">
        <v>1</v>
      </c>
      <c r="AQ818">
        <v>0</v>
      </c>
      <c r="AR818">
        <v>0</v>
      </c>
      <c r="AS818" t="s">
        <v>3</v>
      </c>
      <c r="AT818">
        <v>0.128</v>
      </c>
      <c r="AU818" t="s">
        <v>3</v>
      </c>
      <c r="AV818">
        <v>0</v>
      </c>
      <c r="AW818">
        <v>2</v>
      </c>
      <c r="AX818">
        <v>150198271</v>
      </c>
      <c r="AY818">
        <v>1</v>
      </c>
      <c r="AZ818">
        <v>0</v>
      </c>
      <c r="BA818">
        <v>818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V818">
        <v>0</v>
      </c>
      <c r="CW818">
        <f>ROUND(Y818*Source!I894,9)</f>
        <v>2.2400000000000002</v>
      </c>
      <c r="CX818">
        <f>ROUND(Y818*Source!I894,9)</f>
        <v>2.2400000000000002</v>
      </c>
      <c r="CY818">
        <f>AB818</f>
        <v>789.86</v>
      </c>
      <c r="CZ818">
        <f>AF818</f>
        <v>789.86</v>
      </c>
      <c r="DA818">
        <f>AJ818</f>
        <v>1</v>
      </c>
      <c r="DB818">
        <f t="shared" si="157"/>
        <v>101.1</v>
      </c>
      <c r="DC818">
        <f t="shared" si="158"/>
        <v>65.989999999999995</v>
      </c>
      <c r="DD818" t="s">
        <v>3</v>
      </c>
      <c r="DE818" t="s">
        <v>3</v>
      </c>
      <c r="DF818">
        <f t="shared" si="152"/>
        <v>0</v>
      </c>
      <c r="DG818">
        <f t="shared" si="153"/>
        <v>1769.29</v>
      </c>
      <c r="DH818">
        <f t="shared" si="154"/>
        <v>1154.74</v>
      </c>
      <c r="DI818">
        <f t="shared" si="155"/>
        <v>0</v>
      </c>
      <c r="DJ818">
        <f>DG818</f>
        <v>1769.29</v>
      </c>
      <c r="DK818">
        <v>0</v>
      </c>
      <c r="DL818" t="s">
        <v>3</v>
      </c>
      <c r="DM818">
        <v>0</v>
      </c>
      <c r="DN818" t="s">
        <v>3</v>
      </c>
      <c r="DO818">
        <v>0</v>
      </c>
    </row>
    <row r="819" spans="1:119" x14ac:dyDescent="0.2">
      <c r="A819">
        <f>ROW(Source!A894)</f>
        <v>894</v>
      </c>
      <c r="B819">
        <v>150194011</v>
      </c>
      <c r="C819">
        <v>150198263</v>
      </c>
      <c r="D819">
        <v>147297367</v>
      </c>
      <c r="E819">
        <v>1</v>
      </c>
      <c r="F819">
        <v>1</v>
      </c>
      <c r="G819">
        <v>35</v>
      </c>
      <c r="H819">
        <v>3</v>
      </c>
      <c r="I819" t="s">
        <v>752</v>
      </c>
      <c r="J819" t="s">
        <v>753</v>
      </c>
      <c r="K819" t="s">
        <v>754</v>
      </c>
      <c r="L819">
        <v>1346</v>
      </c>
      <c r="N819">
        <v>1009</v>
      </c>
      <c r="O819" t="s">
        <v>741</v>
      </c>
      <c r="P819" t="s">
        <v>741</v>
      </c>
      <c r="Q819">
        <v>1</v>
      </c>
      <c r="W819">
        <v>0</v>
      </c>
      <c r="X819">
        <v>-20334964</v>
      </c>
      <c r="Y819">
        <f t="shared" si="156"/>
        <v>0.05</v>
      </c>
      <c r="AA819">
        <v>29.29</v>
      </c>
      <c r="AB819">
        <v>0</v>
      </c>
      <c r="AC819">
        <v>0</v>
      </c>
      <c r="AD819">
        <v>0</v>
      </c>
      <c r="AE819">
        <v>29.29</v>
      </c>
      <c r="AF819">
        <v>0</v>
      </c>
      <c r="AG819">
        <v>0</v>
      </c>
      <c r="AH819">
        <v>0</v>
      </c>
      <c r="AI819">
        <v>1</v>
      </c>
      <c r="AJ819">
        <v>1</v>
      </c>
      <c r="AK819">
        <v>1</v>
      </c>
      <c r="AL819">
        <v>1</v>
      </c>
      <c r="AM819">
        <v>-2</v>
      </c>
      <c r="AN819">
        <v>0</v>
      </c>
      <c r="AO819">
        <v>1</v>
      </c>
      <c r="AP819">
        <v>1</v>
      </c>
      <c r="AQ819">
        <v>0</v>
      </c>
      <c r="AR819">
        <v>0</v>
      </c>
      <c r="AS819" t="s">
        <v>3</v>
      </c>
      <c r="AT819">
        <v>0.05</v>
      </c>
      <c r="AU819" t="s">
        <v>3</v>
      </c>
      <c r="AV819">
        <v>0</v>
      </c>
      <c r="AW819">
        <v>2</v>
      </c>
      <c r="AX819">
        <v>150198272</v>
      </c>
      <c r="AY819">
        <v>1</v>
      </c>
      <c r="AZ819">
        <v>0</v>
      </c>
      <c r="BA819">
        <v>819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V819">
        <v>0</v>
      </c>
      <c r="CW819">
        <v>0</v>
      </c>
      <c r="CX819">
        <f>ROUND(Y819*Source!I894,9)</f>
        <v>0.875</v>
      </c>
      <c r="CY819">
        <f>AA819</f>
        <v>29.29</v>
      </c>
      <c r="CZ819">
        <f>AE819</f>
        <v>29.29</v>
      </c>
      <c r="DA819">
        <f>AI819</f>
        <v>1</v>
      </c>
      <c r="DB819">
        <f t="shared" si="157"/>
        <v>1.46</v>
      </c>
      <c r="DC819">
        <f t="shared" si="158"/>
        <v>0</v>
      </c>
      <c r="DD819" t="s">
        <v>3</v>
      </c>
      <c r="DE819" t="s">
        <v>3</v>
      </c>
      <c r="DF819">
        <f t="shared" si="152"/>
        <v>25.63</v>
      </c>
      <c r="DG819">
        <f t="shared" si="153"/>
        <v>0</v>
      </c>
      <c r="DH819">
        <f t="shared" si="154"/>
        <v>0</v>
      </c>
      <c r="DI819">
        <f t="shared" si="155"/>
        <v>0</v>
      </c>
      <c r="DJ819">
        <f>DF819</f>
        <v>25.63</v>
      </c>
      <c r="DK819">
        <v>0</v>
      </c>
      <c r="DL819" t="s">
        <v>3</v>
      </c>
      <c r="DM819">
        <v>0</v>
      </c>
      <c r="DN819" t="s">
        <v>3</v>
      </c>
      <c r="DO819">
        <v>0</v>
      </c>
    </row>
    <row r="820" spans="1:119" x14ac:dyDescent="0.2">
      <c r="A820">
        <f>ROW(Source!A930)</f>
        <v>930</v>
      </c>
      <c r="B820">
        <v>150194011</v>
      </c>
      <c r="C820">
        <v>150198273</v>
      </c>
      <c r="D820">
        <v>147282019</v>
      </c>
      <c r="E820">
        <v>35</v>
      </c>
      <c r="F820">
        <v>1</v>
      </c>
      <c r="G820">
        <v>35</v>
      </c>
      <c r="H820">
        <v>1</v>
      </c>
      <c r="I820" t="s">
        <v>727</v>
      </c>
      <c r="J820" t="s">
        <v>3</v>
      </c>
      <c r="K820" t="s">
        <v>728</v>
      </c>
      <c r="L820">
        <v>1191</v>
      </c>
      <c r="N820">
        <v>1013</v>
      </c>
      <c r="O820" t="s">
        <v>729</v>
      </c>
      <c r="P820" t="s">
        <v>729</v>
      </c>
      <c r="Q820">
        <v>1</v>
      </c>
      <c r="W820">
        <v>0</v>
      </c>
      <c r="X820">
        <v>476480486</v>
      </c>
      <c r="Y820">
        <f t="shared" si="156"/>
        <v>57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M820">
        <v>-2</v>
      </c>
      <c r="AN820">
        <v>0</v>
      </c>
      <c r="AO820">
        <v>1</v>
      </c>
      <c r="AP820">
        <v>1</v>
      </c>
      <c r="AQ820">
        <v>0</v>
      </c>
      <c r="AR820">
        <v>0</v>
      </c>
      <c r="AS820" t="s">
        <v>3</v>
      </c>
      <c r="AT820">
        <v>57</v>
      </c>
      <c r="AU820" t="s">
        <v>3</v>
      </c>
      <c r="AV820">
        <v>1</v>
      </c>
      <c r="AW820">
        <v>2</v>
      </c>
      <c r="AX820">
        <v>150198292</v>
      </c>
      <c r="AY820">
        <v>1</v>
      </c>
      <c r="AZ820">
        <v>0</v>
      </c>
      <c r="BA820">
        <v>820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U820">
        <f>ROUND(AT820*Source!I930*AH820*AL820,2)</f>
        <v>0</v>
      </c>
      <c r="CV820">
        <f>ROUND(Y820*Source!I930,9)</f>
        <v>57</v>
      </c>
      <c r="CW820">
        <v>0</v>
      </c>
      <c r="CX820">
        <f>ROUND(Y820*Source!I930,9)</f>
        <v>57</v>
      </c>
      <c r="CY820">
        <f>AD820</f>
        <v>0</v>
      </c>
      <c r="CZ820">
        <f>AH820</f>
        <v>0</v>
      </c>
      <c r="DA820">
        <f>AL820</f>
        <v>1</v>
      </c>
      <c r="DB820">
        <f t="shared" si="157"/>
        <v>0</v>
      </c>
      <c r="DC820">
        <f t="shared" si="158"/>
        <v>0</v>
      </c>
      <c r="DD820" t="s">
        <v>3</v>
      </c>
      <c r="DE820" t="s">
        <v>3</v>
      </c>
      <c r="DF820">
        <f t="shared" si="152"/>
        <v>0</v>
      </c>
      <c r="DG820">
        <f t="shared" si="153"/>
        <v>0</v>
      </c>
      <c r="DH820">
        <f t="shared" si="154"/>
        <v>0</v>
      </c>
      <c r="DI820">
        <f t="shared" si="155"/>
        <v>0</v>
      </c>
      <c r="DJ820">
        <f>DI820</f>
        <v>0</v>
      </c>
      <c r="DK820">
        <v>0</v>
      </c>
      <c r="DL820" t="s">
        <v>3</v>
      </c>
      <c r="DM820">
        <v>0</v>
      </c>
      <c r="DN820" t="s">
        <v>3</v>
      </c>
      <c r="DO820">
        <v>0</v>
      </c>
    </row>
    <row r="821" spans="1:119" x14ac:dyDescent="0.2">
      <c r="A821">
        <f>ROW(Source!A930)</f>
        <v>930</v>
      </c>
      <c r="B821">
        <v>150194011</v>
      </c>
      <c r="C821">
        <v>150198273</v>
      </c>
      <c r="D821">
        <v>147296592</v>
      </c>
      <c r="E821">
        <v>1</v>
      </c>
      <c r="F821">
        <v>1</v>
      </c>
      <c r="G821">
        <v>35</v>
      </c>
      <c r="H821">
        <v>3</v>
      </c>
      <c r="I821" t="s">
        <v>780</v>
      </c>
      <c r="J821" t="s">
        <v>781</v>
      </c>
      <c r="K821" t="s">
        <v>782</v>
      </c>
      <c r="L821">
        <v>1348</v>
      </c>
      <c r="N821">
        <v>1009</v>
      </c>
      <c r="O821" t="s">
        <v>737</v>
      </c>
      <c r="P821" t="s">
        <v>737</v>
      </c>
      <c r="Q821">
        <v>1000</v>
      </c>
      <c r="W821">
        <v>0</v>
      </c>
      <c r="X821">
        <v>425402807</v>
      </c>
      <c r="Y821">
        <f t="shared" si="156"/>
        <v>8.9999999999999998E-4</v>
      </c>
      <c r="AA821">
        <v>169525.77</v>
      </c>
      <c r="AB821">
        <v>0</v>
      </c>
      <c r="AC821">
        <v>0</v>
      </c>
      <c r="AD821">
        <v>0</v>
      </c>
      <c r="AE821">
        <v>169525.77</v>
      </c>
      <c r="AF821">
        <v>0</v>
      </c>
      <c r="AG821">
        <v>0</v>
      </c>
      <c r="AH821">
        <v>0</v>
      </c>
      <c r="AI821">
        <v>1</v>
      </c>
      <c r="AJ821">
        <v>1</v>
      </c>
      <c r="AK821">
        <v>1</v>
      </c>
      <c r="AL821">
        <v>1</v>
      </c>
      <c r="AM821">
        <v>-2</v>
      </c>
      <c r="AN821">
        <v>0</v>
      </c>
      <c r="AO821">
        <v>1</v>
      </c>
      <c r="AP821">
        <v>1</v>
      </c>
      <c r="AQ821">
        <v>0</v>
      </c>
      <c r="AR821">
        <v>0</v>
      </c>
      <c r="AS821" t="s">
        <v>3</v>
      </c>
      <c r="AT821">
        <v>8.9999999999999998E-4</v>
      </c>
      <c r="AU821" t="s">
        <v>3</v>
      </c>
      <c r="AV821">
        <v>0</v>
      </c>
      <c r="AW821">
        <v>2</v>
      </c>
      <c r="AX821">
        <v>150198293</v>
      </c>
      <c r="AY821">
        <v>1</v>
      </c>
      <c r="AZ821">
        <v>0</v>
      </c>
      <c r="BA821">
        <v>821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V821">
        <v>0</v>
      </c>
      <c r="CW821">
        <v>0</v>
      </c>
      <c r="CX821">
        <f>ROUND(Y821*Source!I930,9)</f>
        <v>8.9999999999999998E-4</v>
      </c>
      <c r="CY821">
        <f t="shared" ref="CY821:CY828" si="159">AA821</f>
        <v>169525.77</v>
      </c>
      <c r="CZ821">
        <f t="shared" ref="CZ821:CZ828" si="160">AE821</f>
        <v>169525.77</v>
      </c>
      <c r="DA821">
        <f t="shared" ref="DA821:DA828" si="161">AI821</f>
        <v>1</v>
      </c>
      <c r="DB821">
        <f t="shared" si="157"/>
        <v>152.57</v>
      </c>
      <c r="DC821">
        <f t="shared" si="158"/>
        <v>0</v>
      </c>
      <c r="DD821" t="s">
        <v>3</v>
      </c>
      <c r="DE821" t="s">
        <v>3</v>
      </c>
      <c r="DF821">
        <f t="shared" si="152"/>
        <v>152.57</v>
      </c>
      <c r="DG821">
        <f t="shared" si="153"/>
        <v>0</v>
      </c>
      <c r="DH821">
        <f t="shared" si="154"/>
        <v>0</v>
      </c>
      <c r="DI821">
        <f t="shared" si="155"/>
        <v>0</v>
      </c>
      <c r="DJ821">
        <f t="shared" ref="DJ821:DJ828" si="162">DF821</f>
        <v>152.57</v>
      </c>
      <c r="DK821">
        <v>0</v>
      </c>
      <c r="DL821" t="s">
        <v>3</v>
      </c>
      <c r="DM821">
        <v>0</v>
      </c>
      <c r="DN821" t="s">
        <v>3</v>
      </c>
      <c r="DO821">
        <v>0</v>
      </c>
    </row>
    <row r="822" spans="1:119" x14ac:dyDescent="0.2">
      <c r="A822">
        <f>ROW(Source!A930)</f>
        <v>930</v>
      </c>
      <c r="B822">
        <v>150194011</v>
      </c>
      <c r="C822">
        <v>150198273</v>
      </c>
      <c r="D822">
        <v>147296666</v>
      </c>
      <c r="E822">
        <v>1</v>
      </c>
      <c r="F822">
        <v>1</v>
      </c>
      <c r="G822">
        <v>35</v>
      </c>
      <c r="H822">
        <v>3</v>
      </c>
      <c r="I822" t="s">
        <v>783</v>
      </c>
      <c r="J822" t="s">
        <v>784</v>
      </c>
      <c r="K822" t="s">
        <v>785</v>
      </c>
      <c r="L822">
        <v>1348</v>
      </c>
      <c r="N822">
        <v>1009</v>
      </c>
      <c r="O822" t="s">
        <v>737</v>
      </c>
      <c r="P822" t="s">
        <v>737</v>
      </c>
      <c r="Q822">
        <v>1000</v>
      </c>
      <c r="W822">
        <v>0</v>
      </c>
      <c r="X822">
        <v>-1078613856</v>
      </c>
      <c r="Y822">
        <f t="shared" si="156"/>
        <v>2.9999999999999997E-4</v>
      </c>
      <c r="AA822">
        <v>252301.59</v>
      </c>
      <c r="AB822">
        <v>0</v>
      </c>
      <c r="AC822">
        <v>0</v>
      </c>
      <c r="AD822">
        <v>0</v>
      </c>
      <c r="AE822">
        <v>252301.59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1</v>
      </c>
      <c r="AL822">
        <v>1</v>
      </c>
      <c r="AM822">
        <v>-2</v>
      </c>
      <c r="AN822">
        <v>0</v>
      </c>
      <c r="AO822">
        <v>1</v>
      </c>
      <c r="AP822">
        <v>1</v>
      </c>
      <c r="AQ822">
        <v>0</v>
      </c>
      <c r="AR822">
        <v>0</v>
      </c>
      <c r="AS822" t="s">
        <v>3</v>
      </c>
      <c r="AT822">
        <v>2.9999999999999997E-4</v>
      </c>
      <c r="AU822" t="s">
        <v>3</v>
      </c>
      <c r="AV822">
        <v>0</v>
      </c>
      <c r="AW822">
        <v>2</v>
      </c>
      <c r="AX822">
        <v>150198294</v>
      </c>
      <c r="AY822">
        <v>1</v>
      </c>
      <c r="AZ822">
        <v>0</v>
      </c>
      <c r="BA822">
        <v>822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V822">
        <v>0</v>
      </c>
      <c r="CW822">
        <v>0</v>
      </c>
      <c r="CX822">
        <f>ROUND(Y822*Source!I930,9)</f>
        <v>2.9999999999999997E-4</v>
      </c>
      <c r="CY822">
        <f t="shared" si="159"/>
        <v>252301.59</v>
      </c>
      <c r="CZ822">
        <f t="shared" si="160"/>
        <v>252301.59</v>
      </c>
      <c r="DA822">
        <f t="shared" si="161"/>
        <v>1</v>
      </c>
      <c r="DB822">
        <f t="shared" si="157"/>
        <v>75.69</v>
      </c>
      <c r="DC822">
        <f t="shared" si="158"/>
        <v>0</v>
      </c>
      <c r="DD822" t="s">
        <v>3</v>
      </c>
      <c r="DE822" t="s">
        <v>3</v>
      </c>
      <c r="DF822">
        <f t="shared" si="152"/>
        <v>75.69</v>
      </c>
      <c r="DG822">
        <f t="shared" si="153"/>
        <v>0</v>
      </c>
      <c r="DH822">
        <f t="shared" si="154"/>
        <v>0</v>
      </c>
      <c r="DI822">
        <f t="shared" si="155"/>
        <v>0</v>
      </c>
      <c r="DJ822">
        <f t="shared" si="162"/>
        <v>75.69</v>
      </c>
      <c r="DK822">
        <v>0</v>
      </c>
      <c r="DL822" t="s">
        <v>3</v>
      </c>
      <c r="DM822">
        <v>0</v>
      </c>
      <c r="DN822" t="s">
        <v>3</v>
      </c>
      <c r="DO822">
        <v>0</v>
      </c>
    </row>
    <row r="823" spans="1:119" x14ac:dyDescent="0.2">
      <c r="A823">
        <f>ROW(Source!A930)</f>
        <v>930</v>
      </c>
      <c r="B823">
        <v>150194011</v>
      </c>
      <c r="C823">
        <v>150198273</v>
      </c>
      <c r="D823">
        <v>147295797</v>
      </c>
      <c r="E823">
        <v>1</v>
      </c>
      <c r="F823">
        <v>1</v>
      </c>
      <c r="G823">
        <v>35</v>
      </c>
      <c r="H823">
        <v>3</v>
      </c>
      <c r="I823" t="s">
        <v>795</v>
      </c>
      <c r="J823" t="s">
        <v>796</v>
      </c>
      <c r="K823" t="s">
        <v>797</v>
      </c>
      <c r="L823">
        <v>1339</v>
      </c>
      <c r="N823">
        <v>1007</v>
      </c>
      <c r="O823" t="s">
        <v>798</v>
      </c>
      <c r="P823" t="s">
        <v>798</v>
      </c>
      <c r="Q823">
        <v>1</v>
      </c>
      <c r="W823">
        <v>0</v>
      </c>
      <c r="X823">
        <v>-846764371</v>
      </c>
      <c r="Y823">
        <f t="shared" si="156"/>
        <v>1.4</v>
      </c>
      <c r="AA823">
        <v>79.62</v>
      </c>
      <c r="AB823">
        <v>0</v>
      </c>
      <c r="AC823">
        <v>0</v>
      </c>
      <c r="AD823">
        <v>0</v>
      </c>
      <c r="AE823">
        <v>79.62</v>
      </c>
      <c r="AF823">
        <v>0</v>
      </c>
      <c r="AG823">
        <v>0</v>
      </c>
      <c r="AH823">
        <v>0</v>
      </c>
      <c r="AI823">
        <v>1</v>
      </c>
      <c r="AJ823">
        <v>1</v>
      </c>
      <c r="AK823">
        <v>1</v>
      </c>
      <c r="AL823">
        <v>1</v>
      </c>
      <c r="AM823">
        <v>-2</v>
      </c>
      <c r="AN823">
        <v>0</v>
      </c>
      <c r="AO823">
        <v>1</v>
      </c>
      <c r="AP823">
        <v>1</v>
      </c>
      <c r="AQ823">
        <v>0</v>
      </c>
      <c r="AR823">
        <v>0</v>
      </c>
      <c r="AS823" t="s">
        <v>3</v>
      </c>
      <c r="AT823">
        <v>1.4</v>
      </c>
      <c r="AU823" t="s">
        <v>3</v>
      </c>
      <c r="AV823">
        <v>0</v>
      </c>
      <c r="AW823">
        <v>2</v>
      </c>
      <c r="AX823">
        <v>150198295</v>
      </c>
      <c r="AY823">
        <v>1</v>
      </c>
      <c r="AZ823">
        <v>0</v>
      </c>
      <c r="BA823">
        <v>823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V823">
        <v>0</v>
      </c>
      <c r="CW823">
        <v>0</v>
      </c>
      <c r="CX823">
        <f>ROUND(Y823*Source!I930,9)</f>
        <v>1.4</v>
      </c>
      <c r="CY823">
        <f t="shared" si="159"/>
        <v>79.62</v>
      </c>
      <c r="CZ823">
        <f t="shared" si="160"/>
        <v>79.62</v>
      </c>
      <c r="DA823">
        <f t="shared" si="161"/>
        <v>1</v>
      </c>
      <c r="DB823">
        <f t="shared" si="157"/>
        <v>111.47</v>
      </c>
      <c r="DC823">
        <f t="shared" si="158"/>
        <v>0</v>
      </c>
      <c r="DD823" t="s">
        <v>3</v>
      </c>
      <c r="DE823" t="s">
        <v>3</v>
      </c>
      <c r="DF823">
        <f t="shared" si="152"/>
        <v>111.47</v>
      </c>
      <c r="DG823">
        <f t="shared" si="153"/>
        <v>0</v>
      </c>
      <c r="DH823">
        <f t="shared" si="154"/>
        <v>0</v>
      </c>
      <c r="DI823">
        <f t="shared" si="155"/>
        <v>0</v>
      </c>
      <c r="DJ823">
        <f t="shared" si="162"/>
        <v>111.47</v>
      </c>
      <c r="DK823">
        <v>0</v>
      </c>
      <c r="DL823" t="s">
        <v>3</v>
      </c>
      <c r="DM823">
        <v>0</v>
      </c>
      <c r="DN823" t="s">
        <v>3</v>
      </c>
      <c r="DO823">
        <v>0</v>
      </c>
    </row>
    <row r="824" spans="1:119" x14ac:dyDescent="0.2">
      <c r="A824">
        <f>ROW(Source!A930)</f>
        <v>930</v>
      </c>
      <c r="B824">
        <v>150194011</v>
      </c>
      <c r="C824">
        <v>150198273</v>
      </c>
      <c r="D824">
        <v>147295789</v>
      </c>
      <c r="E824">
        <v>1</v>
      </c>
      <c r="F824">
        <v>1</v>
      </c>
      <c r="G824">
        <v>35</v>
      </c>
      <c r="H824">
        <v>3</v>
      </c>
      <c r="I824" t="s">
        <v>799</v>
      </c>
      <c r="J824" t="s">
        <v>800</v>
      </c>
      <c r="K824" t="s">
        <v>801</v>
      </c>
      <c r="L824">
        <v>1339</v>
      </c>
      <c r="N824">
        <v>1007</v>
      </c>
      <c r="O824" t="s">
        <v>798</v>
      </c>
      <c r="P824" t="s">
        <v>798</v>
      </c>
      <c r="Q824">
        <v>1</v>
      </c>
      <c r="W824">
        <v>0</v>
      </c>
      <c r="X824">
        <v>997537612</v>
      </c>
      <c r="Y824">
        <f t="shared" si="156"/>
        <v>0.7</v>
      </c>
      <c r="AA824">
        <v>715.78</v>
      </c>
      <c r="AB824">
        <v>0</v>
      </c>
      <c r="AC824">
        <v>0</v>
      </c>
      <c r="AD824">
        <v>0</v>
      </c>
      <c r="AE824">
        <v>715.78</v>
      </c>
      <c r="AF824">
        <v>0</v>
      </c>
      <c r="AG824">
        <v>0</v>
      </c>
      <c r="AH824">
        <v>0</v>
      </c>
      <c r="AI824">
        <v>1</v>
      </c>
      <c r="AJ824">
        <v>1</v>
      </c>
      <c r="AK824">
        <v>1</v>
      </c>
      <c r="AL824">
        <v>1</v>
      </c>
      <c r="AM824">
        <v>-2</v>
      </c>
      <c r="AN824">
        <v>0</v>
      </c>
      <c r="AO824">
        <v>1</v>
      </c>
      <c r="AP824">
        <v>1</v>
      </c>
      <c r="AQ824">
        <v>0</v>
      </c>
      <c r="AR824">
        <v>0</v>
      </c>
      <c r="AS824" t="s">
        <v>3</v>
      </c>
      <c r="AT824">
        <v>0.7</v>
      </c>
      <c r="AU824" t="s">
        <v>3</v>
      </c>
      <c r="AV824">
        <v>0</v>
      </c>
      <c r="AW824">
        <v>2</v>
      </c>
      <c r="AX824">
        <v>150198296</v>
      </c>
      <c r="AY824">
        <v>1</v>
      </c>
      <c r="AZ824">
        <v>0</v>
      </c>
      <c r="BA824">
        <v>824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V824">
        <v>0</v>
      </c>
      <c r="CW824">
        <v>0</v>
      </c>
      <c r="CX824">
        <f>ROUND(Y824*Source!I930,9)</f>
        <v>0.7</v>
      </c>
      <c r="CY824">
        <f t="shared" si="159"/>
        <v>715.78</v>
      </c>
      <c r="CZ824">
        <f t="shared" si="160"/>
        <v>715.78</v>
      </c>
      <c r="DA824">
        <f t="shared" si="161"/>
        <v>1</v>
      </c>
      <c r="DB824">
        <f t="shared" si="157"/>
        <v>501.05</v>
      </c>
      <c r="DC824">
        <f t="shared" si="158"/>
        <v>0</v>
      </c>
      <c r="DD824" t="s">
        <v>3</v>
      </c>
      <c r="DE824" t="s">
        <v>3</v>
      </c>
      <c r="DF824">
        <f t="shared" si="152"/>
        <v>501.05</v>
      </c>
      <c r="DG824">
        <f t="shared" si="153"/>
        <v>0</v>
      </c>
      <c r="DH824">
        <f t="shared" si="154"/>
        <v>0</v>
      </c>
      <c r="DI824">
        <f t="shared" si="155"/>
        <v>0</v>
      </c>
      <c r="DJ824">
        <f t="shared" si="162"/>
        <v>501.05</v>
      </c>
      <c r="DK824">
        <v>0</v>
      </c>
      <c r="DL824" t="s">
        <v>3</v>
      </c>
      <c r="DM824">
        <v>0</v>
      </c>
      <c r="DN824" t="s">
        <v>3</v>
      </c>
      <c r="DO824">
        <v>0</v>
      </c>
    </row>
    <row r="825" spans="1:119" x14ac:dyDescent="0.2">
      <c r="A825">
        <f>ROW(Source!A930)</f>
        <v>930</v>
      </c>
      <c r="B825">
        <v>150194011</v>
      </c>
      <c r="C825">
        <v>150198273</v>
      </c>
      <c r="D825">
        <v>147295833</v>
      </c>
      <c r="E825">
        <v>1</v>
      </c>
      <c r="F825">
        <v>1</v>
      </c>
      <c r="G825">
        <v>35</v>
      </c>
      <c r="H825">
        <v>3</v>
      </c>
      <c r="I825" t="s">
        <v>802</v>
      </c>
      <c r="J825" t="s">
        <v>803</v>
      </c>
      <c r="K825" t="s">
        <v>804</v>
      </c>
      <c r="L825">
        <v>1348</v>
      </c>
      <c r="N825">
        <v>1009</v>
      </c>
      <c r="O825" t="s">
        <v>737</v>
      </c>
      <c r="P825" t="s">
        <v>737</v>
      </c>
      <c r="Q825">
        <v>1000</v>
      </c>
      <c r="W825">
        <v>0</v>
      </c>
      <c r="X825">
        <v>-1807663441</v>
      </c>
      <c r="Y825">
        <f t="shared" si="156"/>
        <v>1E-4</v>
      </c>
      <c r="AA825">
        <v>205731.7</v>
      </c>
      <c r="AB825">
        <v>0</v>
      </c>
      <c r="AC825">
        <v>0</v>
      </c>
      <c r="AD825">
        <v>0</v>
      </c>
      <c r="AE825">
        <v>205731.7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1</v>
      </c>
      <c r="AL825">
        <v>1</v>
      </c>
      <c r="AM825">
        <v>-2</v>
      </c>
      <c r="AN825">
        <v>0</v>
      </c>
      <c r="AO825">
        <v>1</v>
      </c>
      <c r="AP825">
        <v>1</v>
      </c>
      <c r="AQ825">
        <v>0</v>
      </c>
      <c r="AR825">
        <v>0</v>
      </c>
      <c r="AS825" t="s">
        <v>3</v>
      </c>
      <c r="AT825">
        <v>1E-4</v>
      </c>
      <c r="AU825" t="s">
        <v>3</v>
      </c>
      <c r="AV825">
        <v>0</v>
      </c>
      <c r="AW825">
        <v>2</v>
      </c>
      <c r="AX825">
        <v>150198297</v>
      </c>
      <c r="AY825">
        <v>1</v>
      </c>
      <c r="AZ825">
        <v>0</v>
      </c>
      <c r="BA825">
        <v>825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V825">
        <v>0</v>
      </c>
      <c r="CW825">
        <v>0</v>
      </c>
      <c r="CX825">
        <f>ROUND(Y825*Source!I930,9)</f>
        <v>1E-4</v>
      </c>
      <c r="CY825">
        <f t="shared" si="159"/>
        <v>205731.7</v>
      </c>
      <c r="CZ825">
        <f t="shared" si="160"/>
        <v>205731.7</v>
      </c>
      <c r="DA825">
        <f t="shared" si="161"/>
        <v>1</v>
      </c>
      <c r="DB825">
        <f t="shared" si="157"/>
        <v>20.57</v>
      </c>
      <c r="DC825">
        <f t="shared" si="158"/>
        <v>0</v>
      </c>
      <c r="DD825" t="s">
        <v>3</v>
      </c>
      <c r="DE825" t="s">
        <v>3</v>
      </c>
      <c r="DF825">
        <f t="shared" si="152"/>
        <v>20.57</v>
      </c>
      <c r="DG825">
        <f t="shared" si="153"/>
        <v>0</v>
      </c>
      <c r="DH825">
        <f t="shared" si="154"/>
        <v>0</v>
      </c>
      <c r="DI825">
        <f t="shared" si="155"/>
        <v>0</v>
      </c>
      <c r="DJ825">
        <f t="shared" si="162"/>
        <v>20.57</v>
      </c>
      <c r="DK825">
        <v>0</v>
      </c>
      <c r="DL825" t="s">
        <v>3</v>
      </c>
      <c r="DM825">
        <v>0</v>
      </c>
      <c r="DN825" t="s">
        <v>3</v>
      </c>
      <c r="DO825">
        <v>0</v>
      </c>
    </row>
    <row r="826" spans="1:119" x14ac:dyDescent="0.2">
      <c r="A826">
        <f>ROW(Source!A930)</f>
        <v>930</v>
      </c>
      <c r="B826">
        <v>150194011</v>
      </c>
      <c r="C826">
        <v>150198273</v>
      </c>
      <c r="D826">
        <v>147295796</v>
      </c>
      <c r="E826">
        <v>1</v>
      </c>
      <c r="F826">
        <v>1</v>
      </c>
      <c r="G826">
        <v>35</v>
      </c>
      <c r="H826">
        <v>3</v>
      </c>
      <c r="I826" t="s">
        <v>805</v>
      </c>
      <c r="J826" t="s">
        <v>806</v>
      </c>
      <c r="K826" t="s">
        <v>807</v>
      </c>
      <c r="L826">
        <v>1348</v>
      </c>
      <c r="N826">
        <v>1009</v>
      </c>
      <c r="O826" t="s">
        <v>737</v>
      </c>
      <c r="P826" t="s">
        <v>737</v>
      </c>
      <c r="Q826">
        <v>1000</v>
      </c>
      <c r="W826">
        <v>0</v>
      </c>
      <c r="X826">
        <v>1084263761</v>
      </c>
      <c r="Y826">
        <f t="shared" si="156"/>
        <v>5.9999999999999995E-4</v>
      </c>
      <c r="AA826">
        <v>122462.72</v>
      </c>
      <c r="AB826">
        <v>0</v>
      </c>
      <c r="AC826">
        <v>0</v>
      </c>
      <c r="AD826">
        <v>0</v>
      </c>
      <c r="AE826">
        <v>122462.72</v>
      </c>
      <c r="AF826">
        <v>0</v>
      </c>
      <c r="AG826">
        <v>0</v>
      </c>
      <c r="AH826">
        <v>0</v>
      </c>
      <c r="AI826">
        <v>1</v>
      </c>
      <c r="AJ826">
        <v>1</v>
      </c>
      <c r="AK826">
        <v>1</v>
      </c>
      <c r="AL826">
        <v>1</v>
      </c>
      <c r="AM826">
        <v>-2</v>
      </c>
      <c r="AN826">
        <v>0</v>
      </c>
      <c r="AO826">
        <v>1</v>
      </c>
      <c r="AP826">
        <v>1</v>
      </c>
      <c r="AQ826">
        <v>0</v>
      </c>
      <c r="AR826">
        <v>0</v>
      </c>
      <c r="AS826" t="s">
        <v>3</v>
      </c>
      <c r="AT826">
        <v>5.9999999999999995E-4</v>
      </c>
      <c r="AU826" t="s">
        <v>3</v>
      </c>
      <c r="AV826">
        <v>0</v>
      </c>
      <c r="AW826">
        <v>2</v>
      </c>
      <c r="AX826">
        <v>150198298</v>
      </c>
      <c r="AY826">
        <v>1</v>
      </c>
      <c r="AZ826">
        <v>0</v>
      </c>
      <c r="BA826">
        <v>826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V826">
        <v>0</v>
      </c>
      <c r="CW826">
        <v>0</v>
      </c>
      <c r="CX826">
        <f>ROUND(Y826*Source!I930,9)</f>
        <v>5.9999999999999995E-4</v>
      </c>
      <c r="CY826">
        <f t="shared" si="159"/>
        <v>122462.72</v>
      </c>
      <c r="CZ826">
        <f t="shared" si="160"/>
        <v>122462.72</v>
      </c>
      <c r="DA826">
        <f t="shared" si="161"/>
        <v>1</v>
      </c>
      <c r="DB826">
        <f t="shared" si="157"/>
        <v>73.48</v>
      </c>
      <c r="DC826">
        <f t="shared" si="158"/>
        <v>0</v>
      </c>
      <c r="DD826" t="s">
        <v>3</v>
      </c>
      <c r="DE826" t="s">
        <v>3</v>
      </c>
      <c r="DF826">
        <f t="shared" si="152"/>
        <v>73.48</v>
      </c>
      <c r="DG826">
        <f t="shared" si="153"/>
        <v>0</v>
      </c>
      <c r="DH826">
        <f t="shared" si="154"/>
        <v>0</v>
      </c>
      <c r="DI826">
        <f t="shared" si="155"/>
        <v>0</v>
      </c>
      <c r="DJ826">
        <f t="shared" si="162"/>
        <v>73.48</v>
      </c>
      <c r="DK826">
        <v>0</v>
      </c>
      <c r="DL826" t="s">
        <v>3</v>
      </c>
      <c r="DM826">
        <v>0</v>
      </c>
      <c r="DN826" t="s">
        <v>3</v>
      </c>
      <c r="DO826">
        <v>0</v>
      </c>
    </row>
    <row r="827" spans="1:119" x14ac:dyDescent="0.2">
      <c r="A827">
        <f>ROW(Source!A930)</f>
        <v>930</v>
      </c>
      <c r="B827">
        <v>150194011</v>
      </c>
      <c r="C827">
        <v>150198273</v>
      </c>
      <c r="D827">
        <v>147295979</v>
      </c>
      <c r="E827">
        <v>1</v>
      </c>
      <c r="F827">
        <v>1</v>
      </c>
      <c r="G827">
        <v>35</v>
      </c>
      <c r="H827">
        <v>3</v>
      </c>
      <c r="I827" t="s">
        <v>808</v>
      </c>
      <c r="J827" t="s">
        <v>809</v>
      </c>
      <c r="K827" t="s">
        <v>810</v>
      </c>
      <c r="L827">
        <v>1348</v>
      </c>
      <c r="N827">
        <v>1009</v>
      </c>
      <c r="O827" t="s">
        <v>737</v>
      </c>
      <c r="P827" t="s">
        <v>737</v>
      </c>
      <c r="Q827">
        <v>1000</v>
      </c>
      <c r="W827">
        <v>0</v>
      </c>
      <c r="X827">
        <v>-393776186</v>
      </c>
      <c r="Y827">
        <f t="shared" si="156"/>
        <v>3.4199999999999999E-3</v>
      </c>
      <c r="AA827">
        <v>114569.3</v>
      </c>
      <c r="AB827">
        <v>0</v>
      </c>
      <c r="AC827">
        <v>0</v>
      </c>
      <c r="AD827">
        <v>0</v>
      </c>
      <c r="AE827">
        <v>114569.3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1</v>
      </c>
      <c r="AL827">
        <v>1</v>
      </c>
      <c r="AM827">
        <v>-2</v>
      </c>
      <c r="AN827">
        <v>0</v>
      </c>
      <c r="AO827">
        <v>1</v>
      </c>
      <c r="AP827">
        <v>1</v>
      </c>
      <c r="AQ827">
        <v>0</v>
      </c>
      <c r="AR827">
        <v>0</v>
      </c>
      <c r="AS827" t="s">
        <v>3</v>
      </c>
      <c r="AT827">
        <v>3.4199999999999999E-3</v>
      </c>
      <c r="AU827" t="s">
        <v>3</v>
      </c>
      <c r="AV827">
        <v>0</v>
      </c>
      <c r="AW827">
        <v>2</v>
      </c>
      <c r="AX827">
        <v>150198299</v>
      </c>
      <c r="AY827">
        <v>1</v>
      </c>
      <c r="AZ827">
        <v>0</v>
      </c>
      <c r="BA827">
        <v>827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V827">
        <v>0</v>
      </c>
      <c r="CW827">
        <v>0</v>
      </c>
      <c r="CX827">
        <f>ROUND(Y827*Source!I930,9)</f>
        <v>3.4199999999999999E-3</v>
      </c>
      <c r="CY827">
        <f t="shared" si="159"/>
        <v>114569.3</v>
      </c>
      <c r="CZ827">
        <f t="shared" si="160"/>
        <v>114569.3</v>
      </c>
      <c r="DA827">
        <f t="shared" si="161"/>
        <v>1</v>
      </c>
      <c r="DB827">
        <f t="shared" si="157"/>
        <v>391.83</v>
      </c>
      <c r="DC827">
        <f t="shared" si="158"/>
        <v>0</v>
      </c>
      <c r="DD827" t="s">
        <v>3</v>
      </c>
      <c r="DE827" t="s">
        <v>3</v>
      </c>
      <c r="DF827">
        <f t="shared" si="152"/>
        <v>391.83</v>
      </c>
      <c r="DG827">
        <f t="shared" si="153"/>
        <v>0</v>
      </c>
      <c r="DH827">
        <f t="shared" si="154"/>
        <v>0</v>
      </c>
      <c r="DI827">
        <f t="shared" si="155"/>
        <v>0</v>
      </c>
      <c r="DJ827">
        <f t="shared" si="162"/>
        <v>391.83</v>
      </c>
      <c r="DK827">
        <v>0</v>
      </c>
      <c r="DL827" t="s">
        <v>3</v>
      </c>
      <c r="DM827">
        <v>0</v>
      </c>
      <c r="DN827" t="s">
        <v>3</v>
      </c>
      <c r="DO827">
        <v>0</v>
      </c>
    </row>
    <row r="828" spans="1:119" x14ac:dyDescent="0.2">
      <c r="A828">
        <f>ROW(Source!A930)</f>
        <v>930</v>
      </c>
      <c r="B828">
        <v>150194011</v>
      </c>
      <c r="C828">
        <v>150198273</v>
      </c>
      <c r="D828">
        <v>147286124</v>
      </c>
      <c r="E828">
        <v>35</v>
      </c>
      <c r="F828">
        <v>1</v>
      </c>
      <c r="G828">
        <v>35</v>
      </c>
      <c r="H828">
        <v>3</v>
      </c>
      <c r="I828" t="s">
        <v>814</v>
      </c>
      <c r="J828" t="s">
        <v>815</v>
      </c>
      <c r="K828" t="s">
        <v>816</v>
      </c>
      <c r="L828">
        <v>1346</v>
      </c>
      <c r="N828">
        <v>1009</v>
      </c>
      <c r="O828" t="s">
        <v>741</v>
      </c>
      <c r="P828" t="s">
        <v>741</v>
      </c>
      <c r="Q828">
        <v>1</v>
      </c>
      <c r="W828">
        <v>0</v>
      </c>
      <c r="X828">
        <v>460010687</v>
      </c>
      <c r="Y828">
        <f t="shared" si="156"/>
        <v>0.38</v>
      </c>
      <c r="AA828">
        <v>99.65</v>
      </c>
      <c r="AB828">
        <v>0</v>
      </c>
      <c r="AC828">
        <v>0</v>
      </c>
      <c r="AD828">
        <v>0</v>
      </c>
      <c r="AE828">
        <v>99.65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M828">
        <v>-2</v>
      </c>
      <c r="AN828">
        <v>0</v>
      </c>
      <c r="AO828">
        <v>1</v>
      </c>
      <c r="AP828">
        <v>1</v>
      </c>
      <c r="AQ828">
        <v>0</v>
      </c>
      <c r="AR828">
        <v>0</v>
      </c>
      <c r="AS828" t="s">
        <v>3</v>
      </c>
      <c r="AT828">
        <v>0.38</v>
      </c>
      <c r="AU828" t="s">
        <v>3</v>
      </c>
      <c r="AV828">
        <v>0</v>
      </c>
      <c r="AW828">
        <v>2</v>
      </c>
      <c r="AX828">
        <v>150198300</v>
      </c>
      <c r="AY828">
        <v>2</v>
      </c>
      <c r="AZ828">
        <v>22528</v>
      </c>
      <c r="BA828">
        <v>828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V828">
        <v>0</v>
      </c>
      <c r="CW828">
        <v>0</v>
      </c>
      <c r="CX828">
        <f>ROUND(Y828*Source!I930,9)</f>
        <v>0.38</v>
      </c>
      <c r="CY828">
        <f t="shared" si="159"/>
        <v>99.65</v>
      </c>
      <c r="CZ828">
        <f t="shared" si="160"/>
        <v>99.65</v>
      </c>
      <c r="DA828">
        <f t="shared" si="161"/>
        <v>1</v>
      </c>
      <c r="DB828">
        <f t="shared" si="157"/>
        <v>37.869999999999997</v>
      </c>
      <c r="DC828">
        <f t="shared" si="158"/>
        <v>0</v>
      </c>
      <c r="DD828" t="s">
        <v>3</v>
      </c>
      <c r="DE828" t="s">
        <v>3</v>
      </c>
      <c r="DF828">
        <f t="shared" si="152"/>
        <v>37.869999999999997</v>
      </c>
      <c r="DG828">
        <f t="shared" si="153"/>
        <v>0</v>
      </c>
      <c r="DH828">
        <f t="shared" si="154"/>
        <v>0</v>
      </c>
      <c r="DI828">
        <f t="shared" si="155"/>
        <v>0</v>
      </c>
      <c r="DJ828">
        <f t="shared" si="162"/>
        <v>37.869999999999997</v>
      </c>
      <c r="DK828">
        <v>0</v>
      </c>
      <c r="DL828" t="s">
        <v>3</v>
      </c>
      <c r="DM828">
        <v>0</v>
      </c>
      <c r="DN828" t="s">
        <v>3</v>
      </c>
      <c r="DO828">
        <v>0</v>
      </c>
    </row>
    <row r="829" spans="1:119" x14ac:dyDescent="0.2">
      <c r="A829">
        <f>ROW(Source!A931)</f>
        <v>931</v>
      </c>
      <c r="B829">
        <v>150194011</v>
      </c>
      <c r="C829">
        <v>150198301</v>
      </c>
      <c r="D829">
        <v>147282019</v>
      </c>
      <c r="E829">
        <v>35</v>
      </c>
      <c r="F829">
        <v>1</v>
      </c>
      <c r="G829">
        <v>35</v>
      </c>
      <c r="H829">
        <v>1</v>
      </c>
      <c r="I829" t="s">
        <v>727</v>
      </c>
      <c r="J829" t="s">
        <v>3</v>
      </c>
      <c r="K829" t="s">
        <v>728</v>
      </c>
      <c r="L829">
        <v>1191</v>
      </c>
      <c r="N829">
        <v>1013</v>
      </c>
      <c r="O829" t="s">
        <v>729</v>
      </c>
      <c r="P829" t="s">
        <v>729</v>
      </c>
      <c r="Q829">
        <v>1</v>
      </c>
      <c r="W829">
        <v>0</v>
      </c>
      <c r="X829">
        <v>476480486</v>
      </c>
      <c r="Y829">
        <f t="shared" si="156"/>
        <v>84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1</v>
      </c>
      <c r="AK829">
        <v>1</v>
      </c>
      <c r="AL829">
        <v>1</v>
      </c>
      <c r="AM829">
        <v>-2</v>
      </c>
      <c r="AN829">
        <v>0</v>
      </c>
      <c r="AO829">
        <v>1</v>
      </c>
      <c r="AP829">
        <v>1</v>
      </c>
      <c r="AQ829">
        <v>0</v>
      </c>
      <c r="AR829">
        <v>0</v>
      </c>
      <c r="AS829" t="s">
        <v>3</v>
      </c>
      <c r="AT829">
        <v>84</v>
      </c>
      <c r="AU829" t="s">
        <v>3</v>
      </c>
      <c r="AV829">
        <v>1</v>
      </c>
      <c r="AW829">
        <v>2</v>
      </c>
      <c r="AX829">
        <v>150198330</v>
      </c>
      <c r="AY829">
        <v>1</v>
      </c>
      <c r="AZ829">
        <v>0</v>
      </c>
      <c r="BA829">
        <v>829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U829">
        <f>ROUND(AT829*Source!I931*AH829*AL829,2)</f>
        <v>0</v>
      </c>
      <c r="CV829">
        <f>ROUND(Y829*Source!I931,9)</f>
        <v>420</v>
      </c>
      <c r="CW829">
        <v>0</v>
      </c>
      <c r="CX829">
        <f>ROUND(Y829*Source!I931,9)</f>
        <v>420</v>
      </c>
      <c r="CY829">
        <f>AD829</f>
        <v>0</v>
      </c>
      <c r="CZ829">
        <f>AH829</f>
        <v>0</v>
      </c>
      <c r="DA829">
        <f>AL829</f>
        <v>1</v>
      </c>
      <c r="DB829">
        <f t="shared" si="157"/>
        <v>0</v>
      </c>
      <c r="DC829">
        <f t="shared" si="158"/>
        <v>0</v>
      </c>
      <c r="DD829" t="s">
        <v>3</v>
      </c>
      <c r="DE829" t="s">
        <v>3</v>
      </c>
      <c r="DF829">
        <f t="shared" si="152"/>
        <v>0</v>
      </c>
      <c r="DG829">
        <f t="shared" si="153"/>
        <v>0</v>
      </c>
      <c r="DH829">
        <f t="shared" si="154"/>
        <v>0</v>
      </c>
      <c r="DI829">
        <f t="shared" si="155"/>
        <v>0</v>
      </c>
      <c r="DJ829">
        <f>DI829</f>
        <v>0</v>
      </c>
      <c r="DK829">
        <v>0</v>
      </c>
      <c r="DL829" t="s">
        <v>3</v>
      </c>
      <c r="DM829">
        <v>0</v>
      </c>
      <c r="DN829" t="s">
        <v>3</v>
      </c>
      <c r="DO829">
        <v>0</v>
      </c>
    </row>
    <row r="830" spans="1:119" x14ac:dyDescent="0.2">
      <c r="A830">
        <f>ROW(Source!A931)</f>
        <v>931</v>
      </c>
      <c r="B830">
        <v>150194011</v>
      </c>
      <c r="C830">
        <v>150198301</v>
      </c>
      <c r="D830">
        <v>147296592</v>
      </c>
      <c r="E830">
        <v>1</v>
      </c>
      <c r="F830">
        <v>1</v>
      </c>
      <c r="G830">
        <v>35</v>
      </c>
      <c r="H830">
        <v>3</v>
      </c>
      <c r="I830" t="s">
        <v>780</v>
      </c>
      <c r="J830" t="s">
        <v>781</v>
      </c>
      <c r="K830" t="s">
        <v>782</v>
      </c>
      <c r="L830">
        <v>1348</v>
      </c>
      <c r="N830">
        <v>1009</v>
      </c>
      <c r="O830" t="s">
        <v>737</v>
      </c>
      <c r="P830" t="s">
        <v>737</v>
      </c>
      <c r="Q830">
        <v>1000</v>
      </c>
      <c r="W830">
        <v>0</v>
      </c>
      <c r="X830">
        <v>425402807</v>
      </c>
      <c r="Y830">
        <f t="shared" si="156"/>
        <v>8.0000000000000004E-4</v>
      </c>
      <c r="AA830">
        <v>169525.77</v>
      </c>
      <c r="AB830">
        <v>0</v>
      </c>
      <c r="AC830">
        <v>0</v>
      </c>
      <c r="AD830">
        <v>0</v>
      </c>
      <c r="AE830">
        <v>169525.77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M830">
        <v>-2</v>
      </c>
      <c r="AN830">
        <v>0</v>
      </c>
      <c r="AO830">
        <v>1</v>
      </c>
      <c r="AP830">
        <v>1</v>
      </c>
      <c r="AQ830">
        <v>0</v>
      </c>
      <c r="AR830">
        <v>0</v>
      </c>
      <c r="AS830" t="s">
        <v>3</v>
      </c>
      <c r="AT830">
        <v>8.0000000000000004E-4</v>
      </c>
      <c r="AU830" t="s">
        <v>3</v>
      </c>
      <c r="AV830">
        <v>0</v>
      </c>
      <c r="AW830">
        <v>2</v>
      </c>
      <c r="AX830">
        <v>150198331</v>
      </c>
      <c r="AY830">
        <v>1</v>
      </c>
      <c r="AZ830">
        <v>0</v>
      </c>
      <c r="BA830">
        <v>830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V830">
        <v>0</v>
      </c>
      <c r="CW830">
        <v>0</v>
      </c>
      <c r="CX830">
        <f>ROUND(Y830*Source!I931,9)</f>
        <v>4.0000000000000001E-3</v>
      </c>
      <c r="CY830">
        <f t="shared" ref="CY830:CY842" si="163">AA830</f>
        <v>169525.77</v>
      </c>
      <c r="CZ830">
        <f t="shared" ref="CZ830:CZ842" si="164">AE830</f>
        <v>169525.77</v>
      </c>
      <c r="DA830">
        <f t="shared" ref="DA830:DA842" si="165">AI830</f>
        <v>1</v>
      </c>
      <c r="DB830">
        <f t="shared" si="157"/>
        <v>135.62</v>
      </c>
      <c r="DC830">
        <f t="shared" si="158"/>
        <v>0</v>
      </c>
      <c r="DD830" t="s">
        <v>3</v>
      </c>
      <c r="DE830" t="s">
        <v>3</v>
      </c>
      <c r="DF830">
        <f t="shared" si="152"/>
        <v>678.1</v>
      </c>
      <c r="DG830">
        <f t="shared" si="153"/>
        <v>0</v>
      </c>
      <c r="DH830">
        <f t="shared" si="154"/>
        <v>0</v>
      </c>
      <c r="DI830">
        <f t="shared" si="155"/>
        <v>0</v>
      </c>
      <c r="DJ830">
        <f t="shared" ref="DJ830:DJ842" si="166">DF830</f>
        <v>678.1</v>
      </c>
      <c r="DK830">
        <v>0</v>
      </c>
      <c r="DL830" t="s">
        <v>3</v>
      </c>
      <c r="DM830">
        <v>0</v>
      </c>
      <c r="DN830" t="s">
        <v>3</v>
      </c>
      <c r="DO830">
        <v>0</v>
      </c>
    </row>
    <row r="831" spans="1:119" x14ac:dyDescent="0.2">
      <c r="A831">
        <f>ROW(Source!A931)</f>
        <v>931</v>
      </c>
      <c r="B831">
        <v>150194011</v>
      </c>
      <c r="C831">
        <v>150198301</v>
      </c>
      <c r="D831">
        <v>147296666</v>
      </c>
      <c r="E831">
        <v>1</v>
      </c>
      <c r="F831">
        <v>1</v>
      </c>
      <c r="G831">
        <v>35</v>
      </c>
      <c r="H831">
        <v>3</v>
      </c>
      <c r="I831" t="s">
        <v>783</v>
      </c>
      <c r="J831" t="s">
        <v>784</v>
      </c>
      <c r="K831" t="s">
        <v>785</v>
      </c>
      <c r="L831">
        <v>1348</v>
      </c>
      <c r="N831">
        <v>1009</v>
      </c>
      <c r="O831" t="s">
        <v>737</v>
      </c>
      <c r="P831" t="s">
        <v>737</v>
      </c>
      <c r="Q831">
        <v>1000</v>
      </c>
      <c r="W831">
        <v>0</v>
      </c>
      <c r="X831">
        <v>-1078613856</v>
      </c>
      <c r="Y831">
        <f t="shared" si="156"/>
        <v>1E-4</v>
      </c>
      <c r="AA831">
        <v>252301.59</v>
      </c>
      <c r="AB831">
        <v>0</v>
      </c>
      <c r="AC831">
        <v>0</v>
      </c>
      <c r="AD831">
        <v>0</v>
      </c>
      <c r="AE831">
        <v>252301.59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M831">
        <v>-2</v>
      </c>
      <c r="AN831">
        <v>0</v>
      </c>
      <c r="AO831">
        <v>1</v>
      </c>
      <c r="AP831">
        <v>1</v>
      </c>
      <c r="AQ831">
        <v>0</v>
      </c>
      <c r="AR831">
        <v>0</v>
      </c>
      <c r="AS831" t="s">
        <v>3</v>
      </c>
      <c r="AT831">
        <v>1E-4</v>
      </c>
      <c r="AU831" t="s">
        <v>3</v>
      </c>
      <c r="AV831">
        <v>0</v>
      </c>
      <c r="AW831">
        <v>2</v>
      </c>
      <c r="AX831">
        <v>150198332</v>
      </c>
      <c r="AY831">
        <v>1</v>
      </c>
      <c r="AZ831">
        <v>0</v>
      </c>
      <c r="BA831">
        <v>831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V831">
        <v>0</v>
      </c>
      <c r="CW831">
        <v>0</v>
      </c>
      <c r="CX831">
        <f>ROUND(Y831*Source!I931,9)</f>
        <v>5.0000000000000001E-4</v>
      </c>
      <c r="CY831">
        <f t="shared" si="163"/>
        <v>252301.59</v>
      </c>
      <c r="CZ831">
        <f t="shared" si="164"/>
        <v>252301.59</v>
      </c>
      <c r="DA831">
        <f t="shared" si="165"/>
        <v>1</v>
      </c>
      <c r="DB831">
        <f t="shared" si="157"/>
        <v>25.23</v>
      </c>
      <c r="DC831">
        <f t="shared" si="158"/>
        <v>0</v>
      </c>
      <c r="DD831" t="s">
        <v>3</v>
      </c>
      <c r="DE831" t="s">
        <v>3</v>
      </c>
      <c r="DF831">
        <f t="shared" si="152"/>
        <v>126.15</v>
      </c>
      <c r="DG831">
        <f t="shared" si="153"/>
        <v>0</v>
      </c>
      <c r="DH831">
        <f t="shared" si="154"/>
        <v>0</v>
      </c>
      <c r="DI831">
        <f t="shared" si="155"/>
        <v>0</v>
      </c>
      <c r="DJ831">
        <f t="shared" si="166"/>
        <v>126.15</v>
      </c>
      <c r="DK831">
        <v>0</v>
      </c>
      <c r="DL831" t="s">
        <v>3</v>
      </c>
      <c r="DM831">
        <v>0</v>
      </c>
      <c r="DN831" t="s">
        <v>3</v>
      </c>
      <c r="DO831">
        <v>0</v>
      </c>
    </row>
    <row r="832" spans="1:119" x14ac:dyDescent="0.2">
      <c r="A832">
        <f>ROW(Source!A931)</f>
        <v>931</v>
      </c>
      <c r="B832">
        <v>150194011</v>
      </c>
      <c r="C832">
        <v>150198301</v>
      </c>
      <c r="D832">
        <v>147297462</v>
      </c>
      <c r="E832">
        <v>1</v>
      </c>
      <c r="F832">
        <v>1</v>
      </c>
      <c r="G832">
        <v>35</v>
      </c>
      <c r="H832">
        <v>3</v>
      </c>
      <c r="I832" t="s">
        <v>786</v>
      </c>
      <c r="J832" t="s">
        <v>787</v>
      </c>
      <c r="K832" t="s">
        <v>788</v>
      </c>
      <c r="L832">
        <v>1348</v>
      </c>
      <c r="N832">
        <v>1009</v>
      </c>
      <c r="O832" t="s">
        <v>737</v>
      </c>
      <c r="P832" t="s">
        <v>737</v>
      </c>
      <c r="Q832">
        <v>1000</v>
      </c>
      <c r="W832">
        <v>0</v>
      </c>
      <c r="X832">
        <v>815929747</v>
      </c>
      <c r="Y832">
        <f t="shared" si="156"/>
        <v>8.0000000000000004E-4</v>
      </c>
      <c r="AA832">
        <v>116329.32</v>
      </c>
      <c r="AB832">
        <v>0</v>
      </c>
      <c r="AC832">
        <v>0</v>
      </c>
      <c r="AD832">
        <v>0</v>
      </c>
      <c r="AE832">
        <v>116329.32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M832">
        <v>-2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3</v>
      </c>
      <c r="AT832">
        <v>8.0000000000000004E-4</v>
      </c>
      <c r="AU832" t="s">
        <v>3</v>
      </c>
      <c r="AV832">
        <v>0</v>
      </c>
      <c r="AW832">
        <v>2</v>
      </c>
      <c r="AX832">
        <v>150198333</v>
      </c>
      <c r="AY832">
        <v>1</v>
      </c>
      <c r="AZ832">
        <v>0</v>
      </c>
      <c r="BA832">
        <v>832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V832">
        <v>0</v>
      </c>
      <c r="CW832">
        <v>0</v>
      </c>
      <c r="CX832">
        <f>ROUND(Y832*Source!I931,9)</f>
        <v>4.0000000000000001E-3</v>
      </c>
      <c r="CY832">
        <f t="shared" si="163"/>
        <v>116329.32</v>
      </c>
      <c r="CZ832">
        <f t="shared" si="164"/>
        <v>116329.32</v>
      </c>
      <c r="DA832">
        <f t="shared" si="165"/>
        <v>1</v>
      </c>
      <c r="DB832">
        <f t="shared" si="157"/>
        <v>93.06</v>
      </c>
      <c r="DC832">
        <f t="shared" si="158"/>
        <v>0</v>
      </c>
      <c r="DD832" t="s">
        <v>3</v>
      </c>
      <c r="DE832" t="s">
        <v>3</v>
      </c>
      <c r="DF832">
        <f t="shared" si="152"/>
        <v>465.32</v>
      </c>
      <c r="DG832">
        <f t="shared" si="153"/>
        <v>0</v>
      </c>
      <c r="DH832">
        <f t="shared" si="154"/>
        <v>0</v>
      </c>
      <c r="DI832">
        <f t="shared" si="155"/>
        <v>0</v>
      </c>
      <c r="DJ832">
        <f t="shared" si="166"/>
        <v>465.32</v>
      </c>
      <c r="DK832">
        <v>0</v>
      </c>
      <c r="DL832" t="s">
        <v>3</v>
      </c>
      <c r="DM832">
        <v>0</v>
      </c>
      <c r="DN832" t="s">
        <v>3</v>
      </c>
      <c r="DO832">
        <v>0</v>
      </c>
    </row>
    <row r="833" spans="1:119" x14ac:dyDescent="0.2">
      <c r="A833">
        <f>ROW(Source!A931)</f>
        <v>931</v>
      </c>
      <c r="B833">
        <v>150194011</v>
      </c>
      <c r="C833">
        <v>150198301</v>
      </c>
      <c r="D833">
        <v>147297828</v>
      </c>
      <c r="E833">
        <v>1</v>
      </c>
      <c r="F833">
        <v>1</v>
      </c>
      <c r="G833">
        <v>35</v>
      </c>
      <c r="H833">
        <v>3</v>
      </c>
      <c r="I833" t="s">
        <v>789</v>
      </c>
      <c r="J833" t="s">
        <v>790</v>
      </c>
      <c r="K833" t="s">
        <v>791</v>
      </c>
      <c r="L833">
        <v>1348</v>
      </c>
      <c r="N833">
        <v>1009</v>
      </c>
      <c r="O833" t="s">
        <v>737</v>
      </c>
      <c r="P833" t="s">
        <v>737</v>
      </c>
      <c r="Q833">
        <v>1000</v>
      </c>
      <c r="W833">
        <v>0</v>
      </c>
      <c r="X833">
        <v>1570571688</v>
      </c>
      <c r="Y833">
        <f t="shared" si="156"/>
        <v>6.9999999999999999E-4</v>
      </c>
      <c r="AA833">
        <v>266315.90999999997</v>
      </c>
      <c r="AB833">
        <v>0</v>
      </c>
      <c r="AC833">
        <v>0</v>
      </c>
      <c r="AD833">
        <v>0</v>
      </c>
      <c r="AE833">
        <v>266315.90999999997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1</v>
      </c>
      <c r="AL833">
        <v>1</v>
      </c>
      <c r="AM833">
        <v>-2</v>
      </c>
      <c r="AN833">
        <v>0</v>
      </c>
      <c r="AO833">
        <v>1</v>
      </c>
      <c r="AP833">
        <v>1</v>
      </c>
      <c r="AQ833">
        <v>0</v>
      </c>
      <c r="AR833">
        <v>0</v>
      </c>
      <c r="AS833" t="s">
        <v>3</v>
      </c>
      <c r="AT833">
        <v>6.9999999999999999E-4</v>
      </c>
      <c r="AU833" t="s">
        <v>3</v>
      </c>
      <c r="AV833">
        <v>0</v>
      </c>
      <c r="AW833">
        <v>2</v>
      </c>
      <c r="AX833">
        <v>150198334</v>
      </c>
      <c r="AY833">
        <v>1</v>
      </c>
      <c r="AZ833">
        <v>0</v>
      </c>
      <c r="BA833">
        <v>833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V833">
        <v>0</v>
      </c>
      <c r="CW833">
        <v>0</v>
      </c>
      <c r="CX833">
        <f>ROUND(Y833*Source!I931,9)</f>
        <v>3.5000000000000001E-3</v>
      </c>
      <c r="CY833">
        <f t="shared" si="163"/>
        <v>266315.90999999997</v>
      </c>
      <c r="CZ833">
        <f t="shared" si="164"/>
        <v>266315.90999999997</v>
      </c>
      <c r="DA833">
        <f t="shared" si="165"/>
        <v>1</v>
      </c>
      <c r="DB833">
        <f t="shared" si="157"/>
        <v>186.42</v>
      </c>
      <c r="DC833">
        <f t="shared" si="158"/>
        <v>0</v>
      </c>
      <c r="DD833" t="s">
        <v>3</v>
      </c>
      <c r="DE833" t="s">
        <v>3</v>
      </c>
      <c r="DF833">
        <f t="shared" ref="DF833:DF896" si="167">ROUND(ROUND(AE833,2)*CX833,2)</f>
        <v>932.11</v>
      </c>
      <c r="DG833">
        <f t="shared" ref="DG833:DG896" si="168">ROUND(ROUND(AF833,2)*CX833,2)</f>
        <v>0</v>
      </c>
      <c r="DH833">
        <f t="shared" ref="DH833:DH896" si="169">ROUND(ROUND(AG833,2)*CX833,2)</f>
        <v>0</v>
      </c>
      <c r="DI833">
        <f t="shared" ref="DI833:DI896" si="170">ROUND(ROUND(AH833,2)*CX833,2)</f>
        <v>0</v>
      </c>
      <c r="DJ833">
        <f t="shared" si="166"/>
        <v>932.11</v>
      </c>
      <c r="DK833">
        <v>0</v>
      </c>
      <c r="DL833" t="s">
        <v>3</v>
      </c>
      <c r="DM833">
        <v>0</v>
      </c>
      <c r="DN833" t="s">
        <v>3</v>
      </c>
      <c r="DO833">
        <v>0</v>
      </c>
    </row>
    <row r="834" spans="1:119" x14ac:dyDescent="0.2">
      <c r="A834">
        <f>ROW(Source!A931)</f>
        <v>931</v>
      </c>
      <c r="B834">
        <v>150194011</v>
      </c>
      <c r="C834">
        <v>150198301</v>
      </c>
      <c r="D834">
        <v>147297940</v>
      </c>
      <c r="E834">
        <v>1</v>
      </c>
      <c r="F834">
        <v>1</v>
      </c>
      <c r="G834">
        <v>35</v>
      </c>
      <c r="H834">
        <v>3</v>
      </c>
      <c r="I834" t="s">
        <v>792</v>
      </c>
      <c r="J834" t="s">
        <v>793</v>
      </c>
      <c r="K834" t="s">
        <v>794</v>
      </c>
      <c r="L834">
        <v>1348</v>
      </c>
      <c r="N834">
        <v>1009</v>
      </c>
      <c r="O834" t="s">
        <v>737</v>
      </c>
      <c r="P834" t="s">
        <v>737</v>
      </c>
      <c r="Q834">
        <v>1000</v>
      </c>
      <c r="W834">
        <v>0</v>
      </c>
      <c r="X834">
        <v>-2143664447</v>
      </c>
      <c r="Y834">
        <f t="shared" si="156"/>
        <v>6.9999999999999999E-4</v>
      </c>
      <c r="AA834">
        <v>1072565.3799999999</v>
      </c>
      <c r="AB834">
        <v>0</v>
      </c>
      <c r="AC834">
        <v>0</v>
      </c>
      <c r="AD834">
        <v>0</v>
      </c>
      <c r="AE834">
        <v>1072565.3799999999</v>
      </c>
      <c r="AF834">
        <v>0</v>
      </c>
      <c r="AG834">
        <v>0</v>
      </c>
      <c r="AH834">
        <v>0</v>
      </c>
      <c r="AI834">
        <v>1</v>
      </c>
      <c r="AJ834">
        <v>1</v>
      </c>
      <c r="AK834">
        <v>1</v>
      </c>
      <c r="AL834">
        <v>1</v>
      </c>
      <c r="AM834">
        <v>-2</v>
      </c>
      <c r="AN834">
        <v>0</v>
      </c>
      <c r="AO834">
        <v>1</v>
      </c>
      <c r="AP834">
        <v>1</v>
      </c>
      <c r="AQ834">
        <v>0</v>
      </c>
      <c r="AR834">
        <v>0</v>
      </c>
      <c r="AS834" t="s">
        <v>3</v>
      </c>
      <c r="AT834">
        <v>6.9999999999999999E-4</v>
      </c>
      <c r="AU834" t="s">
        <v>3</v>
      </c>
      <c r="AV834">
        <v>0</v>
      </c>
      <c r="AW834">
        <v>2</v>
      </c>
      <c r="AX834">
        <v>150198335</v>
      </c>
      <c r="AY834">
        <v>1</v>
      </c>
      <c r="AZ834">
        <v>0</v>
      </c>
      <c r="BA834">
        <v>834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V834">
        <v>0</v>
      </c>
      <c r="CW834">
        <v>0</v>
      </c>
      <c r="CX834">
        <f>ROUND(Y834*Source!I931,9)</f>
        <v>3.5000000000000001E-3</v>
      </c>
      <c r="CY834">
        <f t="shared" si="163"/>
        <v>1072565.3799999999</v>
      </c>
      <c r="CZ834">
        <f t="shared" si="164"/>
        <v>1072565.3799999999</v>
      </c>
      <c r="DA834">
        <f t="shared" si="165"/>
        <v>1</v>
      </c>
      <c r="DB834">
        <f t="shared" si="157"/>
        <v>750.8</v>
      </c>
      <c r="DC834">
        <f t="shared" si="158"/>
        <v>0</v>
      </c>
      <c r="DD834" t="s">
        <v>3</v>
      </c>
      <c r="DE834" t="s">
        <v>3</v>
      </c>
      <c r="DF834">
        <f t="shared" si="167"/>
        <v>3753.98</v>
      </c>
      <c r="DG834">
        <f t="shared" si="168"/>
        <v>0</v>
      </c>
      <c r="DH834">
        <f t="shared" si="169"/>
        <v>0</v>
      </c>
      <c r="DI834">
        <f t="shared" si="170"/>
        <v>0</v>
      </c>
      <c r="DJ834">
        <f t="shared" si="166"/>
        <v>3753.98</v>
      </c>
      <c r="DK834">
        <v>0</v>
      </c>
      <c r="DL834" t="s">
        <v>3</v>
      </c>
      <c r="DM834">
        <v>0</v>
      </c>
      <c r="DN834" t="s">
        <v>3</v>
      </c>
      <c r="DO834">
        <v>0</v>
      </c>
    </row>
    <row r="835" spans="1:119" x14ac:dyDescent="0.2">
      <c r="A835">
        <f>ROW(Source!A931)</f>
        <v>931</v>
      </c>
      <c r="B835">
        <v>150194011</v>
      </c>
      <c r="C835">
        <v>150198301</v>
      </c>
      <c r="D835">
        <v>147295797</v>
      </c>
      <c r="E835">
        <v>1</v>
      </c>
      <c r="F835">
        <v>1</v>
      </c>
      <c r="G835">
        <v>35</v>
      </c>
      <c r="H835">
        <v>3</v>
      </c>
      <c r="I835" t="s">
        <v>795</v>
      </c>
      <c r="J835" t="s">
        <v>796</v>
      </c>
      <c r="K835" t="s">
        <v>797</v>
      </c>
      <c r="L835">
        <v>1339</v>
      </c>
      <c r="N835">
        <v>1007</v>
      </c>
      <c r="O835" t="s">
        <v>798</v>
      </c>
      <c r="P835" t="s">
        <v>798</v>
      </c>
      <c r="Q835">
        <v>1</v>
      </c>
      <c r="W835">
        <v>0</v>
      </c>
      <c r="X835">
        <v>-846764371</v>
      </c>
      <c r="Y835">
        <f t="shared" si="156"/>
        <v>1.8</v>
      </c>
      <c r="AA835">
        <v>79.62</v>
      </c>
      <c r="AB835">
        <v>0</v>
      </c>
      <c r="AC835">
        <v>0</v>
      </c>
      <c r="AD835">
        <v>0</v>
      </c>
      <c r="AE835">
        <v>79.62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1</v>
      </c>
      <c r="AL835">
        <v>1</v>
      </c>
      <c r="AM835">
        <v>-2</v>
      </c>
      <c r="AN835">
        <v>0</v>
      </c>
      <c r="AO835">
        <v>1</v>
      </c>
      <c r="AP835">
        <v>1</v>
      </c>
      <c r="AQ835">
        <v>0</v>
      </c>
      <c r="AR835">
        <v>0</v>
      </c>
      <c r="AS835" t="s">
        <v>3</v>
      </c>
      <c r="AT835">
        <v>1.8</v>
      </c>
      <c r="AU835" t="s">
        <v>3</v>
      </c>
      <c r="AV835">
        <v>0</v>
      </c>
      <c r="AW835">
        <v>2</v>
      </c>
      <c r="AX835">
        <v>150198336</v>
      </c>
      <c r="AY835">
        <v>1</v>
      </c>
      <c r="AZ835">
        <v>0</v>
      </c>
      <c r="BA835">
        <v>835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V835">
        <v>0</v>
      </c>
      <c r="CW835">
        <v>0</v>
      </c>
      <c r="CX835">
        <f>ROUND(Y835*Source!I931,9)</f>
        <v>9</v>
      </c>
      <c r="CY835">
        <f t="shared" si="163"/>
        <v>79.62</v>
      </c>
      <c r="CZ835">
        <f t="shared" si="164"/>
        <v>79.62</v>
      </c>
      <c r="DA835">
        <f t="shared" si="165"/>
        <v>1</v>
      </c>
      <c r="DB835">
        <f t="shared" si="157"/>
        <v>143.32</v>
      </c>
      <c r="DC835">
        <f t="shared" si="158"/>
        <v>0</v>
      </c>
      <c r="DD835" t="s">
        <v>3</v>
      </c>
      <c r="DE835" t="s">
        <v>3</v>
      </c>
      <c r="DF835">
        <f t="shared" si="167"/>
        <v>716.58</v>
      </c>
      <c r="DG835">
        <f t="shared" si="168"/>
        <v>0</v>
      </c>
      <c r="DH835">
        <f t="shared" si="169"/>
        <v>0</v>
      </c>
      <c r="DI835">
        <f t="shared" si="170"/>
        <v>0</v>
      </c>
      <c r="DJ835">
        <f t="shared" si="166"/>
        <v>716.58</v>
      </c>
      <c r="DK835">
        <v>0</v>
      </c>
      <c r="DL835" t="s">
        <v>3</v>
      </c>
      <c r="DM835">
        <v>0</v>
      </c>
      <c r="DN835" t="s">
        <v>3</v>
      </c>
      <c r="DO835">
        <v>0</v>
      </c>
    </row>
    <row r="836" spans="1:119" x14ac:dyDescent="0.2">
      <c r="A836">
        <f>ROW(Source!A931)</f>
        <v>931</v>
      </c>
      <c r="B836">
        <v>150194011</v>
      </c>
      <c r="C836">
        <v>150198301</v>
      </c>
      <c r="D836">
        <v>147295789</v>
      </c>
      <c r="E836">
        <v>1</v>
      </c>
      <c r="F836">
        <v>1</v>
      </c>
      <c r="G836">
        <v>35</v>
      </c>
      <c r="H836">
        <v>3</v>
      </c>
      <c r="I836" t="s">
        <v>799</v>
      </c>
      <c r="J836" t="s">
        <v>800</v>
      </c>
      <c r="K836" t="s">
        <v>801</v>
      </c>
      <c r="L836">
        <v>1339</v>
      </c>
      <c r="N836">
        <v>1007</v>
      </c>
      <c r="O836" t="s">
        <v>798</v>
      </c>
      <c r="P836" t="s">
        <v>798</v>
      </c>
      <c r="Q836">
        <v>1</v>
      </c>
      <c r="W836">
        <v>0</v>
      </c>
      <c r="X836">
        <v>997537612</v>
      </c>
      <c r="Y836">
        <f t="shared" si="156"/>
        <v>0.9</v>
      </c>
      <c r="AA836">
        <v>715.78</v>
      </c>
      <c r="AB836">
        <v>0</v>
      </c>
      <c r="AC836">
        <v>0</v>
      </c>
      <c r="AD836">
        <v>0</v>
      </c>
      <c r="AE836">
        <v>715.78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M836">
        <v>-2</v>
      </c>
      <c r="AN836">
        <v>0</v>
      </c>
      <c r="AO836">
        <v>1</v>
      </c>
      <c r="AP836">
        <v>1</v>
      </c>
      <c r="AQ836">
        <v>0</v>
      </c>
      <c r="AR836">
        <v>0</v>
      </c>
      <c r="AS836" t="s">
        <v>3</v>
      </c>
      <c r="AT836">
        <v>0.9</v>
      </c>
      <c r="AU836" t="s">
        <v>3</v>
      </c>
      <c r="AV836">
        <v>0</v>
      </c>
      <c r="AW836">
        <v>2</v>
      </c>
      <c r="AX836">
        <v>150198337</v>
      </c>
      <c r="AY836">
        <v>1</v>
      </c>
      <c r="AZ836">
        <v>0</v>
      </c>
      <c r="BA836">
        <v>836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V836">
        <v>0</v>
      </c>
      <c r="CW836">
        <v>0</v>
      </c>
      <c r="CX836">
        <f>ROUND(Y836*Source!I931,9)</f>
        <v>4.5</v>
      </c>
      <c r="CY836">
        <f t="shared" si="163"/>
        <v>715.78</v>
      </c>
      <c r="CZ836">
        <f t="shared" si="164"/>
        <v>715.78</v>
      </c>
      <c r="DA836">
        <f t="shared" si="165"/>
        <v>1</v>
      </c>
      <c r="DB836">
        <f t="shared" si="157"/>
        <v>644.20000000000005</v>
      </c>
      <c r="DC836">
        <f t="shared" si="158"/>
        <v>0</v>
      </c>
      <c r="DD836" t="s">
        <v>3</v>
      </c>
      <c r="DE836" t="s">
        <v>3</v>
      </c>
      <c r="DF836">
        <f t="shared" si="167"/>
        <v>3221.01</v>
      </c>
      <c r="DG836">
        <f t="shared" si="168"/>
        <v>0</v>
      </c>
      <c r="DH836">
        <f t="shared" si="169"/>
        <v>0</v>
      </c>
      <c r="DI836">
        <f t="shared" si="170"/>
        <v>0</v>
      </c>
      <c r="DJ836">
        <f t="shared" si="166"/>
        <v>3221.01</v>
      </c>
      <c r="DK836">
        <v>0</v>
      </c>
      <c r="DL836" t="s">
        <v>3</v>
      </c>
      <c r="DM836">
        <v>0</v>
      </c>
      <c r="DN836" t="s">
        <v>3</v>
      </c>
      <c r="DO836">
        <v>0</v>
      </c>
    </row>
    <row r="837" spans="1:119" x14ac:dyDescent="0.2">
      <c r="A837">
        <f>ROW(Source!A931)</f>
        <v>931</v>
      </c>
      <c r="B837">
        <v>150194011</v>
      </c>
      <c r="C837">
        <v>150198301</v>
      </c>
      <c r="D837">
        <v>147295833</v>
      </c>
      <c r="E837">
        <v>1</v>
      </c>
      <c r="F837">
        <v>1</v>
      </c>
      <c r="G837">
        <v>35</v>
      </c>
      <c r="H837">
        <v>3</v>
      </c>
      <c r="I837" t="s">
        <v>802</v>
      </c>
      <c r="J837" t="s">
        <v>803</v>
      </c>
      <c r="K837" t="s">
        <v>804</v>
      </c>
      <c r="L837">
        <v>1348</v>
      </c>
      <c r="N837">
        <v>1009</v>
      </c>
      <c r="O837" t="s">
        <v>737</v>
      </c>
      <c r="P837" t="s">
        <v>737</v>
      </c>
      <c r="Q837">
        <v>1000</v>
      </c>
      <c r="W837">
        <v>0</v>
      </c>
      <c r="X837">
        <v>-1807663441</v>
      </c>
      <c r="Y837">
        <f t="shared" si="156"/>
        <v>5.9999999999999995E-4</v>
      </c>
      <c r="AA837">
        <v>205731.7</v>
      </c>
      <c r="AB837">
        <v>0</v>
      </c>
      <c r="AC837">
        <v>0</v>
      </c>
      <c r="AD837">
        <v>0</v>
      </c>
      <c r="AE837">
        <v>205731.7</v>
      </c>
      <c r="AF837">
        <v>0</v>
      </c>
      <c r="AG837">
        <v>0</v>
      </c>
      <c r="AH837">
        <v>0</v>
      </c>
      <c r="AI837">
        <v>1</v>
      </c>
      <c r="AJ837">
        <v>1</v>
      </c>
      <c r="AK837">
        <v>1</v>
      </c>
      <c r="AL837">
        <v>1</v>
      </c>
      <c r="AM837">
        <v>-2</v>
      </c>
      <c r="AN837">
        <v>0</v>
      </c>
      <c r="AO837">
        <v>1</v>
      </c>
      <c r="AP837">
        <v>1</v>
      </c>
      <c r="AQ837">
        <v>0</v>
      </c>
      <c r="AR837">
        <v>0</v>
      </c>
      <c r="AS837" t="s">
        <v>3</v>
      </c>
      <c r="AT837">
        <v>5.9999999999999995E-4</v>
      </c>
      <c r="AU837" t="s">
        <v>3</v>
      </c>
      <c r="AV837">
        <v>0</v>
      </c>
      <c r="AW837">
        <v>2</v>
      </c>
      <c r="AX837">
        <v>150198338</v>
      </c>
      <c r="AY837">
        <v>1</v>
      </c>
      <c r="AZ837">
        <v>0</v>
      </c>
      <c r="BA837">
        <v>837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V837">
        <v>0</v>
      </c>
      <c r="CW837">
        <v>0</v>
      </c>
      <c r="CX837">
        <f>ROUND(Y837*Source!I931,9)</f>
        <v>3.0000000000000001E-3</v>
      </c>
      <c r="CY837">
        <f t="shared" si="163"/>
        <v>205731.7</v>
      </c>
      <c r="CZ837">
        <f t="shared" si="164"/>
        <v>205731.7</v>
      </c>
      <c r="DA837">
        <f t="shared" si="165"/>
        <v>1</v>
      </c>
      <c r="DB837">
        <f t="shared" si="157"/>
        <v>123.44</v>
      </c>
      <c r="DC837">
        <f t="shared" si="158"/>
        <v>0</v>
      </c>
      <c r="DD837" t="s">
        <v>3</v>
      </c>
      <c r="DE837" t="s">
        <v>3</v>
      </c>
      <c r="DF837">
        <f t="shared" si="167"/>
        <v>617.20000000000005</v>
      </c>
      <c r="DG837">
        <f t="shared" si="168"/>
        <v>0</v>
      </c>
      <c r="DH837">
        <f t="shared" si="169"/>
        <v>0</v>
      </c>
      <c r="DI837">
        <f t="shared" si="170"/>
        <v>0</v>
      </c>
      <c r="DJ837">
        <f t="shared" si="166"/>
        <v>617.20000000000005</v>
      </c>
      <c r="DK837">
        <v>0</v>
      </c>
      <c r="DL837" t="s">
        <v>3</v>
      </c>
      <c r="DM837">
        <v>0</v>
      </c>
      <c r="DN837" t="s">
        <v>3</v>
      </c>
      <c r="DO837">
        <v>0</v>
      </c>
    </row>
    <row r="838" spans="1:119" x14ac:dyDescent="0.2">
      <c r="A838">
        <f>ROW(Source!A931)</f>
        <v>931</v>
      </c>
      <c r="B838">
        <v>150194011</v>
      </c>
      <c r="C838">
        <v>150198301</v>
      </c>
      <c r="D838">
        <v>147295796</v>
      </c>
      <c r="E838">
        <v>1</v>
      </c>
      <c r="F838">
        <v>1</v>
      </c>
      <c r="G838">
        <v>35</v>
      </c>
      <c r="H838">
        <v>3</v>
      </c>
      <c r="I838" t="s">
        <v>805</v>
      </c>
      <c r="J838" t="s">
        <v>806</v>
      </c>
      <c r="K838" t="s">
        <v>807</v>
      </c>
      <c r="L838">
        <v>1348</v>
      </c>
      <c r="N838">
        <v>1009</v>
      </c>
      <c r="O838" t="s">
        <v>737</v>
      </c>
      <c r="P838" t="s">
        <v>737</v>
      </c>
      <c r="Q838">
        <v>1000</v>
      </c>
      <c r="W838">
        <v>0</v>
      </c>
      <c r="X838">
        <v>1084263761</v>
      </c>
      <c r="Y838">
        <f t="shared" si="156"/>
        <v>1E-3</v>
      </c>
      <c r="AA838">
        <v>122462.72</v>
      </c>
      <c r="AB838">
        <v>0</v>
      </c>
      <c r="AC838">
        <v>0</v>
      </c>
      <c r="AD838">
        <v>0</v>
      </c>
      <c r="AE838">
        <v>122462.72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1</v>
      </c>
      <c r="AL838">
        <v>1</v>
      </c>
      <c r="AM838">
        <v>-2</v>
      </c>
      <c r="AN838">
        <v>0</v>
      </c>
      <c r="AO838">
        <v>1</v>
      </c>
      <c r="AP838">
        <v>1</v>
      </c>
      <c r="AQ838">
        <v>0</v>
      </c>
      <c r="AR838">
        <v>0</v>
      </c>
      <c r="AS838" t="s">
        <v>3</v>
      </c>
      <c r="AT838">
        <v>1E-3</v>
      </c>
      <c r="AU838" t="s">
        <v>3</v>
      </c>
      <c r="AV838">
        <v>0</v>
      </c>
      <c r="AW838">
        <v>2</v>
      </c>
      <c r="AX838">
        <v>150198339</v>
      </c>
      <c r="AY838">
        <v>1</v>
      </c>
      <c r="AZ838">
        <v>0</v>
      </c>
      <c r="BA838">
        <v>838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V838">
        <v>0</v>
      </c>
      <c r="CW838">
        <v>0</v>
      </c>
      <c r="CX838">
        <f>ROUND(Y838*Source!I931,9)</f>
        <v>5.0000000000000001E-3</v>
      </c>
      <c r="CY838">
        <f t="shared" si="163"/>
        <v>122462.72</v>
      </c>
      <c r="CZ838">
        <f t="shared" si="164"/>
        <v>122462.72</v>
      </c>
      <c r="DA838">
        <f t="shared" si="165"/>
        <v>1</v>
      </c>
      <c r="DB838">
        <f t="shared" si="157"/>
        <v>122.46</v>
      </c>
      <c r="DC838">
        <f t="shared" si="158"/>
        <v>0</v>
      </c>
      <c r="DD838" t="s">
        <v>3</v>
      </c>
      <c r="DE838" t="s">
        <v>3</v>
      </c>
      <c r="DF838">
        <f t="shared" si="167"/>
        <v>612.30999999999995</v>
      </c>
      <c r="DG838">
        <f t="shared" si="168"/>
        <v>0</v>
      </c>
      <c r="DH838">
        <f t="shared" si="169"/>
        <v>0</v>
      </c>
      <c r="DI838">
        <f t="shared" si="170"/>
        <v>0</v>
      </c>
      <c r="DJ838">
        <f t="shared" si="166"/>
        <v>612.30999999999995</v>
      </c>
      <c r="DK838">
        <v>0</v>
      </c>
      <c r="DL838" t="s">
        <v>3</v>
      </c>
      <c r="DM838">
        <v>0</v>
      </c>
      <c r="DN838" t="s">
        <v>3</v>
      </c>
      <c r="DO838">
        <v>0</v>
      </c>
    </row>
    <row r="839" spans="1:119" x14ac:dyDescent="0.2">
      <c r="A839">
        <f>ROW(Source!A931)</f>
        <v>931</v>
      </c>
      <c r="B839">
        <v>150194011</v>
      </c>
      <c r="C839">
        <v>150198301</v>
      </c>
      <c r="D839">
        <v>147295979</v>
      </c>
      <c r="E839">
        <v>1</v>
      </c>
      <c r="F839">
        <v>1</v>
      </c>
      <c r="G839">
        <v>35</v>
      </c>
      <c r="H839">
        <v>3</v>
      </c>
      <c r="I839" t="s">
        <v>808</v>
      </c>
      <c r="J839" t="s">
        <v>809</v>
      </c>
      <c r="K839" t="s">
        <v>810</v>
      </c>
      <c r="L839">
        <v>1348</v>
      </c>
      <c r="N839">
        <v>1009</v>
      </c>
      <c r="O839" t="s">
        <v>737</v>
      </c>
      <c r="P839" t="s">
        <v>737</v>
      </c>
      <c r="Q839">
        <v>1000</v>
      </c>
      <c r="W839">
        <v>0</v>
      </c>
      <c r="X839">
        <v>-393776186</v>
      </c>
      <c r="Y839">
        <f t="shared" si="156"/>
        <v>2.16E-3</v>
      </c>
      <c r="AA839">
        <v>114569.3</v>
      </c>
      <c r="AB839">
        <v>0</v>
      </c>
      <c r="AC839">
        <v>0</v>
      </c>
      <c r="AD839">
        <v>0</v>
      </c>
      <c r="AE839">
        <v>114569.3</v>
      </c>
      <c r="AF839">
        <v>0</v>
      </c>
      <c r="AG839">
        <v>0</v>
      </c>
      <c r="AH839">
        <v>0</v>
      </c>
      <c r="AI839">
        <v>1</v>
      </c>
      <c r="AJ839">
        <v>1</v>
      </c>
      <c r="AK839">
        <v>1</v>
      </c>
      <c r="AL839">
        <v>1</v>
      </c>
      <c r="AM839">
        <v>-2</v>
      </c>
      <c r="AN839">
        <v>0</v>
      </c>
      <c r="AO839">
        <v>1</v>
      </c>
      <c r="AP839">
        <v>1</v>
      </c>
      <c r="AQ839">
        <v>0</v>
      </c>
      <c r="AR839">
        <v>0</v>
      </c>
      <c r="AS839" t="s">
        <v>3</v>
      </c>
      <c r="AT839">
        <v>2.16E-3</v>
      </c>
      <c r="AU839" t="s">
        <v>3</v>
      </c>
      <c r="AV839">
        <v>0</v>
      </c>
      <c r="AW839">
        <v>2</v>
      </c>
      <c r="AX839">
        <v>150198340</v>
      </c>
      <c r="AY839">
        <v>1</v>
      </c>
      <c r="AZ839">
        <v>0</v>
      </c>
      <c r="BA839">
        <v>839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V839">
        <v>0</v>
      </c>
      <c r="CW839">
        <v>0</v>
      </c>
      <c r="CX839">
        <f>ROUND(Y839*Source!I931,9)</f>
        <v>1.0800000000000001E-2</v>
      </c>
      <c r="CY839">
        <f t="shared" si="163"/>
        <v>114569.3</v>
      </c>
      <c r="CZ839">
        <f t="shared" si="164"/>
        <v>114569.3</v>
      </c>
      <c r="DA839">
        <f t="shared" si="165"/>
        <v>1</v>
      </c>
      <c r="DB839">
        <f t="shared" si="157"/>
        <v>247.47</v>
      </c>
      <c r="DC839">
        <f t="shared" si="158"/>
        <v>0</v>
      </c>
      <c r="DD839" t="s">
        <v>3</v>
      </c>
      <c r="DE839" t="s">
        <v>3</v>
      </c>
      <c r="DF839">
        <f t="shared" si="167"/>
        <v>1237.3499999999999</v>
      </c>
      <c r="DG839">
        <f t="shared" si="168"/>
        <v>0</v>
      </c>
      <c r="DH839">
        <f t="shared" si="169"/>
        <v>0</v>
      </c>
      <c r="DI839">
        <f t="shared" si="170"/>
        <v>0</v>
      </c>
      <c r="DJ839">
        <f t="shared" si="166"/>
        <v>1237.3499999999999</v>
      </c>
      <c r="DK839">
        <v>0</v>
      </c>
      <c r="DL839" t="s">
        <v>3</v>
      </c>
      <c r="DM839">
        <v>0</v>
      </c>
      <c r="DN839" t="s">
        <v>3</v>
      </c>
      <c r="DO839">
        <v>0</v>
      </c>
    </row>
    <row r="840" spans="1:119" x14ac:dyDescent="0.2">
      <c r="A840">
        <f>ROW(Source!A931)</f>
        <v>931</v>
      </c>
      <c r="B840">
        <v>150194011</v>
      </c>
      <c r="C840">
        <v>150198301</v>
      </c>
      <c r="D840">
        <v>147295996</v>
      </c>
      <c r="E840">
        <v>1</v>
      </c>
      <c r="F840">
        <v>1</v>
      </c>
      <c r="G840">
        <v>35</v>
      </c>
      <c r="H840">
        <v>3</v>
      </c>
      <c r="I840" t="s">
        <v>811</v>
      </c>
      <c r="J840" t="s">
        <v>812</v>
      </c>
      <c r="K840" t="s">
        <v>813</v>
      </c>
      <c r="L840">
        <v>1348</v>
      </c>
      <c r="N840">
        <v>1009</v>
      </c>
      <c r="O840" t="s">
        <v>737</v>
      </c>
      <c r="P840" t="s">
        <v>737</v>
      </c>
      <c r="Q840">
        <v>1000</v>
      </c>
      <c r="W840">
        <v>0</v>
      </c>
      <c r="X840">
        <v>-805753761</v>
      </c>
      <c r="Y840">
        <f t="shared" si="156"/>
        <v>8.0000000000000004E-4</v>
      </c>
      <c r="AA840">
        <v>86653.52</v>
      </c>
      <c r="AB840">
        <v>0</v>
      </c>
      <c r="AC840">
        <v>0</v>
      </c>
      <c r="AD840">
        <v>0</v>
      </c>
      <c r="AE840">
        <v>86653.52</v>
      </c>
      <c r="AF840">
        <v>0</v>
      </c>
      <c r="AG840">
        <v>0</v>
      </c>
      <c r="AH840">
        <v>0</v>
      </c>
      <c r="AI840">
        <v>1</v>
      </c>
      <c r="AJ840">
        <v>1</v>
      </c>
      <c r="AK840">
        <v>1</v>
      </c>
      <c r="AL840">
        <v>1</v>
      </c>
      <c r="AM840">
        <v>-2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3</v>
      </c>
      <c r="AT840">
        <v>8.0000000000000004E-4</v>
      </c>
      <c r="AU840" t="s">
        <v>3</v>
      </c>
      <c r="AV840">
        <v>0</v>
      </c>
      <c r="AW840">
        <v>2</v>
      </c>
      <c r="AX840">
        <v>150198341</v>
      </c>
      <c r="AY840">
        <v>1</v>
      </c>
      <c r="AZ840">
        <v>0</v>
      </c>
      <c r="BA840">
        <v>840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V840">
        <v>0</v>
      </c>
      <c r="CW840">
        <v>0</v>
      </c>
      <c r="CX840">
        <f>ROUND(Y840*Source!I931,9)</f>
        <v>4.0000000000000001E-3</v>
      </c>
      <c r="CY840">
        <f t="shared" si="163"/>
        <v>86653.52</v>
      </c>
      <c r="CZ840">
        <f t="shared" si="164"/>
        <v>86653.52</v>
      </c>
      <c r="DA840">
        <f t="shared" si="165"/>
        <v>1</v>
      </c>
      <c r="DB840">
        <f t="shared" si="157"/>
        <v>69.319999999999993</v>
      </c>
      <c r="DC840">
        <f t="shared" si="158"/>
        <v>0</v>
      </c>
      <c r="DD840" t="s">
        <v>3</v>
      </c>
      <c r="DE840" t="s">
        <v>3</v>
      </c>
      <c r="DF840">
        <f t="shared" si="167"/>
        <v>346.61</v>
      </c>
      <c r="DG840">
        <f t="shared" si="168"/>
        <v>0</v>
      </c>
      <c r="DH840">
        <f t="shared" si="169"/>
        <v>0</v>
      </c>
      <c r="DI840">
        <f t="shared" si="170"/>
        <v>0</v>
      </c>
      <c r="DJ840">
        <f t="shared" si="166"/>
        <v>346.61</v>
      </c>
      <c r="DK840">
        <v>0</v>
      </c>
      <c r="DL840" t="s">
        <v>3</v>
      </c>
      <c r="DM840">
        <v>0</v>
      </c>
      <c r="DN840" t="s">
        <v>3</v>
      </c>
      <c r="DO840">
        <v>0</v>
      </c>
    </row>
    <row r="841" spans="1:119" x14ac:dyDescent="0.2">
      <c r="A841">
        <f>ROW(Source!A931)</f>
        <v>931</v>
      </c>
      <c r="B841">
        <v>150194011</v>
      </c>
      <c r="C841">
        <v>150198301</v>
      </c>
      <c r="D841">
        <v>147286124</v>
      </c>
      <c r="E841">
        <v>35</v>
      </c>
      <c r="F841">
        <v>1</v>
      </c>
      <c r="G841">
        <v>35</v>
      </c>
      <c r="H841">
        <v>3</v>
      </c>
      <c r="I841" t="s">
        <v>814</v>
      </c>
      <c r="J841" t="s">
        <v>815</v>
      </c>
      <c r="K841" t="s">
        <v>816</v>
      </c>
      <c r="L841">
        <v>1346</v>
      </c>
      <c r="N841">
        <v>1009</v>
      </c>
      <c r="O841" t="s">
        <v>741</v>
      </c>
      <c r="P841" t="s">
        <v>741</v>
      </c>
      <c r="Q841">
        <v>1</v>
      </c>
      <c r="W841">
        <v>0</v>
      </c>
      <c r="X841">
        <v>460010687</v>
      </c>
      <c r="Y841">
        <f t="shared" si="156"/>
        <v>0.24000000000000002</v>
      </c>
      <c r="AA841">
        <v>99.65</v>
      </c>
      <c r="AB841">
        <v>0</v>
      </c>
      <c r="AC841">
        <v>0</v>
      </c>
      <c r="AD841">
        <v>0</v>
      </c>
      <c r="AE841">
        <v>99.65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1</v>
      </c>
      <c r="AL841">
        <v>1</v>
      </c>
      <c r="AM841">
        <v>-2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3</v>
      </c>
      <c r="AT841">
        <v>0.24000000000000002</v>
      </c>
      <c r="AU841" t="s">
        <v>3</v>
      </c>
      <c r="AV841">
        <v>0</v>
      </c>
      <c r="AW841">
        <v>2</v>
      </c>
      <c r="AX841">
        <v>150198343</v>
      </c>
      <c r="AY841">
        <v>2</v>
      </c>
      <c r="AZ841">
        <v>22528</v>
      </c>
      <c r="BA841">
        <v>841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V841">
        <v>0</v>
      </c>
      <c r="CW841">
        <v>0</v>
      </c>
      <c r="CX841">
        <f>ROUND(Y841*Source!I931,9)</f>
        <v>1.2</v>
      </c>
      <c r="CY841">
        <f t="shared" si="163"/>
        <v>99.65</v>
      </c>
      <c r="CZ841">
        <f t="shared" si="164"/>
        <v>99.65</v>
      </c>
      <c r="DA841">
        <f t="shared" si="165"/>
        <v>1</v>
      </c>
      <c r="DB841">
        <f t="shared" si="157"/>
        <v>23.92</v>
      </c>
      <c r="DC841">
        <f t="shared" si="158"/>
        <v>0</v>
      </c>
      <c r="DD841" t="s">
        <v>3</v>
      </c>
      <c r="DE841" t="s">
        <v>3</v>
      </c>
      <c r="DF841">
        <f t="shared" si="167"/>
        <v>119.58</v>
      </c>
      <c r="DG841">
        <f t="shared" si="168"/>
        <v>0</v>
      </c>
      <c r="DH841">
        <f t="shared" si="169"/>
        <v>0</v>
      </c>
      <c r="DI841">
        <f t="shared" si="170"/>
        <v>0</v>
      </c>
      <c r="DJ841">
        <f t="shared" si="166"/>
        <v>119.58</v>
      </c>
      <c r="DK841">
        <v>0</v>
      </c>
      <c r="DL841" t="s">
        <v>3</v>
      </c>
      <c r="DM841">
        <v>0</v>
      </c>
      <c r="DN841" t="s">
        <v>3</v>
      </c>
      <c r="DO841">
        <v>0</v>
      </c>
    </row>
    <row r="842" spans="1:119" x14ac:dyDescent="0.2">
      <c r="A842">
        <f>ROW(Source!A931)</f>
        <v>931</v>
      </c>
      <c r="B842">
        <v>150194011</v>
      </c>
      <c r="C842">
        <v>150198301</v>
      </c>
      <c r="D842">
        <v>147303836</v>
      </c>
      <c r="E842">
        <v>1</v>
      </c>
      <c r="F842">
        <v>1</v>
      </c>
      <c r="G842">
        <v>35</v>
      </c>
      <c r="H842">
        <v>3</v>
      </c>
      <c r="I842" t="s">
        <v>817</v>
      </c>
      <c r="J842" t="s">
        <v>818</v>
      </c>
      <c r="K842" t="s">
        <v>819</v>
      </c>
      <c r="L842">
        <v>1348</v>
      </c>
      <c r="N842">
        <v>1009</v>
      </c>
      <c r="O842" t="s">
        <v>737</v>
      </c>
      <c r="P842" t="s">
        <v>737</v>
      </c>
      <c r="Q842">
        <v>1000</v>
      </c>
      <c r="W842">
        <v>0</v>
      </c>
      <c r="X842">
        <v>-1162387207</v>
      </c>
      <c r="Y842">
        <f t="shared" si="156"/>
        <v>8.9999999999999998E-4</v>
      </c>
      <c r="AA842">
        <v>101175.36</v>
      </c>
      <c r="AB842">
        <v>0</v>
      </c>
      <c r="AC842">
        <v>0</v>
      </c>
      <c r="AD842">
        <v>0</v>
      </c>
      <c r="AE842">
        <v>101175.36</v>
      </c>
      <c r="AF842">
        <v>0</v>
      </c>
      <c r="AG842">
        <v>0</v>
      </c>
      <c r="AH842">
        <v>0</v>
      </c>
      <c r="AI842">
        <v>1</v>
      </c>
      <c r="AJ842">
        <v>1</v>
      </c>
      <c r="AK842">
        <v>1</v>
      </c>
      <c r="AL842">
        <v>1</v>
      </c>
      <c r="AM842">
        <v>-2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3</v>
      </c>
      <c r="AT842">
        <v>8.9999999999999998E-4</v>
      </c>
      <c r="AU842" t="s">
        <v>3</v>
      </c>
      <c r="AV842">
        <v>0</v>
      </c>
      <c r="AW842">
        <v>2</v>
      </c>
      <c r="AX842">
        <v>150198342</v>
      </c>
      <c r="AY842">
        <v>1</v>
      </c>
      <c r="AZ842">
        <v>0</v>
      </c>
      <c r="BA842">
        <v>842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V842">
        <v>0</v>
      </c>
      <c r="CW842">
        <v>0</v>
      </c>
      <c r="CX842">
        <f>ROUND(Y842*Source!I931,9)</f>
        <v>4.4999999999999997E-3</v>
      </c>
      <c r="CY842">
        <f t="shared" si="163"/>
        <v>101175.36</v>
      </c>
      <c r="CZ842">
        <f t="shared" si="164"/>
        <v>101175.36</v>
      </c>
      <c r="DA842">
        <f t="shared" si="165"/>
        <v>1</v>
      </c>
      <c r="DB842">
        <f t="shared" si="157"/>
        <v>91.06</v>
      </c>
      <c r="DC842">
        <f t="shared" si="158"/>
        <v>0</v>
      </c>
      <c r="DD842" t="s">
        <v>3</v>
      </c>
      <c r="DE842" t="s">
        <v>3</v>
      </c>
      <c r="DF842">
        <f t="shared" si="167"/>
        <v>455.29</v>
      </c>
      <c r="DG842">
        <f t="shared" si="168"/>
        <v>0</v>
      </c>
      <c r="DH842">
        <f t="shared" si="169"/>
        <v>0</v>
      </c>
      <c r="DI842">
        <f t="shared" si="170"/>
        <v>0</v>
      </c>
      <c r="DJ842">
        <f t="shared" si="166"/>
        <v>455.29</v>
      </c>
      <c r="DK842">
        <v>0</v>
      </c>
      <c r="DL842" t="s">
        <v>3</v>
      </c>
      <c r="DM842">
        <v>0</v>
      </c>
      <c r="DN842" t="s">
        <v>3</v>
      </c>
      <c r="DO842">
        <v>0</v>
      </c>
    </row>
    <row r="843" spans="1:119" x14ac:dyDescent="0.2">
      <c r="A843">
        <f>ROW(Source!A1001)</f>
        <v>1001</v>
      </c>
      <c r="B843">
        <v>150194011</v>
      </c>
      <c r="C843">
        <v>150198345</v>
      </c>
      <c r="D843">
        <v>147282019</v>
      </c>
      <c r="E843">
        <v>35</v>
      </c>
      <c r="F843">
        <v>1</v>
      </c>
      <c r="G843">
        <v>35</v>
      </c>
      <c r="H843">
        <v>1</v>
      </c>
      <c r="I843" t="s">
        <v>727</v>
      </c>
      <c r="J843" t="s">
        <v>3</v>
      </c>
      <c r="K843" t="s">
        <v>728</v>
      </c>
      <c r="L843">
        <v>1191</v>
      </c>
      <c r="N843">
        <v>1013</v>
      </c>
      <c r="O843" t="s">
        <v>729</v>
      </c>
      <c r="P843" t="s">
        <v>729</v>
      </c>
      <c r="Q843">
        <v>1</v>
      </c>
      <c r="W843">
        <v>0</v>
      </c>
      <c r="X843">
        <v>476480486</v>
      </c>
      <c r="Y843">
        <f>(AT843*11)</f>
        <v>1.21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1</v>
      </c>
      <c r="AJ843">
        <v>1</v>
      </c>
      <c r="AK843">
        <v>1</v>
      </c>
      <c r="AL843">
        <v>1</v>
      </c>
      <c r="AM843">
        <v>-2</v>
      </c>
      <c r="AN843">
        <v>0</v>
      </c>
      <c r="AO843">
        <v>1</v>
      </c>
      <c r="AP843">
        <v>1</v>
      </c>
      <c r="AQ843">
        <v>0</v>
      </c>
      <c r="AR843">
        <v>0</v>
      </c>
      <c r="AS843" t="s">
        <v>3</v>
      </c>
      <c r="AT843">
        <v>0.11</v>
      </c>
      <c r="AU843" t="s">
        <v>33</v>
      </c>
      <c r="AV843">
        <v>1</v>
      </c>
      <c r="AW843">
        <v>2</v>
      </c>
      <c r="AX843">
        <v>150198349</v>
      </c>
      <c r="AY843">
        <v>1</v>
      </c>
      <c r="AZ843">
        <v>0</v>
      </c>
      <c r="BA843">
        <v>843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U843">
        <f>ROUND(AT843*Source!I1001*AH843*AL843,2)</f>
        <v>0</v>
      </c>
      <c r="CV843">
        <f>ROUND(Y843*Source!I1001,9)</f>
        <v>3.63</v>
      </c>
      <c r="CW843">
        <v>0</v>
      </c>
      <c r="CX843">
        <f>ROUND(Y843*Source!I1001,9)</f>
        <v>3.63</v>
      </c>
      <c r="CY843">
        <f>AD843</f>
        <v>0</v>
      </c>
      <c r="CZ843">
        <f>AH843</f>
        <v>0</v>
      </c>
      <c r="DA843">
        <f>AL843</f>
        <v>1</v>
      </c>
      <c r="DB843">
        <f>ROUND((ROUND(AT843*CZ843,2)*11),6)</f>
        <v>0</v>
      </c>
      <c r="DC843">
        <f>ROUND((ROUND(AT843*AG843,2)*11),6)</f>
        <v>0</v>
      </c>
      <c r="DD843" t="s">
        <v>3</v>
      </c>
      <c r="DE843" t="s">
        <v>3</v>
      </c>
      <c r="DF843">
        <f t="shared" si="167"/>
        <v>0</v>
      </c>
      <c r="DG843">
        <f t="shared" si="168"/>
        <v>0</v>
      </c>
      <c r="DH843">
        <f t="shared" si="169"/>
        <v>0</v>
      </c>
      <c r="DI843">
        <f t="shared" si="170"/>
        <v>0</v>
      </c>
      <c r="DJ843">
        <f>DI843</f>
        <v>0</v>
      </c>
      <c r="DK843">
        <v>0</v>
      </c>
      <c r="DL843" t="s">
        <v>3</v>
      </c>
      <c r="DM843">
        <v>0</v>
      </c>
      <c r="DN843" t="s">
        <v>3</v>
      </c>
      <c r="DO843">
        <v>0</v>
      </c>
    </row>
    <row r="844" spans="1:119" x14ac:dyDescent="0.2">
      <c r="A844">
        <f>ROW(Source!A1001)</f>
        <v>1001</v>
      </c>
      <c r="B844">
        <v>150194011</v>
      </c>
      <c r="C844">
        <v>150198345</v>
      </c>
      <c r="D844">
        <v>147297361</v>
      </c>
      <c r="E844">
        <v>1</v>
      </c>
      <c r="F844">
        <v>1</v>
      </c>
      <c r="G844">
        <v>35</v>
      </c>
      <c r="H844">
        <v>3</v>
      </c>
      <c r="I844" t="s">
        <v>748</v>
      </c>
      <c r="J844" t="s">
        <v>749</v>
      </c>
      <c r="K844" t="s">
        <v>750</v>
      </c>
      <c r="L844">
        <v>1327</v>
      </c>
      <c r="N844">
        <v>1005</v>
      </c>
      <c r="O844" t="s">
        <v>751</v>
      </c>
      <c r="P844" t="s">
        <v>751</v>
      </c>
      <c r="Q844">
        <v>1</v>
      </c>
      <c r="W844">
        <v>0</v>
      </c>
      <c r="X844">
        <v>1402440005</v>
      </c>
      <c r="Y844">
        <f>(AT844*11)</f>
        <v>1.1000000000000001</v>
      </c>
      <c r="AA844">
        <v>48.08</v>
      </c>
      <c r="AB844">
        <v>0</v>
      </c>
      <c r="AC844">
        <v>0</v>
      </c>
      <c r="AD844">
        <v>0</v>
      </c>
      <c r="AE844">
        <v>48.08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1</v>
      </c>
      <c r="AL844">
        <v>1</v>
      </c>
      <c r="AM844">
        <v>-2</v>
      </c>
      <c r="AN844">
        <v>0</v>
      </c>
      <c r="AO844">
        <v>1</v>
      </c>
      <c r="AP844">
        <v>1</v>
      </c>
      <c r="AQ844">
        <v>0</v>
      </c>
      <c r="AR844">
        <v>0</v>
      </c>
      <c r="AS844" t="s">
        <v>3</v>
      </c>
      <c r="AT844">
        <v>0.1</v>
      </c>
      <c r="AU844" t="s">
        <v>33</v>
      </c>
      <c r="AV844">
        <v>0</v>
      </c>
      <c r="AW844">
        <v>2</v>
      </c>
      <c r="AX844">
        <v>150198350</v>
      </c>
      <c r="AY844">
        <v>1</v>
      </c>
      <c r="AZ844">
        <v>0</v>
      </c>
      <c r="BA844">
        <v>844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V844">
        <v>0</v>
      </c>
      <c r="CW844">
        <v>0</v>
      </c>
      <c r="CX844">
        <f>ROUND(Y844*Source!I1001,9)</f>
        <v>3.3</v>
      </c>
      <c r="CY844">
        <f>AA844</f>
        <v>48.08</v>
      </c>
      <c r="CZ844">
        <f>AE844</f>
        <v>48.08</v>
      </c>
      <c r="DA844">
        <f>AI844</f>
        <v>1</v>
      </c>
      <c r="DB844">
        <f>ROUND((ROUND(AT844*CZ844,2)*11),6)</f>
        <v>52.91</v>
      </c>
      <c r="DC844">
        <f>ROUND((ROUND(AT844*AG844,2)*11),6)</f>
        <v>0</v>
      </c>
      <c r="DD844" t="s">
        <v>3</v>
      </c>
      <c r="DE844" t="s">
        <v>3</v>
      </c>
      <c r="DF844">
        <f t="shared" si="167"/>
        <v>158.66</v>
      </c>
      <c r="DG844">
        <f t="shared" si="168"/>
        <v>0</v>
      </c>
      <c r="DH844">
        <f t="shared" si="169"/>
        <v>0</v>
      </c>
      <c r="DI844">
        <f t="shared" si="170"/>
        <v>0</v>
      </c>
      <c r="DJ844">
        <f>DF844</f>
        <v>158.66</v>
      </c>
      <c r="DK844">
        <v>0</v>
      </c>
      <c r="DL844" t="s">
        <v>3</v>
      </c>
      <c r="DM844">
        <v>0</v>
      </c>
      <c r="DN844" t="s">
        <v>3</v>
      </c>
      <c r="DO844">
        <v>0</v>
      </c>
    </row>
    <row r="845" spans="1:119" x14ac:dyDescent="0.2">
      <c r="A845">
        <f>ROW(Source!A1001)</f>
        <v>1001</v>
      </c>
      <c r="B845">
        <v>150194011</v>
      </c>
      <c r="C845">
        <v>150198345</v>
      </c>
      <c r="D845">
        <v>147297367</v>
      </c>
      <c r="E845">
        <v>1</v>
      </c>
      <c r="F845">
        <v>1</v>
      </c>
      <c r="G845">
        <v>35</v>
      </c>
      <c r="H845">
        <v>3</v>
      </c>
      <c r="I845" t="s">
        <v>752</v>
      </c>
      <c r="J845" t="s">
        <v>753</v>
      </c>
      <c r="K845" t="s">
        <v>754</v>
      </c>
      <c r="L845">
        <v>1346</v>
      </c>
      <c r="N845">
        <v>1009</v>
      </c>
      <c r="O845" t="s">
        <v>741</v>
      </c>
      <c r="P845" t="s">
        <v>741</v>
      </c>
      <c r="Q845">
        <v>1</v>
      </c>
      <c r="W845">
        <v>0</v>
      </c>
      <c r="X845">
        <v>-20334964</v>
      </c>
      <c r="Y845">
        <f>(AT845*11)</f>
        <v>0.55000000000000004</v>
      </c>
      <c r="AA845">
        <v>29.29</v>
      </c>
      <c r="AB845">
        <v>0</v>
      </c>
      <c r="AC845">
        <v>0</v>
      </c>
      <c r="AD845">
        <v>0</v>
      </c>
      <c r="AE845">
        <v>29.29</v>
      </c>
      <c r="AF845">
        <v>0</v>
      </c>
      <c r="AG845">
        <v>0</v>
      </c>
      <c r="AH845">
        <v>0</v>
      </c>
      <c r="AI845">
        <v>1</v>
      </c>
      <c r="AJ845">
        <v>1</v>
      </c>
      <c r="AK845">
        <v>1</v>
      </c>
      <c r="AL845">
        <v>1</v>
      </c>
      <c r="AM845">
        <v>-2</v>
      </c>
      <c r="AN845">
        <v>0</v>
      </c>
      <c r="AO845">
        <v>1</v>
      </c>
      <c r="AP845">
        <v>1</v>
      </c>
      <c r="AQ845">
        <v>0</v>
      </c>
      <c r="AR845">
        <v>0</v>
      </c>
      <c r="AS845" t="s">
        <v>3</v>
      </c>
      <c r="AT845">
        <v>0.05</v>
      </c>
      <c r="AU845" t="s">
        <v>33</v>
      </c>
      <c r="AV845">
        <v>0</v>
      </c>
      <c r="AW845">
        <v>2</v>
      </c>
      <c r="AX845">
        <v>150198351</v>
      </c>
      <c r="AY845">
        <v>1</v>
      </c>
      <c r="AZ845">
        <v>0</v>
      </c>
      <c r="BA845">
        <v>845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V845">
        <v>0</v>
      </c>
      <c r="CW845">
        <v>0</v>
      </c>
      <c r="CX845">
        <f>ROUND(Y845*Source!I1001,9)</f>
        <v>1.65</v>
      </c>
      <c r="CY845">
        <f>AA845</f>
        <v>29.29</v>
      </c>
      <c r="CZ845">
        <f>AE845</f>
        <v>29.29</v>
      </c>
      <c r="DA845">
        <f>AI845</f>
        <v>1</v>
      </c>
      <c r="DB845">
        <f>ROUND((ROUND(AT845*CZ845,2)*11),6)</f>
        <v>16.059999999999999</v>
      </c>
      <c r="DC845">
        <f>ROUND((ROUND(AT845*AG845,2)*11),6)</f>
        <v>0</v>
      </c>
      <c r="DD845" t="s">
        <v>3</v>
      </c>
      <c r="DE845" t="s">
        <v>3</v>
      </c>
      <c r="DF845">
        <f t="shared" si="167"/>
        <v>48.33</v>
      </c>
      <c r="DG845">
        <f t="shared" si="168"/>
        <v>0</v>
      </c>
      <c r="DH845">
        <f t="shared" si="169"/>
        <v>0</v>
      </c>
      <c r="DI845">
        <f t="shared" si="170"/>
        <v>0</v>
      </c>
      <c r="DJ845">
        <f>DF845</f>
        <v>48.33</v>
      </c>
      <c r="DK845">
        <v>0</v>
      </c>
      <c r="DL845" t="s">
        <v>3</v>
      </c>
      <c r="DM845">
        <v>0</v>
      </c>
      <c r="DN845" t="s">
        <v>3</v>
      </c>
      <c r="DO845">
        <v>0</v>
      </c>
    </row>
    <row r="846" spans="1:119" x14ac:dyDescent="0.2">
      <c r="A846">
        <f>ROW(Source!A1002)</f>
        <v>1002</v>
      </c>
      <c r="B846">
        <v>150194011</v>
      </c>
      <c r="C846">
        <v>150198353</v>
      </c>
      <c r="D846">
        <v>147282019</v>
      </c>
      <c r="E846">
        <v>35</v>
      </c>
      <c r="F846">
        <v>1</v>
      </c>
      <c r="G846">
        <v>35</v>
      </c>
      <c r="H846">
        <v>1</v>
      </c>
      <c r="I846" t="s">
        <v>727</v>
      </c>
      <c r="J846" t="s">
        <v>3</v>
      </c>
      <c r="K846" t="s">
        <v>728</v>
      </c>
      <c r="L846">
        <v>1191</v>
      </c>
      <c r="N846">
        <v>1013</v>
      </c>
      <c r="O846" t="s">
        <v>729</v>
      </c>
      <c r="P846" t="s">
        <v>729</v>
      </c>
      <c r="Q846">
        <v>1</v>
      </c>
      <c r="W846">
        <v>0</v>
      </c>
      <c r="X846">
        <v>476480486</v>
      </c>
      <c r="Y846">
        <f t="shared" ref="Y846:Y853" si="171">AT846</f>
        <v>0.22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1</v>
      </c>
      <c r="AJ846">
        <v>1</v>
      </c>
      <c r="AK846">
        <v>1</v>
      </c>
      <c r="AL846">
        <v>1</v>
      </c>
      <c r="AM846">
        <v>-2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3</v>
      </c>
      <c r="AT846">
        <v>0.22</v>
      </c>
      <c r="AU846" t="s">
        <v>3</v>
      </c>
      <c r="AV846">
        <v>1</v>
      </c>
      <c r="AW846">
        <v>2</v>
      </c>
      <c r="AX846">
        <v>150198359</v>
      </c>
      <c r="AY846">
        <v>1</v>
      </c>
      <c r="AZ846">
        <v>0</v>
      </c>
      <c r="BA846">
        <v>846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U846">
        <f>ROUND(AT846*Source!I1002*AH846*AL846,2)</f>
        <v>0</v>
      </c>
      <c r="CV846">
        <f>ROUND(Y846*Source!I1002,9)</f>
        <v>0.66</v>
      </c>
      <c r="CW846">
        <v>0</v>
      </c>
      <c r="CX846">
        <f>ROUND(Y846*Source!I1002,9)</f>
        <v>0.66</v>
      </c>
      <c r="CY846">
        <f>AD846</f>
        <v>0</v>
      </c>
      <c r="CZ846">
        <f>AH846</f>
        <v>0</v>
      </c>
      <c r="DA846">
        <f>AL846</f>
        <v>1</v>
      </c>
      <c r="DB846">
        <f t="shared" ref="DB846:DB853" si="172">ROUND(ROUND(AT846*CZ846,2),6)</f>
        <v>0</v>
      </c>
      <c r="DC846">
        <f t="shared" ref="DC846:DC853" si="173">ROUND(ROUND(AT846*AG846,2),6)</f>
        <v>0</v>
      </c>
      <c r="DD846" t="s">
        <v>3</v>
      </c>
      <c r="DE846" t="s">
        <v>3</v>
      </c>
      <c r="DF846">
        <f t="shared" si="167"/>
        <v>0</v>
      </c>
      <c r="DG846">
        <f t="shared" si="168"/>
        <v>0</v>
      </c>
      <c r="DH846">
        <f t="shared" si="169"/>
        <v>0</v>
      </c>
      <c r="DI846">
        <f t="shared" si="170"/>
        <v>0</v>
      </c>
      <c r="DJ846">
        <f>DI846</f>
        <v>0</v>
      </c>
      <c r="DK846">
        <v>0</v>
      </c>
      <c r="DL846" t="s">
        <v>3</v>
      </c>
      <c r="DM846">
        <v>0</v>
      </c>
      <c r="DN846" t="s">
        <v>3</v>
      </c>
      <c r="DO846">
        <v>0</v>
      </c>
    </row>
    <row r="847" spans="1:119" x14ac:dyDescent="0.2">
      <c r="A847">
        <f>ROW(Source!A1002)</f>
        <v>1002</v>
      </c>
      <c r="B847">
        <v>150194011</v>
      </c>
      <c r="C847">
        <v>150198353</v>
      </c>
      <c r="D847">
        <v>147297319</v>
      </c>
      <c r="E847">
        <v>1</v>
      </c>
      <c r="F847">
        <v>1</v>
      </c>
      <c r="G847">
        <v>35</v>
      </c>
      <c r="H847">
        <v>3</v>
      </c>
      <c r="I847" t="s">
        <v>738</v>
      </c>
      <c r="J847" t="s">
        <v>739</v>
      </c>
      <c r="K847" t="s">
        <v>740</v>
      </c>
      <c r="L847">
        <v>1346</v>
      </c>
      <c r="N847">
        <v>1009</v>
      </c>
      <c r="O847" t="s">
        <v>741</v>
      </c>
      <c r="P847" t="s">
        <v>741</v>
      </c>
      <c r="Q847">
        <v>1</v>
      </c>
      <c r="W847">
        <v>0</v>
      </c>
      <c r="X847">
        <v>1286462142</v>
      </c>
      <c r="Y847">
        <f t="shared" si="171"/>
        <v>5.0000000000000001E-4</v>
      </c>
      <c r="AA847">
        <v>412.97</v>
      </c>
      <c r="AB847">
        <v>0</v>
      </c>
      <c r="AC847">
        <v>0</v>
      </c>
      <c r="AD847">
        <v>0</v>
      </c>
      <c r="AE847">
        <v>412.97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1</v>
      </c>
      <c r="AL847">
        <v>1</v>
      </c>
      <c r="AM847">
        <v>-2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3</v>
      </c>
      <c r="AT847">
        <v>5.0000000000000001E-4</v>
      </c>
      <c r="AU847" t="s">
        <v>3</v>
      </c>
      <c r="AV847">
        <v>0</v>
      </c>
      <c r="AW847">
        <v>2</v>
      </c>
      <c r="AX847">
        <v>150198360</v>
      </c>
      <c r="AY847">
        <v>1</v>
      </c>
      <c r="AZ847">
        <v>0</v>
      </c>
      <c r="BA847">
        <v>847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V847">
        <v>0</v>
      </c>
      <c r="CW847">
        <v>0</v>
      </c>
      <c r="CX847">
        <f>ROUND(Y847*Source!I1002,9)</f>
        <v>1.5E-3</v>
      </c>
      <c r="CY847">
        <f>AA847</f>
        <v>412.97</v>
      </c>
      <c r="CZ847">
        <f>AE847</f>
        <v>412.97</v>
      </c>
      <c r="DA847">
        <f>AI847</f>
        <v>1</v>
      </c>
      <c r="DB847">
        <f t="shared" si="172"/>
        <v>0.21</v>
      </c>
      <c r="DC847">
        <f t="shared" si="173"/>
        <v>0</v>
      </c>
      <c r="DD847" t="s">
        <v>3</v>
      </c>
      <c r="DE847" t="s">
        <v>3</v>
      </c>
      <c r="DF847">
        <f t="shared" si="167"/>
        <v>0.62</v>
      </c>
      <c r="DG847">
        <f t="shared" si="168"/>
        <v>0</v>
      </c>
      <c r="DH847">
        <f t="shared" si="169"/>
        <v>0</v>
      </c>
      <c r="DI847">
        <f t="shared" si="170"/>
        <v>0</v>
      </c>
      <c r="DJ847">
        <f>DF847</f>
        <v>0.62</v>
      </c>
      <c r="DK847">
        <v>0</v>
      </c>
      <c r="DL847" t="s">
        <v>3</v>
      </c>
      <c r="DM847">
        <v>0</v>
      </c>
      <c r="DN847" t="s">
        <v>3</v>
      </c>
      <c r="DO847">
        <v>0</v>
      </c>
    </row>
    <row r="848" spans="1:119" x14ac:dyDescent="0.2">
      <c r="A848">
        <f>ROW(Source!A1002)</f>
        <v>1002</v>
      </c>
      <c r="B848">
        <v>150194011</v>
      </c>
      <c r="C848">
        <v>150198353</v>
      </c>
      <c r="D848">
        <v>147297361</v>
      </c>
      <c r="E848">
        <v>1</v>
      </c>
      <c r="F848">
        <v>1</v>
      </c>
      <c r="G848">
        <v>35</v>
      </c>
      <c r="H848">
        <v>3</v>
      </c>
      <c r="I848" t="s">
        <v>748</v>
      </c>
      <c r="J848" t="s">
        <v>749</v>
      </c>
      <c r="K848" t="s">
        <v>750</v>
      </c>
      <c r="L848">
        <v>1327</v>
      </c>
      <c r="N848">
        <v>1005</v>
      </c>
      <c r="O848" t="s">
        <v>751</v>
      </c>
      <c r="P848" t="s">
        <v>751</v>
      </c>
      <c r="Q848">
        <v>1</v>
      </c>
      <c r="W848">
        <v>0</v>
      </c>
      <c r="X848">
        <v>1402440005</v>
      </c>
      <c r="Y848">
        <f t="shared" si="171"/>
        <v>0.1</v>
      </c>
      <c r="AA848">
        <v>48.08</v>
      </c>
      <c r="AB848">
        <v>0</v>
      </c>
      <c r="AC848">
        <v>0</v>
      </c>
      <c r="AD848">
        <v>0</v>
      </c>
      <c r="AE848">
        <v>48.08</v>
      </c>
      <c r="AF848">
        <v>0</v>
      </c>
      <c r="AG848">
        <v>0</v>
      </c>
      <c r="AH848">
        <v>0</v>
      </c>
      <c r="AI848">
        <v>1</v>
      </c>
      <c r="AJ848">
        <v>1</v>
      </c>
      <c r="AK848">
        <v>1</v>
      </c>
      <c r="AL848">
        <v>1</v>
      </c>
      <c r="AM848">
        <v>-2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3</v>
      </c>
      <c r="AT848">
        <v>0.1</v>
      </c>
      <c r="AU848" t="s">
        <v>3</v>
      </c>
      <c r="AV848">
        <v>0</v>
      </c>
      <c r="AW848">
        <v>2</v>
      </c>
      <c r="AX848">
        <v>150198361</v>
      </c>
      <c r="AY848">
        <v>1</v>
      </c>
      <c r="AZ848">
        <v>0</v>
      </c>
      <c r="BA848">
        <v>848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V848">
        <v>0</v>
      </c>
      <c r="CW848">
        <v>0</v>
      </c>
      <c r="CX848">
        <f>ROUND(Y848*Source!I1002,9)</f>
        <v>0.3</v>
      </c>
      <c r="CY848">
        <f>AA848</f>
        <v>48.08</v>
      </c>
      <c r="CZ848">
        <f>AE848</f>
        <v>48.08</v>
      </c>
      <c r="DA848">
        <f>AI848</f>
        <v>1</v>
      </c>
      <c r="DB848">
        <f t="shared" si="172"/>
        <v>4.8099999999999996</v>
      </c>
      <c r="DC848">
        <f t="shared" si="173"/>
        <v>0</v>
      </c>
      <c r="DD848" t="s">
        <v>3</v>
      </c>
      <c r="DE848" t="s">
        <v>3</v>
      </c>
      <c r="DF848">
        <f t="shared" si="167"/>
        <v>14.42</v>
      </c>
      <c r="DG848">
        <f t="shared" si="168"/>
        <v>0</v>
      </c>
      <c r="DH848">
        <f t="shared" si="169"/>
        <v>0</v>
      </c>
      <c r="DI848">
        <f t="shared" si="170"/>
        <v>0</v>
      </c>
      <c r="DJ848">
        <f>DF848</f>
        <v>14.42</v>
      </c>
      <c r="DK848">
        <v>0</v>
      </c>
      <c r="DL848" t="s">
        <v>3</v>
      </c>
      <c r="DM848">
        <v>0</v>
      </c>
      <c r="DN848" t="s">
        <v>3</v>
      </c>
      <c r="DO848">
        <v>0</v>
      </c>
    </row>
    <row r="849" spans="1:119" x14ac:dyDescent="0.2">
      <c r="A849">
        <f>ROW(Source!A1002)</f>
        <v>1002</v>
      </c>
      <c r="B849">
        <v>150194011</v>
      </c>
      <c r="C849">
        <v>150198353</v>
      </c>
      <c r="D849">
        <v>147297367</v>
      </c>
      <c r="E849">
        <v>1</v>
      </c>
      <c r="F849">
        <v>1</v>
      </c>
      <c r="G849">
        <v>35</v>
      </c>
      <c r="H849">
        <v>3</v>
      </c>
      <c r="I849" t="s">
        <v>752</v>
      </c>
      <c r="J849" t="s">
        <v>753</v>
      </c>
      <c r="K849" t="s">
        <v>754</v>
      </c>
      <c r="L849">
        <v>1346</v>
      </c>
      <c r="N849">
        <v>1009</v>
      </c>
      <c r="O849" t="s">
        <v>741</v>
      </c>
      <c r="P849" t="s">
        <v>741</v>
      </c>
      <c r="Q849">
        <v>1</v>
      </c>
      <c r="W849">
        <v>0</v>
      </c>
      <c r="X849">
        <v>-20334964</v>
      </c>
      <c r="Y849">
        <f t="shared" si="171"/>
        <v>0.05</v>
      </c>
      <c r="AA849">
        <v>29.29</v>
      </c>
      <c r="AB849">
        <v>0</v>
      </c>
      <c r="AC849">
        <v>0</v>
      </c>
      <c r="AD849">
        <v>0</v>
      </c>
      <c r="AE849">
        <v>29.29</v>
      </c>
      <c r="AF849">
        <v>0</v>
      </c>
      <c r="AG849">
        <v>0</v>
      </c>
      <c r="AH849">
        <v>0</v>
      </c>
      <c r="AI849">
        <v>1</v>
      </c>
      <c r="AJ849">
        <v>1</v>
      </c>
      <c r="AK849">
        <v>1</v>
      </c>
      <c r="AL849">
        <v>1</v>
      </c>
      <c r="AM849">
        <v>-2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3</v>
      </c>
      <c r="AT849">
        <v>0.05</v>
      </c>
      <c r="AU849" t="s">
        <v>3</v>
      </c>
      <c r="AV849">
        <v>0</v>
      </c>
      <c r="AW849">
        <v>2</v>
      </c>
      <c r="AX849">
        <v>150198362</v>
      </c>
      <c r="AY849">
        <v>1</v>
      </c>
      <c r="AZ849">
        <v>0</v>
      </c>
      <c r="BA849">
        <v>849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V849">
        <v>0</v>
      </c>
      <c r="CW849">
        <v>0</v>
      </c>
      <c r="CX849">
        <f>ROUND(Y849*Source!I1002,9)</f>
        <v>0.15</v>
      </c>
      <c r="CY849">
        <f>AA849</f>
        <v>29.29</v>
      </c>
      <c r="CZ849">
        <f>AE849</f>
        <v>29.29</v>
      </c>
      <c r="DA849">
        <f>AI849</f>
        <v>1</v>
      </c>
      <c r="DB849">
        <f t="shared" si="172"/>
        <v>1.46</v>
      </c>
      <c r="DC849">
        <f t="shared" si="173"/>
        <v>0</v>
      </c>
      <c r="DD849" t="s">
        <v>3</v>
      </c>
      <c r="DE849" t="s">
        <v>3</v>
      </c>
      <c r="DF849">
        <f t="shared" si="167"/>
        <v>4.3899999999999997</v>
      </c>
      <c r="DG849">
        <f t="shared" si="168"/>
        <v>0</v>
      </c>
      <c r="DH849">
        <f t="shared" si="169"/>
        <v>0</v>
      </c>
      <c r="DI849">
        <f t="shared" si="170"/>
        <v>0</v>
      </c>
      <c r="DJ849">
        <f>DF849</f>
        <v>4.3899999999999997</v>
      </c>
      <c r="DK849">
        <v>0</v>
      </c>
      <c r="DL849" t="s">
        <v>3</v>
      </c>
      <c r="DM849">
        <v>0</v>
      </c>
      <c r="DN849" t="s">
        <v>3</v>
      </c>
      <c r="DO849">
        <v>0</v>
      </c>
    </row>
    <row r="850" spans="1:119" x14ac:dyDescent="0.2">
      <c r="A850">
        <f>ROW(Source!A1002)</f>
        <v>1002</v>
      </c>
      <c r="B850">
        <v>150194011</v>
      </c>
      <c r="C850">
        <v>150198353</v>
      </c>
      <c r="D850">
        <v>147297930</v>
      </c>
      <c r="E850">
        <v>1</v>
      </c>
      <c r="F850">
        <v>1</v>
      </c>
      <c r="G850">
        <v>35</v>
      </c>
      <c r="H850">
        <v>3</v>
      </c>
      <c r="I850" t="s">
        <v>762</v>
      </c>
      <c r="J850" t="s">
        <v>763</v>
      </c>
      <c r="K850" t="s">
        <v>764</v>
      </c>
      <c r="L850">
        <v>1327</v>
      </c>
      <c r="N850">
        <v>1005</v>
      </c>
      <c r="O850" t="s">
        <v>751</v>
      </c>
      <c r="P850" t="s">
        <v>751</v>
      </c>
      <c r="Q850">
        <v>1</v>
      </c>
      <c r="W850">
        <v>0</v>
      </c>
      <c r="X850">
        <v>189364196</v>
      </c>
      <c r="Y850">
        <f t="shared" si="171"/>
        <v>0.01</v>
      </c>
      <c r="AA850">
        <v>429.34</v>
      </c>
      <c r="AB850">
        <v>0</v>
      </c>
      <c r="AC850">
        <v>0</v>
      </c>
      <c r="AD850">
        <v>0</v>
      </c>
      <c r="AE850">
        <v>429.34</v>
      </c>
      <c r="AF850">
        <v>0</v>
      </c>
      <c r="AG850">
        <v>0</v>
      </c>
      <c r="AH850">
        <v>0</v>
      </c>
      <c r="AI850">
        <v>1</v>
      </c>
      <c r="AJ850">
        <v>1</v>
      </c>
      <c r="AK850">
        <v>1</v>
      </c>
      <c r="AL850">
        <v>1</v>
      </c>
      <c r="AM850">
        <v>-2</v>
      </c>
      <c r="AN850">
        <v>0</v>
      </c>
      <c r="AO850">
        <v>1</v>
      </c>
      <c r="AP850">
        <v>1</v>
      </c>
      <c r="AQ850">
        <v>0</v>
      </c>
      <c r="AR850">
        <v>0</v>
      </c>
      <c r="AS850" t="s">
        <v>3</v>
      </c>
      <c r="AT850">
        <v>0.01</v>
      </c>
      <c r="AU850" t="s">
        <v>3</v>
      </c>
      <c r="AV850">
        <v>0</v>
      </c>
      <c r="AW850">
        <v>2</v>
      </c>
      <c r="AX850">
        <v>150198363</v>
      </c>
      <c r="AY850">
        <v>1</v>
      </c>
      <c r="AZ850">
        <v>0</v>
      </c>
      <c r="BA850">
        <v>850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V850">
        <v>0</v>
      </c>
      <c r="CW850">
        <v>0</v>
      </c>
      <c r="CX850">
        <f>ROUND(Y850*Source!I1002,9)</f>
        <v>0.03</v>
      </c>
      <c r="CY850">
        <f>AA850</f>
        <v>429.34</v>
      </c>
      <c r="CZ850">
        <f>AE850</f>
        <v>429.34</v>
      </c>
      <c r="DA850">
        <f>AI850</f>
        <v>1</v>
      </c>
      <c r="DB850">
        <f t="shared" si="172"/>
        <v>4.29</v>
      </c>
      <c r="DC850">
        <f t="shared" si="173"/>
        <v>0</v>
      </c>
      <c r="DD850" t="s">
        <v>3</v>
      </c>
      <c r="DE850" t="s">
        <v>3</v>
      </c>
      <c r="DF850">
        <f t="shared" si="167"/>
        <v>12.88</v>
      </c>
      <c r="DG850">
        <f t="shared" si="168"/>
        <v>0</v>
      </c>
      <c r="DH850">
        <f t="shared" si="169"/>
        <v>0</v>
      </c>
      <c r="DI850">
        <f t="shared" si="170"/>
        <v>0</v>
      </c>
      <c r="DJ850">
        <f>DF850</f>
        <v>12.88</v>
      </c>
      <c r="DK850">
        <v>0</v>
      </c>
      <c r="DL850" t="s">
        <v>3</v>
      </c>
      <c r="DM850">
        <v>0</v>
      </c>
      <c r="DN850" t="s">
        <v>3</v>
      </c>
      <c r="DO850">
        <v>0</v>
      </c>
    </row>
    <row r="851" spans="1:119" x14ac:dyDescent="0.2">
      <c r="A851">
        <f>ROW(Source!A1003)</f>
        <v>1003</v>
      </c>
      <c r="B851">
        <v>150194011</v>
      </c>
      <c r="C851">
        <v>150198364</v>
      </c>
      <c r="D851">
        <v>147282019</v>
      </c>
      <c r="E851">
        <v>35</v>
      </c>
      <c r="F851">
        <v>1</v>
      </c>
      <c r="G851">
        <v>35</v>
      </c>
      <c r="H851">
        <v>1</v>
      </c>
      <c r="I851" t="s">
        <v>727</v>
      </c>
      <c r="J851" t="s">
        <v>3</v>
      </c>
      <c r="K851" t="s">
        <v>728</v>
      </c>
      <c r="L851">
        <v>1191</v>
      </c>
      <c r="N851">
        <v>1013</v>
      </c>
      <c r="O851" t="s">
        <v>729</v>
      </c>
      <c r="P851" t="s">
        <v>729</v>
      </c>
      <c r="Q851">
        <v>1</v>
      </c>
      <c r="W851">
        <v>0</v>
      </c>
      <c r="X851">
        <v>476480486</v>
      </c>
      <c r="Y851">
        <f t="shared" si="171"/>
        <v>0.3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1</v>
      </c>
      <c r="AJ851">
        <v>1</v>
      </c>
      <c r="AK851">
        <v>1</v>
      </c>
      <c r="AL851">
        <v>1</v>
      </c>
      <c r="AM851">
        <v>-2</v>
      </c>
      <c r="AN851">
        <v>0</v>
      </c>
      <c r="AO851">
        <v>1</v>
      </c>
      <c r="AP851">
        <v>1</v>
      </c>
      <c r="AQ851">
        <v>0</v>
      </c>
      <c r="AR851">
        <v>0</v>
      </c>
      <c r="AS851" t="s">
        <v>3</v>
      </c>
      <c r="AT851">
        <v>0.3</v>
      </c>
      <c r="AU851" t="s">
        <v>3</v>
      </c>
      <c r="AV851">
        <v>1</v>
      </c>
      <c r="AW851">
        <v>2</v>
      </c>
      <c r="AX851">
        <v>150198368</v>
      </c>
      <c r="AY851">
        <v>1</v>
      </c>
      <c r="AZ851">
        <v>0</v>
      </c>
      <c r="BA851">
        <v>851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U851">
        <f>ROUND(AT851*Source!I1003*AH851*AL851,2)</f>
        <v>0</v>
      </c>
      <c r="CV851">
        <f>ROUND(Y851*Source!I1003,9)</f>
        <v>0.9</v>
      </c>
      <c r="CW851">
        <v>0</v>
      </c>
      <c r="CX851">
        <f>ROUND(Y851*Source!I1003,9)</f>
        <v>0.9</v>
      </c>
      <c r="CY851">
        <f>AD851</f>
        <v>0</v>
      </c>
      <c r="CZ851">
        <f>AH851</f>
        <v>0</v>
      </c>
      <c r="DA851">
        <f>AL851</f>
        <v>1</v>
      </c>
      <c r="DB851">
        <f t="shared" si="172"/>
        <v>0</v>
      </c>
      <c r="DC851">
        <f t="shared" si="173"/>
        <v>0</v>
      </c>
      <c r="DD851" t="s">
        <v>3</v>
      </c>
      <c r="DE851" t="s">
        <v>3</v>
      </c>
      <c r="DF851">
        <f t="shared" si="167"/>
        <v>0</v>
      </c>
      <c r="DG851">
        <f t="shared" si="168"/>
        <v>0</v>
      </c>
      <c r="DH851">
        <f t="shared" si="169"/>
        <v>0</v>
      </c>
      <c r="DI851">
        <f t="shared" si="170"/>
        <v>0</v>
      </c>
      <c r="DJ851">
        <f>DI851</f>
        <v>0</v>
      </c>
      <c r="DK851">
        <v>0</v>
      </c>
      <c r="DL851" t="s">
        <v>3</v>
      </c>
      <c r="DM851">
        <v>0</v>
      </c>
      <c r="DN851" t="s">
        <v>3</v>
      </c>
      <c r="DO851">
        <v>0</v>
      </c>
    </row>
    <row r="852" spans="1:119" x14ac:dyDescent="0.2">
      <c r="A852">
        <f>ROW(Source!A1003)</f>
        <v>1003</v>
      </c>
      <c r="B852">
        <v>150194011</v>
      </c>
      <c r="C852">
        <v>150198364</v>
      </c>
      <c r="D852">
        <v>147297367</v>
      </c>
      <c r="E852">
        <v>1</v>
      </c>
      <c r="F852">
        <v>1</v>
      </c>
      <c r="G852">
        <v>35</v>
      </c>
      <c r="H852">
        <v>3</v>
      </c>
      <c r="I852" t="s">
        <v>752</v>
      </c>
      <c r="J852" t="s">
        <v>835</v>
      </c>
      <c r="K852" t="s">
        <v>754</v>
      </c>
      <c r="L852">
        <v>1346</v>
      </c>
      <c r="N852">
        <v>1009</v>
      </c>
      <c r="O852" t="s">
        <v>741</v>
      </c>
      <c r="P852" t="s">
        <v>741</v>
      </c>
      <c r="Q852">
        <v>1</v>
      </c>
      <c r="W852">
        <v>0</v>
      </c>
      <c r="X852">
        <v>-1708536462</v>
      </c>
      <c r="Y852">
        <f t="shared" si="171"/>
        <v>3.0000000000000001E-3</v>
      </c>
      <c r="AA852">
        <v>29.29</v>
      </c>
      <c r="AB852">
        <v>0</v>
      </c>
      <c r="AC852">
        <v>0</v>
      </c>
      <c r="AD852">
        <v>0</v>
      </c>
      <c r="AE852">
        <v>29.29</v>
      </c>
      <c r="AF852">
        <v>0</v>
      </c>
      <c r="AG852">
        <v>0</v>
      </c>
      <c r="AH852">
        <v>0</v>
      </c>
      <c r="AI852">
        <v>1</v>
      </c>
      <c r="AJ852">
        <v>1</v>
      </c>
      <c r="AK852">
        <v>1</v>
      </c>
      <c r="AL852">
        <v>1</v>
      </c>
      <c r="AM852">
        <v>-2</v>
      </c>
      <c r="AN852">
        <v>0</v>
      </c>
      <c r="AO852">
        <v>1</v>
      </c>
      <c r="AP852">
        <v>1</v>
      </c>
      <c r="AQ852">
        <v>0</v>
      </c>
      <c r="AR852">
        <v>0</v>
      </c>
      <c r="AS852" t="s">
        <v>3</v>
      </c>
      <c r="AT852">
        <v>3.0000000000000001E-3</v>
      </c>
      <c r="AU852" t="s">
        <v>3</v>
      </c>
      <c r="AV852">
        <v>0</v>
      </c>
      <c r="AW852">
        <v>2</v>
      </c>
      <c r="AX852">
        <v>150198369</v>
      </c>
      <c r="AY852">
        <v>1</v>
      </c>
      <c r="AZ852">
        <v>0</v>
      </c>
      <c r="BA852">
        <v>852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V852">
        <v>0</v>
      </c>
      <c r="CW852">
        <v>0</v>
      </c>
      <c r="CX852">
        <f>ROUND(Y852*Source!I1003,9)</f>
        <v>8.9999999999999993E-3</v>
      </c>
      <c r="CY852">
        <f>AA852</f>
        <v>29.29</v>
      </c>
      <c r="CZ852">
        <f>AE852</f>
        <v>29.29</v>
      </c>
      <c r="DA852">
        <f>AI852</f>
        <v>1</v>
      </c>
      <c r="DB852">
        <f t="shared" si="172"/>
        <v>0.09</v>
      </c>
      <c r="DC852">
        <f t="shared" si="173"/>
        <v>0</v>
      </c>
      <c r="DD852" t="s">
        <v>3</v>
      </c>
      <c r="DE852" t="s">
        <v>3</v>
      </c>
      <c r="DF852">
        <f t="shared" si="167"/>
        <v>0.26</v>
      </c>
      <c r="DG852">
        <f t="shared" si="168"/>
        <v>0</v>
      </c>
      <c r="DH852">
        <f t="shared" si="169"/>
        <v>0</v>
      </c>
      <c r="DI852">
        <f t="shared" si="170"/>
        <v>0</v>
      </c>
      <c r="DJ852">
        <f>DF852</f>
        <v>0.26</v>
      </c>
      <c r="DK852">
        <v>0</v>
      </c>
      <c r="DL852" t="s">
        <v>3</v>
      </c>
      <c r="DM852">
        <v>0</v>
      </c>
      <c r="DN852" t="s">
        <v>3</v>
      </c>
      <c r="DO852">
        <v>0</v>
      </c>
    </row>
    <row r="853" spans="1:119" x14ac:dyDescent="0.2">
      <c r="A853">
        <f>ROW(Source!A1003)</f>
        <v>1003</v>
      </c>
      <c r="B853">
        <v>150194011</v>
      </c>
      <c r="C853">
        <v>150198364</v>
      </c>
      <c r="D853">
        <v>147295794</v>
      </c>
      <c r="E853">
        <v>1</v>
      </c>
      <c r="F853">
        <v>1</v>
      </c>
      <c r="G853">
        <v>35</v>
      </c>
      <c r="H853">
        <v>3</v>
      </c>
      <c r="I853" t="s">
        <v>755</v>
      </c>
      <c r="J853" t="s">
        <v>836</v>
      </c>
      <c r="K853" t="s">
        <v>757</v>
      </c>
      <c r="L853">
        <v>1296</v>
      </c>
      <c r="N853">
        <v>1002</v>
      </c>
      <c r="O853" t="s">
        <v>758</v>
      </c>
      <c r="P853" t="s">
        <v>758</v>
      </c>
      <c r="Q853">
        <v>1</v>
      </c>
      <c r="W853">
        <v>0</v>
      </c>
      <c r="X853">
        <v>-122609499</v>
      </c>
      <c r="Y853">
        <f t="shared" si="171"/>
        <v>3.0000000000000001E-3</v>
      </c>
      <c r="AA853">
        <v>13856.59</v>
      </c>
      <c r="AB853">
        <v>0</v>
      </c>
      <c r="AC853">
        <v>0</v>
      </c>
      <c r="AD853">
        <v>0</v>
      </c>
      <c r="AE853">
        <v>13856.59</v>
      </c>
      <c r="AF853">
        <v>0</v>
      </c>
      <c r="AG853">
        <v>0</v>
      </c>
      <c r="AH853">
        <v>0</v>
      </c>
      <c r="AI853">
        <v>1</v>
      </c>
      <c r="AJ853">
        <v>1</v>
      </c>
      <c r="AK853">
        <v>1</v>
      </c>
      <c r="AL853">
        <v>1</v>
      </c>
      <c r="AM853">
        <v>-2</v>
      </c>
      <c r="AN853">
        <v>0</v>
      </c>
      <c r="AO853">
        <v>1</v>
      </c>
      <c r="AP853">
        <v>1</v>
      </c>
      <c r="AQ853">
        <v>0</v>
      </c>
      <c r="AR853">
        <v>0</v>
      </c>
      <c r="AS853" t="s">
        <v>3</v>
      </c>
      <c r="AT853">
        <v>3.0000000000000001E-3</v>
      </c>
      <c r="AU853" t="s">
        <v>3</v>
      </c>
      <c r="AV853">
        <v>0</v>
      </c>
      <c r="AW853">
        <v>2</v>
      </c>
      <c r="AX853">
        <v>150198370</v>
      </c>
      <c r="AY853">
        <v>1</v>
      </c>
      <c r="AZ853">
        <v>0</v>
      </c>
      <c r="BA853">
        <v>853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V853">
        <v>0</v>
      </c>
      <c r="CW853">
        <v>0</v>
      </c>
      <c r="CX853">
        <f>ROUND(Y853*Source!I1003,9)</f>
        <v>8.9999999999999993E-3</v>
      </c>
      <c r="CY853">
        <f>AA853</f>
        <v>13856.59</v>
      </c>
      <c r="CZ853">
        <f>AE853</f>
        <v>13856.59</v>
      </c>
      <c r="DA853">
        <f>AI853</f>
        <v>1</v>
      </c>
      <c r="DB853">
        <f t="shared" si="172"/>
        <v>41.57</v>
      </c>
      <c r="DC853">
        <f t="shared" si="173"/>
        <v>0</v>
      </c>
      <c r="DD853" t="s">
        <v>3</v>
      </c>
      <c r="DE853" t="s">
        <v>3</v>
      </c>
      <c r="DF853">
        <f t="shared" si="167"/>
        <v>124.71</v>
      </c>
      <c r="DG853">
        <f t="shared" si="168"/>
        <v>0</v>
      </c>
      <c r="DH853">
        <f t="shared" si="169"/>
        <v>0</v>
      </c>
      <c r="DI853">
        <f t="shared" si="170"/>
        <v>0</v>
      </c>
      <c r="DJ853">
        <f>DF853</f>
        <v>124.71</v>
      </c>
      <c r="DK853">
        <v>0</v>
      </c>
      <c r="DL853" t="s">
        <v>3</v>
      </c>
      <c r="DM853">
        <v>0</v>
      </c>
      <c r="DN853" t="s">
        <v>3</v>
      </c>
      <c r="DO853">
        <v>0</v>
      </c>
    </row>
    <row r="854" spans="1:119" x14ac:dyDescent="0.2">
      <c r="A854">
        <f>ROW(Source!A1004)</f>
        <v>1004</v>
      </c>
      <c r="B854">
        <v>150194011</v>
      </c>
      <c r="C854">
        <v>150198372</v>
      </c>
      <c r="D854">
        <v>147282019</v>
      </c>
      <c r="E854">
        <v>35</v>
      </c>
      <c r="F854">
        <v>1</v>
      </c>
      <c r="G854">
        <v>35</v>
      </c>
      <c r="H854">
        <v>1</v>
      </c>
      <c r="I854" t="s">
        <v>727</v>
      </c>
      <c r="J854" t="s">
        <v>3</v>
      </c>
      <c r="K854" t="s">
        <v>728</v>
      </c>
      <c r="L854">
        <v>1191</v>
      </c>
      <c r="N854">
        <v>1013</v>
      </c>
      <c r="O854" t="s">
        <v>729</v>
      </c>
      <c r="P854" t="s">
        <v>729</v>
      </c>
      <c r="Q854">
        <v>1</v>
      </c>
      <c r="W854">
        <v>0</v>
      </c>
      <c r="X854">
        <v>476480486</v>
      </c>
      <c r="Y854">
        <f>(AT854*0.7)</f>
        <v>0.126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M854">
        <v>-2</v>
      </c>
      <c r="AN854">
        <v>0</v>
      </c>
      <c r="AO854">
        <v>1</v>
      </c>
      <c r="AP854">
        <v>1</v>
      </c>
      <c r="AQ854">
        <v>0</v>
      </c>
      <c r="AR854">
        <v>0</v>
      </c>
      <c r="AS854" t="s">
        <v>3</v>
      </c>
      <c r="AT854">
        <v>0.18</v>
      </c>
      <c r="AU854" t="s">
        <v>22</v>
      </c>
      <c r="AV854">
        <v>1</v>
      </c>
      <c r="AW854">
        <v>2</v>
      </c>
      <c r="AX854">
        <v>150198380</v>
      </c>
      <c r="AY854">
        <v>1</v>
      </c>
      <c r="AZ854">
        <v>0</v>
      </c>
      <c r="BA854">
        <v>854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U854">
        <f>ROUND(AT854*Source!I1004*AH854*AL854,2)</f>
        <v>0</v>
      </c>
      <c r="CV854">
        <f>ROUND(Y854*Source!I1004,9)</f>
        <v>0.126</v>
      </c>
      <c r="CW854">
        <v>0</v>
      </c>
      <c r="CX854">
        <f>ROUND(Y854*Source!I1004,9)</f>
        <v>0.126</v>
      </c>
      <c r="CY854">
        <f>AD854</f>
        <v>0</v>
      </c>
      <c r="CZ854">
        <f>AH854</f>
        <v>0</v>
      </c>
      <c r="DA854">
        <f>AL854</f>
        <v>1</v>
      </c>
      <c r="DB854">
        <f>ROUND((ROUND(AT854*CZ854,2)*0.7),6)</f>
        <v>0</v>
      </c>
      <c r="DC854">
        <f>ROUND((ROUND(AT854*AG854,2)*0.7),6)</f>
        <v>0</v>
      </c>
      <c r="DD854" t="s">
        <v>3</v>
      </c>
      <c r="DE854" t="s">
        <v>3</v>
      </c>
      <c r="DF854">
        <f t="shared" si="167"/>
        <v>0</v>
      </c>
      <c r="DG854">
        <f t="shared" si="168"/>
        <v>0</v>
      </c>
      <c r="DH854">
        <f t="shared" si="169"/>
        <v>0</v>
      </c>
      <c r="DI854">
        <f t="shared" si="170"/>
        <v>0</v>
      </c>
      <c r="DJ854">
        <f>DI854</f>
        <v>0</v>
      </c>
      <c r="DK854">
        <v>0</v>
      </c>
      <c r="DL854" t="s">
        <v>3</v>
      </c>
      <c r="DM854">
        <v>0</v>
      </c>
      <c r="DN854" t="s">
        <v>3</v>
      </c>
      <c r="DO854">
        <v>0</v>
      </c>
    </row>
    <row r="855" spans="1:119" x14ac:dyDescent="0.2">
      <c r="A855">
        <f>ROW(Source!A1004)</f>
        <v>1004</v>
      </c>
      <c r="B855">
        <v>150194011</v>
      </c>
      <c r="C855">
        <v>150198372</v>
      </c>
      <c r="D855">
        <v>147295400</v>
      </c>
      <c r="E855">
        <v>1</v>
      </c>
      <c r="F855">
        <v>1</v>
      </c>
      <c r="G855">
        <v>35</v>
      </c>
      <c r="H855">
        <v>2</v>
      </c>
      <c r="I855" t="s">
        <v>730</v>
      </c>
      <c r="J855" t="s">
        <v>829</v>
      </c>
      <c r="K855" t="s">
        <v>732</v>
      </c>
      <c r="L855">
        <v>1368</v>
      </c>
      <c r="N855">
        <v>1011</v>
      </c>
      <c r="O855" t="s">
        <v>733</v>
      </c>
      <c r="P855" t="s">
        <v>733</v>
      </c>
      <c r="Q855">
        <v>1</v>
      </c>
      <c r="W855">
        <v>0</v>
      </c>
      <c r="X855">
        <v>-253528126</v>
      </c>
      <c r="Y855">
        <f>(AT855*0.7)</f>
        <v>1.3999999999999999E-2</v>
      </c>
      <c r="AA855">
        <v>0</v>
      </c>
      <c r="AB855">
        <v>789.86</v>
      </c>
      <c r="AC855">
        <v>515.51</v>
      </c>
      <c r="AD855">
        <v>0</v>
      </c>
      <c r="AE855">
        <v>0</v>
      </c>
      <c r="AF855">
        <v>789.86</v>
      </c>
      <c r="AG855">
        <v>515.51</v>
      </c>
      <c r="AH855">
        <v>0</v>
      </c>
      <c r="AI855">
        <v>1</v>
      </c>
      <c r="AJ855">
        <v>1</v>
      </c>
      <c r="AK855">
        <v>1</v>
      </c>
      <c r="AL855">
        <v>1</v>
      </c>
      <c r="AM855">
        <v>-2</v>
      </c>
      <c r="AN855">
        <v>0</v>
      </c>
      <c r="AO855">
        <v>1</v>
      </c>
      <c r="AP855">
        <v>1</v>
      </c>
      <c r="AQ855">
        <v>0</v>
      </c>
      <c r="AR855">
        <v>0</v>
      </c>
      <c r="AS855" t="s">
        <v>3</v>
      </c>
      <c r="AT855">
        <v>0.02</v>
      </c>
      <c r="AU855" t="s">
        <v>22</v>
      </c>
      <c r="AV855">
        <v>0</v>
      </c>
      <c r="AW855">
        <v>2</v>
      </c>
      <c r="AX855">
        <v>150198381</v>
      </c>
      <c r="AY855">
        <v>1</v>
      </c>
      <c r="AZ855">
        <v>2048</v>
      </c>
      <c r="BA855">
        <v>855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V855">
        <v>0</v>
      </c>
      <c r="CW855">
        <f>ROUND(Y855*Source!I1004,9)</f>
        <v>1.4E-2</v>
      </c>
      <c r="CX855">
        <f>ROUND(Y855*Source!I1004,9)</f>
        <v>1.4E-2</v>
      </c>
      <c r="CY855">
        <f>AB855</f>
        <v>789.86</v>
      </c>
      <c r="CZ855">
        <f>AF855</f>
        <v>789.86</v>
      </c>
      <c r="DA855">
        <f>AJ855</f>
        <v>1</v>
      </c>
      <c r="DB855">
        <f>ROUND((ROUND(AT855*CZ855,2)*0.7),6)</f>
        <v>11.06</v>
      </c>
      <c r="DC855">
        <f>ROUND((ROUND(AT855*AG855,2)*0.7),6)</f>
        <v>7.2169999999999996</v>
      </c>
      <c r="DD855" t="s">
        <v>3</v>
      </c>
      <c r="DE855" t="s">
        <v>3</v>
      </c>
      <c r="DF855">
        <f t="shared" si="167"/>
        <v>0</v>
      </c>
      <c r="DG855">
        <f t="shared" si="168"/>
        <v>11.06</v>
      </c>
      <c r="DH855">
        <f t="shared" si="169"/>
        <v>7.22</v>
      </c>
      <c r="DI855">
        <f t="shared" si="170"/>
        <v>0</v>
      </c>
      <c r="DJ855">
        <f>DG855</f>
        <v>11.06</v>
      </c>
      <c r="DK855">
        <v>0</v>
      </c>
      <c r="DL855" t="s">
        <v>3</v>
      </c>
      <c r="DM855">
        <v>0</v>
      </c>
      <c r="DN855" t="s">
        <v>3</v>
      </c>
      <c r="DO855">
        <v>0</v>
      </c>
    </row>
    <row r="856" spans="1:119" x14ac:dyDescent="0.2">
      <c r="A856">
        <f>ROW(Source!A1004)</f>
        <v>1004</v>
      </c>
      <c r="B856">
        <v>150194011</v>
      </c>
      <c r="C856">
        <v>150198372</v>
      </c>
      <c r="D856">
        <v>75169356</v>
      </c>
      <c r="E856">
        <v>35</v>
      </c>
      <c r="F856">
        <v>1</v>
      </c>
      <c r="G856">
        <v>35</v>
      </c>
      <c r="H856">
        <v>3</v>
      </c>
      <c r="I856" t="s">
        <v>734</v>
      </c>
      <c r="J856" t="s">
        <v>3</v>
      </c>
      <c r="K856" t="s">
        <v>736</v>
      </c>
      <c r="L856">
        <v>1346</v>
      </c>
      <c r="N856">
        <v>1009</v>
      </c>
      <c r="O856" t="s">
        <v>741</v>
      </c>
      <c r="P856" t="s">
        <v>741</v>
      </c>
      <c r="Q856">
        <v>1</v>
      </c>
      <c r="W856">
        <v>0</v>
      </c>
      <c r="X856">
        <v>-1292412832</v>
      </c>
      <c r="Y856">
        <f>(AT856*1)</f>
        <v>2E-3</v>
      </c>
      <c r="AA856">
        <v>1945.28</v>
      </c>
      <c r="AB856">
        <v>0</v>
      </c>
      <c r="AC856">
        <v>0</v>
      </c>
      <c r="AD856">
        <v>0</v>
      </c>
      <c r="AE856">
        <v>1945.2823800000001</v>
      </c>
      <c r="AF856">
        <v>0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M856">
        <v>-2</v>
      </c>
      <c r="AN856">
        <v>0</v>
      </c>
      <c r="AO856">
        <v>1</v>
      </c>
      <c r="AP856">
        <v>1</v>
      </c>
      <c r="AQ856">
        <v>0</v>
      </c>
      <c r="AR856">
        <v>0</v>
      </c>
      <c r="AS856" t="s">
        <v>3</v>
      </c>
      <c r="AT856">
        <v>2E-3</v>
      </c>
      <c r="AU856" t="s">
        <v>21</v>
      </c>
      <c r="AV856">
        <v>0</v>
      </c>
      <c r="AW856">
        <v>2</v>
      </c>
      <c r="AX856">
        <v>150198382</v>
      </c>
      <c r="AY856">
        <v>1</v>
      </c>
      <c r="AZ856">
        <v>0</v>
      </c>
      <c r="BA856">
        <v>856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V856">
        <v>0</v>
      </c>
      <c r="CW856">
        <v>0</v>
      </c>
      <c r="CX856">
        <f>ROUND(Y856*Source!I1004,9)</f>
        <v>2E-3</v>
      </c>
      <c r="CY856">
        <f>AA856</f>
        <v>1945.28</v>
      </c>
      <c r="CZ856">
        <f>AE856</f>
        <v>1945.2823800000001</v>
      </c>
      <c r="DA856">
        <f>AI856</f>
        <v>1</v>
      </c>
      <c r="DB856">
        <f>ROUND((ROUND(AT856*CZ856,2)*1),6)</f>
        <v>3.89</v>
      </c>
      <c r="DC856">
        <f>ROUND((ROUND(AT856*AG856,2)*1),6)</f>
        <v>0</v>
      </c>
      <c r="DD856" t="s">
        <v>3</v>
      </c>
      <c r="DE856" t="s">
        <v>3</v>
      </c>
      <c r="DF856">
        <f t="shared" si="167"/>
        <v>3.89</v>
      </c>
      <c r="DG856">
        <f t="shared" si="168"/>
        <v>0</v>
      </c>
      <c r="DH856">
        <f t="shared" si="169"/>
        <v>0</v>
      </c>
      <c r="DI856">
        <f t="shared" si="170"/>
        <v>0</v>
      </c>
      <c r="DJ856">
        <f>DF856</f>
        <v>3.89</v>
      </c>
      <c r="DK856">
        <v>0</v>
      </c>
      <c r="DL856" t="s">
        <v>3</v>
      </c>
      <c r="DM856">
        <v>0</v>
      </c>
      <c r="DN856" t="s">
        <v>3</v>
      </c>
      <c r="DO856">
        <v>0</v>
      </c>
    </row>
    <row r="857" spans="1:119" x14ac:dyDescent="0.2">
      <c r="A857">
        <f>ROW(Source!A1004)</f>
        <v>1004</v>
      </c>
      <c r="B857">
        <v>150194011</v>
      </c>
      <c r="C857">
        <v>150198372</v>
      </c>
      <c r="D857">
        <v>147297319</v>
      </c>
      <c r="E857">
        <v>1</v>
      </c>
      <c r="F857">
        <v>1</v>
      </c>
      <c r="G857">
        <v>35</v>
      </c>
      <c r="H857">
        <v>3</v>
      </c>
      <c r="I857" t="s">
        <v>738</v>
      </c>
      <c r="J857" t="s">
        <v>830</v>
      </c>
      <c r="K857" t="s">
        <v>740</v>
      </c>
      <c r="L857">
        <v>1346</v>
      </c>
      <c r="N857">
        <v>1009</v>
      </c>
      <c r="O857" t="s">
        <v>741</v>
      </c>
      <c r="P857" t="s">
        <v>741</v>
      </c>
      <c r="Q857">
        <v>1</v>
      </c>
      <c r="W857">
        <v>0</v>
      </c>
      <c r="X857">
        <v>382526942</v>
      </c>
      <c r="Y857">
        <f>(AT857*1)</f>
        <v>4.0000000000000001E-3</v>
      </c>
      <c r="AA857">
        <v>412.97</v>
      </c>
      <c r="AB857">
        <v>0</v>
      </c>
      <c r="AC857">
        <v>0</v>
      </c>
      <c r="AD857">
        <v>0</v>
      </c>
      <c r="AE857">
        <v>412.97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M857">
        <v>-2</v>
      </c>
      <c r="AN857">
        <v>0</v>
      </c>
      <c r="AO857">
        <v>1</v>
      </c>
      <c r="AP857">
        <v>1</v>
      </c>
      <c r="AQ857">
        <v>0</v>
      </c>
      <c r="AR857">
        <v>0</v>
      </c>
      <c r="AS857" t="s">
        <v>3</v>
      </c>
      <c r="AT857">
        <v>4.0000000000000001E-3</v>
      </c>
      <c r="AU857" t="s">
        <v>21</v>
      </c>
      <c r="AV857">
        <v>0</v>
      </c>
      <c r="AW857">
        <v>2</v>
      </c>
      <c r="AX857">
        <v>150198383</v>
      </c>
      <c r="AY857">
        <v>1</v>
      </c>
      <c r="AZ857">
        <v>0</v>
      </c>
      <c r="BA857">
        <v>857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V857">
        <v>0</v>
      </c>
      <c r="CW857">
        <v>0</v>
      </c>
      <c r="CX857">
        <f>ROUND(Y857*Source!I1004,9)</f>
        <v>4.0000000000000001E-3</v>
      </c>
      <c r="CY857">
        <f>AA857</f>
        <v>412.97</v>
      </c>
      <c r="CZ857">
        <f>AE857</f>
        <v>412.97</v>
      </c>
      <c r="DA857">
        <f>AI857</f>
        <v>1</v>
      </c>
      <c r="DB857">
        <f>ROUND((ROUND(AT857*CZ857,2)*1),6)</f>
        <v>1.65</v>
      </c>
      <c r="DC857">
        <f>ROUND((ROUND(AT857*AG857,2)*1),6)</f>
        <v>0</v>
      </c>
      <c r="DD857" t="s">
        <v>3</v>
      </c>
      <c r="DE857" t="s">
        <v>3</v>
      </c>
      <c r="DF857">
        <f t="shared" si="167"/>
        <v>1.65</v>
      </c>
      <c r="DG857">
        <f t="shared" si="168"/>
        <v>0</v>
      </c>
      <c r="DH857">
        <f t="shared" si="169"/>
        <v>0</v>
      </c>
      <c r="DI857">
        <f t="shared" si="170"/>
        <v>0</v>
      </c>
      <c r="DJ857">
        <f>DF857</f>
        <v>1.65</v>
      </c>
      <c r="DK857">
        <v>0</v>
      </c>
      <c r="DL857" t="s">
        <v>3</v>
      </c>
      <c r="DM857">
        <v>0</v>
      </c>
      <c r="DN857" t="s">
        <v>3</v>
      </c>
      <c r="DO857">
        <v>0</v>
      </c>
    </row>
    <row r="858" spans="1:119" x14ac:dyDescent="0.2">
      <c r="A858">
        <f>ROW(Source!A1004)</f>
        <v>1004</v>
      </c>
      <c r="B858">
        <v>150194011</v>
      </c>
      <c r="C858">
        <v>150198372</v>
      </c>
      <c r="D858">
        <v>147297226</v>
      </c>
      <c r="E858">
        <v>1</v>
      </c>
      <c r="F858">
        <v>1</v>
      </c>
      <c r="G858">
        <v>35</v>
      </c>
      <c r="H858">
        <v>3</v>
      </c>
      <c r="I858" t="s">
        <v>742</v>
      </c>
      <c r="J858" t="s">
        <v>837</v>
      </c>
      <c r="K858" t="s">
        <v>744</v>
      </c>
      <c r="L858">
        <v>1346</v>
      </c>
      <c r="N858">
        <v>1009</v>
      </c>
      <c r="O858" t="s">
        <v>741</v>
      </c>
      <c r="P858" t="s">
        <v>741</v>
      </c>
      <c r="Q858">
        <v>1</v>
      </c>
      <c r="W858">
        <v>0</v>
      </c>
      <c r="X858">
        <v>-147731734</v>
      </c>
      <c r="Y858">
        <f>(AT858*1)</f>
        <v>2E-3</v>
      </c>
      <c r="AA858">
        <v>271.95999999999998</v>
      </c>
      <c r="AB858">
        <v>0</v>
      </c>
      <c r="AC858">
        <v>0</v>
      </c>
      <c r="AD858">
        <v>0</v>
      </c>
      <c r="AE858">
        <v>271.95999999999998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1</v>
      </c>
      <c r="AL858">
        <v>1</v>
      </c>
      <c r="AM858">
        <v>-2</v>
      </c>
      <c r="AN858">
        <v>0</v>
      </c>
      <c r="AO858">
        <v>1</v>
      </c>
      <c r="AP858">
        <v>1</v>
      </c>
      <c r="AQ858">
        <v>0</v>
      </c>
      <c r="AR858">
        <v>0</v>
      </c>
      <c r="AS858" t="s">
        <v>3</v>
      </c>
      <c r="AT858">
        <v>2E-3</v>
      </c>
      <c r="AU858" t="s">
        <v>21</v>
      </c>
      <c r="AV858">
        <v>0</v>
      </c>
      <c r="AW858">
        <v>2</v>
      </c>
      <c r="AX858">
        <v>150198384</v>
      </c>
      <c r="AY858">
        <v>1</v>
      </c>
      <c r="AZ858">
        <v>0</v>
      </c>
      <c r="BA858">
        <v>858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V858">
        <v>0</v>
      </c>
      <c r="CW858">
        <v>0</v>
      </c>
      <c r="CX858">
        <f>ROUND(Y858*Source!I1004,9)</f>
        <v>2E-3</v>
      </c>
      <c r="CY858">
        <f>AA858</f>
        <v>271.95999999999998</v>
      </c>
      <c r="CZ858">
        <f>AE858</f>
        <v>271.95999999999998</v>
      </c>
      <c r="DA858">
        <f>AI858</f>
        <v>1</v>
      </c>
      <c r="DB858">
        <f>ROUND((ROUND(AT858*CZ858,2)*1),6)</f>
        <v>0.54</v>
      </c>
      <c r="DC858">
        <f>ROUND((ROUND(AT858*AG858,2)*1),6)</f>
        <v>0</v>
      </c>
      <c r="DD858" t="s">
        <v>3</v>
      </c>
      <c r="DE858" t="s">
        <v>3</v>
      </c>
      <c r="DF858">
        <f t="shared" si="167"/>
        <v>0.54</v>
      </c>
      <c r="DG858">
        <f t="shared" si="168"/>
        <v>0</v>
      </c>
      <c r="DH858">
        <f t="shared" si="169"/>
        <v>0</v>
      </c>
      <c r="DI858">
        <f t="shared" si="170"/>
        <v>0</v>
      </c>
      <c r="DJ858">
        <f>DF858</f>
        <v>0.54</v>
      </c>
      <c r="DK858">
        <v>0</v>
      </c>
      <c r="DL858" t="s">
        <v>3</v>
      </c>
      <c r="DM858">
        <v>0</v>
      </c>
      <c r="DN858" t="s">
        <v>3</v>
      </c>
      <c r="DO858">
        <v>0</v>
      </c>
    </row>
    <row r="859" spans="1:119" x14ac:dyDescent="0.2">
      <c r="A859">
        <f>ROW(Source!A1004)</f>
        <v>1004</v>
      </c>
      <c r="B859">
        <v>150194011</v>
      </c>
      <c r="C859">
        <v>150198372</v>
      </c>
      <c r="D859">
        <v>147297256</v>
      </c>
      <c r="E859">
        <v>1</v>
      </c>
      <c r="F859">
        <v>1</v>
      </c>
      <c r="G859">
        <v>35</v>
      </c>
      <c r="H859">
        <v>3</v>
      </c>
      <c r="I859" t="s">
        <v>745</v>
      </c>
      <c r="J859" t="s">
        <v>838</v>
      </c>
      <c r="K859" t="s">
        <v>747</v>
      </c>
      <c r="L859">
        <v>1346</v>
      </c>
      <c r="N859">
        <v>1009</v>
      </c>
      <c r="O859" t="s">
        <v>741</v>
      </c>
      <c r="P859" t="s">
        <v>741</v>
      </c>
      <c r="Q859">
        <v>1</v>
      </c>
      <c r="W859">
        <v>0</v>
      </c>
      <c r="X859">
        <v>-258820987</v>
      </c>
      <c r="Y859">
        <f>(AT859*1)</f>
        <v>3.5000000000000001E-3</v>
      </c>
      <c r="AA859">
        <v>404.48</v>
      </c>
      <c r="AB859">
        <v>0</v>
      </c>
      <c r="AC859">
        <v>0</v>
      </c>
      <c r="AD859">
        <v>0</v>
      </c>
      <c r="AE859">
        <v>404.48</v>
      </c>
      <c r="AF859">
        <v>0</v>
      </c>
      <c r="AG859">
        <v>0</v>
      </c>
      <c r="AH859">
        <v>0</v>
      </c>
      <c r="AI859">
        <v>1</v>
      </c>
      <c r="AJ859">
        <v>1</v>
      </c>
      <c r="AK859">
        <v>1</v>
      </c>
      <c r="AL859">
        <v>1</v>
      </c>
      <c r="AM859">
        <v>-2</v>
      </c>
      <c r="AN859">
        <v>0</v>
      </c>
      <c r="AO859">
        <v>1</v>
      </c>
      <c r="AP859">
        <v>1</v>
      </c>
      <c r="AQ859">
        <v>0</v>
      </c>
      <c r="AR859">
        <v>0</v>
      </c>
      <c r="AS859" t="s">
        <v>3</v>
      </c>
      <c r="AT859">
        <v>3.5000000000000001E-3</v>
      </c>
      <c r="AU859" t="s">
        <v>21</v>
      </c>
      <c r="AV859">
        <v>0</v>
      </c>
      <c r="AW859">
        <v>2</v>
      </c>
      <c r="AX859">
        <v>150198385</v>
      </c>
      <c r="AY859">
        <v>1</v>
      </c>
      <c r="AZ859">
        <v>0</v>
      </c>
      <c r="BA859">
        <v>859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V859">
        <v>0</v>
      </c>
      <c r="CW859">
        <v>0</v>
      </c>
      <c r="CX859">
        <f>ROUND(Y859*Source!I1004,9)</f>
        <v>3.5000000000000001E-3</v>
      </c>
      <c r="CY859">
        <f>AA859</f>
        <v>404.48</v>
      </c>
      <c r="CZ859">
        <f>AE859</f>
        <v>404.48</v>
      </c>
      <c r="DA859">
        <f>AI859</f>
        <v>1</v>
      </c>
      <c r="DB859">
        <f>ROUND((ROUND(AT859*CZ859,2)*1),6)</f>
        <v>1.42</v>
      </c>
      <c r="DC859">
        <f>ROUND((ROUND(AT859*AG859,2)*1),6)</f>
        <v>0</v>
      </c>
      <c r="DD859" t="s">
        <v>3</v>
      </c>
      <c r="DE859" t="s">
        <v>3</v>
      </c>
      <c r="DF859">
        <f t="shared" si="167"/>
        <v>1.42</v>
      </c>
      <c r="DG859">
        <f t="shared" si="168"/>
        <v>0</v>
      </c>
      <c r="DH859">
        <f t="shared" si="169"/>
        <v>0</v>
      </c>
      <c r="DI859">
        <f t="shared" si="170"/>
        <v>0</v>
      </c>
      <c r="DJ859">
        <f>DF859</f>
        <v>1.42</v>
      </c>
      <c r="DK859">
        <v>0</v>
      </c>
      <c r="DL859" t="s">
        <v>3</v>
      </c>
      <c r="DM859">
        <v>0</v>
      </c>
      <c r="DN859" t="s">
        <v>3</v>
      </c>
      <c r="DO859">
        <v>0</v>
      </c>
    </row>
    <row r="860" spans="1:119" x14ac:dyDescent="0.2">
      <c r="A860">
        <f>ROW(Source!A1004)</f>
        <v>1004</v>
      </c>
      <c r="B860">
        <v>150194011</v>
      </c>
      <c r="C860">
        <v>150198372</v>
      </c>
      <c r="D860">
        <v>147297361</v>
      </c>
      <c r="E860">
        <v>1</v>
      </c>
      <c r="F860">
        <v>1</v>
      </c>
      <c r="G860">
        <v>35</v>
      </c>
      <c r="H860">
        <v>3</v>
      </c>
      <c r="I860" t="s">
        <v>748</v>
      </c>
      <c r="J860" t="s">
        <v>831</v>
      </c>
      <c r="K860" t="s">
        <v>750</v>
      </c>
      <c r="L860">
        <v>1327</v>
      </c>
      <c r="N860">
        <v>1005</v>
      </c>
      <c r="O860" t="s">
        <v>751</v>
      </c>
      <c r="P860" t="s">
        <v>751</v>
      </c>
      <c r="Q860">
        <v>1</v>
      </c>
      <c r="W860">
        <v>0</v>
      </c>
      <c r="X860">
        <v>930607803</v>
      </c>
      <c r="Y860">
        <f>(AT860*1)</f>
        <v>0.02</v>
      </c>
      <c r="AA860">
        <v>48.08</v>
      </c>
      <c r="AB860">
        <v>0</v>
      </c>
      <c r="AC860">
        <v>0</v>
      </c>
      <c r="AD860">
        <v>0</v>
      </c>
      <c r="AE860">
        <v>48.08</v>
      </c>
      <c r="AF860">
        <v>0</v>
      </c>
      <c r="AG860">
        <v>0</v>
      </c>
      <c r="AH860">
        <v>0</v>
      </c>
      <c r="AI860">
        <v>1</v>
      </c>
      <c r="AJ860">
        <v>1</v>
      </c>
      <c r="AK860">
        <v>1</v>
      </c>
      <c r="AL860">
        <v>1</v>
      </c>
      <c r="AM860">
        <v>-2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3</v>
      </c>
      <c r="AT860">
        <v>0.02</v>
      </c>
      <c r="AU860" t="s">
        <v>21</v>
      </c>
      <c r="AV860">
        <v>0</v>
      </c>
      <c r="AW860">
        <v>2</v>
      </c>
      <c r="AX860">
        <v>150198386</v>
      </c>
      <c r="AY860">
        <v>1</v>
      </c>
      <c r="AZ860">
        <v>0</v>
      </c>
      <c r="BA860">
        <v>860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V860">
        <v>0</v>
      </c>
      <c r="CW860">
        <v>0</v>
      </c>
      <c r="CX860">
        <f>ROUND(Y860*Source!I1004,9)</f>
        <v>0.02</v>
      </c>
      <c r="CY860">
        <f>AA860</f>
        <v>48.08</v>
      </c>
      <c r="CZ860">
        <f>AE860</f>
        <v>48.08</v>
      </c>
      <c r="DA860">
        <f>AI860</f>
        <v>1</v>
      </c>
      <c r="DB860">
        <f>ROUND((ROUND(AT860*CZ860,2)*1),6)</f>
        <v>0.96</v>
      </c>
      <c r="DC860">
        <f>ROUND((ROUND(AT860*AG860,2)*1),6)</f>
        <v>0</v>
      </c>
      <c r="DD860" t="s">
        <v>3</v>
      </c>
      <c r="DE860" t="s">
        <v>3</v>
      </c>
      <c r="DF860">
        <f t="shared" si="167"/>
        <v>0.96</v>
      </c>
      <c r="DG860">
        <f t="shared" si="168"/>
        <v>0</v>
      </c>
      <c r="DH860">
        <f t="shared" si="169"/>
        <v>0</v>
      </c>
      <c r="DI860">
        <f t="shared" si="170"/>
        <v>0</v>
      </c>
      <c r="DJ860">
        <f>DF860</f>
        <v>0.96</v>
      </c>
      <c r="DK860">
        <v>0</v>
      </c>
      <c r="DL860" t="s">
        <v>3</v>
      </c>
      <c r="DM860">
        <v>0</v>
      </c>
      <c r="DN860" t="s">
        <v>3</v>
      </c>
      <c r="DO860">
        <v>0</v>
      </c>
    </row>
    <row r="861" spans="1:119" x14ac:dyDescent="0.2">
      <c r="A861">
        <f>ROW(Source!A1005)</f>
        <v>1005</v>
      </c>
      <c r="B861">
        <v>150194011</v>
      </c>
      <c r="C861">
        <v>150198388</v>
      </c>
      <c r="D861">
        <v>147282019</v>
      </c>
      <c r="E861">
        <v>35</v>
      </c>
      <c r="F861">
        <v>1</v>
      </c>
      <c r="G861">
        <v>35</v>
      </c>
      <c r="H861">
        <v>1</v>
      </c>
      <c r="I861" t="s">
        <v>727</v>
      </c>
      <c r="J861" t="s">
        <v>3</v>
      </c>
      <c r="K861" t="s">
        <v>728</v>
      </c>
      <c r="L861">
        <v>1191</v>
      </c>
      <c r="N861">
        <v>1013</v>
      </c>
      <c r="O861" t="s">
        <v>729</v>
      </c>
      <c r="P861" t="s">
        <v>729</v>
      </c>
      <c r="Q861">
        <v>1</v>
      </c>
      <c r="W861">
        <v>0</v>
      </c>
      <c r="X861">
        <v>476480486</v>
      </c>
      <c r="Y861">
        <f>((AT861*0.75)*11)</f>
        <v>0.41250000000000009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1</v>
      </c>
      <c r="AJ861">
        <v>1</v>
      </c>
      <c r="AK861">
        <v>1</v>
      </c>
      <c r="AL861">
        <v>1</v>
      </c>
      <c r="AM861">
        <v>-2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3</v>
      </c>
      <c r="AT861">
        <v>0.05</v>
      </c>
      <c r="AU861" t="s">
        <v>32</v>
      </c>
      <c r="AV861">
        <v>1</v>
      </c>
      <c r="AW861">
        <v>2</v>
      </c>
      <c r="AX861">
        <v>150198393</v>
      </c>
      <c r="AY861">
        <v>1</v>
      </c>
      <c r="AZ861">
        <v>2048</v>
      </c>
      <c r="BA861">
        <v>861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U861">
        <f>ROUND(AT861*Source!I1005*AH861*AL861,2)</f>
        <v>0</v>
      </c>
      <c r="CV861">
        <f>ROUND(Y861*Source!I1005,9)</f>
        <v>0.41249999999999998</v>
      </c>
      <c r="CW861">
        <v>0</v>
      </c>
      <c r="CX861">
        <f>ROUND(Y861*Source!I1005,9)</f>
        <v>0.41249999999999998</v>
      </c>
      <c r="CY861">
        <f>AD861</f>
        <v>0</v>
      </c>
      <c r="CZ861">
        <f>AH861</f>
        <v>0</v>
      </c>
      <c r="DA861">
        <f>AL861</f>
        <v>1</v>
      </c>
      <c r="DB861">
        <f>ROUND(((ROUND(AT861*CZ861,2)*0.75)*11),6)</f>
        <v>0</v>
      </c>
      <c r="DC861">
        <f>ROUND(((ROUND(AT861*AG861,2)*0.75)*11),6)</f>
        <v>0</v>
      </c>
      <c r="DD861" t="s">
        <v>3</v>
      </c>
      <c r="DE861" t="s">
        <v>3</v>
      </c>
      <c r="DF861">
        <f t="shared" si="167"/>
        <v>0</v>
      </c>
      <c r="DG861">
        <f t="shared" si="168"/>
        <v>0</v>
      </c>
      <c r="DH861">
        <f t="shared" si="169"/>
        <v>0</v>
      </c>
      <c r="DI861">
        <f t="shared" si="170"/>
        <v>0</v>
      </c>
      <c r="DJ861">
        <f>DI861</f>
        <v>0</v>
      </c>
      <c r="DK861">
        <v>0</v>
      </c>
      <c r="DL861" t="s">
        <v>3</v>
      </c>
      <c r="DM861">
        <v>0</v>
      </c>
      <c r="DN861" t="s">
        <v>3</v>
      </c>
      <c r="DO861">
        <v>0</v>
      </c>
    </row>
    <row r="862" spans="1:119" x14ac:dyDescent="0.2">
      <c r="A862">
        <f>ROW(Source!A1005)</f>
        <v>1005</v>
      </c>
      <c r="B862">
        <v>150194011</v>
      </c>
      <c r="C862">
        <v>150198388</v>
      </c>
      <c r="D862">
        <v>147295400</v>
      </c>
      <c r="E862">
        <v>1</v>
      </c>
      <c r="F862">
        <v>1</v>
      </c>
      <c r="G862">
        <v>35</v>
      </c>
      <c r="H862">
        <v>2</v>
      </c>
      <c r="I862" t="s">
        <v>730</v>
      </c>
      <c r="J862" t="s">
        <v>829</v>
      </c>
      <c r="K862" t="s">
        <v>732</v>
      </c>
      <c r="L862">
        <v>1368</v>
      </c>
      <c r="N862">
        <v>1011</v>
      </c>
      <c r="O862" t="s">
        <v>733</v>
      </c>
      <c r="P862" t="s">
        <v>733</v>
      </c>
      <c r="Q862">
        <v>1</v>
      </c>
      <c r="W862">
        <v>0</v>
      </c>
      <c r="X862">
        <v>-253528126</v>
      </c>
      <c r="Y862">
        <f>((AT862*0.75)*11)</f>
        <v>8.249999999999999E-2</v>
      </c>
      <c r="AA862">
        <v>0</v>
      </c>
      <c r="AB862">
        <v>789.86</v>
      </c>
      <c r="AC862">
        <v>515.51</v>
      </c>
      <c r="AD862">
        <v>0</v>
      </c>
      <c r="AE862">
        <v>0</v>
      </c>
      <c r="AF862">
        <v>789.86</v>
      </c>
      <c r="AG862">
        <v>515.51</v>
      </c>
      <c r="AH862">
        <v>0</v>
      </c>
      <c r="AI862">
        <v>1</v>
      </c>
      <c r="AJ862">
        <v>1</v>
      </c>
      <c r="AK862">
        <v>1</v>
      </c>
      <c r="AL862">
        <v>1</v>
      </c>
      <c r="AM862">
        <v>-2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3</v>
      </c>
      <c r="AT862">
        <v>0.01</v>
      </c>
      <c r="AU862" t="s">
        <v>32</v>
      </c>
      <c r="AV862">
        <v>0</v>
      </c>
      <c r="AW862">
        <v>2</v>
      </c>
      <c r="AX862">
        <v>150198394</v>
      </c>
      <c r="AY862">
        <v>1</v>
      </c>
      <c r="AZ862">
        <v>2048</v>
      </c>
      <c r="BA862">
        <v>862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V862">
        <v>0</v>
      </c>
      <c r="CW862">
        <f>ROUND(Y862*Source!I1005,9)</f>
        <v>8.2500000000000004E-2</v>
      </c>
      <c r="CX862">
        <f>ROUND(Y862*Source!I1005,9)</f>
        <v>8.2500000000000004E-2</v>
      </c>
      <c r="CY862">
        <f>AB862</f>
        <v>789.86</v>
      </c>
      <c r="CZ862">
        <f>AF862</f>
        <v>789.86</v>
      </c>
      <c r="DA862">
        <f>AJ862</f>
        <v>1</v>
      </c>
      <c r="DB862">
        <f>ROUND(((ROUND(AT862*CZ862,2)*0.75)*11),6)</f>
        <v>65.174999999999997</v>
      </c>
      <c r="DC862">
        <f>ROUND(((ROUND(AT862*AG862,2)*0.75)*11),6)</f>
        <v>42.57</v>
      </c>
      <c r="DD862" t="s">
        <v>3</v>
      </c>
      <c r="DE862" t="s">
        <v>3</v>
      </c>
      <c r="DF862">
        <f t="shared" si="167"/>
        <v>0</v>
      </c>
      <c r="DG862">
        <f t="shared" si="168"/>
        <v>65.16</v>
      </c>
      <c r="DH862">
        <f t="shared" si="169"/>
        <v>42.53</v>
      </c>
      <c r="DI862">
        <f t="shared" si="170"/>
        <v>0</v>
      </c>
      <c r="DJ862">
        <f>DG862</f>
        <v>65.16</v>
      </c>
      <c r="DK862">
        <v>0</v>
      </c>
      <c r="DL862" t="s">
        <v>3</v>
      </c>
      <c r="DM862">
        <v>0</v>
      </c>
      <c r="DN862" t="s">
        <v>3</v>
      </c>
      <c r="DO862">
        <v>0</v>
      </c>
    </row>
    <row r="863" spans="1:119" x14ac:dyDescent="0.2">
      <c r="A863">
        <f>ROW(Source!A1005)</f>
        <v>1005</v>
      </c>
      <c r="B863">
        <v>150194011</v>
      </c>
      <c r="C863">
        <v>150198388</v>
      </c>
      <c r="D863">
        <v>147297319</v>
      </c>
      <c r="E863">
        <v>1</v>
      </c>
      <c r="F863">
        <v>1</v>
      </c>
      <c r="G863">
        <v>35</v>
      </c>
      <c r="H863">
        <v>3</v>
      </c>
      <c r="I863" t="s">
        <v>738</v>
      </c>
      <c r="J863" t="s">
        <v>830</v>
      </c>
      <c r="K863" t="s">
        <v>740</v>
      </c>
      <c r="L863">
        <v>1346</v>
      </c>
      <c r="N863">
        <v>1009</v>
      </c>
      <c r="O863" t="s">
        <v>741</v>
      </c>
      <c r="P863" t="s">
        <v>741</v>
      </c>
      <c r="Q863">
        <v>1</v>
      </c>
      <c r="W863">
        <v>0</v>
      </c>
      <c r="X863">
        <v>382526942</v>
      </c>
      <c r="Y863">
        <f>((AT863*1)*11)</f>
        <v>2.1999999999999999E-2</v>
      </c>
      <c r="AA863">
        <v>412.97</v>
      </c>
      <c r="AB863">
        <v>0</v>
      </c>
      <c r="AC863">
        <v>0</v>
      </c>
      <c r="AD863">
        <v>0</v>
      </c>
      <c r="AE863">
        <v>412.97</v>
      </c>
      <c r="AF863">
        <v>0</v>
      </c>
      <c r="AG863">
        <v>0</v>
      </c>
      <c r="AH863">
        <v>0</v>
      </c>
      <c r="AI863">
        <v>1</v>
      </c>
      <c r="AJ863">
        <v>1</v>
      </c>
      <c r="AK863">
        <v>1</v>
      </c>
      <c r="AL863">
        <v>1</v>
      </c>
      <c r="AM863">
        <v>-2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3</v>
      </c>
      <c r="AT863">
        <v>2E-3</v>
      </c>
      <c r="AU863" t="s">
        <v>31</v>
      </c>
      <c r="AV863">
        <v>0</v>
      </c>
      <c r="AW863">
        <v>2</v>
      </c>
      <c r="AX863">
        <v>150198395</v>
      </c>
      <c r="AY863">
        <v>1</v>
      </c>
      <c r="AZ863">
        <v>0</v>
      </c>
      <c r="BA863">
        <v>863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V863">
        <v>0</v>
      </c>
      <c r="CW863">
        <v>0</v>
      </c>
      <c r="CX863">
        <f>ROUND(Y863*Source!I1005,9)</f>
        <v>2.1999999999999999E-2</v>
      </c>
      <c r="CY863">
        <f>AA863</f>
        <v>412.97</v>
      </c>
      <c r="CZ863">
        <f>AE863</f>
        <v>412.97</v>
      </c>
      <c r="DA863">
        <f>AI863</f>
        <v>1</v>
      </c>
      <c r="DB863">
        <f>ROUND(((ROUND(AT863*CZ863,2)*1)*11),6)</f>
        <v>9.1300000000000008</v>
      </c>
      <c r="DC863">
        <f>ROUND(((ROUND(AT863*AG863,2)*1)*11),6)</f>
        <v>0</v>
      </c>
      <c r="DD863" t="s">
        <v>3</v>
      </c>
      <c r="DE863" t="s">
        <v>3</v>
      </c>
      <c r="DF863">
        <f t="shared" si="167"/>
        <v>9.09</v>
      </c>
      <c r="DG863">
        <f t="shared" si="168"/>
        <v>0</v>
      </c>
      <c r="DH863">
        <f t="shared" si="169"/>
        <v>0</v>
      </c>
      <c r="DI863">
        <f t="shared" si="170"/>
        <v>0</v>
      </c>
      <c r="DJ863">
        <f>DF863</f>
        <v>9.09</v>
      </c>
      <c r="DK863">
        <v>0</v>
      </c>
      <c r="DL863" t="s">
        <v>3</v>
      </c>
      <c r="DM863">
        <v>0</v>
      </c>
      <c r="DN863" t="s">
        <v>3</v>
      </c>
      <c r="DO863">
        <v>0</v>
      </c>
    </row>
    <row r="864" spans="1:119" x14ac:dyDescent="0.2">
      <c r="A864">
        <f>ROW(Source!A1005)</f>
        <v>1005</v>
      </c>
      <c r="B864">
        <v>150194011</v>
      </c>
      <c r="C864">
        <v>150198388</v>
      </c>
      <c r="D864">
        <v>147297361</v>
      </c>
      <c r="E864">
        <v>1</v>
      </c>
      <c r="F864">
        <v>1</v>
      </c>
      <c r="G864">
        <v>35</v>
      </c>
      <c r="H864">
        <v>3</v>
      </c>
      <c r="I864" t="s">
        <v>748</v>
      </c>
      <c r="J864" t="s">
        <v>831</v>
      </c>
      <c r="K864" t="s">
        <v>750</v>
      </c>
      <c r="L864">
        <v>1327</v>
      </c>
      <c r="N864">
        <v>1005</v>
      </c>
      <c r="O864" t="s">
        <v>751</v>
      </c>
      <c r="P864" t="s">
        <v>751</v>
      </c>
      <c r="Q864">
        <v>1</v>
      </c>
      <c r="W864">
        <v>0</v>
      </c>
      <c r="X864">
        <v>930607803</v>
      </c>
      <c r="Y864">
        <f>((AT864*1)*11)</f>
        <v>0.22</v>
      </c>
      <c r="AA864">
        <v>48.08</v>
      </c>
      <c r="AB864">
        <v>0</v>
      </c>
      <c r="AC864">
        <v>0</v>
      </c>
      <c r="AD864">
        <v>0</v>
      </c>
      <c r="AE864">
        <v>48.08</v>
      </c>
      <c r="AF864">
        <v>0</v>
      </c>
      <c r="AG864">
        <v>0</v>
      </c>
      <c r="AH864">
        <v>0</v>
      </c>
      <c r="AI864">
        <v>1</v>
      </c>
      <c r="AJ864">
        <v>1</v>
      </c>
      <c r="AK864">
        <v>1</v>
      </c>
      <c r="AL864">
        <v>1</v>
      </c>
      <c r="AM864">
        <v>-2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3</v>
      </c>
      <c r="AT864">
        <v>0.02</v>
      </c>
      <c r="AU864" t="s">
        <v>31</v>
      </c>
      <c r="AV864">
        <v>0</v>
      </c>
      <c r="AW864">
        <v>2</v>
      </c>
      <c r="AX864">
        <v>150198396</v>
      </c>
      <c r="AY864">
        <v>1</v>
      </c>
      <c r="AZ864">
        <v>0</v>
      </c>
      <c r="BA864">
        <v>864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V864">
        <v>0</v>
      </c>
      <c r="CW864">
        <v>0</v>
      </c>
      <c r="CX864">
        <f>ROUND(Y864*Source!I1005,9)</f>
        <v>0.22</v>
      </c>
      <c r="CY864">
        <f>AA864</f>
        <v>48.08</v>
      </c>
      <c r="CZ864">
        <f>AE864</f>
        <v>48.08</v>
      </c>
      <c r="DA864">
        <f>AI864</f>
        <v>1</v>
      </c>
      <c r="DB864">
        <f>ROUND(((ROUND(AT864*CZ864,2)*1)*11),6)</f>
        <v>10.56</v>
      </c>
      <c r="DC864">
        <f>ROUND(((ROUND(AT864*AG864,2)*1)*11),6)</f>
        <v>0</v>
      </c>
      <c r="DD864" t="s">
        <v>3</v>
      </c>
      <c r="DE864" t="s">
        <v>3</v>
      </c>
      <c r="DF864">
        <f t="shared" si="167"/>
        <v>10.58</v>
      </c>
      <c r="DG864">
        <f t="shared" si="168"/>
        <v>0</v>
      </c>
      <c r="DH864">
        <f t="shared" si="169"/>
        <v>0</v>
      </c>
      <c r="DI864">
        <f t="shared" si="170"/>
        <v>0</v>
      </c>
      <c r="DJ864">
        <f>DF864</f>
        <v>10.58</v>
      </c>
      <c r="DK864">
        <v>0</v>
      </c>
      <c r="DL864" t="s">
        <v>3</v>
      </c>
      <c r="DM864">
        <v>0</v>
      </c>
      <c r="DN864" t="s">
        <v>3</v>
      </c>
      <c r="DO864">
        <v>0</v>
      </c>
    </row>
    <row r="865" spans="1:119" x14ac:dyDescent="0.2">
      <c r="A865">
        <f>ROW(Source!A1006)</f>
        <v>1006</v>
      </c>
      <c r="B865">
        <v>150194011</v>
      </c>
      <c r="C865">
        <v>150198398</v>
      </c>
      <c r="D865">
        <v>147282019</v>
      </c>
      <c r="E865">
        <v>35</v>
      </c>
      <c r="F865">
        <v>1</v>
      </c>
      <c r="G865">
        <v>35</v>
      </c>
      <c r="H865">
        <v>1</v>
      </c>
      <c r="I865" t="s">
        <v>727</v>
      </c>
      <c r="J865" t="s">
        <v>3</v>
      </c>
      <c r="K865" t="s">
        <v>728</v>
      </c>
      <c r="L865">
        <v>1191</v>
      </c>
      <c r="N865">
        <v>1013</v>
      </c>
      <c r="O865" t="s">
        <v>729</v>
      </c>
      <c r="P865" t="s">
        <v>729</v>
      </c>
      <c r="Q865">
        <v>1</v>
      </c>
      <c r="W865">
        <v>0</v>
      </c>
      <c r="X865">
        <v>476480486</v>
      </c>
      <c r="Y865">
        <f>(AT865*0.7)</f>
        <v>0.23099999999999998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1</v>
      </c>
      <c r="AJ865">
        <v>1</v>
      </c>
      <c r="AK865">
        <v>1</v>
      </c>
      <c r="AL865">
        <v>1</v>
      </c>
      <c r="AM865">
        <v>-2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3</v>
      </c>
      <c r="AT865">
        <v>0.33</v>
      </c>
      <c r="AU865" t="s">
        <v>22</v>
      </c>
      <c r="AV865">
        <v>1</v>
      </c>
      <c r="AW865">
        <v>2</v>
      </c>
      <c r="AX865">
        <v>150198403</v>
      </c>
      <c r="AY865">
        <v>1</v>
      </c>
      <c r="AZ865">
        <v>2048</v>
      </c>
      <c r="BA865">
        <v>865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U865">
        <f>ROUND(AT865*Source!I1006*AH865*AL865,2)</f>
        <v>0</v>
      </c>
      <c r="CV865">
        <f>ROUND(Y865*Source!I1006,9)</f>
        <v>0.23100000000000001</v>
      </c>
      <c r="CW865">
        <v>0</v>
      </c>
      <c r="CX865">
        <f>ROUND(Y865*Source!I1006,9)</f>
        <v>0.23100000000000001</v>
      </c>
      <c r="CY865">
        <f>AD865</f>
        <v>0</v>
      </c>
      <c r="CZ865">
        <f>AH865</f>
        <v>0</v>
      </c>
      <c r="DA865">
        <f>AL865</f>
        <v>1</v>
      </c>
      <c r="DB865">
        <f>ROUND((ROUND(AT865*CZ865,2)*0.7),6)</f>
        <v>0</v>
      </c>
      <c r="DC865">
        <f>ROUND((ROUND(AT865*AG865,2)*0.7),6)</f>
        <v>0</v>
      </c>
      <c r="DD865" t="s">
        <v>3</v>
      </c>
      <c r="DE865" t="s">
        <v>3</v>
      </c>
      <c r="DF865">
        <f t="shared" si="167"/>
        <v>0</v>
      </c>
      <c r="DG865">
        <f t="shared" si="168"/>
        <v>0</v>
      </c>
      <c r="DH865">
        <f t="shared" si="169"/>
        <v>0</v>
      </c>
      <c r="DI865">
        <f t="shared" si="170"/>
        <v>0</v>
      </c>
      <c r="DJ865">
        <f>DI865</f>
        <v>0</v>
      </c>
      <c r="DK865">
        <v>0</v>
      </c>
      <c r="DL865" t="s">
        <v>3</v>
      </c>
      <c r="DM865">
        <v>0</v>
      </c>
      <c r="DN865" t="s">
        <v>3</v>
      </c>
      <c r="DO865">
        <v>0</v>
      </c>
    </row>
    <row r="866" spans="1:119" x14ac:dyDescent="0.2">
      <c r="A866">
        <f>ROW(Source!A1006)</f>
        <v>1006</v>
      </c>
      <c r="B866">
        <v>150194011</v>
      </c>
      <c r="C866">
        <v>150198398</v>
      </c>
      <c r="D866">
        <v>147295400</v>
      </c>
      <c r="E866">
        <v>1</v>
      </c>
      <c r="F866">
        <v>1</v>
      </c>
      <c r="G866">
        <v>35</v>
      </c>
      <c r="H866">
        <v>2</v>
      </c>
      <c r="I866" t="s">
        <v>730</v>
      </c>
      <c r="J866" t="s">
        <v>829</v>
      </c>
      <c r="K866" t="s">
        <v>732</v>
      </c>
      <c r="L866">
        <v>1368</v>
      </c>
      <c r="N866">
        <v>1011</v>
      </c>
      <c r="O866" t="s">
        <v>733</v>
      </c>
      <c r="P866" t="s">
        <v>733</v>
      </c>
      <c r="Q866">
        <v>1</v>
      </c>
      <c r="W866">
        <v>0</v>
      </c>
      <c r="X866">
        <v>-253528126</v>
      </c>
      <c r="Y866">
        <f>(AT866*0.7)</f>
        <v>1.3999999999999999E-2</v>
      </c>
      <c r="AA866">
        <v>0</v>
      </c>
      <c r="AB866">
        <v>789.86</v>
      </c>
      <c r="AC866">
        <v>515.51</v>
      </c>
      <c r="AD866">
        <v>0</v>
      </c>
      <c r="AE866">
        <v>0</v>
      </c>
      <c r="AF866">
        <v>789.86</v>
      </c>
      <c r="AG866">
        <v>515.51</v>
      </c>
      <c r="AH866">
        <v>0</v>
      </c>
      <c r="AI866">
        <v>1</v>
      </c>
      <c r="AJ866">
        <v>1</v>
      </c>
      <c r="AK866">
        <v>1</v>
      </c>
      <c r="AL866">
        <v>1</v>
      </c>
      <c r="AM866">
        <v>-2</v>
      </c>
      <c r="AN866">
        <v>0</v>
      </c>
      <c r="AO866">
        <v>1</v>
      </c>
      <c r="AP866">
        <v>1</v>
      </c>
      <c r="AQ866">
        <v>0</v>
      </c>
      <c r="AR866">
        <v>0</v>
      </c>
      <c r="AS866" t="s">
        <v>3</v>
      </c>
      <c r="AT866">
        <v>0.02</v>
      </c>
      <c r="AU866" t="s">
        <v>22</v>
      </c>
      <c r="AV866">
        <v>0</v>
      </c>
      <c r="AW866">
        <v>2</v>
      </c>
      <c r="AX866">
        <v>150198404</v>
      </c>
      <c r="AY866">
        <v>1</v>
      </c>
      <c r="AZ866">
        <v>2048</v>
      </c>
      <c r="BA866">
        <v>866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V866">
        <v>0</v>
      </c>
      <c r="CW866">
        <f>ROUND(Y866*Source!I1006,9)</f>
        <v>1.4E-2</v>
      </c>
      <c r="CX866">
        <f>ROUND(Y866*Source!I1006,9)</f>
        <v>1.4E-2</v>
      </c>
      <c r="CY866">
        <f>AB866</f>
        <v>789.86</v>
      </c>
      <c r="CZ866">
        <f>AF866</f>
        <v>789.86</v>
      </c>
      <c r="DA866">
        <f>AJ866</f>
        <v>1</v>
      </c>
      <c r="DB866">
        <f>ROUND((ROUND(AT866*CZ866,2)*0.7),6)</f>
        <v>11.06</v>
      </c>
      <c r="DC866">
        <f>ROUND((ROUND(AT866*AG866,2)*0.7),6)</f>
        <v>7.2169999999999996</v>
      </c>
      <c r="DD866" t="s">
        <v>3</v>
      </c>
      <c r="DE866" t="s">
        <v>3</v>
      </c>
      <c r="DF866">
        <f t="shared" si="167"/>
        <v>0</v>
      </c>
      <c r="DG866">
        <f t="shared" si="168"/>
        <v>11.06</v>
      </c>
      <c r="DH866">
        <f t="shared" si="169"/>
        <v>7.22</v>
      </c>
      <c r="DI866">
        <f t="shared" si="170"/>
        <v>0</v>
      </c>
      <c r="DJ866">
        <f>DG866</f>
        <v>11.06</v>
      </c>
      <c r="DK866">
        <v>0</v>
      </c>
      <c r="DL866" t="s">
        <v>3</v>
      </c>
      <c r="DM866">
        <v>0</v>
      </c>
      <c r="DN866" t="s">
        <v>3</v>
      </c>
      <c r="DO866">
        <v>0</v>
      </c>
    </row>
    <row r="867" spans="1:119" x14ac:dyDescent="0.2">
      <c r="A867">
        <f>ROW(Source!A1006)</f>
        <v>1006</v>
      </c>
      <c r="B867">
        <v>150194011</v>
      </c>
      <c r="C867">
        <v>150198398</v>
      </c>
      <c r="D867">
        <v>147297318</v>
      </c>
      <c r="E867">
        <v>1</v>
      </c>
      <c r="F867">
        <v>1</v>
      </c>
      <c r="G867">
        <v>35</v>
      </c>
      <c r="H867">
        <v>3</v>
      </c>
      <c r="I867" t="s">
        <v>759</v>
      </c>
      <c r="J867" t="s">
        <v>839</v>
      </c>
      <c r="K867" t="s">
        <v>761</v>
      </c>
      <c r="L867">
        <v>1346</v>
      </c>
      <c r="N867">
        <v>1009</v>
      </c>
      <c r="O867" t="s">
        <v>741</v>
      </c>
      <c r="P867" t="s">
        <v>741</v>
      </c>
      <c r="Q867">
        <v>1</v>
      </c>
      <c r="W867">
        <v>0</v>
      </c>
      <c r="X867">
        <v>87370728</v>
      </c>
      <c r="Y867">
        <f>(AT867*1)</f>
        <v>2.0000000000000002E-5</v>
      </c>
      <c r="AA867">
        <v>471.7</v>
      </c>
      <c r="AB867">
        <v>0</v>
      </c>
      <c r="AC867">
        <v>0</v>
      </c>
      <c r="AD867">
        <v>0</v>
      </c>
      <c r="AE867">
        <v>471.7</v>
      </c>
      <c r="AF867">
        <v>0</v>
      </c>
      <c r="AG867">
        <v>0</v>
      </c>
      <c r="AH867">
        <v>0</v>
      </c>
      <c r="AI867">
        <v>1</v>
      </c>
      <c r="AJ867">
        <v>1</v>
      </c>
      <c r="AK867">
        <v>1</v>
      </c>
      <c r="AL867">
        <v>1</v>
      </c>
      <c r="AM867">
        <v>-2</v>
      </c>
      <c r="AN867">
        <v>0</v>
      </c>
      <c r="AO867">
        <v>1</v>
      </c>
      <c r="AP867">
        <v>1</v>
      </c>
      <c r="AQ867">
        <v>0</v>
      </c>
      <c r="AR867">
        <v>0</v>
      </c>
      <c r="AS867" t="s">
        <v>3</v>
      </c>
      <c r="AT867">
        <v>2.0000000000000002E-5</v>
      </c>
      <c r="AU867" t="s">
        <v>21</v>
      </c>
      <c r="AV867">
        <v>0</v>
      </c>
      <c r="AW867">
        <v>2</v>
      </c>
      <c r="AX867">
        <v>150198405</v>
      </c>
      <c r="AY867">
        <v>1</v>
      </c>
      <c r="AZ867">
        <v>0</v>
      </c>
      <c r="BA867">
        <v>867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V867">
        <v>0</v>
      </c>
      <c r="CW867">
        <v>0</v>
      </c>
      <c r="CX867">
        <f>ROUND(Y867*Source!I1006,9)</f>
        <v>2.0000000000000002E-5</v>
      </c>
      <c r="CY867">
        <f>AA867</f>
        <v>471.7</v>
      </c>
      <c r="CZ867">
        <f>AE867</f>
        <v>471.7</v>
      </c>
      <c r="DA867">
        <f>AI867</f>
        <v>1</v>
      </c>
      <c r="DB867">
        <f>ROUND((ROUND(AT867*CZ867,2)*1),6)</f>
        <v>0.01</v>
      </c>
      <c r="DC867">
        <f>ROUND((ROUND(AT867*AG867,2)*1),6)</f>
        <v>0</v>
      </c>
      <c r="DD867" t="s">
        <v>3</v>
      </c>
      <c r="DE867" t="s">
        <v>3</v>
      </c>
      <c r="DF867">
        <f t="shared" si="167"/>
        <v>0.01</v>
      </c>
      <c r="DG867">
        <f t="shared" si="168"/>
        <v>0</v>
      </c>
      <c r="DH867">
        <f t="shared" si="169"/>
        <v>0</v>
      </c>
      <c r="DI867">
        <f t="shared" si="170"/>
        <v>0</v>
      </c>
      <c r="DJ867">
        <f>DF867</f>
        <v>0.01</v>
      </c>
      <c r="DK867">
        <v>0</v>
      </c>
      <c r="DL867" t="s">
        <v>3</v>
      </c>
      <c r="DM867">
        <v>0</v>
      </c>
      <c r="DN867" t="s">
        <v>3</v>
      </c>
      <c r="DO867">
        <v>0</v>
      </c>
    </row>
    <row r="868" spans="1:119" x14ac:dyDescent="0.2">
      <c r="A868">
        <f>ROW(Source!A1006)</f>
        <v>1006</v>
      </c>
      <c r="B868">
        <v>150194011</v>
      </c>
      <c r="C868">
        <v>150198398</v>
      </c>
      <c r="D868">
        <v>147297361</v>
      </c>
      <c r="E868">
        <v>1</v>
      </c>
      <c r="F868">
        <v>1</v>
      </c>
      <c r="G868">
        <v>35</v>
      </c>
      <c r="H868">
        <v>3</v>
      </c>
      <c r="I868" t="s">
        <v>748</v>
      </c>
      <c r="J868" t="s">
        <v>831</v>
      </c>
      <c r="K868" t="s">
        <v>750</v>
      </c>
      <c r="L868">
        <v>1327</v>
      </c>
      <c r="N868">
        <v>1005</v>
      </c>
      <c r="O868" t="s">
        <v>751</v>
      </c>
      <c r="P868" t="s">
        <v>751</v>
      </c>
      <c r="Q868">
        <v>1</v>
      </c>
      <c r="W868">
        <v>0</v>
      </c>
      <c r="X868">
        <v>930607803</v>
      </c>
      <c r="Y868">
        <f>(AT868*1)</f>
        <v>0.01</v>
      </c>
      <c r="AA868">
        <v>48.08</v>
      </c>
      <c r="AB868">
        <v>0</v>
      </c>
      <c r="AC868">
        <v>0</v>
      </c>
      <c r="AD868">
        <v>0</v>
      </c>
      <c r="AE868">
        <v>48.08</v>
      </c>
      <c r="AF868">
        <v>0</v>
      </c>
      <c r="AG868">
        <v>0</v>
      </c>
      <c r="AH868">
        <v>0</v>
      </c>
      <c r="AI868">
        <v>1</v>
      </c>
      <c r="AJ868">
        <v>1</v>
      </c>
      <c r="AK868">
        <v>1</v>
      </c>
      <c r="AL868">
        <v>1</v>
      </c>
      <c r="AM868">
        <v>-2</v>
      </c>
      <c r="AN868">
        <v>0</v>
      </c>
      <c r="AO868">
        <v>1</v>
      </c>
      <c r="AP868">
        <v>1</v>
      </c>
      <c r="AQ868">
        <v>0</v>
      </c>
      <c r="AR868">
        <v>0</v>
      </c>
      <c r="AS868" t="s">
        <v>3</v>
      </c>
      <c r="AT868">
        <v>0.01</v>
      </c>
      <c r="AU868" t="s">
        <v>21</v>
      </c>
      <c r="AV868">
        <v>0</v>
      </c>
      <c r="AW868">
        <v>2</v>
      </c>
      <c r="AX868">
        <v>150198406</v>
      </c>
      <c r="AY868">
        <v>1</v>
      </c>
      <c r="AZ868">
        <v>0</v>
      </c>
      <c r="BA868">
        <v>868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V868">
        <v>0</v>
      </c>
      <c r="CW868">
        <v>0</v>
      </c>
      <c r="CX868">
        <f>ROUND(Y868*Source!I1006,9)</f>
        <v>0.01</v>
      </c>
      <c r="CY868">
        <f>AA868</f>
        <v>48.08</v>
      </c>
      <c r="CZ868">
        <f>AE868</f>
        <v>48.08</v>
      </c>
      <c r="DA868">
        <f>AI868</f>
        <v>1</v>
      </c>
      <c r="DB868">
        <f>ROUND((ROUND(AT868*CZ868,2)*1),6)</f>
        <v>0.48</v>
      </c>
      <c r="DC868">
        <f>ROUND((ROUND(AT868*AG868,2)*1),6)</f>
        <v>0</v>
      </c>
      <c r="DD868" t="s">
        <v>3</v>
      </c>
      <c r="DE868" t="s">
        <v>3</v>
      </c>
      <c r="DF868">
        <f t="shared" si="167"/>
        <v>0.48</v>
      </c>
      <c r="DG868">
        <f t="shared" si="168"/>
        <v>0</v>
      </c>
      <c r="DH868">
        <f t="shared" si="169"/>
        <v>0</v>
      </c>
      <c r="DI868">
        <f t="shared" si="170"/>
        <v>0</v>
      </c>
      <c r="DJ868">
        <f>DF868</f>
        <v>0.48</v>
      </c>
      <c r="DK868">
        <v>0</v>
      </c>
      <c r="DL868" t="s">
        <v>3</v>
      </c>
      <c r="DM868">
        <v>0</v>
      </c>
      <c r="DN868" t="s">
        <v>3</v>
      </c>
      <c r="DO868">
        <v>0</v>
      </c>
    </row>
    <row r="869" spans="1:119" x14ac:dyDescent="0.2">
      <c r="A869">
        <f>ROW(Source!A1007)</f>
        <v>1007</v>
      </c>
      <c r="B869">
        <v>150194011</v>
      </c>
      <c r="C869">
        <v>150198408</v>
      </c>
      <c r="D869">
        <v>147282019</v>
      </c>
      <c r="E869">
        <v>35</v>
      </c>
      <c r="F869">
        <v>1</v>
      </c>
      <c r="G869">
        <v>35</v>
      </c>
      <c r="H869">
        <v>1</v>
      </c>
      <c r="I869" t="s">
        <v>727</v>
      </c>
      <c r="J869" t="s">
        <v>3</v>
      </c>
      <c r="K869" t="s">
        <v>728</v>
      </c>
      <c r="L869">
        <v>1191</v>
      </c>
      <c r="N869">
        <v>1013</v>
      </c>
      <c r="O869" t="s">
        <v>729</v>
      </c>
      <c r="P869" t="s">
        <v>729</v>
      </c>
      <c r="Q869">
        <v>1</v>
      </c>
      <c r="W869">
        <v>0</v>
      </c>
      <c r="X869">
        <v>476480486</v>
      </c>
      <c r="Y869">
        <f>((AT869*0.75)*11)</f>
        <v>0.495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1</v>
      </c>
      <c r="AJ869">
        <v>1</v>
      </c>
      <c r="AK869">
        <v>1</v>
      </c>
      <c r="AL869">
        <v>1</v>
      </c>
      <c r="AM869">
        <v>-2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3</v>
      </c>
      <c r="AT869">
        <v>0.06</v>
      </c>
      <c r="AU869" t="s">
        <v>32</v>
      </c>
      <c r="AV869">
        <v>1</v>
      </c>
      <c r="AW869">
        <v>2</v>
      </c>
      <c r="AX869">
        <v>150198411</v>
      </c>
      <c r="AY869">
        <v>1</v>
      </c>
      <c r="AZ869">
        <v>0</v>
      </c>
      <c r="BA869">
        <v>869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U869">
        <f>ROUND(AT869*Source!I1007*AH869*AL869,2)</f>
        <v>0</v>
      </c>
      <c r="CV869">
        <f>ROUND(Y869*Source!I1007,9)</f>
        <v>0.495</v>
      </c>
      <c r="CW869">
        <v>0</v>
      </c>
      <c r="CX869">
        <f>ROUND(Y869*Source!I1007,9)</f>
        <v>0.495</v>
      </c>
      <c r="CY869">
        <f>AD869</f>
        <v>0</v>
      </c>
      <c r="CZ869">
        <f>AH869</f>
        <v>0</v>
      </c>
      <c r="DA869">
        <f>AL869</f>
        <v>1</v>
      </c>
      <c r="DB869">
        <f>ROUND(((ROUND(AT869*CZ869,2)*0.75)*11),6)</f>
        <v>0</v>
      </c>
      <c r="DC869">
        <f>ROUND(((ROUND(AT869*AG869,2)*0.75)*11),6)</f>
        <v>0</v>
      </c>
      <c r="DD869" t="s">
        <v>3</v>
      </c>
      <c r="DE869" t="s">
        <v>3</v>
      </c>
      <c r="DF869">
        <f t="shared" si="167"/>
        <v>0</v>
      </c>
      <c r="DG869">
        <f t="shared" si="168"/>
        <v>0</v>
      </c>
      <c r="DH869">
        <f t="shared" si="169"/>
        <v>0</v>
      </c>
      <c r="DI869">
        <f t="shared" si="170"/>
        <v>0</v>
      </c>
      <c r="DJ869">
        <f>DI869</f>
        <v>0</v>
      </c>
      <c r="DK869">
        <v>0</v>
      </c>
      <c r="DL869" t="s">
        <v>3</v>
      </c>
      <c r="DM869">
        <v>0</v>
      </c>
      <c r="DN869" t="s">
        <v>3</v>
      </c>
      <c r="DO869">
        <v>0</v>
      </c>
    </row>
    <row r="870" spans="1:119" x14ac:dyDescent="0.2">
      <c r="A870">
        <f>ROW(Source!A1007)</f>
        <v>1007</v>
      </c>
      <c r="B870">
        <v>150194011</v>
      </c>
      <c r="C870">
        <v>150198408</v>
      </c>
      <c r="D870">
        <v>147295400</v>
      </c>
      <c r="E870">
        <v>1</v>
      </c>
      <c r="F870">
        <v>1</v>
      </c>
      <c r="G870">
        <v>35</v>
      </c>
      <c r="H870">
        <v>2</v>
      </c>
      <c r="I870" t="s">
        <v>730</v>
      </c>
      <c r="J870" t="s">
        <v>829</v>
      </c>
      <c r="K870" t="s">
        <v>732</v>
      </c>
      <c r="L870">
        <v>1368</v>
      </c>
      <c r="N870">
        <v>1011</v>
      </c>
      <c r="O870" t="s">
        <v>733</v>
      </c>
      <c r="P870" t="s">
        <v>733</v>
      </c>
      <c r="Q870">
        <v>1</v>
      </c>
      <c r="W870">
        <v>0</v>
      </c>
      <c r="X870">
        <v>-253528126</v>
      </c>
      <c r="Y870">
        <f>((AT870*0.75)*11)</f>
        <v>2.4750000000000001E-2</v>
      </c>
      <c r="AA870">
        <v>0</v>
      </c>
      <c r="AB870">
        <v>789.86</v>
      </c>
      <c r="AC870">
        <v>515.51</v>
      </c>
      <c r="AD870">
        <v>0</v>
      </c>
      <c r="AE870">
        <v>0</v>
      </c>
      <c r="AF870">
        <v>789.86</v>
      </c>
      <c r="AG870">
        <v>515.51</v>
      </c>
      <c r="AH870">
        <v>0</v>
      </c>
      <c r="AI870">
        <v>1</v>
      </c>
      <c r="AJ870">
        <v>1</v>
      </c>
      <c r="AK870">
        <v>1</v>
      </c>
      <c r="AL870">
        <v>1</v>
      </c>
      <c r="AM870">
        <v>-2</v>
      </c>
      <c r="AN870">
        <v>0</v>
      </c>
      <c r="AO870">
        <v>1</v>
      </c>
      <c r="AP870">
        <v>1</v>
      </c>
      <c r="AQ870">
        <v>0</v>
      </c>
      <c r="AR870">
        <v>0</v>
      </c>
      <c r="AS870" t="s">
        <v>3</v>
      </c>
      <c r="AT870">
        <v>3.0000000000000001E-3</v>
      </c>
      <c r="AU870" t="s">
        <v>32</v>
      </c>
      <c r="AV870">
        <v>0</v>
      </c>
      <c r="AW870">
        <v>2</v>
      </c>
      <c r="AX870">
        <v>150198412</v>
      </c>
      <c r="AY870">
        <v>1</v>
      </c>
      <c r="AZ870">
        <v>0</v>
      </c>
      <c r="BA870">
        <v>870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V870">
        <v>0</v>
      </c>
      <c r="CW870">
        <f>ROUND(Y870*Source!I1007,9)</f>
        <v>2.4750000000000001E-2</v>
      </c>
      <c r="CX870">
        <f>ROUND(Y870*Source!I1007,9)</f>
        <v>2.4750000000000001E-2</v>
      </c>
      <c r="CY870">
        <f>AB870</f>
        <v>789.86</v>
      </c>
      <c r="CZ870">
        <f>AF870</f>
        <v>789.86</v>
      </c>
      <c r="DA870">
        <f>AJ870</f>
        <v>1</v>
      </c>
      <c r="DB870">
        <f>ROUND(((ROUND(AT870*CZ870,2)*0.75)*11),6)</f>
        <v>19.552499999999998</v>
      </c>
      <c r="DC870">
        <f>ROUND(((ROUND(AT870*AG870,2)*0.75)*11),6)</f>
        <v>12.7875</v>
      </c>
      <c r="DD870" t="s">
        <v>3</v>
      </c>
      <c r="DE870" t="s">
        <v>3</v>
      </c>
      <c r="DF870">
        <f t="shared" si="167"/>
        <v>0</v>
      </c>
      <c r="DG870">
        <f t="shared" si="168"/>
        <v>19.55</v>
      </c>
      <c r="DH870">
        <f t="shared" si="169"/>
        <v>12.76</v>
      </c>
      <c r="DI870">
        <f t="shared" si="170"/>
        <v>0</v>
      </c>
      <c r="DJ870">
        <f>DG870</f>
        <v>19.55</v>
      </c>
      <c r="DK870">
        <v>0</v>
      </c>
      <c r="DL870" t="s">
        <v>3</v>
      </c>
      <c r="DM870">
        <v>0</v>
      </c>
      <c r="DN870" t="s">
        <v>3</v>
      </c>
      <c r="DO870">
        <v>0</v>
      </c>
    </row>
    <row r="871" spans="1:119" x14ac:dyDescent="0.2">
      <c r="A871">
        <f>ROW(Source!A1008)</f>
        <v>1008</v>
      </c>
      <c r="B871">
        <v>150194011</v>
      </c>
      <c r="C871">
        <v>150198413</v>
      </c>
      <c r="D871">
        <v>147282019</v>
      </c>
      <c r="E871">
        <v>35</v>
      </c>
      <c r="F871">
        <v>1</v>
      </c>
      <c r="G871">
        <v>35</v>
      </c>
      <c r="H871">
        <v>1</v>
      </c>
      <c r="I871" t="s">
        <v>727</v>
      </c>
      <c r="J871" t="s">
        <v>3</v>
      </c>
      <c r="K871" t="s">
        <v>728</v>
      </c>
      <c r="L871">
        <v>1191</v>
      </c>
      <c r="N871">
        <v>1013</v>
      </c>
      <c r="O871" t="s">
        <v>729</v>
      </c>
      <c r="P871" t="s">
        <v>729</v>
      </c>
      <c r="Q871">
        <v>1</v>
      </c>
      <c r="W871">
        <v>0</v>
      </c>
      <c r="X871">
        <v>476480486</v>
      </c>
      <c r="Y871">
        <f>(AT871*0.7)</f>
        <v>1.659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M871">
        <v>-2</v>
      </c>
      <c r="AN871">
        <v>0</v>
      </c>
      <c r="AO871">
        <v>1</v>
      </c>
      <c r="AP871">
        <v>1</v>
      </c>
      <c r="AQ871">
        <v>0</v>
      </c>
      <c r="AR871">
        <v>0</v>
      </c>
      <c r="AS871" t="s">
        <v>3</v>
      </c>
      <c r="AT871">
        <v>2.37</v>
      </c>
      <c r="AU871" t="s">
        <v>22</v>
      </c>
      <c r="AV871">
        <v>1</v>
      </c>
      <c r="AW871">
        <v>2</v>
      </c>
      <c r="AX871">
        <v>150198421</v>
      </c>
      <c r="AY871">
        <v>1</v>
      </c>
      <c r="AZ871">
        <v>0</v>
      </c>
      <c r="BA871">
        <v>871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U871">
        <f>ROUND(AT871*Source!I1008*AH871*AL871,2)</f>
        <v>0</v>
      </c>
      <c r="CV871">
        <f>ROUND(Y871*Source!I1008,9)</f>
        <v>117.789</v>
      </c>
      <c r="CW871">
        <v>0</v>
      </c>
      <c r="CX871">
        <f>ROUND(Y871*Source!I1008,9)</f>
        <v>117.789</v>
      </c>
      <c r="CY871">
        <f>AD871</f>
        <v>0</v>
      </c>
      <c r="CZ871">
        <f>AH871</f>
        <v>0</v>
      </c>
      <c r="DA871">
        <f>AL871</f>
        <v>1</v>
      </c>
      <c r="DB871">
        <f>ROUND((ROUND(AT871*CZ871,2)*0.7),6)</f>
        <v>0</v>
      </c>
      <c r="DC871">
        <f>ROUND((ROUND(AT871*AG871,2)*0.7),6)</f>
        <v>0</v>
      </c>
      <c r="DD871" t="s">
        <v>3</v>
      </c>
      <c r="DE871" t="s">
        <v>3</v>
      </c>
      <c r="DF871">
        <f t="shared" si="167"/>
        <v>0</v>
      </c>
      <c r="DG871">
        <f t="shared" si="168"/>
        <v>0</v>
      </c>
      <c r="DH871">
        <f t="shared" si="169"/>
        <v>0</v>
      </c>
      <c r="DI871">
        <f t="shared" si="170"/>
        <v>0</v>
      </c>
      <c r="DJ871">
        <f>DI871</f>
        <v>0</v>
      </c>
      <c r="DK871">
        <v>0</v>
      </c>
      <c r="DL871" t="s">
        <v>3</v>
      </c>
      <c r="DM871">
        <v>0</v>
      </c>
      <c r="DN871" t="s">
        <v>3</v>
      </c>
      <c r="DO871">
        <v>0</v>
      </c>
    </row>
    <row r="872" spans="1:119" x14ac:dyDescent="0.2">
      <c r="A872">
        <f>ROW(Source!A1008)</f>
        <v>1008</v>
      </c>
      <c r="B872">
        <v>150194011</v>
      </c>
      <c r="C872">
        <v>150198413</v>
      </c>
      <c r="D872">
        <v>147295400</v>
      </c>
      <c r="E872">
        <v>1</v>
      </c>
      <c r="F872">
        <v>1</v>
      </c>
      <c r="G872">
        <v>35</v>
      </c>
      <c r="H872">
        <v>2</v>
      </c>
      <c r="I872" t="s">
        <v>730</v>
      </c>
      <c r="J872" t="s">
        <v>829</v>
      </c>
      <c r="K872" t="s">
        <v>732</v>
      </c>
      <c r="L872">
        <v>1368</v>
      </c>
      <c r="N872">
        <v>1011</v>
      </c>
      <c r="O872" t="s">
        <v>733</v>
      </c>
      <c r="P872" t="s">
        <v>733</v>
      </c>
      <c r="Q872">
        <v>1</v>
      </c>
      <c r="W872">
        <v>0</v>
      </c>
      <c r="X872">
        <v>-253528126</v>
      </c>
      <c r="Y872">
        <f>(AT872*0.7)</f>
        <v>0.19600000000000001</v>
      </c>
      <c r="AA872">
        <v>0</v>
      </c>
      <c r="AB872">
        <v>789.86</v>
      </c>
      <c r="AC872">
        <v>515.51</v>
      </c>
      <c r="AD872">
        <v>0</v>
      </c>
      <c r="AE872">
        <v>0</v>
      </c>
      <c r="AF872">
        <v>789.86</v>
      </c>
      <c r="AG872">
        <v>515.51</v>
      </c>
      <c r="AH872">
        <v>0</v>
      </c>
      <c r="AI872">
        <v>1</v>
      </c>
      <c r="AJ872">
        <v>1</v>
      </c>
      <c r="AK872">
        <v>1</v>
      </c>
      <c r="AL872">
        <v>1</v>
      </c>
      <c r="AM872">
        <v>-2</v>
      </c>
      <c r="AN872">
        <v>0</v>
      </c>
      <c r="AO872">
        <v>1</v>
      </c>
      <c r="AP872">
        <v>1</v>
      </c>
      <c r="AQ872">
        <v>0</v>
      </c>
      <c r="AR872">
        <v>0</v>
      </c>
      <c r="AS872" t="s">
        <v>3</v>
      </c>
      <c r="AT872">
        <v>0.28000000000000003</v>
      </c>
      <c r="AU872" t="s">
        <v>22</v>
      </c>
      <c r="AV872">
        <v>0</v>
      </c>
      <c r="AW872">
        <v>2</v>
      </c>
      <c r="AX872">
        <v>150198422</v>
      </c>
      <c r="AY872">
        <v>1</v>
      </c>
      <c r="AZ872">
        <v>0</v>
      </c>
      <c r="BA872">
        <v>872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V872">
        <v>0</v>
      </c>
      <c r="CW872">
        <f>ROUND(Y872*Source!I1008,9)</f>
        <v>13.916</v>
      </c>
      <c r="CX872">
        <f>ROUND(Y872*Source!I1008,9)</f>
        <v>13.916</v>
      </c>
      <c r="CY872">
        <f>AB872</f>
        <v>789.86</v>
      </c>
      <c r="CZ872">
        <f>AF872</f>
        <v>789.86</v>
      </c>
      <c r="DA872">
        <f>AJ872</f>
        <v>1</v>
      </c>
      <c r="DB872">
        <f>ROUND((ROUND(AT872*CZ872,2)*0.7),6)</f>
        <v>154.81200000000001</v>
      </c>
      <c r="DC872">
        <f>ROUND((ROUND(AT872*AG872,2)*0.7),6)</f>
        <v>101.038</v>
      </c>
      <c r="DD872" t="s">
        <v>3</v>
      </c>
      <c r="DE872" t="s">
        <v>3</v>
      </c>
      <c r="DF872">
        <f t="shared" si="167"/>
        <v>0</v>
      </c>
      <c r="DG872">
        <f t="shared" si="168"/>
        <v>10991.69</v>
      </c>
      <c r="DH872">
        <f t="shared" si="169"/>
        <v>7173.84</v>
      </c>
      <c r="DI872">
        <f t="shared" si="170"/>
        <v>0</v>
      </c>
      <c r="DJ872">
        <f>DG872</f>
        <v>10991.69</v>
      </c>
      <c r="DK872">
        <v>0</v>
      </c>
      <c r="DL872" t="s">
        <v>3</v>
      </c>
      <c r="DM872">
        <v>0</v>
      </c>
      <c r="DN872" t="s">
        <v>3</v>
      </c>
      <c r="DO872">
        <v>0</v>
      </c>
    </row>
    <row r="873" spans="1:119" x14ac:dyDescent="0.2">
      <c r="A873">
        <f>ROW(Source!A1008)</f>
        <v>1008</v>
      </c>
      <c r="B873">
        <v>150194011</v>
      </c>
      <c r="C873">
        <v>150198413</v>
      </c>
      <c r="D873">
        <v>75169356</v>
      </c>
      <c r="E873">
        <v>35</v>
      </c>
      <c r="F873">
        <v>1</v>
      </c>
      <c r="G873">
        <v>35</v>
      </c>
      <c r="H873">
        <v>3</v>
      </c>
      <c r="I873" t="s">
        <v>734</v>
      </c>
      <c r="J873" t="s">
        <v>3</v>
      </c>
      <c r="K873" t="s">
        <v>736</v>
      </c>
      <c r="L873">
        <v>1346</v>
      </c>
      <c r="N873">
        <v>1009</v>
      </c>
      <c r="O873" t="s">
        <v>741</v>
      </c>
      <c r="P873" t="s">
        <v>741</v>
      </c>
      <c r="Q873">
        <v>1</v>
      </c>
      <c r="W873">
        <v>0</v>
      </c>
      <c r="X873">
        <v>-1292412832</v>
      </c>
      <c r="Y873">
        <f>(AT873*1)</f>
        <v>2E-3</v>
      </c>
      <c r="AA873">
        <v>1945.28</v>
      </c>
      <c r="AB873">
        <v>0</v>
      </c>
      <c r="AC873">
        <v>0</v>
      </c>
      <c r="AD873">
        <v>0</v>
      </c>
      <c r="AE873">
        <v>1945.2823800000001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M873">
        <v>-2</v>
      </c>
      <c r="AN873">
        <v>0</v>
      </c>
      <c r="AO873">
        <v>1</v>
      </c>
      <c r="AP873">
        <v>1</v>
      </c>
      <c r="AQ873">
        <v>0</v>
      </c>
      <c r="AR873">
        <v>0</v>
      </c>
      <c r="AS873" t="s">
        <v>3</v>
      </c>
      <c r="AT873">
        <v>2E-3</v>
      </c>
      <c r="AU873" t="s">
        <v>21</v>
      </c>
      <c r="AV873">
        <v>0</v>
      </c>
      <c r="AW873">
        <v>2</v>
      </c>
      <c r="AX873">
        <v>150198423</v>
      </c>
      <c r="AY873">
        <v>1</v>
      </c>
      <c r="AZ873">
        <v>0</v>
      </c>
      <c r="BA873">
        <v>873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V873">
        <v>0</v>
      </c>
      <c r="CW873">
        <v>0</v>
      </c>
      <c r="CX873">
        <f>ROUND(Y873*Source!I1008,9)</f>
        <v>0.14199999999999999</v>
      </c>
      <c r="CY873">
        <f>AA873</f>
        <v>1945.28</v>
      </c>
      <c r="CZ873">
        <f>AE873</f>
        <v>1945.2823800000001</v>
      </c>
      <c r="DA873">
        <f>AI873</f>
        <v>1</v>
      </c>
      <c r="DB873">
        <f>ROUND((ROUND(AT873*CZ873,2)*1),6)</f>
        <v>3.89</v>
      </c>
      <c r="DC873">
        <f>ROUND((ROUND(AT873*AG873,2)*1),6)</f>
        <v>0</v>
      </c>
      <c r="DD873" t="s">
        <v>3</v>
      </c>
      <c r="DE873" t="s">
        <v>3</v>
      </c>
      <c r="DF873">
        <f t="shared" si="167"/>
        <v>276.23</v>
      </c>
      <c r="DG873">
        <f t="shared" si="168"/>
        <v>0</v>
      </c>
      <c r="DH873">
        <f t="shared" si="169"/>
        <v>0</v>
      </c>
      <c r="DI873">
        <f t="shared" si="170"/>
        <v>0</v>
      </c>
      <c r="DJ873">
        <f>DF873</f>
        <v>276.23</v>
      </c>
      <c r="DK873">
        <v>0</v>
      </c>
      <c r="DL873" t="s">
        <v>3</v>
      </c>
      <c r="DM873">
        <v>0</v>
      </c>
      <c r="DN873" t="s">
        <v>3</v>
      </c>
      <c r="DO873">
        <v>0</v>
      </c>
    </row>
    <row r="874" spans="1:119" x14ac:dyDescent="0.2">
      <c r="A874">
        <f>ROW(Source!A1008)</f>
        <v>1008</v>
      </c>
      <c r="B874">
        <v>150194011</v>
      </c>
      <c r="C874">
        <v>150198413</v>
      </c>
      <c r="D874">
        <v>147297319</v>
      </c>
      <c r="E874">
        <v>1</v>
      </c>
      <c r="F874">
        <v>1</v>
      </c>
      <c r="G874">
        <v>35</v>
      </c>
      <c r="H874">
        <v>3</v>
      </c>
      <c r="I874" t="s">
        <v>738</v>
      </c>
      <c r="J874" t="s">
        <v>830</v>
      </c>
      <c r="K874" t="s">
        <v>740</v>
      </c>
      <c r="L874">
        <v>1346</v>
      </c>
      <c r="N874">
        <v>1009</v>
      </c>
      <c r="O874" t="s">
        <v>741</v>
      </c>
      <c r="P874" t="s">
        <v>741</v>
      </c>
      <c r="Q874">
        <v>1</v>
      </c>
      <c r="W874">
        <v>0</v>
      </c>
      <c r="X874">
        <v>382526942</v>
      </c>
      <c r="Y874">
        <f>(AT874*1)</f>
        <v>4.0000000000000001E-3</v>
      </c>
      <c r="AA874">
        <v>412.97</v>
      </c>
      <c r="AB874">
        <v>0</v>
      </c>
      <c r="AC874">
        <v>0</v>
      </c>
      <c r="AD874">
        <v>0</v>
      </c>
      <c r="AE874">
        <v>412.97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M874">
        <v>-2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3</v>
      </c>
      <c r="AT874">
        <v>4.0000000000000001E-3</v>
      </c>
      <c r="AU874" t="s">
        <v>21</v>
      </c>
      <c r="AV874">
        <v>0</v>
      </c>
      <c r="AW874">
        <v>2</v>
      </c>
      <c r="AX874">
        <v>150198424</v>
      </c>
      <c r="AY874">
        <v>1</v>
      </c>
      <c r="AZ874">
        <v>0</v>
      </c>
      <c r="BA874">
        <v>874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V874">
        <v>0</v>
      </c>
      <c r="CW874">
        <v>0</v>
      </c>
      <c r="CX874">
        <f>ROUND(Y874*Source!I1008,9)</f>
        <v>0.28399999999999997</v>
      </c>
      <c r="CY874">
        <f>AA874</f>
        <v>412.97</v>
      </c>
      <c r="CZ874">
        <f>AE874</f>
        <v>412.97</v>
      </c>
      <c r="DA874">
        <f>AI874</f>
        <v>1</v>
      </c>
      <c r="DB874">
        <f>ROUND((ROUND(AT874*CZ874,2)*1),6)</f>
        <v>1.65</v>
      </c>
      <c r="DC874">
        <f>ROUND((ROUND(AT874*AG874,2)*1),6)</f>
        <v>0</v>
      </c>
      <c r="DD874" t="s">
        <v>3</v>
      </c>
      <c r="DE874" t="s">
        <v>3</v>
      </c>
      <c r="DF874">
        <f t="shared" si="167"/>
        <v>117.28</v>
      </c>
      <c r="DG874">
        <f t="shared" si="168"/>
        <v>0</v>
      </c>
      <c r="DH874">
        <f t="shared" si="169"/>
        <v>0</v>
      </c>
      <c r="DI874">
        <f t="shared" si="170"/>
        <v>0</v>
      </c>
      <c r="DJ874">
        <f>DF874</f>
        <v>117.28</v>
      </c>
      <c r="DK874">
        <v>0</v>
      </c>
      <c r="DL874" t="s">
        <v>3</v>
      </c>
      <c r="DM874">
        <v>0</v>
      </c>
      <c r="DN874" t="s">
        <v>3</v>
      </c>
      <c r="DO874">
        <v>0</v>
      </c>
    </row>
    <row r="875" spans="1:119" x14ac:dyDescent="0.2">
      <c r="A875">
        <f>ROW(Source!A1008)</f>
        <v>1008</v>
      </c>
      <c r="B875">
        <v>150194011</v>
      </c>
      <c r="C875">
        <v>150198413</v>
      </c>
      <c r="D875">
        <v>147297226</v>
      </c>
      <c r="E875">
        <v>1</v>
      </c>
      <c r="F875">
        <v>1</v>
      </c>
      <c r="G875">
        <v>35</v>
      </c>
      <c r="H875">
        <v>3</v>
      </c>
      <c r="I875" t="s">
        <v>742</v>
      </c>
      <c r="J875" t="s">
        <v>837</v>
      </c>
      <c r="K875" t="s">
        <v>744</v>
      </c>
      <c r="L875">
        <v>1346</v>
      </c>
      <c r="N875">
        <v>1009</v>
      </c>
      <c r="O875" t="s">
        <v>741</v>
      </c>
      <c r="P875" t="s">
        <v>741</v>
      </c>
      <c r="Q875">
        <v>1</v>
      </c>
      <c r="W875">
        <v>0</v>
      </c>
      <c r="X875">
        <v>-147731734</v>
      </c>
      <c r="Y875">
        <f>(AT875*1)</f>
        <v>2E-3</v>
      </c>
      <c r="AA875">
        <v>271.95999999999998</v>
      </c>
      <c r="AB875">
        <v>0</v>
      </c>
      <c r="AC875">
        <v>0</v>
      </c>
      <c r="AD875">
        <v>0</v>
      </c>
      <c r="AE875">
        <v>271.95999999999998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M875">
        <v>-2</v>
      </c>
      <c r="AN875">
        <v>0</v>
      </c>
      <c r="AO875">
        <v>1</v>
      </c>
      <c r="AP875">
        <v>1</v>
      </c>
      <c r="AQ875">
        <v>0</v>
      </c>
      <c r="AR875">
        <v>0</v>
      </c>
      <c r="AS875" t="s">
        <v>3</v>
      </c>
      <c r="AT875">
        <v>2E-3</v>
      </c>
      <c r="AU875" t="s">
        <v>21</v>
      </c>
      <c r="AV875">
        <v>0</v>
      </c>
      <c r="AW875">
        <v>2</v>
      </c>
      <c r="AX875">
        <v>150198425</v>
      </c>
      <c r="AY875">
        <v>1</v>
      </c>
      <c r="AZ875">
        <v>0</v>
      </c>
      <c r="BA875">
        <v>875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V875">
        <v>0</v>
      </c>
      <c r="CW875">
        <v>0</v>
      </c>
      <c r="CX875">
        <f>ROUND(Y875*Source!I1008,9)</f>
        <v>0.14199999999999999</v>
      </c>
      <c r="CY875">
        <f>AA875</f>
        <v>271.95999999999998</v>
      </c>
      <c r="CZ875">
        <f>AE875</f>
        <v>271.95999999999998</v>
      </c>
      <c r="DA875">
        <f>AI875</f>
        <v>1</v>
      </c>
      <c r="DB875">
        <f>ROUND((ROUND(AT875*CZ875,2)*1),6)</f>
        <v>0.54</v>
      </c>
      <c r="DC875">
        <f>ROUND((ROUND(AT875*AG875,2)*1),6)</f>
        <v>0</v>
      </c>
      <c r="DD875" t="s">
        <v>3</v>
      </c>
      <c r="DE875" t="s">
        <v>3</v>
      </c>
      <c r="DF875">
        <f t="shared" si="167"/>
        <v>38.619999999999997</v>
      </c>
      <c r="DG875">
        <f t="shared" si="168"/>
        <v>0</v>
      </c>
      <c r="DH875">
        <f t="shared" si="169"/>
        <v>0</v>
      </c>
      <c r="DI875">
        <f t="shared" si="170"/>
        <v>0</v>
      </c>
      <c r="DJ875">
        <f>DF875</f>
        <v>38.619999999999997</v>
      </c>
      <c r="DK875">
        <v>0</v>
      </c>
      <c r="DL875" t="s">
        <v>3</v>
      </c>
      <c r="DM875">
        <v>0</v>
      </c>
      <c r="DN875" t="s">
        <v>3</v>
      </c>
      <c r="DO875">
        <v>0</v>
      </c>
    </row>
    <row r="876" spans="1:119" x14ac:dyDescent="0.2">
      <c r="A876">
        <f>ROW(Source!A1008)</f>
        <v>1008</v>
      </c>
      <c r="B876">
        <v>150194011</v>
      </c>
      <c r="C876">
        <v>150198413</v>
      </c>
      <c r="D876">
        <v>147297256</v>
      </c>
      <c r="E876">
        <v>1</v>
      </c>
      <c r="F876">
        <v>1</v>
      </c>
      <c r="G876">
        <v>35</v>
      </c>
      <c r="H876">
        <v>3</v>
      </c>
      <c r="I876" t="s">
        <v>745</v>
      </c>
      <c r="J876" t="s">
        <v>838</v>
      </c>
      <c r="K876" t="s">
        <v>747</v>
      </c>
      <c r="L876">
        <v>1346</v>
      </c>
      <c r="N876">
        <v>1009</v>
      </c>
      <c r="O876" t="s">
        <v>741</v>
      </c>
      <c r="P876" t="s">
        <v>741</v>
      </c>
      <c r="Q876">
        <v>1</v>
      </c>
      <c r="W876">
        <v>0</v>
      </c>
      <c r="X876">
        <v>-258820987</v>
      </c>
      <c r="Y876">
        <f>(AT876*1)</f>
        <v>3.5000000000000001E-3</v>
      </c>
      <c r="AA876">
        <v>404.48</v>
      </c>
      <c r="AB876">
        <v>0</v>
      </c>
      <c r="AC876">
        <v>0</v>
      </c>
      <c r="AD876">
        <v>0</v>
      </c>
      <c r="AE876">
        <v>404.48</v>
      </c>
      <c r="AF876">
        <v>0</v>
      </c>
      <c r="AG876">
        <v>0</v>
      </c>
      <c r="AH876">
        <v>0</v>
      </c>
      <c r="AI876">
        <v>1</v>
      </c>
      <c r="AJ876">
        <v>1</v>
      </c>
      <c r="AK876">
        <v>1</v>
      </c>
      <c r="AL876">
        <v>1</v>
      </c>
      <c r="AM876">
        <v>-2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3</v>
      </c>
      <c r="AT876">
        <v>3.5000000000000001E-3</v>
      </c>
      <c r="AU876" t="s">
        <v>21</v>
      </c>
      <c r="AV876">
        <v>0</v>
      </c>
      <c r="AW876">
        <v>2</v>
      </c>
      <c r="AX876">
        <v>150198426</v>
      </c>
      <c r="AY876">
        <v>1</v>
      </c>
      <c r="AZ876">
        <v>0</v>
      </c>
      <c r="BA876">
        <v>876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V876">
        <v>0</v>
      </c>
      <c r="CW876">
        <v>0</v>
      </c>
      <c r="CX876">
        <f>ROUND(Y876*Source!I1008,9)</f>
        <v>0.2485</v>
      </c>
      <c r="CY876">
        <f>AA876</f>
        <v>404.48</v>
      </c>
      <c r="CZ876">
        <f>AE876</f>
        <v>404.48</v>
      </c>
      <c r="DA876">
        <f>AI876</f>
        <v>1</v>
      </c>
      <c r="DB876">
        <f>ROUND((ROUND(AT876*CZ876,2)*1),6)</f>
        <v>1.42</v>
      </c>
      <c r="DC876">
        <f>ROUND((ROUND(AT876*AG876,2)*1),6)</f>
        <v>0</v>
      </c>
      <c r="DD876" t="s">
        <v>3</v>
      </c>
      <c r="DE876" t="s">
        <v>3</v>
      </c>
      <c r="DF876">
        <f t="shared" si="167"/>
        <v>100.51</v>
      </c>
      <c r="DG876">
        <f t="shared" si="168"/>
        <v>0</v>
      </c>
      <c r="DH876">
        <f t="shared" si="169"/>
        <v>0</v>
      </c>
      <c r="DI876">
        <f t="shared" si="170"/>
        <v>0</v>
      </c>
      <c r="DJ876">
        <f>DF876</f>
        <v>100.51</v>
      </c>
      <c r="DK876">
        <v>0</v>
      </c>
      <c r="DL876" t="s">
        <v>3</v>
      </c>
      <c r="DM876">
        <v>0</v>
      </c>
      <c r="DN876" t="s">
        <v>3</v>
      </c>
      <c r="DO876">
        <v>0</v>
      </c>
    </row>
    <row r="877" spans="1:119" x14ac:dyDescent="0.2">
      <c r="A877">
        <f>ROW(Source!A1008)</f>
        <v>1008</v>
      </c>
      <c r="B877">
        <v>150194011</v>
      </c>
      <c r="C877">
        <v>150198413</v>
      </c>
      <c r="D877">
        <v>147297361</v>
      </c>
      <c r="E877">
        <v>1</v>
      </c>
      <c r="F877">
        <v>1</v>
      </c>
      <c r="G877">
        <v>35</v>
      </c>
      <c r="H877">
        <v>3</v>
      </c>
      <c r="I877" t="s">
        <v>748</v>
      </c>
      <c r="J877" t="s">
        <v>831</v>
      </c>
      <c r="K877" t="s">
        <v>750</v>
      </c>
      <c r="L877">
        <v>1327</v>
      </c>
      <c r="N877">
        <v>1005</v>
      </c>
      <c r="O877" t="s">
        <v>751</v>
      </c>
      <c r="P877" t="s">
        <v>751</v>
      </c>
      <c r="Q877">
        <v>1</v>
      </c>
      <c r="W877">
        <v>0</v>
      </c>
      <c r="X877">
        <v>930607803</v>
      </c>
      <c r="Y877">
        <f>(AT877*1)</f>
        <v>0.02</v>
      </c>
      <c r="AA877">
        <v>48.08</v>
      </c>
      <c r="AB877">
        <v>0</v>
      </c>
      <c r="AC877">
        <v>0</v>
      </c>
      <c r="AD877">
        <v>0</v>
      </c>
      <c r="AE877">
        <v>48.08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1</v>
      </c>
      <c r="AL877">
        <v>1</v>
      </c>
      <c r="AM877">
        <v>-2</v>
      </c>
      <c r="AN877">
        <v>0</v>
      </c>
      <c r="AO877">
        <v>1</v>
      </c>
      <c r="AP877">
        <v>1</v>
      </c>
      <c r="AQ877">
        <v>0</v>
      </c>
      <c r="AR877">
        <v>0</v>
      </c>
      <c r="AS877" t="s">
        <v>3</v>
      </c>
      <c r="AT877">
        <v>0.02</v>
      </c>
      <c r="AU877" t="s">
        <v>21</v>
      </c>
      <c r="AV877">
        <v>0</v>
      </c>
      <c r="AW877">
        <v>2</v>
      </c>
      <c r="AX877">
        <v>150198427</v>
      </c>
      <c r="AY877">
        <v>1</v>
      </c>
      <c r="AZ877">
        <v>0</v>
      </c>
      <c r="BA877">
        <v>877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V877">
        <v>0</v>
      </c>
      <c r="CW877">
        <v>0</v>
      </c>
      <c r="CX877">
        <f>ROUND(Y877*Source!I1008,9)</f>
        <v>1.42</v>
      </c>
      <c r="CY877">
        <f>AA877</f>
        <v>48.08</v>
      </c>
      <c r="CZ877">
        <f>AE877</f>
        <v>48.08</v>
      </c>
      <c r="DA877">
        <f>AI877</f>
        <v>1</v>
      </c>
      <c r="DB877">
        <f>ROUND((ROUND(AT877*CZ877,2)*1),6)</f>
        <v>0.96</v>
      </c>
      <c r="DC877">
        <f>ROUND((ROUND(AT877*AG877,2)*1),6)</f>
        <v>0</v>
      </c>
      <c r="DD877" t="s">
        <v>3</v>
      </c>
      <c r="DE877" t="s">
        <v>3</v>
      </c>
      <c r="DF877">
        <f t="shared" si="167"/>
        <v>68.27</v>
      </c>
      <c r="DG877">
        <f t="shared" si="168"/>
        <v>0</v>
      </c>
      <c r="DH877">
        <f t="shared" si="169"/>
        <v>0</v>
      </c>
      <c r="DI877">
        <f t="shared" si="170"/>
        <v>0</v>
      </c>
      <c r="DJ877">
        <f>DF877</f>
        <v>68.27</v>
      </c>
      <c r="DK877">
        <v>0</v>
      </c>
      <c r="DL877" t="s">
        <v>3</v>
      </c>
      <c r="DM877">
        <v>0</v>
      </c>
      <c r="DN877" t="s">
        <v>3</v>
      </c>
      <c r="DO877">
        <v>0</v>
      </c>
    </row>
    <row r="878" spans="1:119" x14ac:dyDescent="0.2">
      <c r="A878">
        <f>ROW(Source!A1009)</f>
        <v>1009</v>
      </c>
      <c r="B878">
        <v>150194011</v>
      </c>
      <c r="C878">
        <v>150198428</v>
      </c>
      <c r="D878">
        <v>147282019</v>
      </c>
      <c r="E878">
        <v>35</v>
      </c>
      <c r="F878">
        <v>1</v>
      </c>
      <c r="G878">
        <v>35</v>
      </c>
      <c r="H878">
        <v>1</v>
      </c>
      <c r="I878" t="s">
        <v>727</v>
      </c>
      <c r="J878" t="s">
        <v>3</v>
      </c>
      <c r="K878" t="s">
        <v>728</v>
      </c>
      <c r="L878">
        <v>1191</v>
      </c>
      <c r="N878">
        <v>1013</v>
      </c>
      <c r="O878" t="s">
        <v>729</v>
      </c>
      <c r="P878" t="s">
        <v>729</v>
      </c>
      <c r="Q878">
        <v>1</v>
      </c>
      <c r="W878">
        <v>0</v>
      </c>
      <c r="X878">
        <v>476480486</v>
      </c>
      <c r="Y878">
        <f>((AT878*0.75)*11)</f>
        <v>0.65999999999999992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1</v>
      </c>
      <c r="AJ878">
        <v>1</v>
      </c>
      <c r="AK878">
        <v>1</v>
      </c>
      <c r="AL878">
        <v>1</v>
      </c>
      <c r="AM878">
        <v>-2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3</v>
      </c>
      <c r="AT878">
        <v>0.08</v>
      </c>
      <c r="AU878" t="s">
        <v>32</v>
      </c>
      <c r="AV878">
        <v>1</v>
      </c>
      <c r="AW878">
        <v>2</v>
      </c>
      <c r="AX878">
        <v>150198433</v>
      </c>
      <c r="AY878">
        <v>1</v>
      </c>
      <c r="AZ878">
        <v>2048</v>
      </c>
      <c r="BA878">
        <v>878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U878">
        <f>ROUND(AT878*Source!I1009*AH878*AL878,2)</f>
        <v>0</v>
      </c>
      <c r="CV878">
        <f>ROUND(Y878*Source!I1009,9)</f>
        <v>46.86</v>
      </c>
      <c r="CW878">
        <v>0</v>
      </c>
      <c r="CX878">
        <f>ROUND(Y878*Source!I1009,9)</f>
        <v>46.86</v>
      </c>
      <c r="CY878">
        <f>AD878</f>
        <v>0</v>
      </c>
      <c r="CZ878">
        <f>AH878</f>
        <v>0</v>
      </c>
      <c r="DA878">
        <f>AL878</f>
        <v>1</v>
      </c>
      <c r="DB878">
        <f>ROUND(((ROUND(AT878*CZ878,2)*0.75)*11),6)</f>
        <v>0</v>
      </c>
      <c r="DC878">
        <f>ROUND(((ROUND(AT878*AG878,2)*0.75)*11),6)</f>
        <v>0</v>
      </c>
      <c r="DD878" t="s">
        <v>3</v>
      </c>
      <c r="DE878" t="s">
        <v>3</v>
      </c>
      <c r="DF878">
        <f t="shared" si="167"/>
        <v>0</v>
      </c>
      <c r="DG878">
        <f t="shared" si="168"/>
        <v>0</v>
      </c>
      <c r="DH878">
        <f t="shared" si="169"/>
        <v>0</v>
      </c>
      <c r="DI878">
        <f t="shared" si="170"/>
        <v>0</v>
      </c>
      <c r="DJ878">
        <f>DI878</f>
        <v>0</v>
      </c>
      <c r="DK878">
        <v>0</v>
      </c>
      <c r="DL878" t="s">
        <v>3</v>
      </c>
      <c r="DM878">
        <v>0</v>
      </c>
      <c r="DN878" t="s">
        <v>3</v>
      </c>
      <c r="DO878">
        <v>0</v>
      </c>
    </row>
    <row r="879" spans="1:119" x14ac:dyDescent="0.2">
      <c r="A879">
        <f>ROW(Source!A1009)</f>
        <v>1009</v>
      </c>
      <c r="B879">
        <v>150194011</v>
      </c>
      <c r="C879">
        <v>150198428</v>
      </c>
      <c r="D879">
        <v>147295400</v>
      </c>
      <c r="E879">
        <v>1</v>
      </c>
      <c r="F879">
        <v>1</v>
      </c>
      <c r="G879">
        <v>35</v>
      </c>
      <c r="H879">
        <v>2</v>
      </c>
      <c r="I879" t="s">
        <v>730</v>
      </c>
      <c r="J879" t="s">
        <v>829</v>
      </c>
      <c r="K879" t="s">
        <v>732</v>
      </c>
      <c r="L879">
        <v>1368</v>
      </c>
      <c r="N879">
        <v>1011</v>
      </c>
      <c r="O879" t="s">
        <v>733</v>
      </c>
      <c r="P879" t="s">
        <v>733</v>
      </c>
      <c r="Q879">
        <v>1</v>
      </c>
      <c r="W879">
        <v>0</v>
      </c>
      <c r="X879">
        <v>-253528126</v>
      </c>
      <c r="Y879">
        <f>((AT879*0.75)*11)</f>
        <v>8.249999999999999E-2</v>
      </c>
      <c r="AA879">
        <v>0</v>
      </c>
      <c r="AB879">
        <v>789.86</v>
      </c>
      <c r="AC879">
        <v>515.51</v>
      </c>
      <c r="AD879">
        <v>0</v>
      </c>
      <c r="AE879">
        <v>0</v>
      </c>
      <c r="AF879">
        <v>789.86</v>
      </c>
      <c r="AG879">
        <v>515.51</v>
      </c>
      <c r="AH879">
        <v>0</v>
      </c>
      <c r="AI879">
        <v>1</v>
      </c>
      <c r="AJ879">
        <v>1</v>
      </c>
      <c r="AK879">
        <v>1</v>
      </c>
      <c r="AL879">
        <v>1</v>
      </c>
      <c r="AM879">
        <v>-2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3</v>
      </c>
      <c r="AT879">
        <v>0.01</v>
      </c>
      <c r="AU879" t="s">
        <v>32</v>
      </c>
      <c r="AV879">
        <v>0</v>
      </c>
      <c r="AW879">
        <v>2</v>
      </c>
      <c r="AX879">
        <v>150198434</v>
      </c>
      <c r="AY879">
        <v>1</v>
      </c>
      <c r="AZ879">
        <v>2048</v>
      </c>
      <c r="BA879">
        <v>879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V879">
        <v>0</v>
      </c>
      <c r="CW879">
        <f>ROUND(Y879*Source!I1009,9)</f>
        <v>5.8574999999999999</v>
      </c>
      <c r="CX879">
        <f>ROUND(Y879*Source!I1009,9)</f>
        <v>5.8574999999999999</v>
      </c>
      <c r="CY879">
        <f>AB879</f>
        <v>789.86</v>
      </c>
      <c r="CZ879">
        <f>AF879</f>
        <v>789.86</v>
      </c>
      <c r="DA879">
        <f>AJ879</f>
        <v>1</v>
      </c>
      <c r="DB879">
        <f>ROUND(((ROUND(AT879*CZ879,2)*0.75)*11),6)</f>
        <v>65.174999999999997</v>
      </c>
      <c r="DC879">
        <f>ROUND(((ROUND(AT879*AG879,2)*0.75)*11),6)</f>
        <v>42.57</v>
      </c>
      <c r="DD879" t="s">
        <v>3</v>
      </c>
      <c r="DE879" t="s">
        <v>3</v>
      </c>
      <c r="DF879">
        <f t="shared" si="167"/>
        <v>0</v>
      </c>
      <c r="DG879">
        <f t="shared" si="168"/>
        <v>4626.6000000000004</v>
      </c>
      <c r="DH879">
        <f t="shared" si="169"/>
        <v>3019.6</v>
      </c>
      <c r="DI879">
        <f t="shared" si="170"/>
        <v>0</v>
      </c>
      <c r="DJ879">
        <f>DG879</f>
        <v>4626.6000000000004</v>
      </c>
      <c r="DK879">
        <v>0</v>
      </c>
      <c r="DL879" t="s">
        <v>3</v>
      </c>
      <c r="DM879">
        <v>0</v>
      </c>
      <c r="DN879" t="s">
        <v>3</v>
      </c>
      <c r="DO879">
        <v>0</v>
      </c>
    </row>
    <row r="880" spans="1:119" x14ac:dyDescent="0.2">
      <c r="A880">
        <f>ROW(Source!A1009)</f>
        <v>1009</v>
      </c>
      <c r="B880">
        <v>150194011</v>
      </c>
      <c r="C880">
        <v>150198428</v>
      </c>
      <c r="D880">
        <v>147297319</v>
      </c>
      <c r="E880">
        <v>1</v>
      </c>
      <c r="F880">
        <v>1</v>
      </c>
      <c r="G880">
        <v>35</v>
      </c>
      <c r="H880">
        <v>3</v>
      </c>
      <c r="I880" t="s">
        <v>738</v>
      </c>
      <c r="J880" t="s">
        <v>830</v>
      </c>
      <c r="K880" t="s">
        <v>740</v>
      </c>
      <c r="L880">
        <v>1346</v>
      </c>
      <c r="N880">
        <v>1009</v>
      </c>
      <c r="O880" t="s">
        <v>741</v>
      </c>
      <c r="P880" t="s">
        <v>741</v>
      </c>
      <c r="Q880">
        <v>1</v>
      </c>
      <c r="W880">
        <v>0</v>
      </c>
      <c r="X880">
        <v>382526942</v>
      </c>
      <c r="Y880">
        <f>((AT880*1)*11)</f>
        <v>2.1999999999999999E-2</v>
      </c>
      <c r="AA880">
        <v>412.97</v>
      </c>
      <c r="AB880">
        <v>0</v>
      </c>
      <c r="AC880">
        <v>0</v>
      </c>
      <c r="AD880">
        <v>0</v>
      </c>
      <c r="AE880">
        <v>412.97</v>
      </c>
      <c r="AF880">
        <v>0</v>
      </c>
      <c r="AG880">
        <v>0</v>
      </c>
      <c r="AH880">
        <v>0</v>
      </c>
      <c r="AI880">
        <v>1</v>
      </c>
      <c r="AJ880">
        <v>1</v>
      </c>
      <c r="AK880">
        <v>1</v>
      </c>
      <c r="AL880">
        <v>1</v>
      </c>
      <c r="AM880">
        <v>-2</v>
      </c>
      <c r="AN880">
        <v>0</v>
      </c>
      <c r="AO880">
        <v>1</v>
      </c>
      <c r="AP880">
        <v>1</v>
      </c>
      <c r="AQ880">
        <v>0</v>
      </c>
      <c r="AR880">
        <v>0</v>
      </c>
      <c r="AS880" t="s">
        <v>3</v>
      </c>
      <c r="AT880">
        <v>2E-3</v>
      </c>
      <c r="AU880" t="s">
        <v>31</v>
      </c>
      <c r="AV880">
        <v>0</v>
      </c>
      <c r="AW880">
        <v>2</v>
      </c>
      <c r="AX880">
        <v>150198435</v>
      </c>
      <c r="AY880">
        <v>1</v>
      </c>
      <c r="AZ880">
        <v>0</v>
      </c>
      <c r="BA880">
        <v>880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V880">
        <v>0</v>
      </c>
      <c r="CW880">
        <v>0</v>
      </c>
      <c r="CX880">
        <f>ROUND(Y880*Source!I1009,9)</f>
        <v>1.5620000000000001</v>
      </c>
      <c r="CY880">
        <f>AA880</f>
        <v>412.97</v>
      </c>
      <c r="CZ880">
        <f>AE880</f>
        <v>412.97</v>
      </c>
      <c r="DA880">
        <f>AI880</f>
        <v>1</v>
      </c>
      <c r="DB880">
        <f>ROUND(((ROUND(AT880*CZ880,2)*1)*11),6)</f>
        <v>9.1300000000000008</v>
      </c>
      <c r="DC880">
        <f>ROUND(((ROUND(AT880*AG880,2)*1)*11),6)</f>
        <v>0</v>
      </c>
      <c r="DD880" t="s">
        <v>3</v>
      </c>
      <c r="DE880" t="s">
        <v>3</v>
      </c>
      <c r="DF880">
        <f t="shared" si="167"/>
        <v>645.05999999999995</v>
      </c>
      <c r="DG880">
        <f t="shared" si="168"/>
        <v>0</v>
      </c>
      <c r="DH880">
        <f t="shared" si="169"/>
        <v>0</v>
      </c>
      <c r="DI880">
        <f t="shared" si="170"/>
        <v>0</v>
      </c>
      <c r="DJ880">
        <f>DF880</f>
        <v>645.05999999999995</v>
      </c>
      <c r="DK880">
        <v>0</v>
      </c>
      <c r="DL880" t="s">
        <v>3</v>
      </c>
      <c r="DM880">
        <v>0</v>
      </c>
      <c r="DN880" t="s">
        <v>3</v>
      </c>
      <c r="DO880">
        <v>0</v>
      </c>
    </row>
    <row r="881" spans="1:119" x14ac:dyDescent="0.2">
      <c r="A881">
        <f>ROW(Source!A1009)</f>
        <v>1009</v>
      </c>
      <c r="B881">
        <v>150194011</v>
      </c>
      <c r="C881">
        <v>150198428</v>
      </c>
      <c r="D881">
        <v>147297361</v>
      </c>
      <c r="E881">
        <v>1</v>
      </c>
      <c r="F881">
        <v>1</v>
      </c>
      <c r="G881">
        <v>35</v>
      </c>
      <c r="H881">
        <v>3</v>
      </c>
      <c r="I881" t="s">
        <v>748</v>
      </c>
      <c r="J881" t="s">
        <v>831</v>
      </c>
      <c r="K881" t="s">
        <v>750</v>
      </c>
      <c r="L881">
        <v>1327</v>
      </c>
      <c r="N881">
        <v>1005</v>
      </c>
      <c r="O881" t="s">
        <v>751</v>
      </c>
      <c r="P881" t="s">
        <v>751</v>
      </c>
      <c r="Q881">
        <v>1</v>
      </c>
      <c r="W881">
        <v>0</v>
      </c>
      <c r="X881">
        <v>930607803</v>
      </c>
      <c r="Y881">
        <f>((AT881*1)*11)</f>
        <v>0.22</v>
      </c>
      <c r="AA881">
        <v>48.08</v>
      </c>
      <c r="AB881">
        <v>0</v>
      </c>
      <c r="AC881">
        <v>0</v>
      </c>
      <c r="AD881">
        <v>0</v>
      </c>
      <c r="AE881">
        <v>48.08</v>
      </c>
      <c r="AF881">
        <v>0</v>
      </c>
      <c r="AG881">
        <v>0</v>
      </c>
      <c r="AH881">
        <v>0</v>
      </c>
      <c r="AI881">
        <v>1</v>
      </c>
      <c r="AJ881">
        <v>1</v>
      </c>
      <c r="AK881">
        <v>1</v>
      </c>
      <c r="AL881">
        <v>1</v>
      </c>
      <c r="AM881">
        <v>-2</v>
      </c>
      <c r="AN881">
        <v>0</v>
      </c>
      <c r="AO881">
        <v>1</v>
      </c>
      <c r="AP881">
        <v>1</v>
      </c>
      <c r="AQ881">
        <v>0</v>
      </c>
      <c r="AR881">
        <v>0</v>
      </c>
      <c r="AS881" t="s">
        <v>3</v>
      </c>
      <c r="AT881">
        <v>0.02</v>
      </c>
      <c r="AU881" t="s">
        <v>31</v>
      </c>
      <c r="AV881">
        <v>0</v>
      </c>
      <c r="AW881">
        <v>2</v>
      </c>
      <c r="AX881">
        <v>150198436</v>
      </c>
      <c r="AY881">
        <v>1</v>
      </c>
      <c r="AZ881">
        <v>0</v>
      </c>
      <c r="BA881">
        <v>881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V881">
        <v>0</v>
      </c>
      <c r="CW881">
        <v>0</v>
      </c>
      <c r="CX881">
        <f>ROUND(Y881*Source!I1009,9)</f>
        <v>15.62</v>
      </c>
      <c r="CY881">
        <f>AA881</f>
        <v>48.08</v>
      </c>
      <c r="CZ881">
        <f>AE881</f>
        <v>48.08</v>
      </c>
      <c r="DA881">
        <f>AI881</f>
        <v>1</v>
      </c>
      <c r="DB881">
        <f>ROUND(((ROUND(AT881*CZ881,2)*1)*11),6)</f>
        <v>10.56</v>
      </c>
      <c r="DC881">
        <f>ROUND(((ROUND(AT881*AG881,2)*1)*11),6)</f>
        <v>0</v>
      </c>
      <c r="DD881" t="s">
        <v>3</v>
      </c>
      <c r="DE881" t="s">
        <v>3</v>
      </c>
      <c r="DF881">
        <f t="shared" si="167"/>
        <v>751.01</v>
      </c>
      <c r="DG881">
        <f t="shared" si="168"/>
        <v>0</v>
      </c>
      <c r="DH881">
        <f t="shared" si="169"/>
        <v>0</v>
      </c>
      <c r="DI881">
        <f t="shared" si="170"/>
        <v>0</v>
      </c>
      <c r="DJ881">
        <f>DF881</f>
        <v>751.01</v>
      </c>
      <c r="DK881">
        <v>0</v>
      </c>
      <c r="DL881" t="s">
        <v>3</v>
      </c>
      <c r="DM881">
        <v>0</v>
      </c>
      <c r="DN881" t="s">
        <v>3</v>
      </c>
      <c r="DO881">
        <v>0</v>
      </c>
    </row>
    <row r="882" spans="1:119" x14ac:dyDescent="0.2">
      <c r="A882">
        <f>ROW(Source!A1010)</f>
        <v>1010</v>
      </c>
      <c r="B882">
        <v>150194011</v>
      </c>
      <c r="C882">
        <v>150198438</v>
      </c>
      <c r="D882">
        <v>147282019</v>
      </c>
      <c r="E882">
        <v>35</v>
      </c>
      <c r="F882">
        <v>1</v>
      </c>
      <c r="G882">
        <v>35</v>
      </c>
      <c r="H882">
        <v>1</v>
      </c>
      <c r="I882" t="s">
        <v>727</v>
      </c>
      <c r="J882" t="s">
        <v>3</v>
      </c>
      <c r="K882" t="s">
        <v>728</v>
      </c>
      <c r="L882">
        <v>1191</v>
      </c>
      <c r="N882">
        <v>1013</v>
      </c>
      <c r="O882" t="s">
        <v>729</v>
      </c>
      <c r="P882" t="s">
        <v>729</v>
      </c>
      <c r="Q882">
        <v>1</v>
      </c>
      <c r="W882">
        <v>0</v>
      </c>
      <c r="X882">
        <v>476480486</v>
      </c>
      <c r="Y882">
        <f>(AT882*0.7)</f>
        <v>0.11199999999999999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1</v>
      </c>
      <c r="AJ882">
        <v>1</v>
      </c>
      <c r="AK882">
        <v>1</v>
      </c>
      <c r="AL882">
        <v>1</v>
      </c>
      <c r="AM882">
        <v>-2</v>
      </c>
      <c r="AN882">
        <v>0</v>
      </c>
      <c r="AO882">
        <v>1</v>
      </c>
      <c r="AP882">
        <v>1</v>
      </c>
      <c r="AQ882">
        <v>0</v>
      </c>
      <c r="AR882">
        <v>0</v>
      </c>
      <c r="AS882" t="s">
        <v>3</v>
      </c>
      <c r="AT882">
        <v>0.16</v>
      </c>
      <c r="AU882" t="s">
        <v>22</v>
      </c>
      <c r="AV882">
        <v>1</v>
      </c>
      <c r="AW882">
        <v>2</v>
      </c>
      <c r="AX882">
        <v>150198443</v>
      </c>
      <c r="AY882">
        <v>1</v>
      </c>
      <c r="AZ882">
        <v>2048</v>
      </c>
      <c r="BA882">
        <v>882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U882">
        <f>ROUND(AT882*Source!I1010*AH882*AL882,2)</f>
        <v>0</v>
      </c>
      <c r="CV882">
        <f>ROUND(Y882*Source!I1010,9)</f>
        <v>0.112</v>
      </c>
      <c r="CW882">
        <v>0</v>
      </c>
      <c r="CX882">
        <f>ROUND(Y882*Source!I1010,9)</f>
        <v>0.112</v>
      </c>
      <c r="CY882">
        <f>AD882</f>
        <v>0</v>
      </c>
      <c r="CZ882">
        <f>AH882</f>
        <v>0</v>
      </c>
      <c r="DA882">
        <f>AL882</f>
        <v>1</v>
      </c>
      <c r="DB882">
        <f>ROUND((ROUND(AT882*CZ882,2)*0.7),6)</f>
        <v>0</v>
      </c>
      <c r="DC882">
        <f>ROUND((ROUND(AT882*AG882,2)*0.7),6)</f>
        <v>0</v>
      </c>
      <c r="DD882" t="s">
        <v>3</v>
      </c>
      <c r="DE882" t="s">
        <v>3</v>
      </c>
      <c r="DF882">
        <f t="shared" si="167"/>
        <v>0</v>
      </c>
      <c r="DG882">
        <f t="shared" si="168"/>
        <v>0</v>
      </c>
      <c r="DH882">
        <f t="shared" si="169"/>
        <v>0</v>
      </c>
      <c r="DI882">
        <f t="shared" si="170"/>
        <v>0</v>
      </c>
      <c r="DJ882">
        <f>DI882</f>
        <v>0</v>
      </c>
      <c r="DK882">
        <v>0</v>
      </c>
      <c r="DL882" t="s">
        <v>3</v>
      </c>
      <c r="DM882">
        <v>0</v>
      </c>
      <c r="DN882" t="s">
        <v>3</v>
      </c>
      <c r="DO882">
        <v>0</v>
      </c>
    </row>
    <row r="883" spans="1:119" x14ac:dyDescent="0.2">
      <c r="A883">
        <f>ROW(Source!A1010)</f>
        <v>1010</v>
      </c>
      <c r="B883">
        <v>150194011</v>
      </c>
      <c r="C883">
        <v>150198438</v>
      </c>
      <c r="D883">
        <v>147295400</v>
      </c>
      <c r="E883">
        <v>1</v>
      </c>
      <c r="F883">
        <v>1</v>
      </c>
      <c r="G883">
        <v>35</v>
      </c>
      <c r="H883">
        <v>2</v>
      </c>
      <c r="I883" t="s">
        <v>730</v>
      </c>
      <c r="J883" t="s">
        <v>829</v>
      </c>
      <c r="K883" t="s">
        <v>732</v>
      </c>
      <c r="L883">
        <v>1368</v>
      </c>
      <c r="N883">
        <v>1011</v>
      </c>
      <c r="O883" t="s">
        <v>733</v>
      </c>
      <c r="P883" t="s">
        <v>733</v>
      </c>
      <c r="Q883">
        <v>1</v>
      </c>
      <c r="W883">
        <v>0</v>
      </c>
      <c r="X883">
        <v>-253528126</v>
      </c>
      <c r="Y883">
        <f>(AT883*0.7)</f>
        <v>1.3999999999999999E-2</v>
      </c>
      <c r="AA883">
        <v>0</v>
      </c>
      <c r="AB883">
        <v>789.86</v>
      </c>
      <c r="AC883">
        <v>515.51</v>
      </c>
      <c r="AD883">
        <v>0</v>
      </c>
      <c r="AE883">
        <v>0</v>
      </c>
      <c r="AF883">
        <v>789.86</v>
      </c>
      <c r="AG883">
        <v>515.51</v>
      </c>
      <c r="AH883">
        <v>0</v>
      </c>
      <c r="AI883">
        <v>1</v>
      </c>
      <c r="AJ883">
        <v>1</v>
      </c>
      <c r="AK883">
        <v>1</v>
      </c>
      <c r="AL883">
        <v>1</v>
      </c>
      <c r="AM883">
        <v>-2</v>
      </c>
      <c r="AN883">
        <v>0</v>
      </c>
      <c r="AO883">
        <v>1</v>
      </c>
      <c r="AP883">
        <v>1</v>
      </c>
      <c r="AQ883">
        <v>0</v>
      </c>
      <c r="AR883">
        <v>0</v>
      </c>
      <c r="AS883" t="s">
        <v>3</v>
      </c>
      <c r="AT883">
        <v>0.02</v>
      </c>
      <c r="AU883" t="s">
        <v>22</v>
      </c>
      <c r="AV883">
        <v>0</v>
      </c>
      <c r="AW883">
        <v>2</v>
      </c>
      <c r="AX883">
        <v>150198444</v>
      </c>
      <c r="AY883">
        <v>1</v>
      </c>
      <c r="AZ883">
        <v>2048</v>
      </c>
      <c r="BA883">
        <v>883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V883">
        <v>0</v>
      </c>
      <c r="CW883">
        <f>ROUND(Y883*Source!I1010,9)</f>
        <v>1.4E-2</v>
      </c>
      <c r="CX883">
        <f>ROUND(Y883*Source!I1010,9)</f>
        <v>1.4E-2</v>
      </c>
      <c r="CY883">
        <f>AB883</f>
        <v>789.86</v>
      </c>
      <c r="CZ883">
        <f>AF883</f>
        <v>789.86</v>
      </c>
      <c r="DA883">
        <f>AJ883</f>
        <v>1</v>
      </c>
      <c r="DB883">
        <f>ROUND((ROUND(AT883*CZ883,2)*0.7),6)</f>
        <v>11.06</v>
      </c>
      <c r="DC883">
        <f>ROUND((ROUND(AT883*AG883,2)*0.7),6)</f>
        <v>7.2169999999999996</v>
      </c>
      <c r="DD883" t="s">
        <v>3</v>
      </c>
      <c r="DE883" t="s">
        <v>3</v>
      </c>
      <c r="DF883">
        <f t="shared" si="167"/>
        <v>0</v>
      </c>
      <c r="DG883">
        <f t="shared" si="168"/>
        <v>11.06</v>
      </c>
      <c r="DH883">
        <f t="shared" si="169"/>
        <v>7.22</v>
      </c>
      <c r="DI883">
        <f t="shared" si="170"/>
        <v>0</v>
      </c>
      <c r="DJ883">
        <f>DG883</f>
        <v>11.06</v>
      </c>
      <c r="DK883">
        <v>0</v>
      </c>
      <c r="DL883" t="s">
        <v>3</v>
      </c>
      <c r="DM883">
        <v>0</v>
      </c>
      <c r="DN883" t="s">
        <v>3</v>
      </c>
      <c r="DO883">
        <v>0</v>
      </c>
    </row>
    <row r="884" spans="1:119" x14ac:dyDescent="0.2">
      <c r="A884">
        <f>ROW(Source!A1010)</f>
        <v>1010</v>
      </c>
      <c r="B884">
        <v>150194011</v>
      </c>
      <c r="C884">
        <v>150198438</v>
      </c>
      <c r="D884">
        <v>147297319</v>
      </c>
      <c r="E884">
        <v>1</v>
      </c>
      <c r="F884">
        <v>1</v>
      </c>
      <c r="G884">
        <v>35</v>
      </c>
      <c r="H884">
        <v>3</v>
      </c>
      <c r="I884" t="s">
        <v>738</v>
      </c>
      <c r="J884" t="s">
        <v>830</v>
      </c>
      <c r="K884" t="s">
        <v>740</v>
      </c>
      <c r="L884">
        <v>1346</v>
      </c>
      <c r="N884">
        <v>1009</v>
      </c>
      <c r="O884" t="s">
        <v>741</v>
      </c>
      <c r="P884" t="s">
        <v>741</v>
      </c>
      <c r="Q884">
        <v>1</v>
      </c>
      <c r="W884">
        <v>0</v>
      </c>
      <c r="X884">
        <v>382526942</v>
      </c>
      <c r="Y884">
        <f>(AT884*1)</f>
        <v>2.0000000000000002E-5</v>
      </c>
      <c r="AA884">
        <v>412.97</v>
      </c>
      <c r="AB884">
        <v>0</v>
      </c>
      <c r="AC884">
        <v>0</v>
      </c>
      <c r="AD884">
        <v>0</v>
      </c>
      <c r="AE884">
        <v>412.97</v>
      </c>
      <c r="AF884">
        <v>0</v>
      </c>
      <c r="AG884">
        <v>0</v>
      </c>
      <c r="AH884">
        <v>0</v>
      </c>
      <c r="AI884">
        <v>1</v>
      </c>
      <c r="AJ884">
        <v>1</v>
      </c>
      <c r="AK884">
        <v>1</v>
      </c>
      <c r="AL884">
        <v>1</v>
      </c>
      <c r="AM884">
        <v>-2</v>
      </c>
      <c r="AN884">
        <v>0</v>
      </c>
      <c r="AO884">
        <v>1</v>
      </c>
      <c r="AP884">
        <v>1</v>
      </c>
      <c r="AQ884">
        <v>0</v>
      </c>
      <c r="AR884">
        <v>0</v>
      </c>
      <c r="AS884" t="s">
        <v>3</v>
      </c>
      <c r="AT884">
        <v>2.0000000000000002E-5</v>
      </c>
      <c r="AU884" t="s">
        <v>21</v>
      </c>
      <c r="AV884">
        <v>0</v>
      </c>
      <c r="AW884">
        <v>2</v>
      </c>
      <c r="AX884">
        <v>150198445</v>
      </c>
      <c r="AY884">
        <v>1</v>
      </c>
      <c r="AZ884">
        <v>0</v>
      </c>
      <c r="BA884">
        <v>884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V884">
        <v>0</v>
      </c>
      <c r="CW884">
        <v>0</v>
      </c>
      <c r="CX884">
        <f>ROUND(Y884*Source!I1010,9)</f>
        <v>2.0000000000000002E-5</v>
      </c>
      <c r="CY884">
        <f>AA884</f>
        <v>412.97</v>
      </c>
      <c r="CZ884">
        <f>AE884</f>
        <v>412.97</v>
      </c>
      <c r="DA884">
        <f>AI884</f>
        <v>1</v>
      </c>
      <c r="DB884">
        <f>ROUND((ROUND(AT884*CZ884,2)*1),6)</f>
        <v>0.01</v>
      </c>
      <c r="DC884">
        <f>ROUND((ROUND(AT884*AG884,2)*1),6)</f>
        <v>0</v>
      </c>
      <c r="DD884" t="s">
        <v>3</v>
      </c>
      <c r="DE884" t="s">
        <v>3</v>
      </c>
      <c r="DF884">
        <f t="shared" si="167"/>
        <v>0.01</v>
      </c>
      <c r="DG884">
        <f t="shared" si="168"/>
        <v>0</v>
      </c>
      <c r="DH884">
        <f t="shared" si="169"/>
        <v>0</v>
      </c>
      <c r="DI884">
        <f t="shared" si="170"/>
        <v>0</v>
      </c>
      <c r="DJ884">
        <f>DF884</f>
        <v>0.01</v>
      </c>
      <c r="DK884">
        <v>0</v>
      </c>
      <c r="DL884" t="s">
        <v>3</v>
      </c>
      <c r="DM884">
        <v>0</v>
      </c>
      <c r="DN884" t="s">
        <v>3</v>
      </c>
      <c r="DO884">
        <v>0</v>
      </c>
    </row>
    <row r="885" spans="1:119" x14ac:dyDescent="0.2">
      <c r="A885">
        <f>ROW(Source!A1010)</f>
        <v>1010</v>
      </c>
      <c r="B885">
        <v>150194011</v>
      </c>
      <c r="C885">
        <v>150198438</v>
      </c>
      <c r="D885">
        <v>147297361</v>
      </c>
      <c r="E885">
        <v>1</v>
      </c>
      <c r="F885">
        <v>1</v>
      </c>
      <c r="G885">
        <v>35</v>
      </c>
      <c r="H885">
        <v>3</v>
      </c>
      <c r="I885" t="s">
        <v>748</v>
      </c>
      <c r="J885" t="s">
        <v>831</v>
      </c>
      <c r="K885" t="s">
        <v>750</v>
      </c>
      <c r="L885">
        <v>1327</v>
      </c>
      <c r="N885">
        <v>1005</v>
      </c>
      <c r="O885" t="s">
        <v>751</v>
      </c>
      <c r="P885" t="s">
        <v>751</v>
      </c>
      <c r="Q885">
        <v>1</v>
      </c>
      <c r="W885">
        <v>0</v>
      </c>
      <c r="X885">
        <v>930607803</v>
      </c>
      <c r="Y885">
        <f>(AT885*1)</f>
        <v>0.01</v>
      </c>
      <c r="AA885">
        <v>48.08</v>
      </c>
      <c r="AB885">
        <v>0</v>
      </c>
      <c r="AC885">
        <v>0</v>
      </c>
      <c r="AD885">
        <v>0</v>
      </c>
      <c r="AE885">
        <v>48.08</v>
      </c>
      <c r="AF885">
        <v>0</v>
      </c>
      <c r="AG885">
        <v>0</v>
      </c>
      <c r="AH885">
        <v>0</v>
      </c>
      <c r="AI885">
        <v>1</v>
      </c>
      <c r="AJ885">
        <v>1</v>
      </c>
      <c r="AK885">
        <v>1</v>
      </c>
      <c r="AL885">
        <v>1</v>
      </c>
      <c r="AM885">
        <v>-2</v>
      </c>
      <c r="AN885">
        <v>0</v>
      </c>
      <c r="AO885">
        <v>1</v>
      </c>
      <c r="AP885">
        <v>1</v>
      </c>
      <c r="AQ885">
        <v>0</v>
      </c>
      <c r="AR885">
        <v>0</v>
      </c>
      <c r="AS885" t="s">
        <v>3</v>
      </c>
      <c r="AT885">
        <v>0.01</v>
      </c>
      <c r="AU885" t="s">
        <v>21</v>
      </c>
      <c r="AV885">
        <v>0</v>
      </c>
      <c r="AW885">
        <v>2</v>
      </c>
      <c r="AX885">
        <v>150198446</v>
      </c>
      <c r="AY885">
        <v>1</v>
      </c>
      <c r="AZ885">
        <v>0</v>
      </c>
      <c r="BA885">
        <v>885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V885">
        <v>0</v>
      </c>
      <c r="CW885">
        <v>0</v>
      </c>
      <c r="CX885">
        <f>ROUND(Y885*Source!I1010,9)</f>
        <v>0.01</v>
      </c>
      <c r="CY885">
        <f>AA885</f>
        <v>48.08</v>
      </c>
      <c r="CZ885">
        <f>AE885</f>
        <v>48.08</v>
      </c>
      <c r="DA885">
        <f>AI885</f>
        <v>1</v>
      </c>
      <c r="DB885">
        <f>ROUND((ROUND(AT885*CZ885,2)*1),6)</f>
        <v>0.48</v>
      </c>
      <c r="DC885">
        <f>ROUND((ROUND(AT885*AG885,2)*1),6)</f>
        <v>0</v>
      </c>
      <c r="DD885" t="s">
        <v>3</v>
      </c>
      <c r="DE885" t="s">
        <v>3</v>
      </c>
      <c r="DF885">
        <f t="shared" si="167"/>
        <v>0.48</v>
      </c>
      <c r="DG885">
        <f t="shared" si="168"/>
        <v>0</v>
      </c>
      <c r="DH885">
        <f t="shared" si="169"/>
        <v>0</v>
      </c>
      <c r="DI885">
        <f t="shared" si="170"/>
        <v>0</v>
      </c>
      <c r="DJ885">
        <f>DF885</f>
        <v>0.48</v>
      </c>
      <c r="DK885">
        <v>0</v>
      </c>
      <c r="DL885" t="s">
        <v>3</v>
      </c>
      <c r="DM885">
        <v>0</v>
      </c>
      <c r="DN885" t="s">
        <v>3</v>
      </c>
      <c r="DO885">
        <v>0</v>
      </c>
    </row>
    <row r="886" spans="1:119" x14ac:dyDescent="0.2">
      <c r="A886">
        <f>ROW(Source!A1011)</f>
        <v>1011</v>
      </c>
      <c r="B886">
        <v>150194011</v>
      </c>
      <c r="C886">
        <v>150198448</v>
      </c>
      <c r="D886">
        <v>147282019</v>
      </c>
      <c r="E886">
        <v>35</v>
      </c>
      <c r="F886">
        <v>1</v>
      </c>
      <c r="G886">
        <v>35</v>
      </c>
      <c r="H886">
        <v>1</v>
      </c>
      <c r="I886" t="s">
        <v>727</v>
      </c>
      <c r="J886" t="s">
        <v>3</v>
      </c>
      <c r="K886" t="s">
        <v>728</v>
      </c>
      <c r="L886">
        <v>1191</v>
      </c>
      <c r="N886">
        <v>1013</v>
      </c>
      <c r="O886" t="s">
        <v>729</v>
      </c>
      <c r="P886" t="s">
        <v>729</v>
      </c>
      <c r="Q886">
        <v>1</v>
      </c>
      <c r="W886">
        <v>0</v>
      </c>
      <c r="X886">
        <v>476480486</v>
      </c>
      <c r="Y886">
        <f>((AT886*0.75)*11)</f>
        <v>0.32999999999999996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1</v>
      </c>
      <c r="AJ886">
        <v>1</v>
      </c>
      <c r="AK886">
        <v>1</v>
      </c>
      <c r="AL886">
        <v>1</v>
      </c>
      <c r="AM886">
        <v>-2</v>
      </c>
      <c r="AN886">
        <v>0</v>
      </c>
      <c r="AO886">
        <v>1</v>
      </c>
      <c r="AP886">
        <v>1</v>
      </c>
      <c r="AQ886">
        <v>0</v>
      </c>
      <c r="AR886">
        <v>0</v>
      </c>
      <c r="AS886" t="s">
        <v>3</v>
      </c>
      <c r="AT886">
        <v>0.04</v>
      </c>
      <c r="AU886" t="s">
        <v>32</v>
      </c>
      <c r="AV886">
        <v>1</v>
      </c>
      <c r="AW886">
        <v>2</v>
      </c>
      <c r="AX886">
        <v>150198453</v>
      </c>
      <c r="AY886">
        <v>1</v>
      </c>
      <c r="AZ886">
        <v>2048</v>
      </c>
      <c r="BA886">
        <v>886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U886">
        <f>ROUND(AT886*Source!I1011*AH886*AL886,2)</f>
        <v>0</v>
      </c>
      <c r="CV886">
        <f>ROUND(Y886*Source!I1011,9)</f>
        <v>0.33</v>
      </c>
      <c r="CW886">
        <v>0</v>
      </c>
      <c r="CX886">
        <f>ROUND(Y886*Source!I1011,9)</f>
        <v>0.33</v>
      </c>
      <c r="CY886">
        <f>AD886</f>
        <v>0</v>
      </c>
      <c r="CZ886">
        <f>AH886</f>
        <v>0</v>
      </c>
      <c r="DA886">
        <f>AL886</f>
        <v>1</v>
      </c>
      <c r="DB886">
        <f>ROUND(((ROUND(AT886*CZ886,2)*0.75)*11),6)</f>
        <v>0</v>
      </c>
      <c r="DC886">
        <f>ROUND(((ROUND(AT886*AG886,2)*0.75)*11),6)</f>
        <v>0</v>
      </c>
      <c r="DD886" t="s">
        <v>3</v>
      </c>
      <c r="DE886" t="s">
        <v>3</v>
      </c>
      <c r="DF886">
        <f t="shared" si="167"/>
        <v>0</v>
      </c>
      <c r="DG886">
        <f t="shared" si="168"/>
        <v>0</v>
      </c>
      <c r="DH886">
        <f t="shared" si="169"/>
        <v>0</v>
      </c>
      <c r="DI886">
        <f t="shared" si="170"/>
        <v>0</v>
      </c>
      <c r="DJ886">
        <f>DI886</f>
        <v>0</v>
      </c>
      <c r="DK886">
        <v>0</v>
      </c>
      <c r="DL886" t="s">
        <v>3</v>
      </c>
      <c r="DM886">
        <v>0</v>
      </c>
      <c r="DN886" t="s">
        <v>3</v>
      </c>
      <c r="DO886">
        <v>0</v>
      </c>
    </row>
    <row r="887" spans="1:119" x14ac:dyDescent="0.2">
      <c r="A887">
        <f>ROW(Source!A1011)</f>
        <v>1011</v>
      </c>
      <c r="B887">
        <v>150194011</v>
      </c>
      <c r="C887">
        <v>150198448</v>
      </c>
      <c r="D887">
        <v>147295400</v>
      </c>
      <c r="E887">
        <v>1</v>
      </c>
      <c r="F887">
        <v>1</v>
      </c>
      <c r="G887">
        <v>35</v>
      </c>
      <c r="H887">
        <v>2</v>
      </c>
      <c r="I887" t="s">
        <v>730</v>
      </c>
      <c r="J887" t="s">
        <v>829</v>
      </c>
      <c r="K887" t="s">
        <v>732</v>
      </c>
      <c r="L887">
        <v>1368</v>
      </c>
      <c r="N887">
        <v>1011</v>
      </c>
      <c r="O887" t="s">
        <v>733</v>
      </c>
      <c r="P887" t="s">
        <v>733</v>
      </c>
      <c r="Q887">
        <v>1</v>
      </c>
      <c r="W887">
        <v>0</v>
      </c>
      <c r="X887">
        <v>-253528126</v>
      </c>
      <c r="Y887">
        <f>((AT887*0.75)*11)</f>
        <v>4.1249999999999995E-2</v>
      </c>
      <c r="AA887">
        <v>0</v>
      </c>
      <c r="AB887">
        <v>789.86</v>
      </c>
      <c r="AC887">
        <v>515.51</v>
      </c>
      <c r="AD887">
        <v>0</v>
      </c>
      <c r="AE887">
        <v>0</v>
      </c>
      <c r="AF887">
        <v>789.86</v>
      </c>
      <c r="AG887">
        <v>515.51</v>
      </c>
      <c r="AH887">
        <v>0</v>
      </c>
      <c r="AI887">
        <v>1</v>
      </c>
      <c r="AJ887">
        <v>1</v>
      </c>
      <c r="AK887">
        <v>1</v>
      </c>
      <c r="AL887">
        <v>1</v>
      </c>
      <c r="AM887">
        <v>-2</v>
      </c>
      <c r="AN887">
        <v>0</v>
      </c>
      <c r="AO887">
        <v>1</v>
      </c>
      <c r="AP887">
        <v>1</v>
      </c>
      <c r="AQ887">
        <v>0</v>
      </c>
      <c r="AR887">
        <v>0</v>
      </c>
      <c r="AS887" t="s">
        <v>3</v>
      </c>
      <c r="AT887">
        <v>5.0000000000000001E-3</v>
      </c>
      <c r="AU887" t="s">
        <v>32</v>
      </c>
      <c r="AV887">
        <v>0</v>
      </c>
      <c r="AW887">
        <v>2</v>
      </c>
      <c r="AX887">
        <v>150198454</v>
      </c>
      <c r="AY887">
        <v>1</v>
      </c>
      <c r="AZ887">
        <v>2048</v>
      </c>
      <c r="BA887">
        <v>887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V887">
        <v>0</v>
      </c>
      <c r="CW887">
        <f>ROUND(Y887*Source!I1011,9)</f>
        <v>4.1250000000000002E-2</v>
      </c>
      <c r="CX887">
        <f>ROUND(Y887*Source!I1011,9)</f>
        <v>4.1250000000000002E-2</v>
      </c>
      <c r="CY887">
        <f>AB887</f>
        <v>789.86</v>
      </c>
      <c r="CZ887">
        <f>AF887</f>
        <v>789.86</v>
      </c>
      <c r="DA887">
        <f>AJ887</f>
        <v>1</v>
      </c>
      <c r="DB887">
        <f>ROUND(((ROUND(AT887*CZ887,2)*0.75)*11),6)</f>
        <v>32.587499999999999</v>
      </c>
      <c r="DC887">
        <f>ROUND(((ROUND(AT887*AG887,2)*0.75)*11),6)</f>
        <v>21.285</v>
      </c>
      <c r="DD887" t="s">
        <v>3</v>
      </c>
      <c r="DE887" t="s">
        <v>3</v>
      </c>
      <c r="DF887">
        <f t="shared" si="167"/>
        <v>0</v>
      </c>
      <c r="DG887">
        <f t="shared" si="168"/>
        <v>32.58</v>
      </c>
      <c r="DH887">
        <f t="shared" si="169"/>
        <v>21.26</v>
      </c>
      <c r="DI887">
        <f t="shared" si="170"/>
        <v>0</v>
      </c>
      <c r="DJ887">
        <f>DG887</f>
        <v>32.58</v>
      </c>
      <c r="DK887">
        <v>0</v>
      </c>
      <c r="DL887" t="s">
        <v>3</v>
      </c>
      <c r="DM887">
        <v>0</v>
      </c>
      <c r="DN887" t="s">
        <v>3</v>
      </c>
      <c r="DO887">
        <v>0</v>
      </c>
    </row>
    <row r="888" spans="1:119" x14ac:dyDescent="0.2">
      <c r="A888">
        <f>ROW(Source!A1011)</f>
        <v>1011</v>
      </c>
      <c r="B888">
        <v>150194011</v>
      </c>
      <c r="C888">
        <v>150198448</v>
      </c>
      <c r="D888">
        <v>147297319</v>
      </c>
      <c r="E888">
        <v>1</v>
      </c>
      <c r="F888">
        <v>1</v>
      </c>
      <c r="G888">
        <v>35</v>
      </c>
      <c r="H888">
        <v>3</v>
      </c>
      <c r="I888" t="s">
        <v>738</v>
      </c>
      <c r="J888" t="s">
        <v>830</v>
      </c>
      <c r="K888" t="s">
        <v>740</v>
      </c>
      <c r="L888">
        <v>1346</v>
      </c>
      <c r="N888">
        <v>1009</v>
      </c>
      <c r="O888" t="s">
        <v>741</v>
      </c>
      <c r="P888" t="s">
        <v>741</v>
      </c>
      <c r="Q888">
        <v>1</v>
      </c>
      <c r="W888">
        <v>0</v>
      </c>
      <c r="X888">
        <v>382526942</v>
      </c>
      <c r="Y888">
        <f>((AT888*1)*11)</f>
        <v>2.2000000000000001E-4</v>
      </c>
      <c r="AA888">
        <v>412.97</v>
      </c>
      <c r="AB888">
        <v>0</v>
      </c>
      <c r="AC888">
        <v>0</v>
      </c>
      <c r="AD888">
        <v>0</v>
      </c>
      <c r="AE888">
        <v>412.97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M888">
        <v>-2</v>
      </c>
      <c r="AN888">
        <v>0</v>
      </c>
      <c r="AO888">
        <v>1</v>
      </c>
      <c r="AP888">
        <v>1</v>
      </c>
      <c r="AQ888">
        <v>0</v>
      </c>
      <c r="AR888">
        <v>0</v>
      </c>
      <c r="AS888" t="s">
        <v>3</v>
      </c>
      <c r="AT888">
        <v>2.0000000000000002E-5</v>
      </c>
      <c r="AU888" t="s">
        <v>31</v>
      </c>
      <c r="AV888">
        <v>0</v>
      </c>
      <c r="AW888">
        <v>2</v>
      </c>
      <c r="AX888">
        <v>150198455</v>
      </c>
      <c r="AY888">
        <v>1</v>
      </c>
      <c r="AZ888">
        <v>0</v>
      </c>
      <c r="BA888">
        <v>888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V888">
        <v>0</v>
      </c>
      <c r="CW888">
        <v>0</v>
      </c>
      <c r="CX888">
        <f>ROUND(Y888*Source!I1011,9)</f>
        <v>2.2000000000000001E-4</v>
      </c>
      <c r="CY888">
        <f>AA888</f>
        <v>412.97</v>
      </c>
      <c r="CZ888">
        <f>AE888</f>
        <v>412.97</v>
      </c>
      <c r="DA888">
        <f>AI888</f>
        <v>1</v>
      </c>
      <c r="DB888">
        <f>ROUND(((ROUND(AT888*CZ888,2)*1)*11),6)</f>
        <v>0.11</v>
      </c>
      <c r="DC888">
        <f>ROUND(((ROUND(AT888*AG888,2)*1)*11),6)</f>
        <v>0</v>
      </c>
      <c r="DD888" t="s">
        <v>3</v>
      </c>
      <c r="DE888" t="s">
        <v>3</v>
      </c>
      <c r="DF888">
        <f t="shared" si="167"/>
        <v>0.09</v>
      </c>
      <c r="DG888">
        <f t="shared" si="168"/>
        <v>0</v>
      </c>
      <c r="DH888">
        <f t="shared" si="169"/>
        <v>0</v>
      </c>
      <c r="DI888">
        <f t="shared" si="170"/>
        <v>0</v>
      </c>
      <c r="DJ888">
        <f>DF888</f>
        <v>0.09</v>
      </c>
      <c r="DK888">
        <v>0</v>
      </c>
      <c r="DL888" t="s">
        <v>3</v>
      </c>
      <c r="DM888">
        <v>0</v>
      </c>
      <c r="DN888" t="s">
        <v>3</v>
      </c>
      <c r="DO888">
        <v>0</v>
      </c>
    </row>
    <row r="889" spans="1:119" x14ac:dyDescent="0.2">
      <c r="A889">
        <f>ROW(Source!A1011)</f>
        <v>1011</v>
      </c>
      <c r="B889">
        <v>150194011</v>
      </c>
      <c r="C889">
        <v>150198448</v>
      </c>
      <c r="D889">
        <v>147297361</v>
      </c>
      <c r="E889">
        <v>1</v>
      </c>
      <c r="F889">
        <v>1</v>
      </c>
      <c r="G889">
        <v>35</v>
      </c>
      <c r="H889">
        <v>3</v>
      </c>
      <c r="I889" t="s">
        <v>748</v>
      </c>
      <c r="J889" t="s">
        <v>831</v>
      </c>
      <c r="K889" t="s">
        <v>750</v>
      </c>
      <c r="L889">
        <v>1327</v>
      </c>
      <c r="N889">
        <v>1005</v>
      </c>
      <c r="O889" t="s">
        <v>751</v>
      </c>
      <c r="P889" t="s">
        <v>751</v>
      </c>
      <c r="Q889">
        <v>1</v>
      </c>
      <c r="W889">
        <v>0</v>
      </c>
      <c r="X889">
        <v>930607803</v>
      </c>
      <c r="Y889">
        <f>((AT889*1)*11)</f>
        <v>0.11</v>
      </c>
      <c r="AA889">
        <v>48.08</v>
      </c>
      <c r="AB889">
        <v>0</v>
      </c>
      <c r="AC889">
        <v>0</v>
      </c>
      <c r="AD889">
        <v>0</v>
      </c>
      <c r="AE889">
        <v>48.08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1</v>
      </c>
      <c r="AL889">
        <v>1</v>
      </c>
      <c r="AM889">
        <v>-2</v>
      </c>
      <c r="AN889">
        <v>0</v>
      </c>
      <c r="AO889">
        <v>1</v>
      </c>
      <c r="AP889">
        <v>1</v>
      </c>
      <c r="AQ889">
        <v>0</v>
      </c>
      <c r="AR889">
        <v>0</v>
      </c>
      <c r="AS889" t="s">
        <v>3</v>
      </c>
      <c r="AT889">
        <v>0.01</v>
      </c>
      <c r="AU889" t="s">
        <v>31</v>
      </c>
      <c r="AV889">
        <v>0</v>
      </c>
      <c r="AW889">
        <v>2</v>
      </c>
      <c r="AX889">
        <v>150198456</v>
      </c>
      <c r="AY889">
        <v>1</v>
      </c>
      <c r="AZ889">
        <v>0</v>
      </c>
      <c r="BA889">
        <v>889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V889">
        <v>0</v>
      </c>
      <c r="CW889">
        <v>0</v>
      </c>
      <c r="CX889">
        <f>ROUND(Y889*Source!I1011,9)</f>
        <v>0.11</v>
      </c>
      <c r="CY889">
        <f>AA889</f>
        <v>48.08</v>
      </c>
      <c r="CZ889">
        <f>AE889</f>
        <v>48.08</v>
      </c>
      <c r="DA889">
        <f>AI889</f>
        <v>1</v>
      </c>
      <c r="DB889">
        <f>ROUND(((ROUND(AT889*CZ889,2)*1)*11),6)</f>
        <v>5.28</v>
      </c>
      <c r="DC889">
        <f>ROUND(((ROUND(AT889*AG889,2)*1)*11),6)</f>
        <v>0</v>
      </c>
      <c r="DD889" t="s">
        <v>3</v>
      </c>
      <c r="DE889" t="s">
        <v>3</v>
      </c>
      <c r="DF889">
        <f t="shared" si="167"/>
        <v>5.29</v>
      </c>
      <c r="DG889">
        <f t="shared" si="168"/>
        <v>0</v>
      </c>
      <c r="DH889">
        <f t="shared" si="169"/>
        <v>0</v>
      </c>
      <c r="DI889">
        <f t="shared" si="170"/>
        <v>0</v>
      </c>
      <c r="DJ889">
        <f>DF889</f>
        <v>5.29</v>
      </c>
      <c r="DK889">
        <v>0</v>
      </c>
      <c r="DL889" t="s">
        <v>3</v>
      </c>
      <c r="DM889">
        <v>0</v>
      </c>
      <c r="DN889" t="s">
        <v>3</v>
      </c>
      <c r="DO889">
        <v>0</v>
      </c>
    </row>
    <row r="890" spans="1:119" x14ac:dyDescent="0.2">
      <c r="A890">
        <f>ROW(Source!A1012)</f>
        <v>1012</v>
      </c>
      <c r="B890">
        <v>150194011</v>
      </c>
      <c r="C890">
        <v>150198457</v>
      </c>
      <c r="D890">
        <v>147282019</v>
      </c>
      <c r="E890">
        <v>35</v>
      </c>
      <c r="F890">
        <v>1</v>
      </c>
      <c r="G890">
        <v>35</v>
      </c>
      <c r="H890">
        <v>1</v>
      </c>
      <c r="I890" t="s">
        <v>727</v>
      </c>
      <c r="J890" t="s">
        <v>3</v>
      </c>
      <c r="K890" t="s">
        <v>728</v>
      </c>
      <c r="L890">
        <v>1191</v>
      </c>
      <c r="N890">
        <v>1013</v>
      </c>
      <c r="O890" t="s">
        <v>729</v>
      </c>
      <c r="P890" t="s">
        <v>729</v>
      </c>
      <c r="Q890">
        <v>1</v>
      </c>
      <c r="W890">
        <v>0</v>
      </c>
      <c r="X890">
        <v>476480486</v>
      </c>
      <c r="Y890">
        <f>(AT890*0.7)</f>
        <v>0.27299999999999996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1</v>
      </c>
      <c r="AL890">
        <v>1</v>
      </c>
      <c r="AM890">
        <v>-2</v>
      </c>
      <c r="AN890">
        <v>0</v>
      </c>
      <c r="AO890">
        <v>1</v>
      </c>
      <c r="AP890">
        <v>1</v>
      </c>
      <c r="AQ890">
        <v>0</v>
      </c>
      <c r="AR890">
        <v>0</v>
      </c>
      <c r="AS890" t="s">
        <v>3</v>
      </c>
      <c r="AT890">
        <v>0.39</v>
      </c>
      <c r="AU890" t="s">
        <v>22</v>
      </c>
      <c r="AV890">
        <v>1</v>
      </c>
      <c r="AW890">
        <v>2</v>
      </c>
      <c r="AX890">
        <v>150198460</v>
      </c>
      <c r="AY890">
        <v>1</v>
      </c>
      <c r="AZ890">
        <v>2048</v>
      </c>
      <c r="BA890">
        <v>890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U890">
        <f>ROUND(AT890*Source!I1012*AH890*AL890,2)</f>
        <v>0</v>
      </c>
      <c r="CV890">
        <f>ROUND(Y890*Source!I1012,9)</f>
        <v>173.90100000000001</v>
      </c>
      <c r="CW890">
        <v>0</v>
      </c>
      <c r="CX890">
        <f>ROUND(Y890*Source!I1012,9)</f>
        <v>173.90100000000001</v>
      </c>
      <c r="CY890">
        <f>AD890</f>
        <v>0</v>
      </c>
      <c r="CZ890">
        <f>AH890</f>
        <v>0</v>
      </c>
      <c r="DA890">
        <f>AL890</f>
        <v>1</v>
      </c>
      <c r="DB890">
        <f>ROUND((ROUND(AT890*CZ890,2)*0.7),6)</f>
        <v>0</v>
      </c>
      <c r="DC890">
        <f>ROUND((ROUND(AT890*AG890,2)*0.7),6)</f>
        <v>0</v>
      </c>
      <c r="DD890" t="s">
        <v>3</v>
      </c>
      <c r="DE890" t="s">
        <v>3</v>
      </c>
      <c r="DF890">
        <f t="shared" si="167"/>
        <v>0</v>
      </c>
      <c r="DG890">
        <f t="shared" si="168"/>
        <v>0</v>
      </c>
      <c r="DH890">
        <f t="shared" si="169"/>
        <v>0</v>
      </c>
      <c r="DI890">
        <f t="shared" si="170"/>
        <v>0</v>
      </c>
      <c r="DJ890">
        <f>DI890</f>
        <v>0</v>
      </c>
      <c r="DK890">
        <v>0</v>
      </c>
      <c r="DL890" t="s">
        <v>3</v>
      </c>
      <c r="DM890">
        <v>0</v>
      </c>
      <c r="DN890" t="s">
        <v>3</v>
      </c>
      <c r="DO890">
        <v>0</v>
      </c>
    </row>
    <row r="891" spans="1:119" x14ac:dyDescent="0.2">
      <c r="A891">
        <f>ROW(Source!A1012)</f>
        <v>1012</v>
      </c>
      <c r="B891">
        <v>150194011</v>
      </c>
      <c r="C891">
        <v>150198457</v>
      </c>
      <c r="D891">
        <v>147295400</v>
      </c>
      <c r="E891">
        <v>1</v>
      </c>
      <c r="F891">
        <v>1</v>
      </c>
      <c r="G891">
        <v>35</v>
      </c>
      <c r="H891">
        <v>2</v>
      </c>
      <c r="I891" t="s">
        <v>730</v>
      </c>
      <c r="J891" t="s">
        <v>829</v>
      </c>
      <c r="K891" t="s">
        <v>732</v>
      </c>
      <c r="L891">
        <v>1368</v>
      </c>
      <c r="N891">
        <v>1011</v>
      </c>
      <c r="O891" t="s">
        <v>733</v>
      </c>
      <c r="P891" t="s">
        <v>733</v>
      </c>
      <c r="Q891">
        <v>1</v>
      </c>
      <c r="W891">
        <v>0</v>
      </c>
      <c r="X891">
        <v>-253528126</v>
      </c>
      <c r="Y891">
        <f>(AT891*0.7)</f>
        <v>1.3999999999999999E-2</v>
      </c>
      <c r="AA891">
        <v>0</v>
      </c>
      <c r="AB891">
        <v>789.86</v>
      </c>
      <c r="AC891">
        <v>515.51</v>
      </c>
      <c r="AD891">
        <v>0</v>
      </c>
      <c r="AE891">
        <v>0</v>
      </c>
      <c r="AF891">
        <v>789.86</v>
      </c>
      <c r="AG891">
        <v>515.51</v>
      </c>
      <c r="AH891">
        <v>0</v>
      </c>
      <c r="AI891">
        <v>1</v>
      </c>
      <c r="AJ891">
        <v>1</v>
      </c>
      <c r="AK891">
        <v>1</v>
      </c>
      <c r="AL891">
        <v>1</v>
      </c>
      <c r="AM891">
        <v>-2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3</v>
      </c>
      <c r="AT891">
        <v>0.02</v>
      </c>
      <c r="AU891" t="s">
        <v>22</v>
      </c>
      <c r="AV891">
        <v>0</v>
      </c>
      <c r="AW891">
        <v>2</v>
      </c>
      <c r="AX891">
        <v>150198461</v>
      </c>
      <c r="AY891">
        <v>1</v>
      </c>
      <c r="AZ891">
        <v>2048</v>
      </c>
      <c r="BA891">
        <v>891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V891">
        <v>0</v>
      </c>
      <c r="CW891">
        <f>ROUND(Y891*Source!I1012,9)</f>
        <v>8.9179999999999993</v>
      </c>
      <c r="CX891">
        <f>ROUND(Y891*Source!I1012,9)</f>
        <v>8.9179999999999993</v>
      </c>
      <c r="CY891">
        <f>AB891</f>
        <v>789.86</v>
      </c>
      <c r="CZ891">
        <f>AF891</f>
        <v>789.86</v>
      </c>
      <c r="DA891">
        <f>AJ891</f>
        <v>1</v>
      </c>
      <c r="DB891">
        <f>ROUND((ROUND(AT891*CZ891,2)*0.7),6)</f>
        <v>11.06</v>
      </c>
      <c r="DC891">
        <f>ROUND((ROUND(AT891*AG891,2)*0.7),6)</f>
        <v>7.2169999999999996</v>
      </c>
      <c r="DD891" t="s">
        <v>3</v>
      </c>
      <c r="DE891" t="s">
        <v>3</v>
      </c>
      <c r="DF891">
        <f t="shared" si="167"/>
        <v>0</v>
      </c>
      <c r="DG891">
        <f t="shared" si="168"/>
        <v>7043.97</v>
      </c>
      <c r="DH891">
        <f t="shared" si="169"/>
        <v>4597.32</v>
      </c>
      <c r="DI891">
        <f t="shared" si="170"/>
        <v>0</v>
      </c>
      <c r="DJ891">
        <f>DG891</f>
        <v>7043.97</v>
      </c>
      <c r="DK891">
        <v>0</v>
      </c>
      <c r="DL891" t="s">
        <v>3</v>
      </c>
      <c r="DM891">
        <v>0</v>
      </c>
      <c r="DN891" t="s">
        <v>3</v>
      </c>
      <c r="DO891">
        <v>0</v>
      </c>
    </row>
    <row r="892" spans="1:119" x14ac:dyDescent="0.2">
      <c r="A892">
        <f>ROW(Source!A1013)</f>
        <v>1013</v>
      </c>
      <c r="B892">
        <v>150194011</v>
      </c>
      <c r="C892">
        <v>150198462</v>
      </c>
      <c r="D892">
        <v>147282019</v>
      </c>
      <c r="E892">
        <v>35</v>
      </c>
      <c r="F892">
        <v>1</v>
      </c>
      <c r="G892">
        <v>35</v>
      </c>
      <c r="H892">
        <v>1</v>
      </c>
      <c r="I892" t="s">
        <v>727</v>
      </c>
      <c r="J892" t="s">
        <v>3</v>
      </c>
      <c r="K892" t="s">
        <v>728</v>
      </c>
      <c r="L892">
        <v>1191</v>
      </c>
      <c r="N892">
        <v>1013</v>
      </c>
      <c r="O892" t="s">
        <v>729</v>
      </c>
      <c r="P892" t="s">
        <v>729</v>
      </c>
      <c r="Q892">
        <v>1</v>
      </c>
      <c r="W892">
        <v>0</v>
      </c>
      <c r="X892">
        <v>476480486</v>
      </c>
      <c r="Y892">
        <f>(AT892*0.75)</f>
        <v>4.4999999999999998E-2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1</v>
      </c>
      <c r="AJ892">
        <v>1</v>
      </c>
      <c r="AK892">
        <v>1</v>
      </c>
      <c r="AL892">
        <v>1</v>
      </c>
      <c r="AM892">
        <v>-2</v>
      </c>
      <c r="AN892">
        <v>0</v>
      </c>
      <c r="AO892">
        <v>1</v>
      </c>
      <c r="AP892">
        <v>1</v>
      </c>
      <c r="AQ892">
        <v>0</v>
      </c>
      <c r="AR892">
        <v>0</v>
      </c>
      <c r="AS892" t="s">
        <v>3</v>
      </c>
      <c r="AT892">
        <v>0.06</v>
      </c>
      <c r="AU892" t="s">
        <v>67</v>
      </c>
      <c r="AV892">
        <v>1</v>
      </c>
      <c r="AW892">
        <v>2</v>
      </c>
      <c r="AX892">
        <v>150198465</v>
      </c>
      <c r="AY892">
        <v>1</v>
      </c>
      <c r="AZ892">
        <v>0</v>
      </c>
      <c r="BA892">
        <v>892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U892">
        <f>ROUND(AT892*Source!I1013*AH892*AL892,2)</f>
        <v>0</v>
      </c>
      <c r="CV892">
        <f>ROUND(Y892*Source!I1013,9)</f>
        <v>28.664999999999999</v>
      </c>
      <c r="CW892">
        <v>0</v>
      </c>
      <c r="CX892">
        <f>ROUND(Y892*Source!I1013,9)</f>
        <v>28.664999999999999</v>
      </c>
      <c r="CY892">
        <f>AD892</f>
        <v>0</v>
      </c>
      <c r="CZ892">
        <f>AH892</f>
        <v>0</v>
      </c>
      <c r="DA892">
        <f>AL892</f>
        <v>1</v>
      </c>
      <c r="DB892">
        <f>ROUND((ROUND(AT892*CZ892,2)*0.75),6)</f>
        <v>0</v>
      </c>
      <c r="DC892">
        <f>ROUND((ROUND(AT892*AG892,2)*0.75),6)</f>
        <v>0</v>
      </c>
      <c r="DD892" t="s">
        <v>3</v>
      </c>
      <c r="DE892" t="s">
        <v>3</v>
      </c>
      <c r="DF892">
        <f t="shared" si="167"/>
        <v>0</v>
      </c>
      <c r="DG892">
        <f t="shared" si="168"/>
        <v>0</v>
      </c>
      <c r="DH892">
        <f t="shared" si="169"/>
        <v>0</v>
      </c>
      <c r="DI892">
        <f t="shared" si="170"/>
        <v>0</v>
      </c>
      <c r="DJ892">
        <f>DI892</f>
        <v>0</v>
      </c>
      <c r="DK892">
        <v>0</v>
      </c>
      <c r="DL892" t="s">
        <v>3</v>
      </c>
      <c r="DM892">
        <v>0</v>
      </c>
      <c r="DN892" t="s">
        <v>3</v>
      </c>
      <c r="DO892">
        <v>0</v>
      </c>
    </row>
    <row r="893" spans="1:119" x14ac:dyDescent="0.2">
      <c r="A893">
        <f>ROW(Source!A1013)</f>
        <v>1013</v>
      </c>
      <c r="B893">
        <v>150194011</v>
      </c>
      <c r="C893">
        <v>150198462</v>
      </c>
      <c r="D893">
        <v>147295400</v>
      </c>
      <c r="E893">
        <v>1</v>
      </c>
      <c r="F893">
        <v>1</v>
      </c>
      <c r="G893">
        <v>35</v>
      </c>
      <c r="H893">
        <v>2</v>
      </c>
      <c r="I893" t="s">
        <v>730</v>
      </c>
      <c r="J893" t="s">
        <v>829</v>
      </c>
      <c r="K893" t="s">
        <v>732</v>
      </c>
      <c r="L893">
        <v>1368</v>
      </c>
      <c r="N893">
        <v>1011</v>
      </c>
      <c r="O893" t="s">
        <v>733</v>
      </c>
      <c r="P893" t="s">
        <v>733</v>
      </c>
      <c r="Q893">
        <v>1</v>
      </c>
      <c r="W893">
        <v>0</v>
      </c>
      <c r="X893">
        <v>-253528126</v>
      </c>
      <c r="Y893">
        <f>(AT893*0.75)</f>
        <v>2.2500000000000003E-3</v>
      </c>
      <c r="AA893">
        <v>0</v>
      </c>
      <c r="AB893">
        <v>789.86</v>
      </c>
      <c r="AC893">
        <v>515.51</v>
      </c>
      <c r="AD893">
        <v>0</v>
      </c>
      <c r="AE893">
        <v>0</v>
      </c>
      <c r="AF893">
        <v>789.86</v>
      </c>
      <c r="AG893">
        <v>515.51</v>
      </c>
      <c r="AH893">
        <v>0</v>
      </c>
      <c r="AI893">
        <v>1</v>
      </c>
      <c r="AJ893">
        <v>1</v>
      </c>
      <c r="AK893">
        <v>1</v>
      </c>
      <c r="AL893">
        <v>1</v>
      </c>
      <c r="AM893">
        <v>-2</v>
      </c>
      <c r="AN893">
        <v>0</v>
      </c>
      <c r="AO893">
        <v>1</v>
      </c>
      <c r="AP893">
        <v>1</v>
      </c>
      <c r="AQ893">
        <v>0</v>
      </c>
      <c r="AR893">
        <v>0</v>
      </c>
      <c r="AS893" t="s">
        <v>3</v>
      </c>
      <c r="AT893">
        <v>3.0000000000000001E-3</v>
      </c>
      <c r="AU893" t="s">
        <v>67</v>
      </c>
      <c r="AV893">
        <v>0</v>
      </c>
      <c r="AW893">
        <v>2</v>
      </c>
      <c r="AX893">
        <v>150198466</v>
      </c>
      <c r="AY893">
        <v>1</v>
      </c>
      <c r="AZ893">
        <v>2048</v>
      </c>
      <c r="BA893">
        <v>893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V893">
        <v>0</v>
      </c>
      <c r="CW893">
        <f>ROUND(Y893*Source!I1013,9)</f>
        <v>1.4332499999999999</v>
      </c>
      <c r="CX893">
        <f>ROUND(Y893*Source!I1013,9)</f>
        <v>1.4332499999999999</v>
      </c>
      <c r="CY893">
        <f>AB893</f>
        <v>789.86</v>
      </c>
      <c r="CZ893">
        <f>AF893</f>
        <v>789.86</v>
      </c>
      <c r="DA893">
        <f>AJ893</f>
        <v>1</v>
      </c>
      <c r="DB893">
        <f>ROUND((ROUND(AT893*CZ893,2)*0.75),6)</f>
        <v>1.7775000000000001</v>
      </c>
      <c r="DC893">
        <f>ROUND((ROUND(AT893*AG893,2)*0.75),6)</f>
        <v>1.1625000000000001</v>
      </c>
      <c r="DD893" t="s">
        <v>3</v>
      </c>
      <c r="DE893" t="s">
        <v>3</v>
      </c>
      <c r="DF893">
        <f t="shared" si="167"/>
        <v>0</v>
      </c>
      <c r="DG893">
        <f t="shared" si="168"/>
        <v>1132.07</v>
      </c>
      <c r="DH893">
        <f t="shared" si="169"/>
        <v>738.85</v>
      </c>
      <c r="DI893">
        <f t="shared" si="170"/>
        <v>0</v>
      </c>
      <c r="DJ893">
        <f>DG893</f>
        <v>1132.07</v>
      </c>
      <c r="DK893">
        <v>0</v>
      </c>
      <c r="DL893" t="s">
        <v>3</v>
      </c>
      <c r="DM893">
        <v>0</v>
      </c>
      <c r="DN893" t="s">
        <v>3</v>
      </c>
      <c r="DO893">
        <v>0</v>
      </c>
    </row>
    <row r="894" spans="1:119" x14ac:dyDescent="0.2">
      <c r="A894">
        <f>ROW(Source!A1014)</f>
        <v>1014</v>
      </c>
      <c r="B894">
        <v>150194011</v>
      </c>
      <c r="C894">
        <v>150262444</v>
      </c>
      <c r="D894">
        <v>147282019</v>
      </c>
      <c r="E894">
        <v>35</v>
      </c>
      <c r="F894">
        <v>1</v>
      </c>
      <c r="G894">
        <v>35</v>
      </c>
      <c r="H894">
        <v>1</v>
      </c>
      <c r="I894" t="s">
        <v>727</v>
      </c>
      <c r="J894" t="s">
        <v>3</v>
      </c>
      <c r="K894" t="s">
        <v>728</v>
      </c>
      <c r="L894">
        <v>1191</v>
      </c>
      <c r="N894">
        <v>1013</v>
      </c>
      <c r="O894" t="s">
        <v>729</v>
      </c>
      <c r="P894" t="s">
        <v>729</v>
      </c>
      <c r="Q894">
        <v>1</v>
      </c>
      <c r="W894">
        <v>0</v>
      </c>
      <c r="X894">
        <v>476480486</v>
      </c>
      <c r="Y894">
        <f t="shared" ref="Y894:Y901" si="174">AT894</f>
        <v>0.16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M894">
        <v>-2</v>
      </c>
      <c r="AN894">
        <v>0</v>
      </c>
      <c r="AO894">
        <v>1</v>
      </c>
      <c r="AP894">
        <v>1</v>
      </c>
      <c r="AQ894">
        <v>0</v>
      </c>
      <c r="AR894">
        <v>0</v>
      </c>
      <c r="AS894" t="s">
        <v>3</v>
      </c>
      <c r="AT894">
        <v>0.16</v>
      </c>
      <c r="AU894" t="s">
        <v>3</v>
      </c>
      <c r="AV894">
        <v>1</v>
      </c>
      <c r="AW894">
        <v>2</v>
      </c>
      <c r="AX894">
        <v>150262447</v>
      </c>
      <c r="AY894">
        <v>1</v>
      </c>
      <c r="AZ894">
        <v>0</v>
      </c>
      <c r="BA894">
        <v>894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U894">
        <f>ROUND(AT894*Source!I1014*AH894*AL894,2)</f>
        <v>0</v>
      </c>
      <c r="CV894">
        <f>ROUND(Y894*Source!I1014,9)</f>
        <v>101.92</v>
      </c>
      <c r="CW894">
        <v>0</v>
      </c>
      <c r="CX894">
        <f>ROUND(Y894*Source!I1014,9)</f>
        <v>101.92</v>
      </c>
      <c r="CY894">
        <f>AD894</f>
        <v>0</v>
      </c>
      <c r="CZ894">
        <f>AH894</f>
        <v>0</v>
      </c>
      <c r="DA894">
        <f>AL894</f>
        <v>1</v>
      </c>
      <c r="DB894">
        <f t="shared" ref="DB894:DB901" si="175">ROUND(ROUND(AT894*CZ894,2),6)</f>
        <v>0</v>
      </c>
      <c r="DC894">
        <f t="shared" ref="DC894:DC901" si="176">ROUND(ROUND(AT894*AG894,2),6)</f>
        <v>0</v>
      </c>
      <c r="DD894" t="s">
        <v>3</v>
      </c>
      <c r="DE894" t="s">
        <v>3</v>
      </c>
      <c r="DF894">
        <f t="shared" si="167"/>
        <v>0</v>
      </c>
      <c r="DG894">
        <f t="shared" si="168"/>
        <v>0</v>
      </c>
      <c r="DH894">
        <f t="shared" si="169"/>
        <v>0</v>
      </c>
      <c r="DI894">
        <f t="shared" si="170"/>
        <v>0</v>
      </c>
      <c r="DJ894">
        <f>DI894</f>
        <v>0</v>
      </c>
      <c r="DK894">
        <v>0</v>
      </c>
      <c r="DL894" t="s">
        <v>3</v>
      </c>
      <c r="DM894">
        <v>0</v>
      </c>
      <c r="DN894" t="s">
        <v>3</v>
      </c>
      <c r="DO894">
        <v>0</v>
      </c>
    </row>
    <row r="895" spans="1:119" x14ac:dyDescent="0.2">
      <c r="A895">
        <f>ROW(Source!A1014)</f>
        <v>1014</v>
      </c>
      <c r="B895">
        <v>150194011</v>
      </c>
      <c r="C895">
        <v>150262444</v>
      </c>
      <c r="D895">
        <v>147297367</v>
      </c>
      <c r="E895">
        <v>1</v>
      </c>
      <c r="F895">
        <v>1</v>
      </c>
      <c r="G895">
        <v>35</v>
      </c>
      <c r="H895">
        <v>3</v>
      </c>
      <c r="I895" t="s">
        <v>752</v>
      </c>
      <c r="J895" t="s">
        <v>753</v>
      </c>
      <c r="K895" t="s">
        <v>754</v>
      </c>
      <c r="L895">
        <v>1346</v>
      </c>
      <c r="N895">
        <v>1009</v>
      </c>
      <c r="O895" t="s">
        <v>741</v>
      </c>
      <c r="P895" t="s">
        <v>741</v>
      </c>
      <c r="Q895">
        <v>1</v>
      </c>
      <c r="W895">
        <v>0</v>
      </c>
      <c r="X895">
        <v>-20334964</v>
      </c>
      <c r="Y895">
        <f t="shared" si="174"/>
        <v>2E-3</v>
      </c>
      <c r="AA895">
        <v>29.29</v>
      </c>
      <c r="AB895">
        <v>0</v>
      </c>
      <c r="AC895">
        <v>0</v>
      </c>
      <c r="AD895">
        <v>0</v>
      </c>
      <c r="AE895">
        <v>29.29</v>
      </c>
      <c r="AF895">
        <v>0</v>
      </c>
      <c r="AG895">
        <v>0</v>
      </c>
      <c r="AH895">
        <v>0</v>
      </c>
      <c r="AI895">
        <v>1</v>
      </c>
      <c r="AJ895">
        <v>1</v>
      </c>
      <c r="AK895">
        <v>1</v>
      </c>
      <c r="AL895">
        <v>1</v>
      </c>
      <c r="AM895">
        <v>-2</v>
      </c>
      <c r="AN895">
        <v>0</v>
      </c>
      <c r="AO895">
        <v>1</v>
      </c>
      <c r="AP895">
        <v>1</v>
      </c>
      <c r="AQ895">
        <v>0</v>
      </c>
      <c r="AR895">
        <v>0</v>
      </c>
      <c r="AS895" t="s">
        <v>3</v>
      </c>
      <c r="AT895">
        <v>2E-3</v>
      </c>
      <c r="AU895" t="s">
        <v>3</v>
      </c>
      <c r="AV895">
        <v>0</v>
      </c>
      <c r="AW895">
        <v>2</v>
      </c>
      <c r="AX895">
        <v>150262448</v>
      </c>
      <c r="AY895">
        <v>1</v>
      </c>
      <c r="AZ895">
        <v>0</v>
      </c>
      <c r="BA895">
        <v>895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V895">
        <v>0</v>
      </c>
      <c r="CW895">
        <v>0</v>
      </c>
      <c r="CX895">
        <f>ROUND(Y895*Source!I1014,9)</f>
        <v>1.274</v>
      </c>
      <c r="CY895">
        <f>AA895</f>
        <v>29.29</v>
      </c>
      <c r="CZ895">
        <f>AE895</f>
        <v>29.29</v>
      </c>
      <c r="DA895">
        <f>AI895</f>
        <v>1</v>
      </c>
      <c r="DB895">
        <f t="shared" si="175"/>
        <v>0.06</v>
      </c>
      <c r="DC895">
        <f t="shared" si="176"/>
        <v>0</v>
      </c>
      <c r="DD895" t="s">
        <v>3</v>
      </c>
      <c r="DE895" t="s">
        <v>3</v>
      </c>
      <c r="DF895">
        <f t="shared" si="167"/>
        <v>37.32</v>
      </c>
      <c r="DG895">
        <f t="shared" si="168"/>
        <v>0</v>
      </c>
      <c r="DH895">
        <f t="shared" si="169"/>
        <v>0</v>
      </c>
      <c r="DI895">
        <f t="shared" si="170"/>
        <v>0</v>
      </c>
      <c r="DJ895">
        <f>DF895</f>
        <v>37.32</v>
      </c>
      <c r="DK895">
        <v>0</v>
      </c>
      <c r="DL895" t="s">
        <v>3</v>
      </c>
      <c r="DM895">
        <v>0</v>
      </c>
      <c r="DN895" t="s">
        <v>3</v>
      </c>
      <c r="DO895">
        <v>0</v>
      </c>
    </row>
    <row r="896" spans="1:119" x14ac:dyDescent="0.2">
      <c r="A896">
        <f>ROW(Source!A1015)</f>
        <v>1015</v>
      </c>
      <c r="B896">
        <v>150194011</v>
      </c>
      <c r="C896">
        <v>150262449</v>
      </c>
      <c r="D896">
        <v>147282019</v>
      </c>
      <c r="E896">
        <v>35</v>
      </c>
      <c r="F896">
        <v>1</v>
      </c>
      <c r="G896">
        <v>35</v>
      </c>
      <c r="H896">
        <v>1</v>
      </c>
      <c r="I896" t="s">
        <v>727</v>
      </c>
      <c r="J896" t="s">
        <v>3</v>
      </c>
      <c r="K896" t="s">
        <v>728</v>
      </c>
      <c r="L896">
        <v>1191</v>
      </c>
      <c r="N896">
        <v>1013</v>
      </c>
      <c r="O896" t="s">
        <v>729</v>
      </c>
      <c r="P896" t="s">
        <v>729</v>
      </c>
      <c r="Q896">
        <v>1</v>
      </c>
      <c r="W896">
        <v>0</v>
      </c>
      <c r="X896">
        <v>476480486</v>
      </c>
      <c r="Y896">
        <f t="shared" si="174"/>
        <v>0.22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1</v>
      </c>
      <c r="AJ896">
        <v>1</v>
      </c>
      <c r="AK896">
        <v>1</v>
      </c>
      <c r="AL896">
        <v>1</v>
      </c>
      <c r="AM896">
        <v>-2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3</v>
      </c>
      <c r="AT896">
        <v>0.22</v>
      </c>
      <c r="AU896" t="s">
        <v>3</v>
      </c>
      <c r="AV896">
        <v>1</v>
      </c>
      <c r="AW896">
        <v>2</v>
      </c>
      <c r="AX896">
        <v>150262451</v>
      </c>
      <c r="AY896">
        <v>1</v>
      </c>
      <c r="AZ896">
        <v>0</v>
      </c>
      <c r="BA896">
        <v>896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U896">
        <f>ROUND(AT896*Source!I1015*AH896*AL896,2)</f>
        <v>0</v>
      </c>
      <c r="CV896">
        <f>ROUND(Y896*Source!I1015,9)</f>
        <v>140.13999999999999</v>
      </c>
      <c r="CW896">
        <v>0</v>
      </c>
      <c r="CX896">
        <f>ROUND(Y896*Source!I1015,9)</f>
        <v>140.13999999999999</v>
      </c>
      <c r="CY896">
        <f>AD896</f>
        <v>0</v>
      </c>
      <c r="CZ896">
        <f>AH896</f>
        <v>0</v>
      </c>
      <c r="DA896">
        <f>AL896</f>
        <v>1</v>
      </c>
      <c r="DB896">
        <f t="shared" si="175"/>
        <v>0</v>
      </c>
      <c r="DC896">
        <f t="shared" si="176"/>
        <v>0</v>
      </c>
      <c r="DD896" t="s">
        <v>3</v>
      </c>
      <c r="DE896" t="s">
        <v>3</v>
      </c>
      <c r="DF896">
        <f t="shared" si="167"/>
        <v>0</v>
      </c>
      <c r="DG896">
        <f t="shared" si="168"/>
        <v>0</v>
      </c>
      <c r="DH896">
        <f t="shared" si="169"/>
        <v>0</v>
      </c>
      <c r="DI896">
        <f t="shared" si="170"/>
        <v>0</v>
      </c>
      <c r="DJ896">
        <f>DI896</f>
        <v>0</v>
      </c>
      <c r="DK896">
        <v>0</v>
      </c>
      <c r="DL896" t="s">
        <v>3</v>
      </c>
      <c r="DM896">
        <v>0</v>
      </c>
      <c r="DN896" t="s">
        <v>3</v>
      </c>
      <c r="DO896">
        <v>0</v>
      </c>
    </row>
    <row r="897" spans="1:119" x14ac:dyDescent="0.2">
      <c r="A897">
        <f>ROW(Source!A1016)</f>
        <v>1016</v>
      </c>
      <c r="B897">
        <v>150194011</v>
      </c>
      <c r="C897">
        <v>150262452</v>
      </c>
      <c r="D897">
        <v>147282019</v>
      </c>
      <c r="E897">
        <v>35</v>
      </c>
      <c r="F897">
        <v>1</v>
      </c>
      <c r="G897">
        <v>35</v>
      </c>
      <c r="H897">
        <v>1</v>
      </c>
      <c r="I897" t="s">
        <v>727</v>
      </c>
      <c r="J897" t="s">
        <v>3</v>
      </c>
      <c r="K897" t="s">
        <v>728</v>
      </c>
      <c r="L897">
        <v>1191</v>
      </c>
      <c r="N897">
        <v>1013</v>
      </c>
      <c r="O897" t="s">
        <v>729</v>
      </c>
      <c r="P897" t="s">
        <v>729</v>
      </c>
      <c r="Q897">
        <v>1</v>
      </c>
      <c r="W897">
        <v>0</v>
      </c>
      <c r="X897">
        <v>476480486</v>
      </c>
      <c r="Y897">
        <f t="shared" si="174"/>
        <v>0.44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1</v>
      </c>
      <c r="AJ897">
        <v>1</v>
      </c>
      <c r="AK897">
        <v>1</v>
      </c>
      <c r="AL897">
        <v>1</v>
      </c>
      <c r="AM897">
        <v>-2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3</v>
      </c>
      <c r="AT897">
        <v>0.44</v>
      </c>
      <c r="AU897" t="s">
        <v>3</v>
      </c>
      <c r="AV897">
        <v>1</v>
      </c>
      <c r="AW897">
        <v>2</v>
      </c>
      <c r="AX897">
        <v>150262458</v>
      </c>
      <c r="AY897">
        <v>1</v>
      </c>
      <c r="AZ897">
        <v>0</v>
      </c>
      <c r="BA897">
        <v>897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U897">
        <f>ROUND(AT897*Source!I1016*AH897*AL897,2)</f>
        <v>0</v>
      </c>
      <c r="CV897">
        <f>ROUND(Y897*Source!I1016,9)</f>
        <v>280.27999999999997</v>
      </c>
      <c r="CW897">
        <v>0</v>
      </c>
      <c r="CX897">
        <f>ROUND(Y897*Source!I1016,9)</f>
        <v>280.27999999999997</v>
      </c>
      <c r="CY897">
        <f>AD897</f>
        <v>0</v>
      </c>
      <c r="CZ897">
        <f>AH897</f>
        <v>0</v>
      </c>
      <c r="DA897">
        <f>AL897</f>
        <v>1</v>
      </c>
      <c r="DB897">
        <f t="shared" si="175"/>
        <v>0</v>
      </c>
      <c r="DC897">
        <f t="shared" si="176"/>
        <v>0</v>
      </c>
      <c r="DD897" t="s">
        <v>3</v>
      </c>
      <c r="DE897" t="s">
        <v>3</v>
      </c>
      <c r="DF897">
        <f t="shared" ref="DF897:DF960" si="177">ROUND(ROUND(AE897,2)*CX897,2)</f>
        <v>0</v>
      </c>
      <c r="DG897">
        <f t="shared" ref="DG897:DG960" si="178">ROUND(ROUND(AF897,2)*CX897,2)</f>
        <v>0</v>
      </c>
      <c r="DH897">
        <f t="shared" ref="DH897:DH960" si="179">ROUND(ROUND(AG897,2)*CX897,2)</f>
        <v>0</v>
      </c>
      <c r="DI897">
        <f t="shared" ref="DI897:DI960" si="180">ROUND(ROUND(AH897,2)*CX897,2)</f>
        <v>0</v>
      </c>
      <c r="DJ897">
        <f>DI897</f>
        <v>0</v>
      </c>
      <c r="DK897">
        <v>0</v>
      </c>
      <c r="DL897" t="s">
        <v>3</v>
      </c>
      <c r="DM897">
        <v>0</v>
      </c>
      <c r="DN897" t="s">
        <v>3</v>
      </c>
      <c r="DO897">
        <v>0</v>
      </c>
    </row>
    <row r="898" spans="1:119" x14ac:dyDescent="0.2">
      <c r="A898">
        <f>ROW(Source!A1016)</f>
        <v>1016</v>
      </c>
      <c r="B898">
        <v>150194011</v>
      </c>
      <c r="C898">
        <v>150262452</v>
      </c>
      <c r="D898">
        <v>147297318</v>
      </c>
      <c r="E898">
        <v>1</v>
      </c>
      <c r="F898">
        <v>1</v>
      </c>
      <c r="G898">
        <v>35</v>
      </c>
      <c r="H898">
        <v>3</v>
      </c>
      <c r="I898" t="s">
        <v>759</v>
      </c>
      <c r="J898" t="s">
        <v>760</v>
      </c>
      <c r="K898" t="s">
        <v>761</v>
      </c>
      <c r="L898">
        <v>1346</v>
      </c>
      <c r="N898">
        <v>1009</v>
      </c>
      <c r="O898" t="s">
        <v>741</v>
      </c>
      <c r="P898" t="s">
        <v>741</v>
      </c>
      <c r="Q898">
        <v>1</v>
      </c>
      <c r="W898">
        <v>0</v>
      </c>
      <c r="X898">
        <v>1222454159</v>
      </c>
      <c r="Y898">
        <f t="shared" si="174"/>
        <v>1E-3</v>
      </c>
      <c r="AA898">
        <v>471.7</v>
      </c>
      <c r="AB898">
        <v>0</v>
      </c>
      <c r="AC898">
        <v>0</v>
      </c>
      <c r="AD898">
        <v>0</v>
      </c>
      <c r="AE898">
        <v>471.7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M898">
        <v>-2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3</v>
      </c>
      <c r="AT898">
        <v>1E-3</v>
      </c>
      <c r="AU898" t="s">
        <v>3</v>
      </c>
      <c r="AV898">
        <v>0</v>
      </c>
      <c r="AW898">
        <v>2</v>
      </c>
      <c r="AX898">
        <v>150262459</v>
      </c>
      <c r="AY898">
        <v>1</v>
      </c>
      <c r="AZ898">
        <v>0</v>
      </c>
      <c r="BA898">
        <v>898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V898">
        <v>0</v>
      </c>
      <c r="CW898">
        <v>0</v>
      </c>
      <c r="CX898">
        <f>ROUND(Y898*Source!I1016,9)</f>
        <v>0.63700000000000001</v>
      </c>
      <c r="CY898">
        <f>AA898</f>
        <v>471.7</v>
      </c>
      <c r="CZ898">
        <f>AE898</f>
        <v>471.7</v>
      </c>
      <c r="DA898">
        <f>AI898</f>
        <v>1</v>
      </c>
      <c r="DB898">
        <f t="shared" si="175"/>
        <v>0.47</v>
      </c>
      <c r="DC898">
        <f t="shared" si="176"/>
        <v>0</v>
      </c>
      <c r="DD898" t="s">
        <v>3</v>
      </c>
      <c r="DE898" t="s">
        <v>3</v>
      </c>
      <c r="DF898">
        <f t="shared" si="177"/>
        <v>300.47000000000003</v>
      </c>
      <c r="DG898">
        <f t="shared" si="178"/>
        <v>0</v>
      </c>
      <c r="DH898">
        <f t="shared" si="179"/>
        <v>0</v>
      </c>
      <c r="DI898">
        <f t="shared" si="180"/>
        <v>0</v>
      </c>
      <c r="DJ898">
        <f>DF898</f>
        <v>300.47000000000003</v>
      </c>
      <c r="DK898">
        <v>0</v>
      </c>
      <c r="DL898" t="s">
        <v>3</v>
      </c>
      <c r="DM898">
        <v>0</v>
      </c>
      <c r="DN898" t="s">
        <v>3</v>
      </c>
      <c r="DO898">
        <v>0</v>
      </c>
    </row>
    <row r="899" spans="1:119" x14ac:dyDescent="0.2">
      <c r="A899">
        <f>ROW(Source!A1016)</f>
        <v>1016</v>
      </c>
      <c r="B899">
        <v>150194011</v>
      </c>
      <c r="C899">
        <v>150262452</v>
      </c>
      <c r="D899">
        <v>147297361</v>
      </c>
      <c r="E899">
        <v>1</v>
      </c>
      <c r="F899">
        <v>1</v>
      </c>
      <c r="G899">
        <v>35</v>
      </c>
      <c r="H899">
        <v>3</v>
      </c>
      <c r="I899" t="s">
        <v>748</v>
      </c>
      <c r="J899" t="s">
        <v>749</v>
      </c>
      <c r="K899" t="s">
        <v>750</v>
      </c>
      <c r="L899">
        <v>1327</v>
      </c>
      <c r="N899">
        <v>1005</v>
      </c>
      <c r="O899" t="s">
        <v>751</v>
      </c>
      <c r="P899" t="s">
        <v>751</v>
      </c>
      <c r="Q899">
        <v>1</v>
      </c>
      <c r="W899">
        <v>0</v>
      </c>
      <c r="X899">
        <v>1402440005</v>
      </c>
      <c r="Y899">
        <f t="shared" si="174"/>
        <v>2E-3</v>
      </c>
      <c r="AA899">
        <v>48.08</v>
      </c>
      <c r="AB899">
        <v>0</v>
      </c>
      <c r="AC899">
        <v>0</v>
      </c>
      <c r="AD899">
        <v>0</v>
      </c>
      <c r="AE899">
        <v>48.08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M899">
        <v>-2</v>
      </c>
      <c r="AN899">
        <v>0</v>
      </c>
      <c r="AO899">
        <v>1</v>
      </c>
      <c r="AP899">
        <v>1</v>
      </c>
      <c r="AQ899">
        <v>0</v>
      </c>
      <c r="AR899">
        <v>0</v>
      </c>
      <c r="AS899" t="s">
        <v>3</v>
      </c>
      <c r="AT899">
        <v>2E-3</v>
      </c>
      <c r="AU899" t="s">
        <v>3</v>
      </c>
      <c r="AV899">
        <v>0</v>
      </c>
      <c r="AW899">
        <v>2</v>
      </c>
      <c r="AX899">
        <v>150262460</v>
      </c>
      <c r="AY899">
        <v>1</v>
      </c>
      <c r="AZ899">
        <v>0</v>
      </c>
      <c r="BA899">
        <v>899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V899">
        <v>0</v>
      </c>
      <c r="CW899">
        <v>0</v>
      </c>
      <c r="CX899">
        <f>ROUND(Y899*Source!I1016,9)</f>
        <v>1.274</v>
      </c>
      <c r="CY899">
        <f>AA899</f>
        <v>48.08</v>
      </c>
      <c r="CZ899">
        <f>AE899</f>
        <v>48.08</v>
      </c>
      <c r="DA899">
        <f>AI899</f>
        <v>1</v>
      </c>
      <c r="DB899">
        <f t="shared" si="175"/>
        <v>0.1</v>
      </c>
      <c r="DC899">
        <f t="shared" si="176"/>
        <v>0</v>
      </c>
      <c r="DD899" t="s">
        <v>3</v>
      </c>
      <c r="DE899" t="s">
        <v>3</v>
      </c>
      <c r="DF899">
        <f t="shared" si="177"/>
        <v>61.25</v>
      </c>
      <c r="DG899">
        <f t="shared" si="178"/>
        <v>0</v>
      </c>
      <c r="DH899">
        <f t="shared" si="179"/>
        <v>0</v>
      </c>
      <c r="DI899">
        <f t="shared" si="180"/>
        <v>0</v>
      </c>
      <c r="DJ899">
        <f>DF899</f>
        <v>61.25</v>
      </c>
      <c r="DK899">
        <v>0</v>
      </c>
      <c r="DL899" t="s">
        <v>3</v>
      </c>
      <c r="DM899">
        <v>0</v>
      </c>
      <c r="DN899" t="s">
        <v>3</v>
      </c>
      <c r="DO899">
        <v>0</v>
      </c>
    </row>
    <row r="900" spans="1:119" x14ac:dyDescent="0.2">
      <c r="A900">
        <f>ROW(Source!A1016)</f>
        <v>1016</v>
      </c>
      <c r="B900">
        <v>150194011</v>
      </c>
      <c r="C900">
        <v>150262452</v>
      </c>
      <c r="D900">
        <v>147297362</v>
      </c>
      <c r="E900">
        <v>1</v>
      </c>
      <c r="F900">
        <v>1</v>
      </c>
      <c r="G900">
        <v>35</v>
      </c>
      <c r="H900">
        <v>3</v>
      </c>
      <c r="I900" t="s">
        <v>820</v>
      </c>
      <c r="J900" t="s">
        <v>821</v>
      </c>
      <c r="K900" t="s">
        <v>822</v>
      </c>
      <c r="L900">
        <v>1346</v>
      </c>
      <c r="N900">
        <v>1009</v>
      </c>
      <c r="O900" t="s">
        <v>741</v>
      </c>
      <c r="P900" t="s">
        <v>741</v>
      </c>
      <c r="Q900">
        <v>1</v>
      </c>
      <c r="W900">
        <v>0</v>
      </c>
      <c r="X900">
        <v>-820501946</v>
      </c>
      <c r="Y900">
        <f t="shared" si="174"/>
        <v>1E-3</v>
      </c>
      <c r="AA900">
        <v>430.29</v>
      </c>
      <c r="AB900">
        <v>0</v>
      </c>
      <c r="AC900">
        <v>0</v>
      </c>
      <c r="AD900">
        <v>0</v>
      </c>
      <c r="AE900">
        <v>430.29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M900">
        <v>-2</v>
      </c>
      <c r="AN900">
        <v>0</v>
      </c>
      <c r="AO900">
        <v>1</v>
      </c>
      <c r="AP900">
        <v>1</v>
      </c>
      <c r="AQ900">
        <v>0</v>
      </c>
      <c r="AR900">
        <v>0</v>
      </c>
      <c r="AS900" t="s">
        <v>3</v>
      </c>
      <c r="AT900">
        <v>1E-3</v>
      </c>
      <c r="AU900" t="s">
        <v>3</v>
      </c>
      <c r="AV900">
        <v>0</v>
      </c>
      <c r="AW900">
        <v>2</v>
      </c>
      <c r="AX900">
        <v>150262461</v>
      </c>
      <c r="AY900">
        <v>1</v>
      </c>
      <c r="AZ900">
        <v>0</v>
      </c>
      <c r="BA900">
        <v>900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V900">
        <v>0</v>
      </c>
      <c r="CW900">
        <v>0</v>
      </c>
      <c r="CX900">
        <f>ROUND(Y900*Source!I1016,9)</f>
        <v>0.63700000000000001</v>
      </c>
      <c r="CY900">
        <f>AA900</f>
        <v>430.29</v>
      </c>
      <c r="CZ900">
        <f>AE900</f>
        <v>430.29</v>
      </c>
      <c r="DA900">
        <f>AI900</f>
        <v>1</v>
      </c>
      <c r="DB900">
        <f t="shared" si="175"/>
        <v>0.43</v>
      </c>
      <c r="DC900">
        <f t="shared" si="176"/>
        <v>0</v>
      </c>
      <c r="DD900" t="s">
        <v>3</v>
      </c>
      <c r="DE900" t="s">
        <v>3</v>
      </c>
      <c r="DF900">
        <f t="shared" si="177"/>
        <v>274.08999999999997</v>
      </c>
      <c r="DG900">
        <f t="shared" si="178"/>
        <v>0</v>
      </c>
      <c r="DH900">
        <f t="shared" si="179"/>
        <v>0</v>
      </c>
      <c r="DI900">
        <f t="shared" si="180"/>
        <v>0</v>
      </c>
      <c r="DJ900">
        <f>DF900</f>
        <v>274.08999999999997</v>
      </c>
      <c r="DK900">
        <v>0</v>
      </c>
      <c r="DL900" t="s">
        <v>3</v>
      </c>
      <c r="DM900">
        <v>0</v>
      </c>
      <c r="DN900" t="s">
        <v>3</v>
      </c>
      <c r="DO900">
        <v>0</v>
      </c>
    </row>
    <row r="901" spans="1:119" x14ac:dyDescent="0.2">
      <c r="A901">
        <f>ROW(Source!A1016)</f>
        <v>1016</v>
      </c>
      <c r="B901">
        <v>150194011</v>
      </c>
      <c r="C901">
        <v>150262452</v>
      </c>
      <c r="D901">
        <v>147306103</v>
      </c>
      <c r="E901">
        <v>1</v>
      </c>
      <c r="F901">
        <v>1</v>
      </c>
      <c r="G901">
        <v>35</v>
      </c>
      <c r="H901">
        <v>3</v>
      </c>
      <c r="I901" t="s">
        <v>823</v>
      </c>
      <c r="J901" t="s">
        <v>824</v>
      </c>
      <c r="K901" t="s">
        <v>825</v>
      </c>
      <c r="L901">
        <v>1296</v>
      </c>
      <c r="N901">
        <v>1002</v>
      </c>
      <c r="O901" t="s">
        <v>758</v>
      </c>
      <c r="P901" t="s">
        <v>758</v>
      </c>
      <c r="Q901">
        <v>1</v>
      </c>
      <c r="W901">
        <v>0</v>
      </c>
      <c r="X901">
        <v>1223570602</v>
      </c>
      <c r="Y901">
        <f t="shared" si="174"/>
        <v>1E-3</v>
      </c>
      <c r="AA901">
        <v>2040</v>
      </c>
      <c r="AB901">
        <v>0</v>
      </c>
      <c r="AC901">
        <v>0</v>
      </c>
      <c r="AD901">
        <v>0</v>
      </c>
      <c r="AE901">
        <v>2040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M901">
        <v>-2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3</v>
      </c>
      <c r="AT901">
        <v>1E-3</v>
      </c>
      <c r="AU901" t="s">
        <v>3</v>
      </c>
      <c r="AV901">
        <v>0</v>
      </c>
      <c r="AW901">
        <v>2</v>
      </c>
      <c r="AX901">
        <v>150262462</v>
      </c>
      <c r="AY901">
        <v>1</v>
      </c>
      <c r="AZ901">
        <v>0</v>
      </c>
      <c r="BA901">
        <v>901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V901">
        <v>0</v>
      </c>
      <c r="CW901">
        <v>0</v>
      </c>
      <c r="CX901">
        <f>ROUND(Y901*Source!I1016,9)</f>
        <v>0.63700000000000001</v>
      </c>
      <c r="CY901">
        <f>AA901</f>
        <v>2040</v>
      </c>
      <c r="CZ901">
        <f>AE901</f>
        <v>2040</v>
      </c>
      <c r="DA901">
        <f>AI901</f>
        <v>1</v>
      </c>
      <c r="DB901">
        <f t="shared" si="175"/>
        <v>2.04</v>
      </c>
      <c r="DC901">
        <f t="shared" si="176"/>
        <v>0</v>
      </c>
      <c r="DD901" t="s">
        <v>3</v>
      </c>
      <c r="DE901" t="s">
        <v>3</v>
      </c>
      <c r="DF901">
        <f t="shared" si="177"/>
        <v>1299.48</v>
      </c>
      <c r="DG901">
        <f t="shared" si="178"/>
        <v>0</v>
      </c>
      <c r="DH901">
        <f t="shared" si="179"/>
        <v>0</v>
      </c>
      <c r="DI901">
        <f t="shared" si="180"/>
        <v>0</v>
      </c>
      <c r="DJ901">
        <f>DF901</f>
        <v>1299.48</v>
      </c>
      <c r="DK901">
        <v>0</v>
      </c>
      <c r="DL901" t="s">
        <v>3</v>
      </c>
      <c r="DM901">
        <v>0</v>
      </c>
      <c r="DN901" t="s">
        <v>3</v>
      </c>
      <c r="DO901">
        <v>0</v>
      </c>
    </row>
    <row r="902" spans="1:119" x14ac:dyDescent="0.2">
      <c r="A902">
        <f>ROW(Source!A1017)</f>
        <v>1017</v>
      </c>
      <c r="B902">
        <v>150194011</v>
      </c>
      <c r="C902">
        <v>150198467</v>
      </c>
      <c r="D902">
        <v>147282019</v>
      </c>
      <c r="E902">
        <v>35</v>
      </c>
      <c r="F902">
        <v>1</v>
      </c>
      <c r="G902">
        <v>35</v>
      </c>
      <c r="H902">
        <v>1</v>
      </c>
      <c r="I902" t="s">
        <v>727</v>
      </c>
      <c r="J902" t="s">
        <v>3</v>
      </c>
      <c r="K902" t="s">
        <v>728</v>
      </c>
      <c r="L902">
        <v>1191</v>
      </c>
      <c r="N902">
        <v>1013</v>
      </c>
      <c r="O902" t="s">
        <v>729</v>
      </c>
      <c r="P902" t="s">
        <v>729</v>
      </c>
      <c r="Q902">
        <v>1</v>
      </c>
      <c r="W902">
        <v>0</v>
      </c>
      <c r="X902">
        <v>476480486</v>
      </c>
      <c r="Y902">
        <f>(AT902*0.7)</f>
        <v>0.32200000000000001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M902">
        <v>-2</v>
      </c>
      <c r="AN902">
        <v>0</v>
      </c>
      <c r="AO902">
        <v>1</v>
      </c>
      <c r="AP902">
        <v>1</v>
      </c>
      <c r="AQ902">
        <v>0</v>
      </c>
      <c r="AR902">
        <v>0</v>
      </c>
      <c r="AS902" t="s">
        <v>3</v>
      </c>
      <c r="AT902">
        <v>0.46</v>
      </c>
      <c r="AU902" t="s">
        <v>22</v>
      </c>
      <c r="AV902">
        <v>1</v>
      </c>
      <c r="AW902">
        <v>2</v>
      </c>
      <c r="AX902">
        <v>150198472</v>
      </c>
      <c r="AY902">
        <v>1</v>
      </c>
      <c r="AZ902">
        <v>0</v>
      </c>
      <c r="BA902">
        <v>902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U902">
        <f>ROUND(AT902*Source!I1017*AH902*AL902,2)</f>
        <v>0</v>
      </c>
      <c r="CV902">
        <f>ROUND(Y902*Source!I1017,9)</f>
        <v>5.1520000000000001</v>
      </c>
      <c r="CW902">
        <v>0</v>
      </c>
      <c r="CX902">
        <f>ROUND(Y902*Source!I1017,9)</f>
        <v>5.1520000000000001</v>
      </c>
      <c r="CY902">
        <f>AD902</f>
        <v>0</v>
      </c>
      <c r="CZ902">
        <f>AH902</f>
        <v>0</v>
      </c>
      <c r="DA902">
        <f>AL902</f>
        <v>1</v>
      </c>
      <c r="DB902">
        <f>ROUND((ROUND(AT902*CZ902,2)*0.7),6)</f>
        <v>0</v>
      </c>
      <c r="DC902">
        <f>ROUND((ROUND(AT902*AG902,2)*0.7),6)</f>
        <v>0</v>
      </c>
      <c r="DD902" t="s">
        <v>3</v>
      </c>
      <c r="DE902" t="s">
        <v>3</v>
      </c>
      <c r="DF902">
        <f t="shared" si="177"/>
        <v>0</v>
      </c>
      <c r="DG902">
        <f t="shared" si="178"/>
        <v>0</v>
      </c>
      <c r="DH902">
        <f t="shared" si="179"/>
        <v>0</v>
      </c>
      <c r="DI902">
        <f t="shared" si="180"/>
        <v>0</v>
      </c>
      <c r="DJ902">
        <f>DI902</f>
        <v>0</v>
      </c>
      <c r="DK902">
        <v>0</v>
      </c>
      <c r="DL902" t="s">
        <v>3</v>
      </c>
      <c r="DM902">
        <v>0</v>
      </c>
      <c r="DN902" t="s">
        <v>3</v>
      </c>
      <c r="DO902">
        <v>0</v>
      </c>
    </row>
    <row r="903" spans="1:119" x14ac:dyDescent="0.2">
      <c r="A903">
        <f>ROW(Source!A1017)</f>
        <v>1017</v>
      </c>
      <c r="B903">
        <v>150194011</v>
      </c>
      <c r="C903">
        <v>150198467</v>
      </c>
      <c r="D903">
        <v>147295400</v>
      </c>
      <c r="E903">
        <v>1</v>
      </c>
      <c r="F903">
        <v>1</v>
      </c>
      <c r="G903">
        <v>35</v>
      </c>
      <c r="H903">
        <v>2</v>
      </c>
      <c r="I903" t="s">
        <v>730</v>
      </c>
      <c r="J903" t="s">
        <v>829</v>
      </c>
      <c r="K903" t="s">
        <v>732</v>
      </c>
      <c r="L903">
        <v>1368</v>
      </c>
      <c r="N903">
        <v>1011</v>
      </c>
      <c r="O903" t="s">
        <v>733</v>
      </c>
      <c r="P903" t="s">
        <v>733</v>
      </c>
      <c r="Q903">
        <v>1</v>
      </c>
      <c r="W903">
        <v>0</v>
      </c>
      <c r="X903">
        <v>-253528126</v>
      </c>
      <c r="Y903">
        <f>(AT903*0.7)</f>
        <v>1.3999999999999999E-2</v>
      </c>
      <c r="AA903">
        <v>0</v>
      </c>
      <c r="AB903">
        <v>789.86</v>
      </c>
      <c r="AC903">
        <v>515.51</v>
      </c>
      <c r="AD903">
        <v>0</v>
      </c>
      <c r="AE903">
        <v>0</v>
      </c>
      <c r="AF903">
        <v>789.86</v>
      </c>
      <c r="AG903">
        <v>515.51</v>
      </c>
      <c r="AH903">
        <v>0</v>
      </c>
      <c r="AI903">
        <v>1</v>
      </c>
      <c r="AJ903">
        <v>1</v>
      </c>
      <c r="AK903">
        <v>1</v>
      </c>
      <c r="AL903">
        <v>1</v>
      </c>
      <c r="AM903">
        <v>-2</v>
      </c>
      <c r="AN903">
        <v>0</v>
      </c>
      <c r="AO903">
        <v>1</v>
      </c>
      <c r="AP903">
        <v>1</v>
      </c>
      <c r="AQ903">
        <v>0</v>
      </c>
      <c r="AR903">
        <v>0</v>
      </c>
      <c r="AS903" t="s">
        <v>3</v>
      </c>
      <c r="AT903">
        <v>0.02</v>
      </c>
      <c r="AU903" t="s">
        <v>22</v>
      </c>
      <c r="AV903">
        <v>0</v>
      </c>
      <c r="AW903">
        <v>2</v>
      </c>
      <c r="AX903">
        <v>150198473</v>
      </c>
      <c r="AY903">
        <v>1</v>
      </c>
      <c r="AZ903">
        <v>2048</v>
      </c>
      <c r="BA903">
        <v>903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V903">
        <v>0</v>
      </c>
      <c r="CW903">
        <f>ROUND(Y903*Source!I1017,9)</f>
        <v>0.224</v>
      </c>
      <c r="CX903">
        <f>ROUND(Y903*Source!I1017,9)</f>
        <v>0.224</v>
      </c>
      <c r="CY903">
        <f>AB903</f>
        <v>789.86</v>
      </c>
      <c r="CZ903">
        <f>AF903</f>
        <v>789.86</v>
      </c>
      <c r="DA903">
        <f>AJ903</f>
        <v>1</v>
      </c>
      <c r="DB903">
        <f>ROUND((ROUND(AT903*CZ903,2)*0.7),6)</f>
        <v>11.06</v>
      </c>
      <c r="DC903">
        <f>ROUND((ROUND(AT903*AG903,2)*0.7),6)</f>
        <v>7.2169999999999996</v>
      </c>
      <c r="DD903" t="s">
        <v>3</v>
      </c>
      <c r="DE903" t="s">
        <v>3</v>
      </c>
      <c r="DF903">
        <f t="shared" si="177"/>
        <v>0</v>
      </c>
      <c r="DG903">
        <f t="shared" si="178"/>
        <v>176.93</v>
      </c>
      <c r="DH903">
        <f t="shared" si="179"/>
        <v>115.47</v>
      </c>
      <c r="DI903">
        <f t="shared" si="180"/>
        <v>0</v>
      </c>
      <c r="DJ903">
        <f>DG903</f>
        <v>176.93</v>
      </c>
      <c r="DK903">
        <v>0</v>
      </c>
      <c r="DL903" t="s">
        <v>3</v>
      </c>
      <c r="DM903">
        <v>0</v>
      </c>
      <c r="DN903" t="s">
        <v>3</v>
      </c>
      <c r="DO903">
        <v>0</v>
      </c>
    </row>
    <row r="904" spans="1:119" x14ac:dyDescent="0.2">
      <c r="A904">
        <f>ROW(Source!A1017)</f>
        <v>1017</v>
      </c>
      <c r="B904">
        <v>150194011</v>
      </c>
      <c r="C904">
        <v>150198467</v>
      </c>
      <c r="D904">
        <v>147297318</v>
      </c>
      <c r="E904">
        <v>1</v>
      </c>
      <c r="F904">
        <v>1</v>
      </c>
      <c r="G904">
        <v>35</v>
      </c>
      <c r="H904">
        <v>3</v>
      </c>
      <c r="I904" t="s">
        <v>759</v>
      </c>
      <c r="J904" t="s">
        <v>839</v>
      </c>
      <c r="K904" t="s">
        <v>761</v>
      </c>
      <c r="L904">
        <v>1346</v>
      </c>
      <c r="N904">
        <v>1009</v>
      </c>
      <c r="O904" t="s">
        <v>741</v>
      </c>
      <c r="P904" t="s">
        <v>741</v>
      </c>
      <c r="Q904">
        <v>1</v>
      </c>
      <c r="W904">
        <v>0</v>
      </c>
      <c r="X904">
        <v>87370728</v>
      </c>
      <c r="Y904">
        <f>(AT904*1)</f>
        <v>2.0000000000000002E-5</v>
      </c>
      <c r="AA904">
        <v>471.7</v>
      </c>
      <c r="AB904">
        <v>0</v>
      </c>
      <c r="AC904">
        <v>0</v>
      </c>
      <c r="AD904">
        <v>0</v>
      </c>
      <c r="AE904">
        <v>471.7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M904">
        <v>-2</v>
      </c>
      <c r="AN904">
        <v>0</v>
      </c>
      <c r="AO904">
        <v>1</v>
      </c>
      <c r="AP904">
        <v>1</v>
      </c>
      <c r="AQ904">
        <v>0</v>
      </c>
      <c r="AR904">
        <v>0</v>
      </c>
      <c r="AS904" t="s">
        <v>3</v>
      </c>
      <c r="AT904">
        <v>2.0000000000000002E-5</v>
      </c>
      <c r="AU904" t="s">
        <v>21</v>
      </c>
      <c r="AV904">
        <v>0</v>
      </c>
      <c r="AW904">
        <v>2</v>
      </c>
      <c r="AX904">
        <v>150198474</v>
      </c>
      <c r="AY904">
        <v>1</v>
      </c>
      <c r="AZ904">
        <v>0</v>
      </c>
      <c r="BA904">
        <v>904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V904">
        <v>0</v>
      </c>
      <c r="CW904">
        <v>0</v>
      </c>
      <c r="CX904">
        <f>ROUND(Y904*Source!I1017,9)</f>
        <v>3.2000000000000003E-4</v>
      </c>
      <c r="CY904">
        <f>AA904</f>
        <v>471.7</v>
      </c>
      <c r="CZ904">
        <f>AE904</f>
        <v>471.7</v>
      </c>
      <c r="DA904">
        <f>AI904</f>
        <v>1</v>
      </c>
      <c r="DB904">
        <f>ROUND((ROUND(AT904*CZ904,2)*1),6)</f>
        <v>0.01</v>
      </c>
      <c r="DC904">
        <f>ROUND((ROUND(AT904*AG904,2)*1),6)</f>
        <v>0</v>
      </c>
      <c r="DD904" t="s">
        <v>3</v>
      </c>
      <c r="DE904" t="s">
        <v>3</v>
      </c>
      <c r="DF904">
        <f t="shared" si="177"/>
        <v>0.15</v>
      </c>
      <c r="DG904">
        <f t="shared" si="178"/>
        <v>0</v>
      </c>
      <c r="DH904">
        <f t="shared" si="179"/>
        <v>0</v>
      </c>
      <c r="DI904">
        <f t="shared" si="180"/>
        <v>0</v>
      </c>
      <c r="DJ904">
        <f>DF904</f>
        <v>0.15</v>
      </c>
      <c r="DK904">
        <v>0</v>
      </c>
      <c r="DL904" t="s">
        <v>3</v>
      </c>
      <c r="DM904">
        <v>0</v>
      </c>
      <c r="DN904" t="s">
        <v>3</v>
      </c>
      <c r="DO904">
        <v>0</v>
      </c>
    </row>
    <row r="905" spans="1:119" x14ac:dyDescent="0.2">
      <c r="A905">
        <f>ROW(Source!A1017)</f>
        <v>1017</v>
      </c>
      <c r="B905">
        <v>150194011</v>
      </c>
      <c r="C905">
        <v>150198467</v>
      </c>
      <c r="D905">
        <v>147297361</v>
      </c>
      <c r="E905">
        <v>1</v>
      </c>
      <c r="F905">
        <v>1</v>
      </c>
      <c r="G905">
        <v>35</v>
      </c>
      <c r="H905">
        <v>3</v>
      </c>
      <c r="I905" t="s">
        <v>748</v>
      </c>
      <c r="J905" t="s">
        <v>831</v>
      </c>
      <c r="K905" t="s">
        <v>750</v>
      </c>
      <c r="L905">
        <v>1327</v>
      </c>
      <c r="N905">
        <v>1005</v>
      </c>
      <c r="O905" t="s">
        <v>751</v>
      </c>
      <c r="P905" t="s">
        <v>751</v>
      </c>
      <c r="Q905">
        <v>1</v>
      </c>
      <c r="W905">
        <v>0</v>
      </c>
      <c r="X905">
        <v>930607803</v>
      </c>
      <c r="Y905">
        <f>(AT905*1)</f>
        <v>0.01</v>
      </c>
      <c r="AA905">
        <v>48.08</v>
      </c>
      <c r="AB905">
        <v>0</v>
      </c>
      <c r="AC905">
        <v>0</v>
      </c>
      <c r="AD905">
        <v>0</v>
      </c>
      <c r="AE905">
        <v>48.08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M905">
        <v>-2</v>
      </c>
      <c r="AN905">
        <v>0</v>
      </c>
      <c r="AO905">
        <v>1</v>
      </c>
      <c r="AP905">
        <v>1</v>
      </c>
      <c r="AQ905">
        <v>0</v>
      </c>
      <c r="AR905">
        <v>0</v>
      </c>
      <c r="AS905" t="s">
        <v>3</v>
      </c>
      <c r="AT905">
        <v>0.01</v>
      </c>
      <c r="AU905" t="s">
        <v>21</v>
      </c>
      <c r="AV905">
        <v>0</v>
      </c>
      <c r="AW905">
        <v>2</v>
      </c>
      <c r="AX905">
        <v>150198475</v>
      </c>
      <c r="AY905">
        <v>1</v>
      </c>
      <c r="AZ905">
        <v>0</v>
      </c>
      <c r="BA905">
        <v>905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V905">
        <v>0</v>
      </c>
      <c r="CW905">
        <v>0</v>
      </c>
      <c r="CX905">
        <f>ROUND(Y905*Source!I1017,9)</f>
        <v>0.16</v>
      </c>
      <c r="CY905">
        <f>AA905</f>
        <v>48.08</v>
      </c>
      <c r="CZ905">
        <f>AE905</f>
        <v>48.08</v>
      </c>
      <c r="DA905">
        <f>AI905</f>
        <v>1</v>
      </c>
      <c r="DB905">
        <f>ROUND((ROUND(AT905*CZ905,2)*1),6)</f>
        <v>0.48</v>
      </c>
      <c r="DC905">
        <f>ROUND((ROUND(AT905*AG905,2)*1),6)</f>
        <v>0</v>
      </c>
      <c r="DD905" t="s">
        <v>3</v>
      </c>
      <c r="DE905" t="s">
        <v>3</v>
      </c>
      <c r="DF905">
        <f t="shared" si="177"/>
        <v>7.69</v>
      </c>
      <c r="DG905">
        <f t="shared" si="178"/>
        <v>0</v>
      </c>
      <c r="DH905">
        <f t="shared" si="179"/>
        <v>0</v>
      </c>
      <c r="DI905">
        <f t="shared" si="180"/>
        <v>0</v>
      </c>
      <c r="DJ905">
        <f>DF905</f>
        <v>7.69</v>
      </c>
      <c r="DK905">
        <v>0</v>
      </c>
      <c r="DL905" t="s">
        <v>3</v>
      </c>
      <c r="DM905">
        <v>0</v>
      </c>
      <c r="DN905" t="s">
        <v>3</v>
      </c>
      <c r="DO905">
        <v>0</v>
      </c>
    </row>
    <row r="906" spans="1:119" x14ac:dyDescent="0.2">
      <c r="A906">
        <f>ROW(Source!A1018)</f>
        <v>1018</v>
      </c>
      <c r="B906">
        <v>150194011</v>
      </c>
      <c r="C906">
        <v>150198476</v>
      </c>
      <c r="D906">
        <v>147282019</v>
      </c>
      <c r="E906">
        <v>35</v>
      </c>
      <c r="F906">
        <v>1</v>
      </c>
      <c r="G906">
        <v>35</v>
      </c>
      <c r="H906">
        <v>1</v>
      </c>
      <c r="I906" t="s">
        <v>727</v>
      </c>
      <c r="J906" t="s">
        <v>3</v>
      </c>
      <c r="K906" t="s">
        <v>728</v>
      </c>
      <c r="L906">
        <v>1191</v>
      </c>
      <c r="N906">
        <v>1013</v>
      </c>
      <c r="O906" t="s">
        <v>729</v>
      </c>
      <c r="P906" t="s">
        <v>729</v>
      </c>
      <c r="Q906">
        <v>1</v>
      </c>
      <c r="W906">
        <v>0</v>
      </c>
      <c r="X906">
        <v>476480486</v>
      </c>
      <c r="Y906">
        <f>(AT906*0.75)</f>
        <v>4.4999999999999998E-2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M906">
        <v>-2</v>
      </c>
      <c r="AN906">
        <v>0</v>
      </c>
      <c r="AO906">
        <v>1</v>
      </c>
      <c r="AP906">
        <v>1</v>
      </c>
      <c r="AQ906">
        <v>0</v>
      </c>
      <c r="AR906">
        <v>0</v>
      </c>
      <c r="AS906" t="s">
        <v>3</v>
      </c>
      <c r="AT906">
        <v>0.06</v>
      </c>
      <c r="AU906" t="s">
        <v>67</v>
      </c>
      <c r="AV906">
        <v>1</v>
      </c>
      <c r="AW906">
        <v>2</v>
      </c>
      <c r="AX906">
        <v>150198479</v>
      </c>
      <c r="AY906">
        <v>1</v>
      </c>
      <c r="AZ906">
        <v>0</v>
      </c>
      <c r="BA906">
        <v>906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U906">
        <f>ROUND(AT906*Source!I1018*AH906*AL906,2)</f>
        <v>0</v>
      </c>
      <c r="CV906">
        <f>ROUND(Y906*Source!I1018,9)</f>
        <v>0.72</v>
      </c>
      <c r="CW906">
        <v>0</v>
      </c>
      <c r="CX906">
        <f>ROUND(Y906*Source!I1018,9)</f>
        <v>0.72</v>
      </c>
      <c r="CY906">
        <f>AD906</f>
        <v>0</v>
      </c>
      <c r="CZ906">
        <f>AH906</f>
        <v>0</v>
      </c>
      <c r="DA906">
        <f>AL906</f>
        <v>1</v>
      </c>
      <c r="DB906">
        <f>ROUND((ROUND(AT906*CZ906,2)*0.75),6)</f>
        <v>0</v>
      </c>
      <c r="DC906">
        <f>ROUND((ROUND(AT906*AG906,2)*0.75),6)</f>
        <v>0</v>
      </c>
      <c r="DD906" t="s">
        <v>3</v>
      </c>
      <c r="DE906" t="s">
        <v>3</v>
      </c>
      <c r="DF906">
        <f t="shared" si="177"/>
        <v>0</v>
      </c>
      <c r="DG906">
        <f t="shared" si="178"/>
        <v>0</v>
      </c>
      <c r="DH906">
        <f t="shared" si="179"/>
        <v>0</v>
      </c>
      <c r="DI906">
        <f t="shared" si="180"/>
        <v>0</v>
      </c>
      <c r="DJ906">
        <f>DI906</f>
        <v>0</v>
      </c>
      <c r="DK906">
        <v>0</v>
      </c>
      <c r="DL906" t="s">
        <v>3</v>
      </c>
      <c r="DM906">
        <v>0</v>
      </c>
      <c r="DN906" t="s">
        <v>3</v>
      </c>
      <c r="DO906">
        <v>0</v>
      </c>
    </row>
    <row r="907" spans="1:119" x14ac:dyDescent="0.2">
      <c r="A907">
        <f>ROW(Source!A1018)</f>
        <v>1018</v>
      </c>
      <c r="B907">
        <v>150194011</v>
      </c>
      <c r="C907">
        <v>150198476</v>
      </c>
      <c r="D907">
        <v>147295400</v>
      </c>
      <c r="E907">
        <v>1</v>
      </c>
      <c r="F907">
        <v>1</v>
      </c>
      <c r="G907">
        <v>35</v>
      </c>
      <c r="H907">
        <v>2</v>
      </c>
      <c r="I907" t="s">
        <v>730</v>
      </c>
      <c r="J907" t="s">
        <v>829</v>
      </c>
      <c r="K907" t="s">
        <v>732</v>
      </c>
      <c r="L907">
        <v>1368</v>
      </c>
      <c r="N907">
        <v>1011</v>
      </c>
      <c r="O907" t="s">
        <v>733</v>
      </c>
      <c r="P907" t="s">
        <v>733</v>
      </c>
      <c r="Q907">
        <v>1</v>
      </c>
      <c r="W907">
        <v>0</v>
      </c>
      <c r="X907">
        <v>-253528126</v>
      </c>
      <c r="Y907">
        <f>(AT907*0.75)</f>
        <v>2.2500000000000003E-3</v>
      </c>
      <c r="AA907">
        <v>0</v>
      </c>
      <c r="AB907">
        <v>789.86</v>
      </c>
      <c r="AC907">
        <v>515.51</v>
      </c>
      <c r="AD907">
        <v>0</v>
      </c>
      <c r="AE907">
        <v>0</v>
      </c>
      <c r="AF907">
        <v>789.86</v>
      </c>
      <c r="AG907">
        <v>515.51</v>
      </c>
      <c r="AH907">
        <v>0</v>
      </c>
      <c r="AI907">
        <v>1</v>
      </c>
      <c r="AJ907">
        <v>1</v>
      </c>
      <c r="AK907">
        <v>1</v>
      </c>
      <c r="AL907">
        <v>1</v>
      </c>
      <c r="AM907">
        <v>-2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3</v>
      </c>
      <c r="AT907">
        <v>3.0000000000000001E-3</v>
      </c>
      <c r="AU907" t="s">
        <v>67</v>
      </c>
      <c r="AV907">
        <v>0</v>
      </c>
      <c r="AW907">
        <v>2</v>
      </c>
      <c r="AX907">
        <v>150198480</v>
      </c>
      <c r="AY907">
        <v>1</v>
      </c>
      <c r="AZ907">
        <v>2048</v>
      </c>
      <c r="BA907">
        <v>907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V907">
        <v>0</v>
      </c>
      <c r="CW907">
        <f>ROUND(Y907*Source!I1018,9)</f>
        <v>3.5999999999999997E-2</v>
      </c>
      <c r="CX907">
        <f>ROUND(Y907*Source!I1018,9)</f>
        <v>3.5999999999999997E-2</v>
      </c>
      <c r="CY907">
        <f>AB907</f>
        <v>789.86</v>
      </c>
      <c r="CZ907">
        <f>AF907</f>
        <v>789.86</v>
      </c>
      <c r="DA907">
        <f>AJ907</f>
        <v>1</v>
      </c>
      <c r="DB907">
        <f>ROUND((ROUND(AT907*CZ907,2)*0.75),6)</f>
        <v>1.7775000000000001</v>
      </c>
      <c r="DC907">
        <f>ROUND((ROUND(AT907*AG907,2)*0.75),6)</f>
        <v>1.1625000000000001</v>
      </c>
      <c r="DD907" t="s">
        <v>3</v>
      </c>
      <c r="DE907" t="s">
        <v>3</v>
      </c>
      <c r="DF907">
        <f t="shared" si="177"/>
        <v>0</v>
      </c>
      <c r="DG907">
        <f t="shared" si="178"/>
        <v>28.43</v>
      </c>
      <c r="DH907">
        <f t="shared" si="179"/>
        <v>18.559999999999999</v>
      </c>
      <c r="DI907">
        <f t="shared" si="180"/>
        <v>0</v>
      </c>
      <c r="DJ907">
        <f>DG907</f>
        <v>28.43</v>
      </c>
      <c r="DK907">
        <v>0</v>
      </c>
      <c r="DL907" t="s">
        <v>3</v>
      </c>
      <c r="DM907">
        <v>0</v>
      </c>
      <c r="DN907" t="s">
        <v>3</v>
      </c>
      <c r="DO907">
        <v>0</v>
      </c>
    </row>
    <row r="908" spans="1:119" x14ac:dyDescent="0.2">
      <c r="A908">
        <f>ROW(Source!A1019)</f>
        <v>1019</v>
      </c>
      <c r="B908">
        <v>150194011</v>
      </c>
      <c r="C908">
        <v>150198482</v>
      </c>
      <c r="D908">
        <v>147282019</v>
      </c>
      <c r="E908">
        <v>35</v>
      </c>
      <c r="F908">
        <v>1</v>
      </c>
      <c r="G908">
        <v>35</v>
      </c>
      <c r="H908">
        <v>1</v>
      </c>
      <c r="I908" t="s">
        <v>727</v>
      </c>
      <c r="J908" t="s">
        <v>3</v>
      </c>
      <c r="K908" t="s">
        <v>728</v>
      </c>
      <c r="L908">
        <v>1191</v>
      </c>
      <c r="N908">
        <v>1013</v>
      </c>
      <c r="O908" t="s">
        <v>729</v>
      </c>
      <c r="P908" t="s">
        <v>729</v>
      </c>
      <c r="Q908">
        <v>1</v>
      </c>
      <c r="W908">
        <v>0</v>
      </c>
      <c r="X908">
        <v>476480486</v>
      </c>
      <c r="Y908">
        <f>AT908</f>
        <v>0.72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M908">
        <v>-2</v>
      </c>
      <c r="AN908">
        <v>0</v>
      </c>
      <c r="AO908">
        <v>1</v>
      </c>
      <c r="AP908">
        <v>1</v>
      </c>
      <c r="AQ908">
        <v>0</v>
      </c>
      <c r="AR908">
        <v>0</v>
      </c>
      <c r="AS908" t="s">
        <v>3</v>
      </c>
      <c r="AT908">
        <v>0.72</v>
      </c>
      <c r="AU908" t="s">
        <v>3</v>
      </c>
      <c r="AV908">
        <v>1</v>
      </c>
      <c r="AW908">
        <v>2</v>
      </c>
      <c r="AX908">
        <v>150198487</v>
      </c>
      <c r="AY908">
        <v>1</v>
      </c>
      <c r="AZ908">
        <v>0</v>
      </c>
      <c r="BA908">
        <v>908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U908">
        <f>ROUND(AT908*Source!I1019*AH908*AL908,2)</f>
        <v>0</v>
      </c>
      <c r="CV908">
        <f>ROUND(Y908*Source!I1019,9)</f>
        <v>0.72</v>
      </c>
      <c r="CW908">
        <v>0</v>
      </c>
      <c r="CX908">
        <f>ROUND(Y908*Source!I1019,9)</f>
        <v>0.72</v>
      </c>
      <c r="CY908">
        <f>AD908</f>
        <v>0</v>
      </c>
      <c r="CZ908">
        <f>AH908</f>
        <v>0</v>
      </c>
      <c r="DA908">
        <f>AL908</f>
        <v>1</v>
      </c>
      <c r="DB908">
        <f>ROUND(ROUND(AT908*CZ908,2),6)</f>
        <v>0</v>
      </c>
      <c r="DC908">
        <f>ROUND(ROUND(AT908*AG908,2),6)</f>
        <v>0</v>
      </c>
      <c r="DD908" t="s">
        <v>3</v>
      </c>
      <c r="DE908" t="s">
        <v>3</v>
      </c>
      <c r="DF908">
        <f t="shared" si="177"/>
        <v>0</v>
      </c>
      <c r="DG908">
        <f t="shared" si="178"/>
        <v>0</v>
      </c>
      <c r="DH908">
        <f t="shared" si="179"/>
        <v>0</v>
      </c>
      <c r="DI908">
        <f t="shared" si="180"/>
        <v>0</v>
      </c>
      <c r="DJ908">
        <f>DI908</f>
        <v>0</v>
      </c>
      <c r="DK908">
        <v>0</v>
      </c>
      <c r="DL908" t="s">
        <v>3</v>
      </c>
      <c r="DM908">
        <v>0</v>
      </c>
      <c r="DN908" t="s">
        <v>3</v>
      </c>
      <c r="DO908">
        <v>0</v>
      </c>
    </row>
    <row r="909" spans="1:119" x14ac:dyDescent="0.2">
      <c r="A909">
        <f>ROW(Source!A1019)</f>
        <v>1019</v>
      </c>
      <c r="B909">
        <v>150194011</v>
      </c>
      <c r="C909">
        <v>150198482</v>
      </c>
      <c r="D909">
        <v>147297319</v>
      </c>
      <c r="E909">
        <v>1</v>
      </c>
      <c r="F909">
        <v>1</v>
      </c>
      <c r="G909">
        <v>35</v>
      </c>
      <c r="H909">
        <v>3</v>
      </c>
      <c r="I909" t="s">
        <v>738</v>
      </c>
      <c r="J909" t="s">
        <v>739</v>
      </c>
      <c r="K909" t="s">
        <v>740</v>
      </c>
      <c r="L909">
        <v>1346</v>
      </c>
      <c r="N909">
        <v>1009</v>
      </c>
      <c r="O909" t="s">
        <v>741</v>
      </c>
      <c r="P909" t="s">
        <v>741</v>
      </c>
      <c r="Q909">
        <v>1</v>
      </c>
      <c r="W909">
        <v>0</v>
      </c>
      <c r="X909">
        <v>1286462142</v>
      </c>
      <c r="Y909">
        <f>AT909</f>
        <v>5.0000000000000001E-4</v>
      </c>
      <c r="AA909">
        <v>412.97</v>
      </c>
      <c r="AB909">
        <v>0</v>
      </c>
      <c r="AC909">
        <v>0</v>
      </c>
      <c r="AD909">
        <v>0</v>
      </c>
      <c r="AE909">
        <v>412.97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M909">
        <v>-2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3</v>
      </c>
      <c r="AT909">
        <v>5.0000000000000001E-4</v>
      </c>
      <c r="AU909" t="s">
        <v>3</v>
      </c>
      <c r="AV909">
        <v>0</v>
      </c>
      <c r="AW909">
        <v>2</v>
      </c>
      <c r="AX909">
        <v>150198488</v>
      </c>
      <c r="AY909">
        <v>1</v>
      </c>
      <c r="AZ909">
        <v>0</v>
      </c>
      <c r="BA909">
        <v>909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V909">
        <v>0</v>
      </c>
      <c r="CW909">
        <v>0</v>
      </c>
      <c r="CX909">
        <f>ROUND(Y909*Source!I1019,9)</f>
        <v>5.0000000000000001E-4</v>
      </c>
      <c r="CY909">
        <f>AA909</f>
        <v>412.97</v>
      </c>
      <c r="CZ909">
        <f>AE909</f>
        <v>412.97</v>
      </c>
      <c r="DA909">
        <f>AI909</f>
        <v>1</v>
      </c>
      <c r="DB909">
        <f>ROUND(ROUND(AT909*CZ909,2),6)</f>
        <v>0.21</v>
      </c>
      <c r="DC909">
        <f>ROUND(ROUND(AT909*AG909,2),6)</f>
        <v>0</v>
      </c>
      <c r="DD909" t="s">
        <v>3</v>
      </c>
      <c r="DE909" t="s">
        <v>3</v>
      </c>
      <c r="DF909">
        <f t="shared" si="177"/>
        <v>0.21</v>
      </c>
      <c r="DG909">
        <f t="shared" si="178"/>
        <v>0</v>
      </c>
      <c r="DH909">
        <f t="shared" si="179"/>
        <v>0</v>
      </c>
      <c r="DI909">
        <f t="shared" si="180"/>
        <v>0</v>
      </c>
      <c r="DJ909">
        <f>DF909</f>
        <v>0.21</v>
      </c>
      <c r="DK909">
        <v>0</v>
      </c>
      <c r="DL909" t="s">
        <v>3</v>
      </c>
      <c r="DM909">
        <v>0</v>
      </c>
      <c r="DN909" t="s">
        <v>3</v>
      </c>
      <c r="DO909">
        <v>0</v>
      </c>
    </row>
    <row r="910" spans="1:119" x14ac:dyDescent="0.2">
      <c r="A910">
        <f>ROW(Source!A1019)</f>
        <v>1019</v>
      </c>
      <c r="B910">
        <v>150194011</v>
      </c>
      <c r="C910">
        <v>150198482</v>
      </c>
      <c r="D910">
        <v>147297361</v>
      </c>
      <c r="E910">
        <v>1</v>
      </c>
      <c r="F910">
        <v>1</v>
      </c>
      <c r="G910">
        <v>35</v>
      </c>
      <c r="H910">
        <v>3</v>
      </c>
      <c r="I910" t="s">
        <v>748</v>
      </c>
      <c r="J910" t="s">
        <v>749</v>
      </c>
      <c r="K910" t="s">
        <v>750</v>
      </c>
      <c r="L910">
        <v>1327</v>
      </c>
      <c r="N910">
        <v>1005</v>
      </c>
      <c r="O910" t="s">
        <v>751</v>
      </c>
      <c r="P910" t="s">
        <v>751</v>
      </c>
      <c r="Q910">
        <v>1</v>
      </c>
      <c r="W910">
        <v>0</v>
      </c>
      <c r="X910">
        <v>1402440005</v>
      </c>
      <c r="Y910">
        <f>AT910</f>
        <v>0.05</v>
      </c>
      <c r="AA910">
        <v>48.08</v>
      </c>
      <c r="AB910">
        <v>0</v>
      </c>
      <c r="AC910">
        <v>0</v>
      </c>
      <c r="AD910">
        <v>0</v>
      </c>
      <c r="AE910">
        <v>48.08</v>
      </c>
      <c r="AF910">
        <v>0</v>
      </c>
      <c r="AG910">
        <v>0</v>
      </c>
      <c r="AH910">
        <v>0</v>
      </c>
      <c r="AI910">
        <v>1</v>
      </c>
      <c r="AJ910">
        <v>1</v>
      </c>
      <c r="AK910">
        <v>1</v>
      </c>
      <c r="AL910">
        <v>1</v>
      </c>
      <c r="AM910">
        <v>-2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3</v>
      </c>
      <c r="AT910">
        <v>0.05</v>
      </c>
      <c r="AU910" t="s">
        <v>3</v>
      </c>
      <c r="AV910">
        <v>0</v>
      </c>
      <c r="AW910">
        <v>2</v>
      </c>
      <c r="AX910">
        <v>150198489</v>
      </c>
      <c r="AY910">
        <v>1</v>
      </c>
      <c r="AZ910">
        <v>0</v>
      </c>
      <c r="BA910">
        <v>910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V910">
        <v>0</v>
      </c>
      <c r="CW910">
        <v>0</v>
      </c>
      <c r="CX910">
        <f>ROUND(Y910*Source!I1019,9)</f>
        <v>0.05</v>
      </c>
      <c r="CY910">
        <f>AA910</f>
        <v>48.08</v>
      </c>
      <c r="CZ910">
        <f>AE910</f>
        <v>48.08</v>
      </c>
      <c r="DA910">
        <f>AI910</f>
        <v>1</v>
      </c>
      <c r="DB910">
        <f>ROUND(ROUND(AT910*CZ910,2),6)</f>
        <v>2.4</v>
      </c>
      <c r="DC910">
        <f>ROUND(ROUND(AT910*AG910,2),6)</f>
        <v>0</v>
      </c>
      <c r="DD910" t="s">
        <v>3</v>
      </c>
      <c r="DE910" t="s">
        <v>3</v>
      </c>
      <c r="DF910">
        <f t="shared" si="177"/>
        <v>2.4</v>
      </c>
      <c r="DG910">
        <f t="shared" si="178"/>
        <v>0</v>
      </c>
      <c r="DH910">
        <f t="shared" si="179"/>
        <v>0</v>
      </c>
      <c r="DI910">
        <f t="shared" si="180"/>
        <v>0</v>
      </c>
      <c r="DJ910">
        <f>DF910</f>
        <v>2.4</v>
      </c>
      <c r="DK910">
        <v>0</v>
      </c>
      <c r="DL910" t="s">
        <v>3</v>
      </c>
      <c r="DM910">
        <v>0</v>
      </c>
      <c r="DN910" t="s">
        <v>3</v>
      </c>
      <c r="DO910">
        <v>0</v>
      </c>
    </row>
    <row r="911" spans="1:119" x14ac:dyDescent="0.2">
      <c r="A911">
        <f>ROW(Source!A1019)</f>
        <v>1019</v>
      </c>
      <c r="B911">
        <v>150194011</v>
      </c>
      <c r="C911">
        <v>150198482</v>
      </c>
      <c r="D911">
        <v>147297367</v>
      </c>
      <c r="E911">
        <v>1</v>
      </c>
      <c r="F911">
        <v>1</v>
      </c>
      <c r="G911">
        <v>35</v>
      </c>
      <c r="H911">
        <v>3</v>
      </c>
      <c r="I911" t="s">
        <v>752</v>
      </c>
      <c r="J911" t="s">
        <v>753</v>
      </c>
      <c r="K911" t="s">
        <v>754</v>
      </c>
      <c r="L911">
        <v>1346</v>
      </c>
      <c r="N911">
        <v>1009</v>
      </c>
      <c r="O911" t="s">
        <v>741</v>
      </c>
      <c r="P911" t="s">
        <v>741</v>
      </c>
      <c r="Q911">
        <v>1</v>
      </c>
      <c r="W911">
        <v>0</v>
      </c>
      <c r="X911">
        <v>-20334964</v>
      </c>
      <c r="Y911">
        <f>AT911</f>
        <v>0.05</v>
      </c>
      <c r="AA911">
        <v>29.29</v>
      </c>
      <c r="AB911">
        <v>0</v>
      </c>
      <c r="AC911">
        <v>0</v>
      </c>
      <c r="AD911">
        <v>0</v>
      </c>
      <c r="AE911">
        <v>29.29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1</v>
      </c>
      <c r="AL911">
        <v>1</v>
      </c>
      <c r="AM911">
        <v>-2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3</v>
      </c>
      <c r="AT911">
        <v>0.05</v>
      </c>
      <c r="AU911" t="s">
        <v>3</v>
      </c>
      <c r="AV911">
        <v>0</v>
      </c>
      <c r="AW911">
        <v>2</v>
      </c>
      <c r="AX911">
        <v>150198490</v>
      </c>
      <c r="AY911">
        <v>1</v>
      </c>
      <c r="AZ911">
        <v>0</v>
      </c>
      <c r="BA911">
        <v>911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V911">
        <v>0</v>
      </c>
      <c r="CW911">
        <v>0</v>
      </c>
      <c r="CX911">
        <f>ROUND(Y911*Source!I1019,9)</f>
        <v>0.05</v>
      </c>
      <c r="CY911">
        <f>AA911</f>
        <v>29.29</v>
      </c>
      <c r="CZ911">
        <f>AE911</f>
        <v>29.29</v>
      </c>
      <c r="DA911">
        <f>AI911</f>
        <v>1</v>
      </c>
      <c r="DB911">
        <f>ROUND(ROUND(AT911*CZ911,2),6)</f>
        <v>1.46</v>
      </c>
      <c r="DC911">
        <f>ROUND(ROUND(AT911*AG911,2),6)</f>
        <v>0</v>
      </c>
      <c r="DD911" t="s">
        <v>3</v>
      </c>
      <c r="DE911" t="s">
        <v>3</v>
      </c>
      <c r="DF911">
        <f t="shared" si="177"/>
        <v>1.46</v>
      </c>
      <c r="DG911">
        <f t="shared" si="178"/>
        <v>0</v>
      </c>
      <c r="DH911">
        <f t="shared" si="179"/>
        <v>0</v>
      </c>
      <c r="DI911">
        <f t="shared" si="180"/>
        <v>0</v>
      </c>
      <c r="DJ911">
        <f>DF911</f>
        <v>1.46</v>
      </c>
      <c r="DK911">
        <v>0</v>
      </c>
      <c r="DL911" t="s">
        <v>3</v>
      </c>
      <c r="DM911">
        <v>0</v>
      </c>
      <c r="DN911" t="s">
        <v>3</v>
      </c>
      <c r="DO911">
        <v>0</v>
      </c>
    </row>
    <row r="912" spans="1:119" x14ac:dyDescent="0.2">
      <c r="A912">
        <f>ROW(Source!A1020)</f>
        <v>1020</v>
      </c>
      <c r="B912">
        <v>150194011</v>
      </c>
      <c r="C912">
        <v>150198492</v>
      </c>
      <c r="D912">
        <v>147282019</v>
      </c>
      <c r="E912">
        <v>35</v>
      </c>
      <c r="F912">
        <v>1</v>
      </c>
      <c r="G912">
        <v>35</v>
      </c>
      <c r="H912">
        <v>1</v>
      </c>
      <c r="I912" t="s">
        <v>727</v>
      </c>
      <c r="J912" t="s">
        <v>3</v>
      </c>
      <c r="K912" t="s">
        <v>728</v>
      </c>
      <c r="L912">
        <v>1191</v>
      </c>
      <c r="N912">
        <v>1013</v>
      </c>
      <c r="O912" t="s">
        <v>729</v>
      </c>
      <c r="P912" t="s">
        <v>729</v>
      </c>
      <c r="Q912">
        <v>1</v>
      </c>
      <c r="W912">
        <v>0</v>
      </c>
      <c r="X912">
        <v>476480486</v>
      </c>
      <c r="Y912">
        <f t="shared" ref="Y912:Y917" si="181">(AT912*11)</f>
        <v>2.2000000000000002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1</v>
      </c>
      <c r="AJ912">
        <v>1</v>
      </c>
      <c r="AK912">
        <v>1</v>
      </c>
      <c r="AL912">
        <v>1</v>
      </c>
      <c r="AM912">
        <v>-2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3</v>
      </c>
      <c r="AT912">
        <v>0.2</v>
      </c>
      <c r="AU912" t="s">
        <v>33</v>
      </c>
      <c r="AV912">
        <v>1</v>
      </c>
      <c r="AW912">
        <v>2</v>
      </c>
      <c r="AX912">
        <v>150198496</v>
      </c>
      <c r="AY912">
        <v>1</v>
      </c>
      <c r="AZ912">
        <v>0</v>
      </c>
      <c r="BA912">
        <v>912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U912">
        <f>ROUND(AT912*Source!I1020*AH912*AL912,2)</f>
        <v>0</v>
      </c>
      <c r="CV912">
        <f>ROUND(Y912*Source!I1020,9)</f>
        <v>2.2000000000000002</v>
      </c>
      <c r="CW912">
        <v>0</v>
      </c>
      <c r="CX912">
        <f>ROUND(Y912*Source!I1020,9)</f>
        <v>2.2000000000000002</v>
      </c>
      <c r="CY912">
        <f>AD912</f>
        <v>0</v>
      </c>
      <c r="CZ912">
        <f>AH912</f>
        <v>0</v>
      </c>
      <c r="DA912">
        <f>AL912</f>
        <v>1</v>
      </c>
      <c r="DB912">
        <f t="shared" ref="DB912:DB917" si="182">ROUND((ROUND(AT912*CZ912,2)*11),6)</f>
        <v>0</v>
      </c>
      <c r="DC912">
        <f t="shared" ref="DC912:DC917" si="183">ROUND((ROUND(AT912*AG912,2)*11),6)</f>
        <v>0</v>
      </c>
      <c r="DD912" t="s">
        <v>3</v>
      </c>
      <c r="DE912" t="s">
        <v>3</v>
      </c>
      <c r="DF912">
        <f t="shared" si="177"/>
        <v>0</v>
      </c>
      <c r="DG912">
        <f t="shared" si="178"/>
        <v>0</v>
      </c>
      <c r="DH912">
        <f t="shared" si="179"/>
        <v>0</v>
      </c>
      <c r="DI912">
        <f t="shared" si="180"/>
        <v>0</v>
      </c>
      <c r="DJ912">
        <f>DI912</f>
        <v>0</v>
      </c>
      <c r="DK912">
        <v>0</v>
      </c>
      <c r="DL912" t="s">
        <v>3</v>
      </c>
      <c r="DM912">
        <v>0</v>
      </c>
      <c r="DN912" t="s">
        <v>3</v>
      </c>
      <c r="DO912">
        <v>0</v>
      </c>
    </row>
    <row r="913" spans="1:119" x14ac:dyDescent="0.2">
      <c r="A913">
        <f>ROW(Source!A1020)</f>
        <v>1020</v>
      </c>
      <c r="B913">
        <v>150194011</v>
      </c>
      <c r="C913">
        <v>150198492</v>
      </c>
      <c r="D913">
        <v>147297361</v>
      </c>
      <c r="E913">
        <v>1</v>
      </c>
      <c r="F913">
        <v>1</v>
      </c>
      <c r="G913">
        <v>35</v>
      </c>
      <c r="H913">
        <v>3</v>
      </c>
      <c r="I913" t="s">
        <v>748</v>
      </c>
      <c r="J913" t="s">
        <v>749</v>
      </c>
      <c r="K913" t="s">
        <v>750</v>
      </c>
      <c r="L913">
        <v>1327</v>
      </c>
      <c r="N913">
        <v>1005</v>
      </c>
      <c r="O913" t="s">
        <v>751</v>
      </c>
      <c r="P913" t="s">
        <v>751</v>
      </c>
      <c r="Q913">
        <v>1</v>
      </c>
      <c r="W913">
        <v>0</v>
      </c>
      <c r="X913">
        <v>1402440005</v>
      </c>
      <c r="Y913">
        <f t="shared" si="181"/>
        <v>1.1000000000000001</v>
      </c>
      <c r="AA913">
        <v>48.08</v>
      </c>
      <c r="AB913">
        <v>0</v>
      </c>
      <c r="AC913">
        <v>0</v>
      </c>
      <c r="AD913">
        <v>0</v>
      </c>
      <c r="AE913">
        <v>48.08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1</v>
      </c>
      <c r="AL913">
        <v>1</v>
      </c>
      <c r="AM913">
        <v>-2</v>
      </c>
      <c r="AN913">
        <v>0</v>
      </c>
      <c r="AO913">
        <v>1</v>
      </c>
      <c r="AP913">
        <v>1</v>
      </c>
      <c r="AQ913">
        <v>0</v>
      </c>
      <c r="AR913">
        <v>0</v>
      </c>
      <c r="AS913" t="s">
        <v>3</v>
      </c>
      <c r="AT913">
        <v>0.1</v>
      </c>
      <c r="AU913" t="s">
        <v>33</v>
      </c>
      <c r="AV913">
        <v>0</v>
      </c>
      <c r="AW913">
        <v>2</v>
      </c>
      <c r="AX913">
        <v>150198497</v>
      </c>
      <c r="AY913">
        <v>1</v>
      </c>
      <c r="AZ913">
        <v>0</v>
      </c>
      <c r="BA913">
        <v>913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V913">
        <v>0</v>
      </c>
      <c r="CW913">
        <v>0</v>
      </c>
      <c r="CX913">
        <f>ROUND(Y913*Source!I1020,9)</f>
        <v>1.1000000000000001</v>
      </c>
      <c r="CY913">
        <f>AA913</f>
        <v>48.08</v>
      </c>
      <c r="CZ913">
        <f>AE913</f>
        <v>48.08</v>
      </c>
      <c r="DA913">
        <f>AI913</f>
        <v>1</v>
      </c>
      <c r="DB913">
        <f t="shared" si="182"/>
        <v>52.91</v>
      </c>
      <c r="DC913">
        <f t="shared" si="183"/>
        <v>0</v>
      </c>
      <c r="DD913" t="s">
        <v>3</v>
      </c>
      <c r="DE913" t="s">
        <v>3</v>
      </c>
      <c r="DF913">
        <f t="shared" si="177"/>
        <v>52.89</v>
      </c>
      <c r="DG913">
        <f t="shared" si="178"/>
        <v>0</v>
      </c>
      <c r="DH913">
        <f t="shared" si="179"/>
        <v>0</v>
      </c>
      <c r="DI913">
        <f t="shared" si="180"/>
        <v>0</v>
      </c>
      <c r="DJ913">
        <f>DF913</f>
        <v>52.89</v>
      </c>
      <c r="DK913">
        <v>0</v>
      </c>
      <c r="DL913" t="s">
        <v>3</v>
      </c>
      <c r="DM913">
        <v>0</v>
      </c>
      <c r="DN913" t="s">
        <v>3</v>
      </c>
      <c r="DO913">
        <v>0</v>
      </c>
    </row>
    <row r="914" spans="1:119" x14ac:dyDescent="0.2">
      <c r="A914">
        <f>ROW(Source!A1020)</f>
        <v>1020</v>
      </c>
      <c r="B914">
        <v>150194011</v>
      </c>
      <c r="C914">
        <v>150198492</v>
      </c>
      <c r="D914">
        <v>147297367</v>
      </c>
      <c r="E914">
        <v>1</v>
      </c>
      <c r="F914">
        <v>1</v>
      </c>
      <c r="G914">
        <v>35</v>
      </c>
      <c r="H914">
        <v>3</v>
      </c>
      <c r="I914" t="s">
        <v>752</v>
      </c>
      <c r="J914" t="s">
        <v>753</v>
      </c>
      <c r="K914" t="s">
        <v>754</v>
      </c>
      <c r="L914">
        <v>1346</v>
      </c>
      <c r="N914">
        <v>1009</v>
      </c>
      <c r="O914" t="s">
        <v>741</v>
      </c>
      <c r="P914" t="s">
        <v>741</v>
      </c>
      <c r="Q914">
        <v>1</v>
      </c>
      <c r="W914">
        <v>0</v>
      </c>
      <c r="X914">
        <v>-20334964</v>
      </c>
      <c r="Y914">
        <f t="shared" si="181"/>
        <v>1.1000000000000001</v>
      </c>
      <c r="AA914">
        <v>29.29</v>
      </c>
      <c r="AB914">
        <v>0</v>
      </c>
      <c r="AC914">
        <v>0</v>
      </c>
      <c r="AD914">
        <v>0</v>
      </c>
      <c r="AE914">
        <v>29.29</v>
      </c>
      <c r="AF914">
        <v>0</v>
      </c>
      <c r="AG914">
        <v>0</v>
      </c>
      <c r="AH914">
        <v>0</v>
      </c>
      <c r="AI914">
        <v>1</v>
      </c>
      <c r="AJ914">
        <v>1</v>
      </c>
      <c r="AK914">
        <v>1</v>
      </c>
      <c r="AL914">
        <v>1</v>
      </c>
      <c r="AM914">
        <v>-2</v>
      </c>
      <c r="AN914">
        <v>0</v>
      </c>
      <c r="AO914">
        <v>1</v>
      </c>
      <c r="AP914">
        <v>1</v>
      </c>
      <c r="AQ914">
        <v>0</v>
      </c>
      <c r="AR914">
        <v>0</v>
      </c>
      <c r="AS914" t="s">
        <v>3</v>
      </c>
      <c r="AT914">
        <v>0.1</v>
      </c>
      <c r="AU914" t="s">
        <v>33</v>
      </c>
      <c r="AV914">
        <v>0</v>
      </c>
      <c r="AW914">
        <v>2</v>
      </c>
      <c r="AX914">
        <v>150198498</v>
      </c>
      <c r="AY914">
        <v>1</v>
      </c>
      <c r="AZ914">
        <v>0</v>
      </c>
      <c r="BA914">
        <v>914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V914">
        <v>0</v>
      </c>
      <c r="CW914">
        <v>0</v>
      </c>
      <c r="CX914">
        <f>ROUND(Y914*Source!I1020,9)</f>
        <v>1.1000000000000001</v>
      </c>
      <c r="CY914">
        <f>AA914</f>
        <v>29.29</v>
      </c>
      <c r="CZ914">
        <f>AE914</f>
        <v>29.29</v>
      </c>
      <c r="DA914">
        <f>AI914</f>
        <v>1</v>
      </c>
      <c r="DB914">
        <f t="shared" si="182"/>
        <v>32.229999999999997</v>
      </c>
      <c r="DC914">
        <f t="shared" si="183"/>
        <v>0</v>
      </c>
      <c r="DD914" t="s">
        <v>3</v>
      </c>
      <c r="DE914" t="s">
        <v>3</v>
      </c>
      <c r="DF914">
        <f t="shared" si="177"/>
        <v>32.22</v>
      </c>
      <c r="DG914">
        <f t="shared" si="178"/>
        <v>0</v>
      </c>
      <c r="DH914">
        <f t="shared" si="179"/>
        <v>0</v>
      </c>
      <c r="DI914">
        <f t="shared" si="180"/>
        <v>0</v>
      </c>
      <c r="DJ914">
        <f>DF914</f>
        <v>32.22</v>
      </c>
      <c r="DK914">
        <v>0</v>
      </c>
      <c r="DL914" t="s">
        <v>3</v>
      </c>
      <c r="DM914">
        <v>0</v>
      </c>
      <c r="DN914" t="s">
        <v>3</v>
      </c>
      <c r="DO914">
        <v>0</v>
      </c>
    </row>
    <row r="915" spans="1:119" x14ac:dyDescent="0.2">
      <c r="A915">
        <f>ROW(Source!A1056)</f>
        <v>1056</v>
      </c>
      <c r="B915">
        <v>150194011</v>
      </c>
      <c r="C915">
        <v>150198500</v>
      </c>
      <c r="D915">
        <v>147282019</v>
      </c>
      <c r="E915">
        <v>35</v>
      </c>
      <c r="F915">
        <v>1</v>
      </c>
      <c r="G915">
        <v>35</v>
      </c>
      <c r="H915">
        <v>1</v>
      </c>
      <c r="I915" t="s">
        <v>727</v>
      </c>
      <c r="J915" t="s">
        <v>3</v>
      </c>
      <c r="K915" t="s">
        <v>728</v>
      </c>
      <c r="L915">
        <v>1191</v>
      </c>
      <c r="N915">
        <v>1013</v>
      </c>
      <c r="O915" t="s">
        <v>729</v>
      </c>
      <c r="P915" t="s">
        <v>729</v>
      </c>
      <c r="Q915">
        <v>1</v>
      </c>
      <c r="W915">
        <v>0</v>
      </c>
      <c r="X915">
        <v>476480486</v>
      </c>
      <c r="Y915">
        <f t="shared" si="181"/>
        <v>1.21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1</v>
      </c>
      <c r="AJ915">
        <v>1</v>
      </c>
      <c r="AK915">
        <v>1</v>
      </c>
      <c r="AL915">
        <v>1</v>
      </c>
      <c r="AM915">
        <v>-2</v>
      </c>
      <c r="AN915">
        <v>0</v>
      </c>
      <c r="AO915">
        <v>1</v>
      </c>
      <c r="AP915">
        <v>1</v>
      </c>
      <c r="AQ915">
        <v>0</v>
      </c>
      <c r="AR915">
        <v>0</v>
      </c>
      <c r="AS915" t="s">
        <v>3</v>
      </c>
      <c r="AT915">
        <v>0.11</v>
      </c>
      <c r="AU915" t="s">
        <v>33</v>
      </c>
      <c r="AV915">
        <v>1</v>
      </c>
      <c r="AW915">
        <v>2</v>
      </c>
      <c r="AX915">
        <v>150198504</v>
      </c>
      <c r="AY915">
        <v>1</v>
      </c>
      <c r="AZ915">
        <v>0</v>
      </c>
      <c r="BA915">
        <v>915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U915">
        <f>ROUND(AT915*Source!I1056*AH915*AL915,2)</f>
        <v>0</v>
      </c>
      <c r="CV915">
        <f>ROUND(Y915*Source!I1056,9)</f>
        <v>3.63</v>
      </c>
      <c r="CW915">
        <v>0</v>
      </c>
      <c r="CX915">
        <f>ROUND(Y915*Source!I1056,9)</f>
        <v>3.63</v>
      </c>
      <c r="CY915">
        <f>AD915</f>
        <v>0</v>
      </c>
      <c r="CZ915">
        <f>AH915</f>
        <v>0</v>
      </c>
      <c r="DA915">
        <f>AL915</f>
        <v>1</v>
      </c>
      <c r="DB915">
        <f t="shared" si="182"/>
        <v>0</v>
      </c>
      <c r="DC915">
        <f t="shared" si="183"/>
        <v>0</v>
      </c>
      <c r="DD915" t="s">
        <v>3</v>
      </c>
      <c r="DE915" t="s">
        <v>3</v>
      </c>
      <c r="DF915">
        <f t="shared" si="177"/>
        <v>0</v>
      </c>
      <c r="DG915">
        <f t="shared" si="178"/>
        <v>0</v>
      </c>
      <c r="DH915">
        <f t="shared" si="179"/>
        <v>0</v>
      </c>
      <c r="DI915">
        <f t="shared" si="180"/>
        <v>0</v>
      </c>
      <c r="DJ915">
        <f>DI915</f>
        <v>0</v>
      </c>
      <c r="DK915">
        <v>0</v>
      </c>
      <c r="DL915" t="s">
        <v>3</v>
      </c>
      <c r="DM915">
        <v>0</v>
      </c>
      <c r="DN915" t="s">
        <v>3</v>
      </c>
      <c r="DO915">
        <v>0</v>
      </c>
    </row>
    <row r="916" spans="1:119" x14ac:dyDescent="0.2">
      <c r="A916">
        <f>ROW(Source!A1056)</f>
        <v>1056</v>
      </c>
      <c r="B916">
        <v>150194011</v>
      </c>
      <c r="C916">
        <v>150198500</v>
      </c>
      <c r="D916">
        <v>147297361</v>
      </c>
      <c r="E916">
        <v>1</v>
      </c>
      <c r="F916">
        <v>1</v>
      </c>
      <c r="G916">
        <v>35</v>
      </c>
      <c r="H916">
        <v>3</v>
      </c>
      <c r="I916" t="s">
        <v>748</v>
      </c>
      <c r="J916" t="s">
        <v>749</v>
      </c>
      <c r="K916" t="s">
        <v>750</v>
      </c>
      <c r="L916">
        <v>1327</v>
      </c>
      <c r="N916">
        <v>1005</v>
      </c>
      <c r="O916" t="s">
        <v>751</v>
      </c>
      <c r="P916" t="s">
        <v>751</v>
      </c>
      <c r="Q916">
        <v>1</v>
      </c>
      <c r="W916">
        <v>0</v>
      </c>
      <c r="X916">
        <v>1402440005</v>
      </c>
      <c r="Y916">
        <f t="shared" si="181"/>
        <v>1.1000000000000001</v>
      </c>
      <c r="AA916">
        <v>48.08</v>
      </c>
      <c r="AB916">
        <v>0</v>
      </c>
      <c r="AC916">
        <v>0</v>
      </c>
      <c r="AD916">
        <v>0</v>
      </c>
      <c r="AE916">
        <v>48.08</v>
      </c>
      <c r="AF916">
        <v>0</v>
      </c>
      <c r="AG916">
        <v>0</v>
      </c>
      <c r="AH916">
        <v>0</v>
      </c>
      <c r="AI916">
        <v>1</v>
      </c>
      <c r="AJ916">
        <v>1</v>
      </c>
      <c r="AK916">
        <v>1</v>
      </c>
      <c r="AL916">
        <v>1</v>
      </c>
      <c r="AM916">
        <v>-2</v>
      </c>
      <c r="AN916">
        <v>0</v>
      </c>
      <c r="AO916">
        <v>1</v>
      </c>
      <c r="AP916">
        <v>1</v>
      </c>
      <c r="AQ916">
        <v>0</v>
      </c>
      <c r="AR916">
        <v>0</v>
      </c>
      <c r="AS916" t="s">
        <v>3</v>
      </c>
      <c r="AT916">
        <v>0.1</v>
      </c>
      <c r="AU916" t="s">
        <v>33</v>
      </c>
      <c r="AV916">
        <v>0</v>
      </c>
      <c r="AW916">
        <v>2</v>
      </c>
      <c r="AX916">
        <v>150198505</v>
      </c>
      <c r="AY916">
        <v>1</v>
      </c>
      <c r="AZ916">
        <v>0</v>
      </c>
      <c r="BA916">
        <v>916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V916">
        <v>0</v>
      </c>
      <c r="CW916">
        <v>0</v>
      </c>
      <c r="CX916">
        <f>ROUND(Y916*Source!I1056,9)</f>
        <v>3.3</v>
      </c>
      <c r="CY916">
        <f>AA916</f>
        <v>48.08</v>
      </c>
      <c r="CZ916">
        <f>AE916</f>
        <v>48.08</v>
      </c>
      <c r="DA916">
        <f>AI916</f>
        <v>1</v>
      </c>
      <c r="DB916">
        <f t="shared" si="182"/>
        <v>52.91</v>
      </c>
      <c r="DC916">
        <f t="shared" si="183"/>
        <v>0</v>
      </c>
      <c r="DD916" t="s">
        <v>3</v>
      </c>
      <c r="DE916" t="s">
        <v>3</v>
      </c>
      <c r="DF916">
        <f t="shared" si="177"/>
        <v>158.66</v>
      </c>
      <c r="DG916">
        <f t="shared" si="178"/>
        <v>0</v>
      </c>
      <c r="DH916">
        <f t="shared" si="179"/>
        <v>0</v>
      </c>
      <c r="DI916">
        <f t="shared" si="180"/>
        <v>0</v>
      </c>
      <c r="DJ916">
        <f>DF916</f>
        <v>158.66</v>
      </c>
      <c r="DK916">
        <v>0</v>
      </c>
      <c r="DL916" t="s">
        <v>3</v>
      </c>
      <c r="DM916">
        <v>0</v>
      </c>
      <c r="DN916" t="s">
        <v>3</v>
      </c>
      <c r="DO916">
        <v>0</v>
      </c>
    </row>
    <row r="917" spans="1:119" x14ac:dyDescent="0.2">
      <c r="A917">
        <f>ROW(Source!A1056)</f>
        <v>1056</v>
      </c>
      <c r="B917">
        <v>150194011</v>
      </c>
      <c r="C917">
        <v>150198500</v>
      </c>
      <c r="D917">
        <v>147297367</v>
      </c>
      <c r="E917">
        <v>1</v>
      </c>
      <c r="F917">
        <v>1</v>
      </c>
      <c r="G917">
        <v>35</v>
      </c>
      <c r="H917">
        <v>3</v>
      </c>
      <c r="I917" t="s">
        <v>752</v>
      </c>
      <c r="J917" t="s">
        <v>753</v>
      </c>
      <c r="K917" t="s">
        <v>754</v>
      </c>
      <c r="L917">
        <v>1346</v>
      </c>
      <c r="N917">
        <v>1009</v>
      </c>
      <c r="O917" t="s">
        <v>741</v>
      </c>
      <c r="P917" t="s">
        <v>741</v>
      </c>
      <c r="Q917">
        <v>1</v>
      </c>
      <c r="W917">
        <v>0</v>
      </c>
      <c r="X917">
        <v>-20334964</v>
      </c>
      <c r="Y917">
        <f t="shared" si="181"/>
        <v>0.55000000000000004</v>
      </c>
      <c r="AA917">
        <v>29.29</v>
      </c>
      <c r="AB917">
        <v>0</v>
      </c>
      <c r="AC917">
        <v>0</v>
      </c>
      <c r="AD917">
        <v>0</v>
      </c>
      <c r="AE917">
        <v>29.29</v>
      </c>
      <c r="AF917">
        <v>0</v>
      </c>
      <c r="AG917">
        <v>0</v>
      </c>
      <c r="AH917">
        <v>0</v>
      </c>
      <c r="AI917">
        <v>1</v>
      </c>
      <c r="AJ917">
        <v>1</v>
      </c>
      <c r="AK917">
        <v>1</v>
      </c>
      <c r="AL917">
        <v>1</v>
      </c>
      <c r="AM917">
        <v>-2</v>
      </c>
      <c r="AN917">
        <v>0</v>
      </c>
      <c r="AO917">
        <v>1</v>
      </c>
      <c r="AP917">
        <v>1</v>
      </c>
      <c r="AQ917">
        <v>0</v>
      </c>
      <c r="AR917">
        <v>0</v>
      </c>
      <c r="AS917" t="s">
        <v>3</v>
      </c>
      <c r="AT917">
        <v>0.05</v>
      </c>
      <c r="AU917" t="s">
        <v>33</v>
      </c>
      <c r="AV917">
        <v>0</v>
      </c>
      <c r="AW917">
        <v>2</v>
      </c>
      <c r="AX917">
        <v>150198506</v>
      </c>
      <c r="AY917">
        <v>1</v>
      </c>
      <c r="AZ917">
        <v>0</v>
      </c>
      <c r="BA917">
        <v>917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V917">
        <v>0</v>
      </c>
      <c r="CW917">
        <v>0</v>
      </c>
      <c r="CX917">
        <f>ROUND(Y917*Source!I1056,9)</f>
        <v>1.65</v>
      </c>
      <c r="CY917">
        <f>AA917</f>
        <v>29.29</v>
      </c>
      <c r="CZ917">
        <f>AE917</f>
        <v>29.29</v>
      </c>
      <c r="DA917">
        <f>AI917</f>
        <v>1</v>
      </c>
      <c r="DB917">
        <f t="shared" si="182"/>
        <v>16.059999999999999</v>
      </c>
      <c r="DC917">
        <f t="shared" si="183"/>
        <v>0</v>
      </c>
      <c r="DD917" t="s">
        <v>3</v>
      </c>
      <c r="DE917" t="s">
        <v>3</v>
      </c>
      <c r="DF917">
        <f t="shared" si="177"/>
        <v>48.33</v>
      </c>
      <c r="DG917">
        <f t="shared" si="178"/>
        <v>0</v>
      </c>
      <c r="DH917">
        <f t="shared" si="179"/>
        <v>0</v>
      </c>
      <c r="DI917">
        <f t="shared" si="180"/>
        <v>0</v>
      </c>
      <c r="DJ917">
        <f>DF917</f>
        <v>48.33</v>
      </c>
      <c r="DK917">
        <v>0</v>
      </c>
      <c r="DL917" t="s">
        <v>3</v>
      </c>
      <c r="DM917">
        <v>0</v>
      </c>
      <c r="DN917" t="s">
        <v>3</v>
      </c>
      <c r="DO917">
        <v>0</v>
      </c>
    </row>
    <row r="918" spans="1:119" x14ac:dyDescent="0.2">
      <c r="A918">
        <f>ROW(Source!A1057)</f>
        <v>1057</v>
      </c>
      <c r="B918">
        <v>150194011</v>
      </c>
      <c r="C918">
        <v>150198508</v>
      </c>
      <c r="D918">
        <v>147282019</v>
      </c>
      <c r="E918">
        <v>35</v>
      </c>
      <c r="F918">
        <v>1</v>
      </c>
      <c r="G918">
        <v>35</v>
      </c>
      <c r="H918">
        <v>1</v>
      </c>
      <c r="I918" t="s">
        <v>727</v>
      </c>
      <c r="J918" t="s">
        <v>3</v>
      </c>
      <c r="K918" t="s">
        <v>728</v>
      </c>
      <c r="L918">
        <v>1191</v>
      </c>
      <c r="N918">
        <v>1013</v>
      </c>
      <c r="O918" t="s">
        <v>729</v>
      </c>
      <c r="P918" t="s">
        <v>729</v>
      </c>
      <c r="Q918">
        <v>1</v>
      </c>
      <c r="W918">
        <v>0</v>
      </c>
      <c r="X918">
        <v>476480486</v>
      </c>
      <c r="Y918">
        <f>AT918</f>
        <v>0.22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1</v>
      </c>
      <c r="AL918">
        <v>1</v>
      </c>
      <c r="AM918">
        <v>-2</v>
      </c>
      <c r="AN918">
        <v>0</v>
      </c>
      <c r="AO918">
        <v>1</v>
      </c>
      <c r="AP918">
        <v>1</v>
      </c>
      <c r="AQ918">
        <v>0</v>
      </c>
      <c r="AR918">
        <v>0</v>
      </c>
      <c r="AS918" t="s">
        <v>3</v>
      </c>
      <c r="AT918">
        <v>0.22</v>
      </c>
      <c r="AU918" t="s">
        <v>3</v>
      </c>
      <c r="AV918">
        <v>1</v>
      </c>
      <c r="AW918">
        <v>2</v>
      </c>
      <c r="AX918">
        <v>150198514</v>
      </c>
      <c r="AY918">
        <v>1</v>
      </c>
      <c r="AZ918">
        <v>0</v>
      </c>
      <c r="BA918">
        <v>918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U918">
        <f>ROUND(AT918*Source!I1057*AH918*AL918,2)</f>
        <v>0</v>
      </c>
      <c r="CV918">
        <f>ROUND(Y918*Source!I1057,9)</f>
        <v>0.66</v>
      </c>
      <c r="CW918">
        <v>0</v>
      </c>
      <c r="CX918">
        <f>ROUND(Y918*Source!I1057,9)</f>
        <v>0.66</v>
      </c>
      <c r="CY918">
        <f>AD918</f>
        <v>0</v>
      </c>
      <c r="CZ918">
        <f>AH918</f>
        <v>0</v>
      </c>
      <c r="DA918">
        <f>AL918</f>
        <v>1</v>
      </c>
      <c r="DB918">
        <f>ROUND(ROUND(AT918*CZ918,2),6)</f>
        <v>0</v>
      </c>
      <c r="DC918">
        <f>ROUND(ROUND(AT918*AG918,2),6)</f>
        <v>0</v>
      </c>
      <c r="DD918" t="s">
        <v>3</v>
      </c>
      <c r="DE918" t="s">
        <v>3</v>
      </c>
      <c r="DF918">
        <f t="shared" si="177"/>
        <v>0</v>
      </c>
      <c r="DG918">
        <f t="shared" si="178"/>
        <v>0</v>
      </c>
      <c r="DH918">
        <f t="shared" si="179"/>
        <v>0</v>
      </c>
      <c r="DI918">
        <f t="shared" si="180"/>
        <v>0</v>
      </c>
      <c r="DJ918">
        <f>DI918</f>
        <v>0</v>
      </c>
      <c r="DK918">
        <v>0</v>
      </c>
      <c r="DL918" t="s">
        <v>3</v>
      </c>
      <c r="DM918">
        <v>0</v>
      </c>
      <c r="DN918" t="s">
        <v>3</v>
      </c>
      <c r="DO918">
        <v>0</v>
      </c>
    </row>
    <row r="919" spans="1:119" x14ac:dyDescent="0.2">
      <c r="A919">
        <f>ROW(Source!A1057)</f>
        <v>1057</v>
      </c>
      <c r="B919">
        <v>150194011</v>
      </c>
      <c r="C919">
        <v>150198508</v>
      </c>
      <c r="D919">
        <v>147297319</v>
      </c>
      <c r="E919">
        <v>1</v>
      </c>
      <c r="F919">
        <v>1</v>
      </c>
      <c r="G919">
        <v>35</v>
      </c>
      <c r="H919">
        <v>3</v>
      </c>
      <c r="I919" t="s">
        <v>738</v>
      </c>
      <c r="J919" t="s">
        <v>739</v>
      </c>
      <c r="K919" t="s">
        <v>740</v>
      </c>
      <c r="L919">
        <v>1346</v>
      </c>
      <c r="N919">
        <v>1009</v>
      </c>
      <c r="O919" t="s">
        <v>741</v>
      </c>
      <c r="P919" t="s">
        <v>741</v>
      </c>
      <c r="Q919">
        <v>1</v>
      </c>
      <c r="W919">
        <v>0</v>
      </c>
      <c r="X919">
        <v>1286462142</v>
      </c>
      <c r="Y919">
        <f>AT919</f>
        <v>5.0000000000000001E-4</v>
      </c>
      <c r="AA919">
        <v>412.97</v>
      </c>
      <c r="AB919">
        <v>0</v>
      </c>
      <c r="AC919">
        <v>0</v>
      </c>
      <c r="AD919">
        <v>0</v>
      </c>
      <c r="AE919">
        <v>412.97</v>
      </c>
      <c r="AF919">
        <v>0</v>
      </c>
      <c r="AG919">
        <v>0</v>
      </c>
      <c r="AH919">
        <v>0</v>
      </c>
      <c r="AI919">
        <v>1</v>
      </c>
      <c r="AJ919">
        <v>1</v>
      </c>
      <c r="AK919">
        <v>1</v>
      </c>
      <c r="AL919">
        <v>1</v>
      </c>
      <c r="AM919">
        <v>-2</v>
      </c>
      <c r="AN919">
        <v>0</v>
      </c>
      <c r="AO919">
        <v>1</v>
      </c>
      <c r="AP919">
        <v>1</v>
      </c>
      <c r="AQ919">
        <v>0</v>
      </c>
      <c r="AR919">
        <v>0</v>
      </c>
      <c r="AS919" t="s">
        <v>3</v>
      </c>
      <c r="AT919">
        <v>5.0000000000000001E-4</v>
      </c>
      <c r="AU919" t="s">
        <v>3</v>
      </c>
      <c r="AV919">
        <v>0</v>
      </c>
      <c r="AW919">
        <v>2</v>
      </c>
      <c r="AX919">
        <v>150198515</v>
      </c>
      <c r="AY919">
        <v>1</v>
      </c>
      <c r="AZ919">
        <v>0</v>
      </c>
      <c r="BA919">
        <v>919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V919">
        <v>0</v>
      </c>
      <c r="CW919">
        <v>0</v>
      </c>
      <c r="CX919">
        <f>ROUND(Y919*Source!I1057,9)</f>
        <v>1.5E-3</v>
      </c>
      <c r="CY919">
        <f>AA919</f>
        <v>412.97</v>
      </c>
      <c r="CZ919">
        <f>AE919</f>
        <v>412.97</v>
      </c>
      <c r="DA919">
        <f>AI919</f>
        <v>1</v>
      </c>
      <c r="DB919">
        <f>ROUND(ROUND(AT919*CZ919,2),6)</f>
        <v>0.21</v>
      </c>
      <c r="DC919">
        <f>ROUND(ROUND(AT919*AG919,2),6)</f>
        <v>0</v>
      </c>
      <c r="DD919" t="s">
        <v>3</v>
      </c>
      <c r="DE919" t="s">
        <v>3</v>
      </c>
      <c r="DF919">
        <f t="shared" si="177"/>
        <v>0.62</v>
      </c>
      <c r="DG919">
        <f t="shared" si="178"/>
        <v>0</v>
      </c>
      <c r="DH919">
        <f t="shared" si="179"/>
        <v>0</v>
      </c>
      <c r="DI919">
        <f t="shared" si="180"/>
        <v>0</v>
      </c>
      <c r="DJ919">
        <f>DF919</f>
        <v>0.62</v>
      </c>
      <c r="DK919">
        <v>0</v>
      </c>
      <c r="DL919" t="s">
        <v>3</v>
      </c>
      <c r="DM919">
        <v>0</v>
      </c>
      <c r="DN919" t="s">
        <v>3</v>
      </c>
      <c r="DO919">
        <v>0</v>
      </c>
    </row>
    <row r="920" spans="1:119" x14ac:dyDescent="0.2">
      <c r="A920">
        <f>ROW(Source!A1057)</f>
        <v>1057</v>
      </c>
      <c r="B920">
        <v>150194011</v>
      </c>
      <c r="C920">
        <v>150198508</v>
      </c>
      <c r="D920">
        <v>147297361</v>
      </c>
      <c r="E920">
        <v>1</v>
      </c>
      <c r="F920">
        <v>1</v>
      </c>
      <c r="G920">
        <v>35</v>
      </c>
      <c r="H920">
        <v>3</v>
      </c>
      <c r="I920" t="s">
        <v>748</v>
      </c>
      <c r="J920" t="s">
        <v>749</v>
      </c>
      <c r="K920" t="s">
        <v>750</v>
      </c>
      <c r="L920">
        <v>1327</v>
      </c>
      <c r="N920">
        <v>1005</v>
      </c>
      <c r="O920" t="s">
        <v>751</v>
      </c>
      <c r="P920" t="s">
        <v>751</v>
      </c>
      <c r="Q920">
        <v>1</v>
      </c>
      <c r="W920">
        <v>0</v>
      </c>
      <c r="X920">
        <v>1402440005</v>
      </c>
      <c r="Y920">
        <f>AT920</f>
        <v>0.1</v>
      </c>
      <c r="AA920">
        <v>48.08</v>
      </c>
      <c r="AB920">
        <v>0</v>
      </c>
      <c r="AC920">
        <v>0</v>
      </c>
      <c r="AD920">
        <v>0</v>
      </c>
      <c r="AE920">
        <v>48.08</v>
      </c>
      <c r="AF920">
        <v>0</v>
      </c>
      <c r="AG920">
        <v>0</v>
      </c>
      <c r="AH920">
        <v>0</v>
      </c>
      <c r="AI920">
        <v>1</v>
      </c>
      <c r="AJ920">
        <v>1</v>
      </c>
      <c r="AK920">
        <v>1</v>
      </c>
      <c r="AL920">
        <v>1</v>
      </c>
      <c r="AM920">
        <v>-2</v>
      </c>
      <c r="AN920">
        <v>0</v>
      </c>
      <c r="AO920">
        <v>1</v>
      </c>
      <c r="AP920">
        <v>1</v>
      </c>
      <c r="AQ920">
        <v>0</v>
      </c>
      <c r="AR920">
        <v>0</v>
      </c>
      <c r="AS920" t="s">
        <v>3</v>
      </c>
      <c r="AT920">
        <v>0.1</v>
      </c>
      <c r="AU920" t="s">
        <v>3</v>
      </c>
      <c r="AV920">
        <v>0</v>
      </c>
      <c r="AW920">
        <v>2</v>
      </c>
      <c r="AX920">
        <v>150198516</v>
      </c>
      <c r="AY920">
        <v>1</v>
      </c>
      <c r="AZ920">
        <v>0</v>
      </c>
      <c r="BA920">
        <v>920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V920">
        <v>0</v>
      </c>
      <c r="CW920">
        <v>0</v>
      </c>
      <c r="CX920">
        <f>ROUND(Y920*Source!I1057,9)</f>
        <v>0.3</v>
      </c>
      <c r="CY920">
        <f>AA920</f>
        <v>48.08</v>
      </c>
      <c r="CZ920">
        <f>AE920</f>
        <v>48.08</v>
      </c>
      <c r="DA920">
        <f>AI920</f>
        <v>1</v>
      </c>
      <c r="DB920">
        <f>ROUND(ROUND(AT920*CZ920,2),6)</f>
        <v>4.8099999999999996</v>
      </c>
      <c r="DC920">
        <f>ROUND(ROUND(AT920*AG920,2),6)</f>
        <v>0</v>
      </c>
      <c r="DD920" t="s">
        <v>3</v>
      </c>
      <c r="DE920" t="s">
        <v>3</v>
      </c>
      <c r="DF920">
        <f t="shared" si="177"/>
        <v>14.42</v>
      </c>
      <c r="DG920">
        <f t="shared" si="178"/>
        <v>0</v>
      </c>
      <c r="DH920">
        <f t="shared" si="179"/>
        <v>0</v>
      </c>
      <c r="DI920">
        <f t="shared" si="180"/>
        <v>0</v>
      </c>
      <c r="DJ920">
        <f>DF920</f>
        <v>14.42</v>
      </c>
      <c r="DK920">
        <v>0</v>
      </c>
      <c r="DL920" t="s">
        <v>3</v>
      </c>
      <c r="DM920">
        <v>0</v>
      </c>
      <c r="DN920" t="s">
        <v>3</v>
      </c>
      <c r="DO920">
        <v>0</v>
      </c>
    </row>
    <row r="921" spans="1:119" x14ac:dyDescent="0.2">
      <c r="A921">
        <f>ROW(Source!A1057)</f>
        <v>1057</v>
      </c>
      <c r="B921">
        <v>150194011</v>
      </c>
      <c r="C921">
        <v>150198508</v>
      </c>
      <c r="D921">
        <v>147297367</v>
      </c>
      <c r="E921">
        <v>1</v>
      </c>
      <c r="F921">
        <v>1</v>
      </c>
      <c r="G921">
        <v>35</v>
      </c>
      <c r="H921">
        <v>3</v>
      </c>
      <c r="I921" t="s">
        <v>752</v>
      </c>
      <c r="J921" t="s">
        <v>753</v>
      </c>
      <c r="K921" t="s">
        <v>754</v>
      </c>
      <c r="L921">
        <v>1346</v>
      </c>
      <c r="N921">
        <v>1009</v>
      </c>
      <c r="O921" t="s">
        <v>741</v>
      </c>
      <c r="P921" t="s">
        <v>741</v>
      </c>
      <c r="Q921">
        <v>1</v>
      </c>
      <c r="W921">
        <v>0</v>
      </c>
      <c r="X921">
        <v>-20334964</v>
      </c>
      <c r="Y921">
        <f>AT921</f>
        <v>0.05</v>
      </c>
      <c r="AA921">
        <v>29.29</v>
      </c>
      <c r="AB921">
        <v>0</v>
      </c>
      <c r="AC921">
        <v>0</v>
      </c>
      <c r="AD921">
        <v>0</v>
      </c>
      <c r="AE921">
        <v>29.29</v>
      </c>
      <c r="AF921">
        <v>0</v>
      </c>
      <c r="AG921">
        <v>0</v>
      </c>
      <c r="AH921">
        <v>0</v>
      </c>
      <c r="AI921">
        <v>1</v>
      </c>
      <c r="AJ921">
        <v>1</v>
      </c>
      <c r="AK921">
        <v>1</v>
      </c>
      <c r="AL921">
        <v>1</v>
      </c>
      <c r="AM921">
        <v>-2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3</v>
      </c>
      <c r="AT921">
        <v>0.05</v>
      </c>
      <c r="AU921" t="s">
        <v>3</v>
      </c>
      <c r="AV921">
        <v>0</v>
      </c>
      <c r="AW921">
        <v>2</v>
      </c>
      <c r="AX921">
        <v>150198517</v>
      </c>
      <c r="AY921">
        <v>1</v>
      </c>
      <c r="AZ921">
        <v>0</v>
      </c>
      <c r="BA921">
        <v>921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V921">
        <v>0</v>
      </c>
      <c r="CW921">
        <v>0</v>
      </c>
      <c r="CX921">
        <f>ROUND(Y921*Source!I1057,9)</f>
        <v>0.15</v>
      </c>
      <c r="CY921">
        <f>AA921</f>
        <v>29.29</v>
      </c>
      <c r="CZ921">
        <f>AE921</f>
        <v>29.29</v>
      </c>
      <c r="DA921">
        <f>AI921</f>
        <v>1</v>
      </c>
      <c r="DB921">
        <f>ROUND(ROUND(AT921*CZ921,2),6)</f>
        <v>1.46</v>
      </c>
      <c r="DC921">
        <f>ROUND(ROUND(AT921*AG921,2),6)</f>
        <v>0</v>
      </c>
      <c r="DD921" t="s">
        <v>3</v>
      </c>
      <c r="DE921" t="s">
        <v>3</v>
      </c>
      <c r="DF921">
        <f t="shared" si="177"/>
        <v>4.3899999999999997</v>
      </c>
      <c r="DG921">
        <f t="shared" si="178"/>
        <v>0</v>
      </c>
      <c r="DH921">
        <f t="shared" si="179"/>
        <v>0</v>
      </c>
      <c r="DI921">
        <f t="shared" si="180"/>
        <v>0</v>
      </c>
      <c r="DJ921">
        <f>DF921</f>
        <v>4.3899999999999997</v>
      </c>
      <c r="DK921">
        <v>0</v>
      </c>
      <c r="DL921" t="s">
        <v>3</v>
      </c>
      <c r="DM921">
        <v>0</v>
      </c>
      <c r="DN921" t="s">
        <v>3</v>
      </c>
      <c r="DO921">
        <v>0</v>
      </c>
    </row>
    <row r="922" spans="1:119" x14ac:dyDescent="0.2">
      <c r="A922">
        <f>ROW(Source!A1057)</f>
        <v>1057</v>
      </c>
      <c r="B922">
        <v>150194011</v>
      </c>
      <c r="C922">
        <v>150198508</v>
      </c>
      <c r="D922">
        <v>147297930</v>
      </c>
      <c r="E922">
        <v>1</v>
      </c>
      <c r="F922">
        <v>1</v>
      </c>
      <c r="G922">
        <v>35</v>
      </c>
      <c r="H922">
        <v>3</v>
      </c>
      <c r="I922" t="s">
        <v>762</v>
      </c>
      <c r="J922" t="s">
        <v>763</v>
      </c>
      <c r="K922" t="s">
        <v>764</v>
      </c>
      <c r="L922">
        <v>1327</v>
      </c>
      <c r="N922">
        <v>1005</v>
      </c>
      <c r="O922" t="s">
        <v>751</v>
      </c>
      <c r="P922" t="s">
        <v>751</v>
      </c>
      <c r="Q922">
        <v>1</v>
      </c>
      <c r="W922">
        <v>0</v>
      </c>
      <c r="X922">
        <v>189364196</v>
      </c>
      <c r="Y922">
        <f>AT922</f>
        <v>0.01</v>
      </c>
      <c r="AA922">
        <v>429.34</v>
      </c>
      <c r="AB922">
        <v>0</v>
      </c>
      <c r="AC922">
        <v>0</v>
      </c>
      <c r="AD922">
        <v>0</v>
      </c>
      <c r="AE922">
        <v>429.34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1</v>
      </c>
      <c r="AL922">
        <v>1</v>
      </c>
      <c r="AM922">
        <v>-2</v>
      </c>
      <c r="AN922">
        <v>0</v>
      </c>
      <c r="AO922">
        <v>1</v>
      </c>
      <c r="AP922">
        <v>1</v>
      </c>
      <c r="AQ922">
        <v>0</v>
      </c>
      <c r="AR922">
        <v>0</v>
      </c>
      <c r="AS922" t="s">
        <v>3</v>
      </c>
      <c r="AT922">
        <v>0.01</v>
      </c>
      <c r="AU922" t="s">
        <v>3</v>
      </c>
      <c r="AV922">
        <v>0</v>
      </c>
      <c r="AW922">
        <v>2</v>
      </c>
      <c r="AX922">
        <v>150198518</v>
      </c>
      <c r="AY922">
        <v>1</v>
      </c>
      <c r="AZ922">
        <v>0</v>
      </c>
      <c r="BA922">
        <v>922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V922">
        <v>0</v>
      </c>
      <c r="CW922">
        <v>0</v>
      </c>
      <c r="CX922">
        <f>ROUND(Y922*Source!I1057,9)</f>
        <v>0.03</v>
      </c>
      <c r="CY922">
        <f>AA922</f>
        <v>429.34</v>
      </c>
      <c r="CZ922">
        <f>AE922</f>
        <v>429.34</v>
      </c>
      <c r="DA922">
        <f>AI922</f>
        <v>1</v>
      </c>
      <c r="DB922">
        <f>ROUND(ROUND(AT922*CZ922,2),6)</f>
        <v>4.29</v>
      </c>
      <c r="DC922">
        <f>ROUND(ROUND(AT922*AG922,2),6)</f>
        <v>0</v>
      </c>
      <c r="DD922" t="s">
        <v>3</v>
      </c>
      <c r="DE922" t="s">
        <v>3</v>
      </c>
      <c r="DF922">
        <f t="shared" si="177"/>
        <v>12.88</v>
      </c>
      <c r="DG922">
        <f t="shared" si="178"/>
        <v>0</v>
      </c>
      <c r="DH922">
        <f t="shared" si="179"/>
        <v>0</v>
      </c>
      <c r="DI922">
        <f t="shared" si="180"/>
        <v>0</v>
      </c>
      <c r="DJ922">
        <f>DF922</f>
        <v>12.88</v>
      </c>
      <c r="DK922">
        <v>0</v>
      </c>
      <c r="DL922" t="s">
        <v>3</v>
      </c>
      <c r="DM922">
        <v>0</v>
      </c>
      <c r="DN922" t="s">
        <v>3</v>
      </c>
      <c r="DO922">
        <v>0</v>
      </c>
    </row>
    <row r="923" spans="1:119" x14ac:dyDescent="0.2">
      <c r="A923">
        <f>ROW(Source!A1058)</f>
        <v>1058</v>
      </c>
      <c r="B923">
        <v>150194011</v>
      </c>
      <c r="C923">
        <v>150198520</v>
      </c>
      <c r="D923">
        <v>147282019</v>
      </c>
      <c r="E923">
        <v>35</v>
      </c>
      <c r="F923">
        <v>1</v>
      </c>
      <c r="G923">
        <v>35</v>
      </c>
      <c r="H923">
        <v>1</v>
      </c>
      <c r="I923" t="s">
        <v>727</v>
      </c>
      <c r="J923" t="s">
        <v>3</v>
      </c>
      <c r="K923" t="s">
        <v>728</v>
      </c>
      <c r="L923">
        <v>1191</v>
      </c>
      <c r="N923">
        <v>1013</v>
      </c>
      <c r="O923" t="s">
        <v>729</v>
      </c>
      <c r="P923" t="s">
        <v>729</v>
      </c>
      <c r="Q923">
        <v>1</v>
      </c>
      <c r="W923">
        <v>0</v>
      </c>
      <c r="X923">
        <v>476480486</v>
      </c>
      <c r="Y923">
        <f>(AT923*0.7)</f>
        <v>0.378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1</v>
      </c>
      <c r="AJ923">
        <v>1</v>
      </c>
      <c r="AK923">
        <v>1</v>
      </c>
      <c r="AL923">
        <v>1</v>
      </c>
      <c r="AM923">
        <v>-2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3</v>
      </c>
      <c r="AT923">
        <v>0.54</v>
      </c>
      <c r="AU923" t="s">
        <v>22</v>
      </c>
      <c r="AV923">
        <v>1</v>
      </c>
      <c r="AW923">
        <v>2</v>
      </c>
      <c r="AX923">
        <v>150198526</v>
      </c>
      <c r="AY923">
        <v>1</v>
      </c>
      <c r="AZ923">
        <v>0</v>
      </c>
      <c r="BA923">
        <v>923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U923">
        <f>ROUND(AT923*Source!I1058*AH923*AL923,2)</f>
        <v>0</v>
      </c>
      <c r="CV923">
        <f>ROUND(Y923*Source!I1058,9)</f>
        <v>0.378</v>
      </c>
      <c r="CW923">
        <v>0</v>
      </c>
      <c r="CX923">
        <f>ROUND(Y923*Source!I1058,9)</f>
        <v>0.378</v>
      </c>
      <c r="CY923">
        <f>AD923</f>
        <v>0</v>
      </c>
      <c r="CZ923">
        <f>AH923</f>
        <v>0</v>
      </c>
      <c r="DA923">
        <f>AL923</f>
        <v>1</v>
      </c>
      <c r="DB923">
        <f>ROUND((ROUND(AT923*CZ923,2)*0.7),6)</f>
        <v>0</v>
      </c>
      <c r="DC923">
        <f>ROUND((ROUND(AT923*AG923,2)*0.7),6)</f>
        <v>0</v>
      </c>
      <c r="DD923" t="s">
        <v>3</v>
      </c>
      <c r="DE923" t="s">
        <v>3</v>
      </c>
      <c r="DF923">
        <f t="shared" si="177"/>
        <v>0</v>
      </c>
      <c r="DG923">
        <f t="shared" si="178"/>
        <v>0</v>
      </c>
      <c r="DH923">
        <f t="shared" si="179"/>
        <v>0</v>
      </c>
      <c r="DI923">
        <f t="shared" si="180"/>
        <v>0</v>
      </c>
      <c r="DJ923">
        <f>DI923</f>
        <v>0</v>
      </c>
      <c r="DK923">
        <v>0</v>
      </c>
      <c r="DL923" t="s">
        <v>3</v>
      </c>
      <c r="DM923">
        <v>0</v>
      </c>
      <c r="DN923" t="s">
        <v>3</v>
      </c>
      <c r="DO923">
        <v>0</v>
      </c>
    </row>
    <row r="924" spans="1:119" x14ac:dyDescent="0.2">
      <c r="A924">
        <f>ROW(Source!A1058)</f>
        <v>1058</v>
      </c>
      <c r="B924">
        <v>150194011</v>
      </c>
      <c r="C924">
        <v>150198520</v>
      </c>
      <c r="D924">
        <v>147295400</v>
      </c>
      <c r="E924">
        <v>1</v>
      </c>
      <c r="F924">
        <v>1</v>
      </c>
      <c r="G924">
        <v>35</v>
      </c>
      <c r="H924">
        <v>2</v>
      </c>
      <c r="I924" t="s">
        <v>730</v>
      </c>
      <c r="J924" t="s">
        <v>829</v>
      </c>
      <c r="K924" t="s">
        <v>732</v>
      </c>
      <c r="L924">
        <v>1368</v>
      </c>
      <c r="N924">
        <v>1011</v>
      </c>
      <c r="O924" t="s">
        <v>733</v>
      </c>
      <c r="P924" t="s">
        <v>733</v>
      </c>
      <c r="Q924">
        <v>1</v>
      </c>
      <c r="W924">
        <v>0</v>
      </c>
      <c r="X924">
        <v>-253528126</v>
      </c>
      <c r="Y924">
        <f>(AT924*0.7)</f>
        <v>4.1999999999999996E-2</v>
      </c>
      <c r="AA924">
        <v>0</v>
      </c>
      <c r="AB924">
        <v>789.86</v>
      </c>
      <c r="AC924">
        <v>515.51</v>
      </c>
      <c r="AD924">
        <v>0</v>
      </c>
      <c r="AE924">
        <v>0</v>
      </c>
      <c r="AF924">
        <v>789.86</v>
      </c>
      <c r="AG924">
        <v>515.51</v>
      </c>
      <c r="AH924">
        <v>0</v>
      </c>
      <c r="AI924">
        <v>1</v>
      </c>
      <c r="AJ924">
        <v>1</v>
      </c>
      <c r="AK924">
        <v>1</v>
      </c>
      <c r="AL924">
        <v>1</v>
      </c>
      <c r="AM924">
        <v>-2</v>
      </c>
      <c r="AN924">
        <v>0</v>
      </c>
      <c r="AO924">
        <v>1</v>
      </c>
      <c r="AP924">
        <v>1</v>
      </c>
      <c r="AQ924">
        <v>0</v>
      </c>
      <c r="AR924">
        <v>0</v>
      </c>
      <c r="AS924" t="s">
        <v>3</v>
      </c>
      <c r="AT924">
        <v>0.06</v>
      </c>
      <c r="AU924" t="s">
        <v>22</v>
      </c>
      <c r="AV924">
        <v>0</v>
      </c>
      <c r="AW924">
        <v>2</v>
      </c>
      <c r="AX924">
        <v>150198527</v>
      </c>
      <c r="AY924">
        <v>1</v>
      </c>
      <c r="AZ924">
        <v>2048</v>
      </c>
      <c r="BA924">
        <v>924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V924">
        <v>0</v>
      </c>
      <c r="CW924">
        <f>ROUND(Y924*Source!I1058,9)</f>
        <v>4.2000000000000003E-2</v>
      </c>
      <c r="CX924">
        <f>ROUND(Y924*Source!I1058,9)</f>
        <v>4.2000000000000003E-2</v>
      </c>
      <c r="CY924">
        <f>AB924</f>
        <v>789.86</v>
      </c>
      <c r="CZ924">
        <f>AF924</f>
        <v>789.86</v>
      </c>
      <c r="DA924">
        <f>AJ924</f>
        <v>1</v>
      </c>
      <c r="DB924">
        <f>ROUND((ROUND(AT924*CZ924,2)*0.7),6)</f>
        <v>33.173000000000002</v>
      </c>
      <c r="DC924">
        <f>ROUND((ROUND(AT924*AG924,2)*0.7),6)</f>
        <v>21.651</v>
      </c>
      <c r="DD924" t="s">
        <v>3</v>
      </c>
      <c r="DE924" t="s">
        <v>3</v>
      </c>
      <c r="DF924">
        <f t="shared" si="177"/>
        <v>0</v>
      </c>
      <c r="DG924">
        <f t="shared" si="178"/>
        <v>33.17</v>
      </c>
      <c r="DH924">
        <f t="shared" si="179"/>
        <v>21.65</v>
      </c>
      <c r="DI924">
        <f t="shared" si="180"/>
        <v>0</v>
      </c>
      <c r="DJ924">
        <f>DG924</f>
        <v>33.17</v>
      </c>
      <c r="DK924">
        <v>0</v>
      </c>
      <c r="DL924" t="s">
        <v>3</v>
      </c>
      <c r="DM924">
        <v>0</v>
      </c>
      <c r="DN924" t="s">
        <v>3</v>
      </c>
      <c r="DO924">
        <v>0</v>
      </c>
    </row>
    <row r="925" spans="1:119" x14ac:dyDescent="0.2">
      <c r="A925">
        <f>ROW(Source!A1058)</f>
        <v>1058</v>
      </c>
      <c r="B925">
        <v>150194011</v>
      </c>
      <c r="C925">
        <v>150198520</v>
      </c>
      <c r="D925">
        <v>147297319</v>
      </c>
      <c r="E925">
        <v>1</v>
      </c>
      <c r="F925">
        <v>1</v>
      </c>
      <c r="G925">
        <v>35</v>
      </c>
      <c r="H925">
        <v>3</v>
      </c>
      <c r="I925" t="s">
        <v>738</v>
      </c>
      <c r="J925" t="s">
        <v>830</v>
      </c>
      <c r="K925" t="s">
        <v>740</v>
      </c>
      <c r="L925">
        <v>1346</v>
      </c>
      <c r="N925">
        <v>1009</v>
      </c>
      <c r="O925" t="s">
        <v>741</v>
      </c>
      <c r="P925" t="s">
        <v>741</v>
      </c>
      <c r="Q925">
        <v>1</v>
      </c>
      <c r="W925">
        <v>0</v>
      </c>
      <c r="X925">
        <v>382526942</v>
      </c>
      <c r="Y925">
        <f>(AT925*1)</f>
        <v>2E-3</v>
      </c>
      <c r="AA925">
        <v>412.97</v>
      </c>
      <c r="AB925">
        <v>0</v>
      </c>
      <c r="AC925">
        <v>0</v>
      </c>
      <c r="AD925">
        <v>0</v>
      </c>
      <c r="AE925">
        <v>412.97</v>
      </c>
      <c r="AF925">
        <v>0</v>
      </c>
      <c r="AG925">
        <v>0</v>
      </c>
      <c r="AH925">
        <v>0</v>
      </c>
      <c r="AI925">
        <v>1</v>
      </c>
      <c r="AJ925">
        <v>1</v>
      </c>
      <c r="AK925">
        <v>1</v>
      </c>
      <c r="AL925">
        <v>1</v>
      </c>
      <c r="AM925">
        <v>-2</v>
      </c>
      <c r="AN925">
        <v>0</v>
      </c>
      <c r="AO925">
        <v>1</v>
      </c>
      <c r="AP925">
        <v>1</v>
      </c>
      <c r="AQ925">
        <v>0</v>
      </c>
      <c r="AR925">
        <v>0</v>
      </c>
      <c r="AS925" t="s">
        <v>3</v>
      </c>
      <c r="AT925">
        <v>2E-3</v>
      </c>
      <c r="AU925" t="s">
        <v>21</v>
      </c>
      <c r="AV925">
        <v>0</v>
      </c>
      <c r="AW925">
        <v>2</v>
      </c>
      <c r="AX925">
        <v>150198528</v>
      </c>
      <c r="AY925">
        <v>1</v>
      </c>
      <c r="AZ925">
        <v>0</v>
      </c>
      <c r="BA925">
        <v>925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V925">
        <v>0</v>
      </c>
      <c r="CW925">
        <v>0</v>
      </c>
      <c r="CX925">
        <f>ROUND(Y925*Source!I1058,9)</f>
        <v>2E-3</v>
      </c>
      <c r="CY925">
        <f>AA925</f>
        <v>412.97</v>
      </c>
      <c r="CZ925">
        <f>AE925</f>
        <v>412.97</v>
      </c>
      <c r="DA925">
        <f>AI925</f>
        <v>1</v>
      </c>
      <c r="DB925">
        <f>ROUND((ROUND(AT925*CZ925,2)*1),6)</f>
        <v>0.83</v>
      </c>
      <c r="DC925">
        <f>ROUND((ROUND(AT925*AG925,2)*1),6)</f>
        <v>0</v>
      </c>
      <c r="DD925" t="s">
        <v>3</v>
      </c>
      <c r="DE925" t="s">
        <v>3</v>
      </c>
      <c r="DF925">
        <f t="shared" si="177"/>
        <v>0.83</v>
      </c>
      <c r="DG925">
        <f t="shared" si="178"/>
        <v>0</v>
      </c>
      <c r="DH925">
        <f t="shared" si="179"/>
        <v>0</v>
      </c>
      <c r="DI925">
        <f t="shared" si="180"/>
        <v>0</v>
      </c>
      <c r="DJ925">
        <f>DF925</f>
        <v>0.83</v>
      </c>
      <c r="DK925">
        <v>0</v>
      </c>
      <c r="DL925" t="s">
        <v>3</v>
      </c>
      <c r="DM925">
        <v>0</v>
      </c>
      <c r="DN925" t="s">
        <v>3</v>
      </c>
      <c r="DO925">
        <v>0</v>
      </c>
    </row>
    <row r="926" spans="1:119" x14ac:dyDescent="0.2">
      <c r="A926">
        <f>ROW(Source!A1058)</f>
        <v>1058</v>
      </c>
      <c r="B926">
        <v>150194011</v>
      </c>
      <c r="C926">
        <v>150198520</v>
      </c>
      <c r="D926">
        <v>147297367</v>
      </c>
      <c r="E926">
        <v>1</v>
      </c>
      <c r="F926">
        <v>1</v>
      </c>
      <c r="G926">
        <v>35</v>
      </c>
      <c r="H926">
        <v>3</v>
      </c>
      <c r="I926" t="s">
        <v>752</v>
      </c>
      <c r="J926" t="s">
        <v>835</v>
      </c>
      <c r="K926" t="s">
        <v>754</v>
      </c>
      <c r="L926">
        <v>1346</v>
      </c>
      <c r="N926">
        <v>1009</v>
      </c>
      <c r="O926" t="s">
        <v>741</v>
      </c>
      <c r="P926" t="s">
        <v>741</v>
      </c>
      <c r="Q926">
        <v>1</v>
      </c>
      <c r="W926">
        <v>0</v>
      </c>
      <c r="X926">
        <v>-1708536462</v>
      </c>
      <c r="Y926">
        <f>(AT926*1)</f>
        <v>4.0000000000000001E-3</v>
      </c>
      <c r="AA926">
        <v>29.29</v>
      </c>
      <c r="AB926">
        <v>0</v>
      </c>
      <c r="AC926">
        <v>0</v>
      </c>
      <c r="AD926">
        <v>0</v>
      </c>
      <c r="AE926">
        <v>29.29</v>
      </c>
      <c r="AF926">
        <v>0</v>
      </c>
      <c r="AG926">
        <v>0</v>
      </c>
      <c r="AH926">
        <v>0</v>
      </c>
      <c r="AI926">
        <v>1</v>
      </c>
      <c r="AJ926">
        <v>1</v>
      </c>
      <c r="AK926">
        <v>1</v>
      </c>
      <c r="AL926">
        <v>1</v>
      </c>
      <c r="AM926">
        <v>-2</v>
      </c>
      <c r="AN926">
        <v>0</v>
      </c>
      <c r="AO926">
        <v>1</v>
      </c>
      <c r="AP926">
        <v>1</v>
      </c>
      <c r="AQ926">
        <v>0</v>
      </c>
      <c r="AR926">
        <v>0</v>
      </c>
      <c r="AS926" t="s">
        <v>3</v>
      </c>
      <c r="AT926">
        <v>4.0000000000000001E-3</v>
      </c>
      <c r="AU926" t="s">
        <v>21</v>
      </c>
      <c r="AV926">
        <v>0</v>
      </c>
      <c r="AW926">
        <v>2</v>
      </c>
      <c r="AX926">
        <v>150198529</v>
      </c>
      <c r="AY926">
        <v>1</v>
      </c>
      <c r="AZ926">
        <v>0</v>
      </c>
      <c r="BA926">
        <v>926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V926">
        <v>0</v>
      </c>
      <c r="CW926">
        <v>0</v>
      </c>
      <c r="CX926">
        <f>ROUND(Y926*Source!I1058,9)</f>
        <v>4.0000000000000001E-3</v>
      </c>
      <c r="CY926">
        <f>AA926</f>
        <v>29.29</v>
      </c>
      <c r="CZ926">
        <f>AE926</f>
        <v>29.29</v>
      </c>
      <c r="DA926">
        <f>AI926</f>
        <v>1</v>
      </c>
      <c r="DB926">
        <f>ROUND((ROUND(AT926*CZ926,2)*1),6)</f>
        <v>0.12</v>
      </c>
      <c r="DC926">
        <f>ROUND((ROUND(AT926*AG926,2)*1),6)</f>
        <v>0</v>
      </c>
      <c r="DD926" t="s">
        <v>3</v>
      </c>
      <c r="DE926" t="s">
        <v>3</v>
      </c>
      <c r="DF926">
        <f t="shared" si="177"/>
        <v>0.12</v>
      </c>
      <c r="DG926">
        <f t="shared" si="178"/>
        <v>0</v>
      </c>
      <c r="DH926">
        <f t="shared" si="179"/>
        <v>0</v>
      </c>
      <c r="DI926">
        <f t="shared" si="180"/>
        <v>0</v>
      </c>
      <c r="DJ926">
        <f>DF926</f>
        <v>0.12</v>
      </c>
      <c r="DK926">
        <v>0</v>
      </c>
      <c r="DL926" t="s">
        <v>3</v>
      </c>
      <c r="DM926">
        <v>0</v>
      </c>
      <c r="DN926" t="s">
        <v>3</v>
      </c>
      <c r="DO926">
        <v>0</v>
      </c>
    </row>
    <row r="927" spans="1:119" x14ac:dyDescent="0.2">
      <c r="A927">
        <f>ROW(Source!A1058)</f>
        <v>1058</v>
      </c>
      <c r="B927">
        <v>150194011</v>
      </c>
      <c r="C927">
        <v>150198520</v>
      </c>
      <c r="D927">
        <v>75178901</v>
      </c>
      <c r="E927">
        <v>35</v>
      </c>
      <c r="F927">
        <v>1</v>
      </c>
      <c r="G927">
        <v>35</v>
      </c>
      <c r="H927">
        <v>3</v>
      </c>
      <c r="I927" t="s">
        <v>832</v>
      </c>
      <c r="J927" t="s">
        <v>3</v>
      </c>
      <c r="K927" t="s">
        <v>834</v>
      </c>
      <c r="L927">
        <v>1346</v>
      </c>
      <c r="N927">
        <v>1009</v>
      </c>
      <c r="O927" t="s">
        <v>741</v>
      </c>
      <c r="P927" t="s">
        <v>741</v>
      </c>
      <c r="Q927">
        <v>1</v>
      </c>
      <c r="W927">
        <v>0</v>
      </c>
      <c r="X927">
        <v>-1196239811</v>
      </c>
      <c r="Y927">
        <f>(AT927*1)</f>
        <v>1E-3</v>
      </c>
      <c r="AA927">
        <v>40.159999999999997</v>
      </c>
      <c r="AB927">
        <v>0</v>
      </c>
      <c r="AC927">
        <v>0</v>
      </c>
      <c r="AD927">
        <v>0</v>
      </c>
      <c r="AE927">
        <v>40.155050000000003</v>
      </c>
      <c r="AF927">
        <v>0</v>
      </c>
      <c r="AG927">
        <v>0</v>
      </c>
      <c r="AH927">
        <v>0</v>
      </c>
      <c r="AI927">
        <v>1</v>
      </c>
      <c r="AJ927">
        <v>1</v>
      </c>
      <c r="AK927">
        <v>1</v>
      </c>
      <c r="AL927">
        <v>1</v>
      </c>
      <c r="AM927">
        <v>-2</v>
      </c>
      <c r="AN927">
        <v>0</v>
      </c>
      <c r="AO927">
        <v>1</v>
      </c>
      <c r="AP927">
        <v>1</v>
      </c>
      <c r="AQ927">
        <v>0</v>
      </c>
      <c r="AR927">
        <v>0</v>
      </c>
      <c r="AS927" t="s">
        <v>3</v>
      </c>
      <c r="AT927">
        <v>1E-3</v>
      </c>
      <c r="AU927" t="s">
        <v>21</v>
      </c>
      <c r="AV927">
        <v>0</v>
      </c>
      <c r="AW927">
        <v>2</v>
      </c>
      <c r="AX927">
        <v>150198530</v>
      </c>
      <c r="AY927">
        <v>1</v>
      </c>
      <c r="AZ927">
        <v>0</v>
      </c>
      <c r="BA927">
        <v>927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V927">
        <v>0</v>
      </c>
      <c r="CW927">
        <v>0</v>
      </c>
      <c r="CX927">
        <f>ROUND(Y927*Source!I1058,9)</f>
        <v>1E-3</v>
      </c>
      <c r="CY927">
        <f>AA927</f>
        <v>40.159999999999997</v>
      </c>
      <c r="CZ927">
        <f>AE927</f>
        <v>40.155050000000003</v>
      </c>
      <c r="DA927">
        <f>AI927</f>
        <v>1</v>
      </c>
      <c r="DB927">
        <f>ROUND((ROUND(AT927*CZ927,2)*1),6)</f>
        <v>0.04</v>
      </c>
      <c r="DC927">
        <f>ROUND((ROUND(AT927*AG927,2)*1),6)</f>
        <v>0</v>
      </c>
      <c r="DD927" t="s">
        <v>3</v>
      </c>
      <c r="DE927" t="s">
        <v>3</v>
      </c>
      <c r="DF927">
        <f t="shared" si="177"/>
        <v>0.04</v>
      </c>
      <c r="DG927">
        <f t="shared" si="178"/>
        <v>0</v>
      </c>
      <c r="DH927">
        <f t="shared" si="179"/>
        <v>0</v>
      </c>
      <c r="DI927">
        <f t="shared" si="180"/>
        <v>0</v>
      </c>
      <c r="DJ927">
        <f>DF927</f>
        <v>0.04</v>
      </c>
      <c r="DK927">
        <v>0</v>
      </c>
      <c r="DL927" t="s">
        <v>3</v>
      </c>
      <c r="DM927">
        <v>0</v>
      </c>
      <c r="DN927" t="s">
        <v>3</v>
      </c>
      <c r="DO927">
        <v>0</v>
      </c>
    </row>
    <row r="928" spans="1:119" x14ac:dyDescent="0.2">
      <c r="A928">
        <f>ROW(Source!A1059)</f>
        <v>1059</v>
      </c>
      <c r="B928">
        <v>150194011</v>
      </c>
      <c r="C928">
        <v>150198532</v>
      </c>
      <c r="D928">
        <v>147282019</v>
      </c>
      <c r="E928">
        <v>35</v>
      </c>
      <c r="F928">
        <v>1</v>
      </c>
      <c r="G928">
        <v>35</v>
      </c>
      <c r="H928">
        <v>1</v>
      </c>
      <c r="I928" t="s">
        <v>727</v>
      </c>
      <c r="J928" t="s">
        <v>3</v>
      </c>
      <c r="K928" t="s">
        <v>728</v>
      </c>
      <c r="L928">
        <v>1191</v>
      </c>
      <c r="N928">
        <v>1013</v>
      </c>
      <c r="O928" t="s">
        <v>729</v>
      </c>
      <c r="P928" t="s">
        <v>729</v>
      </c>
      <c r="Q928">
        <v>1</v>
      </c>
      <c r="W928">
        <v>0</v>
      </c>
      <c r="X928">
        <v>476480486</v>
      </c>
      <c r="Y928">
        <f>((AT928*0.75)*11)</f>
        <v>1.5675000000000001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M928">
        <v>-2</v>
      </c>
      <c r="AN928">
        <v>0</v>
      </c>
      <c r="AO928">
        <v>1</v>
      </c>
      <c r="AP928">
        <v>1</v>
      </c>
      <c r="AQ928">
        <v>0</v>
      </c>
      <c r="AR928">
        <v>0</v>
      </c>
      <c r="AS928" t="s">
        <v>3</v>
      </c>
      <c r="AT928">
        <v>0.19</v>
      </c>
      <c r="AU928" t="s">
        <v>32</v>
      </c>
      <c r="AV928">
        <v>1</v>
      </c>
      <c r="AW928">
        <v>2</v>
      </c>
      <c r="AX928">
        <v>150198538</v>
      </c>
      <c r="AY928">
        <v>1</v>
      </c>
      <c r="AZ928">
        <v>2048</v>
      </c>
      <c r="BA928">
        <v>928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U928">
        <f>ROUND(AT928*Source!I1059*AH928*AL928,2)</f>
        <v>0</v>
      </c>
      <c r="CV928">
        <f>ROUND(Y928*Source!I1059,9)</f>
        <v>1.5674999999999999</v>
      </c>
      <c r="CW928">
        <v>0</v>
      </c>
      <c r="CX928">
        <f>ROUND(Y928*Source!I1059,9)</f>
        <v>1.5674999999999999</v>
      </c>
      <c r="CY928">
        <f>AD928</f>
        <v>0</v>
      </c>
      <c r="CZ928">
        <f>AH928</f>
        <v>0</v>
      </c>
      <c r="DA928">
        <f>AL928</f>
        <v>1</v>
      </c>
      <c r="DB928">
        <f>ROUND(((ROUND(AT928*CZ928,2)*0.75)*11),6)</f>
        <v>0</v>
      </c>
      <c r="DC928">
        <f>ROUND(((ROUND(AT928*AG928,2)*0.75)*11),6)</f>
        <v>0</v>
      </c>
      <c r="DD928" t="s">
        <v>3</v>
      </c>
      <c r="DE928" t="s">
        <v>3</v>
      </c>
      <c r="DF928">
        <f t="shared" si="177"/>
        <v>0</v>
      </c>
      <c r="DG928">
        <f t="shared" si="178"/>
        <v>0</v>
      </c>
      <c r="DH928">
        <f t="shared" si="179"/>
        <v>0</v>
      </c>
      <c r="DI928">
        <f t="shared" si="180"/>
        <v>0</v>
      </c>
      <c r="DJ928">
        <f>DI928</f>
        <v>0</v>
      </c>
      <c r="DK928">
        <v>0</v>
      </c>
      <c r="DL928" t="s">
        <v>3</v>
      </c>
      <c r="DM928">
        <v>0</v>
      </c>
      <c r="DN928" t="s">
        <v>3</v>
      </c>
      <c r="DO928">
        <v>0</v>
      </c>
    </row>
    <row r="929" spans="1:119" x14ac:dyDescent="0.2">
      <c r="A929">
        <f>ROW(Source!A1059)</f>
        <v>1059</v>
      </c>
      <c r="B929">
        <v>150194011</v>
      </c>
      <c r="C929">
        <v>150198532</v>
      </c>
      <c r="D929">
        <v>147295400</v>
      </c>
      <c r="E929">
        <v>1</v>
      </c>
      <c r="F929">
        <v>1</v>
      </c>
      <c r="G929">
        <v>35</v>
      </c>
      <c r="H929">
        <v>2</v>
      </c>
      <c r="I929" t="s">
        <v>730</v>
      </c>
      <c r="J929" t="s">
        <v>829</v>
      </c>
      <c r="K929" t="s">
        <v>732</v>
      </c>
      <c r="L929">
        <v>1368</v>
      </c>
      <c r="N929">
        <v>1011</v>
      </c>
      <c r="O929" t="s">
        <v>733</v>
      </c>
      <c r="P929" t="s">
        <v>733</v>
      </c>
      <c r="Q929">
        <v>1</v>
      </c>
      <c r="W929">
        <v>0</v>
      </c>
      <c r="X929">
        <v>-253528126</v>
      </c>
      <c r="Y929">
        <f>((AT929*0.75)*11)</f>
        <v>0.16499999999999998</v>
      </c>
      <c r="AA929">
        <v>0</v>
      </c>
      <c r="AB929">
        <v>789.86</v>
      </c>
      <c r="AC929">
        <v>515.51</v>
      </c>
      <c r="AD929">
        <v>0</v>
      </c>
      <c r="AE929">
        <v>0</v>
      </c>
      <c r="AF929">
        <v>789.86</v>
      </c>
      <c r="AG929">
        <v>515.51</v>
      </c>
      <c r="AH929">
        <v>0</v>
      </c>
      <c r="AI929">
        <v>1</v>
      </c>
      <c r="AJ929">
        <v>1</v>
      </c>
      <c r="AK929">
        <v>1</v>
      </c>
      <c r="AL929">
        <v>1</v>
      </c>
      <c r="AM929">
        <v>-2</v>
      </c>
      <c r="AN929">
        <v>0</v>
      </c>
      <c r="AO929">
        <v>1</v>
      </c>
      <c r="AP929">
        <v>1</v>
      </c>
      <c r="AQ929">
        <v>0</v>
      </c>
      <c r="AR929">
        <v>0</v>
      </c>
      <c r="AS929" t="s">
        <v>3</v>
      </c>
      <c r="AT929">
        <v>0.02</v>
      </c>
      <c r="AU929" t="s">
        <v>32</v>
      </c>
      <c r="AV929">
        <v>0</v>
      </c>
      <c r="AW929">
        <v>2</v>
      </c>
      <c r="AX929">
        <v>150198539</v>
      </c>
      <c r="AY929">
        <v>1</v>
      </c>
      <c r="AZ929">
        <v>2048</v>
      </c>
      <c r="BA929">
        <v>929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V929">
        <v>0</v>
      </c>
      <c r="CW929">
        <f>ROUND(Y929*Source!I1059,9)</f>
        <v>0.16500000000000001</v>
      </c>
      <c r="CX929">
        <f>ROUND(Y929*Source!I1059,9)</f>
        <v>0.16500000000000001</v>
      </c>
      <c r="CY929">
        <f>AB929</f>
        <v>789.86</v>
      </c>
      <c r="CZ929">
        <f>AF929</f>
        <v>789.86</v>
      </c>
      <c r="DA929">
        <f>AJ929</f>
        <v>1</v>
      </c>
      <c r="DB929">
        <f>ROUND(((ROUND(AT929*CZ929,2)*0.75)*11),6)</f>
        <v>130.35</v>
      </c>
      <c r="DC929">
        <f>ROUND(((ROUND(AT929*AG929,2)*0.75)*11),6)</f>
        <v>85.057500000000005</v>
      </c>
      <c r="DD929" t="s">
        <v>3</v>
      </c>
      <c r="DE929" t="s">
        <v>3</v>
      </c>
      <c r="DF929">
        <f t="shared" si="177"/>
        <v>0</v>
      </c>
      <c r="DG929">
        <f t="shared" si="178"/>
        <v>130.33000000000001</v>
      </c>
      <c r="DH929">
        <f t="shared" si="179"/>
        <v>85.06</v>
      </c>
      <c r="DI929">
        <f t="shared" si="180"/>
        <v>0</v>
      </c>
      <c r="DJ929">
        <f>DG929</f>
        <v>130.33000000000001</v>
      </c>
      <c r="DK929">
        <v>0</v>
      </c>
      <c r="DL929" t="s">
        <v>3</v>
      </c>
      <c r="DM929">
        <v>0</v>
      </c>
      <c r="DN929" t="s">
        <v>3</v>
      </c>
      <c r="DO929">
        <v>0</v>
      </c>
    </row>
    <row r="930" spans="1:119" x14ac:dyDescent="0.2">
      <c r="A930">
        <f>ROW(Source!A1059)</f>
        <v>1059</v>
      </c>
      <c r="B930">
        <v>150194011</v>
      </c>
      <c r="C930">
        <v>150198532</v>
      </c>
      <c r="D930">
        <v>147297319</v>
      </c>
      <c r="E930">
        <v>1</v>
      </c>
      <c r="F930">
        <v>1</v>
      </c>
      <c r="G930">
        <v>35</v>
      </c>
      <c r="H930">
        <v>3</v>
      </c>
      <c r="I930" t="s">
        <v>738</v>
      </c>
      <c r="J930" t="s">
        <v>830</v>
      </c>
      <c r="K930" t="s">
        <v>740</v>
      </c>
      <c r="L930">
        <v>1346</v>
      </c>
      <c r="N930">
        <v>1009</v>
      </c>
      <c r="O930" t="s">
        <v>741</v>
      </c>
      <c r="P930" t="s">
        <v>741</v>
      </c>
      <c r="Q930">
        <v>1</v>
      </c>
      <c r="W930">
        <v>0</v>
      </c>
      <c r="X930">
        <v>382526942</v>
      </c>
      <c r="Y930">
        <f>((AT930*1)*11)</f>
        <v>2.1999999999999999E-2</v>
      </c>
      <c r="AA930">
        <v>412.97</v>
      </c>
      <c r="AB930">
        <v>0</v>
      </c>
      <c r="AC930">
        <v>0</v>
      </c>
      <c r="AD930">
        <v>0</v>
      </c>
      <c r="AE930">
        <v>412.97</v>
      </c>
      <c r="AF930">
        <v>0</v>
      </c>
      <c r="AG930">
        <v>0</v>
      </c>
      <c r="AH930">
        <v>0</v>
      </c>
      <c r="AI930">
        <v>1</v>
      </c>
      <c r="AJ930">
        <v>1</v>
      </c>
      <c r="AK930">
        <v>1</v>
      </c>
      <c r="AL930">
        <v>1</v>
      </c>
      <c r="AM930">
        <v>-2</v>
      </c>
      <c r="AN930">
        <v>0</v>
      </c>
      <c r="AO930">
        <v>1</v>
      </c>
      <c r="AP930">
        <v>1</v>
      </c>
      <c r="AQ930">
        <v>0</v>
      </c>
      <c r="AR930">
        <v>0</v>
      </c>
      <c r="AS930" t="s">
        <v>3</v>
      </c>
      <c r="AT930">
        <v>2E-3</v>
      </c>
      <c r="AU930" t="s">
        <v>31</v>
      </c>
      <c r="AV930">
        <v>0</v>
      </c>
      <c r="AW930">
        <v>2</v>
      </c>
      <c r="AX930">
        <v>150198540</v>
      </c>
      <c r="AY930">
        <v>1</v>
      </c>
      <c r="AZ930">
        <v>0</v>
      </c>
      <c r="BA930">
        <v>930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V930">
        <v>0</v>
      </c>
      <c r="CW930">
        <v>0</v>
      </c>
      <c r="CX930">
        <f>ROUND(Y930*Source!I1059,9)</f>
        <v>2.1999999999999999E-2</v>
      </c>
      <c r="CY930">
        <f>AA930</f>
        <v>412.97</v>
      </c>
      <c r="CZ930">
        <f>AE930</f>
        <v>412.97</v>
      </c>
      <c r="DA930">
        <f>AI930</f>
        <v>1</v>
      </c>
      <c r="DB930">
        <f>ROUND(((ROUND(AT930*CZ930,2)*1)*11),6)</f>
        <v>9.1300000000000008</v>
      </c>
      <c r="DC930">
        <f>ROUND(((ROUND(AT930*AG930,2)*1)*11),6)</f>
        <v>0</v>
      </c>
      <c r="DD930" t="s">
        <v>3</v>
      </c>
      <c r="DE930" t="s">
        <v>3</v>
      </c>
      <c r="DF930">
        <f t="shared" si="177"/>
        <v>9.09</v>
      </c>
      <c r="DG930">
        <f t="shared" si="178"/>
        <v>0</v>
      </c>
      <c r="DH930">
        <f t="shared" si="179"/>
        <v>0</v>
      </c>
      <c r="DI930">
        <f t="shared" si="180"/>
        <v>0</v>
      </c>
      <c r="DJ930">
        <f>DF930</f>
        <v>9.09</v>
      </c>
      <c r="DK930">
        <v>0</v>
      </c>
      <c r="DL930" t="s">
        <v>3</v>
      </c>
      <c r="DM930">
        <v>0</v>
      </c>
      <c r="DN930" t="s">
        <v>3</v>
      </c>
      <c r="DO930">
        <v>0</v>
      </c>
    </row>
    <row r="931" spans="1:119" x14ac:dyDescent="0.2">
      <c r="A931">
        <f>ROW(Source!A1059)</f>
        <v>1059</v>
      </c>
      <c r="B931">
        <v>150194011</v>
      </c>
      <c r="C931">
        <v>150198532</v>
      </c>
      <c r="D931">
        <v>147297367</v>
      </c>
      <c r="E931">
        <v>1</v>
      </c>
      <c r="F931">
        <v>1</v>
      </c>
      <c r="G931">
        <v>35</v>
      </c>
      <c r="H931">
        <v>3</v>
      </c>
      <c r="I931" t="s">
        <v>752</v>
      </c>
      <c r="J931" t="s">
        <v>835</v>
      </c>
      <c r="K931" t="s">
        <v>754</v>
      </c>
      <c r="L931">
        <v>1346</v>
      </c>
      <c r="N931">
        <v>1009</v>
      </c>
      <c r="O931" t="s">
        <v>741</v>
      </c>
      <c r="P931" t="s">
        <v>741</v>
      </c>
      <c r="Q931">
        <v>1</v>
      </c>
      <c r="W931">
        <v>0</v>
      </c>
      <c r="X931">
        <v>-1708536462</v>
      </c>
      <c r="Y931">
        <f>((AT931*1)*11)</f>
        <v>4.3999999999999997E-2</v>
      </c>
      <c r="AA931">
        <v>29.29</v>
      </c>
      <c r="AB931">
        <v>0</v>
      </c>
      <c r="AC931">
        <v>0</v>
      </c>
      <c r="AD931">
        <v>0</v>
      </c>
      <c r="AE931">
        <v>29.29</v>
      </c>
      <c r="AF931">
        <v>0</v>
      </c>
      <c r="AG931">
        <v>0</v>
      </c>
      <c r="AH931">
        <v>0</v>
      </c>
      <c r="AI931">
        <v>1</v>
      </c>
      <c r="AJ931">
        <v>1</v>
      </c>
      <c r="AK931">
        <v>1</v>
      </c>
      <c r="AL931">
        <v>1</v>
      </c>
      <c r="AM931">
        <v>-2</v>
      </c>
      <c r="AN931">
        <v>0</v>
      </c>
      <c r="AO931">
        <v>1</v>
      </c>
      <c r="AP931">
        <v>1</v>
      </c>
      <c r="AQ931">
        <v>0</v>
      </c>
      <c r="AR931">
        <v>0</v>
      </c>
      <c r="AS931" t="s">
        <v>3</v>
      </c>
      <c r="AT931">
        <v>4.0000000000000001E-3</v>
      </c>
      <c r="AU931" t="s">
        <v>31</v>
      </c>
      <c r="AV931">
        <v>0</v>
      </c>
      <c r="AW931">
        <v>2</v>
      </c>
      <c r="AX931">
        <v>150198541</v>
      </c>
      <c r="AY931">
        <v>1</v>
      </c>
      <c r="AZ931">
        <v>0</v>
      </c>
      <c r="BA931">
        <v>931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V931">
        <v>0</v>
      </c>
      <c r="CW931">
        <v>0</v>
      </c>
      <c r="CX931">
        <f>ROUND(Y931*Source!I1059,9)</f>
        <v>4.3999999999999997E-2</v>
      </c>
      <c r="CY931">
        <f>AA931</f>
        <v>29.29</v>
      </c>
      <c r="CZ931">
        <f>AE931</f>
        <v>29.29</v>
      </c>
      <c r="DA931">
        <f>AI931</f>
        <v>1</v>
      </c>
      <c r="DB931">
        <f>ROUND(((ROUND(AT931*CZ931,2)*1)*11),6)</f>
        <v>1.32</v>
      </c>
      <c r="DC931">
        <f>ROUND(((ROUND(AT931*AG931,2)*1)*11),6)</f>
        <v>0</v>
      </c>
      <c r="DD931" t="s">
        <v>3</v>
      </c>
      <c r="DE931" t="s">
        <v>3</v>
      </c>
      <c r="DF931">
        <f t="shared" si="177"/>
        <v>1.29</v>
      </c>
      <c r="DG931">
        <f t="shared" si="178"/>
        <v>0</v>
      </c>
      <c r="DH931">
        <f t="shared" si="179"/>
        <v>0</v>
      </c>
      <c r="DI931">
        <f t="shared" si="180"/>
        <v>0</v>
      </c>
      <c r="DJ931">
        <f>DF931</f>
        <v>1.29</v>
      </c>
      <c r="DK931">
        <v>0</v>
      </c>
      <c r="DL931" t="s">
        <v>3</v>
      </c>
      <c r="DM931">
        <v>0</v>
      </c>
      <c r="DN931" t="s">
        <v>3</v>
      </c>
      <c r="DO931">
        <v>0</v>
      </c>
    </row>
    <row r="932" spans="1:119" x14ac:dyDescent="0.2">
      <c r="A932">
        <f>ROW(Source!A1059)</f>
        <v>1059</v>
      </c>
      <c r="B932">
        <v>150194011</v>
      </c>
      <c r="C932">
        <v>150198532</v>
      </c>
      <c r="D932">
        <v>75178901</v>
      </c>
      <c r="E932">
        <v>35</v>
      </c>
      <c r="F932">
        <v>1</v>
      </c>
      <c r="G932">
        <v>35</v>
      </c>
      <c r="H932">
        <v>3</v>
      </c>
      <c r="I932" t="s">
        <v>832</v>
      </c>
      <c r="J932" t="s">
        <v>3</v>
      </c>
      <c r="K932" t="s">
        <v>834</v>
      </c>
      <c r="L932">
        <v>1346</v>
      </c>
      <c r="N932">
        <v>1009</v>
      </c>
      <c r="O932" t="s">
        <v>741</v>
      </c>
      <c r="P932" t="s">
        <v>741</v>
      </c>
      <c r="Q932">
        <v>1</v>
      </c>
      <c r="W932">
        <v>0</v>
      </c>
      <c r="X932">
        <v>-1196239811</v>
      </c>
      <c r="Y932">
        <f>((AT932*1)*11)</f>
        <v>1.0999999999999999E-2</v>
      </c>
      <c r="AA932">
        <v>40.159999999999997</v>
      </c>
      <c r="AB932">
        <v>0</v>
      </c>
      <c r="AC932">
        <v>0</v>
      </c>
      <c r="AD932">
        <v>0</v>
      </c>
      <c r="AE932">
        <v>40.155050000000003</v>
      </c>
      <c r="AF932">
        <v>0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M932">
        <v>-2</v>
      </c>
      <c r="AN932">
        <v>0</v>
      </c>
      <c r="AO932">
        <v>1</v>
      </c>
      <c r="AP932">
        <v>1</v>
      </c>
      <c r="AQ932">
        <v>0</v>
      </c>
      <c r="AR932">
        <v>0</v>
      </c>
      <c r="AS932" t="s">
        <v>3</v>
      </c>
      <c r="AT932">
        <v>1E-3</v>
      </c>
      <c r="AU932" t="s">
        <v>31</v>
      </c>
      <c r="AV932">
        <v>0</v>
      </c>
      <c r="AW932">
        <v>2</v>
      </c>
      <c r="AX932">
        <v>150198542</v>
      </c>
      <c r="AY932">
        <v>1</v>
      </c>
      <c r="AZ932">
        <v>0</v>
      </c>
      <c r="BA932">
        <v>932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V932">
        <v>0</v>
      </c>
      <c r="CW932">
        <v>0</v>
      </c>
      <c r="CX932">
        <f>ROUND(Y932*Source!I1059,9)</f>
        <v>1.0999999999999999E-2</v>
      </c>
      <c r="CY932">
        <f>AA932</f>
        <v>40.159999999999997</v>
      </c>
      <c r="CZ932">
        <f>AE932</f>
        <v>40.155050000000003</v>
      </c>
      <c r="DA932">
        <f>AI932</f>
        <v>1</v>
      </c>
      <c r="DB932">
        <f>ROUND(((ROUND(AT932*CZ932,2)*1)*11),6)</f>
        <v>0.44</v>
      </c>
      <c r="DC932">
        <f>ROUND(((ROUND(AT932*AG932,2)*1)*11),6)</f>
        <v>0</v>
      </c>
      <c r="DD932" t="s">
        <v>3</v>
      </c>
      <c r="DE932" t="s">
        <v>3</v>
      </c>
      <c r="DF932">
        <f t="shared" si="177"/>
        <v>0.44</v>
      </c>
      <c r="DG932">
        <f t="shared" si="178"/>
        <v>0</v>
      </c>
      <c r="DH932">
        <f t="shared" si="179"/>
        <v>0</v>
      </c>
      <c r="DI932">
        <f t="shared" si="180"/>
        <v>0</v>
      </c>
      <c r="DJ932">
        <f>DF932</f>
        <v>0.44</v>
      </c>
      <c r="DK932">
        <v>0</v>
      </c>
      <c r="DL932" t="s">
        <v>3</v>
      </c>
      <c r="DM932">
        <v>0</v>
      </c>
      <c r="DN932" t="s">
        <v>3</v>
      </c>
      <c r="DO932">
        <v>0</v>
      </c>
    </row>
    <row r="933" spans="1:119" x14ac:dyDescent="0.2">
      <c r="A933">
        <f>ROW(Source!A1060)</f>
        <v>1060</v>
      </c>
      <c r="B933">
        <v>150194011</v>
      </c>
      <c r="C933">
        <v>150198543</v>
      </c>
      <c r="D933">
        <v>147282019</v>
      </c>
      <c r="E933">
        <v>35</v>
      </c>
      <c r="F933">
        <v>1</v>
      </c>
      <c r="G933">
        <v>35</v>
      </c>
      <c r="H933">
        <v>1</v>
      </c>
      <c r="I933" t="s">
        <v>727</v>
      </c>
      <c r="J933" t="s">
        <v>3</v>
      </c>
      <c r="K933" t="s">
        <v>728</v>
      </c>
      <c r="L933">
        <v>1191</v>
      </c>
      <c r="N933">
        <v>1013</v>
      </c>
      <c r="O933" t="s">
        <v>729</v>
      </c>
      <c r="P933" t="s">
        <v>729</v>
      </c>
      <c r="Q933">
        <v>1</v>
      </c>
      <c r="W933">
        <v>0</v>
      </c>
      <c r="X933">
        <v>476480486</v>
      </c>
      <c r="Y933">
        <f>(AT933*0.7)</f>
        <v>0.24499999999999997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1</v>
      </c>
      <c r="AJ933">
        <v>1</v>
      </c>
      <c r="AK933">
        <v>1</v>
      </c>
      <c r="AL933">
        <v>1</v>
      </c>
      <c r="AM933">
        <v>-2</v>
      </c>
      <c r="AN933">
        <v>0</v>
      </c>
      <c r="AO933">
        <v>1</v>
      </c>
      <c r="AP933">
        <v>1</v>
      </c>
      <c r="AQ933">
        <v>0</v>
      </c>
      <c r="AR933">
        <v>0</v>
      </c>
      <c r="AS933" t="s">
        <v>3</v>
      </c>
      <c r="AT933">
        <v>0.35</v>
      </c>
      <c r="AU933" t="s">
        <v>22</v>
      </c>
      <c r="AV933">
        <v>1</v>
      </c>
      <c r="AW933">
        <v>2</v>
      </c>
      <c r="AX933">
        <v>150198551</v>
      </c>
      <c r="AY933">
        <v>1</v>
      </c>
      <c r="AZ933">
        <v>2048</v>
      </c>
      <c r="BA933">
        <v>933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U933">
        <f>ROUND(AT933*Source!I1060*AH933*AL933,2)</f>
        <v>0</v>
      </c>
      <c r="CV933">
        <f>ROUND(Y933*Source!I1060,9)</f>
        <v>0.245</v>
      </c>
      <c r="CW933">
        <v>0</v>
      </c>
      <c r="CX933">
        <f>ROUND(Y933*Source!I1060,9)</f>
        <v>0.245</v>
      </c>
      <c r="CY933">
        <f>AD933</f>
        <v>0</v>
      </c>
      <c r="CZ933">
        <f>AH933</f>
        <v>0</v>
      </c>
      <c r="DA933">
        <f>AL933</f>
        <v>1</v>
      </c>
      <c r="DB933">
        <f>ROUND((ROUND(AT933*CZ933,2)*0.7),6)</f>
        <v>0</v>
      </c>
      <c r="DC933">
        <f>ROUND((ROUND(AT933*AG933,2)*0.7),6)</f>
        <v>0</v>
      </c>
      <c r="DD933" t="s">
        <v>3</v>
      </c>
      <c r="DE933" t="s">
        <v>3</v>
      </c>
      <c r="DF933">
        <f t="shared" si="177"/>
        <v>0</v>
      </c>
      <c r="DG933">
        <f t="shared" si="178"/>
        <v>0</v>
      </c>
      <c r="DH933">
        <f t="shared" si="179"/>
        <v>0</v>
      </c>
      <c r="DI933">
        <f t="shared" si="180"/>
        <v>0</v>
      </c>
      <c r="DJ933">
        <f>DI933</f>
        <v>0</v>
      </c>
      <c r="DK933">
        <v>0</v>
      </c>
      <c r="DL933" t="s">
        <v>3</v>
      </c>
      <c r="DM933">
        <v>0</v>
      </c>
      <c r="DN933" t="s">
        <v>3</v>
      </c>
      <c r="DO933">
        <v>0</v>
      </c>
    </row>
    <row r="934" spans="1:119" x14ac:dyDescent="0.2">
      <c r="A934">
        <f>ROW(Source!A1060)</f>
        <v>1060</v>
      </c>
      <c r="B934">
        <v>150194011</v>
      </c>
      <c r="C934">
        <v>150198543</v>
      </c>
      <c r="D934">
        <v>147295400</v>
      </c>
      <c r="E934">
        <v>1</v>
      </c>
      <c r="F934">
        <v>1</v>
      </c>
      <c r="G934">
        <v>35</v>
      </c>
      <c r="H934">
        <v>2</v>
      </c>
      <c r="I934" t="s">
        <v>730</v>
      </c>
      <c r="J934" t="s">
        <v>829</v>
      </c>
      <c r="K934" t="s">
        <v>732</v>
      </c>
      <c r="L934">
        <v>1368</v>
      </c>
      <c r="N934">
        <v>1011</v>
      </c>
      <c r="O934" t="s">
        <v>733</v>
      </c>
      <c r="P934" t="s">
        <v>733</v>
      </c>
      <c r="Q934">
        <v>1</v>
      </c>
      <c r="W934">
        <v>0</v>
      </c>
      <c r="X934">
        <v>-253528126</v>
      </c>
      <c r="Y934">
        <f>(AT934*0.7)</f>
        <v>2.7999999999999997E-2</v>
      </c>
      <c r="AA934">
        <v>0</v>
      </c>
      <c r="AB934">
        <v>789.86</v>
      </c>
      <c r="AC934">
        <v>515.51</v>
      </c>
      <c r="AD934">
        <v>0</v>
      </c>
      <c r="AE934">
        <v>0</v>
      </c>
      <c r="AF934">
        <v>789.86</v>
      </c>
      <c r="AG934">
        <v>515.51</v>
      </c>
      <c r="AH934">
        <v>0</v>
      </c>
      <c r="AI934">
        <v>1</v>
      </c>
      <c r="AJ934">
        <v>1</v>
      </c>
      <c r="AK934">
        <v>1</v>
      </c>
      <c r="AL934">
        <v>1</v>
      </c>
      <c r="AM934">
        <v>-2</v>
      </c>
      <c r="AN934">
        <v>0</v>
      </c>
      <c r="AO934">
        <v>1</v>
      </c>
      <c r="AP934">
        <v>1</v>
      </c>
      <c r="AQ934">
        <v>0</v>
      </c>
      <c r="AR934">
        <v>0</v>
      </c>
      <c r="AS934" t="s">
        <v>3</v>
      </c>
      <c r="AT934">
        <v>0.04</v>
      </c>
      <c r="AU934" t="s">
        <v>22</v>
      </c>
      <c r="AV934">
        <v>0</v>
      </c>
      <c r="AW934">
        <v>2</v>
      </c>
      <c r="AX934">
        <v>150198552</v>
      </c>
      <c r="AY934">
        <v>1</v>
      </c>
      <c r="AZ934">
        <v>2048</v>
      </c>
      <c r="BA934">
        <v>934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V934">
        <v>0</v>
      </c>
      <c r="CW934">
        <f>ROUND(Y934*Source!I1060,9)</f>
        <v>2.8000000000000001E-2</v>
      </c>
      <c r="CX934">
        <f>ROUND(Y934*Source!I1060,9)</f>
        <v>2.8000000000000001E-2</v>
      </c>
      <c r="CY934">
        <f>AB934</f>
        <v>789.86</v>
      </c>
      <c r="CZ934">
        <f>AF934</f>
        <v>789.86</v>
      </c>
      <c r="DA934">
        <f>AJ934</f>
        <v>1</v>
      </c>
      <c r="DB934">
        <f>ROUND((ROUND(AT934*CZ934,2)*0.7),6)</f>
        <v>22.113</v>
      </c>
      <c r="DC934">
        <f>ROUND((ROUND(AT934*AG934,2)*0.7),6)</f>
        <v>14.433999999999999</v>
      </c>
      <c r="DD934" t="s">
        <v>3</v>
      </c>
      <c r="DE934" t="s">
        <v>3</v>
      </c>
      <c r="DF934">
        <f t="shared" si="177"/>
        <v>0</v>
      </c>
      <c r="DG934">
        <f t="shared" si="178"/>
        <v>22.12</v>
      </c>
      <c r="DH934">
        <f t="shared" si="179"/>
        <v>14.43</v>
      </c>
      <c r="DI934">
        <f t="shared" si="180"/>
        <v>0</v>
      </c>
      <c r="DJ934">
        <f>DG934</f>
        <v>22.12</v>
      </c>
      <c r="DK934">
        <v>0</v>
      </c>
      <c r="DL934" t="s">
        <v>3</v>
      </c>
      <c r="DM934">
        <v>0</v>
      </c>
      <c r="DN934" t="s">
        <v>3</v>
      </c>
      <c r="DO934">
        <v>0</v>
      </c>
    </row>
    <row r="935" spans="1:119" x14ac:dyDescent="0.2">
      <c r="A935">
        <f>ROW(Source!A1060)</f>
        <v>1060</v>
      </c>
      <c r="B935">
        <v>150194011</v>
      </c>
      <c r="C935">
        <v>150198543</v>
      </c>
      <c r="D935">
        <v>75169356</v>
      </c>
      <c r="E935">
        <v>35</v>
      </c>
      <c r="F935">
        <v>1</v>
      </c>
      <c r="G935">
        <v>35</v>
      </c>
      <c r="H935">
        <v>3</v>
      </c>
      <c r="I935" t="s">
        <v>734</v>
      </c>
      <c r="J935" t="s">
        <v>3</v>
      </c>
      <c r="K935" t="s">
        <v>736</v>
      </c>
      <c r="L935">
        <v>1346</v>
      </c>
      <c r="N935">
        <v>1009</v>
      </c>
      <c r="O935" t="s">
        <v>741</v>
      </c>
      <c r="P935" t="s">
        <v>741</v>
      </c>
      <c r="Q935">
        <v>1</v>
      </c>
      <c r="W935">
        <v>0</v>
      </c>
      <c r="X935">
        <v>-1292412832</v>
      </c>
      <c r="Y935">
        <f>(AT935*1)</f>
        <v>2E-3</v>
      </c>
      <c r="AA935">
        <v>1945.28</v>
      </c>
      <c r="AB935">
        <v>0</v>
      </c>
      <c r="AC935">
        <v>0</v>
      </c>
      <c r="AD935">
        <v>0</v>
      </c>
      <c r="AE935">
        <v>1945.2823800000001</v>
      </c>
      <c r="AF935">
        <v>0</v>
      </c>
      <c r="AG935">
        <v>0</v>
      </c>
      <c r="AH935">
        <v>0</v>
      </c>
      <c r="AI935">
        <v>1</v>
      </c>
      <c r="AJ935">
        <v>1</v>
      </c>
      <c r="AK935">
        <v>1</v>
      </c>
      <c r="AL935">
        <v>1</v>
      </c>
      <c r="AM935">
        <v>-2</v>
      </c>
      <c r="AN935">
        <v>0</v>
      </c>
      <c r="AO935">
        <v>1</v>
      </c>
      <c r="AP935">
        <v>1</v>
      </c>
      <c r="AQ935">
        <v>0</v>
      </c>
      <c r="AR935">
        <v>0</v>
      </c>
      <c r="AS935" t="s">
        <v>3</v>
      </c>
      <c r="AT935">
        <v>2E-3</v>
      </c>
      <c r="AU935" t="s">
        <v>21</v>
      </c>
      <c r="AV935">
        <v>0</v>
      </c>
      <c r="AW935">
        <v>2</v>
      </c>
      <c r="AX935">
        <v>150198553</v>
      </c>
      <c r="AY935">
        <v>1</v>
      </c>
      <c r="AZ935">
        <v>0</v>
      </c>
      <c r="BA935">
        <v>935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V935">
        <v>0</v>
      </c>
      <c r="CW935">
        <v>0</v>
      </c>
      <c r="CX935">
        <f>ROUND(Y935*Source!I1060,9)</f>
        <v>2E-3</v>
      </c>
      <c r="CY935">
        <f>AA935</f>
        <v>1945.28</v>
      </c>
      <c r="CZ935">
        <f>AE935</f>
        <v>1945.2823800000001</v>
      </c>
      <c r="DA935">
        <f>AI935</f>
        <v>1</v>
      </c>
      <c r="DB935">
        <f>ROUND((ROUND(AT935*CZ935,2)*1),6)</f>
        <v>3.89</v>
      </c>
      <c r="DC935">
        <f>ROUND((ROUND(AT935*AG935,2)*1),6)</f>
        <v>0</v>
      </c>
      <c r="DD935" t="s">
        <v>3</v>
      </c>
      <c r="DE935" t="s">
        <v>3</v>
      </c>
      <c r="DF935">
        <f t="shared" si="177"/>
        <v>3.89</v>
      </c>
      <c r="DG935">
        <f t="shared" si="178"/>
        <v>0</v>
      </c>
      <c r="DH935">
        <f t="shared" si="179"/>
        <v>0</v>
      </c>
      <c r="DI935">
        <f t="shared" si="180"/>
        <v>0</v>
      </c>
      <c r="DJ935">
        <f>DF935</f>
        <v>3.89</v>
      </c>
      <c r="DK935">
        <v>0</v>
      </c>
      <c r="DL935" t="s">
        <v>3</v>
      </c>
      <c r="DM935">
        <v>0</v>
      </c>
      <c r="DN935" t="s">
        <v>3</v>
      </c>
      <c r="DO935">
        <v>0</v>
      </c>
    </row>
    <row r="936" spans="1:119" x14ac:dyDescent="0.2">
      <c r="A936">
        <f>ROW(Source!A1060)</f>
        <v>1060</v>
      </c>
      <c r="B936">
        <v>150194011</v>
      </c>
      <c r="C936">
        <v>150198543</v>
      </c>
      <c r="D936">
        <v>147297319</v>
      </c>
      <c r="E936">
        <v>1</v>
      </c>
      <c r="F936">
        <v>1</v>
      </c>
      <c r="G936">
        <v>35</v>
      </c>
      <c r="H936">
        <v>3</v>
      </c>
      <c r="I936" t="s">
        <v>738</v>
      </c>
      <c r="J936" t="s">
        <v>830</v>
      </c>
      <c r="K936" t="s">
        <v>740</v>
      </c>
      <c r="L936">
        <v>1346</v>
      </c>
      <c r="N936">
        <v>1009</v>
      </c>
      <c r="O936" t="s">
        <v>741</v>
      </c>
      <c r="P936" t="s">
        <v>741</v>
      </c>
      <c r="Q936">
        <v>1</v>
      </c>
      <c r="W936">
        <v>0</v>
      </c>
      <c r="X936">
        <v>382526942</v>
      </c>
      <c r="Y936">
        <f>(AT936*1)</f>
        <v>4.0000000000000001E-3</v>
      </c>
      <c r="AA936">
        <v>412.97</v>
      </c>
      <c r="AB936">
        <v>0</v>
      </c>
      <c r="AC936">
        <v>0</v>
      </c>
      <c r="AD936">
        <v>0</v>
      </c>
      <c r="AE936">
        <v>412.97</v>
      </c>
      <c r="AF936">
        <v>0</v>
      </c>
      <c r="AG936">
        <v>0</v>
      </c>
      <c r="AH936">
        <v>0</v>
      </c>
      <c r="AI936">
        <v>1</v>
      </c>
      <c r="AJ936">
        <v>1</v>
      </c>
      <c r="AK936">
        <v>1</v>
      </c>
      <c r="AL936">
        <v>1</v>
      </c>
      <c r="AM936">
        <v>-2</v>
      </c>
      <c r="AN936">
        <v>0</v>
      </c>
      <c r="AO936">
        <v>1</v>
      </c>
      <c r="AP936">
        <v>1</v>
      </c>
      <c r="AQ936">
        <v>0</v>
      </c>
      <c r="AR936">
        <v>0</v>
      </c>
      <c r="AS936" t="s">
        <v>3</v>
      </c>
      <c r="AT936">
        <v>4.0000000000000001E-3</v>
      </c>
      <c r="AU936" t="s">
        <v>21</v>
      </c>
      <c r="AV936">
        <v>0</v>
      </c>
      <c r="AW936">
        <v>2</v>
      </c>
      <c r="AX936">
        <v>150198554</v>
      </c>
      <c r="AY936">
        <v>1</v>
      </c>
      <c r="AZ936">
        <v>0</v>
      </c>
      <c r="BA936">
        <v>936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V936">
        <v>0</v>
      </c>
      <c r="CW936">
        <v>0</v>
      </c>
      <c r="CX936">
        <f>ROUND(Y936*Source!I1060,9)</f>
        <v>4.0000000000000001E-3</v>
      </c>
      <c r="CY936">
        <f>AA936</f>
        <v>412.97</v>
      </c>
      <c r="CZ936">
        <f>AE936</f>
        <v>412.97</v>
      </c>
      <c r="DA936">
        <f>AI936</f>
        <v>1</v>
      </c>
      <c r="DB936">
        <f>ROUND((ROUND(AT936*CZ936,2)*1),6)</f>
        <v>1.65</v>
      </c>
      <c r="DC936">
        <f>ROUND((ROUND(AT936*AG936,2)*1),6)</f>
        <v>0</v>
      </c>
      <c r="DD936" t="s">
        <v>3</v>
      </c>
      <c r="DE936" t="s">
        <v>3</v>
      </c>
      <c r="DF936">
        <f t="shared" si="177"/>
        <v>1.65</v>
      </c>
      <c r="DG936">
        <f t="shared" si="178"/>
        <v>0</v>
      </c>
      <c r="DH936">
        <f t="shared" si="179"/>
        <v>0</v>
      </c>
      <c r="DI936">
        <f t="shared" si="180"/>
        <v>0</v>
      </c>
      <c r="DJ936">
        <f>DF936</f>
        <v>1.65</v>
      </c>
      <c r="DK936">
        <v>0</v>
      </c>
      <c r="DL936" t="s">
        <v>3</v>
      </c>
      <c r="DM936">
        <v>0</v>
      </c>
      <c r="DN936" t="s">
        <v>3</v>
      </c>
      <c r="DO936">
        <v>0</v>
      </c>
    </row>
    <row r="937" spans="1:119" x14ac:dyDescent="0.2">
      <c r="A937">
        <f>ROW(Source!A1060)</f>
        <v>1060</v>
      </c>
      <c r="B937">
        <v>150194011</v>
      </c>
      <c r="C937">
        <v>150198543</v>
      </c>
      <c r="D937">
        <v>147297226</v>
      </c>
      <c r="E937">
        <v>1</v>
      </c>
      <c r="F937">
        <v>1</v>
      </c>
      <c r="G937">
        <v>35</v>
      </c>
      <c r="H937">
        <v>3</v>
      </c>
      <c r="I937" t="s">
        <v>742</v>
      </c>
      <c r="J937" t="s">
        <v>837</v>
      </c>
      <c r="K937" t="s">
        <v>744</v>
      </c>
      <c r="L937">
        <v>1346</v>
      </c>
      <c r="N937">
        <v>1009</v>
      </c>
      <c r="O937" t="s">
        <v>741</v>
      </c>
      <c r="P937" t="s">
        <v>741</v>
      </c>
      <c r="Q937">
        <v>1</v>
      </c>
      <c r="W937">
        <v>0</v>
      </c>
      <c r="X937">
        <v>-147731734</v>
      </c>
      <c r="Y937">
        <f>(AT937*1)</f>
        <v>2E-3</v>
      </c>
      <c r="AA937">
        <v>271.95999999999998</v>
      </c>
      <c r="AB937">
        <v>0</v>
      </c>
      <c r="AC937">
        <v>0</v>
      </c>
      <c r="AD937">
        <v>0</v>
      </c>
      <c r="AE937">
        <v>271.95999999999998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1</v>
      </c>
      <c r="AL937">
        <v>1</v>
      </c>
      <c r="AM937">
        <v>-2</v>
      </c>
      <c r="AN937">
        <v>0</v>
      </c>
      <c r="AO937">
        <v>1</v>
      </c>
      <c r="AP937">
        <v>1</v>
      </c>
      <c r="AQ937">
        <v>0</v>
      </c>
      <c r="AR937">
        <v>0</v>
      </c>
      <c r="AS937" t="s">
        <v>3</v>
      </c>
      <c r="AT937">
        <v>2E-3</v>
      </c>
      <c r="AU937" t="s">
        <v>21</v>
      </c>
      <c r="AV937">
        <v>0</v>
      </c>
      <c r="AW937">
        <v>2</v>
      </c>
      <c r="AX937">
        <v>150198555</v>
      </c>
      <c r="AY937">
        <v>1</v>
      </c>
      <c r="AZ937">
        <v>0</v>
      </c>
      <c r="BA937">
        <v>937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V937">
        <v>0</v>
      </c>
      <c r="CW937">
        <v>0</v>
      </c>
      <c r="CX937">
        <f>ROUND(Y937*Source!I1060,9)</f>
        <v>2E-3</v>
      </c>
      <c r="CY937">
        <f>AA937</f>
        <v>271.95999999999998</v>
      </c>
      <c r="CZ937">
        <f>AE937</f>
        <v>271.95999999999998</v>
      </c>
      <c r="DA937">
        <f>AI937</f>
        <v>1</v>
      </c>
      <c r="DB937">
        <f>ROUND((ROUND(AT937*CZ937,2)*1),6)</f>
        <v>0.54</v>
      </c>
      <c r="DC937">
        <f>ROUND((ROUND(AT937*AG937,2)*1),6)</f>
        <v>0</v>
      </c>
      <c r="DD937" t="s">
        <v>3</v>
      </c>
      <c r="DE937" t="s">
        <v>3</v>
      </c>
      <c r="DF937">
        <f t="shared" si="177"/>
        <v>0.54</v>
      </c>
      <c r="DG937">
        <f t="shared" si="178"/>
        <v>0</v>
      </c>
      <c r="DH937">
        <f t="shared" si="179"/>
        <v>0</v>
      </c>
      <c r="DI937">
        <f t="shared" si="180"/>
        <v>0</v>
      </c>
      <c r="DJ937">
        <f>DF937</f>
        <v>0.54</v>
      </c>
      <c r="DK937">
        <v>0</v>
      </c>
      <c r="DL937" t="s">
        <v>3</v>
      </c>
      <c r="DM937">
        <v>0</v>
      </c>
      <c r="DN937" t="s">
        <v>3</v>
      </c>
      <c r="DO937">
        <v>0</v>
      </c>
    </row>
    <row r="938" spans="1:119" x14ac:dyDescent="0.2">
      <c r="A938">
        <f>ROW(Source!A1060)</f>
        <v>1060</v>
      </c>
      <c r="B938">
        <v>150194011</v>
      </c>
      <c r="C938">
        <v>150198543</v>
      </c>
      <c r="D938">
        <v>147297256</v>
      </c>
      <c r="E938">
        <v>1</v>
      </c>
      <c r="F938">
        <v>1</v>
      </c>
      <c r="G938">
        <v>35</v>
      </c>
      <c r="H938">
        <v>3</v>
      </c>
      <c r="I938" t="s">
        <v>745</v>
      </c>
      <c r="J938" t="s">
        <v>838</v>
      </c>
      <c r="K938" t="s">
        <v>747</v>
      </c>
      <c r="L938">
        <v>1346</v>
      </c>
      <c r="N938">
        <v>1009</v>
      </c>
      <c r="O938" t="s">
        <v>741</v>
      </c>
      <c r="P938" t="s">
        <v>741</v>
      </c>
      <c r="Q938">
        <v>1</v>
      </c>
      <c r="W938">
        <v>0</v>
      </c>
      <c r="X938">
        <v>-258820987</v>
      </c>
      <c r="Y938">
        <f>(AT938*1)</f>
        <v>3.5000000000000001E-3</v>
      </c>
      <c r="AA938">
        <v>404.48</v>
      </c>
      <c r="AB938">
        <v>0</v>
      </c>
      <c r="AC938">
        <v>0</v>
      </c>
      <c r="AD938">
        <v>0</v>
      </c>
      <c r="AE938">
        <v>404.48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M938">
        <v>-2</v>
      </c>
      <c r="AN938">
        <v>0</v>
      </c>
      <c r="AO938">
        <v>1</v>
      </c>
      <c r="AP938">
        <v>1</v>
      </c>
      <c r="AQ938">
        <v>0</v>
      </c>
      <c r="AR938">
        <v>0</v>
      </c>
      <c r="AS938" t="s">
        <v>3</v>
      </c>
      <c r="AT938">
        <v>3.5000000000000001E-3</v>
      </c>
      <c r="AU938" t="s">
        <v>21</v>
      </c>
      <c r="AV938">
        <v>0</v>
      </c>
      <c r="AW938">
        <v>2</v>
      </c>
      <c r="AX938">
        <v>150198556</v>
      </c>
      <c r="AY938">
        <v>1</v>
      </c>
      <c r="AZ938">
        <v>0</v>
      </c>
      <c r="BA938">
        <v>938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V938">
        <v>0</v>
      </c>
      <c r="CW938">
        <v>0</v>
      </c>
      <c r="CX938">
        <f>ROUND(Y938*Source!I1060,9)</f>
        <v>3.5000000000000001E-3</v>
      </c>
      <c r="CY938">
        <f>AA938</f>
        <v>404.48</v>
      </c>
      <c r="CZ938">
        <f>AE938</f>
        <v>404.48</v>
      </c>
      <c r="DA938">
        <f>AI938</f>
        <v>1</v>
      </c>
      <c r="DB938">
        <f>ROUND((ROUND(AT938*CZ938,2)*1),6)</f>
        <v>1.42</v>
      </c>
      <c r="DC938">
        <f>ROUND((ROUND(AT938*AG938,2)*1),6)</f>
        <v>0</v>
      </c>
      <c r="DD938" t="s">
        <v>3</v>
      </c>
      <c r="DE938" t="s">
        <v>3</v>
      </c>
      <c r="DF938">
        <f t="shared" si="177"/>
        <v>1.42</v>
      </c>
      <c r="DG938">
        <f t="shared" si="178"/>
        <v>0</v>
      </c>
      <c r="DH938">
        <f t="shared" si="179"/>
        <v>0</v>
      </c>
      <c r="DI938">
        <f t="shared" si="180"/>
        <v>0</v>
      </c>
      <c r="DJ938">
        <f>DF938</f>
        <v>1.42</v>
      </c>
      <c r="DK938">
        <v>0</v>
      </c>
      <c r="DL938" t="s">
        <v>3</v>
      </c>
      <c r="DM938">
        <v>0</v>
      </c>
      <c r="DN938" t="s">
        <v>3</v>
      </c>
      <c r="DO938">
        <v>0</v>
      </c>
    </row>
    <row r="939" spans="1:119" x14ac:dyDescent="0.2">
      <c r="A939">
        <f>ROW(Source!A1060)</f>
        <v>1060</v>
      </c>
      <c r="B939">
        <v>150194011</v>
      </c>
      <c r="C939">
        <v>150198543</v>
      </c>
      <c r="D939">
        <v>147297361</v>
      </c>
      <c r="E939">
        <v>1</v>
      </c>
      <c r="F939">
        <v>1</v>
      </c>
      <c r="G939">
        <v>35</v>
      </c>
      <c r="H939">
        <v>3</v>
      </c>
      <c r="I939" t="s">
        <v>748</v>
      </c>
      <c r="J939" t="s">
        <v>831</v>
      </c>
      <c r="K939" t="s">
        <v>750</v>
      </c>
      <c r="L939">
        <v>1327</v>
      </c>
      <c r="N939">
        <v>1005</v>
      </c>
      <c r="O939" t="s">
        <v>751</v>
      </c>
      <c r="P939" t="s">
        <v>751</v>
      </c>
      <c r="Q939">
        <v>1</v>
      </c>
      <c r="W939">
        <v>0</v>
      </c>
      <c r="X939">
        <v>930607803</v>
      </c>
      <c r="Y939">
        <f>(AT939*1)</f>
        <v>0.02</v>
      </c>
      <c r="AA939">
        <v>48.08</v>
      </c>
      <c r="AB939">
        <v>0</v>
      </c>
      <c r="AC939">
        <v>0</v>
      </c>
      <c r="AD939">
        <v>0</v>
      </c>
      <c r="AE939">
        <v>48.08</v>
      </c>
      <c r="AF939">
        <v>0</v>
      </c>
      <c r="AG939">
        <v>0</v>
      </c>
      <c r="AH939">
        <v>0</v>
      </c>
      <c r="AI939">
        <v>1</v>
      </c>
      <c r="AJ939">
        <v>1</v>
      </c>
      <c r="AK939">
        <v>1</v>
      </c>
      <c r="AL939">
        <v>1</v>
      </c>
      <c r="AM939">
        <v>-2</v>
      </c>
      <c r="AN939">
        <v>0</v>
      </c>
      <c r="AO939">
        <v>1</v>
      </c>
      <c r="AP939">
        <v>1</v>
      </c>
      <c r="AQ939">
        <v>0</v>
      </c>
      <c r="AR939">
        <v>0</v>
      </c>
      <c r="AS939" t="s">
        <v>3</v>
      </c>
      <c r="AT939">
        <v>0.02</v>
      </c>
      <c r="AU939" t="s">
        <v>21</v>
      </c>
      <c r="AV939">
        <v>0</v>
      </c>
      <c r="AW939">
        <v>2</v>
      </c>
      <c r="AX939">
        <v>150198557</v>
      </c>
      <c r="AY939">
        <v>1</v>
      </c>
      <c r="AZ939">
        <v>0</v>
      </c>
      <c r="BA939">
        <v>939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V939">
        <v>0</v>
      </c>
      <c r="CW939">
        <v>0</v>
      </c>
      <c r="CX939">
        <f>ROUND(Y939*Source!I1060,9)</f>
        <v>0.02</v>
      </c>
      <c r="CY939">
        <f>AA939</f>
        <v>48.08</v>
      </c>
      <c r="CZ939">
        <f>AE939</f>
        <v>48.08</v>
      </c>
      <c r="DA939">
        <f>AI939</f>
        <v>1</v>
      </c>
      <c r="DB939">
        <f>ROUND((ROUND(AT939*CZ939,2)*1),6)</f>
        <v>0.96</v>
      </c>
      <c r="DC939">
        <f>ROUND((ROUND(AT939*AG939,2)*1),6)</f>
        <v>0</v>
      </c>
      <c r="DD939" t="s">
        <v>3</v>
      </c>
      <c r="DE939" t="s">
        <v>3</v>
      </c>
      <c r="DF939">
        <f t="shared" si="177"/>
        <v>0.96</v>
      </c>
      <c r="DG939">
        <f t="shared" si="178"/>
        <v>0</v>
      </c>
      <c r="DH939">
        <f t="shared" si="179"/>
        <v>0</v>
      </c>
      <c r="DI939">
        <f t="shared" si="180"/>
        <v>0</v>
      </c>
      <c r="DJ939">
        <f>DF939</f>
        <v>0.96</v>
      </c>
      <c r="DK939">
        <v>0</v>
      </c>
      <c r="DL939" t="s">
        <v>3</v>
      </c>
      <c r="DM939">
        <v>0</v>
      </c>
      <c r="DN939" t="s">
        <v>3</v>
      </c>
      <c r="DO939">
        <v>0</v>
      </c>
    </row>
    <row r="940" spans="1:119" x14ac:dyDescent="0.2">
      <c r="A940">
        <f>ROW(Source!A1061)</f>
        <v>1061</v>
      </c>
      <c r="B940">
        <v>150194011</v>
      </c>
      <c r="C940">
        <v>150198558</v>
      </c>
      <c r="D940">
        <v>147282019</v>
      </c>
      <c r="E940">
        <v>35</v>
      </c>
      <c r="F940">
        <v>1</v>
      </c>
      <c r="G940">
        <v>35</v>
      </c>
      <c r="H940">
        <v>1</v>
      </c>
      <c r="I940" t="s">
        <v>727</v>
      </c>
      <c r="J940" t="s">
        <v>3</v>
      </c>
      <c r="K940" t="s">
        <v>728</v>
      </c>
      <c r="L940">
        <v>1191</v>
      </c>
      <c r="N940">
        <v>1013</v>
      </c>
      <c r="O940" t="s">
        <v>729</v>
      </c>
      <c r="P940" t="s">
        <v>729</v>
      </c>
      <c r="Q940">
        <v>1</v>
      </c>
      <c r="W940">
        <v>0</v>
      </c>
      <c r="X940">
        <v>476480486</v>
      </c>
      <c r="Y940">
        <f>((AT940*0.75)*11)</f>
        <v>0.495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M940">
        <v>-2</v>
      </c>
      <c r="AN940">
        <v>0</v>
      </c>
      <c r="AO940">
        <v>1</v>
      </c>
      <c r="AP940">
        <v>1</v>
      </c>
      <c r="AQ940">
        <v>0</v>
      </c>
      <c r="AR940">
        <v>0</v>
      </c>
      <c r="AS940" t="s">
        <v>3</v>
      </c>
      <c r="AT940">
        <v>0.06</v>
      </c>
      <c r="AU940" t="s">
        <v>32</v>
      </c>
      <c r="AV940">
        <v>1</v>
      </c>
      <c r="AW940">
        <v>2</v>
      </c>
      <c r="AX940">
        <v>150198564</v>
      </c>
      <c r="AY940">
        <v>1</v>
      </c>
      <c r="AZ940">
        <v>0</v>
      </c>
      <c r="BA940">
        <v>940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U940">
        <f>ROUND(AT940*Source!I1061*AH940*AL940,2)</f>
        <v>0</v>
      </c>
      <c r="CV940">
        <f>ROUND(Y940*Source!I1061,9)</f>
        <v>0.495</v>
      </c>
      <c r="CW940">
        <v>0</v>
      </c>
      <c r="CX940">
        <f>ROUND(Y940*Source!I1061,9)</f>
        <v>0.495</v>
      </c>
      <c r="CY940">
        <f>AD940</f>
        <v>0</v>
      </c>
      <c r="CZ940">
        <f>AH940</f>
        <v>0</v>
      </c>
      <c r="DA940">
        <f>AL940</f>
        <v>1</v>
      </c>
      <c r="DB940">
        <f>ROUND(((ROUND(AT940*CZ940,2)*0.75)*11),6)</f>
        <v>0</v>
      </c>
      <c r="DC940">
        <f>ROUND(((ROUND(AT940*AG940,2)*0.75)*11),6)</f>
        <v>0</v>
      </c>
      <c r="DD940" t="s">
        <v>3</v>
      </c>
      <c r="DE940" t="s">
        <v>3</v>
      </c>
      <c r="DF940">
        <f t="shared" si="177"/>
        <v>0</v>
      </c>
      <c r="DG940">
        <f t="shared" si="178"/>
        <v>0</v>
      </c>
      <c r="DH940">
        <f t="shared" si="179"/>
        <v>0</v>
      </c>
      <c r="DI940">
        <f t="shared" si="180"/>
        <v>0</v>
      </c>
      <c r="DJ940">
        <f>DI940</f>
        <v>0</v>
      </c>
      <c r="DK940">
        <v>0</v>
      </c>
      <c r="DL940" t="s">
        <v>3</v>
      </c>
      <c r="DM940">
        <v>0</v>
      </c>
      <c r="DN940" t="s">
        <v>3</v>
      </c>
      <c r="DO940">
        <v>0</v>
      </c>
    </row>
    <row r="941" spans="1:119" x14ac:dyDescent="0.2">
      <c r="A941">
        <f>ROW(Source!A1061)</f>
        <v>1061</v>
      </c>
      <c r="B941">
        <v>150194011</v>
      </c>
      <c r="C941">
        <v>150198558</v>
      </c>
      <c r="D941">
        <v>147295400</v>
      </c>
      <c r="E941">
        <v>1</v>
      </c>
      <c r="F941">
        <v>1</v>
      </c>
      <c r="G941">
        <v>35</v>
      </c>
      <c r="H941">
        <v>2</v>
      </c>
      <c r="I941" t="s">
        <v>730</v>
      </c>
      <c r="J941" t="s">
        <v>829</v>
      </c>
      <c r="K941" t="s">
        <v>732</v>
      </c>
      <c r="L941">
        <v>1368</v>
      </c>
      <c r="N941">
        <v>1011</v>
      </c>
      <c r="O941" t="s">
        <v>733</v>
      </c>
      <c r="P941" t="s">
        <v>733</v>
      </c>
      <c r="Q941">
        <v>1</v>
      </c>
      <c r="W941">
        <v>0</v>
      </c>
      <c r="X941">
        <v>-253528126</v>
      </c>
      <c r="Y941">
        <f>((AT941*0.75)*11)</f>
        <v>8.249999999999999E-2</v>
      </c>
      <c r="AA941">
        <v>0</v>
      </c>
      <c r="AB941">
        <v>789.86</v>
      </c>
      <c r="AC941">
        <v>515.51</v>
      </c>
      <c r="AD941">
        <v>0</v>
      </c>
      <c r="AE941">
        <v>0</v>
      </c>
      <c r="AF941">
        <v>789.86</v>
      </c>
      <c r="AG941">
        <v>515.51</v>
      </c>
      <c r="AH941">
        <v>0</v>
      </c>
      <c r="AI941">
        <v>1</v>
      </c>
      <c r="AJ941">
        <v>1</v>
      </c>
      <c r="AK941">
        <v>1</v>
      </c>
      <c r="AL941">
        <v>1</v>
      </c>
      <c r="AM941">
        <v>-2</v>
      </c>
      <c r="AN941">
        <v>0</v>
      </c>
      <c r="AO941">
        <v>1</v>
      </c>
      <c r="AP941">
        <v>1</v>
      </c>
      <c r="AQ941">
        <v>0</v>
      </c>
      <c r="AR941">
        <v>0</v>
      </c>
      <c r="AS941" t="s">
        <v>3</v>
      </c>
      <c r="AT941">
        <v>0.01</v>
      </c>
      <c r="AU941" t="s">
        <v>32</v>
      </c>
      <c r="AV941">
        <v>0</v>
      </c>
      <c r="AW941">
        <v>2</v>
      </c>
      <c r="AX941">
        <v>150198565</v>
      </c>
      <c r="AY941">
        <v>1</v>
      </c>
      <c r="AZ941">
        <v>2048</v>
      </c>
      <c r="BA941">
        <v>941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V941">
        <v>0</v>
      </c>
      <c r="CW941">
        <f>ROUND(Y941*Source!I1061,9)</f>
        <v>8.2500000000000004E-2</v>
      </c>
      <c r="CX941">
        <f>ROUND(Y941*Source!I1061,9)</f>
        <v>8.2500000000000004E-2</v>
      </c>
      <c r="CY941">
        <f>AB941</f>
        <v>789.86</v>
      </c>
      <c r="CZ941">
        <f>AF941</f>
        <v>789.86</v>
      </c>
      <c r="DA941">
        <f>AJ941</f>
        <v>1</v>
      </c>
      <c r="DB941">
        <f>ROUND(((ROUND(AT941*CZ941,2)*0.75)*11),6)</f>
        <v>65.174999999999997</v>
      </c>
      <c r="DC941">
        <f>ROUND(((ROUND(AT941*AG941,2)*0.75)*11),6)</f>
        <v>42.57</v>
      </c>
      <c r="DD941" t="s">
        <v>3</v>
      </c>
      <c r="DE941" t="s">
        <v>3</v>
      </c>
      <c r="DF941">
        <f t="shared" si="177"/>
        <v>0</v>
      </c>
      <c r="DG941">
        <f t="shared" si="178"/>
        <v>65.16</v>
      </c>
      <c r="DH941">
        <f t="shared" si="179"/>
        <v>42.53</v>
      </c>
      <c r="DI941">
        <f t="shared" si="180"/>
        <v>0</v>
      </c>
      <c r="DJ941">
        <f>DG941</f>
        <v>65.16</v>
      </c>
      <c r="DK941">
        <v>0</v>
      </c>
      <c r="DL941" t="s">
        <v>3</v>
      </c>
      <c r="DM941">
        <v>0</v>
      </c>
      <c r="DN941" t="s">
        <v>3</v>
      </c>
      <c r="DO941">
        <v>0</v>
      </c>
    </row>
    <row r="942" spans="1:119" x14ac:dyDescent="0.2">
      <c r="A942">
        <f>ROW(Source!A1061)</f>
        <v>1061</v>
      </c>
      <c r="B942">
        <v>150194011</v>
      </c>
      <c r="C942">
        <v>150198558</v>
      </c>
      <c r="D942">
        <v>147297319</v>
      </c>
      <c r="E942">
        <v>1</v>
      </c>
      <c r="F942">
        <v>1</v>
      </c>
      <c r="G942">
        <v>35</v>
      </c>
      <c r="H942">
        <v>3</v>
      </c>
      <c r="I942" t="s">
        <v>738</v>
      </c>
      <c r="J942" t="s">
        <v>830</v>
      </c>
      <c r="K942" t="s">
        <v>740</v>
      </c>
      <c r="L942">
        <v>1346</v>
      </c>
      <c r="N942">
        <v>1009</v>
      </c>
      <c r="O942" t="s">
        <v>741</v>
      </c>
      <c r="P942" t="s">
        <v>741</v>
      </c>
      <c r="Q942">
        <v>1</v>
      </c>
      <c r="W942">
        <v>0</v>
      </c>
      <c r="X942">
        <v>382526942</v>
      </c>
      <c r="Y942">
        <f>((AT942*1)*11)</f>
        <v>2.1999999999999999E-2</v>
      </c>
      <c r="AA942">
        <v>412.97</v>
      </c>
      <c r="AB942">
        <v>0</v>
      </c>
      <c r="AC942">
        <v>0</v>
      </c>
      <c r="AD942">
        <v>0</v>
      </c>
      <c r="AE942">
        <v>412.97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1</v>
      </c>
      <c r="AM942">
        <v>-2</v>
      </c>
      <c r="AN942">
        <v>0</v>
      </c>
      <c r="AO942">
        <v>1</v>
      </c>
      <c r="AP942">
        <v>1</v>
      </c>
      <c r="AQ942">
        <v>0</v>
      </c>
      <c r="AR942">
        <v>0</v>
      </c>
      <c r="AS942" t="s">
        <v>3</v>
      </c>
      <c r="AT942">
        <v>2E-3</v>
      </c>
      <c r="AU942" t="s">
        <v>31</v>
      </c>
      <c r="AV942">
        <v>0</v>
      </c>
      <c r="AW942">
        <v>2</v>
      </c>
      <c r="AX942">
        <v>150198566</v>
      </c>
      <c r="AY942">
        <v>1</v>
      </c>
      <c r="AZ942">
        <v>0</v>
      </c>
      <c r="BA942">
        <v>942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V942">
        <v>0</v>
      </c>
      <c r="CW942">
        <v>0</v>
      </c>
      <c r="CX942">
        <f>ROUND(Y942*Source!I1061,9)</f>
        <v>2.1999999999999999E-2</v>
      </c>
      <c r="CY942">
        <f>AA942</f>
        <v>412.97</v>
      </c>
      <c r="CZ942">
        <f>AE942</f>
        <v>412.97</v>
      </c>
      <c r="DA942">
        <f>AI942</f>
        <v>1</v>
      </c>
      <c r="DB942">
        <f>ROUND(((ROUND(AT942*CZ942,2)*1)*11),6)</f>
        <v>9.1300000000000008</v>
      </c>
      <c r="DC942">
        <f>ROUND(((ROUND(AT942*AG942,2)*1)*11),6)</f>
        <v>0</v>
      </c>
      <c r="DD942" t="s">
        <v>3</v>
      </c>
      <c r="DE942" t="s">
        <v>3</v>
      </c>
      <c r="DF942">
        <f t="shared" si="177"/>
        <v>9.09</v>
      </c>
      <c r="DG942">
        <f t="shared" si="178"/>
        <v>0</v>
      </c>
      <c r="DH942">
        <f t="shared" si="179"/>
        <v>0</v>
      </c>
      <c r="DI942">
        <f t="shared" si="180"/>
        <v>0</v>
      </c>
      <c r="DJ942">
        <f>DF942</f>
        <v>9.09</v>
      </c>
      <c r="DK942">
        <v>0</v>
      </c>
      <c r="DL942" t="s">
        <v>3</v>
      </c>
      <c r="DM942">
        <v>0</v>
      </c>
      <c r="DN942" t="s">
        <v>3</v>
      </c>
      <c r="DO942">
        <v>0</v>
      </c>
    </row>
    <row r="943" spans="1:119" x14ac:dyDescent="0.2">
      <c r="A943">
        <f>ROW(Source!A1061)</f>
        <v>1061</v>
      </c>
      <c r="B943">
        <v>150194011</v>
      </c>
      <c r="C943">
        <v>150198558</v>
      </c>
      <c r="D943">
        <v>147297226</v>
      </c>
      <c r="E943">
        <v>1</v>
      </c>
      <c r="F943">
        <v>1</v>
      </c>
      <c r="G943">
        <v>35</v>
      </c>
      <c r="H943">
        <v>3</v>
      </c>
      <c r="I943" t="s">
        <v>742</v>
      </c>
      <c r="J943" t="s">
        <v>837</v>
      </c>
      <c r="K943" t="s">
        <v>744</v>
      </c>
      <c r="L943">
        <v>1346</v>
      </c>
      <c r="N943">
        <v>1009</v>
      </c>
      <c r="O943" t="s">
        <v>741</v>
      </c>
      <c r="P943" t="s">
        <v>741</v>
      </c>
      <c r="Q943">
        <v>1</v>
      </c>
      <c r="W943">
        <v>0</v>
      </c>
      <c r="X943">
        <v>-147731734</v>
      </c>
      <c r="Y943">
        <f>((AT943*1)*11)</f>
        <v>1.0999999999999999E-2</v>
      </c>
      <c r="AA943">
        <v>271.95999999999998</v>
      </c>
      <c r="AB943">
        <v>0</v>
      </c>
      <c r="AC943">
        <v>0</v>
      </c>
      <c r="AD943">
        <v>0</v>
      </c>
      <c r="AE943">
        <v>271.95999999999998</v>
      </c>
      <c r="AF943">
        <v>0</v>
      </c>
      <c r="AG943">
        <v>0</v>
      </c>
      <c r="AH943">
        <v>0</v>
      </c>
      <c r="AI943">
        <v>1</v>
      </c>
      <c r="AJ943">
        <v>1</v>
      </c>
      <c r="AK943">
        <v>1</v>
      </c>
      <c r="AL943">
        <v>1</v>
      </c>
      <c r="AM943">
        <v>-2</v>
      </c>
      <c r="AN943">
        <v>0</v>
      </c>
      <c r="AO943">
        <v>1</v>
      </c>
      <c r="AP943">
        <v>1</v>
      </c>
      <c r="AQ943">
        <v>0</v>
      </c>
      <c r="AR943">
        <v>0</v>
      </c>
      <c r="AS943" t="s">
        <v>3</v>
      </c>
      <c r="AT943">
        <v>1E-3</v>
      </c>
      <c r="AU943" t="s">
        <v>31</v>
      </c>
      <c r="AV943">
        <v>0</v>
      </c>
      <c r="AW943">
        <v>2</v>
      </c>
      <c r="AX943">
        <v>150198567</v>
      </c>
      <c r="AY943">
        <v>1</v>
      </c>
      <c r="AZ943">
        <v>0</v>
      </c>
      <c r="BA943">
        <v>943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V943">
        <v>0</v>
      </c>
      <c r="CW943">
        <v>0</v>
      </c>
      <c r="CX943">
        <f>ROUND(Y943*Source!I1061,9)</f>
        <v>1.0999999999999999E-2</v>
      </c>
      <c r="CY943">
        <f>AA943</f>
        <v>271.95999999999998</v>
      </c>
      <c r="CZ943">
        <f>AE943</f>
        <v>271.95999999999998</v>
      </c>
      <c r="DA943">
        <f>AI943</f>
        <v>1</v>
      </c>
      <c r="DB943">
        <f>ROUND(((ROUND(AT943*CZ943,2)*1)*11),6)</f>
        <v>2.97</v>
      </c>
      <c r="DC943">
        <f>ROUND(((ROUND(AT943*AG943,2)*1)*11),6)</f>
        <v>0</v>
      </c>
      <c r="DD943" t="s">
        <v>3</v>
      </c>
      <c r="DE943" t="s">
        <v>3</v>
      </c>
      <c r="DF943">
        <f t="shared" si="177"/>
        <v>2.99</v>
      </c>
      <c r="DG943">
        <f t="shared" si="178"/>
        <v>0</v>
      </c>
      <c r="DH943">
        <f t="shared" si="179"/>
        <v>0</v>
      </c>
      <c r="DI943">
        <f t="shared" si="180"/>
        <v>0</v>
      </c>
      <c r="DJ943">
        <f>DF943</f>
        <v>2.99</v>
      </c>
      <c r="DK943">
        <v>0</v>
      </c>
      <c r="DL943" t="s">
        <v>3</v>
      </c>
      <c r="DM943">
        <v>0</v>
      </c>
      <c r="DN943" t="s">
        <v>3</v>
      </c>
      <c r="DO943">
        <v>0</v>
      </c>
    </row>
    <row r="944" spans="1:119" x14ac:dyDescent="0.2">
      <c r="A944">
        <f>ROW(Source!A1061)</f>
        <v>1061</v>
      </c>
      <c r="B944">
        <v>150194011</v>
      </c>
      <c r="C944">
        <v>150198558</v>
      </c>
      <c r="D944">
        <v>147297361</v>
      </c>
      <c r="E944">
        <v>1</v>
      </c>
      <c r="F944">
        <v>1</v>
      </c>
      <c r="G944">
        <v>35</v>
      </c>
      <c r="H944">
        <v>3</v>
      </c>
      <c r="I944" t="s">
        <v>748</v>
      </c>
      <c r="J944" t="s">
        <v>831</v>
      </c>
      <c r="K944" t="s">
        <v>750</v>
      </c>
      <c r="L944">
        <v>1327</v>
      </c>
      <c r="N944">
        <v>1005</v>
      </c>
      <c r="O944" t="s">
        <v>751</v>
      </c>
      <c r="P944" t="s">
        <v>751</v>
      </c>
      <c r="Q944">
        <v>1</v>
      </c>
      <c r="W944">
        <v>0</v>
      </c>
      <c r="X944">
        <v>930607803</v>
      </c>
      <c r="Y944">
        <f>((AT944*1)*11)</f>
        <v>0.22</v>
      </c>
      <c r="AA944">
        <v>48.08</v>
      </c>
      <c r="AB944">
        <v>0</v>
      </c>
      <c r="AC944">
        <v>0</v>
      </c>
      <c r="AD944">
        <v>0</v>
      </c>
      <c r="AE944">
        <v>48.08</v>
      </c>
      <c r="AF944">
        <v>0</v>
      </c>
      <c r="AG944">
        <v>0</v>
      </c>
      <c r="AH944">
        <v>0</v>
      </c>
      <c r="AI944">
        <v>1</v>
      </c>
      <c r="AJ944">
        <v>1</v>
      </c>
      <c r="AK944">
        <v>1</v>
      </c>
      <c r="AL944">
        <v>1</v>
      </c>
      <c r="AM944">
        <v>-2</v>
      </c>
      <c r="AN944">
        <v>0</v>
      </c>
      <c r="AO944">
        <v>1</v>
      </c>
      <c r="AP944">
        <v>1</v>
      </c>
      <c r="AQ944">
        <v>0</v>
      </c>
      <c r="AR944">
        <v>0</v>
      </c>
      <c r="AS944" t="s">
        <v>3</v>
      </c>
      <c r="AT944">
        <v>0.02</v>
      </c>
      <c r="AU944" t="s">
        <v>31</v>
      </c>
      <c r="AV944">
        <v>0</v>
      </c>
      <c r="AW944">
        <v>2</v>
      </c>
      <c r="AX944">
        <v>150198568</v>
      </c>
      <c r="AY944">
        <v>1</v>
      </c>
      <c r="AZ944">
        <v>0</v>
      </c>
      <c r="BA944">
        <v>944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V944">
        <v>0</v>
      </c>
      <c r="CW944">
        <v>0</v>
      </c>
      <c r="CX944">
        <f>ROUND(Y944*Source!I1061,9)</f>
        <v>0.22</v>
      </c>
      <c r="CY944">
        <f>AA944</f>
        <v>48.08</v>
      </c>
      <c r="CZ944">
        <f>AE944</f>
        <v>48.08</v>
      </c>
      <c r="DA944">
        <f>AI944</f>
        <v>1</v>
      </c>
      <c r="DB944">
        <f>ROUND(((ROUND(AT944*CZ944,2)*1)*11),6)</f>
        <v>10.56</v>
      </c>
      <c r="DC944">
        <f>ROUND(((ROUND(AT944*AG944,2)*1)*11),6)</f>
        <v>0</v>
      </c>
      <c r="DD944" t="s">
        <v>3</v>
      </c>
      <c r="DE944" t="s">
        <v>3</v>
      </c>
      <c r="DF944">
        <f t="shared" si="177"/>
        <v>10.58</v>
      </c>
      <c r="DG944">
        <f t="shared" si="178"/>
        <v>0</v>
      </c>
      <c r="DH944">
        <f t="shared" si="179"/>
        <v>0</v>
      </c>
      <c r="DI944">
        <f t="shared" si="180"/>
        <v>0</v>
      </c>
      <c r="DJ944">
        <f>DF944</f>
        <v>10.58</v>
      </c>
      <c r="DK944">
        <v>0</v>
      </c>
      <c r="DL944" t="s">
        <v>3</v>
      </c>
      <c r="DM944">
        <v>0</v>
      </c>
      <c r="DN944" t="s">
        <v>3</v>
      </c>
      <c r="DO944">
        <v>0</v>
      </c>
    </row>
    <row r="945" spans="1:119" x14ac:dyDescent="0.2">
      <c r="A945">
        <f>ROW(Source!A1062)</f>
        <v>1062</v>
      </c>
      <c r="B945">
        <v>150194011</v>
      </c>
      <c r="C945">
        <v>150198570</v>
      </c>
      <c r="D945">
        <v>147282019</v>
      </c>
      <c r="E945">
        <v>35</v>
      </c>
      <c r="F945">
        <v>1</v>
      </c>
      <c r="G945">
        <v>35</v>
      </c>
      <c r="H945">
        <v>1</v>
      </c>
      <c r="I945" t="s">
        <v>727</v>
      </c>
      <c r="J945" t="s">
        <v>3</v>
      </c>
      <c r="K945" t="s">
        <v>728</v>
      </c>
      <c r="L945">
        <v>1191</v>
      </c>
      <c r="N945">
        <v>1013</v>
      </c>
      <c r="O945" t="s">
        <v>729</v>
      </c>
      <c r="P945" t="s">
        <v>729</v>
      </c>
      <c r="Q945">
        <v>1</v>
      </c>
      <c r="W945">
        <v>0</v>
      </c>
      <c r="X945">
        <v>476480486</v>
      </c>
      <c r="Y945">
        <f>(AT945*12)</f>
        <v>2.4000000000000004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1</v>
      </c>
      <c r="AJ945">
        <v>1</v>
      </c>
      <c r="AK945">
        <v>1</v>
      </c>
      <c r="AL945">
        <v>1</v>
      </c>
      <c r="AM945">
        <v>-2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3</v>
      </c>
      <c r="AT945">
        <v>0.2</v>
      </c>
      <c r="AU945" t="s">
        <v>163</v>
      </c>
      <c r="AV945">
        <v>1</v>
      </c>
      <c r="AW945">
        <v>2</v>
      </c>
      <c r="AX945">
        <v>150198573</v>
      </c>
      <c r="AY945">
        <v>1</v>
      </c>
      <c r="AZ945">
        <v>2048</v>
      </c>
      <c r="BA945">
        <v>945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U945">
        <f>ROUND(AT945*Source!I1062*AH945*AL945,2)</f>
        <v>0</v>
      </c>
      <c r="CV945">
        <f>ROUND(Y945*Source!I1062,9)</f>
        <v>2.4</v>
      </c>
      <c r="CW945">
        <v>0</v>
      </c>
      <c r="CX945">
        <f>ROUND(Y945*Source!I1062,9)</f>
        <v>2.4</v>
      </c>
      <c r="CY945">
        <f>AD945</f>
        <v>0</v>
      </c>
      <c r="CZ945">
        <f>AH945</f>
        <v>0</v>
      </c>
      <c r="DA945">
        <f>AL945</f>
        <v>1</v>
      </c>
      <c r="DB945">
        <f>ROUND((ROUND(AT945*CZ945,2)*12),6)</f>
        <v>0</v>
      </c>
      <c r="DC945">
        <f>ROUND((ROUND(AT945*AG945,2)*12),6)</f>
        <v>0</v>
      </c>
      <c r="DD945" t="s">
        <v>3</v>
      </c>
      <c r="DE945" t="s">
        <v>3</v>
      </c>
      <c r="DF945">
        <f t="shared" si="177"/>
        <v>0</v>
      </c>
      <c r="DG945">
        <f t="shared" si="178"/>
        <v>0</v>
      </c>
      <c r="DH945">
        <f t="shared" si="179"/>
        <v>0</v>
      </c>
      <c r="DI945">
        <f t="shared" si="180"/>
        <v>0</v>
      </c>
      <c r="DJ945">
        <f>DI945</f>
        <v>0</v>
      </c>
      <c r="DK945">
        <v>0</v>
      </c>
      <c r="DL945" t="s">
        <v>3</v>
      </c>
      <c r="DM945">
        <v>0</v>
      </c>
      <c r="DN945" t="s">
        <v>3</v>
      </c>
      <c r="DO945">
        <v>0</v>
      </c>
    </row>
    <row r="946" spans="1:119" x14ac:dyDescent="0.2">
      <c r="A946">
        <f>ROW(Source!A1062)</f>
        <v>1062</v>
      </c>
      <c r="B946">
        <v>150194011</v>
      </c>
      <c r="C946">
        <v>150198570</v>
      </c>
      <c r="D946">
        <v>147297367</v>
      </c>
      <c r="E946">
        <v>1</v>
      </c>
      <c r="F946">
        <v>1</v>
      </c>
      <c r="G946">
        <v>35</v>
      </c>
      <c r="H946">
        <v>3</v>
      </c>
      <c r="I946" t="s">
        <v>752</v>
      </c>
      <c r="J946" t="s">
        <v>835</v>
      </c>
      <c r="K946" t="s">
        <v>754</v>
      </c>
      <c r="L946">
        <v>1346</v>
      </c>
      <c r="N946">
        <v>1009</v>
      </c>
      <c r="O946" t="s">
        <v>741</v>
      </c>
      <c r="P946" t="s">
        <v>741</v>
      </c>
      <c r="Q946">
        <v>1</v>
      </c>
      <c r="W946">
        <v>0</v>
      </c>
      <c r="X946">
        <v>-1708536462</v>
      </c>
      <c r="Y946">
        <f>(AT946*12)</f>
        <v>0.12</v>
      </c>
      <c r="AA946">
        <v>29.29</v>
      </c>
      <c r="AB946">
        <v>0</v>
      </c>
      <c r="AC946">
        <v>0</v>
      </c>
      <c r="AD946">
        <v>0</v>
      </c>
      <c r="AE946">
        <v>29.29</v>
      </c>
      <c r="AF946">
        <v>0</v>
      </c>
      <c r="AG946">
        <v>0</v>
      </c>
      <c r="AH946">
        <v>0</v>
      </c>
      <c r="AI946">
        <v>1</v>
      </c>
      <c r="AJ946">
        <v>1</v>
      </c>
      <c r="AK946">
        <v>1</v>
      </c>
      <c r="AL946">
        <v>1</v>
      </c>
      <c r="AM946">
        <v>-2</v>
      </c>
      <c r="AN946">
        <v>0</v>
      </c>
      <c r="AO946">
        <v>1</v>
      </c>
      <c r="AP946">
        <v>1</v>
      </c>
      <c r="AQ946">
        <v>0</v>
      </c>
      <c r="AR946">
        <v>0</v>
      </c>
      <c r="AS946" t="s">
        <v>3</v>
      </c>
      <c r="AT946">
        <v>0.01</v>
      </c>
      <c r="AU946" t="s">
        <v>163</v>
      </c>
      <c r="AV946">
        <v>0</v>
      </c>
      <c r="AW946">
        <v>2</v>
      </c>
      <c r="AX946">
        <v>150198574</v>
      </c>
      <c r="AY946">
        <v>1</v>
      </c>
      <c r="AZ946">
        <v>0</v>
      </c>
      <c r="BA946">
        <v>946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V946">
        <v>0</v>
      </c>
      <c r="CW946">
        <v>0</v>
      </c>
      <c r="CX946">
        <f>ROUND(Y946*Source!I1062,9)</f>
        <v>0.12</v>
      </c>
      <c r="CY946">
        <f>AA946</f>
        <v>29.29</v>
      </c>
      <c r="CZ946">
        <f>AE946</f>
        <v>29.29</v>
      </c>
      <c r="DA946">
        <f>AI946</f>
        <v>1</v>
      </c>
      <c r="DB946">
        <f>ROUND((ROUND(AT946*CZ946,2)*12),6)</f>
        <v>3.48</v>
      </c>
      <c r="DC946">
        <f>ROUND((ROUND(AT946*AG946,2)*12),6)</f>
        <v>0</v>
      </c>
      <c r="DD946" t="s">
        <v>3</v>
      </c>
      <c r="DE946" t="s">
        <v>3</v>
      </c>
      <c r="DF946">
        <f t="shared" si="177"/>
        <v>3.51</v>
      </c>
      <c r="DG946">
        <f t="shared" si="178"/>
        <v>0</v>
      </c>
      <c r="DH946">
        <f t="shared" si="179"/>
        <v>0</v>
      </c>
      <c r="DI946">
        <f t="shared" si="180"/>
        <v>0</v>
      </c>
      <c r="DJ946">
        <f>DF946</f>
        <v>3.51</v>
      </c>
      <c r="DK946">
        <v>0</v>
      </c>
      <c r="DL946" t="s">
        <v>3</v>
      </c>
      <c r="DM946">
        <v>0</v>
      </c>
      <c r="DN946" t="s">
        <v>3</v>
      </c>
      <c r="DO946">
        <v>0</v>
      </c>
    </row>
    <row r="947" spans="1:119" x14ac:dyDescent="0.2">
      <c r="A947">
        <f>ROW(Source!A1063)</f>
        <v>1063</v>
      </c>
      <c r="B947">
        <v>150194011</v>
      </c>
      <c r="C947">
        <v>150198576</v>
      </c>
      <c r="D947">
        <v>147282019</v>
      </c>
      <c r="E947">
        <v>35</v>
      </c>
      <c r="F947">
        <v>1</v>
      </c>
      <c r="G947">
        <v>35</v>
      </c>
      <c r="H947">
        <v>1</v>
      </c>
      <c r="I947" t="s">
        <v>727</v>
      </c>
      <c r="J947" t="s">
        <v>3</v>
      </c>
      <c r="K947" t="s">
        <v>728</v>
      </c>
      <c r="L947">
        <v>1191</v>
      </c>
      <c r="N947">
        <v>1013</v>
      </c>
      <c r="O947" t="s">
        <v>729</v>
      </c>
      <c r="P947" t="s">
        <v>729</v>
      </c>
      <c r="Q947">
        <v>1</v>
      </c>
      <c r="W947">
        <v>0</v>
      </c>
      <c r="X947">
        <v>476480486</v>
      </c>
      <c r="Y947">
        <f>(AT947*2)</f>
        <v>1.5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1</v>
      </c>
      <c r="AJ947">
        <v>1</v>
      </c>
      <c r="AK947">
        <v>1</v>
      </c>
      <c r="AL947">
        <v>1</v>
      </c>
      <c r="AM947">
        <v>-2</v>
      </c>
      <c r="AN947">
        <v>0</v>
      </c>
      <c r="AO947">
        <v>1</v>
      </c>
      <c r="AP947">
        <v>1</v>
      </c>
      <c r="AQ947">
        <v>0</v>
      </c>
      <c r="AR947">
        <v>0</v>
      </c>
      <c r="AS947" t="s">
        <v>3</v>
      </c>
      <c r="AT947">
        <v>0.75</v>
      </c>
      <c r="AU947" t="s">
        <v>205</v>
      </c>
      <c r="AV947">
        <v>1</v>
      </c>
      <c r="AW947">
        <v>2</v>
      </c>
      <c r="AX947">
        <v>150198580</v>
      </c>
      <c r="AY947">
        <v>1</v>
      </c>
      <c r="AZ947">
        <v>0</v>
      </c>
      <c r="BA947">
        <v>947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U947">
        <f>ROUND(AT947*Source!I1063*AH947*AL947,2)</f>
        <v>0</v>
      </c>
      <c r="CV947">
        <f>ROUND(Y947*Source!I1063,9)</f>
        <v>204</v>
      </c>
      <c r="CW947">
        <v>0</v>
      </c>
      <c r="CX947">
        <f>ROUND(Y947*Source!I1063,9)</f>
        <v>204</v>
      </c>
      <c r="CY947">
        <f>AD947</f>
        <v>0</v>
      </c>
      <c r="CZ947">
        <f>AH947</f>
        <v>0</v>
      </c>
      <c r="DA947">
        <f>AL947</f>
        <v>1</v>
      </c>
      <c r="DB947">
        <f>ROUND((ROUND(AT947*CZ947,2)*2),6)</f>
        <v>0</v>
      </c>
      <c r="DC947">
        <f>ROUND((ROUND(AT947*AG947,2)*2),6)</f>
        <v>0</v>
      </c>
      <c r="DD947" t="s">
        <v>3</v>
      </c>
      <c r="DE947" t="s">
        <v>3</v>
      </c>
      <c r="DF947">
        <f t="shared" si="177"/>
        <v>0</v>
      </c>
      <c r="DG947">
        <f t="shared" si="178"/>
        <v>0</v>
      </c>
      <c r="DH947">
        <f t="shared" si="179"/>
        <v>0</v>
      </c>
      <c r="DI947">
        <f t="shared" si="180"/>
        <v>0</v>
      </c>
      <c r="DJ947">
        <f>DI947</f>
        <v>0</v>
      </c>
      <c r="DK947">
        <v>0</v>
      </c>
      <c r="DL947" t="s">
        <v>3</v>
      </c>
      <c r="DM947">
        <v>0</v>
      </c>
      <c r="DN947" t="s">
        <v>3</v>
      </c>
      <c r="DO947">
        <v>0</v>
      </c>
    </row>
    <row r="948" spans="1:119" x14ac:dyDescent="0.2">
      <c r="A948">
        <f>ROW(Source!A1063)</f>
        <v>1063</v>
      </c>
      <c r="B948">
        <v>150194011</v>
      </c>
      <c r="C948">
        <v>150198576</v>
      </c>
      <c r="D948">
        <v>147297361</v>
      </c>
      <c r="E948">
        <v>1</v>
      </c>
      <c r="F948">
        <v>1</v>
      </c>
      <c r="G948">
        <v>35</v>
      </c>
      <c r="H948">
        <v>3</v>
      </c>
      <c r="I948" t="s">
        <v>748</v>
      </c>
      <c r="J948" t="s">
        <v>831</v>
      </c>
      <c r="K948" t="s">
        <v>750</v>
      </c>
      <c r="L948">
        <v>1327</v>
      </c>
      <c r="N948">
        <v>1005</v>
      </c>
      <c r="O948" t="s">
        <v>751</v>
      </c>
      <c r="P948" t="s">
        <v>751</v>
      </c>
      <c r="Q948">
        <v>1</v>
      </c>
      <c r="W948">
        <v>0</v>
      </c>
      <c r="X948">
        <v>930607803</v>
      </c>
      <c r="Y948">
        <f>(AT948*2)</f>
        <v>0.1</v>
      </c>
      <c r="AA948">
        <v>48.08</v>
      </c>
      <c r="AB948">
        <v>0</v>
      </c>
      <c r="AC948">
        <v>0</v>
      </c>
      <c r="AD948">
        <v>0</v>
      </c>
      <c r="AE948">
        <v>48.08</v>
      </c>
      <c r="AF948">
        <v>0</v>
      </c>
      <c r="AG948">
        <v>0</v>
      </c>
      <c r="AH948">
        <v>0</v>
      </c>
      <c r="AI948">
        <v>1</v>
      </c>
      <c r="AJ948">
        <v>1</v>
      </c>
      <c r="AK948">
        <v>1</v>
      </c>
      <c r="AL948">
        <v>1</v>
      </c>
      <c r="AM948">
        <v>-2</v>
      </c>
      <c r="AN948">
        <v>0</v>
      </c>
      <c r="AO948">
        <v>1</v>
      </c>
      <c r="AP948">
        <v>1</v>
      </c>
      <c r="AQ948">
        <v>0</v>
      </c>
      <c r="AR948">
        <v>0</v>
      </c>
      <c r="AS948" t="s">
        <v>3</v>
      </c>
      <c r="AT948">
        <v>0.05</v>
      </c>
      <c r="AU948" t="s">
        <v>205</v>
      </c>
      <c r="AV948">
        <v>0</v>
      </c>
      <c r="AW948">
        <v>2</v>
      </c>
      <c r="AX948">
        <v>150198581</v>
      </c>
      <c r="AY948">
        <v>1</v>
      </c>
      <c r="AZ948">
        <v>0</v>
      </c>
      <c r="BA948">
        <v>948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V948">
        <v>0</v>
      </c>
      <c r="CW948">
        <v>0</v>
      </c>
      <c r="CX948">
        <f>ROUND(Y948*Source!I1063,9)</f>
        <v>13.6</v>
      </c>
      <c r="CY948">
        <f>AA948</f>
        <v>48.08</v>
      </c>
      <c r="CZ948">
        <f>AE948</f>
        <v>48.08</v>
      </c>
      <c r="DA948">
        <f>AI948</f>
        <v>1</v>
      </c>
      <c r="DB948">
        <f>ROUND((ROUND(AT948*CZ948,2)*2),6)</f>
        <v>4.8</v>
      </c>
      <c r="DC948">
        <f>ROUND((ROUND(AT948*AG948,2)*2),6)</f>
        <v>0</v>
      </c>
      <c r="DD948" t="s">
        <v>3</v>
      </c>
      <c r="DE948" t="s">
        <v>3</v>
      </c>
      <c r="DF948">
        <f t="shared" si="177"/>
        <v>653.89</v>
      </c>
      <c r="DG948">
        <f t="shared" si="178"/>
        <v>0</v>
      </c>
      <c r="DH948">
        <f t="shared" si="179"/>
        <v>0</v>
      </c>
      <c r="DI948">
        <f t="shared" si="180"/>
        <v>0</v>
      </c>
      <c r="DJ948">
        <f>DF948</f>
        <v>653.89</v>
      </c>
      <c r="DK948">
        <v>0</v>
      </c>
      <c r="DL948" t="s">
        <v>3</v>
      </c>
      <c r="DM948">
        <v>0</v>
      </c>
      <c r="DN948" t="s">
        <v>3</v>
      </c>
      <c r="DO948">
        <v>0</v>
      </c>
    </row>
    <row r="949" spans="1:119" x14ac:dyDescent="0.2">
      <c r="A949">
        <f>ROW(Source!A1063)</f>
        <v>1063</v>
      </c>
      <c r="B949">
        <v>150194011</v>
      </c>
      <c r="C949">
        <v>150198576</v>
      </c>
      <c r="D949">
        <v>147297367</v>
      </c>
      <c r="E949">
        <v>1</v>
      </c>
      <c r="F949">
        <v>1</v>
      </c>
      <c r="G949">
        <v>35</v>
      </c>
      <c r="H949">
        <v>3</v>
      </c>
      <c r="I949" t="s">
        <v>752</v>
      </c>
      <c r="J949" t="s">
        <v>835</v>
      </c>
      <c r="K949" t="s">
        <v>754</v>
      </c>
      <c r="L949">
        <v>1346</v>
      </c>
      <c r="N949">
        <v>1009</v>
      </c>
      <c r="O949" t="s">
        <v>741</v>
      </c>
      <c r="P949" t="s">
        <v>741</v>
      </c>
      <c r="Q949">
        <v>1</v>
      </c>
      <c r="W949">
        <v>0</v>
      </c>
      <c r="X949">
        <v>-1708536462</v>
      </c>
      <c r="Y949">
        <f>(AT949*2)</f>
        <v>0.1</v>
      </c>
      <c r="AA949">
        <v>29.29</v>
      </c>
      <c r="AB949">
        <v>0</v>
      </c>
      <c r="AC949">
        <v>0</v>
      </c>
      <c r="AD949">
        <v>0</v>
      </c>
      <c r="AE949">
        <v>29.29</v>
      </c>
      <c r="AF949">
        <v>0</v>
      </c>
      <c r="AG949">
        <v>0</v>
      </c>
      <c r="AH949">
        <v>0</v>
      </c>
      <c r="AI949">
        <v>1</v>
      </c>
      <c r="AJ949">
        <v>1</v>
      </c>
      <c r="AK949">
        <v>1</v>
      </c>
      <c r="AL949">
        <v>1</v>
      </c>
      <c r="AM949">
        <v>-2</v>
      </c>
      <c r="AN949">
        <v>0</v>
      </c>
      <c r="AO949">
        <v>1</v>
      </c>
      <c r="AP949">
        <v>1</v>
      </c>
      <c r="AQ949">
        <v>0</v>
      </c>
      <c r="AR949">
        <v>0</v>
      </c>
      <c r="AS949" t="s">
        <v>3</v>
      </c>
      <c r="AT949">
        <v>0.05</v>
      </c>
      <c r="AU949" t="s">
        <v>205</v>
      </c>
      <c r="AV949">
        <v>0</v>
      </c>
      <c r="AW949">
        <v>2</v>
      </c>
      <c r="AX949">
        <v>150198582</v>
      </c>
      <c r="AY949">
        <v>1</v>
      </c>
      <c r="AZ949">
        <v>0</v>
      </c>
      <c r="BA949">
        <v>949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V949">
        <v>0</v>
      </c>
      <c r="CW949">
        <v>0</v>
      </c>
      <c r="CX949">
        <f>ROUND(Y949*Source!I1063,9)</f>
        <v>13.6</v>
      </c>
      <c r="CY949">
        <f>AA949</f>
        <v>29.29</v>
      </c>
      <c r="CZ949">
        <f>AE949</f>
        <v>29.29</v>
      </c>
      <c r="DA949">
        <f>AI949</f>
        <v>1</v>
      </c>
      <c r="DB949">
        <f>ROUND((ROUND(AT949*CZ949,2)*2),6)</f>
        <v>2.92</v>
      </c>
      <c r="DC949">
        <f>ROUND((ROUND(AT949*AG949,2)*2),6)</f>
        <v>0</v>
      </c>
      <c r="DD949" t="s">
        <v>3</v>
      </c>
      <c r="DE949" t="s">
        <v>3</v>
      </c>
      <c r="DF949">
        <f t="shared" si="177"/>
        <v>398.34</v>
      </c>
      <c r="DG949">
        <f t="shared" si="178"/>
        <v>0</v>
      </c>
      <c r="DH949">
        <f t="shared" si="179"/>
        <v>0</v>
      </c>
      <c r="DI949">
        <f t="shared" si="180"/>
        <v>0</v>
      </c>
      <c r="DJ949">
        <f>DF949</f>
        <v>398.34</v>
      </c>
      <c r="DK949">
        <v>0</v>
      </c>
      <c r="DL949" t="s">
        <v>3</v>
      </c>
      <c r="DM949">
        <v>0</v>
      </c>
      <c r="DN949" t="s">
        <v>3</v>
      </c>
      <c r="DO949">
        <v>0</v>
      </c>
    </row>
    <row r="950" spans="1:119" x14ac:dyDescent="0.2">
      <c r="A950">
        <f>ROW(Source!A1064)</f>
        <v>1064</v>
      </c>
      <c r="B950">
        <v>150194011</v>
      </c>
      <c r="C950">
        <v>150262424</v>
      </c>
      <c r="D950">
        <v>147282019</v>
      </c>
      <c r="E950">
        <v>35</v>
      </c>
      <c r="F950">
        <v>1</v>
      </c>
      <c r="G950">
        <v>35</v>
      </c>
      <c r="H950">
        <v>1</v>
      </c>
      <c r="I950" t="s">
        <v>727</v>
      </c>
      <c r="J950" t="s">
        <v>3</v>
      </c>
      <c r="K950" t="s">
        <v>728</v>
      </c>
      <c r="L950">
        <v>1191</v>
      </c>
      <c r="N950">
        <v>1013</v>
      </c>
      <c r="O950" t="s">
        <v>729</v>
      </c>
      <c r="P950" t="s">
        <v>729</v>
      </c>
      <c r="Q950">
        <v>1</v>
      </c>
      <c r="W950">
        <v>0</v>
      </c>
      <c r="X950">
        <v>476480486</v>
      </c>
      <c r="Y950">
        <f>((AT950*0.75)*11)</f>
        <v>1.2374999999999998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1</v>
      </c>
      <c r="AJ950">
        <v>1</v>
      </c>
      <c r="AK950">
        <v>1</v>
      </c>
      <c r="AL950">
        <v>1</v>
      </c>
      <c r="AM950">
        <v>-2</v>
      </c>
      <c r="AN950">
        <v>0</v>
      </c>
      <c r="AO950">
        <v>1</v>
      </c>
      <c r="AP950">
        <v>1</v>
      </c>
      <c r="AQ950">
        <v>0</v>
      </c>
      <c r="AR950">
        <v>0</v>
      </c>
      <c r="AS950" t="s">
        <v>3</v>
      </c>
      <c r="AT950">
        <v>0.15</v>
      </c>
      <c r="AU950" t="s">
        <v>32</v>
      </c>
      <c r="AV950">
        <v>1</v>
      </c>
      <c r="AW950">
        <v>2</v>
      </c>
      <c r="AX950">
        <v>150262429</v>
      </c>
      <c r="AY950">
        <v>1</v>
      </c>
      <c r="AZ950">
        <v>0</v>
      </c>
      <c r="BA950">
        <v>950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U950">
        <f>ROUND(AT950*Source!I1064*AH950*AL950,2)</f>
        <v>0</v>
      </c>
      <c r="CV950">
        <f>ROUND(Y950*Source!I1064,9)</f>
        <v>168.3</v>
      </c>
      <c r="CW950">
        <v>0</v>
      </c>
      <c r="CX950">
        <f>ROUND(Y950*Source!I1064,9)</f>
        <v>168.3</v>
      </c>
      <c r="CY950">
        <f>AD950</f>
        <v>0</v>
      </c>
      <c r="CZ950">
        <f>AH950</f>
        <v>0</v>
      </c>
      <c r="DA950">
        <f>AL950</f>
        <v>1</v>
      </c>
      <c r="DB950">
        <f>ROUND(((ROUND(AT950*CZ950,2)*0.75)*11),6)</f>
        <v>0</v>
      </c>
      <c r="DC950">
        <f>ROUND(((ROUND(AT950*AG950,2)*0.75)*11),6)</f>
        <v>0</v>
      </c>
      <c r="DD950" t="s">
        <v>3</v>
      </c>
      <c r="DE950" t="s">
        <v>3</v>
      </c>
      <c r="DF950">
        <f t="shared" si="177"/>
        <v>0</v>
      </c>
      <c r="DG950">
        <f t="shared" si="178"/>
        <v>0</v>
      </c>
      <c r="DH950">
        <f t="shared" si="179"/>
        <v>0</v>
      </c>
      <c r="DI950">
        <f t="shared" si="180"/>
        <v>0</v>
      </c>
      <c r="DJ950">
        <f>DI950</f>
        <v>0</v>
      </c>
      <c r="DK950">
        <v>0</v>
      </c>
      <c r="DL950" t="s">
        <v>3</v>
      </c>
      <c r="DM950">
        <v>0</v>
      </c>
      <c r="DN950" t="s">
        <v>3</v>
      </c>
      <c r="DO950">
        <v>0</v>
      </c>
    </row>
    <row r="951" spans="1:119" x14ac:dyDescent="0.2">
      <c r="A951">
        <f>ROW(Source!A1064)</f>
        <v>1064</v>
      </c>
      <c r="B951">
        <v>150194011</v>
      </c>
      <c r="C951">
        <v>150262424</v>
      </c>
      <c r="D951">
        <v>147295400</v>
      </c>
      <c r="E951">
        <v>1</v>
      </c>
      <c r="F951">
        <v>1</v>
      </c>
      <c r="G951">
        <v>35</v>
      </c>
      <c r="H951">
        <v>2</v>
      </c>
      <c r="I951" t="s">
        <v>730</v>
      </c>
      <c r="J951" t="s">
        <v>731</v>
      </c>
      <c r="K951" t="s">
        <v>732</v>
      </c>
      <c r="L951">
        <v>1368</v>
      </c>
      <c r="N951">
        <v>1011</v>
      </c>
      <c r="O951" t="s">
        <v>733</v>
      </c>
      <c r="P951" t="s">
        <v>733</v>
      </c>
      <c r="Q951">
        <v>1</v>
      </c>
      <c r="W951">
        <v>0</v>
      </c>
      <c r="X951">
        <v>-1123321947</v>
      </c>
      <c r="Y951">
        <f>((AT951*0.75)*11)</f>
        <v>0.57750000000000001</v>
      </c>
      <c r="AA951">
        <v>0</v>
      </c>
      <c r="AB951">
        <v>789.86</v>
      </c>
      <c r="AC951">
        <v>515.51</v>
      </c>
      <c r="AD951">
        <v>0</v>
      </c>
      <c r="AE951">
        <v>0</v>
      </c>
      <c r="AF951">
        <v>789.86</v>
      </c>
      <c r="AG951">
        <v>515.51</v>
      </c>
      <c r="AH951">
        <v>0</v>
      </c>
      <c r="AI951">
        <v>1</v>
      </c>
      <c r="AJ951">
        <v>1</v>
      </c>
      <c r="AK951">
        <v>1</v>
      </c>
      <c r="AL951">
        <v>1</v>
      </c>
      <c r="AM951">
        <v>-2</v>
      </c>
      <c r="AN951">
        <v>0</v>
      </c>
      <c r="AO951">
        <v>1</v>
      </c>
      <c r="AP951">
        <v>1</v>
      </c>
      <c r="AQ951">
        <v>0</v>
      </c>
      <c r="AR951">
        <v>0</v>
      </c>
      <c r="AS951" t="s">
        <v>3</v>
      </c>
      <c r="AT951">
        <v>7.0000000000000007E-2</v>
      </c>
      <c r="AU951" t="s">
        <v>32</v>
      </c>
      <c r="AV951">
        <v>0</v>
      </c>
      <c r="AW951">
        <v>2</v>
      </c>
      <c r="AX951">
        <v>150262430</v>
      </c>
      <c r="AY951">
        <v>1</v>
      </c>
      <c r="AZ951">
        <v>0</v>
      </c>
      <c r="BA951">
        <v>951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V951">
        <v>0</v>
      </c>
      <c r="CW951">
        <f>ROUND(Y951*Source!I1064,9)</f>
        <v>78.540000000000006</v>
      </c>
      <c r="CX951">
        <f>ROUND(Y951*Source!I1064,9)</f>
        <v>78.540000000000006</v>
      </c>
      <c r="CY951">
        <f>AB951</f>
        <v>789.86</v>
      </c>
      <c r="CZ951">
        <f>AF951</f>
        <v>789.86</v>
      </c>
      <c r="DA951">
        <f>AJ951</f>
        <v>1</v>
      </c>
      <c r="DB951">
        <f>ROUND(((ROUND(AT951*CZ951,2)*0.75)*11),6)</f>
        <v>456.14249999999998</v>
      </c>
      <c r="DC951">
        <f>ROUND(((ROUND(AT951*AG951,2)*0.75)*11),6)</f>
        <v>297.74250000000001</v>
      </c>
      <c r="DD951" t="s">
        <v>3</v>
      </c>
      <c r="DE951" t="s">
        <v>3</v>
      </c>
      <c r="DF951">
        <f t="shared" si="177"/>
        <v>0</v>
      </c>
      <c r="DG951">
        <f t="shared" si="178"/>
        <v>62035.6</v>
      </c>
      <c r="DH951">
        <f t="shared" si="179"/>
        <v>40488.160000000003</v>
      </c>
      <c r="DI951">
        <f t="shared" si="180"/>
        <v>0</v>
      </c>
      <c r="DJ951">
        <f>DG951</f>
        <v>62035.6</v>
      </c>
      <c r="DK951">
        <v>0</v>
      </c>
      <c r="DL951" t="s">
        <v>3</v>
      </c>
      <c r="DM951">
        <v>0</v>
      </c>
      <c r="DN951" t="s">
        <v>3</v>
      </c>
      <c r="DO951">
        <v>0</v>
      </c>
    </row>
    <row r="952" spans="1:119" x14ac:dyDescent="0.2">
      <c r="A952">
        <f>ROW(Source!A1064)</f>
        <v>1064</v>
      </c>
      <c r="B952">
        <v>150194011</v>
      </c>
      <c r="C952">
        <v>150262424</v>
      </c>
      <c r="D952">
        <v>147297361</v>
      </c>
      <c r="E952">
        <v>1</v>
      </c>
      <c r="F952">
        <v>1</v>
      </c>
      <c r="G952">
        <v>35</v>
      </c>
      <c r="H952">
        <v>3</v>
      </c>
      <c r="I952" t="s">
        <v>748</v>
      </c>
      <c r="J952" t="s">
        <v>749</v>
      </c>
      <c r="K952" t="s">
        <v>750</v>
      </c>
      <c r="L952">
        <v>1327</v>
      </c>
      <c r="N952">
        <v>1005</v>
      </c>
      <c r="O952" t="s">
        <v>751</v>
      </c>
      <c r="P952" t="s">
        <v>751</v>
      </c>
      <c r="Q952">
        <v>1</v>
      </c>
      <c r="W952">
        <v>0</v>
      </c>
      <c r="X952">
        <v>1402440005</v>
      </c>
      <c r="Y952">
        <f>((AT952*1)*11)</f>
        <v>0.55000000000000004</v>
      </c>
      <c r="AA952">
        <v>48.08</v>
      </c>
      <c r="AB952">
        <v>0</v>
      </c>
      <c r="AC952">
        <v>0</v>
      </c>
      <c r="AD952">
        <v>0</v>
      </c>
      <c r="AE952">
        <v>48.08</v>
      </c>
      <c r="AF952">
        <v>0</v>
      </c>
      <c r="AG952">
        <v>0</v>
      </c>
      <c r="AH952">
        <v>0</v>
      </c>
      <c r="AI952">
        <v>1</v>
      </c>
      <c r="AJ952">
        <v>1</v>
      </c>
      <c r="AK952">
        <v>1</v>
      </c>
      <c r="AL952">
        <v>1</v>
      </c>
      <c r="AM952">
        <v>-2</v>
      </c>
      <c r="AN952">
        <v>0</v>
      </c>
      <c r="AO952">
        <v>1</v>
      </c>
      <c r="AP952">
        <v>1</v>
      </c>
      <c r="AQ952">
        <v>0</v>
      </c>
      <c r="AR952">
        <v>0</v>
      </c>
      <c r="AS952" t="s">
        <v>3</v>
      </c>
      <c r="AT952">
        <v>0.05</v>
      </c>
      <c r="AU952" t="s">
        <v>31</v>
      </c>
      <c r="AV952">
        <v>0</v>
      </c>
      <c r="AW952">
        <v>2</v>
      </c>
      <c r="AX952">
        <v>150262431</v>
      </c>
      <c r="AY952">
        <v>1</v>
      </c>
      <c r="AZ952">
        <v>0</v>
      </c>
      <c r="BA952">
        <v>952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V952">
        <v>0</v>
      </c>
      <c r="CW952">
        <v>0</v>
      </c>
      <c r="CX952">
        <f>ROUND(Y952*Source!I1064,9)</f>
        <v>74.8</v>
      </c>
      <c r="CY952">
        <f>AA952</f>
        <v>48.08</v>
      </c>
      <c r="CZ952">
        <f>AE952</f>
        <v>48.08</v>
      </c>
      <c r="DA952">
        <f>AI952</f>
        <v>1</v>
      </c>
      <c r="DB952">
        <f>ROUND(((ROUND(AT952*CZ952,2)*1)*11),6)</f>
        <v>26.4</v>
      </c>
      <c r="DC952">
        <f>ROUND(((ROUND(AT952*AG952,2)*1)*11),6)</f>
        <v>0</v>
      </c>
      <c r="DD952" t="s">
        <v>3</v>
      </c>
      <c r="DE952" t="s">
        <v>3</v>
      </c>
      <c r="DF952">
        <f t="shared" si="177"/>
        <v>3596.38</v>
      </c>
      <c r="DG952">
        <f t="shared" si="178"/>
        <v>0</v>
      </c>
      <c r="DH952">
        <f t="shared" si="179"/>
        <v>0</v>
      </c>
      <c r="DI952">
        <f t="shared" si="180"/>
        <v>0</v>
      </c>
      <c r="DJ952">
        <f>DF952</f>
        <v>3596.38</v>
      </c>
      <c r="DK952">
        <v>0</v>
      </c>
      <c r="DL952" t="s">
        <v>3</v>
      </c>
      <c r="DM952">
        <v>0</v>
      </c>
      <c r="DN952" t="s">
        <v>3</v>
      </c>
      <c r="DO952">
        <v>0</v>
      </c>
    </row>
    <row r="953" spans="1:119" x14ac:dyDescent="0.2">
      <c r="A953">
        <f>ROW(Source!A1064)</f>
        <v>1064</v>
      </c>
      <c r="B953">
        <v>150194011</v>
      </c>
      <c r="C953">
        <v>150262424</v>
      </c>
      <c r="D953">
        <v>147297367</v>
      </c>
      <c r="E953">
        <v>1</v>
      </c>
      <c r="F953">
        <v>1</v>
      </c>
      <c r="G953">
        <v>35</v>
      </c>
      <c r="H953">
        <v>3</v>
      </c>
      <c r="I953" t="s">
        <v>752</v>
      </c>
      <c r="J953" t="s">
        <v>753</v>
      </c>
      <c r="K953" t="s">
        <v>754</v>
      </c>
      <c r="L953">
        <v>1346</v>
      </c>
      <c r="N953">
        <v>1009</v>
      </c>
      <c r="O953" t="s">
        <v>741</v>
      </c>
      <c r="P953" t="s">
        <v>741</v>
      </c>
      <c r="Q953">
        <v>1</v>
      </c>
      <c r="W953">
        <v>0</v>
      </c>
      <c r="X953">
        <v>-20334964</v>
      </c>
      <c r="Y953">
        <f>((AT953*1)*11)</f>
        <v>0.11</v>
      </c>
      <c r="AA953">
        <v>29.29</v>
      </c>
      <c r="AB953">
        <v>0</v>
      </c>
      <c r="AC953">
        <v>0</v>
      </c>
      <c r="AD953">
        <v>0</v>
      </c>
      <c r="AE953">
        <v>29.29</v>
      </c>
      <c r="AF953">
        <v>0</v>
      </c>
      <c r="AG953">
        <v>0</v>
      </c>
      <c r="AH953">
        <v>0</v>
      </c>
      <c r="AI953">
        <v>1</v>
      </c>
      <c r="AJ953">
        <v>1</v>
      </c>
      <c r="AK953">
        <v>1</v>
      </c>
      <c r="AL953">
        <v>1</v>
      </c>
      <c r="AM953">
        <v>-2</v>
      </c>
      <c r="AN953">
        <v>0</v>
      </c>
      <c r="AO953">
        <v>1</v>
      </c>
      <c r="AP953">
        <v>1</v>
      </c>
      <c r="AQ953">
        <v>0</v>
      </c>
      <c r="AR953">
        <v>0</v>
      </c>
      <c r="AS953" t="s">
        <v>3</v>
      </c>
      <c r="AT953">
        <v>0.01</v>
      </c>
      <c r="AU953" t="s">
        <v>31</v>
      </c>
      <c r="AV953">
        <v>0</v>
      </c>
      <c r="AW953">
        <v>2</v>
      </c>
      <c r="AX953">
        <v>150262432</v>
      </c>
      <c r="AY953">
        <v>1</v>
      </c>
      <c r="AZ953">
        <v>0</v>
      </c>
      <c r="BA953">
        <v>953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V953">
        <v>0</v>
      </c>
      <c r="CW953">
        <v>0</v>
      </c>
      <c r="CX953">
        <f>ROUND(Y953*Source!I1064,9)</f>
        <v>14.96</v>
      </c>
      <c r="CY953">
        <f>AA953</f>
        <v>29.29</v>
      </c>
      <c r="CZ953">
        <f>AE953</f>
        <v>29.29</v>
      </c>
      <c r="DA953">
        <f>AI953</f>
        <v>1</v>
      </c>
      <c r="DB953">
        <f>ROUND(((ROUND(AT953*CZ953,2)*1)*11),6)</f>
        <v>3.19</v>
      </c>
      <c r="DC953">
        <f>ROUND(((ROUND(AT953*AG953,2)*1)*11),6)</f>
        <v>0</v>
      </c>
      <c r="DD953" t="s">
        <v>3</v>
      </c>
      <c r="DE953" t="s">
        <v>3</v>
      </c>
      <c r="DF953">
        <f t="shared" si="177"/>
        <v>438.18</v>
      </c>
      <c r="DG953">
        <f t="shared" si="178"/>
        <v>0</v>
      </c>
      <c r="DH953">
        <f t="shared" si="179"/>
        <v>0</v>
      </c>
      <c r="DI953">
        <f t="shared" si="180"/>
        <v>0</v>
      </c>
      <c r="DJ953">
        <f>DF953</f>
        <v>438.18</v>
      </c>
      <c r="DK953">
        <v>0</v>
      </c>
      <c r="DL953" t="s">
        <v>3</v>
      </c>
      <c r="DM953">
        <v>0</v>
      </c>
      <c r="DN953" t="s">
        <v>3</v>
      </c>
      <c r="DO953">
        <v>0</v>
      </c>
    </row>
    <row r="954" spans="1:119" x14ac:dyDescent="0.2">
      <c r="A954">
        <f>ROW(Source!A1065)</f>
        <v>1065</v>
      </c>
      <c r="B954">
        <v>150194011</v>
      </c>
      <c r="C954">
        <v>150262433</v>
      </c>
      <c r="D954">
        <v>147282019</v>
      </c>
      <c r="E954">
        <v>35</v>
      </c>
      <c r="F954">
        <v>1</v>
      </c>
      <c r="G954">
        <v>35</v>
      </c>
      <c r="H954">
        <v>1</v>
      </c>
      <c r="I954" t="s">
        <v>727</v>
      </c>
      <c r="J954" t="s">
        <v>3</v>
      </c>
      <c r="K954" t="s">
        <v>728</v>
      </c>
      <c r="L954">
        <v>1191</v>
      </c>
      <c r="N954">
        <v>1013</v>
      </c>
      <c r="O954" t="s">
        <v>729</v>
      </c>
      <c r="P954" t="s">
        <v>729</v>
      </c>
      <c r="Q954">
        <v>1</v>
      </c>
      <c r="W954">
        <v>0</v>
      </c>
      <c r="X954">
        <v>476480486</v>
      </c>
      <c r="Y954">
        <f>AT954</f>
        <v>1.24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1</v>
      </c>
      <c r="AJ954">
        <v>1</v>
      </c>
      <c r="AK954">
        <v>1</v>
      </c>
      <c r="AL954">
        <v>1</v>
      </c>
      <c r="AM954">
        <v>-2</v>
      </c>
      <c r="AN954">
        <v>0</v>
      </c>
      <c r="AO954">
        <v>1</v>
      </c>
      <c r="AP954">
        <v>1</v>
      </c>
      <c r="AQ954">
        <v>0</v>
      </c>
      <c r="AR954">
        <v>0</v>
      </c>
      <c r="AS954" t="s">
        <v>3</v>
      </c>
      <c r="AT954">
        <v>1.24</v>
      </c>
      <c r="AU954" t="s">
        <v>3</v>
      </c>
      <c r="AV954">
        <v>1</v>
      </c>
      <c r="AW954">
        <v>2</v>
      </c>
      <c r="AX954">
        <v>150262438</v>
      </c>
      <c r="AY954">
        <v>1</v>
      </c>
      <c r="AZ954">
        <v>0</v>
      </c>
      <c r="BA954">
        <v>954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U954">
        <f>ROUND(AT954*Source!I1065*AH954*AL954,2)</f>
        <v>0</v>
      </c>
      <c r="CV954">
        <f>ROUND(Y954*Source!I1065,9)</f>
        <v>168.64</v>
      </c>
      <c r="CW954">
        <v>0</v>
      </c>
      <c r="CX954">
        <f>ROUND(Y954*Source!I1065,9)</f>
        <v>168.64</v>
      </c>
      <c r="CY954">
        <f>AD954</f>
        <v>0</v>
      </c>
      <c r="CZ954">
        <f>AH954</f>
        <v>0</v>
      </c>
      <c r="DA954">
        <f>AL954</f>
        <v>1</v>
      </c>
      <c r="DB954">
        <f>ROUND(ROUND(AT954*CZ954,2),6)</f>
        <v>0</v>
      </c>
      <c r="DC954">
        <f>ROUND(ROUND(AT954*AG954,2),6)</f>
        <v>0</v>
      </c>
      <c r="DD954" t="s">
        <v>3</v>
      </c>
      <c r="DE954" t="s">
        <v>3</v>
      </c>
      <c r="DF954">
        <f t="shared" si="177"/>
        <v>0</v>
      </c>
      <c r="DG954">
        <f t="shared" si="178"/>
        <v>0</v>
      </c>
      <c r="DH954">
        <f t="shared" si="179"/>
        <v>0</v>
      </c>
      <c r="DI954">
        <f t="shared" si="180"/>
        <v>0</v>
      </c>
      <c r="DJ954">
        <f>DI954</f>
        <v>0</v>
      </c>
      <c r="DK954">
        <v>0</v>
      </c>
      <c r="DL954" t="s">
        <v>3</v>
      </c>
      <c r="DM954">
        <v>0</v>
      </c>
      <c r="DN954" t="s">
        <v>3</v>
      </c>
      <c r="DO954">
        <v>0</v>
      </c>
    </row>
    <row r="955" spans="1:119" x14ac:dyDescent="0.2">
      <c r="A955">
        <f>ROW(Source!A1065)</f>
        <v>1065</v>
      </c>
      <c r="B955">
        <v>150194011</v>
      </c>
      <c r="C955">
        <v>150262433</v>
      </c>
      <c r="D955">
        <v>147295400</v>
      </c>
      <c r="E955">
        <v>1</v>
      </c>
      <c r="F955">
        <v>1</v>
      </c>
      <c r="G955">
        <v>35</v>
      </c>
      <c r="H955">
        <v>2</v>
      </c>
      <c r="I955" t="s">
        <v>730</v>
      </c>
      <c r="J955" t="s">
        <v>731</v>
      </c>
      <c r="K955" t="s">
        <v>732</v>
      </c>
      <c r="L955">
        <v>1368</v>
      </c>
      <c r="N955">
        <v>1011</v>
      </c>
      <c r="O955" t="s">
        <v>733</v>
      </c>
      <c r="P955" t="s">
        <v>733</v>
      </c>
      <c r="Q955">
        <v>1</v>
      </c>
      <c r="W955">
        <v>0</v>
      </c>
      <c r="X955">
        <v>-1123321947</v>
      </c>
      <c r="Y955">
        <f>AT955</f>
        <v>0.54</v>
      </c>
      <c r="AA955">
        <v>0</v>
      </c>
      <c r="AB955">
        <v>789.86</v>
      </c>
      <c r="AC955">
        <v>515.51</v>
      </c>
      <c r="AD955">
        <v>0</v>
      </c>
      <c r="AE955">
        <v>0</v>
      </c>
      <c r="AF955">
        <v>789.86</v>
      </c>
      <c r="AG955">
        <v>515.51</v>
      </c>
      <c r="AH955">
        <v>0</v>
      </c>
      <c r="AI955">
        <v>1</v>
      </c>
      <c r="AJ955">
        <v>1</v>
      </c>
      <c r="AK955">
        <v>1</v>
      </c>
      <c r="AL955">
        <v>1</v>
      </c>
      <c r="AM955">
        <v>-2</v>
      </c>
      <c r="AN955">
        <v>0</v>
      </c>
      <c r="AO955">
        <v>1</v>
      </c>
      <c r="AP955">
        <v>1</v>
      </c>
      <c r="AQ955">
        <v>0</v>
      </c>
      <c r="AR955">
        <v>0</v>
      </c>
      <c r="AS955" t="s">
        <v>3</v>
      </c>
      <c r="AT955">
        <v>0.54</v>
      </c>
      <c r="AU955" t="s">
        <v>3</v>
      </c>
      <c r="AV955">
        <v>0</v>
      </c>
      <c r="AW955">
        <v>2</v>
      </c>
      <c r="AX955">
        <v>150262439</v>
      </c>
      <c r="AY955">
        <v>1</v>
      </c>
      <c r="AZ955">
        <v>0</v>
      </c>
      <c r="BA955">
        <v>955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V955">
        <v>0</v>
      </c>
      <c r="CW955">
        <f>ROUND(Y955*Source!I1065,9)</f>
        <v>73.44</v>
      </c>
      <c r="CX955">
        <f>ROUND(Y955*Source!I1065,9)</f>
        <v>73.44</v>
      </c>
      <c r="CY955">
        <f>AB955</f>
        <v>789.86</v>
      </c>
      <c r="CZ955">
        <f>AF955</f>
        <v>789.86</v>
      </c>
      <c r="DA955">
        <f>AJ955</f>
        <v>1</v>
      </c>
      <c r="DB955">
        <f>ROUND(ROUND(AT955*CZ955,2),6)</f>
        <v>426.52</v>
      </c>
      <c r="DC955">
        <f>ROUND(ROUND(AT955*AG955,2),6)</f>
        <v>278.38</v>
      </c>
      <c r="DD955" t="s">
        <v>3</v>
      </c>
      <c r="DE955" t="s">
        <v>3</v>
      </c>
      <c r="DF955">
        <f t="shared" si="177"/>
        <v>0</v>
      </c>
      <c r="DG955">
        <f t="shared" si="178"/>
        <v>58007.32</v>
      </c>
      <c r="DH955">
        <f t="shared" si="179"/>
        <v>37859.050000000003</v>
      </c>
      <c r="DI955">
        <f t="shared" si="180"/>
        <v>0</v>
      </c>
      <c r="DJ955">
        <f>DG955</f>
        <v>58007.32</v>
      </c>
      <c r="DK955">
        <v>0</v>
      </c>
      <c r="DL955" t="s">
        <v>3</v>
      </c>
      <c r="DM955">
        <v>0</v>
      </c>
      <c r="DN955" t="s">
        <v>3</v>
      </c>
      <c r="DO955">
        <v>0</v>
      </c>
    </row>
    <row r="956" spans="1:119" x14ac:dyDescent="0.2">
      <c r="A956">
        <f>ROW(Source!A1065)</f>
        <v>1065</v>
      </c>
      <c r="B956">
        <v>150194011</v>
      </c>
      <c r="C956">
        <v>150262433</v>
      </c>
      <c r="D956">
        <v>147297361</v>
      </c>
      <c r="E956">
        <v>1</v>
      </c>
      <c r="F956">
        <v>1</v>
      </c>
      <c r="G956">
        <v>35</v>
      </c>
      <c r="H956">
        <v>3</v>
      </c>
      <c r="I956" t="s">
        <v>748</v>
      </c>
      <c r="J956" t="s">
        <v>749</v>
      </c>
      <c r="K956" t="s">
        <v>750</v>
      </c>
      <c r="L956">
        <v>1327</v>
      </c>
      <c r="N956">
        <v>1005</v>
      </c>
      <c r="O956" t="s">
        <v>751</v>
      </c>
      <c r="P956" t="s">
        <v>751</v>
      </c>
      <c r="Q956">
        <v>1</v>
      </c>
      <c r="W956">
        <v>0</v>
      </c>
      <c r="X956">
        <v>1402440005</v>
      </c>
      <c r="Y956">
        <f>AT956</f>
        <v>0.1</v>
      </c>
      <c r="AA956">
        <v>48.08</v>
      </c>
      <c r="AB956">
        <v>0</v>
      </c>
      <c r="AC956">
        <v>0</v>
      </c>
      <c r="AD956">
        <v>0</v>
      </c>
      <c r="AE956">
        <v>48.08</v>
      </c>
      <c r="AF956">
        <v>0</v>
      </c>
      <c r="AG956">
        <v>0</v>
      </c>
      <c r="AH956">
        <v>0</v>
      </c>
      <c r="AI956">
        <v>1</v>
      </c>
      <c r="AJ956">
        <v>1</v>
      </c>
      <c r="AK956">
        <v>1</v>
      </c>
      <c r="AL956">
        <v>1</v>
      </c>
      <c r="AM956">
        <v>-2</v>
      </c>
      <c r="AN956">
        <v>0</v>
      </c>
      <c r="AO956">
        <v>1</v>
      </c>
      <c r="AP956">
        <v>1</v>
      </c>
      <c r="AQ956">
        <v>0</v>
      </c>
      <c r="AR956">
        <v>0</v>
      </c>
      <c r="AS956" t="s">
        <v>3</v>
      </c>
      <c r="AT956">
        <v>0.1</v>
      </c>
      <c r="AU956" t="s">
        <v>3</v>
      </c>
      <c r="AV956">
        <v>0</v>
      </c>
      <c r="AW956">
        <v>2</v>
      </c>
      <c r="AX956">
        <v>150262440</v>
      </c>
      <c r="AY956">
        <v>1</v>
      </c>
      <c r="AZ956">
        <v>0</v>
      </c>
      <c r="BA956">
        <v>956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V956">
        <v>0</v>
      </c>
      <c r="CW956">
        <v>0</v>
      </c>
      <c r="CX956">
        <f>ROUND(Y956*Source!I1065,9)</f>
        <v>13.6</v>
      </c>
      <c r="CY956">
        <f>AA956</f>
        <v>48.08</v>
      </c>
      <c r="CZ956">
        <f>AE956</f>
        <v>48.08</v>
      </c>
      <c r="DA956">
        <f>AI956</f>
        <v>1</v>
      </c>
      <c r="DB956">
        <f>ROUND(ROUND(AT956*CZ956,2),6)</f>
        <v>4.8099999999999996</v>
      </c>
      <c r="DC956">
        <f>ROUND(ROUND(AT956*AG956,2),6)</f>
        <v>0</v>
      </c>
      <c r="DD956" t="s">
        <v>3</v>
      </c>
      <c r="DE956" t="s">
        <v>3</v>
      </c>
      <c r="DF956">
        <f t="shared" si="177"/>
        <v>653.89</v>
      </c>
      <c r="DG956">
        <f t="shared" si="178"/>
        <v>0</v>
      </c>
      <c r="DH956">
        <f t="shared" si="179"/>
        <v>0</v>
      </c>
      <c r="DI956">
        <f t="shared" si="180"/>
        <v>0</v>
      </c>
      <c r="DJ956">
        <f>DF956</f>
        <v>653.89</v>
      </c>
      <c r="DK956">
        <v>0</v>
      </c>
      <c r="DL956" t="s">
        <v>3</v>
      </c>
      <c r="DM956">
        <v>0</v>
      </c>
      <c r="DN956" t="s">
        <v>3</v>
      </c>
      <c r="DO956">
        <v>0</v>
      </c>
    </row>
    <row r="957" spans="1:119" x14ac:dyDescent="0.2">
      <c r="A957">
        <f>ROW(Source!A1065)</f>
        <v>1065</v>
      </c>
      <c r="B957">
        <v>150194011</v>
      </c>
      <c r="C957">
        <v>150262433</v>
      </c>
      <c r="D957">
        <v>147297367</v>
      </c>
      <c r="E957">
        <v>1</v>
      </c>
      <c r="F957">
        <v>1</v>
      </c>
      <c r="G957">
        <v>35</v>
      </c>
      <c r="H957">
        <v>3</v>
      </c>
      <c r="I957" t="s">
        <v>752</v>
      </c>
      <c r="J957" t="s">
        <v>753</v>
      </c>
      <c r="K957" t="s">
        <v>754</v>
      </c>
      <c r="L957">
        <v>1346</v>
      </c>
      <c r="N957">
        <v>1009</v>
      </c>
      <c r="O957" t="s">
        <v>741</v>
      </c>
      <c r="P957" t="s">
        <v>741</v>
      </c>
      <c r="Q957">
        <v>1</v>
      </c>
      <c r="W957">
        <v>0</v>
      </c>
      <c r="X957">
        <v>-20334964</v>
      </c>
      <c r="Y957">
        <f>AT957</f>
        <v>0.1</v>
      </c>
      <c r="AA957">
        <v>29.29</v>
      </c>
      <c r="AB957">
        <v>0</v>
      </c>
      <c r="AC957">
        <v>0</v>
      </c>
      <c r="AD957">
        <v>0</v>
      </c>
      <c r="AE957">
        <v>29.29</v>
      </c>
      <c r="AF957">
        <v>0</v>
      </c>
      <c r="AG957">
        <v>0</v>
      </c>
      <c r="AH957">
        <v>0</v>
      </c>
      <c r="AI957">
        <v>1</v>
      </c>
      <c r="AJ957">
        <v>1</v>
      </c>
      <c r="AK957">
        <v>1</v>
      </c>
      <c r="AL957">
        <v>1</v>
      </c>
      <c r="AM957">
        <v>-2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3</v>
      </c>
      <c r="AT957">
        <v>0.1</v>
      </c>
      <c r="AU957" t="s">
        <v>3</v>
      </c>
      <c r="AV957">
        <v>0</v>
      </c>
      <c r="AW957">
        <v>2</v>
      </c>
      <c r="AX957">
        <v>150262441</v>
      </c>
      <c r="AY957">
        <v>1</v>
      </c>
      <c r="AZ957">
        <v>0</v>
      </c>
      <c r="BA957">
        <v>957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V957">
        <v>0</v>
      </c>
      <c r="CW957">
        <v>0</v>
      </c>
      <c r="CX957">
        <f>ROUND(Y957*Source!I1065,9)</f>
        <v>13.6</v>
      </c>
      <c r="CY957">
        <f>AA957</f>
        <v>29.29</v>
      </c>
      <c r="CZ957">
        <f>AE957</f>
        <v>29.29</v>
      </c>
      <c r="DA957">
        <f>AI957</f>
        <v>1</v>
      </c>
      <c r="DB957">
        <f>ROUND(ROUND(AT957*CZ957,2),6)</f>
        <v>2.93</v>
      </c>
      <c r="DC957">
        <f>ROUND(ROUND(AT957*AG957,2),6)</f>
        <v>0</v>
      </c>
      <c r="DD957" t="s">
        <v>3</v>
      </c>
      <c r="DE957" t="s">
        <v>3</v>
      </c>
      <c r="DF957">
        <f t="shared" si="177"/>
        <v>398.34</v>
      </c>
      <c r="DG957">
        <f t="shared" si="178"/>
        <v>0</v>
      </c>
      <c r="DH957">
        <f t="shared" si="179"/>
        <v>0</v>
      </c>
      <c r="DI957">
        <f t="shared" si="180"/>
        <v>0</v>
      </c>
      <c r="DJ957">
        <f>DF957</f>
        <v>398.34</v>
      </c>
      <c r="DK957">
        <v>0</v>
      </c>
      <c r="DL957" t="s">
        <v>3</v>
      </c>
      <c r="DM957">
        <v>0</v>
      </c>
      <c r="DN957" t="s">
        <v>3</v>
      </c>
      <c r="DO957">
        <v>0</v>
      </c>
    </row>
    <row r="958" spans="1:119" x14ac:dyDescent="0.2">
      <c r="A958">
        <f>ROW(Source!A1066)</f>
        <v>1066</v>
      </c>
      <c r="B958">
        <v>150194011</v>
      </c>
      <c r="C958">
        <v>150198584</v>
      </c>
      <c r="D958">
        <v>147282019</v>
      </c>
      <c r="E958">
        <v>35</v>
      </c>
      <c r="F958">
        <v>1</v>
      </c>
      <c r="G958">
        <v>35</v>
      </c>
      <c r="H958">
        <v>1</v>
      </c>
      <c r="I958" t="s">
        <v>727</v>
      </c>
      <c r="J958" t="s">
        <v>3</v>
      </c>
      <c r="K958" t="s">
        <v>728</v>
      </c>
      <c r="L958">
        <v>1191</v>
      </c>
      <c r="N958">
        <v>1013</v>
      </c>
      <c r="O958" t="s">
        <v>729</v>
      </c>
      <c r="P958" t="s">
        <v>729</v>
      </c>
      <c r="Q958">
        <v>1</v>
      </c>
      <c r="W958">
        <v>0</v>
      </c>
      <c r="X958">
        <v>476480486</v>
      </c>
      <c r="Y958">
        <f>(AT958*0.7)</f>
        <v>0.91699999999999993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1</v>
      </c>
      <c r="AJ958">
        <v>1</v>
      </c>
      <c r="AK958">
        <v>1</v>
      </c>
      <c r="AL958">
        <v>1</v>
      </c>
      <c r="AM958">
        <v>-2</v>
      </c>
      <c r="AN958">
        <v>0</v>
      </c>
      <c r="AO958">
        <v>1</v>
      </c>
      <c r="AP958">
        <v>1</v>
      </c>
      <c r="AQ958">
        <v>0</v>
      </c>
      <c r="AR958">
        <v>0</v>
      </c>
      <c r="AS958" t="s">
        <v>3</v>
      </c>
      <c r="AT958">
        <v>1.31</v>
      </c>
      <c r="AU958" t="s">
        <v>22</v>
      </c>
      <c r="AV958">
        <v>1</v>
      </c>
      <c r="AW958">
        <v>2</v>
      </c>
      <c r="AX958">
        <v>150198589</v>
      </c>
      <c r="AY958">
        <v>1</v>
      </c>
      <c r="AZ958">
        <v>2048</v>
      </c>
      <c r="BA958">
        <v>958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U958">
        <f>ROUND(AT958*Source!I1066*AH958*AL958,2)</f>
        <v>0</v>
      </c>
      <c r="CV958">
        <f>ROUND(Y958*Source!I1066,9)</f>
        <v>14.672000000000001</v>
      </c>
      <c r="CW958">
        <v>0</v>
      </c>
      <c r="CX958">
        <f>ROUND(Y958*Source!I1066,9)</f>
        <v>14.672000000000001</v>
      </c>
      <c r="CY958">
        <f>AD958</f>
        <v>0</v>
      </c>
      <c r="CZ958">
        <f>AH958</f>
        <v>0</v>
      </c>
      <c r="DA958">
        <f>AL958</f>
        <v>1</v>
      </c>
      <c r="DB958">
        <f>ROUND((ROUND(AT958*CZ958,2)*0.7),6)</f>
        <v>0</v>
      </c>
      <c r="DC958">
        <f>ROUND((ROUND(AT958*AG958,2)*0.7),6)</f>
        <v>0</v>
      </c>
      <c r="DD958" t="s">
        <v>3</v>
      </c>
      <c r="DE958" t="s">
        <v>3</v>
      </c>
      <c r="DF958">
        <f t="shared" si="177"/>
        <v>0</v>
      </c>
      <c r="DG958">
        <f t="shared" si="178"/>
        <v>0</v>
      </c>
      <c r="DH958">
        <f t="shared" si="179"/>
        <v>0</v>
      </c>
      <c r="DI958">
        <f t="shared" si="180"/>
        <v>0</v>
      </c>
      <c r="DJ958">
        <f>DI958</f>
        <v>0</v>
      </c>
      <c r="DK958">
        <v>0</v>
      </c>
      <c r="DL958" t="s">
        <v>3</v>
      </c>
      <c r="DM958">
        <v>0</v>
      </c>
      <c r="DN958" t="s">
        <v>3</v>
      </c>
      <c r="DO958">
        <v>0</v>
      </c>
    </row>
    <row r="959" spans="1:119" x14ac:dyDescent="0.2">
      <c r="A959">
        <f>ROW(Source!A1066)</f>
        <v>1066</v>
      </c>
      <c r="B959">
        <v>150194011</v>
      </c>
      <c r="C959">
        <v>150198584</v>
      </c>
      <c r="D959">
        <v>147295400</v>
      </c>
      <c r="E959">
        <v>1</v>
      </c>
      <c r="F959">
        <v>1</v>
      </c>
      <c r="G959">
        <v>35</v>
      </c>
      <c r="H959">
        <v>2</v>
      </c>
      <c r="I959" t="s">
        <v>730</v>
      </c>
      <c r="J959" t="s">
        <v>829</v>
      </c>
      <c r="K959" t="s">
        <v>732</v>
      </c>
      <c r="L959">
        <v>1368</v>
      </c>
      <c r="N959">
        <v>1011</v>
      </c>
      <c r="O959" t="s">
        <v>733</v>
      </c>
      <c r="P959" t="s">
        <v>733</v>
      </c>
      <c r="Q959">
        <v>1</v>
      </c>
      <c r="W959">
        <v>0</v>
      </c>
      <c r="X959">
        <v>-253528126</v>
      </c>
      <c r="Y959">
        <f>(AT959*0.7)</f>
        <v>4.9000000000000002E-2</v>
      </c>
      <c r="AA959">
        <v>0</v>
      </c>
      <c r="AB959">
        <v>789.86</v>
      </c>
      <c r="AC959">
        <v>515.51</v>
      </c>
      <c r="AD959">
        <v>0</v>
      </c>
      <c r="AE959">
        <v>0</v>
      </c>
      <c r="AF959">
        <v>789.86</v>
      </c>
      <c r="AG959">
        <v>515.51</v>
      </c>
      <c r="AH959">
        <v>0</v>
      </c>
      <c r="AI959">
        <v>1</v>
      </c>
      <c r="AJ959">
        <v>1</v>
      </c>
      <c r="AK959">
        <v>1</v>
      </c>
      <c r="AL959">
        <v>1</v>
      </c>
      <c r="AM959">
        <v>-2</v>
      </c>
      <c r="AN959">
        <v>0</v>
      </c>
      <c r="AO959">
        <v>1</v>
      </c>
      <c r="AP959">
        <v>1</v>
      </c>
      <c r="AQ959">
        <v>0</v>
      </c>
      <c r="AR959">
        <v>0</v>
      </c>
      <c r="AS959" t="s">
        <v>3</v>
      </c>
      <c r="AT959">
        <v>7.0000000000000007E-2</v>
      </c>
      <c r="AU959" t="s">
        <v>22</v>
      </c>
      <c r="AV959">
        <v>0</v>
      </c>
      <c r="AW959">
        <v>2</v>
      </c>
      <c r="AX959">
        <v>150198590</v>
      </c>
      <c r="AY959">
        <v>1</v>
      </c>
      <c r="AZ959">
        <v>0</v>
      </c>
      <c r="BA959">
        <v>959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V959">
        <v>0</v>
      </c>
      <c r="CW959">
        <f>ROUND(Y959*Source!I1066,9)</f>
        <v>0.78400000000000003</v>
      </c>
      <c r="CX959">
        <f>ROUND(Y959*Source!I1066,9)</f>
        <v>0.78400000000000003</v>
      </c>
      <c r="CY959">
        <f>AB959</f>
        <v>789.86</v>
      </c>
      <c r="CZ959">
        <f>AF959</f>
        <v>789.86</v>
      </c>
      <c r="DA959">
        <f>AJ959</f>
        <v>1</v>
      </c>
      <c r="DB959">
        <f>ROUND((ROUND(AT959*CZ959,2)*0.7),6)</f>
        <v>38.703000000000003</v>
      </c>
      <c r="DC959">
        <f>ROUND((ROUND(AT959*AG959,2)*0.7),6)</f>
        <v>25.263000000000002</v>
      </c>
      <c r="DD959" t="s">
        <v>3</v>
      </c>
      <c r="DE959" t="s">
        <v>3</v>
      </c>
      <c r="DF959">
        <f t="shared" si="177"/>
        <v>0</v>
      </c>
      <c r="DG959">
        <f t="shared" si="178"/>
        <v>619.25</v>
      </c>
      <c r="DH959">
        <f t="shared" si="179"/>
        <v>404.16</v>
      </c>
      <c r="DI959">
        <f t="shared" si="180"/>
        <v>0</v>
      </c>
      <c r="DJ959">
        <f>DG959</f>
        <v>619.25</v>
      </c>
      <c r="DK959">
        <v>0</v>
      </c>
      <c r="DL959" t="s">
        <v>3</v>
      </c>
      <c r="DM959">
        <v>0</v>
      </c>
      <c r="DN959" t="s">
        <v>3</v>
      </c>
      <c r="DO959">
        <v>0</v>
      </c>
    </row>
    <row r="960" spans="1:119" x14ac:dyDescent="0.2">
      <c r="A960">
        <f>ROW(Source!A1066)</f>
        <v>1066</v>
      </c>
      <c r="B960">
        <v>150194011</v>
      </c>
      <c r="C960">
        <v>150198584</v>
      </c>
      <c r="D960">
        <v>147297318</v>
      </c>
      <c r="E960">
        <v>1</v>
      </c>
      <c r="F960">
        <v>1</v>
      </c>
      <c r="G960">
        <v>35</v>
      </c>
      <c r="H960">
        <v>3</v>
      </c>
      <c r="I960" t="s">
        <v>759</v>
      </c>
      <c r="J960" t="s">
        <v>839</v>
      </c>
      <c r="K960" t="s">
        <v>761</v>
      </c>
      <c r="L960">
        <v>1346</v>
      </c>
      <c r="N960">
        <v>1009</v>
      </c>
      <c r="O960" t="s">
        <v>741</v>
      </c>
      <c r="P960" t="s">
        <v>741</v>
      </c>
      <c r="Q960">
        <v>1</v>
      </c>
      <c r="W960">
        <v>0</v>
      </c>
      <c r="X960">
        <v>87370728</v>
      </c>
      <c r="Y960">
        <f>(AT960*1)</f>
        <v>2.0000000000000002E-5</v>
      </c>
      <c r="AA960">
        <v>471.7</v>
      </c>
      <c r="AB960">
        <v>0</v>
      </c>
      <c r="AC960">
        <v>0</v>
      </c>
      <c r="AD960">
        <v>0</v>
      </c>
      <c r="AE960">
        <v>471.7</v>
      </c>
      <c r="AF960">
        <v>0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M960">
        <v>-2</v>
      </c>
      <c r="AN960">
        <v>0</v>
      </c>
      <c r="AO960">
        <v>1</v>
      </c>
      <c r="AP960">
        <v>1</v>
      </c>
      <c r="AQ960">
        <v>0</v>
      </c>
      <c r="AR960">
        <v>0</v>
      </c>
      <c r="AS960" t="s">
        <v>3</v>
      </c>
      <c r="AT960">
        <v>2.0000000000000002E-5</v>
      </c>
      <c r="AU960" t="s">
        <v>21</v>
      </c>
      <c r="AV960">
        <v>0</v>
      </c>
      <c r="AW960">
        <v>2</v>
      </c>
      <c r="AX960">
        <v>150198591</v>
      </c>
      <c r="AY960">
        <v>1</v>
      </c>
      <c r="AZ960">
        <v>0</v>
      </c>
      <c r="BA960">
        <v>960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V960">
        <v>0</v>
      </c>
      <c r="CW960">
        <v>0</v>
      </c>
      <c r="CX960">
        <f>ROUND(Y960*Source!I1066,9)</f>
        <v>3.2000000000000003E-4</v>
      </c>
      <c r="CY960">
        <f>AA960</f>
        <v>471.7</v>
      </c>
      <c r="CZ960">
        <f>AE960</f>
        <v>471.7</v>
      </c>
      <c r="DA960">
        <f>AI960</f>
        <v>1</v>
      </c>
      <c r="DB960">
        <f>ROUND((ROUND(AT960*CZ960,2)*1),6)</f>
        <v>0.01</v>
      </c>
      <c r="DC960">
        <f>ROUND((ROUND(AT960*AG960,2)*1),6)</f>
        <v>0</v>
      </c>
      <c r="DD960" t="s">
        <v>3</v>
      </c>
      <c r="DE960" t="s">
        <v>3</v>
      </c>
      <c r="DF960">
        <f t="shared" si="177"/>
        <v>0.15</v>
      </c>
      <c r="DG960">
        <f t="shared" si="178"/>
        <v>0</v>
      </c>
      <c r="DH960">
        <f t="shared" si="179"/>
        <v>0</v>
      </c>
      <c r="DI960">
        <f t="shared" si="180"/>
        <v>0</v>
      </c>
      <c r="DJ960">
        <f>DF960</f>
        <v>0.15</v>
      </c>
      <c r="DK960">
        <v>0</v>
      </c>
      <c r="DL960" t="s">
        <v>3</v>
      </c>
      <c r="DM960">
        <v>0</v>
      </c>
      <c r="DN960" t="s">
        <v>3</v>
      </c>
      <c r="DO960">
        <v>0</v>
      </c>
    </row>
    <row r="961" spans="1:119" x14ac:dyDescent="0.2">
      <c r="A961">
        <f>ROW(Source!A1066)</f>
        <v>1066</v>
      </c>
      <c r="B961">
        <v>150194011</v>
      </c>
      <c r="C961">
        <v>150198584</v>
      </c>
      <c r="D961">
        <v>147297361</v>
      </c>
      <c r="E961">
        <v>1</v>
      </c>
      <c r="F961">
        <v>1</v>
      </c>
      <c r="G961">
        <v>35</v>
      </c>
      <c r="H961">
        <v>3</v>
      </c>
      <c r="I961" t="s">
        <v>748</v>
      </c>
      <c r="J961" t="s">
        <v>831</v>
      </c>
      <c r="K961" t="s">
        <v>750</v>
      </c>
      <c r="L961">
        <v>1327</v>
      </c>
      <c r="N961">
        <v>1005</v>
      </c>
      <c r="O961" t="s">
        <v>751</v>
      </c>
      <c r="P961" t="s">
        <v>751</v>
      </c>
      <c r="Q961">
        <v>1</v>
      </c>
      <c r="W961">
        <v>0</v>
      </c>
      <c r="X961">
        <v>930607803</v>
      </c>
      <c r="Y961">
        <f>(AT961*1)</f>
        <v>0.01</v>
      </c>
      <c r="AA961">
        <v>48.08</v>
      </c>
      <c r="AB961">
        <v>0</v>
      </c>
      <c r="AC961">
        <v>0</v>
      </c>
      <c r="AD961">
        <v>0</v>
      </c>
      <c r="AE961">
        <v>48.08</v>
      </c>
      <c r="AF961">
        <v>0</v>
      </c>
      <c r="AG961">
        <v>0</v>
      </c>
      <c r="AH961">
        <v>0</v>
      </c>
      <c r="AI961">
        <v>1</v>
      </c>
      <c r="AJ961">
        <v>1</v>
      </c>
      <c r="AK961">
        <v>1</v>
      </c>
      <c r="AL961">
        <v>1</v>
      </c>
      <c r="AM961">
        <v>-2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3</v>
      </c>
      <c r="AT961">
        <v>0.01</v>
      </c>
      <c r="AU961" t="s">
        <v>21</v>
      </c>
      <c r="AV961">
        <v>0</v>
      </c>
      <c r="AW961">
        <v>2</v>
      </c>
      <c r="AX961">
        <v>150198592</v>
      </c>
      <c r="AY961">
        <v>1</v>
      </c>
      <c r="AZ961">
        <v>0</v>
      </c>
      <c r="BA961">
        <v>961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V961">
        <v>0</v>
      </c>
      <c r="CW961">
        <v>0</v>
      </c>
      <c r="CX961">
        <f>ROUND(Y961*Source!I1066,9)</f>
        <v>0.16</v>
      </c>
      <c r="CY961">
        <f>AA961</f>
        <v>48.08</v>
      </c>
      <c r="CZ961">
        <f>AE961</f>
        <v>48.08</v>
      </c>
      <c r="DA961">
        <f>AI961</f>
        <v>1</v>
      </c>
      <c r="DB961">
        <f>ROUND((ROUND(AT961*CZ961,2)*1),6)</f>
        <v>0.48</v>
      </c>
      <c r="DC961">
        <f>ROUND((ROUND(AT961*AG961,2)*1),6)</f>
        <v>0</v>
      </c>
      <c r="DD961" t="s">
        <v>3</v>
      </c>
      <c r="DE961" t="s">
        <v>3</v>
      </c>
      <c r="DF961">
        <f t="shared" ref="DF961:DF1024" si="184">ROUND(ROUND(AE961,2)*CX961,2)</f>
        <v>7.69</v>
      </c>
      <c r="DG961">
        <f t="shared" ref="DG961:DG1024" si="185">ROUND(ROUND(AF961,2)*CX961,2)</f>
        <v>0</v>
      </c>
      <c r="DH961">
        <f t="shared" ref="DH961:DH1024" si="186">ROUND(ROUND(AG961,2)*CX961,2)</f>
        <v>0</v>
      </c>
      <c r="DI961">
        <f t="shared" ref="DI961:DI1024" si="187">ROUND(ROUND(AH961,2)*CX961,2)</f>
        <v>0</v>
      </c>
      <c r="DJ961">
        <f>DF961</f>
        <v>7.69</v>
      </c>
      <c r="DK961">
        <v>0</v>
      </c>
      <c r="DL961" t="s">
        <v>3</v>
      </c>
      <c r="DM961">
        <v>0</v>
      </c>
      <c r="DN961" t="s">
        <v>3</v>
      </c>
      <c r="DO961">
        <v>0</v>
      </c>
    </row>
    <row r="962" spans="1:119" x14ac:dyDescent="0.2">
      <c r="A962">
        <f>ROW(Source!A1067)</f>
        <v>1067</v>
      </c>
      <c r="B962">
        <v>150194011</v>
      </c>
      <c r="C962">
        <v>150198594</v>
      </c>
      <c r="D962">
        <v>147282019</v>
      </c>
      <c r="E962">
        <v>35</v>
      </c>
      <c r="F962">
        <v>1</v>
      </c>
      <c r="G962">
        <v>35</v>
      </c>
      <c r="H962">
        <v>1</v>
      </c>
      <c r="I962" t="s">
        <v>727</v>
      </c>
      <c r="J962" t="s">
        <v>3</v>
      </c>
      <c r="K962" t="s">
        <v>728</v>
      </c>
      <c r="L962">
        <v>1191</v>
      </c>
      <c r="N962">
        <v>1013</v>
      </c>
      <c r="O962" t="s">
        <v>729</v>
      </c>
      <c r="P962" t="s">
        <v>729</v>
      </c>
      <c r="Q962">
        <v>1</v>
      </c>
      <c r="W962">
        <v>0</v>
      </c>
      <c r="X962">
        <v>476480486</v>
      </c>
      <c r="Y962">
        <f>((AT962*0.75)*11)</f>
        <v>1.8150000000000002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M962">
        <v>-2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3</v>
      </c>
      <c r="AT962">
        <v>0.22</v>
      </c>
      <c r="AU962" t="s">
        <v>32</v>
      </c>
      <c r="AV962">
        <v>1</v>
      </c>
      <c r="AW962">
        <v>2</v>
      </c>
      <c r="AX962">
        <v>150198599</v>
      </c>
      <c r="AY962">
        <v>1</v>
      </c>
      <c r="AZ962">
        <v>2048</v>
      </c>
      <c r="BA962">
        <v>962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U962">
        <f>ROUND(AT962*Source!I1067*AH962*AL962,2)</f>
        <v>0</v>
      </c>
      <c r="CV962">
        <f>ROUND(Y962*Source!I1067,9)</f>
        <v>29.04</v>
      </c>
      <c r="CW962">
        <v>0</v>
      </c>
      <c r="CX962">
        <f>ROUND(Y962*Source!I1067,9)</f>
        <v>29.04</v>
      </c>
      <c r="CY962">
        <f>AD962</f>
        <v>0</v>
      </c>
      <c r="CZ962">
        <f>AH962</f>
        <v>0</v>
      </c>
      <c r="DA962">
        <f>AL962</f>
        <v>1</v>
      </c>
      <c r="DB962">
        <f>ROUND(((ROUND(AT962*CZ962,2)*0.75)*11),6)</f>
        <v>0</v>
      </c>
      <c r="DC962">
        <f>ROUND(((ROUND(AT962*AG962,2)*0.75)*11),6)</f>
        <v>0</v>
      </c>
      <c r="DD962" t="s">
        <v>3</v>
      </c>
      <c r="DE962" t="s">
        <v>3</v>
      </c>
      <c r="DF962">
        <f t="shared" si="184"/>
        <v>0</v>
      </c>
      <c r="DG962">
        <f t="shared" si="185"/>
        <v>0</v>
      </c>
      <c r="DH962">
        <f t="shared" si="186"/>
        <v>0</v>
      </c>
      <c r="DI962">
        <f t="shared" si="187"/>
        <v>0</v>
      </c>
      <c r="DJ962">
        <f>DI962</f>
        <v>0</v>
      </c>
      <c r="DK962">
        <v>0</v>
      </c>
      <c r="DL962" t="s">
        <v>3</v>
      </c>
      <c r="DM962">
        <v>0</v>
      </c>
      <c r="DN962" t="s">
        <v>3</v>
      </c>
      <c r="DO962">
        <v>0</v>
      </c>
    </row>
    <row r="963" spans="1:119" x14ac:dyDescent="0.2">
      <c r="A963">
        <f>ROW(Source!A1067)</f>
        <v>1067</v>
      </c>
      <c r="B963">
        <v>150194011</v>
      </c>
      <c r="C963">
        <v>150198594</v>
      </c>
      <c r="D963">
        <v>147295400</v>
      </c>
      <c r="E963">
        <v>1</v>
      </c>
      <c r="F963">
        <v>1</v>
      </c>
      <c r="G963">
        <v>35</v>
      </c>
      <c r="H963">
        <v>2</v>
      </c>
      <c r="I963" t="s">
        <v>730</v>
      </c>
      <c r="J963" t="s">
        <v>829</v>
      </c>
      <c r="K963" t="s">
        <v>732</v>
      </c>
      <c r="L963">
        <v>1368</v>
      </c>
      <c r="N963">
        <v>1011</v>
      </c>
      <c r="O963" t="s">
        <v>733</v>
      </c>
      <c r="P963" t="s">
        <v>733</v>
      </c>
      <c r="Q963">
        <v>1</v>
      </c>
      <c r="W963">
        <v>0</v>
      </c>
      <c r="X963">
        <v>-253528126</v>
      </c>
      <c r="Y963">
        <f>((AT963*0.75)*11)</f>
        <v>8.249999999999999E-2</v>
      </c>
      <c r="AA963">
        <v>0</v>
      </c>
      <c r="AB963">
        <v>789.86</v>
      </c>
      <c r="AC963">
        <v>515.51</v>
      </c>
      <c r="AD963">
        <v>0</v>
      </c>
      <c r="AE963">
        <v>0</v>
      </c>
      <c r="AF963">
        <v>789.86</v>
      </c>
      <c r="AG963">
        <v>515.51</v>
      </c>
      <c r="AH963">
        <v>0</v>
      </c>
      <c r="AI963">
        <v>1</v>
      </c>
      <c r="AJ963">
        <v>1</v>
      </c>
      <c r="AK963">
        <v>1</v>
      </c>
      <c r="AL963">
        <v>1</v>
      </c>
      <c r="AM963">
        <v>-2</v>
      </c>
      <c r="AN963">
        <v>0</v>
      </c>
      <c r="AO963">
        <v>1</v>
      </c>
      <c r="AP963">
        <v>1</v>
      </c>
      <c r="AQ963">
        <v>0</v>
      </c>
      <c r="AR963">
        <v>0</v>
      </c>
      <c r="AS963" t="s">
        <v>3</v>
      </c>
      <c r="AT963">
        <v>0.01</v>
      </c>
      <c r="AU963" t="s">
        <v>32</v>
      </c>
      <c r="AV963">
        <v>0</v>
      </c>
      <c r="AW963">
        <v>2</v>
      </c>
      <c r="AX963">
        <v>150198600</v>
      </c>
      <c r="AY963">
        <v>1</v>
      </c>
      <c r="AZ963">
        <v>2048</v>
      </c>
      <c r="BA963">
        <v>963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V963">
        <v>0</v>
      </c>
      <c r="CW963">
        <f>ROUND(Y963*Source!I1067,9)</f>
        <v>1.32</v>
      </c>
      <c r="CX963">
        <f>ROUND(Y963*Source!I1067,9)</f>
        <v>1.32</v>
      </c>
      <c r="CY963">
        <f>AB963</f>
        <v>789.86</v>
      </c>
      <c r="CZ963">
        <f>AF963</f>
        <v>789.86</v>
      </c>
      <c r="DA963">
        <f>AJ963</f>
        <v>1</v>
      </c>
      <c r="DB963">
        <f>ROUND(((ROUND(AT963*CZ963,2)*0.75)*11),6)</f>
        <v>65.174999999999997</v>
      </c>
      <c r="DC963">
        <f>ROUND(((ROUND(AT963*AG963,2)*0.75)*11),6)</f>
        <v>42.57</v>
      </c>
      <c r="DD963" t="s">
        <v>3</v>
      </c>
      <c r="DE963" t="s">
        <v>3</v>
      </c>
      <c r="DF963">
        <f t="shared" si="184"/>
        <v>0</v>
      </c>
      <c r="DG963">
        <f t="shared" si="185"/>
        <v>1042.6199999999999</v>
      </c>
      <c r="DH963">
        <f t="shared" si="186"/>
        <v>680.47</v>
      </c>
      <c r="DI963">
        <f t="shared" si="187"/>
        <v>0</v>
      </c>
      <c r="DJ963">
        <f>DG963</f>
        <v>1042.6199999999999</v>
      </c>
      <c r="DK963">
        <v>0</v>
      </c>
      <c r="DL963" t="s">
        <v>3</v>
      </c>
      <c r="DM963">
        <v>0</v>
      </c>
      <c r="DN963" t="s">
        <v>3</v>
      </c>
      <c r="DO963">
        <v>0</v>
      </c>
    </row>
    <row r="964" spans="1:119" x14ac:dyDescent="0.2">
      <c r="A964">
        <f>ROW(Source!A1067)</f>
        <v>1067</v>
      </c>
      <c r="B964">
        <v>150194011</v>
      </c>
      <c r="C964">
        <v>150198594</v>
      </c>
      <c r="D964">
        <v>147297318</v>
      </c>
      <c r="E964">
        <v>1</v>
      </c>
      <c r="F964">
        <v>1</v>
      </c>
      <c r="G964">
        <v>35</v>
      </c>
      <c r="H964">
        <v>3</v>
      </c>
      <c r="I964" t="s">
        <v>759</v>
      </c>
      <c r="J964" t="s">
        <v>839</v>
      </c>
      <c r="K964" t="s">
        <v>761</v>
      </c>
      <c r="L964">
        <v>1346</v>
      </c>
      <c r="N964">
        <v>1009</v>
      </c>
      <c r="O964" t="s">
        <v>741</v>
      </c>
      <c r="P964" t="s">
        <v>741</v>
      </c>
      <c r="Q964">
        <v>1</v>
      </c>
      <c r="W964">
        <v>0</v>
      </c>
      <c r="X964">
        <v>87370728</v>
      </c>
      <c r="Y964">
        <f>((AT964*1)*11)</f>
        <v>2.1999999999999999E-2</v>
      </c>
      <c r="AA964">
        <v>471.7</v>
      </c>
      <c r="AB964">
        <v>0</v>
      </c>
      <c r="AC964">
        <v>0</v>
      </c>
      <c r="AD964">
        <v>0</v>
      </c>
      <c r="AE964">
        <v>471.7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M964">
        <v>-2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3</v>
      </c>
      <c r="AT964">
        <v>2E-3</v>
      </c>
      <c r="AU964" t="s">
        <v>31</v>
      </c>
      <c r="AV964">
        <v>0</v>
      </c>
      <c r="AW964">
        <v>2</v>
      </c>
      <c r="AX964">
        <v>150198601</v>
      </c>
      <c r="AY964">
        <v>1</v>
      </c>
      <c r="AZ964">
        <v>0</v>
      </c>
      <c r="BA964">
        <v>964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V964">
        <v>0</v>
      </c>
      <c r="CW964">
        <v>0</v>
      </c>
      <c r="CX964">
        <f>ROUND(Y964*Source!I1067,9)</f>
        <v>0.35199999999999998</v>
      </c>
      <c r="CY964">
        <f>AA964</f>
        <v>471.7</v>
      </c>
      <c r="CZ964">
        <f>AE964</f>
        <v>471.7</v>
      </c>
      <c r="DA964">
        <f>AI964</f>
        <v>1</v>
      </c>
      <c r="DB964">
        <f>ROUND(((ROUND(AT964*CZ964,2)*1)*11),6)</f>
        <v>10.34</v>
      </c>
      <c r="DC964">
        <f>ROUND(((ROUND(AT964*AG964,2)*1)*11),6)</f>
        <v>0</v>
      </c>
      <c r="DD964" t="s">
        <v>3</v>
      </c>
      <c r="DE964" t="s">
        <v>3</v>
      </c>
      <c r="DF964">
        <f t="shared" si="184"/>
        <v>166.04</v>
      </c>
      <c r="DG964">
        <f t="shared" si="185"/>
        <v>0</v>
      </c>
      <c r="DH964">
        <f t="shared" si="186"/>
        <v>0</v>
      </c>
      <c r="DI964">
        <f t="shared" si="187"/>
        <v>0</v>
      </c>
      <c r="DJ964">
        <f>DF964</f>
        <v>166.04</v>
      </c>
      <c r="DK964">
        <v>0</v>
      </c>
      <c r="DL964" t="s">
        <v>3</v>
      </c>
      <c r="DM964">
        <v>0</v>
      </c>
      <c r="DN964" t="s">
        <v>3</v>
      </c>
      <c r="DO964">
        <v>0</v>
      </c>
    </row>
    <row r="965" spans="1:119" x14ac:dyDescent="0.2">
      <c r="A965">
        <f>ROW(Source!A1067)</f>
        <v>1067</v>
      </c>
      <c r="B965">
        <v>150194011</v>
      </c>
      <c r="C965">
        <v>150198594</v>
      </c>
      <c r="D965">
        <v>147297361</v>
      </c>
      <c r="E965">
        <v>1</v>
      </c>
      <c r="F965">
        <v>1</v>
      </c>
      <c r="G965">
        <v>35</v>
      </c>
      <c r="H965">
        <v>3</v>
      </c>
      <c r="I965" t="s">
        <v>748</v>
      </c>
      <c r="J965" t="s">
        <v>831</v>
      </c>
      <c r="K965" t="s">
        <v>750</v>
      </c>
      <c r="L965">
        <v>1327</v>
      </c>
      <c r="N965">
        <v>1005</v>
      </c>
      <c r="O965" t="s">
        <v>751</v>
      </c>
      <c r="P965" t="s">
        <v>751</v>
      </c>
      <c r="Q965">
        <v>1</v>
      </c>
      <c r="W965">
        <v>0</v>
      </c>
      <c r="X965">
        <v>930607803</v>
      </c>
      <c r="Y965">
        <f>((AT965*1)*11)</f>
        <v>0.11</v>
      </c>
      <c r="AA965">
        <v>48.08</v>
      </c>
      <c r="AB965">
        <v>0</v>
      </c>
      <c r="AC965">
        <v>0</v>
      </c>
      <c r="AD965">
        <v>0</v>
      </c>
      <c r="AE965">
        <v>48.08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1</v>
      </c>
      <c r="AL965">
        <v>1</v>
      </c>
      <c r="AM965">
        <v>-2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3</v>
      </c>
      <c r="AT965">
        <v>0.01</v>
      </c>
      <c r="AU965" t="s">
        <v>31</v>
      </c>
      <c r="AV965">
        <v>0</v>
      </c>
      <c r="AW965">
        <v>2</v>
      </c>
      <c r="AX965">
        <v>150198602</v>
      </c>
      <c r="AY965">
        <v>1</v>
      </c>
      <c r="AZ965">
        <v>0</v>
      </c>
      <c r="BA965">
        <v>965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V965">
        <v>0</v>
      </c>
      <c r="CW965">
        <v>0</v>
      </c>
      <c r="CX965">
        <f>ROUND(Y965*Source!I1067,9)</f>
        <v>1.76</v>
      </c>
      <c r="CY965">
        <f>AA965</f>
        <v>48.08</v>
      </c>
      <c r="CZ965">
        <f>AE965</f>
        <v>48.08</v>
      </c>
      <c r="DA965">
        <f>AI965</f>
        <v>1</v>
      </c>
      <c r="DB965">
        <f>ROUND(((ROUND(AT965*CZ965,2)*1)*11),6)</f>
        <v>5.28</v>
      </c>
      <c r="DC965">
        <f>ROUND(((ROUND(AT965*AG965,2)*1)*11),6)</f>
        <v>0</v>
      </c>
      <c r="DD965" t="s">
        <v>3</v>
      </c>
      <c r="DE965" t="s">
        <v>3</v>
      </c>
      <c r="DF965">
        <f t="shared" si="184"/>
        <v>84.62</v>
      </c>
      <c r="DG965">
        <f t="shared" si="185"/>
        <v>0</v>
      </c>
      <c r="DH965">
        <f t="shared" si="186"/>
        <v>0</v>
      </c>
      <c r="DI965">
        <f t="shared" si="187"/>
        <v>0</v>
      </c>
      <c r="DJ965">
        <f>DF965</f>
        <v>84.62</v>
      </c>
      <c r="DK965">
        <v>0</v>
      </c>
      <c r="DL965" t="s">
        <v>3</v>
      </c>
      <c r="DM965">
        <v>0</v>
      </c>
      <c r="DN965" t="s">
        <v>3</v>
      </c>
      <c r="DO965">
        <v>0</v>
      </c>
    </row>
    <row r="966" spans="1:119" x14ac:dyDescent="0.2">
      <c r="A966">
        <f>ROW(Source!A1068)</f>
        <v>1068</v>
      </c>
      <c r="B966">
        <v>150194011</v>
      </c>
      <c r="C966">
        <v>150262419</v>
      </c>
      <c r="D966">
        <v>147282019</v>
      </c>
      <c r="E966">
        <v>35</v>
      </c>
      <c r="F966">
        <v>1</v>
      </c>
      <c r="G966">
        <v>35</v>
      </c>
      <c r="H966">
        <v>1</v>
      </c>
      <c r="I966" t="s">
        <v>727</v>
      </c>
      <c r="J966" t="s">
        <v>3</v>
      </c>
      <c r="K966" t="s">
        <v>728</v>
      </c>
      <c r="L966">
        <v>1191</v>
      </c>
      <c r="N966">
        <v>1013</v>
      </c>
      <c r="O966" t="s">
        <v>729</v>
      </c>
      <c r="P966" t="s">
        <v>729</v>
      </c>
      <c r="Q966">
        <v>1</v>
      </c>
      <c r="W966">
        <v>0</v>
      </c>
      <c r="X966">
        <v>476480486</v>
      </c>
      <c r="Y966">
        <f t="shared" ref="Y966:Y972" si="188">(AT966*12)</f>
        <v>10.199999999999999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1</v>
      </c>
      <c r="AL966">
        <v>1</v>
      </c>
      <c r="AM966">
        <v>-2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0.85</v>
      </c>
      <c r="AU966" t="s">
        <v>163</v>
      </c>
      <c r="AV966">
        <v>1</v>
      </c>
      <c r="AW966">
        <v>2</v>
      </c>
      <c r="AX966">
        <v>150262422</v>
      </c>
      <c r="AY966">
        <v>1</v>
      </c>
      <c r="AZ966">
        <v>0</v>
      </c>
      <c r="BA966">
        <v>966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U966">
        <f>ROUND(AT966*Source!I1068*AH966*AL966,2)</f>
        <v>0</v>
      </c>
      <c r="CV966">
        <f>ROUND(Y966*Source!I1068,9)</f>
        <v>52.02</v>
      </c>
      <c r="CW966">
        <v>0</v>
      </c>
      <c r="CX966">
        <f>ROUND(Y966*Source!I1068,9)</f>
        <v>52.02</v>
      </c>
      <c r="CY966">
        <f>AD966</f>
        <v>0</v>
      </c>
      <c r="CZ966">
        <f>AH966</f>
        <v>0</v>
      </c>
      <c r="DA966">
        <f>AL966</f>
        <v>1</v>
      </c>
      <c r="DB966">
        <f t="shared" ref="DB966:DB972" si="189">ROUND((ROUND(AT966*CZ966,2)*12),6)</f>
        <v>0</v>
      </c>
      <c r="DC966">
        <f t="shared" ref="DC966:DC972" si="190">ROUND((ROUND(AT966*AG966,2)*12),6)</f>
        <v>0</v>
      </c>
      <c r="DD966" t="s">
        <v>3</v>
      </c>
      <c r="DE966" t="s">
        <v>3</v>
      </c>
      <c r="DF966">
        <f t="shared" si="184"/>
        <v>0</v>
      </c>
      <c r="DG966">
        <f t="shared" si="185"/>
        <v>0</v>
      </c>
      <c r="DH966">
        <f t="shared" si="186"/>
        <v>0</v>
      </c>
      <c r="DI966">
        <f t="shared" si="187"/>
        <v>0</v>
      </c>
      <c r="DJ966">
        <f>DI966</f>
        <v>0</v>
      </c>
      <c r="DK966">
        <v>0</v>
      </c>
      <c r="DL966" t="s">
        <v>3</v>
      </c>
      <c r="DM966">
        <v>0</v>
      </c>
      <c r="DN966" t="s">
        <v>3</v>
      </c>
      <c r="DO966">
        <v>0</v>
      </c>
    </row>
    <row r="967" spans="1:119" x14ac:dyDescent="0.2">
      <c r="A967">
        <f>ROW(Source!A1068)</f>
        <v>1068</v>
      </c>
      <c r="B967">
        <v>150194011</v>
      </c>
      <c r="C967">
        <v>150262419</v>
      </c>
      <c r="D967">
        <v>147297367</v>
      </c>
      <c r="E967">
        <v>1</v>
      </c>
      <c r="F967">
        <v>1</v>
      </c>
      <c r="G967">
        <v>35</v>
      </c>
      <c r="H967">
        <v>3</v>
      </c>
      <c r="I967" t="s">
        <v>752</v>
      </c>
      <c r="J967" t="s">
        <v>753</v>
      </c>
      <c r="K967" t="s">
        <v>754</v>
      </c>
      <c r="L967">
        <v>1346</v>
      </c>
      <c r="N967">
        <v>1009</v>
      </c>
      <c r="O967" t="s">
        <v>741</v>
      </c>
      <c r="P967" t="s">
        <v>741</v>
      </c>
      <c r="Q967">
        <v>1</v>
      </c>
      <c r="W967">
        <v>0</v>
      </c>
      <c r="X967">
        <v>-20334964</v>
      </c>
      <c r="Y967">
        <f t="shared" si="188"/>
        <v>0.60000000000000009</v>
      </c>
      <c r="AA967">
        <v>29.29</v>
      </c>
      <c r="AB967">
        <v>0</v>
      </c>
      <c r="AC967">
        <v>0</v>
      </c>
      <c r="AD967">
        <v>0</v>
      </c>
      <c r="AE967">
        <v>29.29</v>
      </c>
      <c r="AF967">
        <v>0</v>
      </c>
      <c r="AG967">
        <v>0</v>
      </c>
      <c r="AH967">
        <v>0</v>
      </c>
      <c r="AI967">
        <v>1</v>
      </c>
      <c r="AJ967">
        <v>1</v>
      </c>
      <c r="AK967">
        <v>1</v>
      </c>
      <c r="AL967">
        <v>1</v>
      </c>
      <c r="AM967">
        <v>-2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3</v>
      </c>
      <c r="AT967">
        <v>0.05</v>
      </c>
      <c r="AU967" t="s">
        <v>163</v>
      </c>
      <c r="AV967">
        <v>0</v>
      </c>
      <c r="AW967">
        <v>2</v>
      </c>
      <c r="AX967">
        <v>150262423</v>
      </c>
      <c r="AY967">
        <v>1</v>
      </c>
      <c r="AZ967">
        <v>0</v>
      </c>
      <c r="BA967">
        <v>967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V967">
        <v>0</v>
      </c>
      <c r="CW967">
        <v>0</v>
      </c>
      <c r="CX967">
        <f>ROUND(Y967*Source!I1068,9)</f>
        <v>3.06</v>
      </c>
      <c r="CY967">
        <f>AA967</f>
        <v>29.29</v>
      </c>
      <c r="CZ967">
        <f>AE967</f>
        <v>29.29</v>
      </c>
      <c r="DA967">
        <f>AI967</f>
        <v>1</v>
      </c>
      <c r="DB967">
        <f t="shared" si="189"/>
        <v>17.52</v>
      </c>
      <c r="DC967">
        <f t="shared" si="190"/>
        <v>0</v>
      </c>
      <c r="DD967" t="s">
        <v>3</v>
      </c>
      <c r="DE967" t="s">
        <v>3</v>
      </c>
      <c r="DF967">
        <f t="shared" si="184"/>
        <v>89.63</v>
      </c>
      <c r="DG967">
        <f t="shared" si="185"/>
        <v>0</v>
      </c>
      <c r="DH967">
        <f t="shared" si="186"/>
        <v>0</v>
      </c>
      <c r="DI967">
        <f t="shared" si="187"/>
        <v>0</v>
      </c>
      <c r="DJ967">
        <f>DF967</f>
        <v>89.63</v>
      </c>
      <c r="DK967">
        <v>0</v>
      </c>
      <c r="DL967" t="s">
        <v>3</v>
      </c>
      <c r="DM967">
        <v>0</v>
      </c>
      <c r="DN967" t="s">
        <v>3</v>
      </c>
      <c r="DO967">
        <v>0</v>
      </c>
    </row>
    <row r="968" spans="1:119" x14ac:dyDescent="0.2">
      <c r="A968">
        <f>ROW(Source!A1069)</f>
        <v>1069</v>
      </c>
      <c r="B968">
        <v>150194011</v>
      </c>
      <c r="C968">
        <v>150262414</v>
      </c>
      <c r="D968">
        <v>147282019</v>
      </c>
      <c r="E968">
        <v>35</v>
      </c>
      <c r="F968">
        <v>1</v>
      </c>
      <c r="G968">
        <v>35</v>
      </c>
      <c r="H968">
        <v>1</v>
      </c>
      <c r="I968" t="s">
        <v>727</v>
      </c>
      <c r="J968" t="s">
        <v>3</v>
      </c>
      <c r="K968" t="s">
        <v>728</v>
      </c>
      <c r="L968">
        <v>1191</v>
      </c>
      <c r="N968">
        <v>1013</v>
      </c>
      <c r="O968" t="s">
        <v>729</v>
      </c>
      <c r="P968" t="s">
        <v>729</v>
      </c>
      <c r="Q968">
        <v>1</v>
      </c>
      <c r="W968">
        <v>0</v>
      </c>
      <c r="X968">
        <v>476480486</v>
      </c>
      <c r="Y968">
        <f t="shared" si="188"/>
        <v>9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1</v>
      </c>
      <c r="AL968">
        <v>1</v>
      </c>
      <c r="AM968">
        <v>-2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3</v>
      </c>
      <c r="AT968">
        <v>0.75</v>
      </c>
      <c r="AU968" t="s">
        <v>163</v>
      </c>
      <c r="AV968">
        <v>1</v>
      </c>
      <c r="AW968">
        <v>2</v>
      </c>
      <c r="AX968">
        <v>150262417</v>
      </c>
      <c r="AY968">
        <v>1</v>
      </c>
      <c r="AZ968">
        <v>0</v>
      </c>
      <c r="BA968">
        <v>968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U968">
        <f>ROUND(AT968*Source!I1069*AH968*AL968,2)</f>
        <v>0</v>
      </c>
      <c r="CV968">
        <f>ROUND(Y968*Source!I1069,9)</f>
        <v>89.1</v>
      </c>
      <c r="CW968">
        <v>0</v>
      </c>
      <c r="CX968">
        <f>ROUND(Y968*Source!I1069,9)</f>
        <v>89.1</v>
      </c>
      <c r="CY968">
        <f>AD968</f>
        <v>0</v>
      </c>
      <c r="CZ968">
        <f>AH968</f>
        <v>0</v>
      </c>
      <c r="DA968">
        <f>AL968</f>
        <v>1</v>
      </c>
      <c r="DB968">
        <f t="shared" si="189"/>
        <v>0</v>
      </c>
      <c r="DC968">
        <f t="shared" si="190"/>
        <v>0</v>
      </c>
      <c r="DD968" t="s">
        <v>3</v>
      </c>
      <c r="DE968" t="s">
        <v>3</v>
      </c>
      <c r="DF968">
        <f t="shared" si="184"/>
        <v>0</v>
      </c>
      <c r="DG968">
        <f t="shared" si="185"/>
        <v>0</v>
      </c>
      <c r="DH968">
        <f t="shared" si="186"/>
        <v>0</v>
      </c>
      <c r="DI968">
        <f t="shared" si="187"/>
        <v>0</v>
      </c>
      <c r="DJ968">
        <f>DI968</f>
        <v>0</v>
      </c>
      <c r="DK968">
        <v>0</v>
      </c>
      <c r="DL968" t="s">
        <v>3</v>
      </c>
      <c r="DM968">
        <v>0</v>
      </c>
      <c r="DN968" t="s">
        <v>3</v>
      </c>
      <c r="DO968">
        <v>0</v>
      </c>
    </row>
    <row r="969" spans="1:119" x14ac:dyDescent="0.2">
      <c r="A969">
        <f>ROW(Source!A1069)</f>
        <v>1069</v>
      </c>
      <c r="B969">
        <v>150194011</v>
      </c>
      <c r="C969">
        <v>150262414</v>
      </c>
      <c r="D969">
        <v>147297367</v>
      </c>
      <c r="E969">
        <v>1</v>
      </c>
      <c r="F969">
        <v>1</v>
      </c>
      <c r="G969">
        <v>35</v>
      </c>
      <c r="H969">
        <v>3</v>
      </c>
      <c r="I969" t="s">
        <v>752</v>
      </c>
      <c r="J969" t="s">
        <v>753</v>
      </c>
      <c r="K969" t="s">
        <v>754</v>
      </c>
      <c r="L969">
        <v>1346</v>
      </c>
      <c r="N969">
        <v>1009</v>
      </c>
      <c r="O969" t="s">
        <v>741</v>
      </c>
      <c r="P969" t="s">
        <v>741</v>
      </c>
      <c r="Q969">
        <v>1</v>
      </c>
      <c r="W969">
        <v>0</v>
      </c>
      <c r="X969">
        <v>-20334964</v>
      </c>
      <c r="Y969">
        <f t="shared" si="188"/>
        <v>0.36</v>
      </c>
      <c r="AA969">
        <v>29.29</v>
      </c>
      <c r="AB969">
        <v>0</v>
      </c>
      <c r="AC969">
        <v>0</v>
      </c>
      <c r="AD969">
        <v>0</v>
      </c>
      <c r="AE969">
        <v>29.29</v>
      </c>
      <c r="AF969">
        <v>0</v>
      </c>
      <c r="AG969">
        <v>0</v>
      </c>
      <c r="AH969">
        <v>0</v>
      </c>
      <c r="AI969">
        <v>1</v>
      </c>
      <c r="AJ969">
        <v>1</v>
      </c>
      <c r="AK969">
        <v>1</v>
      </c>
      <c r="AL969">
        <v>1</v>
      </c>
      <c r="AM969">
        <v>-2</v>
      </c>
      <c r="AN969">
        <v>0</v>
      </c>
      <c r="AO969">
        <v>1</v>
      </c>
      <c r="AP969">
        <v>1</v>
      </c>
      <c r="AQ969">
        <v>0</v>
      </c>
      <c r="AR969">
        <v>0</v>
      </c>
      <c r="AS969" t="s">
        <v>3</v>
      </c>
      <c r="AT969">
        <v>0.03</v>
      </c>
      <c r="AU969" t="s">
        <v>163</v>
      </c>
      <c r="AV969">
        <v>0</v>
      </c>
      <c r="AW969">
        <v>2</v>
      </c>
      <c r="AX969">
        <v>150262418</v>
      </c>
      <c r="AY969">
        <v>1</v>
      </c>
      <c r="AZ969">
        <v>0</v>
      </c>
      <c r="BA969">
        <v>969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V969">
        <v>0</v>
      </c>
      <c r="CW969">
        <v>0</v>
      </c>
      <c r="CX969">
        <f>ROUND(Y969*Source!I1069,9)</f>
        <v>3.5640000000000001</v>
      </c>
      <c r="CY969">
        <f>AA969</f>
        <v>29.29</v>
      </c>
      <c r="CZ969">
        <f>AE969</f>
        <v>29.29</v>
      </c>
      <c r="DA969">
        <f>AI969</f>
        <v>1</v>
      </c>
      <c r="DB969">
        <f t="shared" si="189"/>
        <v>10.56</v>
      </c>
      <c r="DC969">
        <f t="shared" si="190"/>
        <v>0</v>
      </c>
      <c r="DD969" t="s">
        <v>3</v>
      </c>
      <c r="DE969" t="s">
        <v>3</v>
      </c>
      <c r="DF969">
        <f t="shared" si="184"/>
        <v>104.39</v>
      </c>
      <c r="DG969">
        <f t="shared" si="185"/>
        <v>0</v>
      </c>
      <c r="DH969">
        <f t="shared" si="186"/>
        <v>0</v>
      </c>
      <c r="DI969">
        <f t="shared" si="187"/>
        <v>0</v>
      </c>
      <c r="DJ969">
        <f>DF969</f>
        <v>104.39</v>
      </c>
      <c r="DK969">
        <v>0</v>
      </c>
      <c r="DL969" t="s">
        <v>3</v>
      </c>
      <c r="DM969">
        <v>0</v>
      </c>
      <c r="DN969" t="s">
        <v>3</v>
      </c>
      <c r="DO969">
        <v>0</v>
      </c>
    </row>
    <row r="970" spans="1:119" x14ac:dyDescent="0.2">
      <c r="A970">
        <f>ROW(Source!A1070)</f>
        <v>1070</v>
      </c>
      <c r="B970">
        <v>150194011</v>
      </c>
      <c r="C970">
        <v>150198604</v>
      </c>
      <c r="D970">
        <v>147282019</v>
      </c>
      <c r="E970">
        <v>35</v>
      </c>
      <c r="F970">
        <v>1</v>
      </c>
      <c r="G970">
        <v>35</v>
      </c>
      <c r="H970">
        <v>1</v>
      </c>
      <c r="I970" t="s">
        <v>727</v>
      </c>
      <c r="J970" t="s">
        <v>3</v>
      </c>
      <c r="K970" t="s">
        <v>728</v>
      </c>
      <c r="L970">
        <v>1191</v>
      </c>
      <c r="N970">
        <v>1013</v>
      </c>
      <c r="O970" t="s">
        <v>729</v>
      </c>
      <c r="P970" t="s">
        <v>729</v>
      </c>
      <c r="Q970">
        <v>1</v>
      </c>
      <c r="W970">
        <v>0</v>
      </c>
      <c r="X970">
        <v>476480486</v>
      </c>
      <c r="Y970">
        <f t="shared" si="188"/>
        <v>9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1</v>
      </c>
      <c r="AJ970">
        <v>1</v>
      </c>
      <c r="AK970">
        <v>1</v>
      </c>
      <c r="AL970">
        <v>1</v>
      </c>
      <c r="AM970">
        <v>-2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3</v>
      </c>
      <c r="AT970">
        <v>0.75</v>
      </c>
      <c r="AU970" t="s">
        <v>163</v>
      </c>
      <c r="AV970">
        <v>1</v>
      </c>
      <c r="AW970">
        <v>2</v>
      </c>
      <c r="AX970">
        <v>150198608</v>
      </c>
      <c r="AY970">
        <v>1</v>
      </c>
      <c r="AZ970">
        <v>0</v>
      </c>
      <c r="BA970">
        <v>970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U970">
        <f>ROUND(AT970*Source!I1070*AH970*AL970,2)</f>
        <v>0</v>
      </c>
      <c r="CV970">
        <f>ROUND(Y970*Source!I1070,9)</f>
        <v>72</v>
      </c>
      <c r="CW970">
        <v>0</v>
      </c>
      <c r="CX970">
        <f>ROUND(Y970*Source!I1070,9)</f>
        <v>72</v>
      </c>
      <c r="CY970">
        <f>AD970</f>
        <v>0</v>
      </c>
      <c r="CZ970">
        <f>AH970</f>
        <v>0</v>
      </c>
      <c r="DA970">
        <f>AL970</f>
        <v>1</v>
      </c>
      <c r="DB970">
        <f t="shared" si="189"/>
        <v>0</v>
      </c>
      <c r="DC970">
        <f t="shared" si="190"/>
        <v>0</v>
      </c>
      <c r="DD970" t="s">
        <v>3</v>
      </c>
      <c r="DE970" t="s">
        <v>3</v>
      </c>
      <c r="DF970">
        <f t="shared" si="184"/>
        <v>0</v>
      </c>
      <c r="DG970">
        <f t="shared" si="185"/>
        <v>0</v>
      </c>
      <c r="DH970">
        <f t="shared" si="186"/>
        <v>0</v>
      </c>
      <c r="DI970">
        <f t="shared" si="187"/>
        <v>0</v>
      </c>
      <c r="DJ970">
        <f>DI970</f>
        <v>0</v>
      </c>
      <c r="DK970">
        <v>0</v>
      </c>
      <c r="DL970" t="s">
        <v>3</v>
      </c>
      <c r="DM970">
        <v>0</v>
      </c>
      <c r="DN970" t="s">
        <v>3</v>
      </c>
      <c r="DO970">
        <v>0</v>
      </c>
    </row>
    <row r="971" spans="1:119" x14ac:dyDescent="0.2">
      <c r="A971">
        <f>ROW(Source!A1070)</f>
        <v>1070</v>
      </c>
      <c r="B971">
        <v>150194011</v>
      </c>
      <c r="C971">
        <v>150198604</v>
      </c>
      <c r="D971">
        <v>147297361</v>
      </c>
      <c r="E971">
        <v>1</v>
      </c>
      <c r="F971">
        <v>1</v>
      </c>
      <c r="G971">
        <v>35</v>
      </c>
      <c r="H971">
        <v>3</v>
      </c>
      <c r="I971" t="s">
        <v>748</v>
      </c>
      <c r="J971" t="s">
        <v>831</v>
      </c>
      <c r="K971" t="s">
        <v>750</v>
      </c>
      <c r="L971">
        <v>1327</v>
      </c>
      <c r="N971">
        <v>1005</v>
      </c>
      <c r="O971" t="s">
        <v>751</v>
      </c>
      <c r="P971" t="s">
        <v>751</v>
      </c>
      <c r="Q971">
        <v>1</v>
      </c>
      <c r="W971">
        <v>0</v>
      </c>
      <c r="X971">
        <v>930607803</v>
      </c>
      <c r="Y971">
        <f t="shared" si="188"/>
        <v>0.60000000000000009</v>
      </c>
      <c r="AA971">
        <v>48.08</v>
      </c>
      <c r="AB971">
        <v>0</v>
      </c>
      <c r="AC971">
        <v>0</v>
      </c>
      <c r="AD971">
        <v>0</v>
      </c>
      <c r="AE971">
        <v>48.08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1</v>
      </c>
      <c r="AL971">
        <v>1</v>
      </c>
      <c r="AM971">
        <v>-2</v>
      </c>
      <c r="AN971">
        <v>0</v>
      </c>
      <c r="AO971">
        <v>1</v>
      </c>
      <c r="AP971">
        <v>1</v>
      </c>
      <c r="AQ971">
        <v>0</v>
      </c>
      <c r="AR971">
        <v>0</v>
      </c>
      <c r="AS971" t="s">
        <v>3</v>
      </c>
      <c r="AT971">
        <v>0.05</v>
      </c>
      <c r="AU971" t="s">
        <v>163</v>
      </c>
      <c r="AV971">
        <v>0</v>
      </c>
      <c r="AW971">
        <v>2</v>
      </c>
      <c r="AX971">
        <v>150198609</v>
      </c>
      <c r="AY971">
        <v>1</v>
      </c>
      <c r="AZ971">
        <v>2048</v>
      </c>
      <c r="BA971">
        <v>971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V971">
        <v>0</v>
      </c>
      <c r="CW971">
        <v>0</v>
      </c>
      <c r="CX971">
        <f>ROUND(Y971*Source!I1070,9)</f>
        <v>4.8</v>
      </c>
      <c r="CY971">
        <f>AA971</f>
        <v>48.08</v>
      </c>
      <c r="CZ971">
        <f>AE971</f>
        <v>48.08</v>
      </c>
      <c r="DA971">
        <f>AI971</f>
        <v>1</v>
      </c>
      <c r="DB971">
        <f t="shared" si="189"/>
        <v>28.8</v>
      </c>
      <c r="DC971">
        <f t="shared" si="190"/>
        <v>0</v>
      </c>
      <c r="DD971" t="s">
        <v>3</v>
      </c>
      <c r="DE971" t="s">
        <v>3</v>
      </c>
      <c r="DF971">
        <f t="shared" si="184"/>
        <v>230.78</v>
      </c>
      <c r="DG971">
        <f t="shared" si="185"/>
        <v>0</v>
      </c>
      <c r="DH971">
        <f t="shared" si="186"/>
        <v>0</v>
      </c>
      <c r="DI971">
        <f t="shared" si="187"/>
        <v>0</v>
      </c>
      <c r="DJ971">
        <f>DF971</f>
        <v>230.78</v>
      </c>
      <c r="DK971">
        <v>0</v>
      </c>
      <c r="DL971" t="s">
        <v>3</v>
      </c>
      <c r="DM971">
        <v>0</v>
      </c>
      <c r="DN971" t="s">
        <v>3</v>
      </c>
      <c r="DO971">
        <v>0</v>
      </c>
    </row>
    <row r="972" spans="1:119" x14ac:dyDescent="0.2">
      <c r="A972">
        <f>ROW(Source!A1070)</f>
        <v>1070</v>
      </c>
      <c r="B972">
        <v>150194011</v>
      </c>
      <c r="C972">
        <v>150198604</v>
      </c>
      <c r="D972">
        <v>147297367</v>
      </c>
      <c r="E972">
        <v>1</v>
      </c>
      <c r="F972">
        <v>1</v>
      </c>
      <c r="G972">
        <v>35</v>
      </c>
      <c r="H972">
        <v>3</v>
      </c>
      <c r="I972" t="s">
        <v>752</v>
      </c>
      <c r="J972" t="s">
        <v>835</v>
      </c>
      <c r="K972" t="s">
        <v>754</v>
      </c>
      <c r="L972">
        <v>1346</v>
      </c>
      <c r="N972">
        <v>1009</v>
      </c>
      <c r="O972" t="s">
        <v>741</v>
      </c>
      <c r="P972" t="s">
        <v>741</v>
      </c>
      <c r="Q972">
        <v>1</v>
      </c>
      <c r="W972">
        <v>0</v>
      </c>
      <c r="X972">
        <v>-1708536462</v>
      </c>
      <c r="Y972">
        <f t="shared" si="188"/>
        <v>0.60000000000000009</v>
      </c>
      <c r="AA972">
        <v>29.29</v>
      </c>
      <c r="AB972">
        <v>0</v>
      </c>
      <c r="AC972">
        <v>0</v>
      </c>
      <c r="AD972">
        <v>0</v>
      </c>
      <c r="AE972">
        <v>29.29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M972">
        <v>-2</v>
      </c>
      <c r="AN972">
        <v>0</v>
      </c>
      <c r="AO972">
        <v>1</v>
      </c>
      <c r="AP972">
        <v>1</v>
      </c>
      <c r="AQ972">
        <v>0</v>
      </c>
      <c r="AR972">
        <v>0</v>
      </c>
      <c r="AS972" t="s">
        <v>3</v>
      </c>
      <c r="AT972">
        <v>0.05</v>
      </c>
      <c r="AU972" t="s">
        <v>163</v>
      </c>
      <c r="AV972">
        <v>0</v>
      </c>
      <c r="AW972">
        <v>2</v>
      </c>
      <c r="AX972">
        <v>150198610</v>
      </c>
      <c r="AY972">
        <v>1</v>
      </c>
      <c r="AZ972">
        <v>2048</v>
      </c>
      <c r="BA972">
        <v>972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V972">
        <v>0</v>
      </c>
      <c r="CW972">
        <v>0</v>
      </c>
      <c r="CX972">
        <f>ROUND(Y972*Source!I1070,9)</f>
        <v>4.8</v>
      </c>
      <c r="CY972">
        <f>AA972</f>
        <v>29.29</v>
      </c>
      <c r="CZ972">
        <f>AE972</f>
        <v>29.29</v>
      </c>
      <c r="DA972">
        <f>AI972</f>
        <v>1</v>
      </c>
      <c r="DB972">
        <f t="shared" si="189"/>
        <v>17.52</v>
      </c>
      <c r="DC972">
        <f t="shared" si="190"/>
        <v>0</v>
      </c>
      <c r="DD972" t="s">
        <v>3</v>
      </c>
      <c r="DE972" t="s">
        <v>3</v>
      </c>
      <c r="DF972">
        <f t="shared" si="184"/>
        <v>140.59</v>
      </c>
      <c r="DG972">
        <f t="shared" si="185"/>
        <v>0</v>
      </c>
      <c r="DH972">
        <f t="shared" si="186"/>
        <v>0</v>
      </c>
      <c r="DI972">
        <f t="shared" si="187"/>
        <v>0</v>
      </c>
      <c r="DJ972">
        <f>DF972</f>
        <v>140.59</v>
      </c>
      <c r="DK972">
        <v>0</v>
      </c>
      <c r="DL972" t="s">
        <v>3</v>
      </c>
      <c r="DM972">
        <v>0</v>
      </c>
      <c r="DN972" t="s">
        <v>3</v>
      </c>
      <c r="DO972">
        <v>0</v>
      </c>
    </row>
    <row r="973" spans="1:119" x14ac:dyDescent="0.2">
      <c r="A973">
        <f>ROW(Source!A1106)</f>
        <v>1106</v>
      </c>
      <c r="B973">
        <v>150194011</v>
      </c>
      <c r="C973">
        <v>150198611</v>
      </c>
      <c r="D973">
        <v>147282019</v>
      </c>
      <c r="E973">
        <v>35</v>
      </c>
      <c r="F973">
        <v>1</v>
      </c>
      <c r="G973">
        <v>35</v>
      </c>
      <c r="H973">
        <v>1</v>
      </c>
      <c r="I973" t="s">
        <v>727</v>
      </c>
      <c r="J973" t="s">
        <v>3</v>
      </c>
      <c r="K973" t="s">
        <v>728</v>
      </c>
      <c r="L973">
        <v>1191</v>
      </c>
      <c r="N973">
        <v>1013</v>
      </c>
      <c r="O973" t="s">
        <v>729</v>
      </c>
      <c r="P973" t="s">
        <v>729</v>
      </c>
      <c r="Q973">
        <v>1</v>
      </c>
      <c r="W973">
        <v>0</v>
      </c>
      <c r="X973">
        <v>476480486</v>
      </c>
      <c r="Y973">
        <f>(AT973*11)</f>
        <v>1.21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1</v>
      </c>
      <c r="AJ973">
        <v>1</v>
      </c>
      <c r="AK973">
        <v>1</v>
      </c>
      <c r="AL973">
        <v>1</v>
      </c>
      <c r="AM973">
        <v>-2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3</v>
      </c>
      <c r="AT973">
        <v>0.11</v>
      </c>
      <c r="AU973" t="s">
        <v>33</v>
      </c>
      <c r="AV973">
        <v>1</v>
      </c>
      <c r="AW973">
        <v>2</v>
      </c>
      <c r="AX973">
        <v>150198615</v>
      </c>
      <c r="AY973">
        <v>1</v>
      </c>
      <c r="AZ973">
        <v>0</v>
      </c>
      <c r="BA973">
        <v>973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U973">
        <f>ROUND(AT973*Source!I1106*AH973*AL973,2)</f>
        <v>0</v>
      </c>
      <c r="CV973">
        <f>ROUND(Y973*Source!I1106,9)</f>
        <v>8.4700000000000006</v>
      </c>
      <c r="CW973">
        <v>0</v>
      </c>
      <c r="CX973">
        <f>ROUND(Y973*Source!I1106,9)</f>
        <v>8.4700000000000006</v>
      </c>
      <c r="CY973">
        <f>AD973</f>
        <v>0</v>
      </c>
      <c r="CZ973">
        <f>AH973</f>
        <v>0</v>
      </c>
      <c r="DA973">
        <f>AL973</f>
        <v>1</v>
      </c>
      <c r="DB973">
        <f>ROUND((ROUND(AT973*CZ973,2)*11),6)</f>
        <v>0</v>
      </c>
      <c r="DC973">
        <f>ROUND((ROUND(AT973*AG973,2)*11),6)</f>
        <v>0</v>
      </c>
      <c r="DD973" t="s">
        <v>3</v>
      </c>
      <c r="DE973" t="s">
        <v>3</v>
      </c>
      <c r="DF973">
        <f t="shared" si="184"/>
        <v>0</v>
      </c>
      <c r="DG973">
        <f t="shared" si="185"/>
        <v>0</v>
      </c>
      <c r="DH973">
        <f t="shared" si="186"/>
        <v>0</v>
      </c>
      <c r="DI973">
        <f t="shared" si="187"/>
        <v>0</v>
      </c>
      <c r="DJ973">
        <f>DI973</f>
        <v>0</v>
      </c>
      <c r="DK973">
        <v>0</v>
      </c>
      <c r="DL973" t="s">
        <v>3</v>
      </c>
      <c r="DM973">
        <v>0</v>
      </c>
      <c r="DN973" t="s">
        <v>3</v>
      </c>
      <c r="DO973">
        <v>0</v>
      </c>
    </row>
    <row r="974" spans="1:119" x14ac:dyDescent="0.2">
      <c r="A974">
        <f>ROW(Source!A1106)</f>
        <v>1106</v>
      </c>
      <c r="B974">
        <v>150194011</v>
      </c>
      <c r="C974">
        <v>150198611</v>
      </c>
      <c r="D974">
        <v>147297361</v>
      </c>
      <c r="E974">
        <v>1</v>
      </c>
      <c r="F974">
        <v>1</v>
      </c>
      <c r="G974">
        <v>35</v>
      </c>
      <c r="H974">
        <v>3</v>
      </c>
      <c r="I974" t="s">
        <v>748</v>
      </c>
      <c r="J974" t="s">
        <v>749</v>
      </c>
      <c r="K974" t="s">
        <v>750</v>
      </c>
      <c r="L974">
        <v>1327</v>
      </c>
      <c r="N974">
        <v>1005</v>
      </c>
      <c r="O974" t="s">
        <v>751</v>
      </c>
      <c r="P974" t="s">
        <v>751</v>
      </c>
      <c r="Q974">
        <v>1</v>
      </c>
      <c r="W974">
        <v>0</v>
      </c>
      <c r="X974">
        <v>1402440005</v>
      </c>
      <c r="Y974">
        <f>(AT974*11)</f>
        <v>1.1000000000000001</v>
      </c>
      <c r="AA974">
        <v>48.08</v>
      </c>
      <c r="AB974">
        <v>0</v>
      </c>
      <c r="AC974">
        <v>0</v>
      </c>
      <c r="AD974">
        <v>0</v>
      </c>
      <c r="AE974">
        <v>48.08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M974">
        <v>-2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3</v>
      </c>
      <c r="AT974">
        <v>0.1</v>
      </c>
      <c r="AU974" t="s">
        <v>33</v>
      </c>
      <c r="AV974">
        <v>0</v>
      </c>
      <c r="AW974">
        <v>2</v>
      </c>
      <c r="AX974">
        <v>150198616</v>
      </c>
      <c r="AY974">
        <v>1</v>
      </c>
      <c r="AZ974">
        <v>0</v>
      </c>
      <c r="BA974">
        <v>974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V974">
        <v>0</v>
      </c>
      <c r="CW974">
        <v>0</v>
      </c>
      <c r="CX974">
        <f>ROUND(Y974*Source!I1106,9)</f>
        <v>7.7</v>
      </c>
      <c r="CY974">
        <f>AA974</f>
        <v>48.08</v>
      </c>
      <c r="CZ974">
        <f>AE974</f>
        <v>48.08</v>
      </c>
      <c r="DA974">
        <f>AI974</f>
        <v>1</v>
      </c>
      <c r="DB974">
        <f>ROUND((ROUND(AT974*CZ974,2)*11),6)</f>
        <v>52.91</v>
      </c>
      <c r="DC974">
        <f>ROUND((ROUND(AT974*AG974,2)*11),6)</f>
        <v>0</v>
      </c>
      <c r="DD974" t="s">
        <v>3</v>
      </c>
      <c r="DE974" t="s">
        <v>3</v>
      </c>
      <c r="DF974">
        <f t="shared" si="184"/>
        <v>370.22</v>
      </c>
      <c r="DG974">
        <f t="shared" si="185"/>
        <v>0</v>
      </c>
      <c r="DH974">
        <f t="shared" si="186"/>
        <v>0</v>
      </c>
      <c r="DI974">
        <f t="shared" si="187"/>
        <v>0</v>
      </c>
      <c r="DJ974">
        <f>DF974</f>
        <v>370.22</v>
      </c>
      <c r="DK974">
        <v>0</v>
      </c>
      <c r="DL974" t="s">
        <v>3</v>
      </c>
      <c r="DM974">
        <v>0</v>
      </c>
      <c r="DN974" t="s">
        <v>3</v>
      </c>
      <c r="DO974">
        <v>0</v>
      </c>
    </row>
    <row r="975" spans="1:119" x14ac:dyDescent="0.2">
      <c r="A975">
        <f>ROW(Source!A1106)</f>
        <v>1106</v>
      </c>
      <c r="B975">
        <v>150194011</v>
      </c>
      <c r="C975">
        <v>150198611</v>
      </c>
      <c r="D975">
        <v>147297367</v>
      </c>
      <c r="E975">
        <v>1</v>
      </c>
      <c r="F975">
        <v>1</v>
      </c>
      <c r="G975">
        <v>35</v>
      </c>
      <c r="H975">
        <v>3</v>
      </c>
      <c r="I975" t="s">
        <v>752</v>
      </c>
      <c r="J975" t="s">
        <v>753</v>
      </c>
      <c r="K975" t="s">
        <v>754</v>
      </c>
      <c r="L975">
        <v>1346</v>
      </c>
      <c r="N975">
        <v>1009</v>
      </c>
      <c r="O975" t="s">
        <v>741</v>
      </c>
      <c r="P975" t="s">
        <v>741</v>
      </c>
      <c r="Q975">
        <v>1</v>
      </c>
      <c r="W975">
        <v>0</v>
      </c>
      <c r="X975">
        <v>-20334964</v>
      </c>
      <c r="Y975">
        <f>(AT975*11)</f>
        <v>0.55000000000000004</v>
      </c>
      <c r="AA975">
        <v>29.29</v>
      </c>
      <c r="AB975">
        <v>0</v>
      </c>
      <c r="AC975">
        <v>0</v>
      </c>
      <c r="AD975">
        <v>0</v>
      </c>
      <c r="AE975">
        <v>29.29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M975">
        <v>-2</v>
      </c>
      <c r="AN975">
        <v>0</v>
      </c>
      <c r="AO975">
        <v>1</v>
      </c>
      <c r="AP975">
        <v>1</v>
      </c>
      <c r="AQ975">
        <v>0</v>
      </c>
      <c r="AR975">
        <v>0</v>
      </c>
      <c r="AS975" t="s">
        <v>3</v>
      </c>
      <c r="AT975">
        <v>0.05</v>
      </c>
      <c r="AU975" t="s">
        <v>33</v>
      </c>
      <c r="AV975">
        <v>0</v>
      </c>
      <c r="AW975">
        <v>2</v>
      </c>
      <c r="AX975">
        <v>150198617</v>
      </c>
      <c r="AY975">
        <v>1</v>
      </c>
      <c r="AZ975">
        <v>0</v>
      </c>
      <c r="BA975">
        <v>975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V975">
        <v>0</v>
      </c>
      <c r="CW975">
        <v>0</v>
      </c>
      <c r="CX975">
        <f>ROUND(Y975*Source!I1106,9)</f>
        <v>3.85</v>
      </c>
      <c r="CY975">
        <f>AA975</f>
        <v>29.29</v>
      </c>
      <c r="CZ975">
        <f>AE975</f>
        <v>29.29</v>
      </c>
      <c r="DA975">
        <f>AI975</f>
        <v>1</v>
      </c>
      <c r="DB975">
        <f>ROUND((ROUND(AT975*CZ975,2)*11),6)</f>
        <v>16.059999999999999</v>
      </c>
      <c r="DC975">
        <f>ROUND((ROUND(AT975*AG975,2)*11),6)</f>
        <v>0</v>
      </c>
      <c r="DD975" t="s">
        <v>3</v>
      </c>
      <c r="DE975" t="s">
        <v>3</v>
      </c>
      <c r="DF975">
        <f t="shared" si="184"/>
        <v>112.77</v>
      </c>
      <c r="DG975">
        <f t="shared" si="185"/>
        <v>0</v>
      </c>
      <c r="DH975">
        <f t="shared" si="186"/>
        <v>0</v>
      </c>
      <c r="DI975">
        <f t="shared" si="187"/>
        <v>0</v>
      </c>
      <c r="DJ975">
        <f>DF975</f>
        <v>112.77</v>
      </c>
      <c r="DK975">
        <v>0</v>
      </c>
      <c r="DL975" t="s">
        <v>3</v>
      </c>
      <c r="DM975">
        <v>0</v>
      </c>
      <c r="DN975" t="s">
        <v>3</v>
      </c>
      <c r="DO975">
        <v>0</v>
      </c>
    </row>
    <row r="976" spans="1:119" x14ac:dyDescent="0.2">
      <c r="A976">
        <f>ROW(Source!A1107)</f>
        <v>1107</v>
      </c>
      <c r="B976">
        <v>150194011</v>
      </c>
      <c r="C976">
        <v>150198618</v>
      </c>
      <c r="D976">
        <v>147282019</v>
      </c>
      <c r="E976">
        <v>35</v>
      </c>
      <c r="F976">
        <v>1</v>
      </c>
      <c r="G976">
        <v>35</v>
      </c>
      <c r="H976">
        <v>1</v>
      </c>
      <c r="I976" t="s">
        <v>727</v>
      </c>
      <c r="J976" t="s">
        <v>3</v>
      </c>
      <c r="K976" t="s">
        <v>728</v>
      </c>
      <c r="L976">
        <v>1191</v>
      </c>
      <c r="N976">
        <v>1013</v>
      </c>
      <c r="O976" t="s">
        <v>729</v>
      </c>
      <c r="P976" t="s">
        <v>729</v>
      </c>
      <c r="Q976">
        <v>1</v>
      </c>
      <c r="W976">
        <v>0</v>
      </c>
      <c r="X976">
        <v>476480486</v>
      </c>
      <c r="Y976">
        <f>AT976</f>
        <v>0.22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M976">
        <v>-2</v>
      </c>
      <c r="AN976">
        <v>0</v>
      </c>
      <c r="AO976">
        <v>1</v>
      </c>
      <c r="AP976">
        <v>1</v>
      </c>
      <c r="AQ976">
        <v>0</v>
      </c>
      <c r="AR976">
        <v>0</v>
      </c>
      <c r="AS976" t="s">
        <v>3</v>
      </c>
      <c r="AT976">
        <v>0.22</v>
      </c>
      <c r="AU976" t="s">
        <v>3</v>
      </c>
      <c r="AV976">
        <v>1</v>
      </c>
      <c r="AW976">
        <v>2</v>
      </c>
      <c r="AX976">
        <v>150198624</v>
      </c>
      <c r="AY976">
        <v>1</v>
      </c>
      <c r="AZ976">
        <v>0</v>
      </c>
      <c r="BA976">
        <v>976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U976">
        <f>ROUND(AT976*Source!I1107*AH976*AL976,2)</f>
        <v>0</v>
      </c>
      <c r="CV976">
        <f>ROUND(Y976*Source!I1107,9)</f>
        <v>1.54</v>
      </c>
      <c r="CW976">
        <v>0</v>
      </c>
      <c r="CX976">
        <f>ROUND(Y976*Source!I1107,9)</f>
        <v>1.54</v>
      </c>
      <c r="CY976">
        <f>AD976</f>
        <v>0</v>
      </c>
      <c r="CZ976">
        <f>AH976</f>
        <v>0</v>
      </c>
      <c r="DA976">
        <f>AL976</f>
        <v>1</v>
      </c>
      <c r="DB976">
        <f>ROUND(ROUND(AT976*CZ976,2),6)</f>
        <v>0</v>
      </c>
      <c r="DC976">
        <f>ROUND(ROUND(AT976*AG976,2),6)</f>
        <v>0</v>
      </c>
      <c r="DD976" t="s">
        <v>3</v>
      </c>
      <c r="DE976" t="s">
        <v>3</v>
      </c>
      <c r="DF976">
        <f t="shared" si="184"/>
        <v>0</v>
      </c>
      <c r="DG976">
        <f t="shared" si="185"/>
        <v>0</v>
      </c>
      <c r="DH976">
        <f t="shared" si="186"/>
        <v>0</v>
      </c>
      <c r="DI976">
        <f t="shared" si="187"/>
        <v>0</v>
      </c>
      <c r="DJ976">
        <f>DI976</f>
        <v>0</v>
      </c>
      <c r="DK976">
        <v>0</v>
      </c>
      <c r="DL976" t="s">
        <v>3</v>
      </c>
      <c r="DM976">
        <v>0</v>
      </c>
      <c r="DN976" t="s">
        <v>3</v>
      </c>
      <c r="DO976">
        <v>0</v>
      </c>
    </row>
    <row r="977" spans="1:119" x14ac:dyDescent="0.2">
      <c r="A977">
        <f>ROW(Source!A1107)</f>
        <v>1107</v>
      </c>
      <c r="B977">
        <v>150194011</v>
      </c>
      <c r="C977">
        <v>150198618</v>
      </c>
      <c r="D977">
        <v>147297319</v>
      </c>
      <c r="E977">
        <v>1</v>
      </c>
      <c r="F977">
        <v>1</v>
      </c>
      <c r="G977">
        <v>35</v>
      </c>
      <c r="H977">
        <v>3</v>
      </c>
      <c r="I977" t="s">
        <v>738</v>
      </c>
      <c r="J977" t="s">
        <v>739</v>
      </c>
      <c r="K977" t="s">
        <v>740</v>
      </c>
      <c r="L977">
        <v>1346</v>
      </c>
      <c r="N977">
        <v>1009</v>
      </c>
      <c r="O977" t="s">
        <v>741</v>
      </c>
      <c r="P977" t="s">
        <v>741</v>
      </c>
      <c r="Q977">
        <v>1</v>
      </c>
      <c r="W977">
        <v>0</v>
      </c>
      <c r="X977">
        <v>1286462142</v>
      </c>
      <c r="Y977">
        <f>AT977</f>
        <v>5.0000000000000001E-4</v>
      </c>
      <c r="AA977">
        <v>412.97</v>
      </c>
      <c r="AB977">
        <v>0</v>
      </c>
      <c r="AC977">
        <v>0</v>
      </c>
      <c r="AD977">
        <v>0</v>
      </c>
      <c r="AE977">
        <v>412.97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M977">
        <v>-2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3</v>
      </c>
      <c r="AT977">
        <v>5.0000000000000001E-4</v>
      </c>
      <c r="AU977" t="s">
        <v>3</v>
      </c>
      <c r="AV977">
        <v>0</v>
      </c>
      <c r="AW977">
        <v>2</v>
      </c>
      <c r="AX977">
        <v>150198625</v>
      </c>
      <c r="AY977">
        <v>1</v>
      </c>
      <c r="AZ977">
        <v>0</v>
      </c>
      <c r="BA977">
        <v>977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V977">
        <v>0</v>
      </c>
      <c r="CW977">
        <v>0</v>
      </c>
      <c r="CX977">
        <f>ROUND(Y977*Source!I1107,9)</f>
        <v>3.5000000000000001E-3</v>
      </c>
      <c r="CY977">
        <f>AA977</f>
        <v>412.97</v>
      </c>
      <c r="CZ977">
        <f>AE977</f>
        <v>412.97</v>
      </c>
      <c r="DA977">
        <f>AI977</f>
        <v>1</v>
      </c>
      <c r="DB977">
        <f>ROUND(ROUND(AT977*CZ977,2),6)</f>
        <v>0.21</v>
      </c>
      <c r="DC977">
        <f>ROUND(ROUND(AT977*AG977,2),6)</f>
        <v>0</v>
      </c>
      <c r="DD977" t="s">
        <v>3</v>
      </c>
      <c r="DE977" t="s">
        <v>3</v>
      </c>
      <c r="DF977">
        <f t="shared" si="184"/>
        <v>1.45</v>
      </c>
      <c r="DG977">
        <f t="shared" si="185"/>
        <v>0</v>
      </c>
      <c r="DH977">
        <f t="shared" si="186"/>
        <v>0</v>
      </c>
      <c r="DI977">
        <f t="shared" si="187"/>
        <v>0</v>
      </c>
      <c r="DJ977">
        <f>DF977</f>
        <v>1.45</v>
      </c>
      <c r="DK977">
        <v>0</v>
      </c>
      <c r="DL977" t="s">
        <v>3</v>
      </c>
      <c r="DM977">
        <v>0</v>
      </c>
      <c r="DN977" t="s">
        <v>3</v>
      </c>
      <c r="DO977">
        <v>0</v>
      </c>
    </row>
    <row r="978" spans="1:119" x14ac:dyDescent="0.2">
      <c r="A978">
        <f>ROW(Source!A1107)</f>
        <v>1107</v>
      </c>
      <c r="B978">
        <v>150194011</v>
      </c>
      <c r="C978">
        <v>150198618</v>
      </c>
      <c r="D978">
        <v>147297361</v>
      </c>
      <c r="E978">
        <v>1</v>
      </c>
      <c r="F978">
        <v>1</v>
      </c>
      <c r="G978">
        <v>35</v>
      </c>
      <c r="H978">
        <v>3</v>
      </c>
      <c r="I978" t="s">
        <v>748</v>
      </c>
      <c r="J978" t="s">
        <v>749</v>
      </c>
      <c r="K978" t="s">
        <v>750</v>
      </c>
      <c r="L978">
        <v>1327</v>
      </c>
      <c r="N978">
        <v>1005</v>
      </c>
      <c r="O978" t="s">
        <v>751</v>
      </c>
      <c r="P978" t="s">
        <v>751</v>
      </c>
      <c r="Q978">
        <v>1</v>
      </c>
      <c r="W978">
        <v>0</v>
      </c>
      <c r="X978">
        <v>1402440005</v>
      </c>
      <c r="Y978">
        <f>AT978</f>
        <v>0.1</v>
      </c>
      <c r="AA978">
        <v>48.08</v>
      </c>
      <c r="AB978">
        <v>0</v>
      </c>
      <c r="AC978">
        <v>0</v>
      </c>
      <c r="AD978">
        <v>0</v>
      </c>
      <c r="AE978">
        <v>48.08</v>
      </c>
      <c r="AF978">
        <v>0</v>
      </c>
      <c r="AG978">
        <v>0</v>
      </c>
      <c r="AH978">
        <v>0</v>
      </c>
      <c r="AI978">
        <v>1</v>
      </c>
      <c r="AJ978">
        <v>1</v>
      </c>
      <c r="AK978">
        <v>1</v>
      </c>
      <c r="AL978">
        <v>1</v>
      </c>
      <c r="AM978">
        <v>-2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3</v>
      </c>
      <c r="AT978">
        <v>0.1</v>
      </c>
      <c r="AU978" t="s">
        <v>3</v>
      </c>
      <c r="AV978">
        <v>0</v>
      </c>
      <c r="AW978">
        <v>2</v>
      </c>
      <c r="AX978">
        <v>150198626</v>
      </c>
      <c r="AY978">
        <v>1</v>
      </c>
      <c r="AZ978">
        <v>0</v>
      </c>
      <c r="BA978">
        <v>978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V978">
        <v>0</v>
      </c>
      <c r="CW978">
        <v>0</v>
      </c>
      <c r="CX978">
        <f>ROUND(Y978*Source!I1107,9)</f>
        <v>0.7</v>
      </c>
      <c r="CY978">
        <f>AA978</f>
        <v>48.08</v>
      </c>
      <c r="CZ978">
        <f>AE978</f>
        <v>48.08</v>
      </c>
      <c r="DA978">
        <f>AI978</f>
        <v>1</v>
      </c>
      <c r="DB978">
        <f>ROUND(ROUND(AT978*CZ978,2),6)</f>
        <v>4.8099999999999996</v>
      </c>
      <c r="DC978">
        <f>ROUND(ROUND(AT978*AG978,2),6)</f>
        <v>0</v>
      </c>
      <c r="DD978" t="s">
        <v>3</v>
      </c>
      <c r="DE978" t="s">
        <v>3</v>
      </c>
      <c r="DF978">
        <f t="shared" si="184"/>
        <v>33.659999999999997</v>
      </c>
      <c r="DG978">
        <f t="shared" si="185"/>
        <v>0</v>
      </c>
      <c r="DH978">
        <f t="shared" si="186"/>
        <v>0</v>
      </c>
      <c r="DI978">
        <f t="shared" si="187"/>
        <v>0</v>
      </c>
      <c r="DJ978">
        <f>DF978</f>
        <v>33.659999999999997</v>
      </c>
      <c r="DK978">
        <v>0</v>
      </c>
      <c r="DL978" t="s">
        <v>3</v>
      </c>
      <c r="DM978">
        <v>0</v>
      </c>
      <c r="DN978" t="s">
        <v>3</v>
      </c>
      <c r="DO978">
        <v>0</v>
      </c>
    </row>
    <row r="979" spans="1:119" x14ac:dyDescent="0.2">
      <c r="A979">
        <f>ROW(Source!A1107)</f>
        <v>1107</v>
      </c>
      <c r="B979">
        <v>150194011</v>
      </c>
      <c r="C979">
        <v>150198618</v>
      </c>
      <c r="D979">
        <v>147297367</v>
      </c>
      <c r="E979">
        <v>1</v>
      </c>
      <c r="F979">
        <v>1</v>
      </c>
      <c r="G979">
        <v>35</v>
      </c>
      <c r="H979">
        <v>3</v>
      </c>
      <c r="I979" t="s">
        <v>752</v>
      </c>
      <c r="J979" t="s">
        <v>753</v>
      </c>
      <c r="K979" t="s">
        <v>754</v>
      </c>
      <c r="L979">
        <v>1346</v>
      </c>
      <c r="N979">
        <v>1009</v>
      </c>
      <c r="O979" t="s">
        <v>741</v>
      </c>
      <c r="P979" t="s">
        <v>741</v>
      </c>
      <c r="Q979">
        <v>1</v>
      </c>
      <c r="W979">
        <v>0</v>
      </c>
      <c r="X979">
        <v>-20334964</v>
      </c>
      <c r="Y979">
        <f>AT979</f>
        <v>0.05</v>
      </c>
      <c r="AA979">
        <v>29.29</v>
      </c>
      <c r="AB979">
        <v>0</v>
      </c>
      <c r="AC979">
        <v>0</v>
      </c>
      <c r="AD979">
        <v>0</v>
      </c>
      <c r="AE979">
        <v>29.29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1</v>
      </c>
      <c r="AL979">
        <v>1</v>
      </c>
      <c r="AM979">
        <v>-2</v>
      </c>
      <c r="AN979">
        <v>0</v>
      </c>
      <c r="AO979">
        <v>1</v>
      </c>
      <c r="AP979">
        <v>1</v>
      </c>
      <c r="AQ979">
        <v>0</v>
      </c>
      <c r="AR979">
        <v>0</v>
      </c>
      <c r="AS979" t="s">
        <v>3</v>
      </c>
      <c r="AT979">
        <v>0.05</v>
      </c>
      <c r="AU979" t="s">
        <v>3</v>
      </c>
      <c r="AV979">
        <v>0</v>
      </c>
      <c r="AW979">
        <v>2</v>
      </c>
      <c r="AX979">
        <v>150198627</v>
      </c>
      <c r="AY979">
        <v>1</v>
      </c>
      <c r="AZ979">
        <v>0</v>
      </c>
      <c r="BA979">
        <v>979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V979">
        <v>0</v>
      </c>
      <c r="CW979">
        <v>0</v>
      </c>
      <c r="CX979">
        <f>ROUND(Y979*Source!I1107,9)</f>
        <v>0.35</v>
      </c>
      <c r="CY979">
        <f>AA979</f>
        <v>29.29</v>
      </c>
      <c r="CZ979">
        <f>AE979</f>
        <v>29.29</v>
      </c>
      <c r="DA979">
        <f>AI979</f>
        <v>1</v>
      </c>
      <c r="DB979">
        <f>ROUND(ROUND(AT979*CZ979,2),6)</f>
        <v>1.46</v>
      </c>
      <c r="DC979">
        <f>ROUND(ROUND(AT979*AG979,2),6)</f>
        <v>0</v>
      </c>
      <c r="DD979" t="s">
        <v>3</v>
      </c>
      <c r="DE979" t="s">
        <v>3</v>
      </c>
      <c r="DF979">
        <f t="shared" si="184"/>
        <v>10.25</v>
      </c>
      <c r="DG979">
        <f t="shared" si="185"/>
        <v>0</v>
      </c>
      <c r="DH979">
        <f t="shared" si="186"/>
        <v>0</v>
      </c>
      <c r="DI979">
        <f t="shared" si="187"/>
        <v>0</v>
      </c>
      <c r="DJ979">
        <f>DF979</f>
        <v>10.25</v>
      </c>
      <c r="DK979">
        <v>0</v>
      </c>
      <c r="DL979" t="s">
        <v>3</v>
      </c>
      <c r="DM979">
        <v>0</v>
      </c>
      <c r="DN979" t="s">
        <v>3</v>
      </c>
      <c r="DO979">
        <v>0</v>
      </c>
    </row>
    <row r="980" spans="1:119" x14ac:dyDescent="0.2">
      <c r="A980">
        <f>ROW(Source!A1107)</f>
        <v>1107</v>
      </c>
      <c r="B980">
        <v>150194011</v>
      </c>
      <c r="C980">
        <v>150198618</v>
      </c>
      <c r="D980">
        <v>147297930</v>
      </c>
      <c r="E980">
        <v>1</v>
      </c>
      <c r="F980">
        <v>1</v>
      </c>
      <c r="G980">
        <v>35</v>
      </c>
      <c r="H980">
        <v>3</v>
      </c>
      <c r="I980" t="s">
        <v>762</v>
      </c>
      <c r="J980" t="s">
        <v>763</v>
      </c>
      <c r="K980" t="s">
        <v>764</v>
      </c>
      <c r="L980">
        <v>1327</v>
      </c>
      <c r="N980">
        <v>1005</v>
      </c>
      <c r="O980" t="s">
        <v>751</v>
      </c>
      <c r="P980" t="s">
        <v>751</v>
      </c>
      <c r="Q980">
        <v>1</v>
      </c>
      <c r="W980">
        <v>0</v>
      </c>
      <c r="X980">
        <v>189364196</v>
      </c>
      <c r="Y980">
        <f>AT980</f>
        <v>0.01</v>
      </c>
      <c r="AA980">
        <v>429.34</v>
      </c>
      <c r="AB980">
        <v>0</v>
      </c>
      <c r="AC980">
        <v>0</v>
      </c>
      <c r="AD980">
        <v>0</v>
      </c>
      <c r="AE980">
        <v>429.34</v>
      </c>
      <c r="AF980">
        <v>0</v>
      </c>
      <c r="AG980">
        <v>0</v>
      </c>
      <c r="AH980">
        <v>0</v>
      </c>
      <c r="AI980">
        <v>1</v>
      </c>
      <c r="AJ980">
        <v>1</v>
      </c>
      <c r="AK980">
        <v>1</v>
      </c>
      <c r="AL980">
        <v>1</v>
      </c>
      <c r="AM980">
        <v>-2</v>
      </c>
      <c r="AN980">
        <v>0</v>
      </c>
      <c r="AO980">
        <v>1</v>
      </c>
      <c r="AP980">
        <v>1</v>
      </c>
      <c r="AQ980">
        <v>0</v>
      </c>
      <c r="AR980">
        <v>0</v>
      </c>
      <c r="AS980" t="s">
        <v>3</v>
      </c>
      <c r="AT980">
        <v>0.01</v>
      </c>
      <c r="AU980" t="s">
        <v>3</v>
      </c>
      <c r="AV980">
        <v>0</v>
      </c>
      <c r="AW980">
        <v>2</v>
      </c>
      <c r="AX980">
        <v>150198628</v>
      </c>
      <c r="AY980">
        <v>1</v>
      </c>
      <c r="AZ980">
        <v>0</v>
      </c>
      <c r="BA980">
        <v>980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V980">
        <v>0</v>
      </c>
      <c r="CW980">
        <v>0</v>
      </c>
      <c r="CX980">
        <f>ROUND(Y980*Source!I1107,9)</f>
        <v>7.0000000000000007E-2</v>
      </c>
      <c r="CY980">
        <f>AA980</f>
        <v>429.34</v>
      </c>
      <c r="CZ980">
        <f>AE980</f>
        <v>429.34</v>
      </c>
      <c r="DA980">
        <f>AI980</f>
        <v>1</v>
      </c>
      <c r="DB980">
        <f>ROUND(ROUND(AT980*CZ980,2),6)</f>
        <v>4.29</v>
      </c>
      <c r="DC980">
        <f>ROUND(ROUND(AT980*AG980,2),6)</f>
        <v>0</v>
      </c>
      <c r="DD980" t="s">
        <v>3</v>
      </c>
      <c r="DE980" t="s">
        <v>3</v>
      </c>
      <c r="DF980">
        <f t="shared" si="184"/>
        <v>30.05</v>
      </c>
      <c r="DG980">
        <f t="shared" si="185"/>
        <v>0</v>
      </c>
      <c r="DH980">
        <f t="shared" si="186"/>
        <v>0</v>
      </c>
      <c r="DI980">
        <f t="shared" si="187"/>
        <v>0</v>
      </c>
      <c r="DJ980">
        <f>DF980</f>
        <v>30.05</v>
      </c>
      <c r="DK980">
        <v>0</v>
      </c>
      <c r="DL980" t="s">
        <v>3</v>
      </c>
      <c r="DM980">
        <v>0</v>
      </c>
      <c r="DN980" t="s">
        <v>3</v>
      </c>
      <c r="DO980">
        <v>0</v>
      </c>
    </row>
    <row r="981" spans="1:119" x14ac:dyDescent="0.2">
      <c r="A981">
        <f>ROW(Source!A1108)</f>
        <v>1108</v>
      </c>
      <c r="B981">
        <v>150194011</v>
      </c>
      <c r="C981">
        <v>150198630</v>
      </c>
      <c r="D981">
        <v>147282019</v>
      </c>
      <c r="E981">
        <v>35</v>
      </c>
      <c r="F981">
        <v>1</v>
      </c>
      <c r="G981">
        <v>35</v>
      </c>
      <c r="H981">
        <v>1</v>
      </c>
      <c r="I981" t="s">
        <v>727</v>
      </c>
      <c r="J981" t="s">
        <v>3</v>
      </c>
      <c r="K981" t="s">
        <v>728</v>
      </c>
      <c r="L981">
        <v>1191</v>
      </c>
      <c r="N981">
        <v>1013</v>
      </c>
      <c r="O981" t="s">
        <v>729</v>
      </c>
      <c r="P981" t="s">
        <v>729</v>
      </c>
      <c r="Q981">
        <v>1</v>
      </c>
      <c r="W981">
        <v>0</v>
      </c>
      <c r="X981">
        <v>476480486</v>
      </c>
      <c r="Y981">
        <f>(AT981*0.7)</f>
        <v>0.23099999999999998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1</v>
      </c>
      <c r="AJ981">
        <v>1</v>
      </c>
      <c r="AK981">
        <v>1</v>
      </c>
      <c r="AL981">
        <v>1</v>
      </c>
      <c r="AM981">
        <v>-2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3</v>
      </c>
      <c r="AT981">
        <v>0.33</v>
      </c>
      <c r="AU981" t="s">
        <v>22</v>
      </c>
      <c r="AV981">
        <v>1</v>
      </c>
      <c r="AW981">
        <v>2</v>
      </c>
      <c r="AX981">
        <v>150198635</v>
      </c>
      <c r="AY981">
        <v>1</v>
      </c>
      <c r="AZ981">
        <v>2048</v>
      </c>
      <c r="BA981">
        <v>981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U981">
        <f>ROUND(AT981*Source!I1108*AH981*AL981,2)</f>
        <v>0</v>
      </c>
      <c r="CV981">
        <f>ROUND(Y981*Source!I1108,9)</f>
        <v>1.3859999999999999</v>
      </c>
      <c r="CW981">
        <v>0</v>
      </c>
      <c r="CX981">
        <f>ROUND(Y981*Source!I1108,9)</f>
        <v>1.3859999999999999</v>
      </c>
      <c r="CY981">
        <f>AD981</f>
        <v>0</v>
      </c>
      <c r="CZ981">
        <f>AH981</f>
        <v>0</v>
      </c>
      <c r="DA981">
        <f>AL981</f>
        <v>1</v>
      </c>
      <c r="DB981">
        <f>ROUND((ROUND(AT981*CZ981,2)*0.7),6)</f>
        <v>0</v>
      </c>
      <c r="DC981">
        <f>ROUND((ROUND(AT981*AG981,2)*0.7),6)</f>
        <v>0</v>
      </c>
      <c r="DD981" t="s">
        <v>3</v>
      </c>
      <c r="DE981" t="s">
        <v>3</v>
      </c>
      <c r="DF981">
        <f t="shared" si="184"/>
        <v>0</v>
      </c>
      <c r="DG981">
        <f t="shared" si="185"/>
        <v>0</v>
      </c>
      <c r="DH981">
        <f t="shared" si="186"/>
        <v>0</v>
      </c>
      <c r="DI981">
        <f t="shared" si="187"/>
        <v>0</v>
      </c>
      <c r="DJ981">
        <f>DI981</f>
        <v>0</v>
      </c>
      <c r="DK981">
        <v>0</v>
      </c>
      <c r="DL981" t="s">
        <v>3</v>
      </c>
      <c r="DM981">
        <v>0</v>
      </c>
      <c r="DN981" t="s">
        <v>3</v>
      </c>
      <c r="DO981">
        <v>0</v>
      </c>
    </row>
    <row r="982" spans="1:119" x14ac:dyDescent="0.2">
      <c r="A982">
        <f>ROW(Source!A1108)</f>
        <v>1108</v>
      </c>
      <c r="B982">
        <v>150194011</v>
      </c>
      <c r="C982">
        <v>150198630</v>
      </c>
      <c r="D982">
        <v>147295400</v>
      </c>
      <c r="E982">
        <v>1</v>
      </c>
      <c r="F982">
        <v>1</v>
      </c>
      <c r="G982">
        <v>35</v>
      </c>
      <c r="H982">
        <v>2</v>
      </c>
      <c r="I982" t="s">
        <v>730</v>
      </c>
      <c r="J982" t="s">
        <v>829</v>
      </c>
      <c r="K982" t="s">
        <v>732</v>
      </c>
      <c r="L982">
        <v>1368</v>
      </c>
      <c r="N982">
        <v>1011</v>
      </c>
      <c r="O982" t="s">
        <v>733</v>
      </c>
      <c r="P982" t="s">
        <v>733</v>
      </c>
      <c r="Q982">
        <v>1</v>
      </c>
      <c r="W982">
        <v>0</v>
      </c>
      <c r="X982">
        <v>-253528126</v>
      </c>
      <c r="Y982">
        <f>(AT982*0.7)</f>
        <v>1.3999999999999999E-2</v>
      </c>
      <c r="AA982">
        <v>0</v>
      </c>
      <c r="AB982">
        <v>789.86</v>
      </c>
      <c r="AC982">
        <v>515.51</v>
      </c>
      <c r="AD982">
        <v>0</v>
      </c>
      <c r="AE982">
        <v>0</v>
      </c>
      <c r="AF982">
        <v>789.86</v>
      </c>
      <c r="AG982">
        <v>515.51</v>
      </c>
      <c r="AH982">
        <v>0</v>
      </c>
      <c r="AI982">
        <v>1</v>
      </c>
      <c r="AJ982">
        <v>1</v>
      </c>
      <c r="AK982">
        <v>1</v>
      </c>
      <c r="AL982">
        <v>1</v>
      </c>
      <c r="AM982">
        <v>-2</v>
      </c>
      <c r="AN982">
        <v>0</v>
      </c>
      <c r="AO982">
        <v>1</v>
      </c>
      <c r="AP982">
        <v>1</v>
      </c>
      <c r="AQ982">
        <v>0</v>
      </c>
      <c r="AR982">
        <v>0</v>
      </c>
      <c r="AS982" t="s">
        <v>3</v>
      </c>
      <c r="AT982">
        <v>0.02</v>
      </c>
      <c r="AU982" t="s">
        <v>22</v>
      </c>
      <c r="AV982">
        <v>0</v>
      </c>
      <c r="AW982">
        <v>2</v>
      </c>
      <c r="AX982">
        <v>150198636</v>
      </c>
      <c r="AY982">
        <v>1</v>
      </c>
      <c r="AZ982">
        <v>2048</v>
      </c>
      <c r="BA982">
        <v>982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V982">
        <v>0</v>
      </c>
      <c r="CW982">
        <f>ROUND(Y982*Source!I1108,9)</f>
        <v>8.4000000000000005E-2</v>
      </c>
      <c r="CX982">
        <f>ROUND(Y982*Source!I1108,9)</f>
        <v>8.4000000000000005E-2</v>
      </c>
      <c r="CY982">
        <f>AB982</f>
        <v>789.86</v>
      </c>
      <c r="CZ982">
        <f>AF982</f>
        <v>789.86</v>
      </c>
      <c r="DA982">
        <f>AJ982</f>
        <v>1</v>
      </c>
      <c r="DB982">
        <f>ROUND((ROUND(AT982*CZ982,2)*0.7),6)</f>
        <v>11.06</v>
      </c>
      <c r="DC982">
        <f>ROUND((ROUND(AT982*AG982,2)*0.7),6)</f>
        <v>7.2169999999999996</v>
      </c>
      <c r="DD982" t="s">
        <v>3</v>
      </c>
      <c r="DE982" t="s">
        <v>3</v>
      </c>
      <c r="DF982">
        <f t="shared" si="184"/>
        <v>0</v>
      </c>
      <c r="DG982">
        <f t="shared" si="185"/>
        <v>66.349999999999994</v>
      </c>
      <c r="DH982">
        <f t="shared" si="186"/>
        <v>43.3</v>
      </c>
      <c r="DI982">
        <f t="shared" si="187"/>
        <v>0</v>
      </c>
      <c r="DJ982">
        <f>DG982</f>
        <v>66.349999999999994</v>
      </c>
      <c r="DK982">
        <v>0</v>
      </c>
      <c r="DL982" t="s">
        <v>3</v>
      </c>
      <c r="DM982">
        <v>0</v>
      </c>
      <c r="DN982" t="s">
        <v>3</v>
      </c>
      <c r="DO982">
        <v>0</v>
      </c>
    </row>
    <row r="983" spans="1:119" x14ac:dyDescent="0.2">
      <c r="A983">
        <f>ROW(Source!A1108)</f>
        <v>1108</v>
      </c>
      <c r="B983">
        <v>150194011</v>
      </c>
      <c r="C983">
        <v>150198630</v>
      </c>
      <c r="D983">
        <v>147297318</v>
      </c>
      <c r="E983">
        <v>1</v>
      </c>
      <c r="F983">
        <v>1</v>
      </c>
      <c r="G983">
        <v>35</v>
      </c>
      <c r="H983">
        <v>3</v>
      </c>
      <c r="I983" t="s">
        <v>759</v>
      </c>
      <c r="J983" t="s">
        <v>839</v>
      </c>
      <c r="K983" t="s">
        <v>761</v>
      </c>
      <c r="L983">
        <v>1346</v>
      </c>
      <c r="N983">
        <v>1009</v>
      </c>
      <c r="O983" t="s">
        <v>741</v>
      </c>
      <c r="P983" t="s">
        <v>741</v>
      </c>
      <c r="Q983">
        <v>1</v>
      </c>
      <c r="W983">
        <v>0</v>
      </c>
      <c r="X983">
        <v>87370728</v>
      </c>
      <c r="Y983">
        <f>(AT983*1)</f>
        <v>2.0000000000000002E-5</v>
      </c>
      <c r="AA983">
        <v>471.7</v>
      </c>
      <c r="AB983">
        <v>0</v>
      </c>
      <c r="AC983">
        <v>0</v>
      </c>
      <c r="AD983">
        <v>0</v>
      </c>
      <c r="AE983">
        <v>471.7</v>
      </c>
      <c r="AF983">
        <v>0</v>
      </c>
      <c r="AG983">
        <v>0</v>
      </c>
      <c r="AH983">
        <v>0</v>
      </c>
      <c r="AI983">
        <v>1</v>
      </c>
      <c r="AJ983">
        <v>1</v>
      </c>
      <c r="AK983">
        <v>1</v>
      </c>
      <c r="AL983">
        <v>1</v>
      </c>
      <c r="AM983">
        <v>-2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3</v>
      </c>
      <c r="AT983">
        <v>2.0000000000000002E-5</v>
      </c>
      <c r="AU983" t="s">
        <v>21</v>
      </c>
      <c r="AV983">
        <v>0</v>
      </c>
      <c r="AW983">
        <v>2</v>
      </c>
      <c r="AX983">
        <v>150198637</v>
      </c>
      <c r="AY983">
        <v>1</v>
      </c>
      <c r="AZ983">
        <v>0</v>
      </c>
      <c r="BA983">
        <v>983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V983">
        <v>0</v>
      </c>
      <c r="CW983">
        <v>0</v>
      </c>
      <c r="CX983">
        <f>ROUND(Y983*Source!I1108,9)</f>
        <v>1.2E-4</v>
      </c>
      <c r="CY983">
        <f>AA983</f>
        <v>471.7</v>
      </c>
      <c r="CZ983">
        <f>AE983</f>
        <v>471.7</v>
      </c>
      <c r="DA983">
        <f>AI983</f>
        <v>1</v>
      </c>
      <c r="DB983">
        <f>ROUND((ROUND(AT983*CZ983,2)*1),6)</f>
        <v>0.01</v>
      </c>
      <c r="DC983">
        <f>ROUND((ROUND(AT983*AG983,2)*1),6)</f>
        <v>0</v>
      </c>
      <c r="DD983" t="s">
        <v>3</v>
      </c>
      <c r="DE983" t="s">
        <v>3</v>
      </c>
      <c r="DF983">
        <f t="shared" si="184"/>
        <v>0.06</v>
      </c>
      <c r="DG983">
        <f t="shared" si="185"/>
        <v>0</v>
      </c>
      <c r="DH983">
        <f t="shared" si="186"/>
        <v>0</v>
      </c>
      <c r="DI983">
        <f t="shared" si="187"/>
        <v>0</v>
      </c>
      <c r="DJ983">
        <f>DF983</f>
        <v>0.06</v>
      </c>
      <c r="DK983">
        <v>0</v>
      </c>
      <c r="DL983" t="s">
        <v>3</v>
      </c>
      <c r="DM983">
        <v>0</v>
      </c>
      <c r="DN983" t="s">
        <v>3</v>
      </c>
      <c r="DO983">
        <v>0</v>
      </c>
    </row>
    <row r="984" spans="1:119" x14ac:dyDescent="0.2">
      <c r="A984">
        <f>ROW(Source!A1108)</f>
        <v>1108</v>
      </c>
      <c r="B984">
        <v>150194011</v>
      </c>
      <c r="C984">
        <v>150198630</v>
      </c>
      <c r="D984">
        <v>147297361</v>
      </c>
      <c r="E984">
        <v>1</v>
      </c>
      <c r="F984">
        <v>1</v>
      </c>
      <c r="G984">
        <v>35</v>
      </c>
      <c r="H984">
        <v>3</v>
      </c>
      <c r="I984" t="s">
        <v>748</v>
      </c>
      <c r="J984" t="s">
        <v>831</v>
      </c>
      <c r="K984" t="s">
        <v>750</v>
      </c>
      <c r="L984">
        <v>1327</v>
      </c>
      <c r="N984">
        <v>1005</v>
      </c>
      <c r="O984" t="s">
        <v>751</v>
      </c>
      <c r="P984" t="s">
        <v>751</v>
      </c>
      <c r="Q984">
        <v>1</v>
      </c>
      <c r="W984">
        <v>0</v>
      </c>
      <c r="X984">
        <v>930607803</v>
      </c>
      <c r="Y984">
        <f>(AT984*1)</f>
        <v>0.01</v>
      </c>
      <c r="AA984">
        <v>48.08</v>
      </c>
      <c r="AB984">
        <v>0</v>
      </c>
      <c r="AC984">
        <v>0</v>
      </c>
      <c r="AD984">
        <v>0</v>
      </c>
      <c r="AE984">
        <v>48.08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1</v>
      </c>
      <c r="AL984">
        <v>1</v>
      </c>
      <c r="AM984">
        <v>-2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3</v>
      </c>
      <c r="AT984">
        <v>0.01</v>
      </c>
      <c r="AU984" t="s">
        <v>21</v>
      </c>
      <c r="AV984">
        <v>0</v>
      </c>
      <c r="AW984">
        <v>2</v>
      </c>
      <c r="AX984">
        <v>150198638</v>
      </c>
      <c r="AY984">
        <v>1</v>
      </c>
      <c r="AZ984">
        <v>0</v>
      </c>
      <c r="BA984">
        <v>984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V984">
        <v>0</v>
      </c>
      <c r="CW984">
        <v>0</v>
      </c>
      <c r="CX984">
        <f>ROUND(Y984*Source!I1108,9)</f>
        <v>0.06</v>
      </c>
      <c r="CY984">
        <f>AA984</f>
        <v>48.08</v>
      </c>
      <c r="CZ984">
        <f>AE984</f>
        <v>48.08</v>
      </c>
      <c r="DA984">
        <f>AI984</f>
        <v>1</v>
      </c>
      <c r="DB984">
        <f>ROUND((ROUND(AT984*CZ984,2)*1),6)</f>
        <v>0.48</v>
      </c>
      <c r="DC984">
        <f>ROUND((ROUND(AT984*AG984,2)*1),6)</f>
        <v>0</v>
      </c>
      <c r="DD984" t="s">
        <v>3</v>
      </c>
      <c r="DE984" t="s">
        <v>3</v>
      </c>
      <c r="DF984">
        <f t="shared" si="184"/>
        <v>2.88</v>
      </c>
      <c r="DG984">
        <f t="shared" si="185"/>
        <v>0</v>
      </c>
      <c r="DH984">
        <f t="shared" si="186"/>
        <v>0</v>
      </c>
      <c r="DI984">
        <f t="shared" si="187"/>
        <v>0</v>
      </c>
      <c r="DJ984">
        <f>DF984</f>
        <v>2.88</v>
      </c>
      <c r="DK984">
        <v>0</v>
      </c>
      <c r="DL984" t="s">
        <v>3</v>
      </c>
      <c r="DM984">
        <v>0</v>
      </c>
      <c r="DN984" t="s">
        <v>3</v>
      </c>
      <c r="DO984">
        <v>0</v>
      </c>
    </row>
    <row r="985" spans="1:119" x14ac:dyDescent="0.2">
      <c r="A985">
        <f>ROW(Source!A1109)</f>
        <v>1109</v>
      </c>
      <c r="B985">
        <v>150194011</v>
      </c>
      <c r="C985">
        <v>150198640</v>
      </c>
      <c r="D985">
        <v>147282019</v>
      </c>
      <c r="E985">
        <v>35</v>
      </c>
      <c r="F985">
        <v>1</v>
      </c>
      <c r="G985">
        <v>35</v>
      </c>
      <c r="H985">
        <v>1</v>
      </c>
      <c r="I985" t="s">
        <v>727</v>
      </c>
      <c r="J985" t="s">
        <v>3</v>
      </c>
      <c r="K985" t="s">
        <v>728</v>
      </c>
      <c r="L985">
        <v>1191</v>
      </c>
      <c r="N985">
        <v>1013</v>
      </c>
      <c r="O985" t="s">
        <v>729</v>
      </c>
      <c r="P985" t="s">
        <v>729</v>
      </c>
      <c r="Q985">
        <v>1</v>
      </c>
      <c r="W985">
        <v>0</v>
      </c>
      <c r="X985">
        <v>476480486</v>
      </c>
      <c r="Y985">
        <f>((AT985*0.75)*11)</f>
        <v>0.495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1</v>
      </c>
      <c r="AJ985">
        <v>1</v>
      </c>
      <c r="AK985">
        <v>1</v>
      </c>
      <c r="AL985">
        <v>1</v>
      </c>
      <c r="AM985">
        <v>-2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3</v>
      </c>
      <c r="AT985">
        <v>0.06</v>
      </c>
      <c r="AU985" t="s">
        <v>32</v>
      </c>
      <c r="AV985">
        <v>1</v>
      </c>
      <c r="AW985">
        <v>2</v>
      </c>
      <c r="AX985">
        <v>150198643</v>
      </c>
      <c r="AY985">
        <v>1</v>
      </c>
      <c r="AZ985">
        <v>0</v>
      </c>
      <c r="BA985">
        <v>985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U985">
        <f>ROUND(AT985*Source!I1109*AH985*AL985,2)</f>
        <v>0</v>
      </c>
      <c r="CV985">
        <f>ROUND(Y985*Source!I1109,9)</f>
        <v>2.97</v>
      </c>
      <c r="CW985">
        <v>0</v>
      </c>
      <c r="CX985">
        <f>ROUND(Y985*Source!I1109,9)</f>
        <v>2.97</v>
      </c>
      <c r="CY985">
        <f>AD985</f>
        <v>0</v>
      </c>
      <c r="CZ985">
        <f>AH985</f>
        <v>0</v>
      </c>
      <c r="DA985">
        <f>AL985</f>
        <v>1</v>
      </c>
      <c r="DB985">
        <f>ROUND(((ROUND(AT985*CZ985,2)*0.75)*11),6)</f>
        <v>0</v>
      </c>
      <c r="DC985">
        <f>ROUND(((ROUND(AT985*AG985,2)*0.75)*11),6)</f>
        <v>0</v>
      </c>
      <c r="DD985" t="s">
        <v>3</v>
      </c>
      <c r="DE985" t="s">
        <v>3</v>
      </c>
      <c r="DF985">
        <f t="shared" si="184"/>
        <v>0</v>
      </c>
      <c r="DG985">
        <f t="shared" si="185"/>
        <v>0</v>
      </c>
      <c r="DH985">
        <f t="shared" si="186"/>
        <v>0</v>
      </c>
      <c r="DI985">
        <f t="shared" si="187"/>
        <v>0</v>
      </c>
      <c r="DJ985">
        <f>DI985</f>
        <v>0</v>
      </c>
      <c r="DK985">
        <v>0</v>
      </c>
      <c r="DL985" t="s">
        <v>3</v>
      </c>
      <c r="DM985">
        <v>0</v>
      </c>
      <c r="DN985" t="s">
        <v>3</v>
      </c>
      <c r="DO985">
        <v>0</v>
      </c>
    </row>
    <row r="986" spans="1:119" x14ac:dyDescent="0.2">
      <c r="A986">
        <f>ROW(Source!A1109)</f>
        <v>1109</v>
      </c>
      <c r="B986">
        <v>150194011</v>
      </c>
      <c r="C986">
        <v>150198640</v>
      </c>
      <c r="D986">
        <v>147295400</v>
      </c>
      <c r="E986">
        <v>1</v>
      </c>
      <c r="F986">
        <v>1</v>
      </c>
      <c r="G986">
        <v>35</v>
      </c>
      <c r="H986">
        <v>2</v>
      </c>
      <c r="I986" t="s">
        <v>730</v>
      </c>
      <c r="J986" t="s">
        <v>829</v>
      </c>
      <c r="K986" t="s">
        <v>732</v>
      </c>
      <c r="L986">
        <v>1368</v>
      </c>
      <c r="N986">
        <v>1011</v>
      </c>
      <c r="O986" t="s">
        <v>733</v>
      </c>
      <c r="P986" t="s">
        <v>733</v>
      </c>
      <c r="Q986">
        <v>1</v>
      </c>
      <c r="W986">
        <v>0</v>
      </c>
      <c r="X986">
        <v>-253528126</v>
      </c>
      <c r="Y986">
        <f>((AT986*0.75)*11)</f>
        <v>2.4750000000000001E-2</v>
      </c>
      <c r="AA986">
        <v>0</v>
      </c>
      <c r="AB986">
        <v>789.86</v>
      </c>
      <c r="AC986">
        <v>515.51</v>
      </c>
      <c r="AD986">
        <v>0</v>
      </c>
      <c r="AE986">
        <v>0</v>
      </c>
      <c r="AF986">
        <v>789.86</v>
      </c>
      <c r="AG986">
        <v>515.51</v>
      </c>
      <c r="AH986">
        <v>0</v>
      </c>
      <c r="AI986">
        <v>1</v>
      </c>
      <c r="AJ986">
        <v>1</v>
      </c>
      <c r="AK986">
        <v>1</v>
      </c>
      <c r="AL986">
        <v>1</v>
      </c>
      <c r="AM986">
        <v>-2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3</v>
      </c>
      <c r="AT986">
        <v>3.0000000000000001E-3</v>
      </c>
      <c r="AU986" t="s">
        <v>32</v>
      </c>
      <c r="AV986">
        <v>0</v>
      </c>
      <c r="AW986">
        <v>2</v>
      </c>
      <c r="AX986">
        <v>150198644</v>
      </c>
      <c r="AY986">
        <v>1</v>
      </c>
      <c r="AZ986">
        <v>0</v>
      </c>
      <c r="BA986">
        <v>986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V986">
        <v>0</v>
      </c>
      <c r="CW986">
        <f>ROUND(Y986*Source!I1109,9)</f>
        <v>0.14849999999999999</v>
      </c>
      <c r="CX986">
        <f>ROUND(Y986*Source!I1109,9)</f>
        <v>0.14849999999999999</v>
      </c>
      <c r="CY986">
        <f>AB986</f>
        <v>789.86</v>
      </c>
      <c r="CZ986">
        <f>AF986</f>
        <v>789.86</v>
      </c>
      <c r="DA986">
        <f>AJ986</f>
        <v>1</v>
      </c>
      <c r="DB986">
        <f>ROUND(((ROUND(AT986*CZ986,2)*0.75)*11),6)</f>
        <v>19.552499999999998</v>
      </c>
      <c r="DC986">
        <f>ROUND(((ROUND(AT986*AG986,2)*0.75)*11),6)</f>
        <v>12.7875</v>
      </c>
      <c r="DD986" t="s">
        <v>3</v>
      </c>
      <c r="DE986" t="s">
        <v>3</v>
      </c>
      <c r="DF986">
        <f t="shared" si="184"/>
        <v>0</v>
      </c>
      <c r="DG986">
        <f t="shared" si="185"/>
        <v>117.29</v>
      </c>
      <c r="DH986">
        <f t="shared" si="186"/>
        <v>76.55</v>
      </c>
      <c r="DI986">
        <f t="shared" si="187"/>
        <v>0</v>
      </c>
      <c r="DJ986">
        <f>DG986</f>
        <v>117.29</v>
      </c>
      <c r="DK986">
        <v>0</v>
      </c>
      <c r="DL986" t="s">
        <v>3</v>
      </c>
      <c r="DM986">
        <v>0</v>
      </c>
      <c r="DN986" t="s">
        <v>3</v>
      </c>
      <c r="DO986">
        <v>0</v>
      </c>
    </row>
    <row r="987" spans="1:119" x14ac:dyDescent="0.2">
      <c r="A987">
        <f>ROW(Source!A1110)</f>
        <v>1110</v>
      </c>
      <c r="B987">
        <v>150194011</v>
      </c>
      <c r="C987">
        <v>150198646</v>
      </c>
      <c r="D987">
        <v>147282019</v>
      </c>
      <c r="E987">
        <v>35</v>
      </c>
      <c r="F987">
        <v>1</v>
      </c>
      <c r="G987">
        <v>35</v>
      </c>
      <c r="H987">
        <v>1</v>
      </c>
      <c r="I987" t="s">
        <v>727</v>
      </c>
      <c r="J987" t="s">
        <v>3</v>
      </c>
      <c r="K987" t="s">
        <v>728</v>
      </c>
      <c r="L987">
        <v>1191</v>
      </c>
      <c r="N987">
        <v>1013</v>
      </c>
      <c r="O987" t="s">
        <v>729</v>
      </c>
      <c r="P987" t="s">
        <v>729</v>
      </c>
      <c r="Q987">
        <v>1</v>
      </c>
      <c r="W987">
        <v>0</v>
      </c>
      <c r="X987">
        <v>476480486</v>
      </c>
      <c r="Y987">
        <f>AT987</f>
        <v>0.72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1</v>
      </c>
      <c r="AJ987">
        <v>1</v>
      </c>
      <c r="AK987">
        <v>1</v>
      </c>
      <c r="AL987">
        <v>1</v>
      </c>
      <c r="AM987">
        <v>-2</v>
      </c>
      <c r="AN987">
        <v>0</v>
      </c>
      <c r="AO987">
        <v>1</v>
      </c>
      <c r="AP987">
        <v>1</v>
      </c>
      <c r="AQ987">
        <v>0</v>
      </c>
      <c r="AR987">
        <v>0</v>
      </c>
      <c r="AS987" t="s">
        <v>3</v>
      </c>
      <c r="AT987">
        <v>0.72</v>
      </c>
      <c r="AU987" t="s">
        <v>3</v>
      </c>
      <c r="AV987">
        <v>1</v>
      </c>
      <c r="AW987">
        <v>2</v>
      </c>
      <c r="AX987">
        <v>150198651</v>
      </c>
      <c r="AY987">
        <v>1</v>
      </c>
      <c r="AZ987">
        <v>0</v>
      </c>
      <c r="BA987">
        <v>987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U987">
        <f>ROUND(AT987*Source!I1110*AH987*AL987,2)</f>
        <v>0</v>
      </c>
      <c r="CV987">
        <f>ROUND(Y987*Source!I1110,9)</f>
        <v>4.32</v>
      </c>
      <c r="CW987">
        <v>0</v>
      </c>
      <c r="CX987">
        <f>ROUND(Y987*Source!I1110,9)</f>
        <v>4.32</v>
      </c>
      <c r="CY987">
        <f>AD987</f>
        <v>0</v>
      </c>
      <c r="CZ987">
        <f>AH987</f>
        <v>0</v>
      </c>
      <c r="DA987">
        <f>AL987</f>
        <v>1</v>
      </c>
      <c r="DB987">
        <f>ROUND(ROUND(AT987*CZ987,2),6)</f>
        <v>0</v>
      </c>
      <c r="DC987">
        <f>ROUND(ROUND(AT987*AG987,2),6)</f>
        <v>0</v>
      </c>
      <c r="DD987" t="s">
        <v>3</v>
      </c>
      <c r="DE987" t="s">
        <v>3</v>
      </c>
      <c r="DF987">
        <f t="shared" si="184"/>
        <v>0</v>
      </c>
      <c r="DG987">
        <f t="shared" si="185"/>
        <v>0</v>
      </c>
      <c r="DH987">
        <f t="shared" si="186"/>
        <v>0</v>
      </c>
      <c r="DI987">
        <f t="shared" si="187"/>
        <v>0</v>
      </c>
      <c r="DJ987">
        <f>DI987</f>
        <v>0</v>
      </c>
      <c r="DK987">
        <v>0</v>
      </c>
      <c r="DL987" t="s">
        <v>3</v>
      </c>
      <c r="DM987">
        <v>0</v>
      </c>
      <c r="DN987" t="s">
        <v>3</v>
      </c>
      <c r="DO987">
        <v>0</v>
      </c>
    </row>
    <row r="988" spans="1:119" x14ac:dyDescent="0.2">
      <c r="A988">
        <f>ROW(Source!A1110)</f>
        <v>1110</v>
      </c>
      <c r="B988">
        <v>150194011</v>
      </c>
      <c r="C988">
        <v>150198646</v>
      </c>
      <c r="D988">
        <v>147297319</v>
      </c>
      <c r="E988">
        <v>1</v>
      </c>
      <c r="F988">
        <v>1</v>
      </c>
      <c r="G988">
        <v>35</v>
      </c>
      <c r="H988">
        <v>3</v>
      </c>
      <c r="I988" t="s">
        <v>738</v>
      </c>
      <c r="J988" t="s">
        <v>739</v>
      </c>
      <c r="K988" t="s">
        <v>740</v>
      </c>
      <c r="L988">
        <v>1346</v>
      </c>
      <c r="N988">
        <v>1009</v>
      </c>
      <c r="O988" t="s">
        <v>741</v>
      </c>
      <c r="P988" t="s">
        <v>741</v>
      </c>
      <c r="Q988">
        <v>1</v>
      </c>
      <c r="W988">
        <v>0</v>
      </c>
      <c r="X988">
        <v>1286462142</v>
      </c>
      <c r="Y988">
        <f>AT988</f>
        <v>5.0000000000000001E-4</v>
      </c>
      <c r="AA988">
        <v>412.97</v>
      </c>
      <c r="AB988">
        <v>0</v>
      </c>
      <c r="AC988">
        <v>0</v>
      </c>
      <c r="AD988">
        <v>0</v>
      </c>
      <c r="AE988">
        <v>412.97</v>
      </c>
      <c r="AF988">
        <v>0</v>
      </c>
      <c r="AG988">
        <v>0</v>
      </c>
      <c r="AH988">
        <v>0</v>
      </c>
      <c r="AI988">
        <v>1</v>
      </c>
      <c r="AJ988">
        <v>1</v>
      </c>
      <c r="AK988">
        <v>1</v>
      </c>
      <c r="AL988">
        <v>1</v>
      </c>
      <c r="AM988">
        <v>-2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3</v>
      </c>
      <c r="AT988">
        <v>5.0000000000000001E-4</v>
      </c>
      <c r="AU988" t="s">
        <v>3</v>
      </c>
      <c r="AV988">
        <v>0</v>
      </c>
      <c r="AW988">
        <v>2</v>
      </c>
      <c r="AX988">
        <v>150198652</v>
      </c>
      <c r="AY988">
        <v>1</v>
      </c>
      <c r="AZ988">
        <v>0</v>
      </c>
      <c r="BA988">
        <v>988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V988">
        <v>0</v>
      </c>
      <c r="CW988">
        <v>0</v>
      </c>
      <c r="CX988">
        <f>ROUND(Y988*Source!I1110,9)</f>
        <v>3.0000000000000001E-3</v>
      </c>
      <c r="CY988">
        <f>AA988</f>
        <v>412.97</v>
      </c>
      <c r="CZ988">
        <f>AE988</f>
        <v>412.97</v>
      </c>
      <c r="DA988">
        <f>AI988</f>
        <v>1</v>
      </c>
      <c r="DB988">
        <f>ROUND(ROUND(AT988*CZ988,2),6)</f>
        <v>0.21</v>
      </c>
      <c r="DC988">
        <f>ROUND(ROUND(AT988*AG988,2),6)</f>
        <v>0</v>
      </c>
      <c r="DD988" t="s">
        <v>3</v>
      </c>
      <c r="DE988" t="s">
        <v>3</v>
      </c>
      <c r="DF988">
        <f t="shared" si="184"/>
        <v>1.24</v>
      </c>
      <c r="DG988">
        <f t="shared" si="185"/>
        <v>0</v>
      </c>
      <c r="DH988">
        <f t="shared" si="186"/>
        <v>0</v>
      </c>
      <c r="DI988">
        <f t="shared" si="187"/>
        <v>0</v>
      </c>
      <c r="DJ988">
        <f>DF988</f>
        <v>1.24</v>
      </c>
      <c r="DK988">
        <v>0</v>
      </c>
      <c r="DL988" t="s">
        <v>3</v>
      </c>
      <c r="DM988">
        <v>0</v>
      </c>
      <c r="DN988" t="s">
        <v>3</v>
      </c>
      <c r="DO988">
        <v>0</v>
      </c>
    </row>
    <row r="989" spans="1:119" x14ac:dyDescent="0.2">
      <c r="A989">
        <f>ROW(Source!A1110)</f>
        <v>1110</v>
      </c>
      <c r="B989">
        <v>150194011</v>
      </c>
      <c r="C989">
        <v>150198646</v>
      </c>
      <c r="D989">
        <v>147297361</v>
      </c>
      <c r="E989">
        <v>1</v>
      </c>
      <c r="F989">
        <v>1</v>
      </c>
      <c r="G989">
        <v>35</v>
      </c>
      <c r="H989">
        <v>3</v>
      </c>
      <c r="I989" t="s">
        <v>748</v>
      </c>
      <c r="J989" t="s">
        <v>749</v>
      </c>
      <c r="K989" t="s">
        <v>750</v>
      </c>
      <c r="L989">
        <v>1327</v>
      </c>
      <c r="N989">
        <v>1005</v>
      </c>
      <c r="O989" t="s">
        <v>751</v>
      </c>
      <c r="P989" t="s">
        <v>751</v>
      </c>
      <c r="Q989">
        <v>1</v>
      </c>
      <c r="W989">
        <v>0</v>
      </c>
      <c r="X989">
        <v>1402440005</v>
      </c>
      <c r="Y989">
        <f>AT989</f>
        <v>0.05</v>
      </c>
      <c r="AA989">
        <v>48.08</v>
      </c>
      <c r="AB989">
        <v>0</v>
      </c>
      <c r="AC989">
        <v>0</v>
      </c>
      <c r="AD989">
        <v>0</v>
      </c>
      <c r="AE989">
        <v>48.08</v>
      </c>
      <c r="AF989">
        <v>0</v>
      </c>
      <c r="AG989">
        <v>0</v>
      </c>
      <c r="AH989">
        <v>0</v>
      </c>
      <c r="AI989">
        <v>1</v>
      </c>
      <c r="AJ989">
        <v>1</v>
      </c>
      <c r="AK989">
        <v>1</v>
      </c>
      <c r="AL989">
        <v>1</v>
      </c>
      <c r="AM989">
        <v>-2</v>
      </c>
      <c r="AN989">
        <v>0</v>
      </c>
      <c r="AO989">
        <v>1</v>
      </c>
      <c r="AP989">
        <v>1</v>
      </c>
      <c r="AQ989">
        <v>0</v>
      </c>
      <c r="AR989">
        <v>0</v>
      </c>
      <c r="AS989" t="s">
        <v>3</v>
      </c>
      <c r="AT989">
        <v>0.05</v>
      </c>
      <c r="AU989" t="s">
        <v>3</v>
      </c>
      <c r="AV989">
        <v>0</v>
      </c>
      <c r="AW989">
        <v>2</v>
      </c>
      <c r="AX989">
        <v>150198653</v>
      </c>
      <c r="AY989">
        <v>1</v>
      </c>
      <c r="AZ989">
        <v>0</v>
      </c>
      <c r="BA989">
        <v>989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V989">
        <v>0</v>
      </c>
      <c r="CW989">
        <v>0</v>
      </c>
      <c r="CX989">
        <f>ROUND(Y989*Source!I1110,9)</f>
        <v>0.3</v>
      </c>
      <c r="CY989">
        <f>AA989</f>
        <v>48.08</v>
      </c>
      <c r="CZ989">
        <f>AE989</f>
        <v>48.08</v>
      </c>
      <c r="DA989">
        <f>AI989</f>
        <v>1</v>
      </c>
      <c r="DB989">
        <f>ROUND(ROUND(AT989*CZ989,2),6)</f>
        <v>2.4</v>
      </c>
      <c r="DC989">
        <f>ROUND(ROUND(AT989*AG989,2),6)</f>
        <v>0</v>
      </c>
      <c r="DD989" t="s">
        <v>3</v>
      </c>
      <c r="DE989" t="s">
        <v>3</v>
      </c>
      <c r="DF989">
        <f t="shared" si="184"/>
        <v>14.42</v>
      </c>
      <c r="DG989">
        <f t="shared" si="185"/>
        <v>0</v>
      </c>
      <c r="DH989">
        <f t="shared" si="186"/>
        <v>0</v>
      </c>
      <c r="DI989">
        <f t="shared" si="187"/>
        <v>0</v>
      </c>
      <c r="DJ989">
        <f>DF989</f>
        <v>14.42</v>
      </c>
      <c r="DK989">
        <v>0</v>
      </c>
      <c r="DL989" t="s">
        <v>3</v>
      </c>
      <c r="DM989">
        <v>0</v>
      </c>
      <c r="DN989" t="s">
        <v>3</v>
      </c>
      <c r="DO989">
        <v>0</v>
      </c>
    </row>
    <row r="990" spans="1:119" x14ac:dyDescent="0.2">
      <c r="A990">
        <f>ROW(Source!A1110)</f>
        <v>1110</v>
      </c>
      <c r="B990">
        <v>150194011</v>
      </c>
      <c r="C990">
        <v>150198646</v>
      </c>
      <c r="D990">
        <v>147297367</v>
      </c>
      <c r="E990">
        <v>1</v>
      </c>
      <c r="F990">
        <v>1</v>
      </c>
      <c r="G990">
        <v>35</v>
      </c>
      <c r="H990">
        <v>3</v>
      </c>
      <c r="I990" t="s">
        <v>752</v>
      </c>
      <c r="J990" t="s">
        <v>753</v>
      </c>
      <c r="K990" t="s">
        <v>754</v>
      </c>
      <c r="L990">
        <v>1346</v>
      </c>
      <c r="N990">
        <v>1009</v>
      </c>
      <c r="O990" t="s">
        <v>741</v>
      </c>
      <c r="P990" t="s">
        <v>741</v>
      </c>
      <c r="Q990">
        <v>1</v>
      </c>
      <c r="W990">
        <v>0</v>
      </c>
      <c r="X990">
        <v>-20334964</v>
      </c>
      <c r="Y990">
        <f>AT990</f>
        <v>0.05</v>
      </c>
      <c r="AA990">
        <v>29.29</v>
      </c>
      <c r="AB990">
        <v>0</v>
      </c>
      <c r="AC990">
        <v>0</v>
      </c>
      <c r="AD990">
        <v>0</v>
      </c>
      <c r="AE990">
        <v>29.29</v>
      </c>
      <c r="AF990">
        <v>0</v>
      </c>
      <c r="AG990">
        <v>0</v>
      </c>
      <c r="AH990">
        <v>0</v>
      </c>
      <c r="AI990">
        <v>1</v>
      </c>
      <c r="AJ990">
        <v>1</v>
      </c>
      <c r="AK990">
        <v>1</v>
      </c>
      <c r="AL990">
        <v>1</v>
      </c>
      <c r="AM990">
        <v>-2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3</v>
      </c>
      <c r="AT990">
        <v>0.05</v>
      </c>
      <c r="AU990" t="s">
        <v>3</v>
      </c>
      <c r="AV990">
        <v>0</v>
      </c>
      <c r="AW990">
        <v>2</v>
      </c>
      <c r="AX990">
        <v>150198654</v>
      </c>
      <c r="AY990">
        <v>1</v>
      </c>
      <c r="AZ990">
        <v>0</v>
      </c>
      <c r="BA990">
        <v>990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V990">
        <v>0</v>
      </c>
      <c r="CW990">
        <v>0</v>
      </c>
      <c r="CX990">
        <f>ROUND(Y990*Source!I1110,9)</f>
        <v>0.3</v>
      </c>
      <c r="CY990">
        <f>AA990</f>
        <v>29.29</v>
      </c>
      <c r="CZ990">
        <f>AE990</f>
        <v>29.29</v>
      </c>
      <c r="DA990">
        <f>AI990</f>
        <v>1</v>
      </c>
      <c r="DB990">
        <f>ROUND(ROUND(AT990*CZ990,2),6)</f>
        <v>1.46</v>
      </c>
      <c r="DC990">
        <f>ROUND(ROUND(AT990*AG990,2),6)</f>
        <v>0</v>
      </c>
      <c r="DD990" t="s">
        <v>3</v>
      </c>
      <c r="DE990" t="s">
        <v>3</v>
      </c>
      <c r="DF990">
        <f t="shared" si="184"/>
        <v>8.7899999999999991</v>
      </c>
      <c r="DG990">
        <f t="shared" si="185"/>
        <v>0</v>
      </c>
      <c r="DH990">
        <f t="shared" si="186"/>
        <v>0</v>
      </c>
      <c r="DI990">
        <f t="shared" si="187"/>
        <v>0</v>
      </c>
      <c r="DJ990">
        <f>DF990</f>
        <v>8.7899999999999991</v>
      </c>
      <c r="DK990">
        <v>0</v>
      </c>
      <c r="DL990" t="s">
        <v>3</v>
      </c>
      <c r="DM990">
        <v>0</v>
      </c>
      <c r="DN990" t="s">
        <v>3</v>
      </c>
      <c r="DO990">
        <v>0</v>
      </c>
    </row>
    <row r="991" spans="1:119" x14ac:dyDescent="0.2">
      <c r="A991">
        <f>ROW(Source!A1111)</f>
        <v>1111</v>
      </c>
      <c r="B991">
        <v>150194011</v>
      </c>
      <c r="C991">
        <v>150198656</v>
      </c>
      <c r="D991">
        <v>147282019</v>
      </c>
      <c r="E991">
        <v>35</v>
      </c>
      <c r="F991">
        <v>1</v>
      </c>
      <c r="G991">
        <v>35</v>
      </c>
      <c r="H991">
        <v>1</v>
      </c>
      <c r="I991" t="s">
        <v>727</v>
      </c>
      <c r="J991" t="s">
        <v>3</v>
      </c>
      <c r="K991" t="s">
        <v>728</v>
      </c>
      <c r="L991">
        <v>1191</v>
      </c>
      <c r="N991">
        <v>1013</v>
      </c>
      <c r="O991" t="s">
        <v>729</v>
      </c>
      <c r="P991" t="s">
        <v>729</v>
      </c>
      <c r="Q991">
        <v>1</v>
      </c>
      <c r="W991">
        <v>0</v>
      </c>
      <c r="X991">
        <v>476480486</v>
      </c>
      <c r="Y991">
        <f>(AT991*11)</f>
        <v>2.2000000000000002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1</v>
      </c>
      <c r="AJ991">
        <v>1</v>
      </c>
      <c r="AK991">
        <v>1</v>
      </c>
      <c r="AL991">
        <v>1</v>
      </c>
      <c r="AM991">
        <v>-2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3</v>
      </c>
      <c r="AT991">
        <v>0.2</v>
      </c>
      <c r="AU991" t="s">
        <v>33</v>
      </c>
      <c r="AV991">
        <v>1</v>
      </c>
      <c r="AW991">
        <v>2</v>
      </c>
      <c r="AX991">
        <v>150198660</v>
      </c>
      <c r="AY991">
        <v>1</v>
      </c>
      <c r="AZ991">
        <v>0</v>
      </c>
      <c r="BA991">
        <v>991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U991">
        <f>ROUND(AT991*Source!I1111*AH991*AL991,2)</f>
        <v>0</v>
      </c>
      <c r="CV991">
        <f>ROUND(Y991*Source!I1111,9)</f>
        <v>13.2</v>
      </c>
      <c r="CW991">
        <v>0</v>
      </c>
      <c r="CX991">
        <f>ROUND(Y991*Source!I1111,9)</f>
        <v>13.2</v>
      </c>
      <c r="CY991">
        <f>AD991</f>
        <v>0</v>
      </c>
      <c r="CZ991">
        <f>AH991</f>
        <v>0</v>
      </c>
      <c r="DA991">
        <f>AL991</f>
        <v>1</v>
      </c>
      <c r="DB991">
        <f>ROUND((ROUND(AT991*CZ991,2)*11),6)</f>
        <v>0</v>
      </c>
      <c r="DC991">
        <f>ROUND((ROUND(AT991*AG991,2)*11),6)</f>
        <v>0</v>
      </c>
      <c r="DD991" t="s">
        <v>3</v>
      </c>
      <c r="DE991" t="s">
        <v>3</v>
      </c>
      <c r="DF991">
        <f t="shared" si="184"/>
        <v>0</v>
      </c>
      <c r="DG991">
        <f t="shared" si="185"/>
        <v>0</v>
      </c>
      <c r="DH991">
        <f t="shared" si="186"/>
        <v>0</v>
      </c>
      <c r="DI991">
        <f t="shared" si="187"/>
        <v>0</v>
      </c>
      <c r="DJ991">
        <f>DI991</f>
        <v>0</v>
      </c>
      <c r="DK991">
        <v>0</v>
      </c>
      <c r="DL991" t="s">
        <v>3</v>
      </c>
      <c r="DM991">
        <v>0</v>
      </c>
      <c r="DN991" t="s">
        <v>3</v>
      </c>
      <c r="DO991">
        <v>0</v>
      </c>
    </row>
    <row r="992" spans="1:119" x14ac:dyDescent="0.2">
      <c r="A992">
        <f>ROW(Source!A1111)</f>
        <v>1111</v>
      </c>
      <c r="B992">
        <v>150194011</v>
      </c>
      <c r="C992">
        <v>150198656</v>
      </c>
      <c r="D992">
        <v>147297361</v>
      </c>
      <c r="E992">
        <v>1</v>
      </c>
      <c r="F992">
        <v>1</v>
      </c>
      <c r="G992">
        <v>35</v>
      </c>
      <c r="H992">
        <v>3</v>
      </c>
      <c r="I992" t="s">
        <v>748</v>
      </c>
      <c r="J992" t="s">
        <v>749</v>
      </c>
      <c r="K992" t="s">
        <v>750</v>
      </c>
      <c r="L992">
        <v>1327</v>
      </c>
      <c r="N992">
        <v>1005</v>
      </c>
      <c r="O992" t="s">
        <v>751</v>
      </c>
      <c r="P992" t="s">
        <v>751</v>
      </c>
      <c r="Q992">
        <v>1</v>
      </c>
      <c r="W992">
        <v>0</v>
      </c>
      <c r="X992">
        <v>1402440005</v>
      </c>
      <c r="Y992">
        <f>(AT992*11)</f>
        <v>1.1000000000000001</v>
      </c>
      <c r="AA992">
        <v>48.08</v>
      </c>
      <c r="AB992">
        <v>0</v>
      </c>
      <c r="AC992">
        <v>0</v>
      </c>
      <c r="AD992">
        <v>0</v>
      </c>
      <c r="AE992">
        <v>48.08</v>
      </c>
      <c r="AF992">
        <v>0</v>
      </c>
      <c r="AG992">
        <v>0</v>
      </c>
      <c r="AH992">
        <v>0</v>
      </c>
      <c r="AI992">
        <v>1</v>
      </c>
      <c r="AJ992">
        <v>1</v>
      </c>
      <c r="AK992">
        <v>1</v>
      </c>
      <c r="AL992">
        <v>1</v>
      </c>
      <c r="AM992">
        <v>-2</v>
      </c>
      <c r="AN992">
        <v>0</v>
      </c>
      <c r="AO992">
        <v>1</v>
      </c>
      <c r="AP992">
        <v>1</v>
      </c>
      <c r="AQ992">
        <v>0</v>
      </c>
      <c r="AR992">
        <v>0</v>
      </c>
      <c r="AS992" t="s">
        <v>3</v>
      </c>
      <c r="AT992">
        <v>0.1</v>
      </c>
      <c r="AU992" t="s">
        <v>33</v>
      </c>
      <c r="AV992">
        <v>0</v>
      </c>
      <c r="AW992">
        <v>2</v>
      </c>
      <c r="AX992">
        <v>150198661</v>
      </c>
      <c r="AY992">
        <v>1</v>
      </c>
      <c r="AZ992">
        <v>0</v>
      </c>
      <c r="BA992">
        <v>992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V992">
        <v>0</v>
      </c>
      <c r="CW992">
        <v>0</v>
      </c>
      <c r="CX992">
        <f>ROUND(Y992*Source!I1111,9)</f>
        <v>6.6</v>
      </c>
      <c r="CY992">
        <f>AA992</f>
        <v>48.08</v>
      </c>
      <c r="CZ992">
        <f>AE992</f>
        <v>48.08</v>
      </c>
      <c r="DA992">
        <f>AI992</f>
        <v>1</v>
      </c>
      <c r="DB992">
        <f>ROUND((ROUND(AT992*CZ992,2)*11),6)</f>
        <v>52.91</v>
      </c>
      <c r="DC992">
        <f>ROUND((ROUND(AT992*AG992,2)*11),6)</f>
        <v>0</v>
      </c>
      <c r="DD992" t="s">
        <v>3</v>
      </c>
      <c r="DE992" t="s">
        <v>3</v>
      </c>
      <c r="DF992">
        <f t="shared" si="184"/>
        <v>317.33</v>
      </c>
      <c r="DG992">
        <f t="shared" si="185"/>
        <v>0</v>
      </c>
      <c r="DH992">
        <f t="shared" si="186"/>
        <v>0</v>
      </c>
      <c r="DI992">
        <f t="shared" si="187"/>
        <v>0</v>
      </c>
      <c r="DJ992">
        <f>DF992</f>
        <v>317.33</v>
      </c>
      <c r="DK992">
        <v>0</v>
      </c>
      <c r="DL992" t="s">
        <v>3</v>
      </c>
      <c r="DM992">
        <v>0</v>
      </c>
      <c r="DN992" t="s">
        <v>3</v>
      </c>
      <c r="DO992">
        <v>0</v>
      </c>
    </row>
    <row r="993" spans="1:119" x14ac:dyDescent="0.2">
      <c r="A993">
        <f>ROW(Source!A1111)</f>
        <v>1111</v>
      </c>
      <c r="B993">
        <v>150194011</v>
      </c>
      <c r="C993">
        <v>150198656</v>
      </c>
      <c r="D993">
        <v>147297367</v>
      </c>
      <c r="E993">
        <v>1</v>
      </c>
      <c r="F993">
        <v>1</v>
      </c>
      <c r="G993">
        <v>35</v>
      </c>
      <c r="H993">
        <v>3</v>
      </c>
      <c r="I993" t="s">
        <v>752</v>
      </c>
      <c r="J993" t="s">
        <v>753</v>
      </c>
      <c r="K993" t="s">
        <v>754</v>
      </c>
      <c r="L993">
        <v>1346</v>
      </c>
      <c r="N993">
        <v>1009</v>
      </c>
      <c r="O993" t="s">
        <v>741</v>
      </c>
      <c r="P993" t="s">
        <v>741</v>
      </c>
      <c r="Q993">
        <v>1</v>
      </c>
      <c r="W993">
        <v>0</v>
      </c>
      <c r="X993">
        <v>-20334964</v>
      </c>
      <c r="Y993">
        <f>(AT993*11)</f>
        <v>1.1000000000000001</v>
      </c>
      <c r="AA993">
        <v>29.29</v>
      </c>
      <c r="AB993">
        <v>0</v>
      </c>
      <c r="AC993">
        <v>0</v>
      </c>
      <c r="AD993">
        <v>0</v>
      </c>
      <c r="AE993">
        <v>29.29</v>
      </c>
      <c r="AF993">
        <v>0</v>
      </c>
      <c r="AG993">
        <v>0</v>
      </c>
      <c r="AH993">
        <v>0</v>
      </c>
      <c r="AI993">
        <v>1</v>
      </c>
      <c r="AJ993">
        <v>1</v>
      </c>
      <c r="AK993">
        <v>1</v>
      </c>
      <c r="AL993">
        <v>1</v>
      </c>
      <c r="AM993">
        <v>-2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3</v>
      </c>
      <c r="AT993">
        <v>0.1</v>
      </c>
      <c r="AU993" t="s">
        <v>33</v>
      </c>
      <c r="AV993">
        <v>0</v>
      </c>
      <c r="AW993">
        <v>2</v>
      </c>
      <c r="AX993">
        <v>150198662</v>
      </c>
      <c r="AY993">
        <v>1</v>
      </c>
      <c r="AZ993">
        <v>0</v>
      </c>
      <c r="BA993">
        <v>993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V993">
        <v>0</v>
      </c>
      <c r="CW993">
        <v>0</v>
      </c>
      <c r="CX993">
        <f>ROUND(Y993*Source!I1111,9)</f>
        <v>6.6</v>
      </c>
      <c r="CY993">
        <f>AA993</f>
        <v>29.29</v>
      </c>
      <c r="CZ993">
        <f>AE993</f>
        <v>29.29</v>
      </c>
      <c r="DA993">
        <f>AI993</f>
        <v>1</v>
      </c>
      <c r="DB993">
        <f>ROUND((ROUND(AT993*CZ993,2)*11),6)</f>
        <v>32.229999999999997</v>
      </c>
      <c r="DC993">
        <f>ROUND((ROUND(AT993*AG993,2)*11),6)</f>
        <v>0</v>
      </c>
      <c r="DD993" t="s">
        <v>3</v>
      </c>
      <c r="DE993" t="s">
        <v>3</v>
      </c>
      <c r="DF993">
        <f t="shared" si="184"/>
        <v>193.31</v>
      </c>
      <c r="DG993">
        <f t="shared" si="185"/>
        <v>0</v>
      </c>
      <c r="DH993">
        <f t="shared" si="186"/>
        <v>0</v>
      </c>
      <c r="DI993">
        <f t="shared" si="187"/>
        <v>0</v>
      </c>
      <c r="DJ993">
        <f>DF993</f>
        <v>193.31</v>
      </c>
      <c r="DK993">
        <v>0</v>
      </c>
      <c r="DL993" t="s">
        <v>3</v>
      </c>
      <c r="DM993">
        <v>0</v>
      </c>
      <c r="DN993" t="s">
        <v>3</v>
      </c>
      <c r="DO993">
        <v>0</v>
      </c>
    </row>
    <row r="994" spans="1:119" x14ac:dyDescent="0.2">
      <c r="A994">
        <f>ROW(Source!A1112)</f>
        <v>1112</v>
      </c>
      <c r="B994">
        <v>150194011</v>
      </c>
      <c r="C994">
        <v>150198664</v>
      </c>
      <c r="D994">
        <v>147282019</v>
      </c>
      <c r="E994">
        <v>35</v>
      </c>
      <c r="F994">
        <v>1</v>
      </c>
      <c r="G994">
        <v>35</v>
      </c>
      <c r="H994">
        <v>1</v>
      </c>
      <c r="I994" t="s">
        <v>727</v>
      </c>
      <c r="J994" t="s">
        <v>3</v>
      </c>
      <c r="K994" t="s">
        <v>728</v>
      </c>
      <c r="L994">
        <v>1191</v>
      </c>
      <c r="N994">
        <v>1013</v>
      </c>
      <c r="O994" t="s">
        <v>729</v>
      </c>
      <c r="P994" t="s">
        <v>729</v>
      </c>
      <c r="Q994">
        <v>1</v>
      </c>
      <c r="W994">
        <v>0</v>
      </c>
      <c r="X994">
        <v>476480486</v>
      </c>
      <c r="Y994">
        <f>((AT994*1)*0.7)</f>
        <v>0.27299999999999996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1</v>
      </c>
      <c r="AJ994">
        <v>1</v>
      </c>
      <c r="AK994">
        <v>1</v>
      </c>
      <c r="AL994">
        <v>1</v>
      </c>
      <c r="AM994">
        <v>-2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3</v>
      </c>
      <c r="AT994">
        <v>0.39</v>
      </c>
      <c r="AU994" t="s">
        <v>694</v>
      </c>
      <c r="AV994">
        <v>1</v>
      </c>
      <c r="AW994">
        <v>2</v>
      </c>
      <c r="AX994">
        <v>150198667</v>
      </c>
      <c r="AY994">
        <v>1</v>
      </c>
      <c r="AZ994">
        <v>2048</v>
      </c>
      <c r="BA994">
        <v>994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U994">
        <f>ROUND(AT994*Source!I1112*AH994*AL994,2)</f>
        <v>0</v>
      </c>
      <c r="CV994">
        <f>ROUND(Y994*Source!I1112,9)</f>
        <v>3.2759999999999998</v>
      </c>
      <c r="CW994">
        <v>0</v>
      </c>
      <c r="CX994">
        <f>ROUND(Y994*Source!I1112,9)</f>
        <v>3.2759999999999998</v>
      </c>
      <c r="CY994">
        <f>AD994</f>
        <v>0</v>
      </c>
      <c r="CZ994">
        <f>AH994</f>
        <v>0</v>
      </c>
      <c r="DA994">
        <f>AL994</f>
        <v>1</v>
      </c>
      <c r="DB994">
        <f>ROUND(((ROUND(AT994*CZ994,2)*1)*0.7),6)</f>
        <v>0</v>
      </c>
      <c r="DC994">
        <f>ROUND(((ROUND(AT994*AG994,2)*1)*0.7),6)</f>
        <v>0</v>
      </c>
      <c r="DD994" t="s">
        <v>3</v>
      </c>
      <c r="DE994" t="s">
        <v>3</v>
      </c>
      <c r="DF994">
        <f t="shared" si="184"/>
        <v>0</v>
      </c>
      <c r="DG994">
        <f t="shared" si="185"/>
        <v>0</v>
      </c>
      <c r="DH994">
        <f t="shared" si="186"/>
        <v>0</v>
      </c>
      <c r="DI994">
        <f t="shared" si="187"/>
        <v>0</v>
      </c>
      <c r="DJ994">
        <f>DI994</f>
        <v>0</v>
      </c>
      <c r="DK994">
        <v>0</v>
      </c>
      <c r="DL994" t="s">
        <v>3</v>
      </c>
      <c r="DM994">
        <v>0</v>
      </c>
      <c r="DN994" t="s">
        <v>3</v>
      </c>
      <c r="DO994">
        <v>0</v>
      </c>
    </row>
    <row r="995" spans="1:119" x14ac:dyDescent="0.2">
      <c r="A995">
        <f>ROW(Source!A1112)</f>
        <v>1112</v>
      </c>
      <c r="B995">
        <v>150194011</v>
      </c>
      <c r="C995">
        <v>150198664</v>
      </c>
      <c r="D995">
        <v>147295400</v>
      </c>
      <c r="E995">
        <v>1</v>
      </c>
      <c r="F995">
        <v>1</v>
      </c>
      <c r="G995">
        <v>35</v>
      </c>
      <c r="H995">
        <v>2</v>
      </c>
      <c r="I995" t="s">
        <v>730</v>
      </c>
      <c r="J995" t="s">
        <v>829</v>
      </c>
      <c r="K995" t="s">
        <v>732</v>
      </c>
      <c r="L995">
        <v>1368</v>
      </c>
      <c r="N995">
        <v>1011</v>
      </c>
      <c r="O995" t="s">
        <v>733</v>
      </c>
      <c r="P995" t="s">
        <v>733</v>
      </c>
      <c r="Q995">
        <v>1</v>
      </c>
      <c r="W995">
        <v>0</v>
      </c>
      <c r="X995">
        <v>-253528126</v>
      </c>
      <c r="Y995">
        <f>(AT995*0.7)</f>
        <v>1.3999999999999999E-2</v>
      </c>
      <c r="AA995">
        <v>0</v>
      </c>
      <c r="AB995">
        <v>789.86</v>
      </c>
      <c r="AC995">
        <v>515.51</v>
      </c>
      <c r="AD995">
        <v>0</v>
      </c>
      <c r="AE995">
        <v>0</v>
      </c>
      <c r="AF995">
        <v>789.86</v>
      </c>
      <c r="AG995">
        <v>515.51</v>
      </c>
      <c r="AH995">
        <v>0</v>
      </c>
      <c r="AI995">
        <v>1</v>
      </c>
      <c r="AJ995">
        <v>1</v>
      </c>
      <c r="AK995">
        <v>1</v>
      </c>
      <c r="AL995">
        <v>1</v>
      </c>
      <c r="AM995">
        <v>-2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0.02</v>
      </c>
      <c r="AU995" t="s">
        <v>22</v>
      </c>
      <c r="AV995">
        <v>0</v>
      </c>
      <c r="AW995">
        <v>2</v>
      </c>
      <c r="AX995">
        <v>150198668</v>
      </c>
      <c r="AY995">
        <v>1</v>
      </c>
      <c r="AZ995">
        <v>2048</v>
      </c>
      <c r="BA995">
        <v>995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V995">
        <v>0</v>
      </c>
      <c r="CW995">
        <f>ROUND(Y995*Source!I1112,9)</f>
        <v>0.16800000000000001</v>
      </c>
      <c r="CX995">
        <f>ROUND(Y995*Source!I1112,9)</f>
        <v>0.16800000000000001</v>
      </c>
      <c r="CY995">
        <f>AB995</f>
        <v>789.86</v>
      </c>
      <c r="CZ995">
        <f>AF995</f>
        <v>789.86</v>
      </c>
      <c r="DA995">
        <f>AJ995</f>
        <v>1</v>
      </c>
      <c r="DB995">
        <f>ROUND((ROUND(AT995*CZ995,2)*0.7),6)</f>
        <v>11.06</v>
      </c>
      <c r="DC995">
        <f>ROUND((ROUND(AT995*AG995,2)*0.7),6)</f>
        <v>7.2169999999999996</v>
      </c>
      <c r="DD995" t="s">
        <v>3</v>
      </c>
      <c r="DE995" t="s">
        <v>3</v>
      </c>
      <c r="DF995">
        <f t="shared" si="184"/>
        <v>0</v>
      </c>
      <c r="DG995">
        <f t="shared" si="185"/>
        <v>132.69999999999999</v>
      </c>
      <c r="DH995">
        <f t="shared" si="186"/>
        <v>86.61</v>
      </c>
      <c r="DI995">
        <f t="shared" si="187"/>
        <v>0</v>
      </c>
      <c r="DJ995">
        <f>DG995</f>
        <v>132.69999999999999</v>
      </c>
      <c r="DK995">
        <v>0</v>
      </c>
      <c r="DL995" t="s">
        <v>3</v>
      </c>
      <c r="DM995">
        <v>0</v>
      </c>
      <c r="DN995" t="s">
        <v>3</v>
      </c>
      <c r="DO995">
        <v>0</v>
      </c>
    </row>
    <row r="996" spans="1:119" x14ac:dyDescent="0.2">
      <c r="A996">
        <f>ROW(Source!A1113)</f>
        <v>1113</v>
      </c>
      <c r="B996">
        <v>150194011</v>
      </c>
      <c r="C996">
        <v>150198670</v>
      </c>
      <c r="D996">
        <v>147282019</v>
      </c>
      <c r="E996">
        <v>35</v>
      </c>
      <c r="F996">
        <v>1</v>
      </c>
      <c r="G996">
        <v>35</v>
      </c>
      <c r="H996">
        <v>1</v>
      </c>
      <c r="I996" t="s">
        <v>727</v>
      </c>
      <c r="J996" t="s">
        <v>3</v>
      </c>
      <c r="K996" t="s">
        <v>728</v>
      </c>
      <c r="L996">
        <v>1191</v>
      </c>
      <c r="N996">
        <v>1013</v>
      </c>
      <c r="O996" t="s">
        <v>729</v>
      </c>
      <c r="P996" t="s">
        <v>729</v>
      </c>
      <c r="Q996">
        <v>1</v>
      </c>
      <c r="W996">
        <v>0</v>
      </c>
      <c r="X996">
        <v>476480486</v>
      </c>
      <c r="Y996">
        <f>(AT996*0.75)</f>
        <v>4.4999999999999998E-2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M996">
        <v>-2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3</v>
      </c>
      <c r="AT996">
        <v>0.06</v>
      </c>
      <c r="AU996" t="s">
        <v>67</v>
      </c>
      <c r="AV996">
        <v>1</v>
      </c>
      <c r="AW996">
        <v>2</v>
      </c>
      <c r="AX996">
        <v>150198673</v>
      </c>
      <c r="AY996">
        <v>1</v>
      </c>
      <c r="AZ996">
        <v>0</v>
      </c>
      <c r="BA996">
        <v>996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U996">
        <f>ROUND(AT996*Source!I1113*AH996*AL996,2)</f>
        <v>0</v>
      </c>
      <c r="CV996">
        <f>ROUND(Y996*Source!I1113,9)</f>
        <v>0.54</v>
      </c>
      <c r="CW996">
        <v>0</v>
      </c>
      <c r="CX996">
        <f>ROUND(Y996*Source!I1113,9)</f>
        <v>0.54</v>
      </c>
      <c r="CY996">
        <f>AD996</f>
        <v>0</v>
      </c>
      <c r="CZ996">
        <f>AH996</f>
        <v>0</v>
      </c>
      <c r="DA996">
        <f>AL996</f>
        <v>1</v>
      </c>
      <c r="DB996">
        <f>ROUND((ROUND(AT996*CZ996,2)*0.75),6)</f>
        <v>0</v>
      </c>
      <c r="DC996">
        <f>ROUND((ROUND(AT996*AG996,2)*0.75),6)</f>
        <v>0</v>
      </c>
      <c r="DD996" t="s">
        <v>3</v>
      </c>
      <c r="DE996" t="s">
        <v>3</v>
      </c>
      <c r="DF996">
        <f t="shared" si="184"/>
        <v>0</v>
      </c>
      <c r="DG996">
        <f t="shared" si="185"/>
        <v>0</v>
      </c>
      <c r="DH996">
        <f t="shared" si="186"/>
        <v>0</v>
      </c>
      <c r="DI996">
        <f t="shared" si="187"/>
        <v>0</v>
      </c>
      <c r="DJ996">
        <f>DI996</f>
        <v>0</v>
      </c>
      <c r="DK996">
        <v>0</v>
      </c>
      <c r="DL996" t="s">
        <v>3</v>
      </c>
      <c r="DM996">
        <v>0</v>
      </c>
      <c r="DN996" t="s">
        <v>3</v>
      </c>
      <c r="DO996">
        <v>0</v>
      </c>
    </row>
    <row r="997" spans="1:119" x14ac:dyDescent="0.2">
      <c r="A997">
        <f>ROW(Source!A1113)</f>
        <v>1113</v>
      </c>
      <c r="B997">
        <v>150194011</v>
      </c>
      <c r="C997">
        <v>150198670</v>
      </c>
      <c r="D997">
        <v>147295400</v>
      </c>
      <c r="E997">
        <v>1</v>
      </c>
      <c r="F997">
        <v>1</v>
      </c>
      <c r="G997">
        <v>35</v>
      </c>
      <c r="H997">
        <v>2</v>
      </c>
      <c r="I997" t="s">
        <v>730</v>
      </c>
      <c r="J997" t="s">
        <v>829</v>
      </c>
      <c r="K997" t="s">
        <v>732</v>
      </c>
      <c r="L997">
        <v>1368</v>
      </c>
      <c r="N997">
        <v>1011</v>
      </c>
      <c r="O997" t="s">
        <v>733</v>
      </c>
      <c r="P997" t="s">
        <v>733</v>
      </c>
      <c r="Q997">
        <v>1</v>
      </c>
      <c r="W997">
        <v>0</v>
      </c>
      <c r="X997">
        <v>-253528126</v>
      </c>
      <c r="Y997">
        <f>(AT997*0.75)</f>
        <v>2.2500000000000003E-3</v>
      </c>
      <c r="AA997">
        <v>0</v>
      </c>
      <c r="AB997">
        <v>789.86</v>
      </c>
      <c r="AC997">
        <v>515.51</v>
      </c>
      <c r="AD997">
        <v>0</v>
      </c>
      <c r="AE997">
        <v>0</v>
      </c>
      <c r="AF997">
        <v>789.86</v>
      </c>
      <c r="AG997">
        <v>515.51</v>
      </c>
      <c r="AH997">
        <v>0</v>
      </c>
      <c r="AI997">
        <v>1</v>
      </c>
      <c r="AJ997">
        <v>1</v>
      </c>
      <c r="AK997">
        <v>1</v>
      </c>
      <c r="AL997">
        <v>1</v>
      </c>
      <c r="AM997">
        <v>-2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3.0000000000000001E-3</v>
      </c>
      <c r="AU997" t="s">
        <v>67</v>
      </c>
      <c r="AV997">
        <v>0</v>
      </c>
      <c r="AW997">
        <v>2</v>
      </c>
      <c r="AX997">
        <v>150198674</v>
      </c>
      <c r="AY997">
        <v>1</v>
      </c>
      <c r="AZ997">
        <v>2048</v>
      </c>
      <c r="BA997">
        <v>997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V997">
        <v>0</v>
      </c>
      <c r="CW997">
        <f>ROUND(Y997*Source!I1113,9)</f>
        <v>2.7E-2</v>
      </c>
      <c r="CX997">
        <f>ROUND(Y997*Source!I1113,9)</f>
        <v>2.7E-2</v>
      </c>
      <c r="CY997">
        <f>AB997</f>
        <v>789.86</v>
      </c>
      <c r="CZ997">
        <f>AF997</f>
        <v>789.86</v>
      </c>
      <c r="DA997">
        <f>AJ997</f>
        <v>1</v>
      </c>
      <c r="DB997">
        <f>ROUND((ROUND(AT997*CZ997,2)*0.75),6)</f>
        <v>1.7775000000000001</v>
      </c>
      <c r="DC997">
        <f>ROUND((ROUND(AT997*AG997,2)*0.75),6)</f>
        <v>1.1625000000000001</v>
      </c>
      <c r="DD997" t="s">
        <v>3</v>
      </c>
      <c r="DE997" t="s">
        <v>3</v>
      </c>
      <c r="DF997">
        <f t="shared" si="184"/>
        <v>0</v>
      </c>
      <c r="DG997">
        <f t="shared" si="185"/>
        <v>21.33</v>
      </c>
      <c r="DH997">
        <f t="shared" si="186"/>
        <v>13.92</v>
      </c>
      <c r="DI997">
        <f t="shared" si="187"/>
        <v>0</v>
      </c>
      <c r="DJ997">
        <f>DG997</f>
        <v>21.33</v>
      </c>
      <c r="DK997">
        <v>0</v>
      </c>
      <c r="DL997" t="s">
        <v>3</v>
      </c>
      <c r="DM997">
        <v>0</v>
      </c>
      <c r="DN997" t="s">
        <v>3</v>
      </c>
      <c r="DO997">
        <v>0</v>
      </c>
    </row>
    <row r="998" spans="1:119" x14ac:dyDescent="0.2">
      <c r="A998">
        <f>ROW(Source!A1114)</f>
        <v>1114</v>
      </c>
      <c r="B998">
        <v>150194011</v>
      </c>
      <c r="C998">
        <v>150198675</v>
      </c>
      <c r="D998">
        <v>147282019</v>
      </c>
      <c r="E998">
        <v>35</v>
      </c>
      <c r="F998">
        <v>1</v>
      </c>
      <c r="G998">
        <v>35</v>
      </c>
      <c r="H998">
        <v>1</v>
      </c>
      <c r="I998" t="s">
        <v>727</v>
      </c>
      <c r="J998" t="s">
        <v>3</v>
      </c>
      <c r="K998" t="s">
        <v>728</v>
      </c>
      <c r="L998">
        <v>1191</v>
      </c>
      <c r="N998">
        <v>1013</v>
      </c>
      <c r="O998" t="s">
        <v>729</v>
      </c>
      <c r="P998" t="s">
        <v>729</v>
      </c>
      <c r="Q998">
        <v>1</v>
      </c>
      <c r="W998">
        <v>0</v>
      </c>
      <c r="X998">
        <v>476480486</v>
      </c>
      <c r="Y998">
        <f t="shared" ref="Y998:Y1005" si="191">(AT998*2)</f>
        <v>0.72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M998">
        <v>-2</v>
      </c>
      <c r="AN998">
        <v>0</v>
      </c>
      <c r="AO998">
        <v>1</v>
      </c>
      <c r="AP998">
        <v>1</v>
      </c>
      <c r="AQ998">
        <v>0</v>
      </c>
      <c r="AR998">
        <v>0</v>
      </c>
      <c r="AS998" t="s">
        <v>3</v>
      </c>
      <c r="AT998">
        <v>0.36</v>
      </c>
      <c r="AU998" t="s">
        <v>205</v>
      </c>
      <c r="AV998">
        <v>1</v>
      </c>
      <c r="AW998">
        <v>2</v>
      </c>
      <c r="AX998">
        <v>150198684</v>
      </c>
      <c r="AY998">
        <v>1</v>
      </c>
      <c r="AZ998">
        <v>0</v>
      </c>
      <c r="BA998">
        <v>998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U998">
        <f>ROUND(AT998*Source!I1114*AH998*AL998,2)</f>
        <v>0</v>
      </c>
      <c r="CV998">
        <f>ROUND(Y998*Source!I1114,9)</f>
        <v>3.6</v>
      </c>
      <c r="CW998">
        <v>0</v>
      </c>
      <c r="CX998">
        <f>ROUND(Y998*Source!I1114,9)</f>
        <v>3.6</v>
      </c>
      <c r="CY998">
        <f>AD998</f>
        <v>0</v>
      </c>
      <c r="CZ998">
        <f>AH998</f>
        <v>0</v>
      </c>
      <c r="DA998">
        <f>AL998</f>
        <v>1</v>
      </c>
      <c r="DB998">
        <f t="shared" ref="DB998:DB1005" si="192">ROUND((ROUND(AT998*CZ998,2)*2),6)</f>
        <v>0</v>
      </c>
      <c r="DC998">
        <f t="shared" ref="DC998:DC1005" si="193">ROUND((ROUND(AT998*AG998,2)*2),6)</f>
        <v>0</v>
      </c>
      <c r="DD998" t="s">
        <v>3</v>
      </c>
      <c r="DE998" t="s">
        <v>3</v>
      </c>
      <c r="DF998">
        <f t="shared" si="184"/>
        <v>0</v>
      </c>
      <c r="DG998">
        <f t="shared" si="185"/>
        <v>0</v>
      </c>
      <c r="DH998">
        <f t="shared" si="186"/>
        <v>0</v>
      </c>
      <c r="DI998">
        <f t="shared" si="187"/>
        <v>0</v>
      </c>
      <c r="DJ998">
        <f>DI998</f>
        <v>0</v>
      </c>
      <c r="DK998">
        <v>0</v>
      </c>
      <c r="DL998" t="s">
        <v>3</v>
      </c>
      <c r="DM998">
        <v>0</v>
      </c>
      <c r="DN998" t="s">
        <v>3</v>
      </c>
      <c r="DO998">
        <v>0</v>
      </c>
    </row>
    <row r="999" spans="1:119" x14ac:dyDescent="0.2">
      <c r="A999">
        <f>ROW(Source!A1114)</f>
        <v>1114</v>
      </c>
      <c r="B999">
        <v>150194011</v>
      </c>
      <c r="C999">
        <v>150198675</v>
      </c>
      <c r="D999">
        <v>147295400</v>
      </c>
      <c r="E999">
        <v>1</v>
      </c>
      <c r="F999">
        <v>1</v>
      </c>
      <c r="G999">
        <v>35</v>
      </c>
      <c r="H999">
        <v>2</v>
      </c>
      <c r="I999" t="s">
        <v>730</v>
      </c>
      <c r="J999" t="s">
        <v>829</v>
      </c>
      <c r="K999" t="s">
        <v>732</v>
      </c>
      <c r="L999">
        <v>1368</v>
      </c>
      <c r="N999">
        <v>1011</v>
      </c>
      <c r="O999" t="s">
        <v>733</v>
      </c>
      <c r="P999" t="s">
        <v>733</v>
      </c>
      <c r="Q999">
        <v>1</v>
      </c>
      <c r="W999">
        <v>0</v>
      </c>
      <c r="X999">
        <v>-253528126</v>
      </c>
      <c r="Y999">
        <f t="shared" si="191"/>
        <v>0.24</v>
      </c>
      <c r="AA999">
        <v>0</v>
      </c>
      <c r="AB999">
        <v>789.86</v>
      </c>
      <c r="AC999">
        <v>515.51</v>
      </c>
      <c r="AD999">
        <v>0</v>
      </c>
      <c r="AE999">
        <v>0</v>
      </c>
      <c r="AF999">
        <v>789.86</v>
      </c>
      <c r="AG999">
        <v>515.51</v>
      </c>
      <c r="AH999">
        <v>0</v>
      </c>
      <c r="AI999">
        <v>1</v>
      </c>
      <c r="AJ999">
        <v>1</v>
      </c>
      <c r="AK999">
        <v>1</v>
      </c>
      <c r="AL999">
        <v>1</v>
      </c>
      <c r="AM999">
        <v>-2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0.12</v>
      </c>
      <c r="AU999" t="s">
        <v>205</v>
      </c>
      <c r="AV999">
        <v>0</v>
      </c>
      <c r="AW999">
        <v>2</v>
      </c>
      <c r="AX999">
        <v>150198685</v>
      </c>
      <c r="AY999">
        <v>1</v>
      </c>
      <c r="AZ999">
        <v>0</v>
      </c>
      <c r="BA999">
        <v>999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V999">
        <v>0</v>
      </c>
      <c r="CW999">
        <f>ROUND(Y999*Source!I1114,9)</f>
        <v>1.2</v>
      </c>
      <c r="CX999">
        <f>ROUND(Y999*Source!I1114,9)</f>
        <v>1.2</v>
      </c>
      <c r="CY999">
        <f>AB999</f>
        <v>789.86</v>
      </c>
      <c r="CZ999">
        <f>AF999</f>
        <v>789.86</v>
      </c>
      <c r="DA999">
        <f>AJ999</f>
        <v>1</v>
      </c>
      <c r="DB999">
        <f t="shared" si="192"/>
        <v>189.56</v>
      </c>
      <c r="DC999">
        <f t="shared" si="193"/>
        <v>123.72</v>
      </c>
      <c r="DD999" t="s">
        <v>3</v>
      </c>
      <c r="DE999" t="s">
        <v>3</v>
      </c>
      <c r="DF999">
        <f t="shared" si="184"/>
        <v>0</v>
      </c>
      <c r="DG999">
        <f t="shared" si="185"/>
        <v>947.83</v>
      </c>
      <c r="DH999">
        <f t="shared" si="186"/>
        <v>618.61</v>
      </c>
      <c r="DI999">
        <f t="shared" si="187"/>
        <v>0</v>
      </c>
      <c r="DJ999">
        <f>DG999</f>
        <v>947.83</v>
      </c>
      <c r="DK999">
        <v>0</v>
      </c>
      <c r="DL999" t="s">
        <v>3</v>
      </c>
      <c r="DM999">
        <v>0</v>
      </c>
      <c r="DN999" t="s">
        <v>3</v>
      </c>
      <c r="DO999">
        <v>0</v>
      </c>
    </row>
    <row r="1000" spans="1:119" x14ac:dyDescent="0.2">
      <c r="A1000">
        <f>ROW(Source!A1114)</f>
        <v>1114</v>
      </c>
      <c r="B1000">
        <v>150194011</v>
      </c>
      <c r="C1000">
        <v>150198675</v>
      </c>
      <c r="D1000">
        <v>147297318</v>
      </c>
      <c r="E1000">
        <v>1</v>
      </c>
      <c r="F1000">
        <v>1</v>
      </c>
      <c r="G1000">
        <v>35</v>
      </c>
      <c r="H1000">
        <v>3</v>
      </c>
      <c r="I1000" t="s">
        <v>759</v>
      </c>
      <c r="J1000" t="s">
        <v>839</v>
      </c>
      <c r="K1000" t="s">
        <v>761</v>
      </c>
      <c r="L1000">
        <v>1346</v>
      </c>
      <c r="N1000">
        <v>1009</v>
      </c>
      <c r="O1000" t="s">
        <v>741</v>
      </c>
      <c r="P1000" t="s">
        <v>741</v>
      </c>
      <c r="Q1000">
        <v>1</v>
      </c>
      <c r="W1000">
        <v>0</v>
      </c>
      <c r="X1000">
        <v>87370728</v>
      </c>
      <c r="Y1000">
        <f t="shared" si="191"/>
        <v>1E-3</v>
      </c>
      <c r="AA1000">
        <v>471.7</v>
      </c>
      <c r="AB1000">
        <v>0</v>
      </c>
      <c r="AC1000">
        <v>0</v>
      </c>
      <c r="AD1000">
        <v>0</v>
      </c>
      <c r="AE1000">
        <v>471.7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1</v>
      </c>
      <c r="AL1000">
        <v>1</v>
      </c>
      <c r="AM1000">
        <v>-2</v>
      </c>
      <c r="AN1000">
        <v>0</v>
      </c>
      <c r="AO1000">
        <v>1</v>
      </c>
      <c r="AP1000">
        <v>1</v>
      </c>
      <c r="AQ1000">
        <v>0</v>
      </c>
      <c r="AR1000">
        <v>0</v>
      </c>
      <c r="AS1000" t="s">
        <v>3</v>
      </c>
      <c r="AT1000">
        <v>5.0000000000000001E-4</v>
      </c>
      <c r="AU1000" t="s">
        <v>205</v>
      </c>
      <c r="AV1000">
        <v>0</v>
      </c>
      <c r="AW1000">
        <v>2</v>
      </c>
      <c r="AX1000">
        <v>150198686</v>
      </c>
      <c r="AY1000">
        <v>1</v>
      </c>
      <c r="AZ1000">
        <v>0</v>
      </c>
      <c r="BA1000">
        <v>1000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V1000">
        <v>0</v>
      </c>
      <c r="CW1000">
        <v>0</v>
      </c>
      <c r="CX1000">
        <f>ROUND(Y1000*Source!I1114,9)</f>
        <v>5.0000000000000001E-3</v>
      </c>
      <c r="CY1000">
        <f t="shared" ref="CY1000:CY1005" si="194">AA1000</f>
        <v>471.7</v>
      </c>
      <c r="CZ1000">
        <f t="shared" ref="CZ1000:CZ1005" si="195">AE1000</f>
        <v>471.7</v>
      </c>
      <c r="DA1000">
        <f t="shared" ref="DA1000:DA1005" si="196">AI1000</f>
        <v>1</v>
      </c>
      <c r="DB1000">
        <f t="shared" si="192"/>
        <v>0.48</v>
      </c>
      <c r="DC1000">
        <f t="shared" si="193"/>
        <v>0</v>
      </c>
      <c r="DD1000" t="s">
        <v>3</v>
      </c>
      <c r="DE1000" t="s">
        <v>3</v>
      </c>
      <c r="DF1000">
        <f t="shared" si="184"/>
        <v>2.36</v>
      </c>
      <c r="DG1000">
        <f t="shared" si="185"/>
        <v>0</v>
      </c>
      <c r="DH1000">
        <f t="shared" si="186"/>
        <v>0</v>
      </c>
      <c r="DI1000">
        <f t="shared" si="187"/>
        <v>0</v>
      </c>
      <c r="DJ1000">
        <f t="shared" ref="DJ1000:DJ1005" si="197">DF1000</f>
        <v>2.36</v>
      </c>
      <c r="DK1000">
        <v>0</v>
      </c>
      <c r="DL1000" t="s">
        <v>3</v>
      </c>
      <c r="DM1000">
        <v>0</v>
      </c>
      <c r="DN1000" t="s">
        <v>3</v>
      </c>
      <c r="DO1000">
        <v>0</v>
      </c>
    </row>
    <row r="1001" spans="1:119" x14ac:dyDescent="0.2">
      <c r="A1001">
        <f>ROW(Source!A1114)</f>
        <v>1114</v>
      </c>
      <c r="B1001">
        <v>150194011</v>
      </c>
      <c r="C1001">
        <v>150198675</v>
      </c>
      <c r="D1001">
        <v>147297361</v>
      </c>
      <c r="E1001">
        <v>1</v>
      </c>
      <c r="F1001">
        <v>1</v>
      </c>
      <c r="G1001">
        <v>35</v>
      </c>
      <c r="H1001">
        <v>3</v>
      </c>
      <c r="I1001" t="s">
        <v>748</v>
      </c>
      <c r="J1001" t="s">
        <v>831</v>
      </c>
      <c r="K1001" t="s">
        <v>750</v>
      </c>
      <c r="L1001">
        <v>1327</v>
      </c>
      <c r="N1001">
        <v>1005</v>
      </c>
      <c r="O1001" t="s">
        <v>751</v>
      </c>
      <c r="P1001" t="s">
        <v>751</v>
      </c>
      <c r="Q1001">
        <v>1</v>
      </c>
      <c r="W1001">
        <v>0</v>
      </c>
      <c r="X1001">
        <v>930607803</v>
      </c>
      <c r="Y1001">
        <f t="shared" si="191"/>
        <v>0.1</v>
      </c>
      <c r="AA1001">
        <v>48.08</v>
      </c>
      <c r="AB1001">
        <v>0</v>
      </c>
      <c r="AC1001">
        <v>0</v>
      </c>
      <c r="AD1001">
        <v>0</v>
      </c>
      <c r="AE1001">
        <v>48.08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1</v>
      </c>
      <c r="AL1001">
        <v>1</v>
      </c>
      <c r="AM1001">
        <v>-2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3</v>
      </c>
      <c r="AT1001">
        <v>0.05</v>
      </c>
      <c r="AU1001" t="s">
        <v>205</v>
      </c>
      <c r="AV1001">
        <v>0</v>
      </c>
      <c r="AW1001">
        <v>2</v>
      </c>
      <c r="AX1001">
        <v>150198687</v>
      </c>
      <c r="AY1001">
        <v>1</v>
      </c>
      <c r="AZ1001">
        <v>0</v>
      </c>
      <c r="BA1001">
        <v>1001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V1001">
        <v>0</v>
      </c>
      <c r="CW1001">
        <v>0</v>
      </c>
      <c r="CX1001">
        <f>ROUND(Y1001*Source!I1114,9)</f>
        <v>0.5</v>
      </c>
      <c r="CY1001">
        <f t="shared" si="194"/>
        <v>48.08</v>
      </c>
      <c r="CZ1001">
        <f t="shared" si="195"/>
        <v>48.08</v>
      </c>
      <c r="DA1001">
        <f t="shared" si="196"/>
        <v>1</v>
      </c>
      <c r="DB1001">
        <f t="shared" si="192"/>
        <v>4.8</v>
      </c>
      <c r="DC1001">
        <f t="shared" si="193"/>
        <v>0</v>
      </c>
      <c r="DD1001" t="s">
        <v>3</v>
      </c>
      <c r="DE1001" t="s">
        <v>3</v>
      </c>
      <c r="DF1001">
        <f t="shared" si="184"/>
        <v>24.04</v>
      </c>
      <c r="DG1001">
        <f t="shared" si="185"/>
        <v>0</v>
      </c>
      <c r="DH1001">
        <f t="shared" si="186"/>
        <v>0</v>
      </c>
      <c r="DI1001">
        <f t="shared" si="187"/>
        <v>0</v>
      </c>
      <c r="DJ1001">
        <f t="shared" si="197"/>
        <v>24.04</v>
      </c>
      <c r="DK1001">
        <v>0</v>
      </c>
      <c r="DL1001" t="s">
        <v>3</v>
      </c>
      <c r="DM1001">
        <v>0</v>
      </c>
      <c r="DN1001" t="s">
        <v>3</v>
      </c>
      <c r="DO1001">
        <v>0</v>
      </c>
    </row>
    <row r="1002" spans="1:119" x14ac:dyDescent="0.2">
      <c r="A1002">
        <f>ROW(Source!A1114)</f>
        <v>1114</v>
      </c>
      <c r="B1002">
        <v>150194011</v>
      </c>
      <c r="C1002">
        <v>150198675</v>
      </c>
      <c r="D1002">
        <v>147297367</v>
      </c>
      <c r="E1002">
        <v>1</v>
      </c>
      <c r="F1002">
        <v>1</v>
      </c>
      <c r="G1002">
        <v>35</v>
      </c>
      <c r="H1002">
        <v>3</v>
      </c>
      <c r="I1002" t="s">
        <v>752</v>
      </c>
      <c r="J1002" t="s">
        <v>835</v>
      </c>
      <c r="K1002" t="s">
        <v>754</v>
      </c>
      <c r="L1002">
        <v>1346</v>
      </c>
      <c r="N1002">
        <v>1009</v>
      </c>
      <c r="O1002" t="s">
        <v>741</v>
      </c>
      <c r="P1002" t="s">
        <v>741</v>
      </c>
      <c r="Q1002">
        <v>1</v>
      </c>
      <c r="W1002">
        <v>0</v>
      </c>
      <c r="X1002">
        <v>-1708536462</v>
      </c>
      <c r="Y1002">
        <f t="shared" si="191"/>
        <v>0.03</v>
      </c>
      <c r="AA1002">
        <v>29.29</v>
      </c>
      <c r="AB1002">
        <v>0</v>
      </c>
      <c r="AC1002">
        <v>0</v>
      </c>
      <c r="AD1002">
        <v>0</v>
      </c>
      <c r="AE1002">
        <v>29.29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1</v>
      </c>
      <c r="AL1002">
        <v>1</v>
      </c>
      <c r="AM1002">
        <v>-2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3</v>
      </c>
      <c r="AT1002">
        <v>1.4999999999999999E-2</v>
      </c>
      <c r="AU1002" t="s">
        <v>205</v>
      </c>
      <c r="AV1002">
        <v>0</v>
      </c>
      <c r="AW1002">
        <v>2</v>
      </c>
      <c r="AX1002">
        <v>150198688</v>
      </c>
      <c r="AY1002">
        <v>1</v>
      </c>
      <c r="AZ1002">
        <v>0</v>
      </c>
      <c r="BA1002">
        <v>1002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V1002">
        <v>0</v>
      </c>
      <c r="CW1002">
        <v>0</v>
      </c>
      <c r="CX1002">
        <f>ROUND(Y1002*Source!I1114,9)</f>
        <v>0.15</v>
      </c>
      <c r="CY1002">
        <f t="shared" si="194"/>
        <v>29.29</v>
      </c>
      <c r="CZ1002">
        <f t="shared" si="195"/>
        <v>29.29</v>
      </c>
      <c r="DA1002">
        <f t="shared" si="196"/>
        <v>1</v>
      </c>
      <c r="DB1002">
        <f t="shared" si="192"/>
        <v>0.88</v>
      </c>
      <c r="DC1002">
        <f t="shared" si="193"/>
        <v>0</v>
      </c>
      <c r="DD1002" t="s">
        <v>3</v>
      </c>
      <c r="DE1002" t="s">
        <v>3</v>
      </c>
      <c r="DF1002">
        <f t="shared" si="184"/>
        <v>4.3899999999999997</v>
      </c>
      <c r="DG1002">
        <f t="shared" si="185"/>
        <v>0</v>
      </c>
      <c r="DH1002">
        <f t="shared" si="186"/>
        <v>0</v>
      </c>
      <c r="DI1002">
        <f t="shared" si="187"/>
        <v>0</v>
      </c>
      <c r="DJ1002">
        <f t="shared" si="197"/>
        <v>4.3899999999999997</v>
      </c>
      <c r="DK1002">
        <v>0</v>
      </c>
      <c r="DL1002" t="s">
        <v>3</v>
      </c>
      <c r="DM1002">
        <v>0</v>
      </c>
      <c r="DN1002" t="s">
        <v>3</v>
      </c>
      <c r="DO1002">
        <v>0</v>
      </c>
    </row>
    <row r="1003" spans="1:119" x14ac:dyDescent="0.2">
      <c r="A1003">
        <f>ROW(Source!A1114)</f>
        <v>1114</v>
      </c>
      <c r="B1003">
        <v>150194011</v>
      </c>
      <c r="C1003">
        <v>150198675</v>
      </c>
      <c r="D1003">
        <v>147297929</v>
      </c>
      <c r="E1003">
        <v>1</v>
      </c>
      <c r="F1003">
        <v>1</v>
      </c>
      <c r="G1003">
        <v>35</v>
      </c>
      <c r="H1003">
        <v>3</v>
      </c>
      <c r="I1003" t="s">
        <v>771</v>
      </c>
      <c r="J1003" t="s">
        <v>840</v>
      </c>
      <c r="K1003" t="s">
        <v>773</v>
      </c>
      <c r="L1003">
        <v>1327</v>
      </c>
      <c r="N1003">
        <v>1005</v>
      </c>
      <c r="O1003" t="s">
        <v>751</v>
      </c>
      <c r="P1003" t="s">
        <v>751</v>
      </c>
      <c r="Q1003">
        <v>1</v>
      </c>
      <c r="W1003">
        <v>0</v>
      </c>
      <c r="X1003">
        <v>-869988880</v>
      </c>
      <c r="Y1003">
        <f t="shared" si="191"/>
        <v>0.02</v>
      </c>
      <c r="AA1003">
        <v>459.29</v>
      </c>
      <c r="AB1003">
        <v>0</v>
      </c>
      <c r="AC1003">
        <v>0</v>
      </c>
      <c r="AD1003">
        <v>0</v>
      </c>
      <c r="AE1003">
        <v>459.29</v>
      </c>
      <c r="AF1003">
        <v>0</v>
      </c>
      <c r="AG1003">
        <v>0</v>
      </c>
      <c r="AH1003">
        <v>0</v>
      </c>
      <c r="AI1003">
        <v>1</v>
      </c>
      <c r="AJ1003">
        <v>1</v>
      </c>
      <c r="AK1003">
        <v>1</v>
      </c>
      <c r="AL1003">
        <v>1</v>
      </c>
      <c r="AM1003">
        <v>-2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0.01</v>
      </c>
      <c r="AU1003" t="s">
        <v>205</v>
      </c>
      <c r="AV1003">
        <v>0</v>
      </c>
      <c r="AW1003">
        <v>2</v>
      </c>
      <c r="AX1003">
        <v>150198689</v>
      </c>
      <c r="AY1003">
        <v>1</v>
      </c>
      <c r="AZ1003">
        <v>0</v>
      </c>
      <c r="BA1003">
        <v>1003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V1003">
        <v>0</v>
      </c>
      <c r="CW1003">
        <v>0</v>
      </c>
      <c r="CX1003">
        <f>ROUND(Y1003*Source!I1114,9)</f>
        <v>0.1</v>
      </c>
      <c r="CY1003">
        <f t="shared" si="194"/>
        <v>459.29</v>
      </c>
      <c r="CZ1003">
        <f t="shared" si="195"/>
        <v>459.29</v>
      </c>
      <c r="DA1003">
        <f t="shared" si="196"/>
        <v>1</v>
      </c>
      <c r="DB1003">
        <f t="shared" si="192"/>
        <v>9.18</v>
      </c>
      <c r="DC1003">
        <f t="shared" si="193"/>
        <v>0</v>
      </c>
      <c r="DD1003" t="s">
        <v>3</v>
      </c>
      <c r="DE1003" t="s">
        <v>3</v>
      </c>
      <c r="DF1003">
        <f t="shared" si="184"/>
        <v>45.93</v>
      </c>
      <c r="DG1003">
        <f t="shared" si="185"/>
        <v>0</v>
      </c>
      <c r="DH1003">
        <f t="shared" si="186"/>
        <v>0</v>
      </c>
      <c r="DI1003">
        <f t="shared" si="187"/>
        <v>0</v>
      </c>
      <c r="DJ1003">
        <f t="shared" si="197"/>
        <v>45.93</v>
      </c>
      <c r="DK1003">
        <v>0</v>
      </c>
      <c r="DL1003" t="s">
        <v>3</v>
      </c>
      <c r="DM1003">
        <v>0</v>
      </c>
      <c r="DN1003" t="s">
        <v>3</v>
      </c>
      <c r="DO1003">
        <v>0</v>
      </c>
    </row>
    <row r="1004" spans="1:119" x14ac:dyDescent="0.2">
      <c r="A1004">
        <f>ROW(Source!A1114)</f>
        <v>1114</v>
      </c>
      <c r="B1004">
        <v>150194011</v>
      </c>
      <c r="C1004">
        <v>150198675</v>
      </c>
      <c r="D1004">
        <v>75170992</v>
      </c>
      <c r="E1004">
        <v>35</v>
      </c>
      <c r="F1004">
        <v>1</v>
      </c>
      <c r="G1004">
        <v>35</v>
      </c>
      <c r="H1004">
        <v>3</v>
      </c>
      <c r="I1004" t="s">
        <v>774</v>
      </c>
      <c r="J1004" t="s">
        <v>3</v>
      </c>
      <c r="K1004" t="s">
        <v>776</v>
      </c>
      <c r="L1004">
        <v>1346</v>
      </c>
      <c r="N1004">
        <v>1009</v>
      </c>
      <c r="O1004" t="s">
        <v>741</v>
      </c>
      <c r="P1004" t="s">
        <v>741</v>
      </c>
      <c r="Q1004">
        <v>1</v>
      </c>
      <c r="W1004">
        <v>0</v>
      </c>
      <c r="X1004">
        <v>-1659956746</v>
      </c>
      <c r="Y1004">
        <f t="shared" si="191"/>
        <v>7.5999999999999998E-2</v>
      </c>
      <c r="AA1004">
        <v>95.07</v>
      </c>
      <c r="AB1004">
        <v>0</v>
      </c>
      <c r="AC1004">
        <v>0</v>
      </c>
      <c r="AD1004">
        <v>0</v>
      </c>
      <c r="AE1004">
        <v>95.071079999999995</v>
      </c>
      <c r="AF1004">
        <v>0</v>
      </c>
      <c r="AG1004">
        <v>0</v>
      </c>
      <c r="AH1004">
        <v>0</v>
      </c>
      <c r="AI1004">
        <v>1</v>
      </c>
      <c r="AJ1004">
        <v>1</v>
      </c>
      <c r="AK1004">
        <v>1</v>
      </c>
      <c r="AL1004">
        <v>1</v>
      </c>
      <c r="AM1004">
        <v>-2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3</v>
      </c>
      <c r="AT1004">
        <v>3.7999999999999999E-2</v>
      </c>
      <c r="AU1004" t="s">
        <v>205</v>
      </c>
      <c r="AV1004">
        <v>0</v>
      </c>
      <c r="AW1004">
        <v>2</v>
      </c>
      <c r="AX1004">
        <v>150198691</v>
      </c>
      <c r="AY1004">
        <v>1</v>
      </c>
      <c r="AZ1004">
        <v>0</v>
      </c>
      <c r="BA1004">
        <v>1004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V1004">
        <v>0</v>
      </c>
      <c r="CW1004">
        <v>0</v>
      </c>
      <c r="CX1004">
        <f>ROUND(Y1004*Source!I1114,9)</f>
        <v>0.38</v>
      </c>
      <c r="CY1004">
        <f t="shared" si="194"/>
        <v>95.07</v>
      </c>
      <c r="CZ1004">
        <f t="shared" si="195"/>
        <v>95.071079999999995</v>
      </c>
      <c r="DA1004">
        <f t="shared" si="196"/>
        <v>1</v>
      </c>
      <c r="DB1004">
        <f t="shared" si="192"/>
        <v>7.22</v>
      </c>
      <c r="DC1004">
        <f t="shared" si="193"/>
        <v>0</v>
      </c>
      <c r="DD1004" t="s">
        <v>3</v>
      </c>
      <c r="DE1004" t="s">
        <v>3</v>
      </c>
      <c r="DF1004">
        <f t="shared" si="184"/>
        <v>36.130000000000003</v>
      </c>
      <c r="DG1004">
        <f t="shared" si="185"/>
        <v>0</v>
      </c>
      <c r="DH1004">
        <f t="shared" si="186"/>
        <v>0</v>
      </c>
      <c r="DI1004">
        <f t="shared" si="187"/>
        <v>0</v>
      </c>
      <c r="DJ1004">
        <f t="shared" si="197"/>
        <v>36.130000000000003</v>
      </c>
      <c r="DK1004">
        <v>0</v>
      </c>
      <c r="DL1004" t="s">
        <v>3</v>
      </c>
      <c r="DM1004">
        <v>0</v>
      </c>
      <c r="DN1004" t="s">
        <v>3</v>
      </c>
      <c r="DO1004">
        <v>0</v>
      </c>
    </row>
    <row r="1005" spans="1:119" x14ac:dyDescent="0.2">
      <c r="A1005">
        <f>ROW(Source!A1114)</f>
        <v>1114</v>
      </c>
      <c r="B1005">
        <v>150194011</v>
      </c>
      <c r="C1005">
        <v>150198675</v>
      </c>
      <c r="D1005">
        <v>147296066</v>
      </c>
      <c r="E1005">
        <v>1</v>
      </c>
      <c r="F1005">
        <v>1</v>
      </c>
      <c r="G1005">
        <v>35</v>
      </c>
      <c r="H1005">
        <v>3</v>
      </c>
      <c r="I1005" t="s">
        <v>765</v>
      </c>
      <c r="J1005" t="s">
        <v>841</v>
      </c>
      <c r="K1005" t="s">
        <v>767</v>
      </c>
      <c r="L1005">
        <v>1346</v>
      </c>
      <c r="N1005">
        <v>1009</v>
      </c>
      <c r="O1005" t="s">
        <v>741</v>
      </c>
      <c r="P1005" t="s">
        <v>741</v>
      </c>
      <c r="Q1005">
        <v>1</v>
      </c>
      <c r="W1005">
        <v>0</v>
      </c>
      <c r="X1005">
        <v>1353745394</v>
      </c>
      <c r="Y1005">
        <f t="shared" si="191"/>
        <v>2.5999999999999999E-2</v>
      </c>
      <c r="AA1005">
        <v>137.97</v>
      </c>
      <c r="AB1005">
        <v>0</v>
      </c>
      <c r="AC1005">
        <v>0</v>
      </c>
      <c r="AD1005">
        <v>0</v>
      </c>
      <c r="AE1005">
        <v>137.97</v>
      </c>
      <c r="AF1005">
        <v>0</v>
      </c>
      <c r="AG1005">
        <v>0</v>
      </c>
      <c r="AH1005">
        <v>0</v>
      </c>
      <c r="AI1005">
        <v>1</v>
      </c>
      <c r="AJ1005">
        <v>1</v>
      </c>
      <c r="AK1005">
        <v>1</v>
      </c>
      <c r="AL1005">
        <v>1</v>
      </c>
      <c r="AM1005">
        <v>-2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1.2999999999999999E-2</v>
      </c>
      <c r="AU1005" t="s">
        <v>205</v>
      </c>
      <c r="AV1005">
        <v>0</v>
      </c>
      <c r="AW1005">
        <v>2</v>
      </c>
      <c r="AX1005">
        <v>150198690</v>
      </c>
      <c r="AY1005">
        <v>1</v>
      </c>
      <c r="AZ1005">
        <v>0</v>
      </c>
      <c r="BA1005">
        <v>1005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V1005">
        <v>0</v>
      </c>
      <c r="CW1005">
        <v>0</v>
      </c>
      <c r="CX1005">
        <f>ROUND(Y1005*Source!I1114,9)</f>
        <v>0.13</v>
      </c>
      <c r="CY1005">
        <f t="shared" si="194"/>
        <v>137.97</v>
      </c>
      <c r="CZ1005">
        <f t="shared" si="195"/>
        <v>137.97</v>
      </c>
      <c r="DA1005">
        <f t="shared" si="196"/>
        <v>1</v>
      </c>
      <c r="DB1005">
        <f t="shared" si="192"/>
        <v>3.58</v>
      </c>
      <c r="DC1005">
        <f t="shared" si="193"/>
        <v>0</v>
      </c>
      <c r="DD1005" t="s">
        <v>3</v>
      </c>
      <c r="DE1005" t="s">
        <v>3</v>
      </c>
      <c r="DF1005">
        <f t="shared" si="184"/>
        <v>17.940000000000001</v>
      </c>
      <c r="DG1005">
        <f t="shared" si="185"/>
        <v>0</v>
      </c>
      <c r="DH1005">
        <f t="shared" si="186"/>
        <v>0</v>
      </c>
      <c r="DI1005">
        <f t="shared" si="187"/>
        <v>0</v>
      </c>
      <c r="DJ1005">
        <f t="shared" si="197"/>
        <v>17.940000000000001</v>
      </c>
      <c r="DK1005">
        <v>0</v>
      </c>
      <c r="DL1005" t="s">
        <v>3</v>
      </c>
      <c r="DM1005">
        <v>0</v>
      </c>
      <c r="DN1005" t="s">
        <v>3</v>
      </c>
      <c r="DO1005">
        <v>0</v>
      </c>
    </row>
    <row r="1006" spans="1:119" x14ac:dyDescent="0.2">
      <c r="A1006">
        <f>ROW(Source!A1115)</f>
        <v>1115</v>
      </c>
      <c r="B1006">
        <v>150194011</v>
      </c>
      <c r="C1006">
        <v>150262394</v>
      </c>
      <c r="D1006">
        <v>147282019</v>
      </c>
      <c r="E1006">
        <v>35</v>
      </c>
      <c r="F1006">
        <v>1</v>
      </c>
      <c r="G1006">
        <v>35</v>
      </c>
      <c r="H1006">
        <v>1</v>
      </c>
      <c r="I1006" t="s">
        <v>727</v>
      </c>
      <c r="J1006" t="s">
        <v>3</v>
      </c>
      <c r="K1006" t="s">
        <v>728</v>
      </c>
      <c r="L1006">
        <v>1191</v>
      </c>
      <c r="N1006">
        <v>1013</v>
      </c>
      <c r="O1006" t="s">
        <v>729</v>
      </c>
      <c r="P1006" t="s">
        <v>729</v>
      </c>
      <c r="Q1006">
        <v>1</v>
      </c>
      <c r="W1006">
        <v>0</v>
      </c>
      <c r="X1006">
        <v>476480486</v>
      </c>
      <c r="Y1006">
        <f t="shared" ref="Y1006:Y1013" si="198">(AT1006*4)</f>
        <v>1.72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1</v>
      </c>
      <c r="AJ1006">
        <v>1</v>
      </c>
      <c r="AK1006">
        <v>1</v>
      </c>
      <c r="AL1006">
        <v>1</v>
      </c>
      <c r="AM1006">
        <v>-2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0.43</v>
      </c>
      <c r="AU1006" t="s">
        <v>196</v>
      </c>
      <c r="AV1006">
        <v>1</v>
      </c>
      <c r="AW1006">
        <v>2</v>
      </c>
      <c r="AX1006">
        <v>150262403</v>
      </c>
      <c r="AY1006">
        <v>1</v>
      </c>
      <c r="AZ1006">
        <v>0</v>
      </c>
      <c r="BA1006">
        <v>1006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U1006">
        <f>ROUND(AT1006*Source!I1115*AH1006*AL1006,2)</f>
        <v>0</v>
      </c>
      <c r="CV1006">
        <f>ROUND(Y1006*Source!I1115,9)</f>
        <v>25.8</v>
      </c>
      <c r="CW1006">
        <v>0</v>
      </c>
      <c r="CX1006">
        <f>ROUND(Y1006*Source!I1115,9)</f>
        <v>25.8</v>
      </c>
      <c r="CY1006">
        <f>AD1006</f>
        <v>0</v>
      </c>
      <c r="CZ1006">
        <f>AH1006</f>
        <v>0</v>
      </c>
      <c r="DA1006">
        <f>AL1006</f>
        <v>1</v>
      </c>
      <c r="DB1006">
        <f t="shared" ref="DB1006:DB1013" si="199">ROUND((ROUND(AT1006*CZ1006,2)*4),6)</f>
        <v>0</v>
      </c>
      <c r="DC1006">
        <f t="shared" ref="DC1006:DC1013" si="200">ROUND((ROUND(AT1006*AG1006,2)*4),6)</f>
        <v>0</v>
      </c>
      <c r="DD1006" t="s">
        <v>3</v>
      </c>
      <c r="DE1006" t="s">
        <v>3</v>
      </c>
      <c r="DF1006">
        <f t="shared" si="184"/>
        <v>0</v>
      </c>
      <c r="DG1006">
        <f t="shared" si="185"/>
        <v>0</v>
      </c>
      <c r="DH1006">
        <f t="shared" si="186"/>
        <v>0</v>
      </c>
      <c r="DI1006">
        <f t="shared" si="187"/>
        <v>0</v>
      </c>
      <c r="DJ1006">
        <f>DI1006</f>
        <v>0</v>
      </c>
      <c r="DK1006">
        <v>0</v>
      </c>
      <c r="DL1006" t="s">
        <v>3</v>
      </c>
      <c r="DM1006">
        <v>0</v>
      </c>
      <c r="DN1006" t="s">
        <v>3</v>
      </c>
      <c r="DO1006">
        <v>0</v>
      </c>
    </row>
    <row r="1007" spans="1:119" x14ac:dyDescent="0.2">
      <c r="A1007">
        <f>ROW(Source!A1115)</f>
        <v>1115</v>
      </c>
      <c r="B1007">
        <v>150194011</v>
      </c>
      <c r="C1007">
        <v>150262394</v>
      </c>
      <c r="D1007">
        <v>147295400</v>
      </c>
      <c r="E1007">
        <v>1</v>
      </c>
      <c r="F1007">
        <v>1</v>
      </c>
      <c r="G1007">
        <v>35</v>
      </c>
      <c r="H1007">
        <v>2</v>
      </c>
      <c r="I1007" t="s">
        <v>730</v>
      </c>
      <c r="J1007" t="s">
        <v>731</v>
      </c>
      <c r="K1007" t="s">
        <v>732</v>
      </c>
      <c r="L1007">
        <v>1368</v>
      </c>
      <c r="N1007">
        <v>1011</v>
      </c>
      <c r="O1007" t="s">
        <v>733</v>
      </c>
      <c r="P1007" t="s">
        <v>733</v>
      </c>
      <c r="Q1007">
        <v>1</v>
      </c>
      <c r="W1007">
        <v>0</v>
      </c>
      <c r="X1007">
        <v>-1123321947</v>
      </c>
      <c r="Y1007">
        <f t="shared" si="198"/>
        <v>0.52</v>
      </c>
      <c r="AA1007">
        <v>0</v>
      </c>
      <c r="AB1007">
        <v>789.86</v>
      </c>
      <c r="AC1007">
        <v>515.51</v>
      </c>
      <c r="AD1007">
        <v>0</v>
      </c>
      <c r="AE1007">
        <v>0</v>
      </c>
      <c r="AF1007">
        <v>789.86</v>
      </c>
      <c r="AG1007">
        <v>515.51</v>
      </c>
      <c r="AH1007">
        <v>0</v>
      </c>
      <c r="AI1007">
        <v>1</v>
      </c>
      <c r="AJ1007">
        <v>1</v>
      </c>
      <c r="AK1007">
        <v>1</v>
      </c>
      <c r="AL1007">
        <v>1</v>
      </c>
      <c r="AM1007">
        <v>-2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3</v>
      </c>
      <c r="AT1007">
        <v>0.13</v>
      </c>
      <c r="AU1007" t="s">
        <v>196</v>
      </c>
      <c r="AV1007">
        <v>0</v>
      </c>
      <c r="AW1007">
        <v>2</v>
      </c>
      <c r="AX1007">
        <v>150262404</v>
      </c>
      <c r="AY1007">
        <v>1</v>
      </c>
      <c r="AZ1007">
        <v>0</v>
      </c>
      <c r="BA1007">
        <v>1007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V1007">
        <v>0</v>
      </c>
      <c r="CW1007">
        <f>ROUND(Y1007*Source!I1115,9)</f>
        <v>7.8</v>
      </c>
      <c r="CX1007">
        <f>ROUND(Y1007*Source!I1115,9)</f>
        <v>7.8</v>
      </c>
      <c r="CY1007">
        <f>AB1007</f>
        <v>789.86</v>
      </c>
      <c r="CZ1007">
        <f>AF1007</f>
        <v>789.86</v>
      </c>
      <c r="DA1007">
        <f>AJ1007</f>
        <v>1</v>
      </c>
      <c r="DB1007">
        <f t="shared" si="199"/>
        <v>410.72</v>
      </c>
      <c r="DC1007">
        <f t="shared" si="200"/>
        <v>268.08</v>
      </c>
      <c r="DD1007" t="s">
        <v>3</v>
      </c>
      <c r="DE1007" t="s">
        <v>3</v>
      </c>
      <c r="DF1007">
        <f t="shared" si="184"/>
        <v>0</v>
      </c>
      <c r="DG1007">
        <f t="shared" si="185"/>
        <v>6160.91</v>
      </c>
      <c r="DH1007">
        <f t="shared" si="186"/>
        <v>4020.98</v>
      </c>
      <c r="DI1007">
        <f t="shared" si="187"/>
        <v>0</v>
      </c>
      <c r="DJ1007">
        <f>DG1007</f>
        <v>6160.91</v>
      </c>
      <c r="DK1007">
        <v>0</v>
      </c>
      <c r="DL1007" t="s">
        <v>3</v>
      </c>
      <c r="DM1007">
        <v>0</v>
      </c>
      <c r="DN1007" t="s">
        <v>3</v>
      </c>
      <c r="DO1007">
        <v>0</v>
      </c>
    </row>
    <row r="1008" spans="1:119" x14ac:dyDescent="0.2">
      <c r="A1008">
        <f>ROW(Source!A1115)</f>
        <v>1115</v>
      </c>
      <c r="B1008">
        <v>150194011</v>
      </c>
      <c r="C1008">
        <v>150262394</v>
      </c>
      <c r="D1008">
        <v>147297318</v>
      </c>
      <c r="E1008">
        <v>1</v>
      </c>
      <c r="F1008">
        <v>1</v>
      </c>
      <c r="G1008">
        <v>35</v>
      </c>
      <c r="H1008">
        <v>3</v>
      </c>
      <c r="I1008" t="s">
        <v>759</v>
      </c>
      <c r="J1008" t="s">
        <v>760</v>
      </c>
      <c r="K1008" t="s">
        <v>761</v>
      </c>
      <c r="L1008">
        <v>1346</v>
      </c>
      <c r="N1008">
        <v>1009</v>
      </c>
      <c r="O1008" t="s">
        <v>741</v>
      </c>
      <c r="P1008" t="s">
        <v>741</v>
      </c>
      <c r="Q1008">
        <v>1</v>
      </c>
      <c r="W1008">
        <v>0</v>
      </c>
      <c r="X1008">
        <v>1222454159</v>
      </c>
      <c r="Y1008">
        <f t="shared" si="198"/>
        <v>2E-3</v>
      </c>
      <c r="AA1008">
        <v>471.7</v>
      </c>
      <c r="AB1008">
        <v>0</v>
      </c>
      <c r="AC1008">
        <v>0</v>
      </c>
      <c r="AD1008">
        <v>0</v>
      </c>
      <c r="AE1008">
        <v>471.7</v>
      </c>
      <c r="AF1008">
        <v>0</v>
      </c>
      <c r="AG1008">
        <v>0</v>
      </c>
      <c r="AH1008">
        <v>0</v>
      </c>
      <c r="AI1008">
        <v>1</v>
      </c>
      <c r="AJ1008">
        <v>1</v>
      </c>
      <c r="AK1008">
        <v>1</v>
      </c>
      <c r="AL1008">
        <v>1</v>
      </c>
      <c r="AM1008">
        <v>-2</v>
      </c>
      <c r="AN1008">
        <v>0</v>
      </c>
      <c r="AO1008">
        <v>1</v>
      </c>
      <c r="AP1008">
        <v>1</v>
      </c>
      <c r="AQ1008">
        <v>0</v>
      </c>
      <c r="AR1008">
        <v>0</v>
      </c>
      <c r="AS1008" t="s">
        <v>3</v>
      </c>
      <c r="AT1008">
        <v>5.0000000000000001E-4</v>
      </c>
      <c r="AU1008" t="s">
        <v>196</v>
      </c>
      <c r="AV1008">
        <v>0</v>
      </c>
      <c r="AW1008">
        <v>2</v>
      </c>
      <c r="AX1008">
        <v>150262405</v>
      </c>
      <c r="AY1008">
        <v>1</v>
      </c>
      <c r="AZ1008">
        <v>0</v>
      </c>
      <c r="BA1008">
        <v>1008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V1008">
        <v>0</v>
      </c>
      <c r="CW1008">
        <v>0</v>
      </c>
      <c r="CX1008">
        <f>ROUND(Y1008*Source!I1115,9)</f>
        <v>0.03</v>
      </c>
      <c r="CY1008">
        <f t="shared" ref="CY1008:CY1013" si="201">AA1008</f>
        <v>471.7</v>
      </c>
      <c r="CZ1008">
        <f t="shared" ref="CZ1008:CZ1013" si="202">AE1008</f>
        <v>471.7</v>
      </c>
      <c r="DA1008">
        <f t="shared" ref="DA1008:DA1013" si="203">AI1008</f>
        <v>1</v>
      </c>
      <c r="DB1008">
        <f t="shared" si="199"/>
        <v>0.96</v>
      </c>
      <c r="DC1008">
        <f t="shared" si="200"/>
        <v>0</v>
      </c>
      <c r="DD1008" t="s">
        <v>3</v>
      </c>
      <c r="DE1008" t="s">
        <v>3</v>
      </c>
      <c r="DF1008">
        <f t="shared" si="184"/>
        <v>14.15</v>
      </c>
      <c r="DG1008">
        <f t="shared" si="185"/>
        <v>0</v>
      </c>
      <c r="DH1008">
        <f t="shared" si="186"/>
        <v>0</v>
      </c>
      <c r="DI1008">
        <f t="shared" si="187"/>
        <v>0</v>
      </c>
      <c r="DJ1008">
        <f t="shared" ref="DJ1008:DJ1013" si="204">DF1008</f>
        <v>14.15</v>
      </c>
      <c r="DK1008">
        <v>0</v>
      </c>
      <c r="DL1008" t="s">
        <v>3</v>
      </c>
      <c r="DM1008">
        <v>0</v>
      </c>
      <c r="DN1008" t="s">
        <v>3</v>
      </c>
      <c r="DO1008">
        <v>0</v>
      </c>
    </row>
    <row r="1009" spans="1:119" x14ac:dyDescent="0.2">
      <c r="A1009">
        <f>ROW(Source!A1115)</f>
        <v>1115</v>
      </c>
      <c r="B1009">
        <v>150194011</v>
      </c>
      <c r="C1009">
        <v>150262394</v>
      </c>
      <c r="D1009">
        <v>147297361</v>
      </c>
      <c r="E1009">
        <v>1</v>
      </c>
      <c r="F1009">
        <v>1</v>
      </c>
      <c r="G1009">
        <v>35</v>
      </c>
      <c r="H1009">
        <v>3</v>
      </c>
      <c r="I1009" t="s">
        <v>748</v>
      </c>
      <c r="J1009" t="s">
        <v>749</v>
      </c>
      <c r="K1009" t="s">
        <v>750</v>
      </c>
      <c r="L1009">
        <v>1327</v>
      </c>
      <c r="N1009">
        <v>1005</v>
      </c>
      <c r="O1009" t="s">
        <v>751</v>
      </c>
      <c r="P1009" t="s">
        <v>751</v>
      </c>
      <c r="Q1009">
        <v>1</v>
      </c>
      <c r="W1009">
        <v>0</v>
      </c>
      <c r="X1009">
        <v>1402440005</v>
      </c>
      <c r="Y1009">
        <f t="shared" si="198"/>
        <v>0.2</v>
      </c>
      <c r="AA1009">
        <v>48.08</v>
      </c>
      <c r="AB1009">
        <v>0</v>
      </c>
      <c r="AC1009">
        <v>0</v>
      </c>
      <c r="AD1009">
        <v>0</v>
      </c>
      <c r="AE1009">
        <v>48.08</v>
      </c>
      <c r="AF1009">
        <v>0</v>
      </c>
      <c r="AG1009">
        <v>0</v>
      </c>
      <c r="AH1009">
        <v>0</v>
      </c>
      <c r="AI1009">
        <v>1</v>
      </c>
      <c r="AJ1009">
        <v>1</v>
      </c>
      <c r="AK1009">
        <v>1</v>
      </c>
      <c r="AL1009">
        <v>1</v>
      </c>
      <c r="AM1009">
        <v>-2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0.05</v>
      </c>
      <c r="AU1009" t="s">
        <v>196</v>
      </c>
      <c r="AV1009">
        <v>0</v>
      </c>
      <c r="AW1009">
        <v>2</v>
      </c>
      <c r="AX1009">
        <v>150262406</v>
      </c>
      <c r="AY1009">
        <v>1</v>
      </c>
      <c r="AZ1009">
        <v>0</v>
      </c>
      <c r="BA1009">
        <v>1009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V1009">
        <v>0</v>
      </c>
      <c r="CW1009">
        <v>0</v>
      </c>
      <c r="CX1009">
        <f>ROUND(Y1009*Source!I1115,9)</f>
        <v>3</v>
      </c>
      <c r="CY1009">
        <f t="shared" si="201"/>
        <v>48.08</v>
      </c>
      <c r="CZ1009">
        <f t="shared" si="202"/>
        <v>48.08</v>
      </c>
      <c r="DA1009">
        <f t="shared" si="203"/>
        <v>1</v>
      </c>
      <c r="DB1009">
        <f t="shared" si="199"/>
        <v>9.6</v>
      </c>
      <c r="DC1009">
        <f t="shared" si="200"/>
        <v>0</v>
      </c>
      <c r="DD1009" t="s">
        <v>3</v>
      </c>
      <c r="DE1009" t="s">
        <v>3</v>
      </c>
      <c r="DF1009">
        <f t="shared" si="184"/>
        <v>144.24</v>
      </c>
      <c r="DG1009">
        <f t="shared" si="185"/>
        <v>0</v>
      </c>
      <c r="DH1009">
        <f t="shared" si="186"/>
        <v>0</v>
      </c>
      <c r="DI1009">
        <f t="shared" si="187"/>
        <v>0</v>
      </c>
      <c r="DJ1009">
        <f t="shared" si="204"/>
        <v>144.24</v>
      </c>
      <c r="DK1009">
        <v>0</v>
      </c>
      <c r="DL1009" t="s">
        <v>3</v>
      </c>
      <c r="DM1009">
        <v>0</v>
      </c>
      <c r="DN1009" t="s">
        <v>3</v>
      </c>
      <c r="DO1009">
        <v>0</v>
      </c>
    </row>
    <row r="1010" spans="1:119" x14ac:dyDescent="0.2">
      <c r="A1010">
        <f>ROW(Source!A1115)</f>
        <v>1115</v>
      </c>
      <c r="B1010">
        <v>150194011</v>
      </c>
      <c r="C1010">
        <v>150262394</v>
      </c>
      <c r="D1010">
        <v>147297367</v>
      </c>
      <c r="E1010">
        <v>1</v>
      </c>
      <c r="F1010">
        <v>1</v>
      </c>
      <c r="G1010">
        <v>35</v>
      </c>
      <c r="H1010">
        <v>3</v>
      </c>
      <c r="I1010" t="s">
        <v>752</v>
      </c>
      <c r="J1010" t="s">
        <v>753</v>
      </c>
      <c r="K1010" t="s">
        <v>754</v>
      </c>
      <c r="L1010">
        <v>1346</v>
      </c>
      <c r="N1010">
        <v>1009</v>
      </c>
      <c r="O1010" t="s">
        <v>741</v>
      </c>
      <c r="P1010" t="s">
        <v>741</v>
      </c>
      <c r="Q1010">
        <v>1</v>
      </c>
      <c r="W1010">
        <v>0</v>
      </c>
      <c r="X1010">
        <v>-20334964</v>
      </c>
      <c r="Y1010">
        <f t="shared" si="198"/>
        <v>0.2</v>
      </c>
      <c r="AA1010">
        <v>29.29</v>
      </c>
      <c r="AB1010">
        <v>0</v>
      </c>
      <c r="AC1010">
        <v>0</v>
      </c>
      <c r="AD1010">
        <v>0</v>
      </c>
      <c r="AE1010">
        <v>29.29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1</v>
      </c>
      <c r="AL1010">
        <v>1</v>
      </c>
      <c r="AM1010">
        <v>-2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0.05</v>
      </c>
      <c r="AU1010" t="s">
        <v>196</v>
      </c>
      <c r="AV1010">
        <v>0</v>
      </c>
      <c r="AW1010">
        <v>2</v>
      </c>
      <c r="AX1010">
        <v>150262407</v>
      </c>
      <c r="AY1010">
        <v>1</v>
      </c>
      <c r="AZ1010">
        <v>0</v>
      </c>
      <c r="BA1010">
        <v>1010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V1010">
        <v>0</v>
      </c>
      <c r="CW1010">
        <v>0</v>
      </c>
      <c r="CX1010">
        <f>ROUND(Y1010*Source!I1115,9)</f>
        <v>3</v>
      </c>
      <c r="CY1010">
        <f t="shared" si="201"/>
        <v>29.29</v>
      </c>
      <c r="CZ1010">
        <f t="shared" si="202"/>
        <v>29.29</v>
      </c>
      <c r="DA1010">
        <f t="shared" si="203"/>
        <v>1</v>
      </c>
      <c r="DB1010">
        <f t="shared" si="199"/>
        <v>5.84</v>
      </c>
      <c r="DC1010">
        <f t="shared" si="200"/>
        <v>0</v>
      </c>
      <c r="DD1010" t="s">
        <v>3</v>
      </c>
      <c r="DE1010" t="s">
        <v>3</v>
      </c>
      <c r="DF1010">
        <f t="shared" si="184"/>
        <v>87.87</v>
      </c>
      <c r="DG1010">
        <f t="shared" si="185"/>
        <v>0</v>
      </c>
      <c r="DH1010">
        <f t="shared" si="186"/>
        <v>0</v>
      </c>
      <c r="DI1010">
        <f t="shared" si="187"/>
        <v>0</v>
      </c>
      <c r="DJ1010">
        <f t="shared" si="204"/>
        <v>87.87</v>
      </c>
      <c r="DK1010">
        <v>0</v>
      </c>
      <c r="DL1010" t="s">
        <v>3</v>
      </c>
      <c r="DM1010">
        <v>0</v>
      </c>
      <c r="DN1010" t="s">
        <v>3</v>
      </c>
      <c r="DO1010">
        <v>0</v>
      </c>
    </row>
    <row r="1011" spans="1:119" x14ac:dyDescent="0.2">
      <c r="A1011">
        <f>ROW(Source!A1115)</f>
        <v>1115</v>
      </c>
      <c r="B1011">
        <v>150194011</v>
      </c>
      <c r="C1011">
        <v>150262394</v>
      </c>
      <c r="D1011">
        <v>147297493</v>
      </c>
      <c r="E1011">
        <v>1</v>
      </c>
      <c r="F1011">
        <v>1</v>
      </c>
      <c r="G1011">
        <v>35</v>
      </c>
      <c r="H1011">
        <v>3</v>
      </c>
      <c r="I1011" t="s">
        <v>768</v>
      </c>
      <c r="J1011" t="s">
        <v>769</v>
      </c>
      <c r="K1011" t="s">
        <v>770</v>
      </c>
      <c r="L1011">
        <v>1346</v>
      </c>
      <c r="N1011">
        <v>1009</v>
      </c>
      <c r="O1011" t="s">
        <v>741</v>
      </c>
      <c r="P1011" t="s">
        <v>741</v>
      </c>
      <c r="Q1011">
        <v>1</v>
      </c>
      <c r="W1011">
        <v>0</v>
      </c>
      <c r="X1011">
        <v>-2071827928</v>
      </c>
      <c r="Y1011">
        <f t="shared" si="198"/>
        <v>2.1999999999999999E-2</v>
      </c>
      <c r="AA1011">
        <v>76.12</v>
      </c>
      <c r="AB1011">
        <v>0</v>
      </c>
      <c r="AC1011">
        <v>0</v>
      </c>
      <c r="AD1011">
        <v>0</v>
      </c>
      <c r="AE1011">
        <v>76.12</v>
      </c>
      <c r="AF1011">
        <v>0</v>
      </c>
      <c r="AG1011">
        <v>0</v>
      </c>
      <c r="AH1011">
        <v>0</v>
      </c>
      <c r="AI1011">
        <v>1</v>
      </c>
      <c r="AJ1011">
        <v>1</v>
      </c>
      <c r="AK1011">
        <v>1</v>
      </c>
      <c r="AL1011">
        <v>1</v>
      </c>
      <c r="AM1011">
        <v>-2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5.4999999999999997E-3</v>
      </c>
      <c r="AU1011" t="s">
        <v>196</v>
      </c>
      <c r="AV1011">
        <v>0</v>
      </c>
      <c r="AW1011">
        <v>2</v>
      </c>
      <c r="AX1011">
        <v>150262408</v>
      </c>
      <c r="AY1011">
        <v>1</v>
      </c>
      <c r="AZ1011">
        <v>0</v>
      </c>
      <c r="BA1011">
        <v>1011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V1011">
        <v>0</v>
      </c>
      <c r="CW1011">
        <v>0</v>
      </c>
      <c r="CX1011">
        <f>ROUND(Y1011*Source!I1115,9)</f>
        <v>0.33</v>
      </c>
      <c r="CY1011">
        <f t="shared" si="201"/>
        <v>76.12</v>
      </c>
      <c r="CZ1011">
        <f t="shared" si="202"/>
        <v>76.12</v>
      </c>
      <c r="DA1011">
        <f t="shared" si="203"/>
        <v>1</v>
      </c>
      <c r="DB1011">
        <f t="shared" si="199"/>
        <v>1.68</v>
      </c>
      <c r="DC1011">
        <f t="shared" si="200"/>
        <v>0</v>
      </c>
      <c r="DD1011" t="s">
        <v>3</v>
      </c>
      <c r="DE1011" t="s">
        <v>3</v>
      </c>
      <c r="DF1011">
        <f t="shared" si="184"/>
        <v>25.12</v>
      </c>
      <c r="DG1011">
        <f t="shared" si="185"/>
        <v>0</v>
      </c>
      <c r="DH1011">
        <f t="shared" si="186"/>
        <v>0</v>
      </c>
      <c r="DI1011">
        <f t="shared" si="187"/>
        <v>0</v>
      </c>
      <c r="DJ1011">
        <f t="shared" si="204"/>
        <v>25.12</v>
      </c>
      <c r="DK1011">
        <v>0</v>
      </c>
      <c r="DL1011" t="s">
        <v>3</v>
      </c>
      <c r="DM1011">
        <v>0</v>
      </c>
      <c r="DN1011" t="s">
        <v>3</v>
      </c>
      <c r="DO1011">
        <v>0</v>
      </c>
    </row>
    <row r="1012" spans="1:119" x14ac:dyDescent="0.2">
      <c r="A1012">
        <f>ROW(Source!A1115)</f>
        <v>1115</v>
      </c>
      <c r="B1012">
        <v>150194011</v>
      </c>
      <c r="C1012">
        <v>150262394</v>
      </c>
      <c r="D1012">
        <v>147297929</v>
      </c>
      <c r="E1012">
        <v>1</v>
      </c>
      <c r="F1012">
        <v>1</v>
      </c>
      <c r="G1012">
        <v>35</v>
      </c>
      <c r="H1012">
        <v>3</v>
      </c>
      <c r="I1012" t="s">
        <v>771</v>
      </c>
      <c r="J1012" t="s">
        <v>772</v>
      </c>
      <c r="K1012" t="s">
        <v>773</v>
      </c>
      <c r="L1012">
        <v>1327</v>
      </c>
      <c r="N1012">
        <v>1005</v>
      </c>
      <c r="O1012" t="s">
        <v>751</v>
      </c>
      <c r="P1012" t="s">
        <v>751</v>
      </c>
      <c r="Q1012">
        <v>1</v>
      </c>
      <c r="W1012">
        <v>0</v>
      </c>
      <c r="X1012">
        <v>-1773913456</v>
      </c>
      <c r="Y1012">
        <f t="shared" si="198"/>
        <v>0.04</v>
      </c>
      <c r="AA1012">
        <v>459.29</v>
      </c>
      <c r="AB1012">
        <v>0</v>
      </c>
      <c r="AC1012">
        <v>0</v>
      </c>
      <c r="AD1012">
        <v>0</v>
      </c>
      <c r="AE1012">
        <v>459.29</v>
      </c>
      <c r="AF1012">
        <v>0</v>
      </c>
      <c r="AG1012">
        <v>0</v>
      </c>
      <c r="AH1012">
        <v>0</v>
      </c>
      <c r="AI1012">
        <v>1</v>
      </c>
      <c r="AJ1012">
        <v>1</v>
      </c>
      <c r="AK1012">
        <v>1</v>
      </c>
      <c r="AL1012">
        <v>1</v>
      </c>
      <c r="AM1012">
        <v>-2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0.01</v>
      </c>
      <c r="AU1012" t="s">
        <v>196</v>
      </c>
      <c r="AV1012">
        <v>0</v>
      </c>
      <c r="AW1012">
        <v>2</v>
      </c>
      <c r="AX1012">
        <v>150262409</v>
      </c>
      <c r="AY1012">
        <v>1</v>
      </c>
      <c r="AZ1012">
        <v>0</v>
      </c>
      <c r="BA1012">
        <v>1012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V1012">
        <v>0</v>
      </c>
      <c r="CW1012">
        <v>0</v>
      </c>
      <c r="CX1012">
        <f>ROUND(Y1012*Source!I1115,9)</f>
        <v>0.6</v>
      </c>
      <c r="CY1012">
        <f t="shared" si="201"/>
        <v>459.29</v>
      </c>
      <c r="CZ1012">
        <f t="shared" si="202"/>
        <v>459.29</v>
      </c>
      <c r="DA1012">
        <f t="shared" si="203"/>
        <v>1</v>
      </c>
      <c r="DB1012">
        <f t="shared" si="199"/>
        <v>18.36</v>
      </c>
      <c r="DC1012">
        <f t="shared" si="200"/>
        <v>0</v>
      </c>
      <c r="DD1012" t="s">
        <v>3</v>
      </c>
      <c r="DE1012" t="s">
        <v>3</v>
      </c>
      <c r="DF1012">
        <f t="shared" si="184"/>
        <v>275.57</v>
      </c>
      <c r="DG1012">
        <f t="shared" si="185"/>
        <v>0</v>
      </c>
      <c r="DH1012">
        <f t="shared" si="186"/>
        <v>0</v>
      </c>
      <c r="DI1012">
        <f t="shared" si="187"/>
        <v>0</v>
      </c>
      <c r="DJ1012">
        <f t="shared" si="204"/>
        <v>275.57</v>
      </c>
      <c r="DK1012">
        <v>0</v>
      </c>
      <c r="DL1012" t="s">
        <v>3</v>
      </c>
      <c r="DM1012">
        <v>0</v>
      </c>
      <c r="DN1012" t="s">
        <v>3</v>
      </c>
      <c r="DO1012">
        <v>0</v>
      </c>
    </row>
    <row r="1013" spans="1:119" x14ac:dyDescent="0.2">
      <c r="A1013">
        <f>ROW(Source!A1115)</f>
        <v>1115</v>
      </c>
      <c r="B1013">
        <v>150194011</v>
      </c>
      <c r="C1013">
        <v>150262394</v>
      </c>
      <c r="D1013">
        <v>147296066</v>
      </c>
      <c r="E1013">
        <v>1</v>
      </c>
      <c r="F1013">
        <v>1</v>
      </c>
      <c r="G1013">
        <v>35</v>
      </c>
      <c r="H1013">
        <v>3</v>
      </c>
      <c r="I1013" t="s">
        <v>765</v>
      </c>
      <c r="J1013" t="s">
        <v>766</v>
      </c>
      <c r="K1013" t="s">
        <v>767</v>
      </c>
      <c r="L1013">
        <v>1346</v>
      </c>
      <c r="N1013">
        <v>1009</v>
      </c>
      <c r="O1013" t="s">
        <v>741</v>
      </c>
      <c r="P1013" t="s">
        <v>741</v>
      </c>
      <c r="Q1013">
        <v>1</v>
      </c>
      <c r="W1013">
        <v>0</v>
      </c>
      <c r="X1013">
        <v>181517458</v>
      </c>
      <c r="Y1013">
        <f t="shared" si="198"/>
        <v>2E-3</v>
      </c>
      <c r="AA1013">
        <v>137.97</v>
      </c>
      <c r="AB1013">
        <v>0</v>
      </c>
      <c r="AC1013">
        <v>0</v>
      </c>
      <c r="AD1013">
        <v>0</v>
      </c>
      <c r="AE1013">
        <v>137.97</v>
      </c>
      <c r="AF1013">
        <v>0</v>
      </c>
      <c r="AG1013">
        <v>0</v>
      </c>
      <c r="AH1013">
        <v>0</v>
      </c>
      <c r="AI1013">
        <v>1</v>
      </c>
      <c r="AJ1013">
        <v>1</v>
      </c>
      <c r="AK1013">
        <v>1</v>
      </c>
      <c r="AL1013">
        <v>1</v>
      </c>
      <c r="AM1013">
        <v>-2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3</v>
      </c>
      <c r="AT1013">
        <v>5.0000000000000001E-4</v>
      </c>
      <c r="AU1013" t="s">
        <v>196</v>
      </c>
      <c r="AV1013">
        <v>0</v>
      </c>
      <c r="AW1013">
        <v>2</v>
      </c>
      <c r="AX1013">
        <v>150262410</v>
      </c>
      <c r="AY1013">
        <v>1</v>
      </c>
      <c r="AZ1013">
        <v>0</v>
      </c>
      <c r="BA1013">
        <v>1013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V1013">
        <v>0</v>
      </c>
      <c r="CW1013">
        <v>0</v>
      </c>
      <c r="CX1013">
        <f>ROUND(Y1013*Source!I1115,9)</f>
        <v>0.03</v>
      </c>
      <c r="CY1013">
        <f t="shared" si="201"/>
        <v>137.97</v>
      </c>
      <c r="CZ1013">
        <f t="shared" si="202"/>
        <v>137.97</v>
      </c>
      <c r="DA1013">
        <f t="shared" si="203"/>
        <v>1</v>
      </c>
      <c r="DB1013">
        <f t="shared" si="199"/>
        <v>0.28000000000000003</v>
      </c>
      <c r="DC1013">
        <f t="shared" si="200"/>
        <v>0</v>
      </c>
      <c r="DD1013" t="s">
        <v>3</v>
      </c>
      <c r="DE1013" t="s">
        <v>3</v>
      </c>
      <c r="DF1013">
        <f t="shared" si="184"/>
        <v>4.1399999999999997</v>
      </c>
      <c r="DG1013">
        <f t="shared" si="185"/>
        <v>0</v>
      </c>
      <c r="DH1013">
        <f t="shared" si="186"/>
        <v>0</v>
      </c>
      <c r="DI1013">
        <f t="shared" si="187"/>
        <v>0</v>
      </c>
      <c r="DJ1013">
        <f t="shared" si="204"/>
        <v>4.1399999999999997</v>
      </c>
      <c r="DK1013">
        <v>0</v>
      </c>
      <c r="DL1013" t="s">
        <v>3</v>
      </c>
      <c r="DM1013">
        <v>0</v>
      </c>
      <c r="DN1013" t="s">
        <v>3</v>
      </c>
      <c r="DO1013">
        <v>0</v>
      </c>
    </row>
    <row r="1014" spans="1:119" x14ac:dyDescent="0.2">
      <c r="A1014">
        <f>ROW(Source!A1116)</f>
        <v>1116</v>
      </c>
      <c r="B1014">
        <v>150194011</v>
      </c>
      <c r="C1014">
        <v>150198693</v>
      </c>
      <c r="D1014">
        <v>147282019</v>
      </c>
      <c r="E1014">
        <v>35</v>
      </c>
      <c r="F1014">
        <v>1</v>
      </c>
      <c r="G1014">
        <v>35</v>
      </c>
      <c r="H1014">
        <v>1</v>
      </c>
      <c r="I1014" t="s">
        <v>727</v>
      </c>
      <c r="J1014" t="s">
        <v>3</v>
      </c>
      <c r="K1014" t="s">
        <v>728</v>
      </c>
      <c r="L1014">
        <v>1191</v>
      </c>
      <c r="N1014">
        <v>1013</v>
      </c>
      <c r="O1014" t="s">
        <v>729</v>
      </c>
      <c r="P1014" t="s">
        <v>729</v>
      </c>
      <c r="Q1014">
        <v>1</v>
      </c>
      <c r="W1014">
        <v>0</v>
      </c>
      <c r="X1014">
        <v>476480486</v>
      </c>
      <c r="Y1014">
        <f>(AT1014*0.7)</f>
        <v>0.91699999999999993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M1014">
        <v>-2</v>
      </c>
      <c r="AN1014">
        <v>0</v>
      </c>
      <c r="AO1014">
        <v>1</v>
      </c>
      <c r="AP1014">
        <v>1</v>
      </c>
      <c r="AQ1014">
        <v>0</v>
      </c>
      <c r="AR1014">
        <v>0</v>
      </c>
      <c r="AS1014" t="s">
        <v>3</v>
      </c>
      <c r="AT1014">
        <v>1.31</v>
      </c>
      <c r="AU1014" t="s">
        <v>22</v>
      </c>
      <c r="AV1014">
        <v>1</v>
      </c>
      <c r="AW1014">
        <v>2</v>
      </c>
      <c r="AX1014">
        <v>150198698</v>
      </c>
      <c r="AY1014">
        <v>1</v>
      </c>
      <c r="AZ1014">
        <v>2048</v>
      </c>
      <c r="BA1014">
        <v>1014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U1014">
        <f>ROUND(AT1014*Source!I1116*AH1014*AL1014,2)</f>
        <v>0</v>
      </c>
      <c r="CV1014">
        <f>ROUND(Y1014*Source!I1116,9)</f>
        <v>13.755000000000001</v>
      </c>
      <c r="CW1014">
        <v>0</v>
      </c>
      <c r="CX1014">
        <f>ROUND(Y1014*Source!I1116,9)</f>
        <v>13.755000000000001</v>
      </c>
      <c r="CY1014">
        <f>AD1014</f>
        <v>0</v>
      </c>
      <c r="CZ1014">
        <f>AH1014</f>
        <v>0</v>
      </c>
      <c r="DA1014">
        <f>AL1014</f>
        <v>1</v>
      </c>
      <c r="DB1014">
        <f>ROUND((ROUND(AT1014*CZ1014,2)*0.7),6)</f>
        <v>0</v>
      </c>
      <c r="DC1014">
        <f>ROUND((ROUND(AT1014*AG1014,2)*0.7),6)</f>
        <v>0</v>
      </c>
      <c r="DD1014" t="s">
        <v>3</v>
      </c>
      <c r="DE1014" t="s">
        <v>3</v>
      </c>
      <c r="DF1014">
        <f t="shared" si="184"/>
        <v>0</v>
      </c>
      <c r="DG1014">
        <f t="shared" si="185"/>
        <v>0</v>
      </c>
      <c r="DH1014">
        <f t="shared" si="186"/>
        <v>0</v>
      </c>
      <c r="DI1014">
        <f t="shared" si="187"/>
        <v>0</v>
      </c>
      <c r="DJ1014">
        <f>DI1014</f>
        <v>0</v>
      </c>
      <c r="DK1014">
        <v>0</v>
      </c>
      <c r="DL1014" t="s">
        <v>3</v>
      </c>
      <c r="DM1014">
        <v>0</v>
      </c>
      <c r="DN1014" t="s">
        <v>3</v>
      </c>
      <c r="DO1014">
        <v>0</v>
      </c>
    </row>
    <row r="1015" spans="1:119" x14ac:dyDescent="0.2">
      <c r="A1015">
        <f>ROW(Source!A1116)</f>
        <v>1116</v>
      </c>
      <c r="B1015">
        <v>150194011</v>
      </c>
      <c r="C1015">
        <v>150198693</v>
      </c>
      <c r="D1015">
        <v>147295400</v>
      </c>
      <c r="E1015">
        <v>1</v>
      </c>
      <c r="F1015">
        <v>1</v>
      </c>
      <c r="G1015">
        <v>35</v>
      </c>
      <c r="H1015">
        <v>2</v>
      </c>
      <c r="I1015" t="s">
        <v>730</v>
      </c>
      <c r="J1015" t="s">
        <v>829</v>
      </c>
      <c r="K1015" t="s">
        <v>732</v>
      </c>
      <c r="L1015">
        <v>1368</v>
      </c>
      <c r="N1015">
        <v>1011</v>
      </c>
      <c r="O1015" t="s">
        <v>733</v>
      </c>
      <c r="P1015" t="s">
        <v>733</v>
      </c>
      <c r="Q1015">
        <v>1</v>
      </c>
      <c r="W1015">
        <v>0</v>
      </c>
      <c r="X1015">
        <v>-253528126</v>
      </c>
      <c r="Y1015">
        <f>(AT1015*0.7)</f>
        <v>4.9000000000000002E-2</v>
      </c>
      <c r="AA1015">
        <v>0</v>
      </c>
      <c r="AB1015">
        <v>789.86</v>
      </c>
      <c r="AC1015">
        <v>515.51</v>
      </c>
      <c r="AD1015">
        <v>0</v>
      </c>
      <c r="AE1015">
        <v>0</v>
      </c>
      <c r="AF1015">
        <v>789.86</v>
      </c>
      <c r="AG1015">
        <v>515.51</v>
      </c>
      <c r="AH1015">
        <v>0</v>
      </c>
      <c r="AI1015">
        <v>1</v>
      </c>
      <c r="AJ1015">
        <v>1</v>
      </c>
      <c r="AK1015">
        <v>1</v>
      </c>
      <c r="AL1015">
        <v>1</v>
      </c>
      <c r="AM1015">
        <v>-2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3</v>
      </c>
      <c r="AT1015">
        <v>7.0000000000000007E-2</v>
      </c>
      <c r="AU1015" t="s">
        <v>22</v>
      </c>
      <c r="AV1015">
        <v>0</v>
      </c>
      <c r="AW1015">
        <v>2</v>
      </c>
      <c r="AX1015">
        <v>150198699</v>
      </c>
      <c r="AY1015">
        <v>1</v>
      </c>
      <c r="AZ1015">
        <v>0</v>
      </c>
      <c r="BA1015">
        <v>1015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V1015">
        <v>0</v>
      </c>
      <c r="CW1015">
        <f>ROUND(Y1015*Source!I1116,9)</f>
        <v>0.73499999999999999</v>
      </c>
      <c r="CX1015">
        <f>ROUND(Y1015*Source!I1116,9)</f>
        <v>0.73499999999999999</v>
      </c>
      <c r="CY1015">
        <f>AB1015</f>
        <v>789.86</v>
      </c>
      <c r="CZ1015">
        <f>AF1015</f>
        <v>789.86</v>
      </c>
      <c r="DA1015">
        <f>AJ1015</f>
        <v>1</v>
      </c>
      <c r="DB1015">
        <f>ROUND((ROUND(AT1015*CZ1015,2)*0.7),6)</f>
        <v>38.703000000000003</v>
      </c>
      <c r="DC1015">
        <f>ROUND((ROUND(AT1015*AG1015,2)*0.7),6)</f>
        <v>25.263000000000002</v>
      </c>
      <c r="DD1015" t="s">
        <v>3</v>
      </c>
      <c r="DE1015" t="s">
        <v>3</v>
      </c>
      <c r="DF1015">
        <f t="shared" si="184"/>
        <v>0</v>
      </c>
      <c r="DG1015">
        <f t="shared" si="185"/>
        <v>580.54999999999995</v>
      </c>
      <c r="DH1015">
        <f t="shared" si="186"/>
        <v>378.9</v>
      </c>
      <c r="DI1015">
        <f t="shared" si="187"/>
        <v>0</v>
      </c>
      <c r="DJ1015">
        <f>DG1015</f>
        <v>580.54999999999995</v>
      </c>
      <c r="DK1015">
        <v>0</v>
      </c>
      <c r="DL1015" t="s">
        <v>3</v>
      </c>
      <c r="DM1015">
        <v>0</v>
      </c>
      <c r="DN1015" t="s">
        <v>3</v>
      </c>
      <c r="DO1015">
        <v>0</v>
      </c>
    </row>
    <row r="1016" spans="1:119" x14ac:dyDescent="0.2">
      <c r="A1016">
        <f>ROW(Source!A1116)</f>
        <v>1116</v>
      </c>
      <c r="B1016">
        <v>150194011</v>
      </c>
      <c r="C1016">
        <v>150198693</v>
      </c>
      <c r="D1016">
        <v>147297318</v>
      </c>
      <c r="E1016">
        <v>1</v>
      </c>
      <c r="F1016">
        <v>1</v>
      </c>
      <c r="G1016">
        <v>35</v>
      </c>
      <c r="H1016">
        <v>3</v>
      </c>
      <c r="I1016" t="s">
        <v>759</v>
      </c>
      <c r="J1016" t="s">
        <v>839</v>
      </c>
      <c r="K1016" t="s">
        <v>761</v>
      </c>
      <c r="L1016">
        <v>1346</v>
      </c>
      <c r="N1016">
        <v>1009</v>
      </c>
      <c r="O1016" t="s">
        <v>741</v>
      </c>
      <c r="P1016" t="s">
        <v>741</v>
      </c>
      <c r="Q1016">
        <v>1</v>
      </c>
      <c r="W1016">
        <v>0</v>
      </c>
      <c r="X1016">
        <v>87370728</v>
      </c>
      <c r="Y1016">
        <f>(AT1016*1)</f>
        <v>2.0000000000000002E-5</v>
      </c>
      <c r="AA1016">
        <v>471.7</v>
      </c>
      <c r="AB1016">
        <v>0</v>
      </c>
      <c r="AC1016">
        <v>0</v>
      </c>
      <c r="AD1016">
        <v>0</v>
      </c>
      <c r="AE1016">
        <v>471.7</v>
      </c>
      <c r="AF1016">
        <v>0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M1016">
        <v>-2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3</v>
      </c>
      <c r="AT1016">
        <v>2.0000000000000002E-5</v>
      </c>
      <c r="AU1016" t="s">
        <v>21</v>
      </c>
      <c r="AV1016">
        <v>0</v>
      </c>
      <c r="AW1016">
        <v>2</v>
      </c>
      <c r="AX1016">
        <v>150198700</v>
      </c>
      <c r="AY1016">
        <v>1</v>
      </c>
      <c r="AZ1016">
        <v>0</v>
      </c>
      <c r="BA1016">
        <v>1016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V1016">
        <v>0</v>
      </c>
      <c r="CW1016">
        <v>0</v>
      </c>
      <c r="CX1016">
        <f>ROUND(Y1016*Source!I1116,9)</f>
        <v>2.9999999999999997E-4</v>
      </c>
      <c r="CY1016">
        <f>AA1016</f>
        <v>471.7</v>
      </c>
      <c r="CZ1016">
        <f>AE1016</f>
        <v>471.7</v>
      </c>
      <c r="DA1016">
        <f>AI1016</f>
        <v>1</v>
      </c>
      <c r="DB1016">
        <f>ROUND((ROUND(AT1016*CZ1016,2)*1),6)</f>
        <v>0.01</v>
      </c>
      <c r="DC1016">
        <f>ROUND((ROUND(AT1016*AG1016,2)*1),6)</f>
        <v>0</v>
      </c>
      <c r="DD1016" t="s">
        <v>3</v>
      </c>
      <c r="DE1016" t="s">
        <v>3</v>
      </c>
      <c r="DF1016">
        <f t="shared" si="184"/>
        <v>0.14000000000000001</v>
      </c>
      <c r="DG1016">
        <f t="shared" si="185"/>
        <v>0</v>
      </c>
      <c r="DH1016">
        <f t="shared" si="186"/>
        <v>0</v>
      </c>
      <c r="DI1016">
        <f t="shared" si="187"/>
        <v>0</v>
      </c>
      <c r="DJ1016">
        <f>DF1016</f>
        <v>0.14000000000000001</v>
      </c>
      <c r="DK1016">
        <v>0</v>
      </c>
      <c r="DL1016" t="s">
        <v>3</v>
      </c>
      <c r="DM1016">
        <v>0</v>
      </c>
      <c r="DN1016" t="s">
        <v>3</v>
      </c>
      <c r="DO1016">
        <v>0</v>
      </c>
    </row>
    <row r="1017" spans="1:119" x14ac:dyDescent="0.2">
      <c r="A1017">
        <f>ROW(Source!A1116)</f>
        <v>1116</v>
      </c>
      <c r="B1017">
        <v>150194011</v>
      </c>
      <c r="C1017">
        <v>150198693</v>
      </c>
      <c r="D1017">
        <v>147297361</v>
      </c>
      <c r="E1017">
        <v>1</v>
      </c>
      <c r="F1017">
        <v>1</v>
      </c>
      <c r="G1017">
        <v>35</v>
      </c>
      <c r="H1017">
        <v>3</v>
      </c>
      <c r="I1017" t="s">
        <v>748</v>
      </c>
      <c r="J1017" t="s">
        <v>831</v>
      </c>
      <c r="K1017" t="s">
        <v>750</v>
      </c>
      <c r="L1017">
        <v>1327</v>
      </c>
      <c r="N1017">
        <v>1005</v>
      </c>
      <c r="O1017" t="s">
        <v>751</v>
      </c>
      <c r="P1017" t="s">
        <v>751</v>
      </c>
      <c r="Q1017">
        <v>1</v>
      </c>
      <c r="W1017">
        <v>0</v>
      </c>
      <c r="X1017">
        <v>930607803</v>
      </c>
      <c r="Y1017">
        <f>(AT1017*1)</f>
        <v>0.01</v>
      </c>
      <c r="AA1017">
        <v>48.08</v>
      </c>
      <c r="AB1017">
        <v>0</v>
      </c>
      <c r="AC1017">
        <v>0</v>
      </c>
      <c r="AD1017">
        <v>0</v>
      </c>
      <c r="AE1017">
        <v>48.08</v>
      </c>
      <c r="AF1017">
        <v>0</v>
      </c>
      <c r="AG1017">
        <v>0</v>
      </c>
      <c r="AH1017">
        <v>0</v>
      </c>
      <c r="AI1017">
        <v>1</v>
      </c>
      <c r="AJ1017">
        <v>1</v>
      </c>
      <c r="AK1017">
        <v>1</v>
      </c>
      <c r="AL1017">
        <v>1</v>
      </c>
      <c r="AM1017">
        <v>-2</v>
      </c>
      <c r="AN1017">
        <v>0</v>
      </c>
      <c r="AO1017">
        <v>1</v>
      </c>
      <c r="AP1017">
        <v>1</v>
      </c>
      <c r="AQ1017">
        <v>0</v>
      </c>
      <c r="AR1017">
        <v>0</v>
      </c>
      <c r="AS1017" t="s">
        <v>3</v>
      </c>
      <c r="AT1017">
        <v>0.01</v>
      </c>
      <c r="AU1017" t="s">
        <v>21</v>
      </c>
      <c r="AV1017">
        <v>0</v>
      </c>
      <c r="AW1017">
        <v>2</v>
      </c>
      <c r="AX1017">
        <v>150198701</v>
      </c>
      <c r="AY1017">
        <v>1</v>
      </c>
      <c r="AZ1017">
        <v>0</v>
      </c>
      <c r="BA1017">
        <v>1017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V1017">
        <v>0</v>
      </c>
      <c r="CW1017">
        <v>0</v>
      </c>
      <c r="CX1017">
        <f>ROUND(Y1017*Source!I1116,9)</f>
        <v>0.15</v>
      </c>
      <c r="CY1017">
        <f>AA1017</f>
        <v>48.08</v>
      </c>
      <c r="CZ1017">
        <f>AE1017</f>
        <v>48.08</v>
      </c>
      <c r="DA1017">
        <f>AI1017</f>
        <v>1</v>
      </c>
      <c r="DB1017">
        <f>ROUND((ROUND(AT1017*CZ1017,2)*1),6)</f>
        <v>0.48</v>
      </c>
      <c r="DC1017">
        <f>ROUND((ROUND(AT1017*AG1017,2)*1),6)</f>
        <v>0</v>
      </c>
      <c r="DD1017" t="s">
        <v>3</v>
      </c>
      <c r="DE1017" t="s">
        <v>3</v>
      </c>
      <c r="DF1017">
        <f t="shared" si="184"/>
        <v>7.21</v>
      </c>
      <c r="DG1017">
        <f t="shared" si="185"/>
        <v>0</v>
      </c>
      <c r="DH1017">
        <f t="shared" si="186"/>
        <v>0</v>
      </c>
      <c r="DI1017">
        <f t="shared" si="187"/>
        <v>0</v>
      </c>
      <c r="DJ1017">
        <f>DF1017</f>
        <v>7.21</v>
      </c>
      <c r="DK1017">
        <v>0</v>
      </c>
      <c r="DL1017" t="s">
        <v>3</v>
      </c>
      <c r="DM1017">
        <v>0</v>
      </c>
      <c r="DN1017" t="s">
        <v>3</v>
      </c>
      <c r="DO1017">
        <v>0</v>
      </c>
    </row>
    <row r="1018" spans="1:119" x14ac:dyDescent="0.2">
      <c r="A1018">
        <f>ROW(Source!A1117)</f>
        <v>1117</v>
      </c>
      <c r="B1018">
        <v>150194011</v>
      </c>
      <c r="C1018">
        <v>150198703</v>
      </c>
      <c r="D1018">
        <v>147282019</v>
      </c>
      <c r="E1018">
        <v>35</v>
      </c>
      <c r="F1018">
        <v>1</v>
      </c>
      <c r="G1018">
        <v>35</v>
      </c>
      <c r="H1018">
        <v>1</v>
      </c>
      <c r="I1018" t="s">
        <v>727</v>
      </c>
      <c r="J1018" t="s">
        <v>3</v>
      </c>
      <c r="K1018" t="s">
        <v>728</v>
      </c>
      <c r="L1018">
        <v>1191</v>
      </c>
      <c r="N1018">
        <v>1013</v>
      </c>
      <c r="O1018" t="s">
        <v>729</v>
      </c>
      <c r="P1018" t="s">
        <v>729</v>
      </c>
      <c r="Q1018">
        <v>1</v>
      </c>
      <c r="W1018">
        <v>0</v>
      </c>
      <c r="X1018">
        <v>476480486</v>
      </c>
      <c r="Y1018">
        <f>((AT1018*0.75)*11)</f>
        <v>1.8150000000000002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1</v>
      </c>
      <c r="AJ1018">
        <v>1</v>
      </c>
      <c r="AK1018">
        <v>1</v>
      </c>
      <c r="AL1018">
        <v>1</v>
      </c>
      <c r="AM1018">
        <v>-2</v>
      </c>
      <c r="AN1018">
        <v>0</v>
      </c>
      <c r="AO1018">
        <v>1</v>
      </c>
      <c r="AP1018">
        <v>1</v>
      </c>
      <c r="AQ1018">
        <v>0</v>
      </c>
      <c r="AR1018">
        <v>0</v>
      </c>
      <c r="AS1018" t="s">
        <v>3</v>
      </c>
      <c r="AT1018">
        <v>0.22</v>
      </c>
      <c r="AU1018" t="s">
        <v>32</v>
      </c>
      <c r="AV1018">
        <v>1</v>
      </c>
      <c r="AW1018">
        <v>2</v>
      </c>
      <c r="AX1018">
        <v>150198708</v>
      </c>
      <c r="AY1018">
        <v>1</v>
      </c>
      <c r="AZ1018">
        <v>2048</v>
      </c>
      <c r="BA1018">
        <v>1018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U1018">
        <f>ROUND(AT1018*Source!I1117*AH1018*AL1018,2)</f>
        <v>0</v>
      </c>
      <c r="CV1018">
        <f>ROUND(Y1018*Source!I1117,9)</f>
        <v>27.225000000000001</v>
      </c>
      <c r="CW1018">
        <v>0</v>
      </c>
      <c r="CX1018">
        <f>ROUND(Y1018*Source!I1117,9)</f>
        <v>27.225000000000001</v>
      </c>
      <c r="CY1018">
        <f>AD1018</f>
        <v>0</v>
      </c>
      <c r="CZ1018">
        <f>AH1018</f>
        <v>0</v>
      </c>
      <c r="DA1018">
        <f>AL1018</f>
        <v>1</v>
      </c>
      <c r="DB1018">
        <f>ROUND(((ROUND(AT1018*CZ1018,2)*0.75)*11),6)</f>
        <v>0</v>
      </c>
      <c r="DC1018">
        <f>ROUND(((ROUND(AT1018*AG1018,2)*0.75)*11),6)</f>
        <v>0</v>
      </c>
      <c r="DD1018" t="s">
        <v>3</v>
      </c>
      <c r="DE1018" t="s">
        <v>3</v>
      </c>
      <c r="DF1018">
        <f t="shared" si="184"/>
        <v>0</v>
      </c>
      <c r="DG1018">
        <f t="shared" si="185"/>
        <v>0</v>
      </c>
      <c r="DH1018">
        <f t="shared" si="186"/>
        <v>0</v>
      </c>
      <c r="DI1018">
        <f t="shared" si="187"/>
        <v>0</v>
      </c>
      <c r="DJ1018">
        <f>DI1018</f>
        <v>0</v>
      </c>
      <c r="DK1018">
        <v>0</v>
      </c>
      <c r="DL1018" t="s">
        <v>3</v>
      </c>
      <c r="DM1018">
        <v>0</v>
      </c>
      <c r="DN1018" t="s">
        <v>3</v>
      </c>
      <c r="DO1018">
        <v>0</v>
      </c>
    </row>
    <row r="1019" spans="1:119" x14ac:dyDescent="0.2">
      <c r="A1019">
        <f>ROW(Source!A1117)</f>
        <v>1117</v>
      </c>
      <c r="B1019">
        <v>150194011</v>
      </c>
      <c r="C1019">
        <v>150198703</v>
      </c>
      <c r="D1019">
        <v>147295400</v>
      </c>
      <c r="E1019">
        <v>1</v>
      </c>
      <c r="F1019">
        <v>1</v>
      </c>
      <c r="G1019">
        <v>35</v>
      </c>
      <c r="H1019">
        <v>2</v>
      </c>
      <c r="I1019" t="s">
        <v>730</v>
      </c>
      <c r="J1019" t="s">
        <v>829</v>
      </c>
      <c r="K1019" t="s">
        <v>732</v>
      </c>
      <c r="L1019">
        <v>1368</v>
      </c>
      <c r="N1019">
        <v>1011</v>
      </c>
      <c r="O1019" t="s">
        <v>733</v>
      </c>
      <c r="P1019" t="s">
        <v>733</v>
      </c>
      <c r="Q1019">
        <v>1</v>
      </c>
      <c r="W1019">
        <v>0</v>
      </c>
      <c r="X1019">
        <v>-253528126</v>
      </c>
      <c r="Y1019">
        <f>((AT1019*0.75)*11)</f>
        <v>8.249999999999999E-2</v>
      </c>
      <c r="AA1019">
        <v>0</v>
      </c>
      <c r="AB1019">
        <v>789.86</v>
      </c>
      <c r="AC1019">
        <v>515.51</v>
      </c>
      <c r="AD1019">
        <v>0</v>
      </c>
      <c r="AE1019">
        <v>0</v>
      </c>
      <c r="AF1019">
        <v>789.86</v>
      </c>
      <c r="AG1019">
        <v>515.51</v>
      </c>
      <c r="AH1019">
        <v>0</v>
      </c>
      <c r="AI1019">
        <v>1</v>
      </c>
      <c r="AJ1019">
        <v>1</v>
      </c>
      <c r="AK1019">
        <v>1</v>
      </c>
      <c r="AL1019">
        <v>1</v>
      </c>
      <c r="AM1019">
        <v>-2</v>
      </c>
      <c r="AN1019">
        <v>0</v>
      </c>
      <c r="AO1019">
        <v>1</v>
      </c>
      <c r="AP1019">
        <v>1</v>
      </c>
      <c r="AQ1019">
        <v>0</v>
      </c>
      <c r="AR1019">
        <v>0</v>
      </c>
      <c r="AS1019" t="s">
        <v>3</v>
      </c>
      <c r="AT1019">
        <v>0.01</v>
      </c>
      <c r="AU1019" t="s">
        <v>32</v>
      </c>
      <c r="AV1019">
        <v>0</v>
      </c>
      <c r="AW1019">
        <v>2</v>
      </c>
      <c r="AX1019">
        <v>150198709</v>
      </c>
      <c r="AY1019">
        <v>1</v>
      </c>
      <c r="AZ1019">
        <v>2048</v>
      </c>
      <c r="BA1019">
        <v>1019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V1019">
        <v>0</v>
      </c>
      <c r="CW1019">
        <f>ROUND(Y1019*Source!I1117,9)</f>
        <v>1.2375</v>
      </c>
      <c r="CX1019">
        <f>ROUND(Y1019*Source!I1117,9)</f>
        <v>1.2375</v>
      </c>
      <c r="CY1019">
        <f>AB1019</f>
        <v>789.86</v>
      </c>
      <c r="CZ1019">
        <f>AF1019</f>
        <v>789.86</v>
      </c>
      <c r="DA1019">
        <f>AJ1019</f>
        <v>1</v>
      </c>
      <c r="DB1019">
        <f>ROUND(((ROUND(AT1019*CZ1019,2)*0.75)*11),6)</f>
        <v>65.174999999999997</v>
      </c>
      <c r="DC1019">
        <f>ROUND(((ROUND(AT1019*AG1019,2)*0.75)*11),6)</f>
        <v>42.57</v>
      </c>
      <c r="DD1019" t="s">
        <v>3</v>
      </c>
      <c r="DE1019" t="s">
        <v>3</v>
      </c>
      <c r="DF1019">
        <f t="shared" si="184"/>
        <v>0</v>
      </c>
      <c r="DG1019">
        <f t="shared" si="185"/>
        <v>977.45</v>
      </c>
      <c r="DH1019">
        <f t="shared" si="186"/>
        <v>637.94000000000005</v>
      </c>
      <c r="DI1019">
        <f t="shared" si="187"/>
        <v>0</v>
      </c>
      <c r="DJ1019">
        <f>DG1019</f>
        <v>977.45</v>
      </c>
      <c r="DK1019">
        <v>0</v>
      </c>
      <c r="DL1019" t="s">
        <v>3</v>
      </c>
      <c r="DM1019">
        <v>0</v>
      </c>
      <c r="DN1019" t="s">
        <v>3</v>
      </c>
      <c r="DO1019">
        <v>0</v>
      </c>
    </row>
    <row r="1020" spans="1:119" x14ac:dyDescent="0.2">
      <c r="A1020">
        <f>ROW(Source!A1117)</f>
        <v>1117</v>
      </c>
      <c r="B1020">
        <v>150194011</v>
      </c>
      <c r="C1020">
        <v>150198703</v>
      </c>
      <c r="D1020">
        <v>147297318</v>
      </c>
      <c r="E1020">
        <v>1</v>
      </c>
      <c r="F1020">
        <v>1</v>
      </c>
      <c r="G1020">
        <v>35</v>
      </c>
      <c r="H1020">
        <v>3</v>
      </c>
      <c r="I1020" t="s">
        <v>759</v>
      </c>
      <c r="J1020" t="s">
        <v>839</v>
      </c>
      <c r="K1020" t="s">
        <v>761</v>
      </c>
      <c r="L1020">
        <v>1346</v>
      </c>
      <c r="N1020">
        <v>1009</v>
      </c>
      <c r="O1020" t="s">
        <v>741</v>
      </c>
      <c r="P1020" t="s">
        <v>741</v>
      </c>
      <c r="Q1020">
        <v>1</v>
      </c>
      <c r="W1020">
        <v>0</v>
      </c>
      <c r="X1020">
        <v>87370728</v>
      </c>
      <c r="Y1020">
        <f>((AT1020*1)*11)</f>
        <v>2.1999999999999999E-2</v>
      </c>
      <c r="AA1020">
        <v>471.7</v>
      </c>
      <c r="AB1020">
        <v>0</v>
      </c>
      <c r="AC1020">
        <v>0</v>
      </c>
      <c r="AD1020">
        <v>0</v>
      </c>
      <c r="AE1020">
        <v>471.7</v>
      </c>
      <c r="AF1020">
        <v>0</v>
      </c>
      <c r="AG1020">
        <v>0</v>
      </c>
      <c r="AH1020">
        <v>0</v>
      </c>
      <c r="AI1020">
        <v>1</v>
      </c>
      <c r="AJ1020">
        <v>1</v>
      </c>
      <c r="AK1020">
        <v>1</v>
      </c>
      <c r="AL1020">
        <v>1</v>
      </c>
      <c r="AM1020">
        <v>-2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2E-3</v>
      </c>
      <c r="AU1020" t="s">
        <v>31</v>
      </c>
      <c r="AV1020">
        <v>0</v>
      </c>
      <c r="AW1020">
        <v>2</v>
      </c>
      <c r="AX1020">
        <v>150198710</v>
      </c>
      <c r="AY1020">
        <v>1</v>
      </c>
      <c r="AZ1020">
        <v>0</v>
      </c>
      <c r="BA1020">
        <v>1020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V1020">
        <v>0</v>
      </c>
      <c r="CW1020">
        <v>0</v>
      </c>
      <c r="CX1020">
        <f>ROUND(Y1020*Source!I1117,9)</f>
        <v>0.33</v>
      </c>
      <c r="CY1020">
        <f>AA1020</f>
        <v>471.7</v>
      </c>
      <c r="CZ1020">
        <f>AE1020</f>
        <v>471.7</v>
      </c>
      <c r="DA1020">
        <f>AI1020</f>
        <v>1</v>
      </c>
      <c r="DB1020">
        <f>ROUND(((ROUND(AT1020*CZ1020,2)*1)*11),6)</f>
        <v>10.34</v>
      </c>
      <c r="DC1020">
        <f>ROUND(((ROUND(AT1020*AG1020,2)*1)*11),6)</f>
        <v>0</v>
      </c>
      <c r="DD1020" t="s">
        <v>3</v>
      </c>
      <c r="DE1020" t="s">
        <v>3</v>
      </c>
      <c r="DF1020">
        <f t="shared" si="184"/>
        <v>155.66</v>
      </c>
      <c r="DG1020">
        <f t="shared" si="185"/>
        <v>0</v>
      </c>
      <c r="DH1020">
        <f t="shared" si="186"/>
        <v>0</v>
      </c>
      <c r="DI1020">
        <f t="shared" si="187"/>
        <v>0</v>
      </c>
      <c r="DJ1020">
        <f>DF1020</f>
        <v>155.66</v>
      </c>
      <c r="DK1020">
        <v>0</v>
      </c>
      <c r="DL1020" t="s">
        <v>3</v>
      </c>
      <c r="DM1020">
        <v>0</v>
      </c>
      <c r="DN1020" t="s">
        <v>3</v>
      </c>
      <c r="DO1020">
        <v>0</v>
      </c>
    </row>
    <row r="1021" spans="1:119" x14ac:dyDescent="0.2">
      <c r="A1021">
        <f>ROW(Source!A1117)</f>
        <v>1117</v>
      </c>
      <c r="B1021">
        <v>150194011</v>
      </c>
      <c r="C1021">
        <v>150198703</v>
      </c>
      <c r="D1021">
        <v>147297361</v>
      </c>
      <c r="E1021">
        <v>1</v>
      </c>
      <c r="F1021">
        <v>1</v>
      </c>
      <c r="G1021">
        <v>35</v>
      </c>
      <c r="H1021">
        <v>3</v>
      </c>
      <c r="I1021" t="s">
        <v>748</v>
      </c>
      <c r="J1021" t="s">
        <v>831</v>
      </c>
      <c r="K1021" t="s">
        <v>750</v>
      </c>
      <c r="L1021">
        <v>1327</v>
      </c>
      <c r="N1021">
        <v>1005</v>
      </c>
      <c r="O1021" t="s">
        <v>751</v>
      </c>
      <c r="P1021" t="s">
        <v>751</v>
      </c>
      <c r="Q1021">
        <v>1</v>
      </c>
      <c r="W1021">
        <v>0</v>
      </c>
      <c r="X1021">
        <v>930607803</v>
      </c>
      <c r="Y1021">
        <f>((AT1021*1)*11)</f>
        <v>0.11</v>
      </c>
      <c r="AA1021">
        <v>48.08</v>
      </c>
      <c r="AB1021">
        <v>0</v>
      </c>
      <c r="AC1021">
        <v>0</v>
      </c>
      <c r="AD1021">
        <v>0</v>
      </c>
      <c r="AE1021">
        <v>48.08</v>
      </c>
      <c r="AF1021">
        <v>0</v>
      </c>
      <c r="AG1021">
        <v>0</v>
      </c>
      <c r="AH1021">
        <v>0</v>
      </c>
      <c r="AI1021">
        <v>1</v>
      </c>
      <c r="AJ1021">
        <v>1</v>
      </c>
      <c r="AK1021">
        <v>1</v>
      </c>
      <c r="AL1021">
        <v>1</v>
      </c>
      <c r="AM1021">
        <v>-2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3</v>
      </c>
      <c r="AT1021">
        <v>0.01</v>
      </c>
      <c r="AU1021" t="s">
        <v>31</v>
      </c>
      <c r="AV1021">
        <v>0</v>
      </c>
      <c r="AW1021">
        <v>2</v>
      </c>
      <c r="AX1021">
        <v>150198711</v>
      </c>
      <c r="AY1021">
        <v>1</v>
      </c>
      <c r="AZ1021">
        <v>0</v>
      </c>
      <c r="BA1021">
        <v>1021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V1021">
        <v>0</v>
      </c>
      <c r="CW1021">
        <v>0</v>
      </c>
      <c r="CX1021">
        <f>ROUND(Y1021*Source!I1117,9)</f>
        <v>1.65</v>
      </c>
      <c r="CY1021">
        <f>AA1021</f>
        <v>48.08</v>
      </c>
      <c r="CZ1021">
        <f>AE1021</f>
        <v>48.08</v>
      </c>
      <c r="DA1021">
        <f>AI1021</f>
        <v>1</v>
      </c>
      <c r="DB1021">
        <f>ROUND(((ROUND(AT1021*CZ1021,2)*1)*11),6)</f>
        <v>5.28</v>
      </c>
      <c r="DC1021">
        <f>ROUND(((ROUND(AT1021*AG1021,2)*1)*11),6)</f>
        <v>0</v>
      </c>
      <c r="DD1021" t="s">
        <v>3</v>
      </c>
      <c r="DE1021" t="s">
        <v>3</v>
      </c>
      <c r="DF1021">
        <f t="shared" si="184"/>
        <v>79.33</v>
      </c>
      <c r="DG1021">
        <f t="shared" si="185"/>
        <v>0</v>
      </c>
      <c r="DH1021">
        <f t="shared" si="186"/>
        <v>0</v>
      </c>
      <c r="DI1021">
        <f t="shared" si="187"/>
        <v>0</v>
      </c>
      <c r="DJ1021">
        <f>DF1021</f>
        <v>79.33</v>
      </c>
      <c r="DK1021">
        <v>0</v>
      </c>
      <c r="DL1021" t="s">
        <v>3</v>
      </c>
      <c r="DM1021">
        <v>0</v>
      </c>
      <c r="DN1021" t="s">
        <v>3</v>
      </c>
      <c r="DO1021">
        <v>0</v>
      </c>
    </row>
    <row r="1022" spans="1:119" x14ac:dyDescent="0.2">
      <c r="A1022">
        <f>ROW(Source!A1118)</f>
        <v>1118</v>
      </c>
      <c r="B1022">
        <v>150194011</v>
      </c>
      <c r="C1022">
        <v>150198713</v>
      </c>
      <c r="D1022">
        <v>147282019</v>
      </c>
      <c r="E1022">
        <v>35</v>
      </c>
      <c r="F1022">
        <v>1</v>
      </c>
      <c r="G1022">
        <v>35</v>
      </c>
      <c r="H1022">
        <v>1</v>
      </c>
      <c r="I1022" t="s">
        <v>727</v>
      </c>
      <c r="J1022" t="s">
        <v>3</v>
      </c>
      <c r="K1022" t="s">
        <v>728</v>
      </c>
      <c r="L1022">
        <v>1191</v>
      </c>
      <c r="N1022">
        <v>1013</v>
      </c>
      <c r="O1022" t="s">
        <v>729</v>
      </c>
      <c r="P1022" t="s">
        <v>729</v>
      </c>
      <c r="Q1022">
        <v>1</v>
      </c>
      <c r="W1022">
        <v>0</v>
      </c>
      <c r="X1022">
        <v>476480486</v>
      </c>
      <c r="Y1022">
        <f>(AT1022*12)</f>
        <v>9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1</v>
      </c>
      <c r="AJ1022">
        <v>1</v>
      </c>
      <c r="AK1022">
        <v>1</v>
      </c>
      <c r="AL1022">
        <v>1</v>
      </c>
      <c r="AM1022">
        <v>-2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0.75</v>
      </c>
      <c r="AU1022" t="s">
        <v>163</v>
      </c>
      <c r="AV1022">
        <v>1</v>
      </c>
      <c r="AW1022">
        <v>2</v>
      </c>
      <c r="AX1022">
        <v>150198717</v>
      </c>
      <c r="AY1022">
        <v>1</v>
      </c>
      <c r="AZ1022">
        <v>0</v>
      </c>
      <c r="BA1022">
        <v>1022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U1022">
        <f>ROUND(AT1022*Source!I1118*AH1022*AL1022,2)</f>
        <v>0</v>
      </c>
      <c r="CV1022">
        <f>ROUND(Y1022*Source!I1118,9)</f>
        <v>18</v>
      </c>
      <c r="CW1022">
        <v>0</v>
      </c>
      <c r="CX1022">
        <f>ROUND(Y1022*Source!I1118,9)</f>
        <v>18</v>
      </c>
      <c r="CY1022">
        <f>AD1022</f>
        <v>0</v>
      </c>
      <c r="CZ1022">
        <f>AH1022</f>
        <v>0</v>
      </c>
      <c r="DA1022">
        <f>AL1022</f>
        <v>1</v>
      </c>
      <c r="DB1022">
        <f>ROUND((ROUND(AT1022*CZ1022,2)*12),6)</f>
        <v>0</v>
      </c>
      <c r="DC1022">
        <f>ROUND((ROUND(AT1022*AG1022,2)*12),6)</f>
        <v>0</v>
      </c>
      <c r="DD1022" t="s">
        <v>3</v>
      </c>
      <c r="DE1022" t="s">
        <v>3</v>
      </c>
      <c r="DF1022">
        <f t="shared" si="184"/>
        <v>0</v>
      </c>
      <c r="DG1022">
        <f t="shared" si="185"/>
        <v>0</v>
      </c>
      <c r="DH1022">
        <f t="shared" si="186"/>
        <v>0</v>
      </c>
      <c r="DI1022">
        <f t="shared" si="187"/>
        <v>0</v>
      </c>
      <c r="DJ1022">
        <f>DI1022</f>
        <v>0</v>
      </c>
      <c r="DK1022">
        <v>0</v>
      </c>
      <c r="DL1022" t="s">
        <v>3</v>
      </c>
      <c r="DM1022">
        <v>0</v>
      </c>
      <c r="DN1022" t="s">
        <v>3</v>
      </c>
      <c r="DO1022">
        <v>0</v>
      </c>
    </row>
    <row r="1023" spans="1:119" x14ac:dyDescent="0.2">
      <c r="A1023">
        <f>ROW(Source!A1118)</f>
        <v>1118</v>
      </c>
      <c r="B1023">
        <v>150194011</v>
      </c>
      <c r="C1023">
        <v>150198713</v>
      </c>
      <c r="D1023">
        <v>147297361</v>
      </c>
      <c r="E1023">
        <v>1</v>
      </c>
      <c r="F1023">
        <v>1</v>
      </c>
      <c r="G1023">
        <v>35</v>
      </c>
      <c r="H1023">
        <v>3</v>
      </c>
      <c r="I1023" t="s">
        <v>748</v>
      </c>
      <c r="J1023" t="s">
        <v>831</v>
      </c>
      <c r="K1023" t="s">
        <v>750</v>
      </c>
      <c r="L1023">
        <v>1327</v>
      </c>
      <c r="N1023">
        <v>1005</v>
      </c>
      <c r="O1023" t="s">
        <v>751</v>
      </c>
      <c r="P1023" t="s">
        <v>751</v>
      </c>
      <c r="Q1023">
        <v>1</v>
      </c>
      <c r="W1023">
        <v>0</v>
      </c>
      <c r="X1023">
        <v>930607803</v>
      </c>
      <c r="Y1023">
        <f>(AT1023*12)</f>
        <v>0.60000000000000009</v>
      </c>
      <c r="AA1023">
        <v>48.08</v>
      </c>
      <c r="AB1023">
        <v>0</v>
      </c>
      <c r="AC1023">
        <v>0</v>
      </c>
      <c r="AD1023">
        <v>0</v>
      </c>
      <c r="AE1023">
        <v>48.08</v>
      </c>
      <c r="AF1023">
        <v>0</v>
      </c>
      <c r="AG1023">
        <v>0</v>
      </c>
      <c r="AH1023">
        <v>0</v>
      </c>
      <c r="AI1023">
        <v>1</v>
      </c>
      <c r="AJ1023">
        <v>1</v>
      </c>
      <c r="AK1023">
        <v>1</v>
      </c>
      <c r="AL1023">
        <v>1</v>
      </c>
      <c r="AM1023">
        <v>-2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0.05</v>
      </c>
      <c r="AU1023" t="s">
        <v>163</v>
      </c>
      <c r="AV1023">
        <v>0</v>
      </c>
      <c r="AW1023">
        <v>2</v>
      </c>
      <c r="AX1023">
        <v>150198718</v>
      </c>
      <c r="AY1023">
        <v>1</v>
      </c>
      <c r="AZ1023">
        <v>2048</v>
      </c>
      <c r="BA1023">
        <v>1023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V1023">
        <v>0</v>
      </c>
      <c r="CW1023">
        <v>0</v>
      </c>
      <c r="CX1023">
        <f>ROUND(Y1023*Source!I1118,9)</f>
        <v>1.2</v>
      </c>
      <c r="CY1023">
        <f>AA1023</f>
        <v>48.08</v>
      </c>
      <c r="CZ1023">
        <f>AE1023</f>
        <v>48.08</v>
      </c>
      <c r="DA1023">
        <f>AI1023</f>
        <v>1</v>
      </c>
      <c r="DB1023">
        <f>ROUND((ROUND(AT1023*CZ1023,2)*12),6)</f>
        <v>28.8</v>
      </c>
      <c r="DC1023">
        <f>ROUND((ROUND(AT1023*AG1023,2)*12),6)</f>
        <v>0</v>
      </c>
      <c r="DD1023" t="s">
        <v>3</v>
      </c>
      <c r="DE1023" t="s">
        <v>3</v>
      </c>
      <c r="DF1023">
        <f t="shared" si="184"/>
        <v>57.7</v>
      </c>
      <c r="DG1023">
        <f t="shared" si="185"/>
        <v>0</v>
      </c>
      <c r="DH1023">
        <f t="shared" si="186"/>
        <v>0</v>
      </c>
      <c r="DI1023">
        <f t="shared" si="187"/>
        <v>0</v>
      </c>
      <c r="DJ1023">
        <f>DF1023</f>
        <v>57.7</v>
      </c>
      <c r="DK1023">
        <v>0</v>
      </c>
      <c r="DL1023" t="s">
        <v>3</v>
      </c>
      <c r="DM1023">
        <v>0</v>
      </c>
      <c r="DN1023" t="s">
        <v>3</v>
      </c>
      <c r="DO1023">
        <v>0</v>
      </c>
    </row>
    <row r="1024" spans="1:119" x14ac:dyDescent="0.2">
      <c r="A1024">
        <f>ROW(Source!A1118)</f>
        <v>1118</v>
      </c>
      <c r="B1024">
        <v>150194011</v>
      </c>
      <c r="C1024">
        <v>150198713</v>
      </c>
      <c r="D1024">
        <v>147297367</v>
      </c>
      <c r="E1024">
        <v>1</v>
      </c>
      <c r="F1024">
        <v>1</v>
      </c>
      <c r="G1024">
        <v>35</v>
      </c>
      <c r="H1024">
        <v>3</v>
      </c>
      <c r="I1024" t="s">
        <v>752</v>
      </c>
      <c r="J1024" t="s">
        <v>835</v>
      </c>
      <c r="K1024" t="s">
        <v>754</v>
      </c>
      <c r="L1024">
        <v>1346</v>
      </c>
      <c r="N1024">
        <v>1009</v>
      </c>
      <c r="O1024" t="s">
        <v>741</v>
      </c>
      <c r="P1024" t="s">
        <v>741</v>
      </c>
      <c r="Q1024">
        <v>1</v>
      </c>
      <c r="W1024">
        <v>0</v>
      </c>
      <c r="X1024">
        <v>-1708536462</v>
      </c>
      <c r="Y1024">
        <f>(AT1024*12)</f>
        <v>0.60000000000000009</v>
      </c>
      <c r="AA1024">
        <v>29.29</v>
      </c>
      <c r="AB1024">
        <v>0</v>
      </c>
      <c r="AC1024">
        <v>0</v>
      </c>
      <c r="AD1024">
        <v>0</v>
      </c>
      <c r="AE1024">
        <v>29.29</v>
      </c>
      <c r="AF1024">
        <v>0</v>
      </c>
      <c r="AG1024">
        <v>0</v>
      </c>
      <c r="AH1024">
        <v>0</v>
      </c>
      <c r="AI1024">
        <v>1</v>
      </c>
      <c r="AJ1024">
        <v>1</v>
      </c>
      <c r="AK1024">
        <v>1</v>
      </c>
      <c r="AL1024">
        <v>1</v>
      </c>
      <c r="AM1024">
        <v>-2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0.05</v>
      </c>
      <c r="AU1024" t="s">
        <v>163</v>
      </c>
      <c r="AV1024">
        <v>0</v>
      </c>
      <c r="AW1024">
        <v>2</v>
      </c>
      <c r="AX1024">
        <v>150198719</v>
      </c>
      <c r="AY1024">
        <v>1</v>
      </c>
      <c r="AZ1024">
        <v>2048</v>
      </c>
      <c r="BA1024">
        <v>1024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V1024">
        <v>0</v>
      </c>
      <c r="CW1024">
        <v>0</v>
      </c>
      <c r="CX1024">
        <f>ROUND(Y1024*Source!I1118,9)</f>
        <v>1.2</v>
      </c>
      <c r="CY1024">
        <f>AA1024</f>
        <v>29.29</v>
      </c>
      <c r="CZ1024">
        <f>AE1024</f>
        <v>29.29</v>
      </c>
      <c r="DA1024">
        <f>AI1024</f>
        <v>1</v>
      </c>
      <c r="DB1024">
        <f>ROUND((ROUND(AT1024*CZ1024,2)*12),6)</f>
        <v>17.52</v>
      </c>
      <c r="DC1024">
        <f>ROUND((ROUND(AT1024*AG1024,2)*12),6)</f>
        <v>0</v>
      </c>
      <c r="DD1024" t="s">
        <v>3</v>
      </c>
      <c r="DE1024" t="s">
        <v>3</v>
      </c>
      <c r="DF1024">
        <f t="shared" si="184"/>
        <v>35.15</v>
      </c>
      <c r="DG1024">
        <f t="shared" si="185"/>
        <v>0</v>
      </c>
      <c r="DH1024">
        <f t="shared" si="186"/>
        <v>0</v>
      </c>
      <c r="DI1024">
        <f t="shared" si="187"/>
        <v>0</v>
      </c>
      <c r="DJ1024">
        <f>DF1024</f>
        <v>35.15</v>
      </c>
      <c r="DK1024">
        <v>0</v>
      </c>
      <c r="DL1024" t="s">
        <v>3</v>
      </c>
      <c r="DM1024">
        <v>0</v>
      </c>
      <c r="DN1024" t="s">
        <v>3</v>
      </c>
      <c r="DO1024">
        <v>0</v>
      </c>
    </row>
    <row r="1025" spans="1:119" x14ac:dyDescent="0.2">
      <c r="A1025">
        <f>ROW(Source!A1119)</f>
        <v>1119</v>
      </c>
      <c r="B1025">
        <v>150194011</v>
      </c>
      <c r="C1025">
        <v>150198721</v>
      </c>
      <c r="D1025">
        <v>147282019</v>
      </c>
      <c r="E1025">
        <v>35</v>
      </c>
      <c r="F1025">
        <v>1</v>
      </c>
      <c r="G1025">
        <v>35</v>
      </c>
      <c r="H1025">
        <v>1</v>
      </c>
      <c r="I1025" t="s">
        <v>727</v>
      </c>
      <c r="J1025" t="s">
        <v>3</v>
      </c>
      <c r="K1025" t="s">
        <v>728</v>
      </c>
      <c r="L1025">
        <v>1191</v>
      </c>
      <c r="N1025">
        <v>1013</v>
      </c>
      <c r="O1025" t="s">
        <v>729</v>
      </c>
      <c r="P1025" t="s">
        <v>729</v>
      </c>
      <c r="Q1025">
        <v>1</v>
      </c>
      <c r="W1025">
        <v>0</v>
      </c>
      <c r="X1025">
        <v>476480486</v>
      </c>
      <c r="Y1025">
        <f t="shared" ref="Y1025:Y1035" si="205">AT1025</f>
        <v>0.26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1</v>
      </c>
      <c r="AJ1025">
        <v>1</v>
      </c>
      <c r="AK1025">
        <v>1</v>
      </c>
      <c r="AL1025">
        <v>1</v>
      </c>
      <c r="AM1025">
        <v>-2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3</v>
      </c>
      <c r="AT1025">
        <v>0.26</v>
      </c>
      <c r="AU1025" t="s">
        <v>3</v>
      </c>
      <c r="AV1025">
        <v>1</v>
      </c>
      <c r="AW1025">
        <v>2</v>
      </c>
      <c r="AX1025">
        <v>150198724</v>
      </c>
      <c r="AY1025">
        <v>1</v>
      </c>
      <c r="AZ1025">
        <v>0</v>
      </c>
      <c r="BA1025">
        <v>1025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U1025">
        <f>ROUND(AT1025*Source!I1119*AH1025*AL1025,2)</f>
        <v>0</v>
      </c>
      <c r="CV1025">
        <f>ROUND(Y1025*Source!I1119,9)</f>
        <v>1.82</v>
      </c>
      <c r="CW1025">
        <v>0</v>
      </c>
      <c r="CX1025">
        <f>ROUND(Y1025*Source!I1119,9)</f>
        <v>1.82</v>
      </c>
      <c r="CY1025">
        <f>AD1025</f>
        <v>0</v>
      </c>
      <c r="CZ1025">
        <f>AH1025</f>
        <v>0</v>
      </c>
      <c r="DA1025">
        <f>AL1025</f>
        <v>1</v>
      </c>
      <c r="DB1025">
        <f t="shared" ref="DB1025:DB1035" si="206">ROUND(ROUND(AT1025*CZ1025,2),6)</f>
        <v>0</v>
      </c>
      <c r="DC1025">
        <f t="shared" ref="DC1025:DC1035" si="207">ROUND(ROUND(AT1025*AG1025,2),6)</f>
        <v>0</v>
      </c>
      <c r="DD1025" t="s">
        <v>3</v>
      </c>
      <c r="DE1025" t="s">
        <v>3</v>
      </c>
      <c r="DF1025">
        <f t="shared" ref="DF1025:DF1041" si="208">ROUND(ROUND(AE1025,2)*CX1025,2)</f>
        <v>0</v>
      </c>
      <c r="DG1025">
        <f t="shared" ref="DG1025:DG1041" si="209">ROUND(ROUND(AF1025,2)*CX1025,2)</f>
        <v>0</v>
      </c>
      <c r="DH1025">
        <f t="shared" ref="DH1025:DH1041" si="210">ROUND(ROUND(AG1025,2)*CX1025,2)</f>
        <v>0</v>
      </c>
      <c r="DI1025">
        <f t="shared" ref="DI1025:DI1041" si="211">ROUND(ROUND(AH1025,2)*CX1025,2)</f>
        <v>0</v>
      </c>
      <c r="DJ1025">
        <f>DI1025</f>
        <v>0</v>
      </c>
      <c r="DK1025">
        <v>0</v>
      </c>
      <c r="DL1025" t="s">
        <v>3</v>
      </c>
      <c r="DM1025">
        <v>0</v>
      </c>
      <c r="DN1025" t="s">
        <v>3</v>
      </c>
      <c r="DO1025">
        <v>0</v>
      </c>
    </row>
    <row r="1026" spans="1:119" x14ac:dyDescent="0.2">
      <c r="A1026">
        <f>ROW(Source!A1119)</f>
        <v>1119</v>
      </c>
      <c r="B1026">
        <v>150194011</v>
      </c>
      <c r="C1026">
        <v>150198721</v>
      </c>
      <c r="D1026">
        <v>147297367</v>
      </c>
      <c r="E1026">
        <v>1</v>
      </c>
      <c r="F1026">
        <v>1</v>
      </c>
      <c r="G1026">
        <v>35</v>
      </c>
      <c r="H1026">
        <v>3</v>
      </c>
      <c r="I1026" t="s">
        <v>752</v>
      </c>
      <c r="J1026" t="s">
        <v>835</v>
      </c>
      <c r="K1026" t="s">
        <v>754</v>
      </c>
      <c r="L1026">
        <v>1346</v>
      </c>
      <c r="N1026">
        <v>1009</v>
      </c>
      <c r="O1026" t="s">
        <v>741</v>
      </c>
      <c r="P1026" t="s">
        <v>741</v>
      </c>
      <c r="Q1026">
        <v>1</v>
      </c>
      <c r="W1026">
        <v>0</v>
      </c>
      <c r="X1026">
        <v>-1708536462</v>
      </c>
      <c r="Y1026">
        <f t="shared" si="205"/>
        <v>0.2</v>
      </c>
      <c r="AA1026">
        <v>29.29</v>
      </c>
      <c r="AB1026">
        <v>0</v>
      </c>
      <c r="AC1026">
        <v>0</v>
      </c>
      <c r="AD1026">
        <v>0</v>
      </c>
      <c r="AE1026">
        <v>29.29</v>
      </c>
      <c r="AF1026">
        <v>0</v>
      </c>
      <c r="AG1026">
        <v>0</v>
      </c>
      <c r="AH1026">
        <v>0</v>
      </c>
      <c r="AI1026">
        <v>1</v>
      </c>
      <c r="AJ1026">
        <v>1</v>
      </c>
      <c r="AK1026">
        <v>1</v>
      </c>
      <c r="AL1026">
        <v>1</v>
      </c>
      <c r="AM1026">
        <v>-2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3</v>
      </c>
      <c r="AT1026">
        <v>0.2</v>
      </c>
      <c r="AU1026" t="s">
        <v>3</v>
      </c>
      <c r="AV1026">
        <v>0</v>
      </c>
      <c r="AW1026">
        <v>2</v>
      </c>
      <c r="AX1026">
        <v>150198725</v>
      </c>
      <c r="AY1026">
        <v>1</v>
      </c>
      <c r="AZ1026">
        <v>0</v>
      </c>
      <c r="BA1026">
        <v>1026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V1026">
        <v>0</v>
      </c>
      <c r="CW1026">
        <v>0</v>
      </c>
      <c r="CX1026">
        <f>ROUND(Y1026*Source!I1119,9)</f>
        <v>1.4</v>
      </c>
      <c r="CY1026">
        <f>AA1026</f>
        <v>29.29</v>
      </c>
      <c r="CZ1026">
        <f>AE1026</f>
        <v>29.29</v>
      </c>
      <c r="DA1026">
        <f>AI1026</f>
        <v>1</v>
      </c>
      <c r="DB1026">
        <f t="shared" si="206"/>
        <v>5.86</v>
      </c>
      <c r="DC1026">
        <f t="shared" si="207"/>
        <v>0</v>
      </c>
      <c r="DD1026" t="s">
        <v>3</v>
      </c>
      <c r="DE1026" t="s">
        <v>3</v>
      </c>
      <c r="DF1026">
        <f t="shared" si="208"/>
        <v>41.01</v>
      </c>
      <c r="DG1026">
        <f t="shared" si="209"/>
        <v>0</v>
      </c>
      <c r="DH1026">
        <f t="shared" si="210"/>
        <v>0</v>
      </c>
      <c r="DI1026">
        <f t="shared" si="211"/>
        <v>0</v>
      </c>
      <c r="DJ1026">
        <f>DF1026</f>
        <v>41.01</v>
      </c>
      <c r="DK1026">
        <v>0</v>
      </c>
      <c r="DL1026" t="s">
        <v>3</v>
      </c>
      <c r="DM1026">
        <v>0</v>
      </c>
      <c r="DN1026" t="s">
        <v>3</v>
      </c>
      <c r="DO1026">
        <v>0</v>
      </c>
    </row>
    <row r="1027" spans="1:119" x14ac:dyDescent="0.2">
      <c r="A1027">
        <f>ROW(Source!A1155)</f>
        <v>1155</v>
      </c>
      <c r="B1027">
        <v>150194011</v>
      </c>
      <c r="C1027">
        <v>150198726</v>
      </c>
      <c r="D1027">
        <v>147282019</v>
      </c>
      <c r="E1027">
        <v>35</v>
      </c>
      <c r="F1027">
        <v>1</v>
      </c>
      <c r="G1027">
        <v>35</v>
      </c>
      <c r="H1027">
        <v>1</v>
      </c>
      <c r="I1027" t="s">
        <v>727</v>
      </c>
      <c r="J1027" t="s">
        <v>3</v>
      </c>
      <c r="K1027" t="s">
        <v>728</v>
      </c>
      <c r="L1027">
        <v>1191</v>
      </c>
      <c r="N1027">
        <v>1013</v>
      </c>
      <c r="O1027" t="s">
        <v>729</v>
      </c>
      <c r="P1027" t="s">
        <v>729</v>
      </c>
      <c r="Q1027">
        <v>1</v>
      </c>
      <c r="W1027">
        <v>0</v>
      </c>
      <c r="X1027">
        <v>476480486</v>
      </c>
      <c r="Y1027">
        <f t="shared" si="205"/>
        <v>40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1</v>
      </c>
      <c r="AJ1027">
        <v>1</v>
      </c>
      <c r="AK1027">
        <v>1</v>
      </c>
      <c r="AL1027">
        <v>1</v>
      </c>
      <c r="AM1027">
        <v>-2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3</v>
      </c>
      <c r="AT1027">
        <v>40</v>
      </c>
      <c r="AU1027" t="s">
        <v>3</v>
      </c>
      <c r="AV1027">
        <v>1</v>
      </c>
      <c r="AW1027">
        <v>2</v>
      </c>
      <c r="AX1027">
        <v>150198736</v>
      </c>
      <c r="AY1027">
        <v>1</v>
      </c>
      <c r="AZ1027">
        <v>0</v>
      </c>
      <c r="BA1027">
        <v>1027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U1027">
        <f>ROUND(AT1027*Source!I1155*AH1027*AL1027,2)</f>
        <v>0</v>
      </c>
      <c r="CV1027">
        <f>ROUND(Y1027*Source!I1155,9)</f>
        <v>280</v>
      </c>
      <c r="CW1027">
        <v>0</v>
      </c>
      <c r="CX1027">
        <f>ROUND(Y1027*Source!I1155,9)</f>
        <v>280</v>
      </c>
      <c r="CY1027">
        <f>AD1027</f>
        <v>0</v>
      </c>
      <c r="CZ1027">
        <f>AH1027</f>
        <v>0</v>
      </c>
      <c r="DA1027">
        <f>AL1027</f>
        <v>1</v>
      </c>
      <c r="DB1027">
        <f t="shared" si="206"/>
        <v>0</v>
      </c>
      <c r="DC1027">
        <f t="shared" si="207"/>
        <v>0</v>
      </c>
      <c r="DD1027" t="s">
        <v>3</v>
      </c>
      <c r="DE1027" t="s">
        <v>3</v>
      </c>
      <c r="DF1027">
        <f t="shared" si="208"/>
        <v>0</v>
      </c>
      <c r="DG1027">
        <f t="shared" si="209"/>
        <v>0</v>
      </c>
      <c r="DH1027">
        <f t="shared" si="210"/>
        <v>0</v>
      </c>
      <c r="DI1027">
        <f t="shared" si="211"/>
        <v>0</v>
      </c>
      <c r="DJ1027">
        <f>DI1027</f>
        <v>0</v>
      </c>
      <c r="DK1027">
        <v>0</v>
      </c>
      <c r="DL1027" t="s">
        <v>3</v>
      </c>
      <c r="DM1027">
        <v>0</v>
      </c>
      <c r="DN1027" t="s">
        <v>3</v>
      </c>
      <c r="DO1027">
        <v>0</v>
      </c>
    </row>
    <row r="1028" spans="1:119" x14ac:dyDescent="0.2">
      <c r="A1028">
        <f>ROW(Source!A1155)</f>
        <v>1155</v>
      </c>
      <c r="B1028">
        <v>150194011</v>
      </c>
      <c r="C1028">
        <v>150198726</v>
      </c>
      <c r="D1028">
        <v>147296592</v>
      </c>
      <c r="E1028">
        <v>1</v>
      </c>
      <c r="F1028">
        <v>1</v>
      </c>
      <c r="G1028">
        <v>35</v>
      </c>
      <c r="H1028">
        <v>3</v>
      </c>
      <c r="I1028" t="s">
        <v>780</v>
      </c>
      <c r="J1028" t="s">
        <v>842</v>
      </c>
      <c r="K1028" t="s">
        <v>782</v>
      </c>
      <c r="L1028">
        <v>1348</v>
      </c>
      <c r="N1028">
        <v>1009</v>
      </c>
      <c r="O1028" t="s">
        <v>737</v>
      </c>
      <c r="P1028" t="s">
        <v>737</v>
      </c>
      <c r="Q1028">
        <v>1000</v>
      </c>
      <c r="W1028">
        <v>0</v>
      </c>
      <c r="X1028">
        <v>1127882455</v>
      </c>
      <c r="Y1028">
        <f t="shared" si="205"/>
        <v>2.9999999999999997E-4</v>
      </c>
      <c r="AA1028">
        <v>169525.77</v>
      </c>
      <c r="AB1028">
        <v>0</v>
      </c>
      <c r="AC1028">
        <v>0</v>
      </c>
      <c r="AD1028">
        <v>0</v>
      </c>
      <c r="AE1028">
        <v>169525.77</v>
      </c>
      <c r="AF1028">
        <v>0</v>
      </c>
      <c r="AG1028">
        <v>0</v>
      </c>
      <c r="AH1028">
        <v>0</v>
      </c>
      <c r="AI1028">
        <v>1</v>
      </c>
      <c r="AJ1028">
        <v>1</v>
      </c>
      <c r="AK1028">
        <v>1</v>
      </c>
      <c r="AL1028">
        <v>1</v>
      </c>
      <c r="AM1028">
        <v>-2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 t="s">
        <v>3</v>
      </c>
      <c r="AT1028">
        <v>2.9999999999999997E-4</v>
      </c>
      <c r="AU1028" t="s">
        <v>3</v>
      </c>
      <c r="AV1028">
        <v>0</v>
      </c>
      <c r="AW1028">
        <v>2</v>
      </c>
      <c r="AX1028">
        <v>150198737</v>
      </c>
      <c r="AY1028">
        <v>1</v>
      </c>
      <c r="AZ1028">
        <v>0</v>
      </c>
      <c r="BA1028">
        <v>1028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V1028">
        <v>0</v>
      </c>
      <c r="CW1028">
        <v>0</v>
      </c>
      <c r="CX1028">
        <f>ROUND(Y1028*Source!I1155,9)</f>
        <v>2.0999999999999999E-3</v>
      </c>
      <c r="CY1028">
        <f t="shared" ref="CY1028:CY1035" si="212">AA1028</f>
        <v>169525.77</v>
      </c>
      <c r="CZ1028">
        <f t="shared" ref="CZ1028:CZ1035" si="213">AE1028</f>
        <v>169525.77</v>
      </c>
      <c r="DA1028">
        <f t="shared" ref="DA1028:DA1035" si="214">AI1028</f>
        <v>1</v>
      </c>
      <c r="DB1028">
        <f t="shared" si="206"/>
        <v>50.86</v>
      </c>
      <c r="DC1028">
        <f t="shared" si="207"/>
        <v>0</v>
      </c>
      <c r="DD1028" t="s">
        <v>3</v>
      </c>
      <c r="DE1028" t="s">
        <v>3</v>
      </c>
      <c r="DF1028">
        <f t="shared" si="208"/>
        <v>356</v>
      </c>
      <c r="DG1028">
        <f t="shared" si="209"/>
        <v>0</v>
      </c>
      <c r="DH1028">
        <f t="shared" si="210"/>
        <v>0</v>
      </c>
      <c r="DI1028">
        <f t="shared" si="211"/>
        <v>0</v>
      </c>
      <c r="DJ1028">
        <f t="shared" ref="DJ1028:DJ1035" si="215">DF1028</f>
        <v>356</v>
      </c>
      <c r="DK1028">
        <v>0</v>
      </c>
      <c r="DL1028" t="s">
        <v>3</v>
      </c>
      <c r="DM1028">
        <v>0</v>
      </c>
      <c r="DN1028" t="s">
        <v>3</v>
      </c>
      <c r="DO1028">
        <v>0</v>
      </c>
    </row>
    <row r="1029" spans="1:119" x14ac:dyDescent="0.2">
      <c r="A1029">
        <f>ROW(Source!A1155)</f>
        <v>1155</v>
      </c>
      <c r="B1029">
        <v>150194011</v>
      </c>
      <c r="C1029">
        <v>150198726</v>
      </c>
      <c r="D1029">
        <v>147296666</v>
      </c>
      <c r="E1029">
        <v>1</v>
      </c>
      <c r="F1029">
        <v>1</v>
      </c>
      <c r="G1029">
        <v>35</v>
      </c>
      <c r="H1029">
        <v>3</v>
      </c>
      <c r="I1029" t="s">
        <v>783</v>
      </c>
      <c r="J1029" t="s">
        <v>843</v>
      </c>
      <c r="K1029" t="s">
        <v>785</v>
      </c>
      <c r="L1029">
        <v>1348</v>
      </c>
      <c r="N1029">
        <v>1009</v>
      </c>
      <c r="O1029" t="s">
        <v>737</v>
      </c>
      <c r="P1029" t="s">
        <v>737</v>
      </c>
      <c r="Q1029">
        <v>1000</v>
      </c>
      <c r="W1029">
        <v>0</v>
      </c>
      <c r="X1029">
        <v>-615132322</v>
      </c>
      <c r="Y1029">
        <f t="shared" si="205"/>
        <v>1E-4</v>
      </c>
      <c r="AA1029">
        <v>252301.59</v>
      </c>
      <c r="AB1029">
        <v>0</v>
      </c>
      <c r="AC1029">
        <v>0</v>
      </c>
      <c r="AD1029">
        <v>0</v>
      </c>
      <c r="AE1029">
        <v>252301.59</v>
      </c>
      <c r="AF1029">
        <v>0</v>
      </c>
      <c r="AG1029">
        <v>0</v>
      </c>
      <c r="AH1029">
        <v>0</v>
      </c>
      <c r="AI1029">
        <v>1</v>
      </c>
      <c r="AJ1029">
        <v>1</v>
      </c>
      <c r="AK1029">
        <v>1</v>
      </c>
      <c r="AL1029">
        <v>1</v>
      </c>
      <c r="AM1029">
        <v>-2</v>
      </c>
      <c r="AN1029">
        <v>0</v>
      </c>
      <c r="AO1029">
        <v>1</v>
      </c>
      <c r="AP1029">
        <v>1</v>
      </c>
      <c r="AQ1029">
        <v>0</v>
      </c>
      <c r="AR1029">
        <v>0</v>
      </c>
      <c r="AS1029" t="s">
        <v>3</v>
      </c>
      <c r="AT1029">
        <v>1E-4</v>
      </c>
      <c r="AU1029" t="s">
        <v>3</v>
      </c>
      <c r="AV1029">
        <v>0</v>
      </c>
      <c r="AW1029">
        <v>2</v>
      </c>
      <c r="AX1029">
        <v>150198738</v>
      </c>
      <c r="AY1029">
        <v>1</v>
      </c>
      <c r="AZ1029">
        <v>0</v>
      </c>
      <c r="BA1029">
        <v>1029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V1029">
        <v>0</v>
      </c>
      <c r="CW1029">
        <v>0</v>
      </c>
      <c r="CX1029">
        <f>ROUND(Y1029*Source!I1155,9)</f>
        <v>6.9999999999999999E-4</v>
      </c>
      <c r="CY1029">
        <f t="shared" si="212"/>
        <v>252301.59</v>
      </c>
      <c r="CZ1029">
        <f t="shared" si="213"/>
        <v>252301.59</v>
      </c>
      <c r="DA1029">
        <f t="shared" si="214"/>
        <v>1</v>
      </c>
      <c r="DB1029">
        <f t="shared" si="206"/>
        <v>25.23</v>
      </c>
      <c r="DC1029">
        <f t="shared" si="207"/>
        <v>0</v>
      </c>
      <c r="DD1029" t="s">
        <v>3</v>
      </c>
      <c r="DE1029" t="s">
        <v>3</v>
      </c>
      <c r="DF1029">
        <f t="shared" si="208"/>
        <v>176.61</v>
      </c>
      <c r="DG1029">
        <f t="shared" si="209"/>
        <v>0</v>
      </c>
      <c r="DH1029">
        <f t="shared" si="210"/>
        <v>0</v>
      </c>
      <c r="DI1029">
        <f t="shared" si="211"/>
        <v>0</v>
      </c>
      <c r="DJ1029">
        <f t="shared" si="215"/>
        <v>176.61</v>
      </c>
      <c r="DK1029">
        <v>0</v>
      </c>
      <c r="DL1029" t="s">
        <v>3</v>
      </c>
      <c r="DM1029">
        <v>0</v>
      </c>
      <c r="DN1029" t="s">
        <v>3</v>
      </c>
      <c r="DO1029">
        <v>0</v>
      </c>
    </row>
    <row r="1030" spans="1:119" x14ac:dyDescent="0.2">
      <c r="A1030">
        <f>ROW(Source!A1155)</f>
        <v>1155</v>
      </c>
      <c r="B1030">
        <v>150194011</v>
      </c>
      <c r="C1030">
        <v>150198726</v>
      </c>
      <c r="D1030">
        <v>147295797</v>
      </c>
      <c r="E1030">
        <v>1</v>
      </c>
      <c r="F1030">
        <v>1</v>
      </c>
      <c r="G1030">
        <v>35</v>
      </c>
      <c r="H1030">
        <v>3</v>
      </c>
      <c r="I1030" t="s">
        <v>795</v>
      </c>
      <c r="J1030" t="s">
        <v>844</v>
      </c>
      <c r="K1030" t="s">
        <v>797</v>
      </c>
      <c r="L1030">
        <v>1339</v>
      </c>
      <c r="N1030">
        <v>1007</v>
      </c>
      <c r="O1030" t="s">
        <v>798</v>
      </c>
      <c r="P1030" t="s">
        <v>798</v>
      </c>
      <c r="Q1030">
        <v>1</v>
      </c>
      <c r="W1030">
        <v>0</v>
      </c>
      <c r="X1030">
        <v>-1746511411</v>
      </c>
      <c r="Y1030">
        <f t="shared" si="205"/>
        <v>0.7</v>
      </c>
      <c r="AA1030">
        <v>79.62</v>
      </c>
      <c r="AB1030">
        <v>0</v>
      </c>
      <c r="AC1030">
        <v>0</v>
      </c>
      <c r="AD1030">
        <v>0</v>
      </c>
      <c r="AE1030">
        <v>79.62</v>
      </c>
      <c r="AF1030">
        <v>0</v>
      </c>
      <c r="AG1030">
        <v>0</v>
      </c>
      <c r="AH1030">
        <v>0</v>
      </c>
      <c r="AI1030">
        <v>1</v>
      </c>
      <c r="AJ1030">
        <v>1</v>
      </c>
      <c r="AK1030">
        <v>1</v>
      </c>
      <c r="AL1030">
        <v>1</v>
      </c>
      <c r="AM1030">
        <v>-2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3</v>
      </c>
      <c r="AT1030">
        <v>0.7</v>
      </c>
      <c r="AU1030" t="s">
        <v>3</v>
      </c>
      <c r="AV1030">
        <v>0</v>
      </c>
      <c r="AW1030">
        <v>2</v>
      </c>
      <c r="AX1030">
        <v>150198739</v>
      </c>
      <c r="AY1030">
        <v>1</v>
      </c>
      <c r="AZ1030">
        <v>0</v>
      </c>
      <c r="BA1030">
        <v>1030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V1030">
        <v>0</v>
      </c>
      <c r="CW1030">
        <v>0</v>
      </c>
      <c r="CX1030">
        <f>ROUND(Y1030*Source!I1155,9)</f>
        <v>4.9000000000000004</v>
      </c>
      <c r="CY1030">
        <f t="shared" si="212"/>
        <v>79.62</v>
      </c>
      <c r="CZ1030">
        <f t="shared" si="213"/>
        <v>79.62</v>
      </c>
      <c r="DA1030">
        <f t="shared" si="214"/>
        <v>1</v>
      </c>
      <c r="DB1030">
        <f t="shared" si="206"/>
        <v>55.73</v>
      </c>
      <c r="DC1030">
        <f t="shared" si="207"/>
        <v>0</v>
      </c>
      <c r="DD1030" t="s">
        <v>3</v>
      </c>
      <c r="DE1030" t="s">
        <v>3</v>
      </c>
      <c r="DF1030">
        <f t="shared" si="208"/>
        <v>390.14</v>
      </c>
      <c r="DG1030">
        <f t="shared" si="209"/>
        <v>0</v>
      </c>
      <c r="DH1030">
        <f t="shared" si="210"/>
        <v>0</v>
      </c>
      <c r="DI1030">
        <f t="shared" si="211"/>
        <v>0</v>
      </c>
      <c r="DJ1030">
        <f t="shared" si="215"/>
        <v>390.14</v>
      </c>
      <c r="DK1030">
        <v>0</v>
      </c>
      <c r="DL1030" t="s">
        <v>3</v>
      </c>
      <c r="DM1030">
        <v>0</v>
      </c>
      <c r="DN1030" t="s">
        <v>3</v>
      </c>
      <c r="DO1030">
        <v>0</v>
      </c>
    </row>
    <row r="1031" spans="1:119" x14ac:dyDescent="0.2">
      <c r="A1031">
        <f>ROW(Source!A1155)</f>
        <v>1155</v>
      </c>
      <c r="B1031">
        <v>150194011</v>
      </c>
      <c r="C1031">
        <v>150198726</v>
      </c>
      <c r="D1031">
        <v>147295789</v>
      </c>
      <c r="E1031">
        <v>1</v>
      </c>
      <c r="F1031">
        <v>1</v>
      </c>
      <c r="G1031">
        <v>35</v>
      </c>
      <c r="H1031">
        <v>3</v>
      </c>
      <c r="I1031" t="s">
        <v>799</v>
      </c>
      <c r="J1031" t="s">
        <v>845</v>
      </c>
      <c r="K1031" t="s">
        <v>801</v>
      </c>
      <c r="L1031">
        <v>1339</v>
      </c>
      <c r="N1031">
        <v>1007</v>
      </c>
      <c r="O1031" t="s">
        <v>798</v>
      </c>
      <c r="P1031" t="s">
        <v>798</v>
      </c>
      <c r="Q1031">
        <v>1</v>
      </c>
      <c r="W1031">
        <v>0</v>
      </c>
      <c r="X1031">
        <v>1458816022</v>
      </c>
      <c r="Y1031">
        <f t="shared" si="205"/>
        <v>0.4</v>
      </c>
      <c r="AA1031">
        <v>715.78</v>
      </c>
      <c r="AB1031">
        <v>0</v>
      </c>
      <c r="AC1031">
        <v>0</v>
      </c>
      <c r="AD1031">
        <v>0</v>
      </c>
      <c r="AE1031">
        <v>715.78</v>
      </c>
      <c r="AF1031">
        <v>0</v>
      </c>
      <c r="AG1031">
        <v>0</v>
      </c>
      <c r="AH1031">
        <v>0</v>
      </c>
      <c r="AI1031">
        <v>1</v>
      </c>
      <c r="AJ1031">
        <v>1</v>
      </c>
      <c r="AK1031">
        <v>1</v>
      </c>
      <c r="AL1031">
        <v>1</v>
      </c>
      <c r="AM1031">
        <v>-2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3</v>
      </c>
      <c r="AT1031">
        <v>0.4</v>
      </c>
      <c r="AU1031" t="s">
        <v>3</v>
      </c>
      <c r="AV1031">
        <v>0</v>
      </c>
      <c r="AW1031">
        <v>2</v>
      </c>
      <c r="AX1031">
        <v>150198740</v>
      </c>
      <c r="AY1031">
        <v>1</v>
      </c>
      <c r="AZ1031">
        <v>0</v>
      </c>
      <c r="BA1031">
        <v>1031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V1031">
        <v>0</v>
      </c>
      <c r="CW1031">
        <v>0</v>
      </c>
      <c r="CX1031">
        <f>ROUND(Y1031*Source!I1155,9)</f>
        <v>2.8</v>
      </c>
      <c r="CY1031">
        <f t="shared" si="212"/>
        <v>715.78</v>
      </c>
      <c r="CZ1031">
        <f t="shared" si="213"/>
        <v>715.78</v>
      </c>
      <c r="DA1031">
        <f t="shared" si="214"/>
        <v>1</v>
      </c>
      <c r="DB1031">
        <f t="shared" si="206"/>
        <v>286.31</v>
      </c>
      <c r="DC1031">
        <f t="shared" si="207"/>
        <v>0</v>
      </c>
      <c r="DD1031" t="s">
        <v>3</v>
      </c>
      <c r="DE1031" t="s">
        <v>3</v>
      </c>
      <c r="DF1031">
        <f t="shared" si="208"/>
        <v>2004.18</v>
      </c>
      <c r="DG1031">
        <f t="shared" si="209"/>
        <v>0</v>
      </c>
      <c r="DH1031">
        <f t="shared" si="210"/>
        <v>0</v>
      </c>
      <c r="DI1031">
        <f t="shared" si="211"/>
        <v>0</v>
      </c>
      <c r="DJ1031">
        <f t="shared" si="215"/>
        <v>2004.18</v>
      </c>
      <c r="DK1031">
        <v>0</v>
      </c>
      <c r="DL1031" t="s">
        <v>3</v>
      </c>
      <c r="DM1031">
        <v>0</v>
      </c>
      <c r="DN1031" t="s">
        <v>3</v>
      </c>
      <c r="DO1031">
        <v>0</v>
      </c>
    </row>
    <row r="1032" spans="1:119" x14ac:dyDescent="0.2">
      <c r="A1032">
        <f>ROW(Source!A1155)</f>
        <v>1155</v>
      </c>
      <c r="B1032">
        <v>150194011</v>
      </c>
      <c r="C1032">
        <v>150198726</v>
      </c>
      <c r="D1032">
        <v>147295833</v>
      </c>
      <c r="E1032">
        <v>1</v>
      </c>
      <c r="F1032">
        <v>1</v>
      </c>
      <c r="G1032">
        <v>35</v>
      </c>
      <c r="H1032">
        <v>3</v>
      </c>
      <c r="I1032" t="s">
        <v>802</v>
      </c>
      <c r="J1032" t="s">
        <v>846</v>
      </c>
      <c r="K1032" t="s">
        <v>804</v>
      </c>
      <c r="L1032">
        <v>1348</v>
      </c>
      <c r="N1032">
        <v>1009</v>
      </c>
      <c r="O1032" t="s">
        <v>737</v>
      </c>
      <c r="P1032" t="s">
        <v>737</v>
      </c>
      <c r="Q1032">
        <v>1000</v>
      </c>
      <c r="W1032">
        <v>0</v>
      </c>
      <c r="X1032">
        <v>-257866415</v>
      </c>
      <c r="Y1032">
        <f t="shared" si="205"/>
        <v>1E-4</v>
      </c>
      <c r="AA1032">
        <v>205731.7</v>
      </c>
      <c r="AB1032">
        <v>0</v>
      </c>
      <c r="AC1032">
        <v>0</v>
      </c>
      <c r="AD1032">
        <v>0</v>
      </c>
      <c r="AE1032">
        <v>205731.7</v>
      </c>
      <c r="AF1032">
        <v>0</v>
      </c>
      <c r="AG1032">
        <v>0</v>
      </c>
      <c r="AH1032">
        <v>0</v>
      </c>
      <c r="AI1032">
        <v>1</v>
      </c>
      <c r="AJ1032">
        <v>1</v>
      </c>
      <c r="AK1032">
        <v>1</v>
      </c>
      <c r="AL1032">
        <v>1</v>
      </c>
      <c r="AM1032">
        <v>-2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3</v>
      </c>
      <c r="AT1032">
        <v>1E-4</v>
      </c>
      <c r="AU1032" t="s">
        <v>3</v>
      </c>
      <c r="AV1032">
        <v>0</v>
      </c>
      <c r="AW1032">
        <v>2</v>
      </c>
      <c r="AX1032">
        <v>150198741</v>
      </c>
      <c r="AY1032">
        <v>1</v>
      </c>
      <c r="AZ1032">
        <v>0</v>
      </c>
      <c r="BA1032">
        <v>1032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V1032">
        <v>0</v>
      </c>
      <c r="CW1032">
        <v>0</v>
      </c>
      <c r="CX1032">
        <f>ROUND(Y1032*Source!I1155,9)</f>
        <v>6.9999999999999999E-4</v>
      </c>
      <c r="CY1032">
        <f t="shared" si="212"/>
        <v>205731.7</v>
      </c>
      <c r="CZ1032">
        <f t="shared" si="213"/>
        <v>205731.7</v>
      </c>
      <c r="DA1032">
        <f t="shared" si="214"/>
        <v>1</v>
      </c>
      <c r="DB1032">
        <f t="shared" si="206"/>
        <v>20.57</v>
      </c>
      <c r="DC1032">
        <f t="shared" si="207"/>
        <v>0</v>
      </c>
      <c r="DD1032" t="s">
        <v>3</v>
      </c>
      <c r="DE1032" t="s">
        <v>3</v>
      </c>
      <c r="DF1032">
        <f t="shared" si="208"/>
        <v>144.01</v>
      </c>
      <c r="DG1032">
        <f t="shared" si="209"/>
        <v>0</v>
      </c>
      <c r="DH1032">
        <f t="shared" si="210"/>
        <v>0</v>
      </c>
      <c r="DI1032">
        <f t="shared" si="211"/>
        <v>0</v>
      </c>
      <c r="DJ1032">
        <f t="shared" si="215"/>
        <v>144.01</v>
      </c>
      <c r="DK1032">
        <v>0</v>
      </c>
      <c r="DL1032" t="s">
        <v>3</v>
      </c>
      <c r="DM1032">
        <v>0</v>
      </c>
      <c r="DN1032" t="s">
        <v>3</v>
      </c>
      <c r="DO1032">
        <v>0</v>
      </c>
    </row>
    <row r="1033" spans="1:119" x14ac:dyDescent="0.2">
      <c r="A1033">
        <f>ROW(Source!A1155)</f>
        <v>1155</v>
      </c>
      <c r="B1033">
        <v>150194011</v>
      </c>
      <c r="C1033">
        <v>150198726</v>
      </c>
      <c r="D1033">
        <v>147295796</v>
      </c>
      <c r="E1033">
        <v>1</v>
      </c>
      <c r="F1033">
        <v>1</v>
      </c>
      <c r="G1033">
        <v>35</v>
      </c>
      <c r="H1033">
        <v>3</v>
      </c>
      <c r="I1033" t="s">
        <v>805</v>
      </c>
      <c r="J1033" t="s">
        <v>847</v>
      </c>
      <c r="K1033" t="s">
        <v>807</v>
      </c>
      <c r="L1033">
        <v>1348</v>
      </c>
      <c r="N1033">
        <v>1009</v>
      </c>
      <c r="O1033" t="s">
        <v>737</v>
      </c>
      <c r="P1033" t="s">
        <v>737</v>
      </c>
      <c r="Q1033">
        <v>1000</v>
      </c>
      <c r="W1033">
        <v>0</v>
      </c>
      <c r="X1033">
        <v>757497355</v>
      </c>
      <c r="Y1033">
        <f t="shared" si="205"/>
        <v>5.9999999999999995E-4</v>
      </c>
      <c r="AA1033">
        <v>122462.72</v>
      </c>
      <c r="AB1033">
        <v>0</v>
      </c>
      <c r="AC1033">
        <v>0</v>
      </c>
      <c r="AD1033">
        <v>0</v>
      </c>
      <c r="AE1033">
        <v>122462.72</v>
      </c>
      <c r="AF1033">
        <v>0</v>
      </c>
      <c r="AG1033">
        <v>0</v>
      </c>
      <c r="AH1033">
        <v>0</v>
      </c>
      <c r="AI1033">
        <v>1</v>
      </c>
      <c r="AJ1033">
        <v>1</v>
      </c>
      <c r="AK1033">
        <v>1</v>
      </c>
      <c r="AL1033">
        <v>1</v>
      </c>
      <c r="AM1033">
        <v>-2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3</v>
      </c>
      <c r="AT1033">
        <v>5.9999999999999995E-4</v>
      </c>
      <c r="AU1033" t="s">
        <v>3</v>
      </c>
      <c r="AV1033">
        <v>0</v>
      </c>
      <c r="AW1033">
        <v>2</v>
      </c>
      <c r="AX1033">
        <v>150198742</v>
      </c>
      <c r="AY1033">
        <v>1</v>
      </c>
      <c r="AZ1033">
        <v>0</v>
      </c>
      <c r="BA1033">
        <v>1033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V1033">
        <v>0</v>
      </c>
      <c r="CW1033">
        <v>0</v>
      </c>
      <c r="CX1033">
        <f>ROUND(Y1033*Source!I1155,9)</f>
        <v>4.1999999999999997E-3</v>
      </c>
      <c r="CY1033">
        <f t="shared" si="212"/>
        <v>122462.72</v>
      </c>
      <c r="CZ1033">
        <f t="shared" si="213"/>
        <v>122462.72</v>
      </c>
      <c r="DA1033">
        <f t="shared" si="214"/>
        <v>1</v>
      </c>
      <c r="DB1033">
        <f t="shared" si="206"/>
        <v>73.48</v>
      </c>
      <c r="DC1033">
        <f t="shared" si="207"/>
        <v>0</v>
      </c>
      <c r="DD1033" t="s">
        <v>3</v>
      </c>
      <c r="DE1033" t="s">
        <v>3</v>
      </c>
      <c r="DF1033">
        <f t="shared" si="208"/>
        <v>514.34</v>
      </c>
      <c r="DG1033">
        <f t="shared" si="209"/>
        <v>0</v>
      </c>
      <c r="DH1033">
        <f t="shared" si="210"/>
        <v>0</v>
      </c>
      <c r="DI1033">
        <f t="shared" si="211"/>
        <v>0</v>
      </c>
      <c r="DJ1033">
        <f t="shared" si="215"/>
        <v>514.34</v>
      </c>
      <c r="DK1033">
        <v>0</v>
      </c>
      <c r="DL1033" t="s">
        <v>3</v>
      </c>
      <c r="DM1033">
        <v>0</v>
      </c>
      <c r="DN1033" t="s">
        <v>3</v>
      </c>
      <c r="DO1033">
        <v>0</v>
      </c>
    </row>
    <row r="1034" spans="1:119" x14ac:dyDescent="0.2">
      <c r="A1034">
        <f>ROW(Source!A1155)</f>
        <v>1155</v>
      </c>
      <c r="B1034">
        <v>150194011</v>
      </c>
      <c r="C1034">
        <v>150198726</v>
      </c>
      <c r="D1034">
        <v>147295979</v>
      </c>
      <c r="E1034">
        <v>1</v>
      </c>
      <c r="F1034">
        <v>1</v>
      </c>
      <c r="G1034">
        <v>35</v>
      </c>
      <c r="H1034">
        <v>3</v>
      </c>
      <c r="I1034" t="s">
        <v>808</v>
      </c>
      <c r="J1034" t="s">
        <v>848</v>
      </c>
      <c r="K1034" t="s">
        <v>810</v>
      </c>
      <c r="L1034">
        <v>1348</v>
      </c>
      <c r="N1034">
        <v>1009</v>
      </c>
      <c r="O1034" t="s">
        <v>737</v>
      </c>
      <c r="P1034" t="s">
        <v>737</v>
      </c>
      <c r="Q1034">
        <v>1000</v>
      </c>
      <c r="W1034">
        <v>0</v>
      </c>
      <c r="X1034">
        <v>-1939404744</v>
      </c>
      <c r="Y1034">
        <f t="shared" si="205"/>
        <v>3.15E-3</v>
      </c>
      <c r="AA1034">
        <v>114569.3</v>
      </c>
      <c r="AB1034">
        <v>0</v>
      </c>
      <c r="AC1034">
        <v>0</v>
      </c>
      <c r="AD1034">
        <v>0</v>
      </c>
      <c r="AE1034">
        <v>114569.3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M1034">
        <v>-2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3</v>
      </c>
      <c r="AT1034">
        <v>3.15E-3</v>
      </c>
      <c r="AU1034" t="s">
        <v>3</v>
      </c>
      <c r="AV1034">
        <v>0</v>
      </c>
      <c r="AW1034">
        <v>2</v>
      </c>
      <c r="AX1034">
        <v>150198743</v>
      </c>
      <c r="AY1034">
        <v>1</v>
      </c>
      <c r="AZ1034">
        <v>0</v>
      </c>
      <c r="BA1034">
        <v>1034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V1034">
        <v>0</v>
      </c>
      <c r="CW1034">
        <v>0</v>
      </c>
      <c r="CX1034">
        <f>ROUND(Y1034*Source!I1155,9)</f>
        <v>2.205E-2</v>
      </c>
      <c r="CY1034">
        <f t="shared" si="212"/>
        <v>114569.3</v>
      </c>
      <c r="CZ1034">
        <f t="shared" si="213"/>
        <v>114569.3</v>
      </c>
      <c r="DA1034">
        <f t="shared" si="214"/>
        <v>1</v>
      </c>
      <c r="DB1034">
        <f t="shared" si="206"/>
        <v>360.89</v>
      </c>
      <c r="DC1034">
        <f t="shared" si="207"/>
        <v>0</v>
      </c>
      <c r="DD1034" t="s">
        <v>3</v>
      </c>
      <c r="DE1034" t="s">
        <v>3</v>
      </c>
      <c r="DF1034">
        <f t="shared" si="208"/>
        <v>2526.25</v>
      </c>
      <c r="DG1034">
        <f t="shared" si="209"/>
        <v>0</v>
      </c>
      <c r="DH1034">
        <f t="shared" si="210"/>
        <v>0</v>
      </c>
      <c r="DI1034">
        <f t="shared" si="211"/>
        <v>0</v>
      </c>
      <c r="DJ1034">
        <f t="shared" si="215"/>
        <v>2526.25</v>
      </c>
      <c r="DK1034">
        <v>0</v>
      </c>
      <c r="DL1034" t="s">
        <v>3</v>
      </c>
      <c r="DM1034">
        <v>0</v>
      </c>
      <c r="DN1034" t="s">
        <v>3</v>
      </c>
      <c r="DO1034">
        <v>0</v>
      </c>
    </row>
    <row r="1035" spans="1:119" x14ac:dyDescent="0.2">
      <c r="A1035">
        <f>ROW(Source!A1155)</f>
        <v>1155</v>
      </c>
      <c r="B1035">
        <v>150194011</v>
      </c>
      <c r="C1035">
        <v>150198726</v>
      </c>
      <c r="D1035">
        <v>75170982</v>
      </c>
      <c r="E1035">
        <v>35</v>
      </c>
      <c r="F1035">
        <v>1</v>
      </c>
      <c r="G1035">
        <v>35</v>
      </c>
      <c r="H1035">
        <v>3</v>
      </c>
      <c r="I1035" t="s">
        <v>814</v>
      </c>
      <c r="J1035" t="s">
        <v>3</v>
      </c>
      <c r="K1035" t="s">
        <v>816</v>
      </c>
      <c r="L1035">
        <v>1348</v>
      </c>
      <c r="N1035">
        <v>1009</v>
      </c>
      <c r="O1035" t="s">
        <v>737</v>
      </c>
      <c r="P1035" t="s">
        <v>737</v>
      </c>
      <c r="Q1035">
        <v>1000</v>
      </c>
      <c r="W1035">
        <v>0</v>
      </c>
      <c r="X1035">
        <v>-2068709812</v>
      </c>
      <c r="Y1035">
        <f t="shared" si="205"/>
        <v>3.5E-4</v>
      </c>
      <c r="AA1035">
        <v>99650</v>
      </c>
      <c r="AB1035">
        <v>0</v>
      </c>
      <c r="AC1035">
        <v>0</v>
      </c>
      <c r="AD1035">
        <v>0</v>
      </c>
      <c r="AE1035">
        <v>99650</v>
      </c>
      <c r="AF1035">
        <v>0</v>
      </c>
      <c r="AG1035">
        <v>0</v>
      </c>
      <c r="AH1035">
        <v>0</v>
      </c>
      <c r="AI1035">
        <v>1</v>
      </c>
      <c r="AJ1035">
        <v>1</v>
      </c>
      <c r="AK1035">
        <v>1</v>
      </c>
      <c r="AL1035">
        <v>1</v>
      </c>
      <c r="AM1035">
        <v>-2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3</v>
      </c>
      <c r="AT1035">
        <v>3.5E-4</v>
      </c>
      <c r="AU1035" t="s">
        <v>3</v>
      </c>
      <c r="AV1035">
        <v>0</v>
      </c>
      <c r="AW1035">
        <v>2</v>
      </c>
      <c r="AX1035">
        <v>150198744</v>
      </c>
      <c r="AY1035">
        <v>1</v>
      </c>
      <c r="AZ1035">
        <v>0</v>
      </c>
      <c r="BA1035">
        <v>1035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V1035">
        <v>0</v>
      </c>
      <c r="CW1035">
        <v>0</v>
      </c>
      <c r="CX1035">
        <f>ROUND(Y1035*Source!I1155,9)</f>
        <v>2.4499999999999999E-3</v>
      </c>
      <c r="CY1035">
        <f t="shared" si="212"/>
        <v>99650</v>
      </c>
      <c r="CZ1035">
        <f t="shared" si="213"/>
        <v>99650</v>
      </c>
      <c r="DA1035">
        <f t="shared" si="214"/>
        <v>1</v>
      </c>
      <c r="DB1035">
        <f t="shared" si="206"/>
        <v>34.880000000000003</v>
      </c>
      <c r="DC1035">
        <f t="shared" si="207"/>
        <v>0</v>
      </c>
      <c r="DD1035" t="s">
        <v>3</v>
      </c>
      <c r="DE1035" t="s">
        <v>3</v>
      </c>
      <c r="DF1035">
        <f t="shared" si="208"/>
        <v>244.14</v>
      </c>
      <c r="DG1035">
        <f t="shared" si="209"/>
        <v>0</v>
      </c>
      <c r="DH1035">
        <f t="shared" si="210"/>
        <v>0</v>
      </c>
      <c r="DI1035">
        <f t="shared" si="211"/>
        <v>0</v>
      </c>
      <c r="DJ1035">
        <f t="shared" si="215"/>
        <v>244.14</v>
      </c>
      <c r="DK1035">
        <v>0</v>
      </c>
      <c r="DL1035" t="s">
        <v>3</v>
      </c>
      <c r="DM1035">
        <v>0</v>
      </c>
      <c r="DN1035" t="s">
        <v>3</v>
      </c>
      <c r="DO1035">
        <v>0</v>
      </c>
    </row>
    <row r="1036" spans="1:119" x14ac:dyDescent="0.2">
      <c r="A1036">
        <f>ROW(Source!A1156)</f>
        <v>1156</v>
      </c>
      <c r="B1036">
        <v>150194011</v>
      </c>
      <c r="C1036">
        <v>150198745</v>
      </c>
      <c r="D1036">
        <v>147282019</v>
      </c>
      <c r="E1036">
        <v>35</v>
      </c>
      <c r="F1036">
        <v>1</v>
      </c>
      <c r="G1036">
        <v>35</v>
      </c>
      <c r="H1036">
        <v>1</v>
      </c>
      <c r="I1036" t="s">
        <v>727</v>
      </c>
      <c r="J1036" t="s">
        <v>3</v>
      </c>
      <c r="K1036" t="s">
        <v>728</v>
      </c>
      <c r="L1036">
        <v>1191</v>
      </c>
      <c r="N1036">
        <v>1013</v>
      </c>
      <c r="O1036" t="s">
        <v>729</v>
      </c>
      <c r="P1036" t="s">
        <v>729</v>
      </c>
      <c r="Q1036">
        <v>1</v>
      </c>
      <c r="W1036">
        <v>0</v>
      </c>
      <c r="X1036">
        <v>476480486</v>
      </c>
      <c r="Y1036">
        <f>(AT1036*12)</f>
        <v>2.4000000000000004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1</v>
      </c>
      <c r="AJ1036">
        <v>1</v>
      </c>
      <c r="AK1036">
        <v>1</v>
      </c>
      <c r="AL1036">
        <v>1</v>
      </c>
      <c r="AM1036">
        <v>-2</v>
      </c>
      <c r="AN1036">
        <v>0</v>
      </c>
      <c r="AO1036">
        <v>1</v>
      </c>
      <c r="AP1036">
        <v>1</v>
      </c>
      <c r="AQ1036">
        <v>0</v>
      </c>
      <c r="AR1036">
        <v>0</v>
      </c>
      <c r="AS1036" t="s">
        <v>3</v>
      </c>
      <c r="AT1036">
        <v>0.2</v>
      </c>
      <c r="AU1036" t="s">
        <v>163</v>
      </c>
      <c r="AV1036">
        <v>1</v>
      </c>
      <c r="AW1036">
        <v>2</v>
      </c>
      <c r="AX1036">
        <v>150198749</v>
      </c>
      <c r="AY1036">
        <v>1</v>
      </c>
      <c r="AZ1036">
        <v>2048</v>
      </c>
      <c r="BA1036">
        <v>1036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U1036">
        <f>ROUND(AT1036*Source!I1156*AH1036*AL1036,2)</f>
        <v>0</v>
      </c>
      <c r="CV1036">
        <f>ROUND(Y1036*Source!I1156,9)</f>
        <v>9.6</v>
      </c>
      <c r="CW1036">
        <v>0</v>
      </c>
      <c r="CX1036">
        <f>ROUND(Y1036*Source!I1156,9)</f>
        <v>9.6</v>
      </c>
      <c r="CY1036">
        <f>AD1036</f>
        <v>0</v>
      </c>
      <c r="CZ1036">
        <f>AH1036</f>
        <v>0</v>
      </c>
      <c r="DA1036">
        <f>AL1036</f>
        <v>1</v>
      </c>
      <c r="DB1036">
        <f>ROUND((ROUND(AT1036*CZ1036,2)*12),6)</f>
        <v>0</v>
      </c>
      <c r="DC1036">
        <f>ROUND((ROUND(AT1036*AG1036,2)*12),6)</f>
        <v>0</v>
      </c>
      <c r="DD1036" t="s">
        <v>3</v>
      </c>
      <c r="DE1036" t="s">
        <v>3</v>
      </c>
      <c r="DF1036">
        <f t="shared" si="208"/>
        <v>0</v>
      </c>
      <c r="DG1036">
        <f t="shared" si="209"/>
        <v>0</v>
      </c>
      <c r="DH1036">
        <f t="shared" si="210"/>
        <v>0</v>
      </c>
      <c r="DI1036">
        <f t="shared" si="211"/>
        <v>0</v>
      </c>
      <c r="DJ1036">
        <f>DI1036</f>
        <v>0</v>
      </c>
      <c r="DK1036">
        <v>0</v>
      </c>
      <c r="DL1036" t="s">
        <v>3</v>
      </c>
      <c r="DM1036">
        <v>0</v>
      </c>
      <c r="DN1036" t="s">
        <v>3</v>
      </c>
      <c r="DO1036">
        <v>0</v>
      </c>
    </row>
    <row r="1037" spans="1:119" x14ac:dyDescent="0.2">
      <c r="A1037">
        <f>ROW(Source!A1156)</f>
        <v>1156</v>
      </c>
      <c r="B1037">
        <v>150194011</v>
      </c>
      <c r="C1037">
        <v>150198745</v>
      </c>
      <c r="D1037">
        <v>147295400</v>
      </c>
      <c r="E1037">
        <v>1</v>
      </c>
      <c r="F1037">
        <v>1</v>
      </c>
      <c r="G1037">
        <v>35</v>
      </c>
      <c r="H1037">
        <v>2</v>
      </c>
      <c r="I1037" t="s">
        <v>730</v>
      </c>
      <c r="J1037" t="s">
        <v>829</v>
      </c>
      <c r="K1037" t="s">
        <v>732</v>
      </c>
      <c r="L1037">
        <v>1368</v>
      </c>
      <c r="N1037">
        <v>1011</v>
      </c>
      <c r="O1037" t="s">
        <v>733</v>
      </c>
      <c r="P1037" t="s">
        <v>733</v>
      </c>
      <c r="Q1037">
        <v>1</v>
      </c>
      <c r="W1037">
        <v>0</v>
      </c>
      <c r="X1037">
        <v>-253528126</v>
      </c>
      <c r="Y1037">
        <f>(AT1037*12)</f>
        <v>0.24</v>
      </c>
      <c r="AA1037">
        <v>0</v>
      </c>
      <c r="AB1037">
        <v>789.86</v>
      </c>
      <c r="AC1037">
        <v>515.51</v>
      </c>
      <c r="AD1037">
        <v>0</v>
      </c>
      <c r="AE1037">
        <v>0</v>
      </c>
      <c r="AF1037">
        <v>789.86</v>
      </c>
      <c r="AG1037">
        <v>515.51</v>
      </c>
      <c r="AH1037">
        <v>0</v>
      </c>
      <c r="AI1037">
        <v>1</v>
      </c>
      <c r="AJ1037">
        <v>1</v>
      </c>
      <c r="AK1037">
        <v>1</v>
      </c>
      <c r="AL1037">
        <v>1</v>
      </c>
      <c r="AM1037">
        <v>-2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3</v>
      </c>
      <c r="AT1037">
        <v>0.02</v>
      </c>
      <c r="AU1037" t="s">
        <v>163</v>
      </c>
      <c r="AV1037">
        <v>0</v>
      </c>
      <c r="AW1037">
        <v>2</v>
      </c>
      <c r="AX1037">
        <v>150198750</v>
      </c>
      <c r="AY1037">
        <v>1</v>
      </c>
      <c r="AZ1037">
        <v>0</v>
      </c>
      <c r="BA1037">
        <v>1037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V1037">
        <v>0</v>
      </c>
      <c r="CW1037">
        <f>ROUND(Y1037*Source!I1156,9)</f>
        <v>0.96</v>
      </c>
      <c r="CX1037">
        <f>ROUND(Y1037*Source!I1156,9)</f>
        <v>0.96</v>
      </c>
      <c r="CY1037">
        <f>AB1037</f>
        <v>789.86</v>
      </c>
      <c r="CZ1037">
        <f>AF1037</f>
        <v>789.86</v>
      </c>
      <c r="DA1037">
        <f>AJ1037</f>
        <v>1</v>
      </c>
      <c r="DB1037">
        <f>ROUND((ROUND(AT1037*CZ1037,2)*12),6)</f>
        <v>189.6</v>
      </c>
      <c r="DC1037">
        <f>ROUND((ROUND(AT1037*AG1037,2)*12),6)</f>
        <v>123.72</v>
      </c>
      <c r="DD1037" t="s">
        <v>3</v>
      </c>
      <c r="DE1037" t="s">
        <v>3</v>
      </c>
      <c r="DF1037">
        <f t="shared" si="208"/>
        <v>0</v>
      </c>
      <c r="DG1037">
        <f t="shared" si="209"/>
        <v>758.27</v>
      </c>
      <c r="DH1037">
        <f t="shared" si="210"/>
        <v>494.89</v>
      </c>
      <c r="DI1037">
        <f t="shared" si="211"/>
        <v>0</v>
      </c>
      <c r="DJ1037">
        <f>DG1037</f>
        <v>758.27</v>
      </c>
      <c r="DK1037">
        <v>0</v>
      </c>
      <c r="DL1037" t="s">
        <v>3</v>
      </c>
      <c r="DM1037">
        <v>0</v>
      </c>
      <c r="DN1037" t="s">
        <v>3</v>
      </c>
      <c r="DO1037">
        <v>0</v>
      </c>
    </row>
    <row r="1038" spans="1:119" x14ac:dyDescent="0.2">
      <c r="A1038">
        <f>ROW(Source!A1156)</f>
        <v>1156</v>
      </c>
      <c r="B1038">
        <v>150194011</v>
      </c>
      <c r="C1038">
        <v>150198745</v>
      </c>
      <c r="D1038">
        <v>147297367</v>
      </c>
      <c r="E1038">
        <v>1</v>
      </c>
      <c r="F1038">
        <v>1</v>
      </c>
      <c r="G1038">
        <v>35</v>
      </c>
      <c r="H1038">
        <v>3</v>
      </c>
      <c r="I1038" t="s">
        <v>752</v>
      </c>
      <c r="J1038" t="s">
        <v>835</v>
      </c>
      <c r="K1038" t="s">
        <v>754</v>
      </c>
      <c r="L1038">
        <v>1346</v>
      </c>
      <c r="N1038">
        <v>1009</v>
      </c>
      <c r="O1038" t="s">
        <v>741</v>
      </c>
      <c r="P1038" t="s">
        <v>741</v>
      </c>
      <c r="Q1038">
        <v>1</v>
      </c>
      <c r="W1038">
        <v>0</v>
      </c>
      <c r="X1038">
        <v>-1708536462</v>
      </c>
      <c r="Y1038">
        <f>(AT1038*12)</f>
        <v>0.18</v>
      </c>
      <c r="AA1038">
        <v>29.29</v>
      </c>
      <c r="AB1038">
        <v>0</v>
      </c>
      <c r="AC1038">
        <v>0</v>
      </c>
      <c r="AD1038">
        <v>0</v>
      </c>
      <c r="AE1038">
        <v>29.29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M1038">
        <v>-2</v>
      </c>
      <c r="AN1038">
        <v>0</v>
      </c>
      <c r="AO1038">
        <v>1</v>
      </c>
      <c r="AP1038">
        <v>1</v>
      </c>
      <c r="AQ1038">
        <v>0</v>
      </c>
      <c r="AR1038">
        <v>0</v>
      </c>
      <c r="AS1038" t="s">
        <v>3</v>
      </c>
      <c r="AT1038">
        <v>1.4999999999999999E-2</v>
      </c>
      <c r="AU1038" t="s">
        <v>163</v>
      </c>
      <c r="AV1038">
        <v>0</v>
      </c>
      <c r="AW1038">
        <v>2</v>
      </c>
      <c r="AX1038">
        <v>150198751</v>
      </c>
      <c r="AY1038">
        <v>1</v>
      </c>
      <c r="AZ1038">
        <v>0</v>
      </c>
      <c r="BA1038">
        <v>1038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V1038">
        <v>0</v>
      </c>
      <c r="CW1038">
        <v>0</v>
      </c>
      <c r="CX1038">
        <f>ROUND(Y1038*Source!I1156,9)</f>
        <v>0.72</v>
      </c>
      <c r="CY1038">
        <f>AA1038</f>
        <v>29.29</v>
      </c>
      <c r="CZ1038">
        <f>AE1038</f>
        <v>29.29</v>
      </c>
      <c r="DA1038">
        <f>AI1038</f>
        <v>1</v>
      </c>
      <c r="DB1038">
        <f>ROUND((ROUND(AT1038*CZ1038,2)*12),6)</f>
        <v>5.28</v>
      </c>
      <c r="DC1038">
        <f>ROUND((ROUND(AT1038*AG1038,2)*12),6)</f>
        <v>0</v>
      </c>
      <c r="DD1038" t="s">
        <v>3</v>
      </c>
      <c r="DE1038" t="s">
        <v>3</v>
      </c>
      <c r="DF1038">
        <f t="shared" si="208"/>
        <v>21.09</v>
      </c>
      <c r="DG1038">
        <f t="shared" si="209"/>
        <v>0</v>
      </c>
      <c r="DH1038">
        <f t="shared" si="210"/>
        <v>0</v>
      </c>
      <c r="DI1038">
        <f t="shared" si="211"/>
        <v>0</v>
      </c>
      <c r="DJ1038">
        <f>DF1038</f>
        <v>21.09</v>
      </c>
      <c r="DK1038">
        <v>0</v>
      </c>
      <c r="DL1038" t="s">
        <v>3</v>
      </c>
      <c r="DM1038">
        <v>0</v>
      </c>
      <c r="DN1038" t="s">
        <v>3</v>
      </c>
      <c r="DO1038">
        <v>0</v>
      </c>
    </row>
    <row r="1039" spans="1:119" x14ac:dyDescent="0.2">
      <c r="A1039">
        <f>ROW(Source!A1157)</f>
        <v>1157</v>
      </c>
      <c r="B1039">
        <v>150194011</v>
      </c>
      <c r="C1039">
        <v>150198752</v>
      </c>
      <c r="D1039">
        <v>147282019</v>
      </c>
      <c r="E1039">
        <v>35</v>
      </c>
      <c r="F1039">
        <v>1</v>
      </c>
      <c r="G1039">
        <v>35</v>
      </c>
      <c r="H1039">
        <v>1</v>
      </c>
      <c r="I1039" t="s">
        <v>727</v>
      </c>
      <c r="J1039" t="s">
        <v>3</v>
      </c>
      <c r="K1039" t="s">
        <v>728</v>
      </c>
      <c r="L1039">
        <v>1191</v>
      </c>
      <c r="N1039">
        <v>1013</v>
      </c>
      <c r="O1039" t="s">
        <v>729</v>
      </c>
      <c r="P1039" t="s">
        <v>729</v>
      </c>
      <c r="Q1039">
        <v>1</v>
      </c>
      <c r="W1039">
        <v>0</v>
      </c>
      <c r="X1039">
        <v>476480486</v>
      </c>
      <c r="Y1039">
        <f>(AT1039*4)</f>
        <v>4.88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M1039">
        <v>-2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3</v>
      </c>
      <c r="AT1039">
        <v>1.22</v>
      </c>
      <c r="AU1039" t="s">
        <v>196</v>
      </c>
      <c r="AV1039">
        <v>1</v>
      </c>
      <c r="AW1039">
        <v>2</v>
      </c>
      <c r="AX1039">
        <v>150198756</v>
      </c>
      <c r="AY1039">
        <v>1</v>
      </c>
      <c r="AZ1039">
        <v>0</v>
      </c>
      <c r="BA1039">
        <v>1039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U1039">
        <f>ROUND(AT1039*Source!I1157*AH1039*AL1039,2)</f>
        <v>0</v>
      </c>
      <c r="CV1039">
        <f>ROUND(Y1039*Source!I1157,9)</f>
        <v>122</v>
      </c>
      <c r="CW1039">
        <v>0</v>
      </c>
      <c r="CX1039">
        <f>ROUND(Y1039*Source!I1157,9)</f>
        <v>122</v>
      </c>
      <c r="CY1039">
        <f>AD1039</f>
        <v>0</v>
      </c>
      <c r="CZ1039">
        <f>AH1039</f>
        <v>0</v>
      </c>
      <c r="DA1039">
        <f>AL1039</f>
        <v>1</v>
      </c>
      <c r="DB1039">
        <f>ROUND((ROUND(AT1039*CZ1039,2)*4),6)</f>
        <v>0</v>
      </c>
      <c r="DC1039">
        <f>ROUND((ROUND(AT1039*AG1039,2)*4),6)</f>
        <v>0</v>
      </c>
      <c r="DD1039" t="s">
        <v>3</v>
      </c>
      <c r="DE1039" t="s">
        <v>3</v>
      </c>
      <c r="DF1039">
        <f t="shared" si="208"/>
        <v>0</v>
      </c>
      <c r="DG1039">
        <f t="shared" si="209"/>
        <v>0</v>
      </c>
      <c r="DH1039">
        <f t="shared" si="210"/>
        <v>0</v>
      </c>
      <c r="DI1039">
        <f t="shared" si="211"/>
        <v>0</v>
      </c>
      <c r="DJ1039">
        <f>DI1039</f>
        <v>0</v>
      </c>
      <c r="DK1039">
        <v>0</v>
      </c>
      <c r="DL1039" t="s">
        <v>3</v>
      </c>
      <c r="DM1039">
        <v>0</v>
      </c>
      <c r="DN1039" t="s">
        <v>3</v>
      </c>
      <c r="DO1039">
        <v>0</v>
      </c>
    </row>
    <row r="1040" spans="1:119" x14ac:dyDescent="0.2">
      <c r="A1040">
        <f>ROW(Source!A1157)</f>
        <v>1157</v>
      </c>
      <c r="B1040">
        <v>150194011</v>
      </c>
      <c r="C1040">
        <v>150198752</v>
      </c>
      <c r="D1040">
        <v>147295400</v>
      </c>
      <c r="E1040">
        <v>1</v>
      </c>
      <c r="F1040">
        <v>1</v>
      </c>
      <c r="G1040">
        <v>35</v>
      </c>
      <c r="H1040">
        <v>2</v>
      </c>
      <c r="I1040" t="s">
        <v>730</v>
      </c>
      <c r="J1040" t="s">
        <v>731</v>
      </c>
      <c r="K1040" t="s">
        <v>732</v>
      </c>
      <c r="L1040">
        <v>1368</v>
      </c>
      <c r="N1040">
        <v>1011</v>
      </c>
      <c r="O1040" t="s">
        <v>733</v>
      </c>
      <c r="P1040" t="s">
        <v>733</v>
      </c>
      <c r="Q1040">
        <v>1</v>
      </c>
      <c r="W1040">
        <v>0</v>
      </c>
      <c r="X1040">
        <v>-1123321947</v>
      </c>
      <c r="Y1040">
        <f>(AT1040*4)</f>
        <v>0.28000000000000003</v>
      </c>
      <c r="AA1040">
        <v>0</v>
      </c>
      <c r="AB1040">
        <v>789.86</v>
      </c>
      <c r="AC1040">
        <v>515.51</v>
      </c>
      <c r="AD1040">
        <v>0</v>
      </c>
      <c r="AE1040">
        <v>0</v>
      </c>
      <c r="AF1040">
        <v>789.86</v>
      </c>
      <c r="AG1040">
        <v>515.51</v>
      </c>
      <c r="AH1040">
        <v>0</v>
      </c>
      <c r="AI1040">
        <v>1</v>
      </c>
      <c r="AJ1040">
        <v>1</v>
      </c>
      <c r="AK1040">
        <v>1</v>
      </c>
      <c r="AL1040">
        <v>1</v>
      </c>
      <c r="AM1040">
        <v>-2</v>
      </c>
      <c r="AN1040">
        <v>0</v>
      </c>
      <c r="AO1040">
        <v>1</v>
      </c>
      <c r="AP1040">
        <v>1</v>
      </c>
      <c r="AQ1040">
        <v>0</v>
      </c>
      <c r="AR1040">
        <v>0</v>
      </c>
      <c r="AS1040" t="s">
        <v>3</v>
      </c>
      <c r="AT1040">
        <v>7.0000000000000007E-2</v>
      </c>
      <c r="AU1040" t="s">
        <v>196</v>
      </c>
      <c r="AV1040">
        <v>0</v>
      </c>
      <c r="AW1040">
        <v>2</v>
      </c>
      <c r="AX1040">
        <v>150198757</v>
      </c>
      <c r="AY1040">
        <v>1</v>
      </c>
      <c r="AZ1040">
        <v>0</v>
      </c>
      <c r="BA1040">
        <v>1040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V1040">
        <v>0</v>
      </c>
      <c r="CW1040">
        <f>ROUND(Y1040*Source!I1157,9)</f>
        <v>7</v>
      </c>
      <c r="CX1040">
        <f>ROUND(Y1040*Source!I1157,9)</f>
        <v>7</v>
      </c>
      <c r="CY1040">
        <f>AB1040</f>
        <v>789.86</v>
      </c>
      <c r="CZ1040">
        <f>AF1040</f>
        <v>789.86</v>
      </c>
      <c r="DA1040">
        <f>AJ1040</f>
        <v>1</v>
      </c>
      <c r="DB1040">
        <f>ROUND((ROUND(AT1040*CZ1040,2)*4),6)</f>
        <v>221.16</v>
      </c>
      <c r="DC1040">
        <f>ROUND((ROUND(AT1040*AG1040,2)*4),6)</f>
        <v>144.36000000000001</v>
      </c>
      <c r="DD1040" t="s">
        <v>3</v>
      </c>
      <c r="DE1040" t="s">
        <v>3</v>
      </c>
      <c r="DF1040">
        <f t="shared" si="208"/>
        <v>0</v>
      </c>
      <c r="DG1040">
        <f t="shared" si="209"/>
        <v>5529.02</v>
      </c>
      <c r="DH1040">
        <f t="shared" si="210"/>
        <v>3608.57</v>
      </c>
      <c r="DI1040">
        <f t="shared" si="211"/>
        <v>0</v>
      </c>
      <c r="DJ1040">
        <f>DG1040</f>
        <v>5529.02</v>
      </c>
      <c r="DK1040">
        <v>0</v>
      </c>
      <c r="DL1040" t="s">
        <v>3</v>
      </c>
      <c r="DM1040">
        <v>0</v>
      </c>
      <c r="DN1040" t="s">
        <v>3</v>
      </c>
      <c r="DO1040">
        <v>0</v>
      </c>
    </row>
    <row r="1041" spans="1:119" x14ac:dyDescent="0.2">
      <c r="A1041">
        <f>ROW(Source!A1157)</f>
        <v>1157</v>
      </c>
      <c r="B1041">
        <v>150194011</v>
      </c>
      <c r="C1041">
        <v>150198752</v>
      </c>
      <c r="D1041">
        <v>147297367</v>
      </c>
      <c r="E1041">
        <v>1</v>
      </c>
      <c r="F1041">
        <v>1</v>
      </c>
      <c r="G1041">
        <v>35</v>
      </c>
      <c r="H1041">
        <v>3</v>
      </c>
      <c r="I1041" t="s">
        <v>752</v>
      </c>
      <c r="J1041" t="s">
        <v>753</v>
      </c>
      <c r="K1041" t="s">
        <v>754</v>
      </c>
      <c r="L1041">
        <v>1346</v>
      </c>
      <c r="N1041">
        <v>1009</v>
      </c>
      <c r="O1041" t="s">
        <v>741</v>
      </c>
      <c r="P1041" t="s">
        <v>741</v>
      </c>
      <c r="Q1041">
        <v>1</v>
      </c>
      <c r="W1041">
        <v>0</v>
      </c>
      <c r="X1041">
        <v>-20334964</v>
      </c>
      <c r="Y1041">
        <f>(AT1041*4)</f>
        <v>0.2</v>
      </c>
      <c r="AA1041">
        <v>29.29</v>
      </c>
      <c r="AB1041">
        <v>0</v>
      </c>
      <c r="AC1041">
        <v>0</v>
      </c>
      <c r="AD1041">
        <v>0</v>
      </c>
      <c r="AE1041">
        <v>29.29</v>
      </c>
      <c r="AF1041">
        <v>0</v>
      </c>
      <c r="AG1041">
        <v>0</v>
      </c>
      <c r="AH1041">
        <v>0</v>
      </c>
      <c r="AI1041">
        <v>1</v>
      </c>
      <c r="AJ1041">
        <v>1</v>
      </c>
      <c r="AK1041">
        <v>1</v>
      </c>
      <c r="AL1041">
        <v>1</v>
      </c>
      <c r="AM1041">
        <v>-2</v>
      </c>
      <c r="AN1041">
        <v>0</v>
      </c>
      <c r="AO1041">
        <v>1</v>
      </c>
      <c r="AP1041">
        <v>1</v>
      </c>
      <c r="AQ1041">
        <v>0</v>
      </c>
      <c r="AR1041">
        <v>0</v>
      </c>
      <c r="AS1041" t="s">
        <v>3</v>
      </c>
      <c r="AT1041">
        <v>0.05</v>
      </c>
      <c r="AU1041" t="s">
        <v>196</v>
      </c>
      <c r="AV1041">
        <v>0</v>
      </c>
      <c r="AW1041">
        <v>2</v>
      </c>
      <c r="AX1041">
        <v>150198758</v>
      </c>
      <c r="AY1041">
        <v>1</v>
      </c>
      <c r="AZ1041">
        <v>0</v>
      </c>
      <c r="BA1041">
        <v>1041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V1041">
        <v>0</v>
      </c>
      <c r="CW1041">
        <v>0</v>
      </c>
      <c r="CX1041">
        <f>ROUND(Y1041*Source!I1157,9)</f>
        <v>5</v>
      </c>
      <c r="CY1041">
        <f>AA1041</f>
        <v>29.29</v>
      </c>
      <c r="CZ1041">
        <f>AE1041</f>
        <v>29.29</v>
      </c>
      <c r="DA1041">
        <f>AI1041</f>
        <v>1</v>
      </c>
      <c r="DB1041">
        <f>ROUND((ROUND(AT1041*CZ1041,2)*4),6)</f>
        <v>5.84</v>
      </c>
      <c r="DC1041">
        <f>ROUND((ROUND(AT1041*AG1041,2)*4),6)</f>
        <v>0</v>
      </c>
      <c r="DD1041" t="s">
        <v>3</v>
      </c>
      <c r="DE1041" t="s">
        <v>3</v>
      </c>
      <c r="DF1041">
        <f t="shared" si="208"/>
        <v>146.44999999999999</v>
      </c>
      <c r="DG1041">
        <f t="shared" si="209"/>
        <v>0</v>
      </c>
      <c r="DH1041">
        <f t="shared" si="210"/>
        <v>0</v>
      </c>
      <c r="DI1041">
        <f t="shared" si="211"/>
        <v>0</v>
      </c>
      <c r="DJ1041">
        <f>DF1041</f>
        <v>146.44999999999999</v>
      </c>
      <c r="DK1041">
        <v>0</v>
      </c>
      <c r="DL1041" t="s">
        <v>3</v>
      </c>
      <c r="DM1041">
        <v>0</v>
      </c>
      <c r="DN1041" t="s">
        <v>3</v>
      </c>
      <c r="DO104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104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150195653</v>
      </c>
      <c r="C1">
        <v>150195638</v>
      </c>
      <c r="D1">
        <v>147282019</v>
      </c>
      <c r="E1">
        <v>35</v>
      </c>
      <c r="F1">
        <v>1</v>
      </c>
      <c r="G1">
        <v>35</v>
      </c>
      <c r="H1">
        <v>1</v>
      </c>
      <c r="I1" t="s">
        <v>727</v>
      </c>
      <c r="J1" t="s">
        <v>3</v>
      </c>
      <c r="K1" t="s">
        <v>728</v>
      </c>
      <c r="L1">
        <v>1191</v>
      </c>
      <c r="N1">
        <v>1013</v>
      </c>
      <c r="O1" t="s">
        <v>729</v>
      </c>
      <c r="P1" t="s">
        <v>729</v>
      </c>
      <c r="Q1">
        <v>1</v>
      </c>
      <c r="X1">
        <v>1.37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22</v>
      </c>
      <c r="AG1">
        <v>0.95899999999999996</v>
      </c>
      <c r="AH1">
        <v>2</v>
      </c>
      <c r="AI1">
        <v>150195639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ROW(Source!A32)</f>
        <v>32</v>
      </c>
      <c r="B2">
        <v>150195654</v>
      </c>
      <c r="C2">
        <v>150195638</v>
      </c>
      <c r="D2">
        <v>147295400</v>
      </c>
      <c r="E2">
        <v>1</v>
      </c>
      <c r="F2">
        <v>1</v>
      </c>
      <c r="G2">
        <v>35</v>
      </c>
      <c r="H2">
        <v>2</v>
      </c>
      <c r="I2" t="s">
        <v>730</v>
      </c>
      <c r="J2" t="s">
        <v>731</v>
      </c>
      <c r="K2" t="s">
        <v>732</v>
      </c>
      <c r="L2">
        <v>1368</v>
      </c>
      <c r="N2">
        <v>1011</v>
      </c>
      <c r="O2" t="s">
        <v>733</v>
      </c>
      <c r="P2" t="s">
        <v>733</v>
      </c>
      <c r="Q2">
        <v>1</v>
      </c>
      <c r="X2">
        <v>0.16</v>
      </c>
      <c r="Y2">
        <v>0</v>
      </c>
      <c r="Z2">
        <v>789.86</v>
      </c>
      <c r="AA2">
        <v>515.51</v>
      </c>
      <c r="AB2">
        <v>0</v>
      </c>
      <c r="AC2">
        <v>0</v>
      </c>
      <c r="AD2">
        <v>1</v>
      </c>
      <c r="AE2">
        <v>0</v>
      </c>
      <c r="AF2" t="s">
        <v>22</v>
      </c>
      <c r="AG2">
        <v>0.11199999999999999</v>
      </c>
      <c r="AH2">
        <v>2</v>
      </c>
      <c r="AI2">
        <v>150195640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ROW(Source!A32)</f>
        <v>32</v>
      </c>
      <c r="B3">
        <v>150195655</v>
      </c>
      <c r="C3">
        <v>150195638</v>
      </c>
      <c r="D3">
        <v>147284499</v>
      </c>
      <c r="E3">
        <v>35</v>
      </c>
      <c r="F3">
        <v>1</v>
      </c>
      <c r="G3">
        <v>35</v>
      </c>
      <c r="H3">
        <v>3</v>
      </c>
      <c r="I3" t="s">
        <v>734</v>
      </c>
      <c r="J3" t="s">
        <v>3</v>
      </c>
      <c r="K3" t="s">
        <v>736</v>
      </c>
      <c r="L3">
        <v>1346</v>
      </c>
      <c r="N3">
        <v>1009</v>
      </c>
      <c r="O3" t="s">
        <v>741</v>
      </c>
      <c r="P3" t="s">
        <v>741</v>
      </c>
      <c r="Q3">
        <v>1</v>
      </c>
      <c r="X3">
        <v>2E-3</v>
      </c>
      <c r="Y3">
        <v>1945.2823800000001</v>
      </c>
      <c r="Z3">
        <v>0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2E-3</v>
      </c>
      <c r="AH3">
        <v>2</v>
      </c>
      <c r="AI3">
        <v>150195641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ROW(Source!A32)</f>
        <v>32</v>
      </c>
      <c r="B4">
        <v>150195656</v>
      </c>
      <c r="C4">
        <v>150195638</v>
      </c>
      <c r="D4">
        <v>147297319</v>
      </c>
      <c r="E4">
        <v>1</v>
      </c>
      <c r="F4">
        <v>1</v>
      </c>
      <c r="G4">
        <v>35</v>
      </c>
      <c r="H4">
        <v>3</v>
      </c>
      <c r="I4" t="s">
        <v>738</v>
      </c>
      <c r="J4" t="s">
        <v>739</v>
      </c>
      <c r="K4" t="s">
        <v>740</v>
      </c>
      <c r="L4">
        <v>1346</v>
      </c>
      <c r="N4">
        <v>1009</v>
      </c>
      <c r="O4" t="s">
        <v>741</v>
      </c>
      <c r="P4" t="s">
        <v>741</v>
      </c>
      <c r="Q4">
        <v>1</v>
      </c>
      <c r="X4">
        <v>4.0000000000000001E-3</v>
      </c>
      <c r="Y4">
        <v>412.97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4.0000000000000001E-3</v>
      </c>
      <c r="AH4">
        <v>2</v>
      </c>
      <c r="AI4">
        <v>150195642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ROW(Source!A32)</f>
        <v>32</v>
      </c>
      <c r="B5">
        <v>150195657</v>
      </c>
      <c r="C5">
        <v>150195638</v>
      </c>
      <c r="D5">
        <v>147297226</v>
      </c>
      <c r="E5">
        <v>1</v>
      </c>
      <c r="F5">
        <v>1</v>
      </c>
      <c r="G5">
        <v>35</v>
      </c>
      <c r="H5">
        <v>3</v>
      </c>
      <c r="I5" t="s">
        <v>742</v>
      </c>
      <c r="J5" t="s">
        <v>743</v>
      </c>
      <c r="K5" t="s">
        <v>744</v>
      </c>
      <c r="L5">
        <v>1346</v>
      </c>
      <c r="N5">
        <v>1009</v>
      </c>
      <c r="O5" t="s">
        <v>741</v>
      </c>
      <c r="P5" t="s">
        <v>741</v>
      </c>
      <c r="Q5">
        <v>1</v>
      </c>
      <c r="X5">
        <v>2E-3</v>
      </c>
      <c r="Y5">
        <v>271.95999999999998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21</v>
      </c>
      <c r="AG5">
        <v>2E-3</v>
      </c>
      <c r="AH5">
        <v>2</v>
      </c>
      <c r="AI5">
        <v>150195643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ROW(Source!A32)</f>
        <v>32</v>
      </c>
      <c r="B6">
        <v>150195658</v>
      </c>
      <c r="C6">
        <v>150195638</v>
      </c>
      <c r="D6">
        <v>147297256</v>
      </c>
      <c r="E6">
        <v>1</v>
      </c>
      <c r="F6">
        <v>1</v>
      </c>
      <c r="G6">
        <v>35</v>
      </c>
      <c r="H6">
        <v>3</v>
      </c>
      <c r="I6" t="s">
        <v>745</v>
      </c>
      <c r="J6" t="s">
        <v>746</v>
      </c>
      <c r="K6" t="s">
        <v>747</v>
      </c>
      <c r="L6">
        <v>1346</v>
      </c>
      <c r="N6">
        <v>1009</v>
      </c>
      <c r="O6" t="s">
        <v>741</v>
      </c>
      <c r="P6" t="s">
        <v>741</v>
      </c>
      <c r="Q6">
        <v>1</v>
      </c>
      <c r="X6">
        <v>3.5000000000000001E-3</v>
      </c>
      <c r="Y6">
        <v>404.48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21</v>
      </c>
      <c r="AG6">
        <v>3.5000000000000001E-3</v>
      </c>
      <c r="AH6">
        <v>2</v>
      </c>
      <c r="AI6">
        <v>150195644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ROW(Source!A32)</f>
        <v>32</v>
      </c>
      <c r="B7">
        <v>150195659</v>
      </c>
      <c r="C7">
        <v>150195638</v>
      </c>
      <c r="D7">
        <v>147297361</v>
      </c>
      <c r="E7">
        <v>1</v>
      </c>
      <c r="F7">
        <v>1</v>
      </c>
      <c r="G7">
        <v>35</v>
      </c>
      <c r="H7">
        <v>3</v>
      </c>
      <c r="I7" t="s">
        <v>748</v>
      </c>
      <c r="J7" t="s">
        <v>749</v>
      </c>
      <c r="K7" t="s">
        <v>750</v>
      </c>
      <c r="L7">
        <v>1327</v>
      </c>
      <c r="N7">
        <v>1005</v>
      </c>
      <c r="O7" t="s">
        <v>751</v>
      </c>
      <c r="P7" t="s">
        <v>751</v>
      </c>
      <c r="Q7">
        <v>1</v>
      </c>
      <c r="X7">
        <v>0.02</v>
      </c>
      <c r="Y7">
        <v>48.08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21</v>
      </c>
      <c r="AG7">
        <v>0.02</v>
      </c>
      <c r="AH7">
        <v>2</v>
      </c>
      <c r="AI7">
        <v>150195645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ROW(Source!A33)</f>
        <v>33</v>
      </c>
      <c r="B8">
        <v>150195669</v>
      </c>
      <c r="C8">
        <v>150195660</v>
      </c>
      <c r="D8">
        <v>147282019</v>
      </c>
      <c r="E8">
        <v>35</v>
      </c>
      <c r="F8">
        <v>1</v>
      </c>
      <c r="G8">
        <v>35</v>
      </c>
      <c r="H8">
        <v>1</v>
      </c>
      <c r="I8" t="s">
        <v>727</v>
      </c>
      <c r="J8" t="s">
        <v>3</v>
      </c>
      <c r="K8" t="s">
        <v>728</v>
      </c>
      <c r="L8">
        <v>1191</v>
      </c>
      <c r="N8">
        <v>1013</v>
      </c>
      <c r="O8" t="s">
        <v>729</v>
      </c>
      <c r="P8" t="s">
        <v>729</v>
      </c>
      <c r="Q8">
        <v>1</v>
      </c>
      <c r="X8">
        <v>0.08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1</v>
      </c>
      <c r="AF8" t="s">
        <v>32</v>
      </c>
      <c r="AG8">
        <v>0.65999999999999992</v>
      </c>
      <c r="AH8">
        <v>2</v>
      </c>
      <c r="AI8">
        <v>150195661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ROW(Source!A33)</f>
        <v>33</v>
      </c>
      <c r="B9">
        <v>150195670</v>
      </c>
      <c r="C9">
        <v>150195660</v>
      </c>
      <c r="D9">
        <v>147295400</v>
      </c>
      <c r="E9">
        <v>1</v>
      </c>
      <c r="F9">
        <v>1</v>
      </c>
      <c r="G9">
        <v>35</v>
      </c>
      <c r="H9">
        <v>2</v>
      </c>
      <c r="I9" t="s">
        <v>730</v>
      </c>
      <c r="J9" t="s">
        <v>731</v>
      </c>
      <c r="K9" t="s">
        <v>732</v>
      </c>
      <c r="L9">
        <v>1368</v>
      </c>
      <c r="N9">
        <v>1011</v>
      </c>
      <c r="O9" t="s">
        <v>733</v>
      </c>
      <c r="P9" t="s">
        <v>733</v>
      </c>
      <c r="Q9">
        <v>1</v>
      </c>
      <c r="X9">
        <v>0.01</v>
      </c>
      <c r="Y9">
        <v>0</v>
      </c>
      <c r="Z9">
        <v>789.86</v>
      </c>
      <c r="AA9">
        <v>515.51</v>
      </c>
      <c r="AB9">
        <v>0</v>
      </c>
      <c r="AC9">
        <v>0</v>
      </c>
      <c r="AD9">
        <v>1</v>
      </c>
      <c r="AE9">
        <v>0</v>
      </c>
      <c r="AF9" t="s">
        <v>32</v>
      </c>
      <c r="AG9">
        <v>8.249999999999999E-2</v>
      </c>
      <c r="AH9">
        <v>2</v>
      </c>
      <c r="AI9">
        <v>150195662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ROW(Source!A33)</f>
        <v>33</v>
      </c>
      <c r="B10">
        <v>150195671</v>
      </c>
      <c r="C10">
        <v>150195660</v>
      </c>
      <c r="D10">
        <v>147297319</v>
      </c>
      <c r="E10">
        <v>1</v>
      </c>
      <c r="F10">
        <v>1</v>
      </c>
      <c r="G10">
        <v>35</v>
      </c>
      <c r="H10">
        <v>3</v>
      </c>
      <c r="I10" t="s">
        <v>738</v>
      </c>
      <c r="J10" t="s">
        <v>739</v>
      </c>
      <c r="K10" t="s">
        <v>740</v>
      </c>
      <c r="L10">
        <v>1346</v>
      </c>
      <c r="N10">
        <v>1009</v>
      </c>
      <c r="O10" t="s">
        <v>741</v>
      </c>
      <c r="P10" t="s">
        <v>741</v>
      </c>
      <c r="Q10">
        <v>1</v>
      </c>
      <c r="X10">
        <v>2E-3</v>
      </c>
      <c r="Y10">
        <v>412.97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31</v>
      </c>
      <c r="AG10">
        <v>2.1999999999999999E-2</v>
      </c>
      <c r="AH10">
        <v>2</v>
      </c>
      <c r="AI10">
        <v>150195663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ROW(Source!A33)</f>
        <v>33</v>
      </c>
      <c r="B11">
        <v>150195672</v>
      </c>
      <c r="C11">
        <v>150195660</v>
      </c>
      <c r="D11">
        <v>147297361</v>
      </c>
      <c r="E11">
        <v>1</v>
      </c>
      <c r="F11">
        <v>1</v>
      </c>
      <c r="G11">
        <v>35</v>
      </c>
      <c r="H11">
        <v>3</v>
      </c>
      <c r="I11" t="s">
        <v>748</v>
      </c>
      <c r="J11" t="s">
        <v>749</v>
      </c>
      <c r="K11" t="s">
        <v>750</v>
      </c>
      <c r="L11">
        <v>1327</v>
      </c>
      <c r="N11">
        <v>1005</v>
      </c>
      <c r="O11" t="s">
        <v>751</v>
      </c>
      <c r="P11" t="s">
        <v>751</v>
      </c>
      <c r="Q11">
        <v>1</v>
      </c>
      <c r="X11">
        <v>0.02</v>
      </c>
      <c r="Y11">
        <v>48.08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31</v>
      </c>
      <c r="AG11">
        <v>0.22</v>
      </c>
      <c r="AH11">
        <v>2</v>
      </c>
      <c r="AI11">
        <v>150195664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ROW(Source!A34)</f>
        <v>34</v>
      </c>
      <c r="B12">
        <v>150195680</v>
      </c>
      <c r="C12">
        <v>150195673</v>
      </c>
      <c r="D12">
        <v>147282019</v>
      </c>
      <c r="E12">
        <v>35</v>
      </c>
      <c r="F12">
        <v>1</v>
      </c>
      <c r="G12">
        <v>35</v>
      </c>
      <c r="H12">
        <v>1</v>
      </c>
      <c r="I12" t="s">
        <v>727</v>
      </c>
      <c r="J12" t="s">
        <v>3</v>
      </c>
      <c r="K12" t="s">
        <v>728</v>
      </c>
      <c r="L12">
        <v>1191</v>
      </c>
      <c r="N12">
        <v>1013</v>
      </c>
      <c r="O12" t="s">
        <v>729</v>
      </c>
      <c r="P12" t="s">
        <v>729</v>
      </c>
      <c r="Q12">
        <v>1</v>
      </c>
      <c r="X12">
        <v>0.3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 t="s">
        <v>3</v>
      </c>
      <c r="AG12">
        <v>0.3</v>
      </c>
      <c r="AH12">
        <v>2</v>
      </c>
      <c r="AI12">
        <v>150195674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ROW(Source!A34)</f>
        <v>34</v>
      </c>
      <c r="B13">
        <v>150195681</v>
      </c>
      <c r="C13">
        <v>150195673</v>
      </c>
      <c r="D13">
        <v>147297367</v>
      </c>
      <c r="E13">
        <v>1</v>
      </c>
      <c r="F13">
        <v>1</v>
      </c>
      <c r="G13">
        <v>35</v>
      </c>
      <c r="H13">
        <v>3</v>
      </c>
      <c r="I13" t="s">
        <v>752</v>
      </c>
      <c r="J13" t="s">
        <v>753</v>
      </c>
      <c r="K13" t="s">
        <v>754</v>
      </c>
      <c r="L13">
        <v>1346</v>
      </c>
      <c r="N13">
        <v>1009</v>
      </c>
      <c r="O13" t="s">
        <v>741</v>
      </c>
      <c r="P13" t="s">
        <v>741</v>
      </c>
      <c r="Q13">
        <v>1</v>
      </c>
      <c r="X13">
        <v>3.0000000000000001E-3</v>
      </c>
      <c r="Y13">
        <v>29.29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3.0000000000000001E-3</v>
      </c>
      <c r="AH13">
        <v>2</v>
      </c>
      <c r="AI13">
        <v>150195675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ROW(Source!A34)</f>
        <v>34</v>
      </c>
      <c r="B14">
        <v>150195682</v>
      </c>
      <c r="C14">
        <v>150195673</v>
      </c>
      <c r="D14">
        <v>147295794</v>
      </c>
      <c r="E14">
        <v>1</v>
      </c>
      <c r="F14">
        <v>1</v>
      </c>
      <c r="G14">
        <v>35</v>
      </c>
      <c r="H14">
        <v>3</v>
      </c>
      <c r="I14" t="s">
        <v>755</v>
      </c>
      <c r="J14" t="s">
        <v>756</v>
      </c>
      <c r="K14" t="s">
        <v>757</v>
      </c>
      <c r="L14">
        <v>1296</v>
      </c>
      <c r="N14">
        <v>1002</v>
      </c>
      <c r="O14" t="s">
        <v>758</v>
      </c>
      <c r="P14" t="s">
        <v>758</v>
      </c>
      <c r="Q14">
        <v>1</v>
      </c>
      <c r="X14">
        <v>3.0000000000000001E-3</v>
      </c>
      <c r="Y14">
        <v>13856.59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3.0000000000000001E-3</v>
      </c>
      <c r="AH14">
        <v>2</v>
      </c>
      <c r="AI14">
        <v>150195676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ROW(Source!A35)</f>
        <v>35</v>
      </c>
      <c r="B15">
        <v>150195698</v>
      </c>
      <c r="C15">
        <v>150195683</v>
      </c>
      <c r="D15">
        <v>147282019</v>
      </c>
      <c r="E15">
        <v>35</v>
      </c>
      <c r="F15">
        <v>1</v>
      </c>
      <c r="G15">
        <v>35</v>
      </c>
      <c r="H15">
        <v>1</v>
      </c>
      <c r="I15" t="s">
        <v>727</v>
      </c>
      <c r="J15" t="s">
        <v>3</v>
      </c>
      <c r="K15" t="s">
        <v>728</v>
      </c>
      <c r="L15">
        <v>1191</v>
      </c>
      <c r="N15">
        <v>1013</v>
      </c>
      <c r="O15" t="s">
        <v>729</v>
      </c>
      <c r="P15" t="s">
        <v>729</v>
      </c>
      <c r="Q15">
        <v>1</v>
      </c>
      <c r="X15">
        <v>0.35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1</v>
      </c>
      <c r="AF15" t="s">
        <v>22</v>
      </c>
      <c r="AG15">
        <v>0.24499999999999997</v>
      </c>
      <c r="AH15">
        <v>2</v>
      </c>
      <c r="AI15">
        <v>150195684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ROW(Source!A35)</f>
        <v>35</v>
      </c>
      <c r="B16">
        <v>150195699</v>
      </c>
      <c r="C16">
        <v>150195683</v>
      </c>
      <c r="D16">
        <v>147295400</v>
      </c>
      <c r="E16">
        <v>1</v>
      </c>
      <c r="F16">
        <v>1</v>
      </c>
      <c r="G16">
        <v>35</v>
      </c>
      <c r="H16">
        <v>2</v>
      </c>
      <c r="I16" t="s">
        <v>730</v>
      </c>
      <c r="J16" t="s">
        <v>731</v>
      </c>
      <c r="K16" t="s">
        <v>732</v>
      </c>
      <c r="L16">
        <v>1368</v>
      </c>
      <c r="N16">
        <v>1011</v>
      </c>
      <c r="O16" t="s">
        <v>733</v>
      </c>
      <c r="P16" t="s">
        <v>733</v>
      </c>
      <c r="Q16">
        <v>1</v>
      </c>
      <c r="X16">
        <v>0.04</v>
      </c>
      <c r="Y16">
        <v>0</v>
      </c>
      <c r="Z16">
        <v>789.86</v>
      </c>
      <c r="AA16">
        <v>515.51</v>
      </c>
      <c r="AB16">
        <v>0</v>
      </c>
      <c r="AC16">
        <v>0</v>
      </c>
      <c r="AD16">
        <v>1</v>
      </c>
      <c r="AE16">
        <v>0</v>
      </c>
      <c r="AF16" t="s">
        <v>22</v>
      </c>
      <c r="AG16">
        <v>2.7999999999999997E-2</v>
      </c>
      <c r="AH16">
        <v>2</v>
      </c>
      <c r="AI16">
        <v>150195685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ROW(Source!A35)</f>
        <v>35</v>
      </c>
      <c r="B17">
        <v>150195700</v>
      </c>
      <c r="C17">
        <v>150195683</v>
      </c>
      <c r="D17">
        <v>147284499</v>
      </c>
      <c r="E17">
        <v>35</v>
      </c>
      <c r="F17">
        <v>1</v>
      </c>
      <c r="G17">
        <v>35</v>
      </c>
      <c r="H17">
        <v>3</v>
      </c>
      <c r="I17" t="s">
        <v>734</v>
      </c>
      <c r="J17" t="s">
        <v>3</v>
      </c>
      <c r="K17" t="s">
        <v>736</v>
      </c>
      <c r="L17">
        <v>1346</v>
      </c>
      <c r="N17">
        <v>1009</v>
      </c>
      <c r="O17" t="s">
        <v>741</v>
      </c>
      <c r="P17" t="s">
        <v>741</v>
      </c>
      <c r="Q17">
        <v>1</v>
      </c>
      <c r="X17">
        <v>2E-3</v>
      </c>
      <c r="Y17">
        <v>1945.2823800000001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21</v>
      </c>
      <c r="AG17">
        <v>2E-3</v>
      </c>
      <c r="AH17">
        <v>2</v>
      </c>
      <c r="AI17">
        <v>150195686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ROW(Source!A35)</f>
        <v>35</v>
      </c>
      <c r="B18">
        <v>150195701</v>
      </c>
      <c r="C18">
        <v>150195683</v>
      </c>
      <c r="D18">
        <v>147297319</v>
      </c>
      <c r="E18">
        <v>1</v>
      </c>
      <c r="F18">
        <v>1</v>
      </c>
      <c r="G18">
        <v>35</v>
      </c>
      <c r="H18">
        <v>3</v>
      </c>
      <c r="I18" t="s">
        <v>738</v>
      </c>
      <c r="J18" t="s">
        <v>739</v>
      </c>
      <c r="K18" t="s">
        <v>740</v>
      </c>
      <c r="L18">
        <v>1346</v>
      </c>
      <c r="N18">
        <v>1009</v>
      </c>
      <c r="O18" t="s">
        <v>741</v>
      </c>
      <c r="P18" t="s">
        <v>741</v>
      </c>
      <c r="Q18">
        <v>1</v>
      </c>
      <c r="X18">
        <v>4.0000000000000001E-3</v>
      </c>
      <c r="Y18">
        <v>412.97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21</v>
      </c>
      <c r="AG18">
        <v>4.0000000000000001E-3</v>
      </c>
      <c r="AH18">
        <v>2</v>
      </c>
      <c r="AI18">
        <v>150195687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ROW(Source!A35)</f>
        <v>35</v>
      </c>
      <c r="B19">
        <v>150195702</v>
      </c>
      <c r="C19">
        <v>150195683</v>
      </c>
      <c r="D19">
        <v>147297226</v>
      </c>
      <c r="E19">
        <v>1</v>
      </c>
      <c r="F19">
        <v>1</v>
      </c>
      <c r="G19">
        <v>35</v>
      </c>
      <c r="H19">
        <v>3</v>
      </c>
      <c r="I19" t="s">
        <v>742</v>
      </c>
      <c r="J19" t="s">
        <v>743</v>
      </c>
      <c r="K19" t="s">
        <v>744</v>
      </c>
      <c r="L19">
        <v>1346</v>
      </c>
      <c r="N19">
        <v>1009</v>
      </c>
      <c r="O19" t="s">
        <v>741</v>
      </c>
      <c r="P19" t="s">
        <v>741</v>
      </c>
      <c r="Q19">
        <v>1</v>
      </c>
      <c r="X19">
        <v>2E-3</v>
      </c>
      <c r="Y19">
        <v>271.95999999999998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21</v>
      </c>
      <c r="AG19">
        <v>2E-3</v>
      </c>
      <c r="AH19">
        <v>2</v>
      </c>
      <c r="AI19">
        <v>150195688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ROW(Source!A35)</f>
        <v>35</v>
      </c>
      <c r="B20">
        <v>150195703</v>
      </c>
      <c r="C20">
        <v>150195683</v>
      </c>
      <c r="D20">
        <v>147297256</v>
      </c>
      <c r="E20">
        <v>1</v>
      </c>
      <c r="F20">
        <v>1</v>
      </c>
      <c r="G20">
        <v>35</v>
      </c>
      <c r="H20">
        <v>3</v>
      </c>
      <c r="I20" t="s">
        <v>745</v>
      </c>
      <c r="J20" t="s">
        <v>746</v>
      </c>
      <c r="K20" t="s">
        <v>747</v>
      </c>
      <c r="L20">
        <v>1346</v>
      </c>
      <c r="N20">
        <v>1009</v>
      </c>
      <c r="O20" t="s">
        <v>741</v>
      </c>
      <c r="P20" t="s">
        <v>741</v>
      </c>
      <c r="Q20">
        <v>1</v>
      </c>
      <c r="X20">
        <v>3.5000000000000001E-3</v>
      </c>
      <c r="Y20">
        <v>404.48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21</v>
      </c>
      <c r="AG20">
        <v>3.5000000000000001E-3</v>
      </c>
      <c r="AH20">
        <v>2</v>
      </c>
      <c r="AI20">
        <v>150195689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ROW(Source!A35)</f>
        <v>35</v>
      </c>
      <c r="B21">
        <v>150195704</v>
      </c>
      <c r="C21">
        <v>150195683</v>
      </c>
      <c r="D21">
        <v>147297361</v>
      </c>
      <c r="E21">
        <v>1</v>
      </c>
      <c r="F21">
        <v>1</v>
      </c>
      <c r="G21">
        <v>35</v>
      </c>
      <c r="H21">
        <v>3</v>
      </c>
      <c r="I21" t="s">
        <v>748</v>
      </c>
      <c r="J21" t="s">
        <v>749</v>
      </c>
      <c r="K21" t="s">
        <v>750</v>
      </c>
      <c r="L21">
        <v>1327</v>
      </c>
      <c r="N21">
        <v>1005</v>
      </c>
      <c r="O21" t="s">
        <v>751</v>
      </c>
      <c r="P21" t="s">
        <v>751</v>
      </c>
      <c r="Q21">
        <v>1</v>
      </c>
      <c r="X21">
        <v>0.02</v>
      </c>
      <c r="Y21">
        <v>48.08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21</v>
      </c>
      <c r="AG21">
        <v>0.02</v>
      </c>
      <c r="AH21">
        <v>2</v>
      </c>
      <c r="AI21">
        <v>150195690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ROW(Source!A36)</f>
        <v>36</v>
      </c>
      <c r="B22">
        <v>150195716</v>
      </c>
      <c r="C22">
        <v>150195705</v>
      </c>
      <c r="D22">
        <v>147282019</v>
      </c>
      <c r="E22">
        <v>35</v>
      </c>
      <c r="F22">
        <v>1</v>
      </c>
      <c r="G22">
        <v>35</v>
      </c>
      <c r="H22">
        <v>1</v>
      </c>
      <c r="I22" t="s">
        <v>727</v>
      </c>
      <c r="J22" t="s">
        <v>3</v>
      </c>
      <c r="K22" t="s">
        <v>728</v>
      </c>
      <c r="L22">
        <v>1191</v>
      </c>
      <c r="N22">
        <v>1013</v>
      </c>
      <c r="O22" t="s">
        <v>729</v>
      </c>
      <c r="P22" t="s">
        <v>729</v>
      </c>
      <c r="Q22">
        <v>1</v>
      </c>
      <c r="X22">
        <v>0.06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1</v>
      </c>
      <c r="AF22" t="s">
        <v>32</v>
      </c>
      <c r="AG22">
        <v>0.495</v>
      </c>
      <c r="AH22">
        <v>2</v>
      </c>
      <c r="AI22">
        <v>150195706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ROW(Source!A36)</f>
        <v>36</v>
      </c>
      <c r="B23">
        <v>150195717</v>
      </c>
      <c r="C23">
        <v>150195705</v>
      </c>
      <c r="D23">
        <v>147295400</v>
      </c>
      <c r="E23">
        <v>1</v>
      </c>
      <c r="F23">
        <v>1</v>
      </c>
      <c r="G23">
        <v>35</v>
      </c>
      <c r="H23">
        <v>2</v>
      </c>
      <c r="I23" t="s">
        <v>730</v>
      </c>
      <c r="J23" t="s">
        <v>731</v>
      </c>
      <c r="K23" t="s">
        <v>732</v>
      </c>
      <c r="L23">
        <v>1368</v>
      </c>
      <c r="N23">
        <v>1011</v>
      </c>
      <c r="O23" t="s">
        <v>733</v>
      </c>
      <c r="P23" t="s">
        <v>733</v>
      </c>
      <c r="Q23">
        <v>1</v>
      </c>
      <c r="X23">
        <v>0.01</v>
      </c>
      <c r="Y23">
        <v>0</v>
      </c>
      <c r="Z23">
        <v>789.86</v>
      </c>
      <c r="AA23">
        <v>515.51</v>
      </c>
      <c r="AB23">
        <v>0</v>
      </c>
      <c r="AC23">
        <v>0</v>
      </c>
      <c r="AD23">
        <v>1</v>
      </c>
      <c r="AE23">
        <v>0</v>
      </c>
      <c r="AF23" t="s">
        <v>32</v>
      </c>
      <c r="AG23">
        <v>8.249999999999999E-2</v>
      </c>
      <c r="AH23">
        <v>2</v>
      </c>
      <c r="AI23">
        <v>150195707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ROW(Source!A36)</f>
        <v>36</v>
      </c>
      <c r="B24">
        <v>150195718</v>
      </c>
      <c r="C24">
        <v>150195705</v>
      </c>
      <c r="D24">
        <v>147297319</v>
      </c>
      <c r="E24">
        <v>1</v>
      </c>
      <c r="F24">
        <v>1</v>
      </c>
      <c r="G24">
        <v>35</v>
      </c>
      <c r="H24">
        <v>3</v>
      </c>
      <c r="I24" t="s">
        <v>738</v>
      </c>
      <c r="J24" t="s">
        <v>739</v>
      </c>
      <c r="K24" t="s">
        <v>740</v>
      </c>
      <c r="L24">
        <v>1346</v>
      </c>
      <c r="N24">
        <v>1009</v>
      </c>
      <c r="O24" t="s">
        <v>741</v>
      </c>
      <c r="P24" t="s">
        <v>741</v>
      </c>
      <c r="Q24">
        <v>1</v>
      </c>
      <c r="X24">
        <v>2E-3</v>
      </c>
      <c r="Y24">
        <v>412.97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31</v>
      </c>
      <c r="AG24">
        <v>2.1999999999999999E-2</v>
      </c>
      <c r="AH24">
        <v>2</v>
      </c>
      <c r="AI24">
        <v>150195708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ROW(Source!A36)</f>
        <v>36</v>
      </c>
      <c r="B25">
        <v>150195719</v>
      </c>
      <c r="C25">
        <v>150195705</v>
      </c>
      <c r="D25">
        <v>147297226</v>
      </c>
      <c r="E25">
        <v>1</v>
      </c>
      <c r="F25">
        <v>1</v>
      </c>
      <c r="G25">
        <v>35</v>
      </c>
      <c r="H25">
        <v>3</v>
      </c>
      <c r="I25" t="s">
        <v>742</v>
      </c>
      <c r="J25" t="s">
        <v>743</v>
      </c>
      <c r="K25" t="s">
        <v>744</v>
      </c>
      <c r="L25">
        <v>1346</v>
      </c>
      <c r="N25">
        <v>1009</v>
      </c>
      <c r="O25" t="s">
        <v>741</v>
      </c>
      <c r="P25" t="s">
        <v>741</v>
      </c>
      <c r="Q25">
        <v>1</v>
      </c>
      <c r="X25">
        <v>1E-3</v>
      </c>
      <c r="Y25">
        <v>271.95999999999998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31</v>
      </c>
      <c r="AG25">
        <v>1.0999999999999999E-2</v>
      </c>
      <c r="AH25">
        <v>2</v>
      </c>
      <c r="AI25">
        <v>150195709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ROW(Source!A36)</f>
        <v>36</v>
      </c>
      <c r="B26">
        <v>150195720</v>
      </c>
      <c r="C26">
        <v>150195705</v>
      </c>
      <c r="D26">
        <v>147297361</v>
      </c>
      <c r="E26">
        <v>1</v>
      </c>
      <c r="F26">
        <v>1</v>
      </c>
      <c r="G26">
        <v>35</v>
      </c>
      <c r="H26">
        <v>3</v>
      </c>
      <c r="I26" t="s">
        <v>748</v>
      </c>
      <c r="J26" t="s">
        <v>749</v>
      </c>
      <c r="K26" t="s">
        <v>750</v>
      </c>
      <c r="L26">
        <v>1327</v>
      </c>
      <c r="N26">
        <v>1005</v>
      </c>
      <c r="O26" t="s">
        <v>751</v>
      </c>
      <c r="P26" t="s">
        <v>751</v>
      </c>
      <c r="Q26">
        <v>1</v>
      </c>
      <c r="X26">
        <v>0.02</v>
      </c>
      <c r="Y26">
        <v>48.08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31</v>
      </c>
      <c r="AG26">
        <v>0.22</v>
      </c>
      <c r="AH26">
        <v>2</v>
      </c>
      <c r="AI26">
        <v>150195710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ROW(Source!A37)</f>
        <v>37</v>
      </c>
      <c r="B27">
        <v>150195736</v>
      </c>
      <c r="C27">
        <v>150195721</v>
      </c>
      <c r="D27">
        <v>147282019</v>
      </c>
      <c r="E27">
        <v>35</v>
      </c>
      <c r="F27">
        <v>1</v>
      </c>
      <c r="G27">
        <v>35</v>
      </c>
      <c r="H27">
        <v>1</v>
      </c>
      <c r="I27" t="s">
        <v>727</v>
      </c>
      <c r="J27" t="s">
        <v>3</v>
      </c>
      <c r="K27" t="s">
        <v>728</v>
      </c>
      <c r="L27">
        <v>1191</v>
      </c>
      <c r="N27">
        <v>1013</v>
      </c>
      <c r="O27" t="s">
        <v>729</v>
      </c>
      <c r="P27" t="s">
        <v>729</v>
      </c>
      <c r="Q27">
        <v>1</v>
      </c>
      <c r="X27">
        <v>2.37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1</v>
      </c>
      <c r="AF27" t="s">
        <v>22</v>
      </c>
      <c r="AG27">
        <v>1.659</v>
      </c>
      <c r="AH27">
        <v>2</v>
      </c>
      <c r="AI27">
        <v>150195722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ROW(Source!A37)</f>
        <v>37</v>
      </c>
      <c r="B28">
        <v>150195737</v>
      </c>
      <c r="C28">
        <v>150195721</v>
      </c>
      <c r="D28">
        <v>147295400</v>
      </c>
      <c r="E28">
        <v>1</v>
      </c>
      <c r="F28">
        <v>1</v>
      </c>
      <c r="G28">
        <v>35</v>
      </c>
      <c r="H28">
        <v>2</v>
      </c>
      <c r="I28" t="s">
        <v>730</v>
      </c>
      <c r="J28" t="s">
        <v>731</v>
      </c>
      <c r="K28" t="s">
        <v>732</v>
      </c>
      <c r="L28">
        <v>1368</v>
      </c>
      <c r="N28">
        <v>1011</v>
      </c>
      <c r="O28" t="s">
        <v>733</v>
      </c>
      <c r="P28" t="s">
        <v>733</v>
      </c>
      <c r="Q28">
        <v>1</v>
      </c>
      <c r="X28">
        <v>0.28000000000000003</v>
      </c>
      <c r="Y28">
        <v>0</v>
      </c>
      <c r="Z28">
        <v>789.86</v>
      </c>
      <c r="AA28">
        <v>515.51</v>
      </c>
      <c r="AB28">
        <v>0</v>
      </c>
      <c r="AC28">
        <v>0</v>
      </c>
      <c r="AD28">
        <v>1</v>
      </c>
      <c r="AE28">
        <v>0</v>
      </c>
      <c r="AF28" t="s">
        <v>22</v>
      </c>
      <c r="AG28">
        <v>0.19600000000000001</v>
      </c>
      <c r="AH28">
        <v>2</v>
      </c>
      <c r="AI28">
        <v>150195723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150195738</v>
      </c>
      <c r="C29">
        <v>150195721</v>
      </c>
      <c r="D29">
        <v>147284499</v>
      </c>
      <c r="E29">
        <v>35</v>
      </c>
      <c r="F29">
        <v>1</v>
      </c>
      <c r="G29">
        <v>35</v>
      </c>
      <c r="H29">
        <v>3</v>
      </c>
      <c r="I29" t="s">
        <v>734</v>
      </c>
      <c r="J29" t="s">
        <v>3</v>
      </c>
      <c r="K29" t="s">
        <v>736</v>
      </c>
      <c r="L29">
        <v>1346</v>
      </c>
      <c r="N29">
        <v>1009</v>
      </c>
      <c r="O29" t="s">
        <v>741</v>
      </c>
      <c r="P29" t="s">
        <v>741</v>
      </c>
      <c r="Q29">
        <v>1</v>
      </c>
      <c r="X29">
        <v>2E-3</v>
      </c>
      <c r="Y29">
        <v>1945.2823800000001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21</v>
      </c>
      <c r="AG29">
        <v>2E-3</v>
      </c>
      <c r="AH29">
        <v>2</v>
      </c>
      <c r="AI29">
        <v>150195724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150195739</v>
      </c>
      <c r="C30">
        <v>150195721</v>
      </c>
      <c r="D30">
        <v>147297319</v>
      </c>
      <c r="E30">
        <v>1</v>
      </c>
      <c r="F30">
        <v>1</v>
      </c>
      <c r="G30">
        <v>35</v>
      </c>
      <c r="H30">
        <v>3</v>
      </c>
      <c r="I30" t="s">
        <v>738</v>
      </c>
      <c r="J30" t="s">
        <v>739</v>
      </c>
      <c r="K30" t="s">
        <v>740</v>
      </c>
      <c r="L30">
        <v>1346</v>
      </c>
      <c r="N30">
        <v>1009</v>
      </c>
      <c r="O30" t="s">
        <v>741</v>
      </c>
      <c r="P30" t="s">
        <v>741</v>
      </c>
      <c r="Q30">
        <v>1</v>
      </c>
      <c r="X30">
        <v>4.0000000000000001E-3</v>
      </c>
      <c r="Y30">
        <v>412.97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21</v>
      </c>
      <c r="AG30">
        <v>4.0000000000000001E-3</v>
      </c>
      <c r="AH30">
        <v>2</v>
      </c>
      <c r="AI30">
        <v>150195725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ROW(Source!A37)</f>
        <v>37</v>
      </c>
      <c r="B31">
        <v>150195740</v>
      </c>
      <c r="C31">
        <v>150195721</v>
      </c>
      <c r="D31">
        <v>147297226</v>
      </c>
      <c r="E31">
        <v>1</v>
      </c>
      <c r="F31">
        <v>1</v>
      </c>
      <c r="G31">
        <v>35</v>
      </c>
      <c r="H31">
        <v>3</v>
      </c>
      <c r="I31" t="s">
        <v>742</v>
      </c>
      <c r="J31" t="s">
        <v>743</v>
      </c>
      <c r="K31" t="s">
        <v>744</v>
      </c>
      <c r="L31">
        <v>1346</v>
      </c>
      <c r="N31">
        <v>1009</v>
      </c>
      <c r="O31" t="s">
        <v>741</v>
      </c>
      <c r="P31" t="s">
        <v>741</v>
      </c>
      <c r="Q31">
        <v>1</v>
      </c>
      <c r="X31">
        <v>2E-3</v>
      </c>
      <c r="Y31">
        <v>271.95999999999998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21</v>
      </c>
      <c r="AG31">
        <v>2E-3</v>
      </c>
      <c r="AH31">
        <v>2</v>
      </c>
      <c r="AI31">
        <v>150195726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150195741</v>
      </c>
      <c r="C32">
        <v>150195721</v>
      </c>
      <c r="D32">
        <v>147297256</v>
      </c>
      <c r="E32">
        <v>1</v>
      </c>
      <c r="F32">
        <v>1</v>
      </c>
      <c r="G32">
        <v>35</v>
      </c>
      <c r="H32">
        <v>3</v>
      </c>
      <c r="I32" t="s">
        <v>745</v>
      </c>
      <c r="J32" t="s">
        <v>746</v>
      </c>
      <c r="K32" t="s">
        <v>747</v>
      </c>
      <c r="L32">
        <v>1346</v>
      </c>
      <c r="N32">
        <v>1009</v>
      </c>
      <c r="O32" t="s">
        <v>741</v>
      </c>
      <c r="P32" t="s">
        <v>741</v>
      </c>
      <c r="Q32">
        <v>1</v>
      </c>
      <c r="X32">
        <v>3.5000000000000001E-3</v>
      </c>
      <c r="Y32">
        <v>404.48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21</v>
      </c>
      <c r="AG32">
        <v>3.5000000000000001E-3</v>
      </c>
      <c r="AH32">
        <v>2</v>
      </c>
      <c r="AI32">
        <v>150195727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150195742</v>
      </c>
      <c r="C33">
        <v>150195721</v>
      </c>
      <c r="D33">
        <v>147297361</v>
      </c>
      <c r="E33">
        <v>1</v>
      </c>
      <c r="F33">
        <v>1</v>
      </c>
      <c r="G33">
        <v>35</v>
      </c>
      <c r="H33">
        <v>3</v>
      </c>
      <c r="I33" t="s">
        <v>748</v>
      </c>
      <c r="J33" t="s">
        <v>749</v>
      </c>
      <c r="K33" t="s">
        <v>750</v>
      </c>
      <c r="L33">
        <v>1327</v>
      </c>
      <c r="N33">
        <v>1005</v>
      </c>
      <c r="O33" t="s">
        <v>751</v>
      </c>
      <c r="P33" t="s">
        <v>751</v>
      </c>
      <c r="Q33">
        <v>1</v>
      </c>
      <c r="X33">
        <v>0.02</v>
      </c>
      <c r="Y33">
        <v>48.08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21</v>
      </c>
      <c r="AG33">
        <v>0.02</v>
      </c>
      <c r="AH33">
        <v>2</v>
      </c>
      <c r="AI33">
        <v>150195728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ROW(Source!A38)</f>
        <v>38</v>
      </c>
      <c r="B34">
        <v>150195752</v>
      </c>
      <c r="C34">
        <v>150195743</v>
      </c>
      <c r="D34">
        <v>147282019</v>
      </c>
      <c r="E34">
        <v>35</v>
      </c>
      <c r="F34">
        <v>1</v>
      </c>
      <c r="G34">
        <v>35</v>
      </c>
      <c r="H34">
        <v>1</v>
      </c>
      <c r="I34" t="s">
        <v>727</v>
      </c>
      <c r="J34" t="s">
        <v>3</v>
      </c>
      <c r="K34" t="s">
        <v>728</v>
      </c>
      <c r="L34">
        <v>1191</v>
      </c>
      <c r="N34">
        <v>1013</v>
      </c>
      <c r="O34" t="s">
        <v>729</v>
      </c>
      <c r="P34" t="s">
        <v>729</v>
      </c>
      <c r="Q34">
        <v>1</v>
      </c>
      <c r="X34">
        <v>0.08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1</v>
      </c>
      <c r="AF34" t="s">
        <v>32</v>
      </c>
      <c r="AG34">
        <v>0.65999999999999992</v>
      </c>
      <c r="AH34">
        <v>2</v>
      </c>
      <c r="AI34">
        <v>150195744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ROW(Source!A38)</f>
        <v>38</v>
      </c>
      <c r="B35">
        <v>150195753</v>
      </c>
      <c r="C35">
        <v>150195743</v>
      </c>
      <c r="D35">
        <v>147295400</v>
      </c>
      <c r="E35">
        <v>1</v>
      </c>
      <c r="F35">
        <v>1</v>
      </c>
      <c r="G35">
        <v>35</v>
      </c>
      <c r="H35">
        <v>2</v>
      </c>
      <c r="I35" t="s">
        <v>730</v>
      </c>
      <c r="J35" t="s">
        <v>731</v>
      </c>
      <c r="K35" t="s">
        <v>732</v>
      </c>
      <c r="L35">
        <v>1368</v>
      </c>
      <c r="N35">
        <v>1011</v>
      </c>
      <c r="O35" t="s">
        <v>733</v>
      </c>
      <c r="P35" t="s">
        <v>733</v>
      </c>
      <c r="Q35">
        <v>1</v>
      </c>
      <c r="X35">
        <v>0.01</v>
      </c>
      <c r="Y35">
        <v>0</v>
      </c>
      <c r="Z35">
        <v>789.86</v>
      </c>
      <c r="AA35">
        <v>515.51</v>
      </c>
      <c r="AB35">
        <v>0</v>
      </c>
      <c r="AC35">
        <v>0</v>
      </c>
      <c r="AD35">
        <v>1</v>
      </c>
      <c r="AE35">
        <v>0</v>
      </c>
      <c r="AF35" t="s">
        <v>32</v>
      </c>
      <c r="AG35">
        <v>8.249999999999999E-2</v>
      </c>
      <c r="AH35">
        <v>2</v>
      </c>
      <c r="AI35">
        <v>150195745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ROW(Source!A38)</f>
        <v>38</v>
      </c>
      <c r="B36">
        <v>150195754</v>
      </c>
      <c r="C36">
        <v>150195743</v>
      </c>
      <c r="D36">
        <v>147297319</v>
      </c>
      <c r="E36">
        <v>1</v>
      </c>
      <c r="F36">
        <v>1</v>
      </c>
      <c r="G36">
        <v>35</v>
      </c>
      <c r="H36">
        <v>3</v>
      </c>
      <c r="I36" t="s">
        <v>738</v>
      </c>
      <c r="J36" t="s">
        <v>739</v>
      </c>
      <c r="K36" t="s">
        <v>740</v>
      </c>
      <c r="L36">
        <v>1346</v>
      </c>
      <c r="N36">
        <v>1009</v>
      </c>
      <c r="O36" t="s">
        <v>741</v>
      </c>
      <c r="P36" t="s">
        <v>741</v>
      </c>
      <c r="Q36">
        <v>1</v>
      </c>
      <c r="X36">
        <v>2E-3</v>
      </c>
      <c r="Y36">
        <v>412.97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31</v>
      </c>
      <c r="AG36">
        <v>2.1999999999999999E-2</v>
      </c>
      <c r="AH36">
        <v>2</v>
      </c>
      <c r="AI36">
        <v>150195746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ROW(Source!A38)</f>
        <v>38</v>
      </c>
      <c r="B37">
        <v>150195755</v>
      </c>
      <c r="C37">
        <v>150195743</v>
      </c>
      <c r="D37">
        <v>147297361</v>
      </c>
      <c r="E37">
        <v>1</v>
      </c>
      <c r="F37">
        <v>1</v>
      </c>
      <c r="G37">
        <v>35</v>
      </c>
      <c r="H37">
        <v>3</v>
      </c>
      <c r="I37" t="s">
        <v>748</v>
      </c>
      <c r="J37" t="s">
        <v>749</v>
      </c>
      <c r="K37" t="s">
        <v>750</v>
      </c>
      <c r="L37">
        <v>1327</v>
      </c>
      <c r="N37">
        <v>1005</v>
      </c>
      <c r="O37" t="s">
        <v>751</v>
      </c>
      <c r="P37" t="s">
        <v>751</v>
      </c>
      <c r="Q37">
        <v>1</v>
      </c>
      <c r="X37">
        <v>0.02</v>
      </c>
      <c r="Y37">
        <v>48.08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31</v>
      </c>
      <c r="AG37">
        <v>0.22</v>
      </c>
      <c r="AH37">
        <v>2</v>
      </c>
      <c r="AI37">
        <v>150195747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150195761</v>
      </c>
      <c r="C38">
        <v>150195756</v>
      </c>
      <c r="D38">
        <v>147282019</v>
      </c>
      <c r="E38">
        <v>35</v>
      </c>
      <c r="F38">
        <v>1</v>
      </c>
      <c r="G38">
        <v>35</v>
      </c>
      <c r="H38">
        <v>1</v>
      </c>
      <c r="I38" t="s">
        <v>727</v>
      </c>
      <c r="J38" t="s">
        <v>3</v>
      </c>
      <c r="K38" t="s">
        <v>728</v>
      </c>
      <c r="L38">
        <v>1191</v>
      </c>
      <c r="N38">
        <v>1013</v>
      </c>
      <c r="O38" t="s">
        <v>729</v>
      </c>
      <c r="P38" t="s">
        <v>729</v>
      </c>
      <c r="Q38">
        <v>1</v>
      </c>
      <c r="X38">
        <v>0.16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1</v>
      </c>
      <c r="AF38" t="s">
        <v>3</v>
      </c>
      <c r="AG38">
        <v>0.16</v>
      </c>
      <c r="AH38">
        <v>2</v>
      </c>
      <c r="AI38">
        <v>150195757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150195762</v>
      </c>
      <c r="C39">
        <v>150195756</v>
      </c>
      <c r="D39">
        <v>147297367</v>
      </c>
      <c r="E39">
        <v>1</v>
      </c>
      <c r="F39">
        <v>1</v>
      </c>
      <c r="G39">
        <v>35</v>
      </c>
      <c r="H39">
        <v>3</v>
      </c>
      <c r="I39" t="s">
        <v>752</v>
      </c>
      <c r="J39" t="s">
        <v>753</v>
      </c>
      <c r="K39" t="s">
        <v>754</v>
      </c>
      <c r="L39">
        <v>1346</v>
      </c>
      <c r="N39">
        <v>1009</v>
      </c>
      <c r="O39" t="s">
        <v>741</v>
      </c>
      <c r="P39" t="s">
        <v>741</v>
      </c>
      <c r="Q39">
        <v>1</v>
      </c>
      <c r="X39">
        <v>2E-3</v>
      </c>
      <c r="Y39">
        <v>29.29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2E-3</v>
      </c>
      <c r="AH39">
        <v>2</v>
      </c>
      <c r="AI39">
        <v>150195758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ROW(Source!A40)</f>
        <v>40</v>
      </c>
      <c r="B40">
        <v>150195772</v>
      </c>
      <c r="C40">
        <v>150195763</v>
      </c>
      <c r="D40">
        <v>147282019</v>
      </c>
      <c r="E40">
        <v>35</v>
      </c>
      <c r="F40">
        <v>1</v>
      </c>
      <c r="G40">
        <v>35</v>
      </c>
      <c r="H40">
        <v>1</v>
      </c>
      <c r="I40" t="s">
        <v>727</v>
      </c>
      <c r="J40" t="s">
        <v>3</v>
      </c>
      <c r="K40" t="s">
        <v>728</v>
      </c>
      <c r="L40">
        <v>1191</v>
      </c>
      <c r="N40">
        <v>1013</v>
      </c>
      <c r="O40" t="s">
        <v>729</v>
      </c>
      <c r="P40" t="s">
        <v>729</v>
      </c>
      <c r="Q40">
        <v>1</v>
      </c>
      <c r="X40">
        <v>0.46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1</v>
      </c>
      <c r="AF40" t="s">
        <v>22</v>
      </c>
      <c r="AG40">
        <v>0.32200000000000001</v>
      </c>
      <c r="AH40">
        <v>2</v>
      </c>
      <c r="AI40">
        <v>150195764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ROW(Source!A40)</f>
        <v>40</v>
      </c>
      <c r="B41">
        <v>150195773</v>
      </c>
      <c r="C41">
        <v>150195763</v>
      </c>
      <c r="D41">
        <v>147295400</v>
      </c>
      <c r="E41">
        <v>1</v>
      </c>
      <c r="F41">
        <v>1</v>
      </c>
      <c r="G41">
        <v>35</v>
      </c>
      <c r="H41">
        <v>2</v>
      </c>
      <c r="I41" t="s">
        <v>730</v>
      </c>
      <c r="J41" t="s">
        <v>731</v>
      </c>
      <c r="K41" t="s">
        <v>732</v>
      </c>
      <c r="L41">
        <v>1368</v>
      </c>
      <c r="N41">
        <v>1011</v>
      </c>
      <c r="O41" t="s">
        <v>733</v>
      </c>
      <c r="P41" t="s">
        <v>733</v>
      </c>
      <c r="Q41">
        <v>1</v>
      </c>
      <c r="X41">
        <v>0.02</v>
      </c>
      <c r="Y41">
        <v>0</v>
      </c>
      <c r="Z41">
        <v>789.86</v>
      </c>
      <c r="AA41">
        <v>515.51</v>
      </c>
      <c r="AB41">
        <v>0</v>
      </c>
      <c r="AC41">
        <v>0</v>
      </c>
      <c r="AD41">
        <v>1</v>
      </c>
      <c r="AE41">
        <v>0</v>
      </c>
      <c r="AF41" t="s">
        <v>22</v>
      </c>
      <c r="AG41">
        <v>1.3999999999999999E-2</v>
      </c>
      <c r="AH41">
        <v>2</v>
      </c>
      <c r="AI41">
        <v>150195765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150195774</v>
      </c>
      <c r="C42">
        <v>150195763</v>
      </c>
      <c r="D42">
        <v>147297318</v>
      </c>
      <c r="E42">
        <v>1</v>
      </c>
      <c r="F42">
        <v>1</v>
      </c>
      <c r="G42">
        <v>35</v>
      </c>
      <c r="H42">
        <v>3</v>
      </c>
      <c r="I42" t="s">
        <v>759</v>
      </c>
      <c r="J42" t="s">
        <v>760</v>
      </c>
      <c r="K42" t="s">
        <v>761</v>
      </c>
      <c r="L42">
        <v>1346</v>
      </c>
      <c r="N42">
        <v>1009</v>
      </c>
      <c r="O42" t="s">
        <v>741</v>
      </c>
      <c r="P42" t="s">
        <v>741</v>
      </c>
      <c r="Q42">
        <v>1</v>
      </c>
      <c r="X42">
        <v>2.0000000000000002E-5</v>
      </c>
      <c r="Y42">
        <v>471.7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21</v>
      </c>
      <c r="AG42">
        <v>2.0000000000000002E-5</v>
      </c>
      <c r="AH42">
        <v>2</v>
      </c>
      <c r="AI42">
        <v>150195766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150195775</v>
      </c>
      <c r="C43">
        <v>150195763</v>
      </c>
      <c r="D43">
        <v>147297361</v>
      </c>
      <c r="E43">
        <v>1</v>
      </c>
      <c r="F43">
        <v>1</v>
      </c>
      <c r="G43">
        <v>35</v>
      </c>
      <c r="H43">
        <v>3</v>
      </c>
      <c r="I43" t="s">
        <v>748</v>
      </c>
      <c r="J43" t="s">
        <v>749</v>
      </c>
      <c r="K43" t="s">
        <v>750</v>
      </c>
      <c r="L43">
        <v>1327</v>
      </c>
      <c r="N43">
        <v>1005</v>
      </c>
      <c r="O43" t="s">
        <v>751</v>
      </c>
      <c r="P43" t="s">
        <v>751</v>
      </c>
      <c r="Q43">
        <v>1</v>
      </c>
      <c r="X43">
        <v>0.01</v>
      </c>
      <c r="Y43">
        <v>48.08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21</v>
      </c>
      <c r="AG43">
        <v>0.01</v>
      </c>
      <c r="AH43">
        <v>2</v>
      </c>
      <c r="AI43">
        <v>150195767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ROW(Source!A41)</f>
        <v>41</v>
      </c>
      <c r="B44">
        <v>150195781</v>
      </c>
      <c r="C44">
        <v>150195776</v>
      </c>
      <c r="D44">
        <v>147282019</v>
      </c>
      <c r="E44">
        <v>35</v>
      </c>
      <c r="F44">
        <v>1</v>
      </c>
      <c r="G44">
        <v>35</v>
      </c>
      <c r="H44">
        <v>1</v>
      </c>
      <c r="I44" t="s">
        <v>727</v>
      </c>
      <c r="J44" t="s">
        <v>3</v>
      </c>
      <c r="K44" t="s">
        <v>728</v>
      </c>
      <c r="L44">
        <v>1191</v>
      </c>
      <c r="N44">
        <v>1013</v>
      </c>
      <c r="O44" t="s">
        <v>729</v>
      </c>
      <c r="P44" t="s">
        <v>729</v>
      </c>
      <c r="Q44">
        <v>1</v>
      </c>
      <c r="X44">
        <v>0.06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1</v>
      </c>
      <c r="AF44" t="s">
        <v>67</v>
      </c>
      <c r="AG44">
        <v>4.4999999999999998E-2</v>
      </c>
      <c r="AH44">
        <v>2</v>
      </c>
      <c r="AI44">
        <v>150195777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ROW(Source!A41)</f>
        <v>41</v>
      </c>
      <c r="B45">
        <v>150195782</v>
      </c>
      <c r="C45">
        <v>150195776</v>
      </c>
      <c r="D45">
        <v>147295400</v>
      </c>
      <c r="E45">
        <v>1</v>
      </c>
      <c r="F45">
        <v>1</v>
      </c>
      <c r="G45">
        <v>35</v>
      </c>
      <c r="H45">
        <v>2</v>
      </c>
      <c r="I45" t="s">
        <v>730</v>
      </c>
      <c r="J45" t="s">
        <v>731</v>
      </c>
      <c r="K45" t="s">
        <v>732</v>
      </c>
      <c r="L45">
        <v>1368</v>
      </c>
      <c r="N45">
        <v>1011</v>
      </c>
      <c r="O45" t="s">
        <v>733</v>
      </c>
      <c r="P45" t="s">
        <v>733</v>
      </c>
      <c r="Q45">
        <v>1</v>
      </c>
      <c r="X45">
        <v>3.0000000000000001E-3</v>
      </c>
      <c r="Y45">
        <v>0</v>
      </c>
      <c r="Z45">
        <v>789.86</v>
      </c>
      <c r="AA45">
        <v>515.51</v>
      </c>
      <c r="AB45">
        <v>0</v>
      </c>
      <c r="AC45">
        <v>0</v>
      </c>
      <c r="AD45">
        <v>1</v>
      </c>
      <c r="AE45">
        <v>0</v>
      </c>
      <c r="AF45" t="s">
        <v>67</v>
      </c>
      <c r="AG45">
        <v>2.2500000000000003E-3</v>
      </c>
      <c r="AH45">
        <v>2</v>
      </c>
      <c r="AI45">
        <v>150195778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ROW(Source!A42)</f>
        <v>42</v>
      </c>
      <c r="B46">
        <v>150195792</v>
      </c>
      <c r="C46">
        <v>150195783</v>
      </c>
      <c r="D46">
        <v>147282019</v>
      </c>
      <c r="E46">
        <v>35</v>
      </c>
      <c r="F46">
        <v>1</v>
      </c>
      <c r="G46">
        <v>35</v>
      </c>
      <c r="H46">
        <v>1</v>
      </c>
      <c r="I46" t="s">
        <v>727</v>
      </c>
      <c r="J46" t="s">
        <v>3</v>
      </c>
      <c r="K46" t="s">
        <v>728</v>
      </c>
      <c r="L46">
        <v>1191</v>
      </c>
      <c r="N46">
        <v>1013</v>
      </c>
      <c r="O46" t="s">
        <v>729</v>
      </c>
      <c r="P46" t="s">
        <v>729</v>
      </c>
      <c r="Q46">
        <v>1</v>
      </c>
      <c r="X46">
        <v>0.76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1</v>
      </c>
      <c r="AF46" t="s">
        <v>3</v>
      </c>
      <c r="AG46">
        <v>0.76</v>
      </c>
      <c r="AH46">
        <v>2</v>
      </c>
      <c r="AI46">
        <v>150195784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ROW(Source!A42)</f>
        <v>42</v>
      </c>
      <c r="B47">
        <v>150195793</v>
      </c>
      <c r="C47">
        <v>150195783</v>
      </c>
      <c r="D47">
        <v>147297319</v>
      </c>
      <c r="E47">
        <v>1</v>
      </c>
      <c r="F47">
        <v>1</v>
      </c>
      <c r="G47">
        <v>35</v>
      </c>
      <c r="H47">
        <v>3</v>
      </c>
      <c r="I47" t="s">
        <v>738</v>
      </c>
      <c r="J47" t="s">
        <v>739</v>
      </c>
      <c r="K47" t="s">
        <v>740</v>
      </c>
      <c r="L47">
        <v>1346</v>
      </c>
      <c r="N47">
        <v>1009</v>
      </c>
      <c r="O47" t="s">
        <v>741</v>
      </c>
      <c r="P47" t="s">
        <v>741</v>
      </c>
      <c r="Q47">
        <v>1</v>
      </c>
      <c r="X47">
        <v>5.0000000000000001E-4</v>
      </c>
      <c r="Y47">
        <v>412.97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5.0000000000000001E-4</v>
      </c>
      <c r="AH47">
        <v>2</v>
      </c>
      <c r="AI47">
        <v>150195785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ROW(Source!A42)</f>
        <v>42</v>
      </c>
      <c r="B48">
        <v>150195794</v>
      </c>
      <c r="C48">
        <v>150195783</v>
      </c>
      <c r="D48">
        <v>147297361</v>
      </c>
      <c r="E48">
        <v>1</v>
      </c>
      <c r="F48">
        <v>1</v>
      </c>
      <c r="G48">
        <v>35</v>
      </c>
      <c r="H48">
        <v>3</v>
      </c>
      <c r="I48" t="s">
        <v>748</v>
      </c>
      <c r="J48" t="s">
        <v>749</v>
      </c>
      <c r="K48" t="s">
        <v>750</v>
      </c>
      <c r="L48">
        <v>1327</v>
      </c>
      <c r="N48">
        <v>1005</v>
      </c>
      <c r="O48" t="s">
        <v>751</v>
      </c>
      <c r="P48" t="s">
        <v>751</v>
      </c>
      <c r="Q48">
        <v>1</v>
      </c>
      <c r="X48">
        <v>0.05</v>
      </c>
      <c r="Y48">
        <v>48.08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0.05</v>
      </c>
      <c r="AH48">
        <v>2</v>
      </c>
      <c r="AI48">
        <v>150195786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ROW(Source!A42)</f>
        <v>42</v>
      </c>
      <c r="B49">
        <v>150195795</v>
      </c>
      <c r="C49">
        <v>150195783</v>
      </c>
      <c r="D49">
        <v>147297367</v>
      </c>
      <c r="E49">
        <v>1</v>
      </c>
      <c r="F49">
        <v>1</v>
      </c>
      <c r="G49">
        <v>35</v>
      </c>
      <c r="H49">
        <v>3</v>
      </c>
      <c r="I49" t="s">
        <v>752</v>
      </c>
      <c r="J49" t="s">
        <v>753</v>
      </c>
      <c r="K49" t="s">
        <v>754</v>
      </c>
      <c r="L49">
        <v>1346</v>
      </c>
      <c r="N49">
        <v>1009</v>
      </c>
      <c r="O49" t="s">
        <v>741</v>
      </c>
      <c r="P49" t="s">
        <v>741</v>
      </c>
      <c r="Q49">
        <v>1</v>
      </c>
      <c r="X49">
        <v>0.05</v>
      </c>
      <c r="Y49">
        <v>29.29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0.05</v>
      </c>
      <c r="AH49">
        <v>2</v>
      </c>
      <c r="AI49">
        <v>150195787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150195803</v>
      </c>
      <c r="C50">
        <v>150195796</v>
      </c>
      <c r="D50">
        <v>147282019</v>
      </c>
      <c r="E50">
        <v>35</v>
      </c>
      <c r="F50">
        <v>1</v>
      </c>
      <c r="G50">
        <v>35</v>
      </c>
      <c r="H50">
        <v>1</v>
      </c>
      <c r="I50" t="s">
        <v>727</v>
      </c>
      <c r="J50" t="s">
        <v>3</v>
      </c>
      <c r="K50" t="s">
        <v>728</v>
      </c>
      <c r="L50">
        <v>1191</v>
      </c>
      <c r="N50">
        <v>1013</v>
      </c>
      <c r="O50" t="s">
        <v>729</v>
      </c>
      <c r="P50" t="s">
        <v>729</v>
      </c>
      <c r="Q50">
        <v>1</v>
      </c>
      <c r="X50">
        <v>0.18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1</v>
      </c>
      <c r="AF50" t="s">
        <v>33</v>
      </c>
      <c r="AG50">
        <v>1.98</v>
      </c>
      <c r="AH50">
        <v>2</v>
      </c>
      <c r="AI50">
        <v>150195797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150195804</v>
      </c>
      <c r="C51">
        <v>150195796</v>
      </c>
      <c r="D51">
        <v>147297361</v>
      </c>
      <c r="E51">
        <v>1</v>
      </c>
      <c r="F51">
        <v>1</v>
      </c>
      <c r="G51">
        <v>35</v>
      </c>
      <c r="H51">
        <v>3</v>
      </c>
      <c r="I51" t="s">
        <v>748</v>
      </c>
      <c r="J51" t="s">
        <v>749</v>
      </c>
      <c r="K51" t="s">
        <v>750</v>
      </c>
      <c r="L51">
        <v>1327</v>
      </c>
      <c r="N51">
        <v>1005</v>
      </c>
      <c r="O51" t="s">
        <v>751</v>
      </c>
      <c r="P51" t="s">
        <v>751</v>
      </c>
      <c r="Q51">
        <v>1</v>
      </c>
      <c r="X51">
        <v>0.1</v>
      </c>
      <c r="Y51">
        <v>48.08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33</v>
      </c>
      <c r="AG51">
        <v>1.1000000000000001</v>
      </c>
      <c r="AH51">
        <v>2</v>
      </c>
      <c r="AI51">
        <v>150195798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150195805</v>
      </c>
      <c r="C52">
        <v>150195796</v>
      </c>
      <c r="D52">
        <v>147297367</v>
      </c>
      <c r="E52">
        <v>1</v>
      </c>
      <c r="F52">
        <v>1</v>
      </c>
      <c r="G52">
        <v>35</v>
      </c>
      <c r="H52">
        <v>3</v>
      </c>
      <c r="I52" t="s">
        <v>752</v>
      </c>
      <c r="J52" t="s">
        <v>753</v>
      </c>
      <c r="K52" t="s">
        <v>754</v>
      </c>
      <c r="L52">
        <v>1346</v>
      </c>
      <c r="N52">
        <v>1009</v>
      </c>
      <c r="O52" t="s">
        <v>741</v>
      </c>
      <c r="P52" t="s">
        <v>741</v>
      </c>
      <c r="Q52">
        <v>1</v>
      </c>
      <c r="X52">
        <v>0.1</v>
      </c>
      <c r="Y52">
        <v>29.29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33</v>
      </c>
      <c r="AG52">
        <v>1.1000000000000001</v>
      </c>
      <c r="AH52">
        <v>2</v>
      </c>
      <c r="AI52">
        <v>150195799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ROW(Source!A44)</f>
        <v>44</v>
      </c>
      <c r="B53">
        <v>150195821</v>
      </c>
      <c r="C53">
        <v>150195806</v>
      </c>
      <c r="D53">
        <v>147282019</v>
      </c>
      <c r="E53">
        <v>35</v>
      </c>
      <c r="F53">
        <v>1</v>
      </c>
      <c r="G53">
        <v>35</v>
      </c>
      <c r="H53">
        <v>1</v>
      </c>
      <c r="I53" t="s">
        <v>727</v>
      </c>
      <c r="J53" t="s">
        <v>3</v>
      </c>
      <c r="K53" t="s">
        <v>728</v>
      </c>
      <c r="L53">
        <v>1191</v>
      </c>
      <c r="N53">
        <v>1013</v>
      </c>
      <c r="O53" t="s">
        <v>729</v>
      </c>
      <c r="P53" t="s">
        <v>729</v>
      </c>
      <c r="Q53">
        <v>1</v>
      </c>
      <c r="X53">
        <v>0.35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1</v>
      </c>
      <c r="AF53" t="s">
        <v>22</v>
      </c>
      <c r="AG53">
        <v>0.24499999999999997</v>
      </c>
      <c r="AH53">
        <v>2</v>
      </c>
      <c r="AI53">
        <v>150195807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ROW(Source!A44)</f>
        <v>44</v>
      </c>
      <c r="B54">
        <v>150195822</v>
      </c>
      <c r="C54">
        <v>150195806</v>
      </c>
      <c r="D54">
        <v>147295400</v>
      </c>
      <c r="E54">
        <v>1</v>
      </c>
      <c r="F54">
        <v>1</v>
      </c>
      <c r="G54">
        <v>35</v>
      </c>
      <c r="H54">
        <v>2</v>
      </c>
      <c r="I54" t="s">
        <v>730</v>
      </c>
      <c r="J54" t="s">
        <v>731</v>
      </c>
      <c r="K54" t="s">
        <v>732</v>
      </c>
      <c r="L54">
        <v>1368</v>
      </c>
      <c r="N54">
        <v>1011</v>
      </c>
      <c r="O54" t="s">
        <v>733</v>
      </c>
      <c r="P54" t="s">
        <v>733</v>
      </c>
      <c r="Q54">
        <v>1</v>
      </c>
      <c r="X54">
        <v>0.04</v>
      </c>
      <c r="Y54">
        <v>0</v>
      </c>
      <c r="Z54">
        <v>789.86</v>
      </c>
      <c r="AA54">
        <v>515.51</v>
      </c>
      <c r="AB54">
        <v>0</v>
      </c>
      <c r="AC54">
        <v>0</v>
      </c>
      <c r="AD54">
        <v>1</v>
      </c>
      <c r="AE54">
        <v>0</v>
      </c>
      <c r="AF54" t="s">
        <v>22</v>
      </c>
      <c r="AG54">
        <v>2.7999999999999997E-2</v>
      </c>
      <c r="AH54">
        <v>2</v>
      </c>
      <c r="AI54">
        <v>150195808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ROW(Source!A44)</f>
        <v>44</v>
      </c>
      <c r="B55">
        <v>150195823</v>
      </c>
      <c r="C55">
        <v>150195806</v>
      </c>
      <c r="D55">
        <v>147284499</v>
      </c>
      <c r="E55">
        <v>35</v>
      </c>
      <c r="F55">
        <v>1</v>
      </c>
      <c r="G55">
        <v>35</v>
      </c>
      <c r="H55">
        <v>3</v>
      </c>
      <c r="I55" t="s">
        <v>734</v>
      </c>
      <c r="J55" t="s">
        <v>3</v>
      </c>
      <c r="K55" t="s">
        <v>736</v>
      </c>
      <c r="L55">
        <v>1346</v>
      </c>
      <c r="N55">
        <v>1009</v>
      </c>
      <c r="O55" t="s">
        <v>741</v>
      </c>
      <c r="P55" t="s">
        <v>741</v>
      </c>
      <c r="Q55">
        <v>1</v>
      </c>
      <c r="X55">
        <v>2E-3</v>
      </c>
      <c r="Y55">
        <v>1945.2823800000001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21</v>
      </c>
      <c r="AG55">
        <v>2E-3</v>
      </c>
      <c r="AH55">
        <v>2</v>
      </c>
      <c r="AI55">
        <v>150195809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ROW(Source!A44)</f>
        <v>44</v>
      </c>
      <c r="B56">
        <v>150195824</v>
      </c>
      <c r="C56">
        <v>150195806</v>
      </c>
      <c r="D56">
        <v>147297319</v>
      </c>
      <c r="E56">
        <v>1</v>
      </c>
      <c r="F56">
        <v>1</v>
      </c>
      <c r="G56">
        <v>35</v>
      </c>
      <c r="H56">
        <v>3</v>
      </c>
      <c r="I56" t="s">
        <v>738</v>
      </c>
      <c r="J56" t="s">
        <v>739</v>
      </c>
      <c r="K56" t="s">
        <v>740</v>
      </c>
      <c r="L56">
        <v>1346</v>
      </c>
      <c r="N56">
        <v>1009</v>
      </c>
      <c r="O56" t="s">
        <v>741</v>
      </c>
      <c r="P56" t="s">
        <v>741</v>
      </c>
      <c r="Q56">
        <v>1</v>
      </c>
      <c r="X56">
        <v>4.0000000000000001E-3</v>
      </c>
      <c r="Y56">
        <v>412.97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21</v>
      </c>
      <c r="AG56">
        <v>4.0000000000000001E-3</v>
      </c>
      <c r="AH56">
        <v>2</v>
      </c>
      <c r="AI56">
        <v>150195810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ROW(Source!A44)</f>
        <v>44</v>
      </c>
      <c r="B57">
        <v>150195825</v>
      </c>
      <c r="C57">
        <v>150195806</v>
      </c>
      <c r="D57">
        <v>147297226</v>
      </c>
      <c r="E57">
        <v>1</v>
      </c>
      <c r="F57">
        <v>1</v>
      </c>
      <c r="G57">
        <v>35</v>
      </c>
      <c r="H57">
        <v>3</v>
      </c>
      <c r="I57" t="s">
        <v>742</v>
      </c>
      <c r="J57" t="s">
        <v>743</v>
      </c>
      <c r="K57" t="s">
        <v>744</v>
      </c>
      <c r="L57">
        <v>1346</v>
      </c>
      <c r="N57">
        <v>1009</v>
      </c>
      <c r="O57" t="s">
        <v>741</v>
      </c>
      <c r="P57" t="s">
        <v>741</v>
      </c>
      <c r="Q57">
        <v>1</v>
      </c>
      <c r="X57">
        <v>2E-3</v>
      </c>
      <c r="Y57">
        <v>271.95999999999998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21</v>
      </c>
      <c r="AG57">
        <v>2E-3</v>
      </c>
      <c r="AH57">
        <v>2</v>
      </c>
      <c r="AI57">
        <v>150195811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ROW(Source!A44)</f>
        <v>44</v>
      </c>
      <c r="B58">
        <v>150195826</v>
      </c>
      <c r="C58">
        <v>150195806</v>
      </c>
      <c r="D58">
        <v>147297256</v>
      </c>
      <c r="E58">
        <v>1</v>
      </c>
      <c r="F58">
        <v>1</v>
      </c>
      <c r="G58">
        <v>35</v>
      </c>
      <c r="H58">
        <v>3</v>
      </c>
      <c r="I58" t="s">
        <v>745</v>
      </c>
      <c r="J58" t="s">
        <v>746</v>
      </c>
      <c r="K58" t="s">
        <v>747</v>
      </c>
      <c r="L58">
        <v>1346</v>
      </c>
      <c r="N58">
        <v>1009</v>
      </c>
      <c r="O58" t="s">
        <v>741</v>
      </c>
      <c r="P58" t="s">
        <v>741</v>
      </c>
      <c r="Q58">
        <v>1</v>
      </c>
      <c r="X58">
        <v>3.5000000000000001E-3</v>
      </c>
      <c r="Y58">
        <v>404.48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21</v>
      </c>
      <c r="AG58">
        <v>3.5000000000000001E-3</v>
      </c>
      <c r="AH58">
        <v>2</v>
      </c>
      <c r="AI58">
        <v>150195812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ROW(Source!A44)</f>
        <v>44</v>
      </c>
      <c r="B59">
        <v>150195827</v>
      </c>
      <c r="C59">
        <v>150195806</v>
      </c>
      <c r="D59">
        <v>147297361</v>
      </c>
      <c r="E59">
        <v>1</v>
      </c>
      <c r="F59">
        <v>1</v>
      </c>
      <c r="G59">
        <v>35</v>
      </c>
      <c r="H59">
        <v>3</v>
      </c>
      <c r="I59" t="s">
        <v>748</v>
      </c>
      <c r="J59" t="s">
        <v>749</v>
      </c>
      <c r="K59" t="s">
        <v>750</v>
      </c>
      <c r="L59">
        <v>1327</v>
      </c>
      <c r="N59">
        <v>1005</v>
      </c>
      <c r="O59" t="s">
        <v>751</v>
      </c>
      <c r="P59" t="s">
        <v>751</v>
      </c>
      <c r="Q59">
        <v>1</v>
      </c>
      <c r="X59">
        <v>0.02</v>
      </c>
      <c r="Y59">
        <v>48.08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21</v>
      </c>
      <c r="AG59">
        <v>0.02</v>
      </c>
      <c r="AH59">
        <v>2</v>
      </c>
      <c r="AI59">
        <v>150195813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ROW(Source!A45)</f>
        <v>45</v>
      </c>
      <c r="B60">
        <v>150195839</v>
      </c>
      <c r="C60">
        <v>150195828</v>
      </c>
      <c r="D60">
        <v>147282019</v>
      </c>
      <c r="E60">
        <v>35</v>
      </c>
      <c r="F60">
        <v>1</v>
      </c>
      <c r="G60">
        <v>35</v>
      </c>
      <c r="H60">
        <v>1</v>
      </c>
      <c r="I60" t="s">
        <v>727</v>
      </c>
      <c r="J60" t="s">
        <v>3</v>
      </c>
      <c r="K60" t="s">
        <v>728</v>
      </c>
      <c r="L60">
        <v>1191</v>
      </c>
      <c r="N60">
        <v>1013</v>
      </c>
      <c r="O60" t="s">
        <v>729</v>
      </c>
      <c r="P60" t="s">
        <v>729</v>
      </c>
      <c r="Q60">
        <v>1</v>
      </c>
      <c r="X60">
        <v>0.06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1</v>
      </c>
      <c r="AF60" t="s">
        <v>32</v>
      </c>
      <c r="AG60">
        <v>0.495</v>
      </c>
      <c r="AH60">
        <v>2</v>
      </c>
      <c r="AI60">
        <v>150195829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ROW(Source!A45)</f>
        <v>45</v>
      </c>
      <c r="B61">
        <v>150195840</v>
      </c>
      <c r="C61">
        <v>150195828</v>
      </c>
      <c r="D61">
        <v>147295400</v>
      </c>
      <c r="E61">
        <v>1</v>
      </c>
      <c r="F61">
        <v>1</v>
      </c>
      <c r="G61">
        <v>35</v>
      </c>
      <c r="H61">
        <v>2</v>
      </c>
      <c r="I61" t="s">
        <v>730</v>
      </c>
      <c r="J61" t="s">
        <v>731</v>
      </c>
      <c r="K61" t="s">
        <v>732</v>
      </c>
      <c r="L61">
        <v>1368</v>
      </c>
      <c r="N61">
        <v>1011</v>
      </c>
      <c r="O61" t="s">
        <v>733</v>
      </c>
      <c r="P61" t="s">
        <v>733</v>
      </c>
      <c r="Q61">
        <v>1</v>
      </c>
      <c r="X61">
        <v>0.01</v>
      </c>
      <c r="Y61">
        <v>0</v>
      </c>
      <c r="Z61">
        <v>789.86</v>
      </c>
      <c r="AA61">
        <v>515.51</v>
      </c>
      <c r="AB61">
        <v>0</v>
      </c>
      <c r="AC61">
        <v>0</v>
      </c>
      <c r="AD61">
        <v>1</v>
      </c>
      <c r="AE61">
        <v>0</v>
      </c>
      <c r="AF61" t="s">
        <v>32</v>
      </c>
      <c r="AG61">
        <v>8.249999999999999E-2</v>
      </c>
      <c r="AH61">
        <v>2</v>
      </c>
      <c r="AI61">
        <v>150195830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ROW(Source!A45)</f>
        <v>45</v>
      </c>
      <c r="B62">
        <v>150195841</v>
      </c>
      <c r="C62">
        <v>150195828</v>
      </c>
      <c r="D62">
        <v>147297319</v>
      </c>
      <c r="E62">
        <v>1</v>
      </c>
      <c r="F62">
        <v>1</v>
      </c>
      <c r="G62">
        <v>35</v>
      </c>
      <c r="H62">
        <v>3</v>
      </c>
      <c r="I62" t="s">
        <v>738</v>
      </c>
      <c r="J62" t="s">
        <v>739</v>
      </c>
      <c r="K62" t="s">
        <v>740</v>
      </c>
      <c r="L62">
        <v>1346</v>
      </c>
      <c r="N62">
        <v>1009</v>
      </c>
      <c r="O62" t="s">
        <v>741</v>
      </c>
      <c r="P62" t="s">
        <v>741</v>
      </c>
      <c r="Q62">
        <v>1</v>
      </c>
      <c r="X62">
        <v>2E-3</v>
      </c>
      <c r="Y62">
        <v>412.97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31</v>
      </c>
      <c r="AG62">
        <v>2.1999999999999999E-2</v>
      </c>
      <c r="AH62">
        <v>2</v>
      </c>
      <c r="AI62">
        <v>150195831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ROW(Source!A45)</f>
        <v>45</v>
      </c>
      <c r="B63">
        <v>150195842</v>
      </c>
      <c r="C63">
        <v>150195828</v>
      </c>
      <c r="D63">
        <v>147297226</v>
      </c>
      <c r="E63">
        <v>1</v>
      </c>
      <c r="F63">
        <v>1</v>
      </c>
      <c r="G63">
        <v>35</v>
      </c>
      <c r="H63">
        <v>3</v>
      </c>
      <c r="I63" t="s">
        <v>742</v>
      </c>
      <c r="J63" t="s">
        <v>743</v>
      </c>
      <c r="K63" t="s">
        <v>744</v>
      </c>
      <c r="L63">
        <v>1346</v>
      </c>
      <c r="N63">
        <v>1009</v>
      </c>
      <c r="O63" t="s">
        <v>741</v>
      </c>
      <c r="P63" t="s">
        <v>741</v>
      </c>
      <c r="Q63">
        <v>1</v>
      </c>
      <c r="X63">
        <v>1E-3</v>
      </c>
      <c r="Y63">
        <v>271.95999999999998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31</v>
      </c>
      <c r="AG63">
        <v>1.0999999999999999E-2</v>
      </c>
      <c r="AH63">
        <v>2</v>
      </c>
      <c r="AI63">
        <v>150195832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150195843</v>
      </c>
      <c r="C64">
        <v>150195828</v>
      </c>
      <c r="D64">
        <v>147297361</v>
      </c>
      <c r="E64">
        <v>1</v>
      </c>
      <c r="F64">
        <v>1</v>
      </c>
      <c r="G64">
        <v>35</v>
      </c>
      <c r="H64">
        <v>3</v>
      </c>
      <c r="I64" t="s">
        <v>748</v>
      </c>
      <c r="J64" t="s">
        <v>749</v>
      </c>
      <c r="K64" t="s">
        <v>750</v>
      </c>
      <c r="L64">
        <v>1327</v>
      </c>
      <c r="N64">
        <v>1005</v>
      </c>
      <c r="O64" t="s">
        <v>751</v>
      </c>
      <c r="P64" t="s">
        <v>751</v>
      </c>
      <c r="Q64">
        <v>1</v>
      </c>
      <c r="X64">
        <v>0.02</v>
      </c>
      <c r="Y64">
        <v>48.08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31</v>
      </c>
      <c r="AG64">
        <v>0.22</v>
      </c>
      <c r="AH64">
        <v>2</v>
      </c>
      <c r="AI64">
        <v>150195833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150195853</v>
      </c>
      <c r="C65">
        <v>150195844</v>
      </c>
      <c r="D65">
        <v>147282019</v>
      </c>
      <c r="E65">
        <v>35</v>
      </c>
      <c r="F65">
        <v>1</v>
      </c>
      <c r="G65">
        <v>35</v>
      </c>
      <c r="H65">
        <v>1</v>
      </c>
      <c r="I65" t="s">
        <v>727</v>
      </c>
      <c r="J65" t="s">
        <v>3</v>
      </c>
      <c r="K65" t="s">
        <v>728</v>
      </c>
      <c r="L65">
        <v>1191</v>
      </c>
      <c r="N65">
        <v>1013</v>
      </c>
      <c r="O65" t="s">
        <v>729</v>
      </c>
      <c r="P65" t="s">
        <v>729</v>
      </c>
      <c r="Q65">
        <v>1</v>
      </c>
      <c r="X65">
        <v>0.16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1</v>
      </c>
      <c r="AF65" t="s">
        <v>22</v>
      </c>
      <c r="AG65">
        <v>0.11199999999999999</v>
      </c>
      <c r="AH65">
        <v>2</v>
      </c>
      <c r="AI65">
        <v>150195845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150195854</v>
      </c>
      <c r="C66">
        <v>150195844</v>
      </c>
      <c r="D66">
        <v>147295400</v>
      </c>
      <c r="E66">
        <v>1</v>
      </c>
      <c r="F66">
        <v>1</v>
      </c>
      <c r="G66">
        <v>35</v>
      </c>
      <c r="H66">
        <v>2</v>
      </c>
      <c r="I66" t="s">
        <v>730</v>
      </c>
      <c r="J66" t="s">
        <v>731</v>
      </c>
      <c r="K66" t="s">
        <v>732</v>
      </c>
      <c r="L66">
        <v>1368</v>
      </c>
      <c r="N66">
        <v>1011</v>
      </c>
      <c r="O66" t="s">
        <v>733</v>
      </c>
      <c r="P66" t="s">
        <v>733</v>
      </c>
      <c r="Q66">
        <v>1</v>
      </c>
      <c r="X66">
        <v>0.02</v>
      </c>
      <c r="Y66">
        <v>0</v>
      </c>
      <c r="Z66">
        <v>789.86</v>
      </c>
      <c r="AA66">
        <v>515.51</v>
      </c>
      <c r="AB66">
        <v>0</v>
      </c>
      <c r="AC66">
        <v>0</v>
      </c>
      <c r="AD66">
        <v>1</v>
      </c>
      <c r="AE66">
        <v>0</v>
      </c>
      <c r="AF66" t="s">
        <v>22</v>
      </c>
      <c r="AG66">
        <v>1.3999999999999999E-2</v>
      </c>
      <c r="AH66">
        <v>2</v>
      </c>
      <c r="AI66">
        <v>150195846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150195855</v>
      </c>
      <c r="C67">
        <v>150195844</v>
      </c>
      <c r="D67">
        <v>147297319</v>
      </c>
      <c r="E67">
        <v>1</v>
      </c>
      <c r="F67">
        <v>1</v>
      </c>
      <c r="G67">
        <v>35</v>
      </c>
      <c r="H67">
        <v>3</v>
      </c>
      <c r="I67" t="s">
        <v>738</v>
      </c>
      <c r="J67" t="s">
        <v>739</v>
      </c>
      <c r="K67" t="s">
        <v>740</v>
      </c>
      <c r="L67">
        <v>1346</v>
      </c>
      <c r="N67">
        <v>1009</v>
      </c>
      <c r="O67" t="s">
        <v>741</v>
      </c>
      <c r="P67" t="s">
        <v>741</v>
      </c>
      <c r="Q67">
        <v>1</v>
      </c>
      <c r="X67">
        <v>2.0000000000000002E-5</v>
      </c>
      <c r="Y67">
        <v>412.97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21</v>
      </c>
      <c r="AG67">
        <v>2.0000000000000002E-5</v>
      </c>
      <c r="AH67">
        <v>2</v>
      </c>
      <c r="AI67">
        <v>150195847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150195856</v>
      </c>
      <c r="C68">
        <v>150195844</v>
      </c>
      <c r="D68">
        <v>147297361</v>
      </c>
      <c r="E68">
        <v>1</v>
      </c>
      <c r="F68">
        <v>1</v>
      </c>
      <c r="G68">
        <v>35</v>
      </c>
      <c r="H68">
        <v>3</v>
      </c>
      <c r="I68" t="s">
        <v>748</v>
      </c>
      <c r="J68" t="s">
        <v>749</v>
      </c>
      <c r="K68" t="s">
        <v>750</v>
      </c>
      <c r="L68">
        <v>1327</v>
      </c>
      <c r="N68">
        <v>1005</v>
      </c>
      <c r="O68" t="s">
        <v>751</v>
      </c>
      <c r="P68" t="s">
        <v>751</v>
      </c>
      <c r="Q68">
        <v>1</v>
      </c>
      <c r="X68">
        <v>0.01</v>
      </c>
      <c r="Y68">
        <v>48.08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21</v>
      </c>
      <c r="AG68">
        <v>0.01</v>
      </c>
      <c r="AH68">
        <v>2</v>
      </c>
      <c r="AI68">
        <v>150195848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ROW(Source!A47)</f>
        <v>47</v>
      </c>
      <c r="B69">
        <v>150195866</v>
      </c>
      <c r="C69">
        <v>150195857</v>
      </c>
      <c r="D69">
        <v>147282019</v>
      </c>
      <c r="E69">
        <v>35</v>
      </c>
      <c r="F69">
        <v>1</v>
      </c>
      <c r="G69">
        <v>35</v>
      </c>
      <c r="H69">
        <v>1</v>
      </c>
      <c r="I69" t="s">
        <v>727</v>
      </c>
      <c r="J69" t="s">
        <v>3</v>
      </c>
      <c r="K69" t="s">
        <v>728</v>
      </c>
      <c r="L69">
        <v>1191</v>
      </c>
      <c r="N69">
        <v>1013</v>
      </c>
      <c r="O69" t="s">
        <v>729</v>
      </c>
      <c r="P69" t="s">
        <v>729</v>
      </c>
      <c r="Q69">
        <v>1</v>
      </c>
      <c r="X69">
        <v>0.04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1</v>
      </c>
      <c r="AF69" t="s">
        <v>32</v>
      </c>
      <c r="AG69">
        <v>0.32999999999999996</v>
      </c>
      <c r="AH69">
        <v>2</v>
      </c>
      <c r="AI69">
        <v>150195858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ROW(Source!A47)</f>
        <v>47</v>
      </c>
      <c r="B70">
        <v>150195867</v>
      </c>
      <c r="C70">
        <v>150195857</v>
      </c>
      <c r="D70">
        <v>147295400</v>
      </c>
      <c r="E70">
        <v>1</v>
      </c>
      <c r="F70">
        <v>1</v>
      </c>
      <c r="G70">
        <v>35</v>
      </c>
      <c r="H70">
        <v>2</v>
      </c>
      <c r="I70" t="s">
        <v>730</v>
      </c>
      <c r="J70" t="s">
        <v>731</v>
      </c>
      <c r="K70" t="s">
        <v>732</v>
      </c>
      <c r="L70">
        <v>1368</v>
      </c>
      <c r="N70">
        <v>1011</v>
      </c>
      <c r="O70" t="s">
        <v>733</v>
      </c>
      <c r="P70" t="s">
        <v>733</v>
      </c>
      <c r="Q70">
        <v>1</v>
      </c>
      <c r="X70">
        <v>5.0000000000000001E-3</v>
      </c>
      <c r="Y70">
        <v>0</v>
      </c>
      <c r="Z70">
        <v>789.86</v>
      </c>
      <c r="AA70">
        <v>515.51</v>
      </c>
      <c r="AB70">
        <v>0</v>
      </c>
      <c r="AC70">
        <v>0</v>
      </c>
      <c r="AD70">
        <v>1</v>
      </c>
      <c r="AE70">
        <v>0</v>
      </c>
      <c r="AF70" t="s">
        <v>32</v>
      </c>
      <c r="AG70">
        <v>4.1249999999999995E-2</v>
      </c>
      <c r="AH70">
        <v>2</v>
      </c>
      <c r="AI70">
        <v>150195859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ROW(Source!A47)</f>
        <v>47</v>
      </c>
      <c r="B71">
        <v>150195868</v>
      </c>
      <c r="C71">
        <v>150195857</v>
      </c>
      <c r="D71">
        <v>147297319</v>
      </c>
      <c r="E71">
        <v>1</v>
      </c>
      <c r="F71">
        <v>1</v>
      </c>
      <c r="G71">
        <v>35</v>
      </c>
      <c r="H71">
        <v>3</v>
      </c>
      <c r="I71" t="s">
        <v>738</v>
      </c>
      <c r="J71" t="s">
        <v>739</v>
      </c>
      <c r="K71" t="s">
        <v>740</v>
      </c>
      <c r="L71">
        <v>1346</v>
      </c>
      <c r="N71">
        <v>1009</v>
      </c>
      <c r="O71" t="s">
        <v>741</v>
      </c>
      <c r="P71" t="s">
        <v>741</v>
      </c>
      <c r="Q71">
        <v>1</v>
      </c>
      <c r="X71">
        <v>2.0000000000000002E-5</v>
      </c>
      <c r="Y71">
        <v>412.97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31</v>
      </c>
      <c r="AG71">
        <v>2.2000000000000001E-4</v>
      </c>
      <c r="AH71">
        <v>2</v>
      </c>
      <c r="AI71">
        <v>150195860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ROW(Source!A47)</f>
        <v>47</v>
      </c>
      <c r="B72">
        <v>150195869</v>
      </c>
      <c r="C72">
        <v>150195857</v>
      </c>
      <c r="D72">
        <v>147297361</v>
      </c>
      <c r="E72">
        <v>1</v>
      </c>
      <c r="F72">
        <v>1</v>
      </c>
      <c r="G72">
        <v>35</v>
      </c>
      <c r="H72">
        <v>3</v>
      </c>
      <c r="I72" t="s">
        <v>748</v>
      </c>
      <c r="J72" t="s">
        <v>749</v>
      </c>
      <c r="K72" t="s">
        <v>750</v>
      </c>
      <c r="L72">
        <v>1327</v>
      </c>
      <c r="N72">
        <v>1005</v>
      </c>
      <c r="O72" t="s">
        <v>751</v>
      </c>
      <c r="P72" t="s">
        <v>751</v>
      </c>
      <c r="Q72">
        <v>1</v>
      </c>
      <c r="X72">
        <v>0.01</v>
      </c>
      <c r="Y72">
        <v>48.08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31</v>
      </c>
      <c r="AG72">
        <v>0.11</v>
      </c>
      <c r="AH72">
        <v>2</v>
      </c>
      <c r="AI72">
        <v>150195861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ROW(Source!A48)</f>
        <v>48</v>
      </c>
      <c r="B73">
        <v>150195877</v>
      </c>
      <c r="C73">
        <v>150195870</v>
      </c>
      <c r="D73">
        <v>147282019</v>
      </c>
      <c r="E73">
        <v>35</v>
      </c>
      <c r="F73">
        <v>1</v>
      </c>
      <c r="G73">
        <v>35</v>
      </c>
      <c r="H73">
        <v>1</v>
      </c>
      <c r="I73" t="s">
        <v>727</v>
      </c>
      <c r="J73" t="s">
        <v>3</v>
      </c>
      <c r="K73" t="s">
        <v>728</v>
      </c>
      <c r="L73">
        <v>1191</v>
      </c>
      <c r="N73">
        <v>1013</v>
      </c>
      <c r="O73" t="s">
        <v>729</v>
      </c>
      <c r="P73" t="s">
        <v>729</v>
      </c>
      <c r="Q73">
        <v>1</v>
      </c>
      <c r="X73">
        <v>0.32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1</v>
      </c>
      <c r="AF73" t="s">
        <v>3</v>
      </c>
      <c r="AG73">
        <v>0.32</v>
      </c>
      <c r="AH73">
        <v>2</v>
      </c>
      <c r="AI73">
        <v>150195871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ROW(Source!A48)</f>
        <v>48</v>
      </c>
      <c r="B74">
        <v>150195878</v>
      </c>
      <c r="C74">
        <v>150195870</v>
      </c>
      <c r="D74">
        <v>147297367</v>
      </c>
      <c r="E74">
        <v>1</v>
      </c>
      <c r="F74">
        <v>1</v>
      </c>
      <c r="G74">
        <v>35</v>
      </c>
      <c r="H74">
        <v>3</v>
      </c>
      <c r="I74" t="s">
        <v>752</v>
      </c>
      <c r="J74" t="s">
        <v>753</v>
      </c>
      <c r="K74" t="s">
        <v>754</v>
      </c>
      <c r="L74">
        <v>1346</v>
      </c>
      <c r="N74">
        <v>1009</v>
      </c>
      <c r="O74" t="s">
        <v>741</v>
      </c>
      <c r="P74" t="s">
        <v>741</v>
      </c>
      <c r="Q74">
        <v>1</v>
      </c>
      <c r="X74">
        <v>1E-3</v>
      </c>
      <c r="Y74">
        <v>29.29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1E-3</v>
      </c>
      <c r="AH74">
        <v>2</v>
      </c>
      <c r="AI74">
        <v>150195872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ROW(Source!A48)</f>
        <v>48</v>
      </c>
      <c r="B75">
        <v>150195879</v>
      </c>
      <c r="C75">
        <v>150195870</v>
      </c>
      <c r="D75">
        <v>147295794</v>
      </c>
      <c r="E75">
        <v>1</v>
      </c>
      <c r="F75">
        <v>1</v>
      </c>
      <c r="G75">
        <v>35</v>
      </c>
      <c r="H75">
        <v>3</v>
      </c>
      <c r="I75" t="s">
        <v>755</v>
      </c>
      <c r="J75" t="s">
        <v>756</v>
      </c>
      <c r="K75" t="s">
        <v>757</v>
      </c>
      <c r="L75">
        <v>1296</v>
      </c>
      <c r="N75">
        <v>1002</v>
      </c>
      <c r="O75" t="s">
        <v>758</v>
      </c>
      <c r="P75" t="s">
        <v>758</v>
      </c>
      <c r="Q75">
        <v>1</v>
      </c>
      <c r="X75">
        <v>3.0000000000000001E-3</v>
      </c>
      <c r="Y75">
        <v>13856.59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3.0000000000000001E-3</v>
      </c>
      <c r="AH75">
        <v>2</v>
      </c>
      <c r="AI75">
        <v>150195873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ROW(Source!A84)</f>
        <v>84</v>
      </c>
      <c r="B76">
        <v>150195895</v>
      </c>
      <c r="C76">
        <v>150195880</v>
      </c>
      <c r="D76">
        <v>147282019</v>
      </c>
      <c r="E76">
        <v>35</v>
      </c>
      <c r="F76">
        <v>1</v>
      </c>
      <c r="G76">
        <v>35</v>
      </c>
      <c r="H76">
        <v>1</v>
      </c>
      <c r="I76" t="s">
        <v>727</v>
      </c>
      <c r="J76" t="s">
        <v>3</v>
      </c>
      <c r="K76" t="s">
        <v>728</v>
      </c>
      <c r="L76">
        <v>1191</v>
      </c>
      <c r="N76">
        <v>1013</v>
      </c>
      <c r="O76" t="s">
        <v>729</v>
      </c>
      <c r="P76" t="s">
        <v>729</v>
      </c>
      <c r="Q76">
        <v>1</v>
      </c>
      <c r="X76">
        <v>1.37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1</v>
      </c>
      <c r="AF76" t="s">
        <v>22</v>
      </c>
      <c r="AG76">
        <v>0.95899999999999996</v>
      </c>
      <c r="AH76">
        <v>2</v>
      </c>
      <c r="AI76">
        <v>150195881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ROW(Source!A84)</f>
        <v>84</v>
      </c>
      <c r="B77">
        <v>150195896</v>
      </c>
      <c r="C77">
        <v>150195880</v>
      </c>
      <c r="D77">
        <v>147295400</v>
      </c>
      <c r="E77">
        <v>1</v>
      </c>
      <c r="F77">
        <v>1</v>
      </c>
      <c r="G77">
        <v>35</v>
      </c>
      <c r="H77">
        <v>2</v>
      </c>
      <c r="I77" t="s">
        <v>730</v>
      </c>
      <c r="J77" t="s">
        <v>731</v>
      </c>
      <c r="K77" t="s">
        <v>732</v>
      </c>
      <c r="L77">
        <v>1368</v>
      </c>
      <c r="N77">
        <v>1011</v>
      </c>
      <c r="O77" t="s">
        <v>733</v>
      </c>
      <c r="P77" t="s">
        <v>733</v>
      </c>
      <c r="Q77">
        <v>1</v>
      </c>
      <c r="X77">
        <v>0.16</v>
      </c>
      <c r="Y77">
        <v>0</v>
      </c>
      <c r="Z77">
        <v>789.86</v>
      </c>
      <c r="AA77">
        <v>515.51</v>
      </c>
      <c r="AB77">
        <v>0</v>
      </c>
      <c r="AC77">
        <v>0</v>
      </c>
      <c r="AD77">
        <v>1</v>
      </c>
      <c r="AE77">
        <v>0</v>
      </c>
      <c r="AF77" t="s">
        <v>22</v>
      </c>
      <c r="AG77">
        <v>0.11199999999999999</v>
      </c>
      <c r="AH77">
        <v>2</v>
      </c>
      <c r="AI77">
        <v>150195882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ROW(Source!A84)</f>
        <v>84</v>
      </c>
      <c r="B78">
        <v>150195897</v>
      </c>
      <c r="C78">
        <v>150195880</v>
      </c>
      <c r="D78">
        <v>147284499</v>
      </c>
      <c r="E78">
        <v>35</v>
      </c>
      <c r="F78">
        <v>1</v>
      </c>
      <c r="G78">
        <v>35</v>
      </c>
      <c r="H78">
        <v>3</v>
      </c>
      <c r="I78" t="s">
        <v>734</v>
      </c>
      <c r="J78" t="s">
        <v>3</v>
      </c>
      <c r="K78" t="s">
        <v>736</v>
      </c>
      <c r="L78">
        <v>1346</v>
      </c>
      <c r="N78">
        <v>1009</v>
      </c>
      <c r="O78" t="s">
        <v>741</v>
      </c>
      <c r="P78" t="s">
        <v>741</v>
      </c>
      <c r="Q78">
        <v>1</v>
      </c>
      <c r="X78">
        <v>2E-3</v>
      </c>
      <c r="Y78">
        <v>1945.2823800000001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21</v>
      </c>
      <c r="AG78">
        <v>2E-3</v>
      </c>
      <c r="AH78">
        <v>2</v>
      </c>
      <c r="AI78">
        <v>150195883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ROW(Source!A84)</f>
        <v>84</v>
      </c>
      <c r="B79">
        <v>150195898</v>
      </c>
      <c r="C79">
        <v>150195880</v>
      </c>
      <c r="D79">
        <v>147297319</v>
      </c>
      <c r="E79">
        <v>1</v>
      </c>
      <c r="F79">
        <v>1</v>
      </c>
      <c r="G79">
        <v>35</v>
      </c>
      <c r="H79">
        <v>3</v>
      </c>
      <c r="I79" t="s">
        <v>738</v>
      </c>
      <c r="J79" t="s">
        <v>739</v>
      </c>
      <c r="K79" t="s">
        <v>740</v>
      </c>
      <c r="L79">
        <v>1346</v>
      </c>
      <c r="N79">
        <v>1009</v>
      </c>
      <c r="O79" t="s">
        <v>741</v>
      </c>
      <c r="P79" t="s">
        <v>741</v>
      </c>
      <c r="Q79">
        <v>1</v>
      </c>
      <c r="X79">
        <v>4.0000000000000001E-3</v>
      </c>
      <c r="Y79">
        <v>412.97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21</v>
      </c>
      <c r="AG79">
        <v>4.0000000000000001E-3</v>
      </c>
      <c r="AH79">
        <v>2</v>
      </c>
      <c r="AI79">
        <v>150195884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ROW(Source!A84)</f>
        <v>84</v>
      </c>
      <c r="B80">
        <v>150195899</v>
      </c>
      <c r="C80">
        <v>150195880</v>
      </c>
      <c r="D80">
        <v>147297226</v>
      </c>
      <c r="E80">
        <v>1</v>
      </c>
      <c r="F80">
        <v>1</v>
      </c>
      <c r="G80">
        <v>35</v>
      </c>
      <c r="H80">
        <v>3</v>
      </c>
      <c r="I80" t="s">
        <v>742</v>
      </c>
      <c r="J80" t="s">
        <v>743</v>
      </c>
      <c r="K80" t="s">
        <v>744</v>
      </c>
      <c r="L80">
        <v>1346</v>
      </c>
      <c r="N80">
        <v>1009</v>
      </c>
      <c r="O80" t="s">
        <v>741</v>
      </c>
      <c r="P80" t="s">
        <v>741</v>
      </c>
      <c r="Q80">
        <v>1</v>
      </c>
      <c r="X80">
        <v>2E-3</v>
      </c>
      <c r="Y80">
        <v>271.95999999999998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21</v>
      </c>
      <c r="AG80">
        <v>2E-3</v>
      </c>
      <c r="AH80">
        <v>2</v>
      </c>
      <c r="AI80">
        <v>150195885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ROW(Source!A84)</f>
        <v>84</v>
      </c>
      <c r="B81">
        <v>150195900</v>
      </c>
      <c r="C81">
        <v>150195880</v>
      </c>
      <c r="D81">
        <v>147297256</v>
      </c>
      <c r="E81">
        <v>1</v>
      </c>
      <c r="F81">
        <v>1</v>
      </c>
      <c r="G81">
        <v>35</v>
      </c>
      <c r="H81">
        <v>3</v>
      </c>
      <c r="I81" t="s">
        <v>745</v>
      </c>
      <c r="J81" t="s">
        <v>746</v>
      </c>
      <c r="K81" t="s">
        <v>747</v>
      </c>
      <c r="L81">
        <v>1346</v>
      </c>
      <c r="N81">
        <v>1009</v>
      </c>
      <c r="O81" t="s">
        <v>741</v>
      </c>
      <c r="P81" t="s">
        <v>741</v>
      </c>
      <c r="Q81">
        <v>1</v>
      </c>
      <c r="X81">
        <v>3.5000000000000001E-3</v>
      </c>
      <c r="Y81">
        <v>404.48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21</v>
      </c>
      <c r="AG81">
        <v>3.5000000000000001E-3</v>
      </c>
      <c r="AH81">
        <v>2</v>
      </c>
      <c r="AI81">
        <v>150195886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ROW(Source!A84)</f>
        <v>84</v>
      </c>
      <c r="B82">
        <v>150195901</v>
      </c>
      <c r="C82">
        <v>150195880</v>
      </c>
      <c r="D82">
        <v>147297361</v>
      </c>
      <c r="E82">
        <v>1</v>
      </c>
      <c r="F82">
        <v>1</v>
      </c>
      <c r="G82">
        <v>35</v>
      </c>
      <c r="H82">
        <v>3</v>
      </c>
      <c r="I82" t="s">
        <v>748</v>
      </c>
      <c r="J82" t="s">
        <v>749</v>
      </c>
      <c r="K82" t="s">
        <v>750</v>
      </c>
      <c r="L82">
        <v>1327</v>
      </c>
      <c r="N82">
        <v>1005</v>
      </c>
      <c r="O82" t="s">
        <v>751</v>
      </c>
      <c r="P82" t="s">
        <v>751</v>
      </c>
      <c r="Q82">
        <v>1</v>
      </c>
      <c r="X82">
        <v>0.02</v>
      </c>
      <c r="Y82">
        <v>48.08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21</v>
      </c>
      <c r="AG82">
        <v>0.02</v>
      </c>
      <c r="AH82">
        <v>2</v>
      </c>
      <c r="AI82">
        <v>150195887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ROW(Source!A85)</f>
        <v>85</v>
      </c>
      <c r="B83">
        <v>150195911</v>
      </c>
      <c r="C83">
        <v>150195902</v>
      </c>
      <c r="D83">
        <v>147282019</v>
      </c>
      <c r="E83">
        <v>35</v>
      </c>
      <c r="F83">
        <v>1</v>
      </c>
      <c r="G83">
        <v>35</v>
      </c>
      <c r="H83">
        <v>1</v>
      </c>
      <c r="I83" t="s">
        <v>727</v>
      </c>
      <c r="J83" t="s">
        <v>3</v>
      </c>
      <c r="K83" t="s">
        <v>728</v>
      </c>
      <c r="L83">
        <v>1191</v>
      </c>
      <c r="N83">
        <v>1013</v>
      </c>
      <c r="O83" t="s">
        <v>729</v>
      </c>
      <c r="P83" t="s">
        <v>729</v>
      </c>
      <c r="Q83">
        <v>1</v>
      </c>
      <c r="X83">
        <v>0.08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1</v>
      </c>
      <c r="AF83" t="s">
        <v>67</v>
      </c>
      <c r="AG83">
        <v>0.06</v>
      </c>
      <c r="AH83">
        <v>2</v>
      </c>
      <c r="AI83">
        <v>150195903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ROW(Source!A85)</f>
        <v>85</v>
      </c>
      <c r="B84">
        <v>150195912</v>
      </c>
      <c r="C84">
        <v>150195902</v>
      </c>
      <c r="D84">
        <v>147295400</v>
      </c>
      <c r="E84">
        <v>1</v>
      </c>
      <c r="F84">
        <v>1</v>
      </c>
      <c r="G84">
        <v>35</v>
      </c>
      <c r="H84">
        <v>2</v>
      </c>
      <c r="I84" t="s">
        <v>730</v>
      </c>
      <c r="J84" t="s">
        <v>731</v>
      </c>
      <c r="K84" t="s">
        <v>732</v>
      </c>
      <c r="L84">
        <v>1368</v>
      </c>
      <c r="N84">
        <v>1011</v>
      </c>
      <c r="O84" t="s">
        <v>733</v>
      </c>
      <c r="P84" t="s">
        <v>733</v>
      </c>
      <c r="Q84">
        <v>1</v>
      </c>
      <c r="X84">
        <v>0.01</v>
      </c>
      <c r="Y84">
        <v>0</v>
      </c>
      <c r="Z84">
        <v>789.86</v>
      </c>
      <c r="AA84">
        <v>515.51</v>
      </c>
      <c r="AB84">
        <v>0</v>
      </c>
      <c r="AC84">
        <v>0</v>
      </c>
      <c r="AD84">
        <v>1</v>
      </c>
      <c r="AE84">
        <v>0</v>
      </c>
      <c r="AF84" t="s">
        <v>67</v>
      </c>
      <c r="AG84">
        <v>7.4999999999999997E-3</v>
      </c>
      <c r="AH84">
        <v>2</v>
      </c>
      <c r="AI84">
        <v>150195904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ROW(Source!A85)</f>
        <v>85</v>
      </c>
      <c r="B85">
        <v>150195913</v>
      </c>
      <c r="C85">
        <v>150195902</v>
      </c>
      <c r="D85">
        <v>147297319</v>
      </c>
      <c r="E85">
        <v>1</v>
      </c>
      <c r="F85">
        <v>1</v>
      </c>
      <c r="G85">
        <v>35</v>
      </c>
      <c r="H85">
        <v>3</v>
      </c>
      <c r="I85" t="s">
        <v>738</v>
      </c>
      <c r="J85" t="s">
        <v>739</v>
      </c>
      <c r="K85" t="s">
        <v>740</v>
      </c>
      <c r="L85">
        <v>1346</v>
      </c>
      <c r="N85">
        <v>1009</v>
      </c>
      <c r="O85" t="s">
        <v>741</v>
      </c>
      <c r="P85" t="s">
        <v>741</v>
      </c>
      <c r="Q85">
        <v>1</v>
      </c>
      <c r="X85">
        <v>2E-3</v>
      </c>
      <c r="Y85">
        <v>412.97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21</v>
      </c>
      <c r="AG85">
        <v>2E-3</v>
      </c>
      <c r="AH85">
        <v>2</v>
      </c>
      <c r="AI85">
        <v>150195905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ROW(Source!A85)</f>
        <v>85</v>
      </c>
      <c r="B86">
        <v>150195914</v>
      </c>
      <c r="C86">
        <v>150195902</v>
      </c>
      <c r="D86">
        <v>147297361</v>
      </c>
      <c r="E86">
        <v>1</v>
      </c>
      <c r="F86">
        <v>1</v>
      </c>
      <c r="G86">
        <v>35</v>
      </c>
      <c r="H86">
        <v>3</v>
      </c>
      <c r="I86" t="s">
        <v>748</v>
      </c>
      <c r="J86" t="s">
        <v>749</v>
      </c>
      <c r="K86" t="s">
        <v>750</v>
      </c>
      <c r="L86">
        <v>1327</v>
      </c>
      <c r="N86">
        <v>1005</v>
      </c>
      <c r="O86" t="s">
        <v>751</v>
      </c>
      <c r="P86" t="s">
        <v>751</v>
      </c>
      <c r="Q86">
        <v>1</v>
      </c>
      <c r="X86">
        <v>0.02</v>
      </c>
      <c r="Y86">
        <v>48.08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21</v>
      </c>
      <c r="AG86">
        <v>0.02</v>
      </c>
      <c r="AH86">
        <v>2</v>
      </c>
      <c r="AI86">
        <v>150195906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ROW(Source!A86)</f>
        <v>86</v>
      </c>
      <c r="B87">
        <v>150195922</v>
      </c>
      <c r="C87">
        <v>150195915</v>
      </c>
      <c r="D87">
        <v>147282019</v>
      </c>
      <c r="E87">
        <v>35</v>
      </c>
      <c r="F87">
        <v>1</v>
      </c>
      <c r="G87">
        <v>35</v>
      </c>
      <c r="H87">
        <v>1</v>
      </c>
      <c r="I87" t="s">
        <v>727</v>
      </c>
      <c r="J87" t="s">
        <v>3</v>
      </c>
      <c r="K87" t="s">
        <v>728</v>
      </c>
      <c r="L87">
        <v>1191</v>
      </c>
      <c r="N87">
        <v>1013</v>
      </c>
      <c r="O87" t="s">
        <v>729</v>
      </c>
      <c r="P87" t="s">
        <v>729</v>
      </c>
      <c r="Q87">
        <v>1</v>
      </c>
      <c r="X87">
        <v>0.36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1</v>
      </c>
      <c r="AF87" t="s">
        <v>3</v>
      </c>
      <c r="AG87">
        <v>0.36</v>
      </c>
      <c r="AH87">
        <v>2</v>
      </c>
      <c r="AI87">
        <v>150195916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ROW(Source!A86)</f>
        <v>86</v>
      </c>
      <c r="B88">
        <v>150195923</v>
      </c>
      <c r="C88">
        <v>150195915</v>
      </c>
      <c r="D88">
        <v>147297367</v>
      </c>
      <c r="E88">
        <v>1</v>
      </c>
      <c r="F88">
        <v>1</v>
      </c>
      <c r="G88">
        <v>35</v>
      </c>
      <c r="H88">
        <v>3</v>
      </c>
      <c r="I88" t="s">
        <v>752</v>
      </c>
      <c r="J88" t="s">
        <v>753</v>
      </c>
      <c r="K88" t="s">
        <v>754</v>
      </c>
      <c r="L88">
        <v>1346</v>
      </c>
      <c r="N88">
        <v>1009</v>
      </c>
      <c r="O88" t="s">
        <v>741</v>
      </c>
      <c r="P88" t="s">
        <v>741</v>
      </c>
      <c r="Q88">
        <v>1</v>
      </c>
      <c r="X88">
        <v>1E-3</v>
      </c>
      <c r="Y88">
        <v>29.29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1E-3</v>
      </c>
      <c r="AH88">
        <v>2</v>
      </c>
      <c r="AI88">
        <v>150195917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ROW(Source!A86)</f>
        <v>86</v>
      </c>
      <c r="B89">
        <v>150195924</v>
      </c>
      <c r="C89">
        <v>150195915</v>
      </c>
      <c r="D89">
        <v>147295794</v>
      </c>
      <c r="E89">
        <v>1</v>
      </c>
      <c r="F89">
        <v>1</v>
      </c>
      <c r="G89">
        <v>35</v>
      </c>
      <c r="H89">
        <v>3</v>
      </c>
      <c r="I89" t="s">
        <v>755</v>
      </c>
      <c r="J89" t="s">
        <v>756</v>
      </c>
      <c r="K89" t="s">
        <v>757</v>
      </c>
      <c r="L89">
        <v>1296</v>
      </c>
      <c r="N89">
        <v>1002</v>
      </c>
      <c r="O89" t="s">
        <v>758</v>
      </c>
      <c r="P89" t="s">
        <v>758</v>
      </c>
      <c r="Q89">
        <v>1</v>
      </c>
      <c r="X89">
        <v>2E-3</v>
      </c>
      <c r="Y89">
        <v>13856.59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2E-3</v>
      </c>
      <c r="AH89">
        <v>2</v>
      </c>
      <c r="AI89">
        <v>150195918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ROW(Source!A87)</f>
        <v>87</v>
      </c>
      <c r="B90">
        <v>150195930</v>
      </c>
      <c r="C90">
        <v>150195925</v>
      </c>
      <c r="D90">
        <v>147282019</v>
      </c>
      <c r="E90">
        <v>35</v>
      </c>
      <c r="F90">
        <v>1</v>
      </c>
      <c r="G90">
        <v>35</v>
      </c>
      <c r="H90">
        <v>1</v>
      </c>
      <c r="I90" t="s">
        <v>727</v>
      </c>
      <c r="J90" t="s">
        <v>3</v>
      </c>
      <c r="K90" t="s">
        <v>728</v>
      </c>
      <c r="L90">
        <v>1191</v>
      </c>
      <c r="N90">
        <v>1013</v>
      </c>
      <c r="O90" t="s">
        <v>729</v>
      </c>
      <c r="P90" t="s">
        <v>729</v>
      </c>
      <c r="Q90">
        <v>1</v>
      </c>
      <c r="X90">
        <v>0.2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1</v>
      </c>
      <c r="AF90" t="s">
        <v>163</v>
      </c>
      <c r="AG90">
        <v>2.4000000000000004</v>
      </c>
      <c r="AH90">
        <v>2</v>
      </c>
      <c r="AI90">
        <v>150195926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ROW(Source!A87)</f>
        <v>87</v>
      </c>
      <c r="B91">
        <v>150195931</v>
      </c>
      <c r="C91">
        <v>150195925</v>
      </c>
      <c r="D91">
        <v>147297367</v>
      </c>
      <c r="E91">
        <v>1</v>
      </c>
      <c r="F91">
        <v>1</v>
      </c>
      <c r="G91">
        <v>35</v>
      </c>
      <c r="H91">
        <v>3</v>
      </c>
      <c r="I91" t="s">
        <v>752</v>
      </c>
      <c r="J91" t="s">
        <v>753</v>
      </c>
      <c r="K91" t="s">
        <v>754</v>
      </c>
      <c r="L91">
        <v>1346</v>
      </c>
      <c r="N91">
        <v>1009</v>
      </c>
      <c r="O91" t="s">
        <v>741</v>
      </c>
      <c r="P91" t="s">
        <v>741</v>
      </c>
      <c r="Q91">
        <v>1</v>
      </c>
      <c r="X91">
        <v>0.01</v>
      </c>
      <c r="Y91">
        <v>29.29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163</v>
      </c>
      <c r="AG91">
        <v>0.12</v>
      </c>
      <c r="AH91">
        <v>2</v>
      </c>
      <c r="AI91">
        <v>150195927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ROW(Source!A88)</f>
        <v>88</v>
      </c>
      <c r="B92">
        <v>150195943</v>
      </c>
      <c r="C92">
        <v>150195932</v>
      </c>
      <c r="D92">
        <v>147282019</v>
      </c>
      <c r="E92">
        <v>35</v>
      </c>
      <c r="F92">
        <v>1</v>
      </c>
      <c r="G92">
        <v>35</v>
      </c>
      <c r="H92">
        <v>1</v>
      </c>
      <c r="I92" t="s">
        <v>727</v>
      </c>
      <c r="J92" t="s">
        <v>3</v>
      </c>
      <c r="K92" t="s">
        <v>728</v>
      </c>
      <c r="L92">
        <v>1191</v>
      </c>
      <c r="N92">
        <v>1013</v>
      </c>
      <c r="O92" t="s">
        <v>729</v>
      </c>
      <c r="P92" t="s">
        <v>729</v>
      </c>
      <c r="Q92">
        <v>1</v>
      </c>
      <c r="X92">
        <v>5.33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1</v>
      </c>
      <c r="AF92" t="s">
        <v>3</v>
      </c>
      <c r="AG92">
        <v>5.33</v>
      </c>
      <c r="AH92">
        <v>2</v>
      </c>
      <c r="AI92">
        <v>150195933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ROW(Source!A88)</f>
        <v>88</v>
      </c>
      <c r="B93">
        <v>150195944</v>
      </c>
      <c r="C93">
        <v>150195932</v>
      </c>
      <c r="D93">
        <v>147297361</v>
      </c>
      <c r="E93">
        <v>1</v>
      </c>
      <c r="F93">
        <v>1</v>
      </c>
      <c r="G93">
        <v>35</v>
      </c>
      <c r="H93">
        <v>3</v>
      </c>
      <c r="I93" t="s">
        <v>748</v>
      </c>
      <c r="J93" t="s">
        <v>749</v>
      </c>
      <c r="K93" t="s">
        <v>750</v>
      </c>
      <c r="L93">
        <v>1327</v>
      </c>
      <c r="N93">
        <v>1005</v>
      </c>
      <c r="O93" t="s">
        <v>751</v>
      </c>
      <c r="P93" t="s">
        <v>751</v>
      </c>
      <c r="Q93">
        <v>1</v>
      </c>
      <c r="X93">
        <v>0.5</v>
      </c>
      <c r="Y93">
        <v>48.08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0.5</v>
      </c>
      <c r="AH93">
        <v>2</v>
      </c>
      <c r="AI93">
        <v>150195934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ROW(Source!A88)</f>
        <v>88</v>
      </c>
      <c r="B94">
        <v>150195945</v>
      </c>
      <c r="C94">
        <v>150195932</v>
      </c>
      <c r="D94">
        <v>147297367</v>
      </c>
      <c r="E94">
        <v>1</v>
      </c>
      <c r="F94">
        <v>1</v>
      </c>
      <c r="G94">
        <v>35</v>
      </c>
      <c r="H94">
        <v>3</v>
      </c>
      <c r="I94" t="s">
        <v>752</v>
      </c>
      <c r="J94" t="s">
        <v>753</v>
      </c>
      <c r="K94" t="s">
        <v>754</v>
      </c>
      <c r="L94">
        <v>1346</v>
      </c>
      <c r="N94">
        <v>1009</v>
      </c>
      <c r="O94" t="s">
        <v>741</v>
      </c>
      <c r="P94" t="s">
        <v>741</v>
      </c>
      <c r="Q94">
        <v>1</v>
      </c>
      <c r="X94">
        <v>0.5</v>
      </c>
      <c r="Y94">
        <v>29.29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0.5</v>
      </c>
      <c r="AH94">
        <v>2</v>
      </c>
      <c r="AI94">
        <v>150195935</v>
      </c>
      <c r="AJ94">
        <v>94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ROW(Source!A88)</f>
        <v>88</v>
      </c>
      <c r="B95">
        <v>150195946</v>
      </c>
      <c r="C95">
        <v>150195932</v>
      </c>
      <c r="D95">
        <v>147297930</v>
      </c>
      <c r="E95">
        <v>1</v>
      </c>
      <c r="F95">
        <v>1</v>
      </c>
      <c r="G95">
        <v>35</v>
      </c>
      <c r="H95">
        <v>3</v>
      </c>
      <c r="I95" t="s">
        <v>762</v>
      </c>
      <c r="J95" t="s">
        <v>763</v>
      </c>
      <c r="K95" t="s">
        <v>764</v>
      </c>
      <c r="L95">
        <v>1327</v>
      </c>
      <c r="N95">
        <v>1005</v>
      </c>
      <c r="O95" t="s">
        <v>751</v>
      </c>
      <c r="P95" t="s">
        <v>751</v>
      </c>
      <c r="Q95">
        <v>1</v>
      </c>
      <c r="X95">
        <v>0.1</v>
      </c>
      <c r="Y95">
        <v>429.34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0.1</v>
      </c>
      <c r="AH95">
        <v>2</v>
      </c>
      <c r="AI95">
        <v>150195936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ROW(Source!A88)</f>
        <v>88</v>
      </c>
      <c r="B96">
        <v>150195947</v>
      </c>
      <c r="C96">
        <v>150195932</v>
      </c>
      <c r="D96">
        <v>147296066</v>
      </c>
      <c r="E96">
        <v>1</v>
      </c>
      <c r="F96">
        <v>1</v>
      </c>
      <c r="G96">
        <v>35</v>
      </c>
      <c r="H96">
        <v>3</v>
      </c>
      <c r="I96" t="s">
        <v>765</v>
      </c>
      <c r="J96" t="s">
        <v>766</v>
      </c>
      <c r="K96" t="s">
        <v>767</v>
      </c>
      <c r="L96">
        <v>1346</v>
      </c>
      <c r="N96">
        <v>1009</v>
      </c>
      <c r="O96" t="s">
        <v>741</v>
      </c>
      <c r="P96" t="s">
        <v>741</v>
      </c>
      <c r="Q96">
        <v>1</v>
      </c>
      <c r="X96">
        <v>0.12</v>
      </c>
      <c r="Y96">
        <v>137.97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0.12</v>
      </c>
      <c r="AH96">
        <v>2</v>
      </c>
      <c r="AI96">
        <v>150195937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ROW(Source!A89)</f>
        <v>89</v>
      </c>
      <c r="B97">
        <v>150195953</v>
      </c>
      <c r="C97">
        <v>150195948</v>
      </c>
      <c r="D97">
        <v>147282019</v>
      </c>
      <c r="E97">
        <v>35</v>
      </c>
      <c r="F97">
        <v>1</v>
      </c>
      <c r="G97">
        <v>35</v>
      </c>
      <c r="H97">
        <v>1</v>
      </c>
      <c r="I97" t="s">
        <v>727</v>
      </c>
      <c r="J97" t="s">
        <v>3</v>
      </c>
      <c r="K97" t="s">
        <v>728</v>
      </c>
      <c r="L97">
        <v>1191</v>
      </c>
      <c r="N97">
        <v>1013</v>
      </c>
      <c r="O97" t="s">
        <v>729</v>
      </c>
      <c r="P97" t="s">
        <v>729</v>
      </c>
      <c r="Q97">
        <v>1</v>
      </c>
      <c r="X97">
        <v>0.85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1</v>
      </c>
      <c r="AF97" t="s">
        <v>163</v>
      </c>
      <c r="AG97">
        <v>10.199999999999999</v>
      </c>
      <c r="AH97">
        <v>2</v>
      </c>
      <c r="AI97">
        <v>150195949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ROW(Source!A89)</f>
        <v>89</v>
      </c>
      <c r="B98">
        <v>150195954</v>
      </c>
      <c r="C98">
        <v>150195948</v>
      </c>
      <c r="D98">
        <v>147297367</v>
      </c>
      <c r="E98">
        <v>1</v>
      </c>
      <c r="F98">
        <v>1</v>
      </c>
      <c r="G98">
        <v>35</v>
      </c>
      <c r="H98">
        <v>3</v>
      </c>
      <c r="I98" t="s">
        <v>752</v>
      </c>
      <c r="J98" t="s">
        <v>753</v>
      </c>
      <c r="K98" t="s">
        <v>754</v>
      </c>
      <c r="L98">
        <v>1346</v>
      </c>
      <c r="N98">
        <v>1009</v>
      </c>
      <c r="O98" t="s">
        <v>741</v>
      </c>
      <c r="P98" t="s">
        <v>741</v>
      </c>
      <c r="Q98">
        <v>1</v>
      </c>
      <c r="X98">
        <v>0.05</v>
      </c>
      <c r="Y98">
        <v>29.29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163</v>
      </c>
      <c r="AG98">
        <v>0.60000000000000009</v>
      </c>
      <c r="AH98">
        <v>2</v>
      </c>
      <c r="AI98">
        <v>150195950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ROW(Source!A90)</f>
        <v>90</v>
      </c>
      <c r="B99">
        <v>150195960</v>
      </c>
      <c r="C99">
        <v>150195955</v>
      </c>
      <c r="D99">
        <v>147282019</v>
      </c>
      <c r="E99">
        <v>35</v>
      </c>
      <c r="F99">
        <v>1</v>
      </c>
      <c r="G99">
        <v>35</v>
      </c>
      <c r="H99">
        <v>1</v>
      </c>
      <c r="I99" t="s">
        <v>727</v>
      </c>
      <c r="J99" t="s">
        <v>3</v>
      </c>
      <c r="K99" t="s">
        <v>728</v>
      </c>
      <c r="L99">
        <v>1191</v>
      </c>
      <c r="N99">
        <v>1013</v>
      </c>
      <c r="O99" t="s">
        <v>729</v>
      </c>
      <c r="P99" t="s">
        <v>729</v>
      </c>
      <c r="Q99">
        <v>1</v>
      </c>
      <c r="X99">
        <v>0.75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1</v>
      </c>
      <c r="AF99" t="s">
        <v>163</v>
      </c>
      <c r="AG99">
        <v>9</v>
      </c>
      <c r="AH99">
        <v>2</v>
      </c>
      <c r="AI99">
        <v>150195956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ROW(Source!A90)</f>
        <v>90</v>
      </c>
      <c r="B100">
        <v>150195961</v>
      </c>
      <c r="C100">
        <v>150195955</v>
      </c>
      <c r="D100">
        <v>147297367</v>
      </c>
      <c r="E100">
        <v>1</v>
      </c>
      <c r="F100">
        <v>1</v>
      </c>
      <c r="G100">
        <v>35</v>
      </c>
      <c r="H100">
        <v>3</v>
      </c>
      <c r="I100" t="s">
        <v>752</v>
      </c>
      <c r="J100" t="s">
        <v>753</v>
      </c>
      <c r="K100" t="s">
        <v>754</v>
      </c>
      <c r="L100">
        <v>1346</v>
      </c>
      <c r="N100">
        <v>1009</v>
      </c>
      <c r="O100" t="s">
        <v>741</v>
      </c>
      <c r="P100" t="s">
        <v>741</v>
      </c>
      <c r="Q100">
        <v>1</v>
      </c>
      <c r="X100">
        <v>0.03</v>
      </c>
      <c r="Y100">
        <v>29.29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163</v>
      </c>
      <c r="AG100">
        <v>0.36</v>
      </c>
      <c r="AH100">
        <v>2</v>
      </c>
      <c r="AI100">
        <v>150195957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ROW(Source!A91)</f>
        <v>91</v>
      </c>
      <c r="B101">
        <v>150195973</v>
      </c>
      <c r="C101">
        <v>150195962</v>
      </c>
      <c r="D101">
        <v>147282019</v>
      </c>
      <c r="E101">
        <v>35</v>
      </c>
      <c r="F101">
        <v>1</v>
      </c>
      <c r="G101">
        <v>35</v>
      </c>
      <c r="H101">
        <v>1</v>
      </c>
      <c r="I101" t="s">
        <v>727</v>
      </c>
      <c r="J101" t="s">
        <v>3</v>
      </c>
      <c r="K101" t="s">
        <v>728</v>
      </c>
      <c r="L101">
        <v>1191</v>
      </c>
      <c r="N101">
        <v>1013</v>
      </c>
      <c r="O101" t="s">
        <v>729</v>
      </c>
      <c r="P101" t="s">
        <v>729</v>
      </c>
      <c r="Q101">
        <v>1</v>
      </c>
      <c r="X101">
        <v>5.33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1</v>
      </c>
      <c r="AF101" t="s">
        <v>3</v>
      </c>
      <c r="AG101">
        <v>5.33</v>
      </c>
      <c r="AH101">
        <v>2</v>
      </c>
      <c r="AI101">
        <v>150195963</v>
      </c>
      <c r="AJ101">
        <v>101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ROW(Source!A91)</f>
        <v>91</v>
      </c>
      <c r="B102">
        <v>150195974</v>
      </c>
      <c r="C102">
        <v>150195962</v>
      </c>
      <c r="D102">
        <v>147297361</v>
      </c>
      <c r="E102">
        <v>1</v>
      </c>
      <c r="F102">
        <v>1</v>
      </c>
      <c r="G102">
        <v>35</v>
      </c>
      <c r="H102">
        <v>3</v>
      </c>
      <c r="I102" t="s">
        <v>748</v>
      </c>
      <c r="J102" t="s">
        <v>749</v>
      </c>
      <c r="K102" t="s">
        <v>750</v>
      </c>
      <c r="L102">
        <v>1327</v>
      </c>
      <c r="N102">
        <v>1005</v>
      </c>
      <c r="O102" t="s">
        <v>751</v>
      </c>
      <c r="P102" t="s">
        <v>751</v>
      </c>
      <c r="Q102">
        <v>1</v>
      </c>
      <c r="X102">
        <v>0.5</v>
      </c>
      <c r="Y102">
        <v>48.08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0.5</v>
      </c>
      <c r="AH102">
        <v>2</v>
      </c>
      <c r="AI102">
        <v>150195964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ROW(Source!A91)</f>
        <v>91</v>
      </c>
      <c r="B103">
        <v>150195975</v>
      </c>
      <c r="C103">
        <v>150195962</v>
      </c>
      <c r="D103">
        <v>147297367</v>
      </c>
      <c r="E103">
        <v>1</v>
      </c>
      <c r="F103">
        <v>1</v>
      </c>
      <c r="G103">
        <v>35</v>
      </c>
      <c r="H103">
        <v>3</v>
      </c>
      <c r="I103" t="s">
        <v>752</v>
      </c>
      <c r="J103" t="s">
        <v>753</v>
      </c>
      <c r="K103" t="s">
        <v>754</v>
      </c>
      <c r="L103">
        <v>1346</v>
      </c>
      <c r="N103">
        <v>1009</v>
      </c>
      <c r="O103" t="s">
        <v>741</v>
      </c>
      <c r="P103" t="s">
        <v>741</v>
      </c>
      <c r="Q103">
        <v>1</v>
      </c>
      <c r="X103">
        <v>0.5</v>
      </c>
      <c r="Y103">
        <v>29.29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0.5</v>
      </c>
      <c r="AH103">
        <v>2</v>
      </c>
      <c r="AI103">
        <v>150195965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ROW(Source!A91)</f>
        <v>91</v>
      </c>
      <c r="B104">
        <v>150195976</v>
      </c>
      <c r="C104">
        <v>150195962</v>
      </c>
      <c r="D104">
        <v>147297930</v>
      </c>
      <c r="E104">
        <v>1</v>
      </c>
      <c r="F104">
        <v>1</v>
      </c>
      <c r="G104">
        <v>35</v>
      </c>
      <c r="H104">
        <v>3</v>
      </c>
      <c r="I104" t="s">
        <v>762</v>
      </c>
      <c r="J104" t="s">
        <v>763</v>
      </c>
      <c r="K104" t="s">
        <v>764</v>
      </c>
      <c r="L104">
        <v>1327</v>
      </c>
      <c r="N104">
        <v>1005</v>
      </c>
      <c r="O104" t="s">
        <v>751</v>
      </c>
      <c r="P104" t="s">
        <v>751</v>
      </c>
      <c r="Q104">
        <v>1</v>
      </c>
      <c r="X104">
        <v>0.1</v>
      </c>
      <c r="Y104">
        <v>429.34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0.1</v>
      </c>
      <c r="AH104">
        <v>2</v>
      </c>
      <c r="AI104">
        <v>150195966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ROW(Source!A91)</f>
        <v>91</v>
      </c>
      <c r="B105">
        <v>150195977</v>
      </c>
      <c r="C105">
        <v>150195962</v>
      </c>
      <c r="D105">
        <v>147296066</v>
      </c>
      <c r="E105">
        <v>1</v>
      </c>
      <c r="F105">
        <v>1</v>
      </c>
      <c r="G105">
        <v>35</v>
      </c>
      <c r="H105">
        <v>3</v>
      </c>
      <c r="I105" t="s">
        <v>765</v>
      </c>
      <c r="J105" t="s">
        <v>766</v>
      </c>
      <c r="K105" t="s">
        <v>767</v>
      </c>
      <c r="L105">
        <v>1346</v>
      </c>
      <c r="N105">
        <v>1009</v>
      </c>
      <c r="O105" t="s">
        <v>741</v>
      </c>
      <c r="P105" t="s">
        <v>741</v>
      </c>
      <c r="Q105">
        <v>1</v>
      </c>
      <c r="X105">
        <v>0.12</v>
      </c>
      <c r="Y105">
        <v>137.97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0.12</v>
      </c>
      <c r="AH105">
        <v>2</v>
      </c>
      <c r="AI105">
        <v>150195967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ROW(Source!A92)</f>
        <v>92</v>
      </c>
      <c r="B106">
        <v>150195985</v>
      </c>
      <c r="C106">
        <v>150195978</v>
      </c>
      <c r="D106">
        <v>147282019</v>
      </c>
      <c r="E106">
        <v>35</v>
      </c>
      <c r="F106">
        <v>1</v>
      </c>
      <c r="G106">
        <v>35</v>
      </c>
      <c r="H106">
        <v>1</v>
      </c>
      <c r="I106" t="s">
        <v>727</v>
      </c>
      <c r="J106" t="s">
        <v>3</v>
      </c>
      <c r="K106" t="s">
        <v>728</v>
      </c>
      <c r="L106">
        <v>1191</v>
      </c>
      <c r="N106">
        <v>1013</v>
      </c>
      <c r="O106" t="s">
        <v>729</v>
      </c>
      <c r="P106" t="s">
        <v>729</v>
      </c>
      <c r="Q106">
        <v>1</v>
      </c>
      <c r="X106">
        <v>1.87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1</v>
      </c>
      <c r="AF106" t="s">
        <v>33</v>
      </c>
      <c r="AG106">
        <v>20.57</v>
      </c>
      <c r="AH106">
        <v>2</v>
      </c>
      <c r="AI106">
        <v>150195979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ROW(Source!A92)</f>
        <v>92</v>
      </c>
      <c r="B107">
        <v>150195986</v>
      </c>
      <c r="C107">
        <v>150195978</v>
      </c>
      <c r="D107">
        <v>147297361</v>
      </c>
      <c r="E107">
        <v>1</v>
      </c>
      <c r="F107">
        <v>1</v>
      </c>
      <c r="G107">
        <v>35</v>
      </c>
      <c r="H107">
        <v>3</v>
      </c>
      <c r="I107" t="s">
        <v>748</v>
      </c>
      <c r="J107" t="s">
        <v>749</v>
      </c>
      <c r="K107" t="s">
        <v>750</v>
      </c>
      <c r="L107">
        <v>1327</v>
      </c>
      <c r="N107">
        <v>1005</v>
      </c>
      <c r="O107" t="s">
        <v>751</v>
      </c>
      <c r="P107" t="s">
        <v>751</v>
      </c>
      <c r="Q107">
        <v>1</v>
      </c>
      <c r="X107">
        <v>0.5</v>
      </c>
      <c r="Y107">
        <v>48.08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33</v>
      </c>
      <c r="AG107">
        <v>5.5</v>
      </c>
      <c r="AH107">
        <v>2</v>
      </c>
      <c r="AI107">
        <v>150195980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ROW(Source!A92)</f>
        <v>92</v>
      </c>
      <c r="B108">
        <v>150195987</v>
      </c>
      <c r="C108">
        <v>150195978</v>
      </c>
      <c r="D108">
        <v>147297367</v>
      </c>
      <c r="E108">
        <v>1</v>
      </c>
      <c r="F108">
        <v>1</v>
      </c>
      <c r="G108">
        <v>35</v>
      </c>
      <c r="H108">
        <v>3</v>
      </c>
      <c r="I108" t="s">
        <v>752</v>
      </c>
      <c r="J108" t="s">
        <v>753</v>
      </c>
      <c r="K108" t="s">
        <v>754</v>
      </c>
      <c r="L108">
        <v>1346</v>
      </c>
      <c r="N108">
        <v>1009</v>
      </c>
      <c r="O108" t="s">
        <v>741</v>
      </c>
      <c r="P108" t="s">
        <v>741</v>
      </c>
      <c r="Q108">
        <v>1</v>
      </c>
      <c r="X108">
        <v>0.5</v>
      </c>
      <c r="Y108">
        <v>29.29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33</v>
      </c>
      <c r="AG108">
        <v>5.5</v>
      </c>
      <c r="AH108">
        <v>2</v>
      </c>
      <c r="AI108">
        <v>150195981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ROW(Source!A93)</f>
        <v>93</v>
      </c>
      <c r="B109">
        <v>150195997</v>
      </c>
      <c r="C109">
        <v>150195988</v>
      </c>
      <c r="D109">
        <v>147282019</v>
      </c>
      <c r="E109">
        <v>35</v>
      </c>
      <c r="F109">
        <v>1</v>
      </c>
      <c r="G109">
        <v>35</v>
      </c>
      <c r="H109">
        <v>1</v>
      </c>
      <c r="I109" t="s">
        <v>727</v>
      </c>
      <c r="J109" t="s">
        <v>3</v>
      </c>
      <c r="K109" t="s">
        <v>728</v>
      </c>
      <c r="L109">
        <v>1191</v>
      </c>
      <c r="N109">
        <v>1013</v>
      </c>
      <c r="O109" t="s">
        <v>729</v>
      </c>
      <c r="P109" t="s">
        <v>729</v>
      </c>
      <c r="Q109">
        <v>1</v>
      </c>
      <c r="X109">
        <v>0.16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1</v>
      </c>
      <c r="AF109" t="s">
        <v>22</v>
      </c>
      <c r="AG109">
        <v>0.11199999999999999</v>
      </c>
      <c r="AH109">
        <v>2</v>
      </c>
      <c r="AI109">
        <v>150195989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ROW(Source!A93)</f>
        <v>93</v>
      </c>
      <c r="B110">
        <v>150195998</v>
      </c>
      <c r="C110">
        <v>150195988</v>
      </c>
      <c r="D110">
        <v>147295400</v>
      </c>
      <c r="E110">
        <v>1</v>
      </c>
      <c r="F110">
        <v>1</v>
      </c>
      <c r="G110">
        <v>35</v>
      </c>
      <c r="H110">
        <v>2</v>
      </c>
      <c r="I110" t="s">
        <v>730</v>
      </c>
      <c r="J110" t="s">
        <v>731</v>
      </c>
      <c r="K110" t="s">
        <v>732</v>
      </c>
      <c r="L110">
        <v>1368</v>
      </c>
      <c r="N110">
        <v>1011</v>
      </c>
      <c r="O110" t="s">
        <v>733</v>
      </c>
      <c r="P110" t="s">
        <v>733</v>
      </c>
      <c r="Q110">
        <v>1</v>
      </c>
      <c r="X110">
        <v>0.02</v>
      </c>
      <c r="Y110">
        <v>0</v>
      </c>
      <c r="Z110">
        <v>789.86</v>
      </c>
      <c r="AA110">
        <v>515.51</v>
      </c>
      <c r="AB110">
        <v>0</v>
      </c>
      <c r="AC110">
        <v>0</v>
      </c>
      <c r="AD110">
        <v>1</v>
      </c>
      <c r="AE110">
        <v>0</v>
      </c>
      <c r="AF110" t="s">
        <v>22</v>
      </c>
      <c r="AG110">
        <v>1.3999999999999999E-2</v>
      </c>
      <c r="AH110">
        <v>2</v>
      </c>
      <c r="AI110">
        <v>150195990</v>
      </c>
      <c r="AJ110">
        <v>110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ROW(Source!A93)</f>
        <v>93</v>
      </c>
      <c r="B111">
        <v>150195999</v>
      </c>
      <c r="C111">
        <v>150195988</v>
      </c>
      <c r="D111">
        <v>147297319</v>
      </c>
      <c r="E111">
        <v>1</v>
      </c>
      <c r="F111">
        <v>1</v>
      </c>
      <c r="G111">
        <v>35</v>
      </c>
      <c r="H111">
        <v>3</v>
      </c>
      <c r="I111" t="s">
        <v>738</v>
      </c>
      <c r="J111" t="s">
        <v>739</v>
      </c>
      <c r="K111" t="s">
        <v>740</v>
      </c>
      <c r="L111">
        <v>1346</v>
      </c>
      <c r="N111">
        <v>1009</v>
      </c>
      <c r="O111" t="s">
        <v>741</v>
      </c>
      <c r="P111" t="s">
        <v>741</v>
      </c>
      <c r="Q111">
        <v>1</v>
      </c>
      <c r="X111">
        <v>2.0000000000000002E-5</v>
      </c>
      <c r="Y111">
        <v>412.97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21</v>
      </c>
      <c r="AG111">
        <v>2.0000000000000002E-5</v>
      </c>
      <c r="AH111">
        <v>2</v>
      </c>
      <c r="AI111">
        <v>150195991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ROW(Source!A93)</f>
        <v>93</v>
      </c>
      <c r="B112">
        <v>150196000</v>
      </c>
      <c r="C112">
        <v>150195988</v>
      </c>
      <c r="D112">
        <v>147297361</v>
      </c>
      <c r="E112">
        <v>1</v>
      </c>
      <c r="F112">
        <v>1</v>
      </c>
      <c r="G112">
        <v>35</v>
      </c>
      <c r="H112">
        <v>3</v>
      </c>
      <c r="I112" t="s">
        <v>748</v>
      </c>
      <c r="J112" t="s">
        <v>749</v>
      </c>
      <c r="K112" t="s">
        <v>750</v>
      </c>
      <c r="L112">
        <v>1327</v>
      </c>
      <c r="N112">
        <v>1005</v>
      </c>
      <c r="O112" t="s">
        <v>751</v>
      </c>
      <c r="P112" t="s">
        <v>751</v>
      </c>
      <c r="Q112">
        <v>1</v>
      </c>
      <c r="X112">
        <v>0.01</v>
      </c>
      <c r="Y112">
        <v>48.08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21</v>
      </c>
      <c r="AG112">
        <v>0.01</v>
      </c>
      <c r="AH112">
        <v>2</v>
      </c>
      <c r="AI112">
        <v>150195992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ROW(Source!A94)</f>
        <v>94</v>
      </c>
      <c r="B113">
        <v>150196010</v>
      </c>
      <c r="C113">
        <v>150196001</v>
      </c>
      <c r="D113">
        <v>147282019</v>
      </c>
      <c r="E113">
        <v>35</v>
      </c>
      <c r="F113">
        <v>1</v>
      </c>
      <c r="G113">
        <v>35</v>
      </c>
      <c r="H113">
        <v>1</v>
      </c>
      <c r="I113" t="s">
        <v>727</v>
      </c>
      <c r="J113" t="s">
        <v>3</v>
      </c>
      <c r="K113" t="s">
        <v>728</v>
      </c>
      <c r="L113">
        <v>1191</v>
      </c>
      <c r="N113">
        <v>1013</v>
      </c>
      <c r="O113" t="s">
        <v>729</v>
      </c>
      <c r="P113" t="s">
        <v>729</v>
      </c>
      <c r="Q113">
        <v>1</v>
      </c>
      <c r="X113">
        <v>0.04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1</v>
      </c>
      <c r="AF113" t="s">
        <v>32</v>
      </c>
      <c r="AG113">
        <v>0.32999999999999996</v>
      </c>
      <c r="AH113">
        <v>2</v>
      </c>
      <c r="AI113">
        <v>150196002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ROW(Source!A94)</f>
        <v>94</v>
      </c>
      <c r="B114">
        <v>150196011</v>
      </c>
      <c r="C114">
        <v>150196001</v>
      </c>
      <c r="D114">
        <v>147295400</v>
      </c>
      <c r="E114">
        <v>1</v>
      </c>
      <c r="F114">
        <v>1</v>
      </c>
      <c r="G114">
        <v>35</v>
      </c>
      <c r="H114">
        <v>2</v>
      </c>
      <c r="I114" t="s">
        <v>730</v>
      </c>
      <c r="J114" t="s">
        <v>731</v>
      </c>
      <c r="K114" t="s">
        <v>732</v>
      </c>
      <c r="L114">
        <v>1368</v>
      </c>
      <c r="N114">
        <v>1011</v>
      </c>
      <c r="O114" t="s">
        <v>733</v>
      </c>
      <c r="P114" t="s">
        <v>733</v>
      </c>
      <c r="Q114">
        <v>1</v>
      </c>
      <c r="X114">
        <v>5.0000000000000001E-3</v>
      </c>
      <c r="Y114">
        <v>0</v>
      </c>
      <c r="Z114">
        <v>789.86</v>
      </c>
      <c r="AA114">
        <v>515.51</v>
      </c>
      <c r="AB114">
        <v>0</v>
      </c>
      <c r="AC114">
        <v>0</v>
      </c>
      <c r="AD114">
        <v>1</v>
      </c>
      <c r="AE114">
        <v>0</v>
      </c>
      <c r="AF114" t="s">
        <v>32</v>
      </c>
      <c r="AG114">
        <v>4.1249999999999995E-2</v>
      </c>
      <c r="AH114">
        <v>2</v>
      </c>
      <c r="AI114">
        <v>150196003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ROW(Source!A94)</f>
        <v>94</v>
      </c>
      <c r="B115">
        <v>150196012</v>
      </c>
      <c r="C115">
        <v>150196001</v>
      </c>
      <c r="D115">
        <v>147297319</v>
      </c>
      <c r="E115">
        <v>1</v>
      </c>
      <c r="F115">
        <v>1</v>
      </c>
      <c r="G115">
        <v>35</v>
      </c>
      <c r="H115">
        <v>3</v>
      </c>
      <c r="I115" t="s">
        <v>738</v>
      </c>
      <c r="J115" t="s">
        <v>739</v>
      </c>
      <c r="K115" t="s">
        <v>740</v>
      </c>
      <c r="L115">
        <v>1346</v>
      </c>
      <c r="N115">
        <v>1009</v>
      </c>
      <c r="O115" t="s">
        <v>741</v>
      </c>
      <c r="P115" t="s">
        <v>741</v>
      </c>
      <c r="Q115">
        <v>1</v>
      </c>
      <c r="X115">
        <v>2.0000000000000002E-5</v>
      </c>
      <c r="Y115">
        <v>412.97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31</v>
      </c>
      <c r="AG115">
        <v>2.2000000000000001E-4</v>
      </c>
      <c r="AH115">
        <v>2</v>
      </c>
      <c r="AI115">
        <v>150196004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ROW(Source!A94)</f>
        <v>94</v>
      </c>
      <c r="B116">
        <v>150196013</v>
      </c>
      <c r="C116">
        <v>150196001</v>
      </c>
      <c r="D116">
        <v>147297361</v>
      </c>
      <c r="E116">
        <v>1</v>
      </c>
      <c r="F116">
        <v>1</v>
      </c>
      <c r="G116">
        <v>35</v>
      </c>
      <c r="H116">
        <v>3</v>
      </c>
      <c r="I116" t="s">
        <v>748</v>
      </c>
      <c r="J116" t="s">
        <v>749</v>
      </c>
      <c r="K116" t="s">
        <v>750</v>
      </c>
      <c r="L116">
        <v>1327</v>
      </c>
      <c r="N116">
        <v>1005</v>
      </c>
      <c r="O116" t="s">
        <v>751</v>
      </c>
      <c r="P116" t="s">
        <v>751</v>
      </c>
      <c r="Q116">
        <v>1</v>
      </c>
      <c r="X116">
        <v>0.01</v>
      </c>
      <c r="Y116">
        <v>48.08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31</v>
      </c>
      <c r="AG116">
        <v>0.11</v>
      </c>
      <c r="AH116">
        <v>2</v>
      </c>
      <c r="AI116">
        <v>150196005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ROW(Source!A130)</f>
        <v>130</v>
      </c>
      <c r="B117">
        <v>150196029</v>
      </c>
      <c r="C117">
        <v>150196014</v>
      </c>
      <c r="D117">
        <v>147282019</v>
      </c>
      <c r="E117">
        <v>35</v>
      </c>
      <c r="F117">
        <v>1</v>
      </c>
      <c r="G117">
        <v>35</v>
      </c>
      <c r="H117">
        <v>1</v>
      </c>
      <c r="I117" t="s">
        <v>727</v>
      </c>
      <c r="J117" t="s">
        <v>3</v>
      </c>
      <c r="K117" t="s">
        <v>728</v>
      </c>
      <c r="L117">
        <v>1191</v>
      </c>
      <c r="N117">
        <v>1013</v>
      </c>
      <c r="O117" t="s">
        <v>729</v>
      </c>
      <c r="P117" t="s">
        <v>729</v>
      </c>
      <c r="Q117">
        <v>1</v>
      </c>
      <c r="X117">
        <v>0.35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1</v>
      </c>
      <c r="AF117" t="s">
        <v>22</v>
      </c>
      <c r="AG117">
        <v>0.24499999999999997</v>
      </c>
      <c r="AH117">
        <v>2</v>
      </c>
      <c r="AI117">
        <v>150196015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ROW(Source!A130)</f>
        <v>130</v>
      </c>
      <c r="B118">
        <v>150196030</v>
      </c>
      <c r="C118">
        <v>150196014</v>
      </c>
      <c r="D118">
        <v>147295400</v>
      </c>
      <c r="E118">
        <v>1</v>
      </c>
      <c r="F118">
        <v>1</v>
      </c>
      <c r="G118">
        <v>35</v>
      </c>
      <c r="H118">
        <v>2</v>
      </c>
      <c r="I118" t="s">
        <v>730</v>
      </c>
      <c r="J118" t="s">
        <v>731</v>
      </c>
      <c r="K118" t="s">
        <v>732</v>
      </c>
      <c r="L118">
        <v>1368</v>
      </c>
      <c r="N118">
        <v>1011</v>
      </c>
      <c r="O118" t="s">
        <v>733</v>
      </c>
      <c r="P118" t="s">
        <v>733</v>
      </c>
      <c r="Q118">
        <v>1</v>
      </c>
      <c r="X118">
        <v>0.04</v>
      </c>
      <c r="Y118">
        <v>0</v>
      </c>
      <c r="Z118">
        <v>789.86</v>
      </c>
      <c r="AA118">
        <v>515.51</v>
      </c>
      <c r="AB118">
        <v>0</v>
      </c>
      <c r="AC118">
        <v>0</v>
      </c>
      <c r="AD118">
        <v>1</v>
      </c>
      <c r="AE118">
        <v>0</v>
      </c>
      <c r="AF118" t="s">
        <v>22</v>
      </c>
      <c r="AG118">
        <v>2.7999999999999997E-2</v>
      </c>
      <c r="AH118">
        <v>2</v>
      </c>
      <c r="AI118">
        <v>150196016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ROW(Source!A130)</f>
        <v>130</v>
      </c>
      <c r="B119">
        <v>150196031</v>
      </c>
      <c r="C119">
        <v>150196014</v>
      </c>
      <c r="D119">
        <v>147284499</v>
      </c>
      <c r="E119">
        <v>35</v>
      </c>
      <c r="F119">
        <v>1</v>
      </c>
      <c r="G119">
        <v>35</v>
      </c>
      <c r="H119">
        <v>3</v>
      </c>
      <c r="I119" t="s">
        <v>734</v>
      </c>
      <c r="J119" t="s">
        <v>3</v>
      </c>
      <c r="K119" t="s">
        <v>736</v>
      </c>
      <c r="L119">
        <v>1346</v>
      </c>
      <c r="N119">
        <v>1009</v>
      </c>
      <c r="O119" t="s">
        <v>741</v>
      </c>
      <c r="P119" t="s">
        <v>741</v>
      </c>
      <c r="Q119">
        <v>1</v>
      </c>
      <c r="X119">
        <v>2E-3</v>
      </c>
      <c r="Y119">
        <v>1945.2823800000001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21</v>
      </c>
      <c r="AG119">
        <v>2E-3</v>
      </c>
      <c r="AH119">
        <v>2</v>
      </c>
      <c r="AI119">
        <v>150196017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ROW(Source!A130)</f>
        <v>130</v>
      </c>
      <c r="B120">
        <v>150196032</v>
      </c>
      <c r="C120">
        <v>150196014</v>
      </c>
      <c r="D120">
        <v>147297319</v>
      </c>
      <c r="E120">
        <v>1</v>
      </c>
      <c r="F120">
        <v>1</v>
      </c>
      <c r="G120">
        <v>35</v>
      </c>
      <c r="H120">
        <v>3</v>
      </c>
      <c r="I120" t="s">
        <v>738</v>
      </c>
      <c r="J120" t="s">
        <v>739</v>
      </c>
      <c r="K120" t="s">
        <v>740</v>
      </c>
      <c r="L120">
        <v>1346</v>
      </c>
      <c r="N120">
        <v>1009</v>
      </c>
      <c r="O120" t="s">
        <v>741</v>
      </c>
      <c r="P120" t="s">
        <v>741</v>
      </c>
      <c r="Q120">
        <v>1</v>
      </c>
      <c r="X120">
        <v>4.0000000000000001E-3</v>
      </c>
      <c r="Y120">
        <v>412.97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21</v>
      </c>
      <c r="AG120">
        <v>4.0000000000000001E-3</v>
      </c>
      <c r="AH120">
        <v>2</v>
      </c>
      <c r="AI120">
        <v>150196018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ROW(Source!A130)</f>
        <v>130</v>
      </c>
      <c r="B121">
        <v>150196033</v>
      </c>
      <c r="C121">
        <v>150196014</v>
      </c>
      <c r="D121">
        <v>147297226</v>
      </c>
      <c r="E121">
        <v>1</v>
      </c>
      <c r="F121">
        <v>1</v>
      </c>
      <c r="G121">
        <v>35</v>
      </c>
      <c r="H121">
        <v>3</v>
      </c>
      <c r="I121" t="s">
        <v>742</v>
      </c>
      <c r="J121" t="s">
        <v>743</v>
      </c>
      <c r="K121" t="s">
        <v>744</v>
      </c>
      <c r="L121">
        <v>1346</v>
      </c>
      <c r="N121">
        <v>1009</v>
      </c>
      <c r="O121" t="s">
        <v>741</v>
      </c>
      <c r="P121" t="s">
        <v>741</v>
      </c>
      <c r="Q121">
        <v>1</v>
      </c>
      <c r="X121">
        <v>2E-3</v>
      </c>
      <c r="Y121">
        <v>271.95999999999998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21</v>
      </c>
      <c r="AG121">
        <v>2E-3</v>
      </c>
      <c r="AH121">
        <v>2</v>
      </c>
      <c r="AI121">
        <v>150196019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ROW(Source!A130)</f>
        <v>130</v>
      </c>
      <c r="B122">
        <v>150196034</v>
      </c>
      <c r="C122">
        <v>150196014</v>
      </c>
      <c r="D122">
        <v>147297256</v>
      </c>
      <c r="E122">
        <v>1</v>
      </c>
      <c r="F122">
        <v>1</v>
      </c>
      <c r="G122">
        <v>35</v>
      </c>
      <c r="H122">
        <v>3</v>
      </c>
      <c r="I122" t="s">
        <v>745</v>
      </c>
      <c r="J122" t="s">
        <v>746</v>
      </c>
      <c r="K122" t="s">
        <v>747</v>
      </c>
      <c r="L122">
        <v>1346</v>
      </c>
      <c r="N122">
        <v>1009</v>
      </c>
      <c r="O122" t="s">
        <v>741</v>
      </c>
      <c r="P122" t="s">
        <v>741</v>
      </c>
      <c r="Q122">
        <v>1</v>
      </c>
      <c r="X122">
        <v>3.5000000000000001E-3</v>
      </c>
      <c r="Y122">
        <v>404.48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21</v>
      </c>
      <c r="AG122">
        <v>3.5000000000000001E-3</v>
      </c>
      <c r="AH122">
        <v>2</v>
      </c>
      <c r="AI122">
        <v>150196020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ROW(Source!A130)</f>
        <v>130</v>
      </c>
      <c r="B123">
        <v>150196035</v>
      </c>
      <c r="C123">
        <v>150196014</v>
      </c>
      <c r="D123">
        <v>147297361</v>
      </c>
      <c r="E123">
        <v>1</v>
      </c>
      <c r="F123">
        <v>1</v>
      </c>
      <c r="G123">
        <v>35</v>
      </c>
      <c r="H123">
        <v>3</v>
      </c>
      <c r="I123" t="s">
        <v>748</v>
      </c>
      <c r="J123" t="s">
        <v>749</v>
      </c>
      <c r="K123" t="s">
        <v>750</v>
      </c>
      <c r="L123">
        <v>1327</v>
      </c>
      <c r="N123">
        <v>1005</v>
      </c>
      <c r="O123" t="s">
        <v>751</v>
      </c>
      <c r="P123" t="s">
        <v>751</v>
      </c>
      <c r="Q123">
        <v>1</v>
      </c>
      <c r="X123">
        <v>0.02</v>
      </c>
      <c r="Y123">
        <v>48.08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21</v>
      </c>
      <c r="AG123">
        <v>0.02</v>
      </c>
      <c r="AH123">
        <v>2</v>
      </c>
      <c r="AI123">
        <v>150196021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ROW(Source!A131)</f>
        <v>131</v>
      </c>
      <c r="B124">
        <v>150196047</v>
      </c>
      <c r="C124">
        <v>150196036</v>
      </c>
      <c r="D124">
        <v>147282019</v>
      </c>
      <c r="E124">
        <v>35</v>
      </c>
      <c r="F124">
        <v>1</v>
      </c>
      <c r="G124">
        <v>35</v>
      </c>
      <c r="H124">
        <v>1</v>
      </c>
      <c r="I124" t="s">
        <v>727</v>
      </c>
      <c r="J124" t="s">
        <v>3</v>
      </c>
      <c r="K124" t="s">
        <v>728</v>
      </c>
      <c r="L124">
        <v>1191</v>
      </c>
      <c r="N124">
        <v>1013</v>
      </c>
      <c r="O124" t="s">
        <v>729</v>
      </c>
      <c r="P124" t="s">
        <v>729</v>
      </c>
      <c r="Q124">
        <v>1</v>
      </c>
      <c r="X124">
        <v>0.06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1</v>
      </c>
      <c r="AF124" t="s">
        <v>32</v>
      </c>
      <c r="AG124">
        <v>0.495</v>
      </c>
      <c r="AH124">
        <v>2</v>
      </c>
      <c r="AI124">
        <v>150196037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ROW(Source!A131)</f>
        <v>131</v>
      </c>
      <c r="B125">
        <v>150196048</v>
      </c>
      <c r="C125">
        <v>150196036</v>
      </c>
      <c r="D125">
        <v>147295400</v>
      </c>
      <c r="E125">
        <v>1</v>
      </c>
      <c r="F125">
        <v>1</v>
      </c>
      <c r="G125">
        <v>35</v>
      </c>
      <c r="H125">
        <v>2</v>
      </c>
      <c r="I125" t="s">
        <v>730</v>
      </c>
      <c r="J125" t="s">
        <v>731</v>
      </c>
      <c r="K125" t="s">
        <v>732</v>
      </c>
      <c r="L125">
        <v>1368</v>
      </c>
      <c r="N125">
        <v>1011</v>
      </c>
      <c r="O125" t="s">
        <v>733</v>
      </c>
      <c r="P125" t="s">
        <v>733</v>
      </c>
      <c r="Q125">
        <v>1</v>
      </c>
      <c r="X125">
        <v>0.01</v>
      </c>
      <c r="Y125">
        <v>0</v>
      </c>
      <c r="Z125">
        <v>789.86</v>
      </c>
      <c r="AA125">
        <v>515.51</v>
      </c>
      <c r="AB125">
        <v>0</v>
      </c>
      <c r="AC125">
        <v>0</v>
      </c>
      <c r="AD125">
        <v>1</v>
      </c>
      <c r="AE125">
        <v>0</v>
      </c>
      <c r="AF125" t="s">
        <v>32</v>
      </c>
      <c r="AG125">
        <v>8.249999999999999E-2</v>
      </c>
      <c r="AH125">
        <v>2</v>
      </c>
      <c r="AI125">
        <v>150196038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ROW(Source!A131)</f>
        <v>131</v>
      </c>
      <c r="B126">
        <v>150196049</v>
      </c>
      <c r="C126">
        <v>150196036</v>
      </c>
      <c r="D126">
        <v>147297319</v>
      </c>
      <c r="E126">
        <v>1</v>
      </c>
      <c r="F126">
        <v>1</v>
      </c>
      <c r="G126">
        <v>35</v>
      </c>
      <c r="H126">
        <v>3</v>
      </c>
      <c r="I126" t="s">
        <v>738</v>
      </c>
      <c r="J126" t="s">
        <v>739</v>
      </c>
      <c r="K126" t="s">
        <v>740</v>
      </c>
      <c r="L126">
        <v>1346</v>
      </c>
      <c r="N126">
        <v>1009</v>
      </c>
      <c r="O126" t="s">
        <v>741</v>
      </c>
      <c r="P126" t="s">
        <v>741</v>
      </c>
      <c r="Q126">
        <v>1</v>
      </c>
      <c r="X126">
        <v>2E-3</v>
      </c>
      <c r="Y126">
        <v>412.97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31</v>
      </c>
      <c r="AG126">
        <v>2.1999999999999999E-2</v>
      </c>
      <c r="AH126">
        <v>2</v>
      </c>
      <c r="AI126">
        <v>150196039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ROW(Source!A131)</f>
        <v>131</v>
      </c>
      <c r="B127">
        <v>150196050</v>
      </c>
      <c r="C127">
        <v>150196036</v>
      </c>
      <c r="D127">
        <v>147297226</v>
      </c>
      <c r="E127">
        <v>1</v>
      </c>
      <c r="F127">
        <v>1</v>
      </c>
      <c r="G127">
        <v>35</v>
      </c>
      <c r="H127">
        <v>3</v>
      </c>
      <c r="I127" t="s">
        <v>742</v>
      </c>
      <c r="J127" t="s">
        <v>743</v>
      </c>
      <c r="K127" t="s">
        <v>744</v>
      </c>
      <c r="L127">
        <v>1346</v>
      </c>
      <c r="N127">
        <v>1009</v>
      </c>
      <c r="O127" t="s">
        <v>741</v>
      </c>
      <c r="P127" t="s">
        <v>741</v>
      </c>
      <c r="Q127">
        <v>1</v>
      </c>
      <c r="X127">
        <v>1E-3</v>
      </c>
      <c r="Y127">
        <v>271.95999999999998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31</v>
      </c>
      <c r="AG127">
        <v>1.0999999999999999E-2</v>
      </c>
      <c r="AH127">
        <v>2</v>
      </c>
      <c r="AI127">
        <v>150196040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ROW(Source!A131)</f>
        <v>131</v>
      </c>
      <c r="B128">
        <v>150196051</v>
      </c>
      <c r="C128">
        <v>150196036</v>
      </c>
      <c r="D128">
        <v>147297361</v>
      </c>
      <c r="E128">
        <v>1</v>
      </c>
      <c r="F128">
        <v>1</v>
      </c>
      <c r="G128">
        <v>35</v>
      </c>
      <c r="H128">
        <v>3</v>
      </c>
      <c r="I128" t="s">
        <v>748</v>
      </c>
      <c r="J128" t="s">
        <v>749</v>
      </c>
      <c r="K128" t="s">
        <v>750</v>
      </c>
      <c r="L128">
        <v>1327</v>
      </c>
      <c r="N128">
        <v>1005</v>
      </c>
      <c r="O128" t="s">
        <v>751</v>
      </c>
      <c r="P128" t="s">
        <v>751</v>
      </c>
      <c r="Q128">
        <v>1</v>
      </c>
      <c r="X128">
        <v>0.02</v>
      </c>
      <c r="Y128">
        <v>48.08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31</v>
      </c>
      <c r="AG128">
        <v>0.22</v>
      </c>
      <c r="AH128">
        <v>2</v>
      </c>
      <c r="AI128">
        <v>150196041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ROW(Source!A132)</f>
        <v>132</v>
      </c>
      <c r="B129">
        <v>150196061</v>
      </c>
      <c r="C129">
        <v>150196052</v>
      </c>
      <c r="D129">
        <v>147282019</v>
      </c>
      <c r="E129">
        <v>35</v>
      </c>
      <c r="F129">
        <v>1</v>
      </c>
      <c r="G129">
        <v>35</v>
      </c>
      <c r="H129">
        <v>1</v>
      </c>
      <c r="I129" t="s">
        <v>727</v>
      </c>
      <c r="J129" t="s">
        <v>3</v>
      </c>
      <c r="K129" t="s">
        <v>728</v>
      </c>
      <c r="L129">
        <v>1191</v>
      </c>
      <c r="N129">
        <v>1013</v>
      </c>
      <c r="O129" t="s">
        <v>729</v>
      </c>
      <c r="P129" t="s">
        <v>729</v>
      </c>
      <c r="Q129">
        <v>1</v>
      </c>
      <c r="X129">
        <v>0.16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1</v>
      </c>
      <c r="AF129" t="s">
        <v>22</v>
      </c>
      <c r="AG129">
        <v>0.11199999999999999</v>
      </c>
      <c r="AH129">
        <v>2</v>
      </c>
      <c r="AI129">
        <v>150196053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ROW(Source!A132)</f>
        <v>132</v>
      </c>
      <c r="B130">
        <v>150196062</v>
      </c>
      <c r="C130">
        <v>150196052</v>
      </c>
      <c r="D130">
        <v>147295400</v>
      </c>
      <c r="E130">
        <v>1</v>
      </c>
      <c r="F130">
        <v>1</v>
      </c>
      <c r="G130">
        <v>35</v>
      </c>
      <c r="H130">
        <v>2</v>
      </c>
      <c r="I130" t="s">
        <v>730</v>
      </c>
      <c r="J130" t="s">
        <v>731</v>
      </c>
      <c r="K130" t="s">
        <v>732</v>
      </c>
      <c r="L130">
        <v>1368</v>
      </c>
      <c r="N130">
        <v>1011</v>
      </c>
      <c r="O130" t="s">
        <v>733</v>
      </c>
      <c r="P130" t="s">
        <v>733</v>
      </c>
      <c r="Q130">
        <v>1</v>
      </c>
      <c r="X130">
        <v>0.02</v>
      </c>
      <c r="Y130">
        <v>0</v>
      </c>
      <c r="Z130">
        <v>789.86</v>
      </c>
      <c r="AA130">
        <v>515.51</v>
      </c>
      <c r="AB130">
        <v>0</v>
      </c>
      <c r="AC130">
        <v>0</v>
      </c>
      <c r="AD130">
        <v>1</v>
      </c>
      <c r="AE130">
        <v>0</v>
      </c>
      <c r="AF130" t="s">
        <v>22</v>
      </c>
      <c r="AG130">
        <v>1.3999999999999999E-2</v>
      </c>
      <c r="AH130">
        <v>2</v>
      </c>
      <c r="AI130">
        <v>150196054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ROW(Source!A132)</f>
        <v>132</v>
      </c>
      <c r="B131">
        <v>150196063</v>
      </c>
      <c r="C131">
        <v>150196052</v>
      </c>
      <c r="D131">
        <v>147297319</v>
      </c>
      <c r="E131">
        <v>1</v>
      </c>
      <c r="F131">
        <v>1</v>
      </c>
      <c r="G131">
        <v>35</v>
      </c>
      <c r="H131">
        <v>3</v>
      </c>
      <c r="I131" t="s">
        <v>738</v>
      </c>
      <c r="J131" t="s">
        <v>739</v>
      </c>
      <c r="K131" t="s">
        <v>740</v>
      </c>
      <c r="L131">
        <v>1346</v>
      </c>
      <c r="N131">
        <v>1009</v>
      </c>
      <c r="O131" t="s">
        <v>741</v>
      </c>
      <c r="P131" t="s">
        <v>741</v>
      </c>
      <c r="Q131">
        <v>1</v>
      </c>
      <c r="X131">
        <v>2.0000000000000002E-5</v>
      </c>
      <c r="Y131">
        <v>412.97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21</v>
      </c>
      <c r="AG131">
        <v>2.0000000000000002E-5</v>
      </c>
      <c r="AH131">
        <v>2</v>
      </c>
      <c r="AI131">
        <v>150196055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ROW(Source!A132)</f>
        <v>132</v>
      </c>
      <c r="B132">
        <v>150196064</v>
      </c>
      <c r="C132">
        <v>150196052</v>
      </c>
      <c r="D132">
        <v>147297361</v>
      </c>
      <c r="E132">
        <v>1</v>
      </c>
      <c r="F132">
        <v>1</v>
      </c>
      <c r="G132">
        <v>35</v>
      </c>
      <c r="H132">
        <v>3</v>
      </c>
      <c r="I132" t="s">
        <v>748</v>
      </c>
      <c r="J132" t="s">
        <v>749</v>
      </c>
      <c r="K132" t="s">
        <v>750</v>
      </c>
      <c r="L132">
        <v>1327</v>
      </c>
      <c r="N132">
        <v>1005</v>
      </c>
      <c r="O132" t="s">
        <v>751</v>
      </c>
      <c r="P132" t="s">
        <v>751</v>
      </c>
      <c r="Q132">
        <v>1</v>
      </c>
      <c r="X132">
        <v>0.01</v>
      </c>
      <c r="Y132">
        <v>48.08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21</v>
      </c>
      <c r="AG132">
        <v>0.01</v>
      </c>
      <c r="AH132">
        <v>2</v>
      </c>
      <c r="AI132">
        <v>150196056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ROW(Source!A133)</f>
        <v>133</v>
      </c>
      <c r="B133">
        <v>150196074</v>
      </c>
      <c r="C133">
        <v>150196065</v>
      </c>
      <c r="D133">
        <v>147282019</v>
      </c>
      <c r="E133">
        <v>35</v>
      </c>
      <c r="F133">
        <v>1</v>
      </c>
      <c r="G133">
        <v>35</v>
      </c>
      <c r="H133">
        <v>1</v>
      </c>
      <c r="I133" t="s">
        <v>727</v>
      </c>
      <c r="J133" t="s">
        <v>3</v>
      </c>
      <c r="K133" t="s">
        <v>728</v>
      </c>
      <c r="L133">
        <v>1191</v>
      </c>
      <c r="N133">
        <v>1013</v>
      </c>
      <c r="O133" t="s">
        <v>729</v>
      </c>
      <c r="P133" t="s">
        <v>729</v>
      </c>
      <c r="Q133">
        <v>1</v>
      </c>
      <c r="X133">
        <v>0.04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1</v>
      </c>
      <c r="AF133" t="s">
        <v>32</v>
      </c>
      <c r="AG133">
        <v>0.32999999999999996</v>
      </c>
      <c r="AH133">
        <v>2</v>
      </c>
      <c r="AI133">
        <v>150196066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ROW(Source!A133)</f>
        <v>133</v>
      </c>
      <c r="B134">
        <v>150196075</v>
      </c>
      <c r="C134">
        <v>150196065</v>
      </c>
      <c r="D134">
        <v>147295400</v>
      </c>
      <c r="E134">
        <v>1</v>
      </c>
      <c r="F134">
        <v>1</v>
      </c>
      <c r="G134">
        <v>35</v>
      </c>
      <c r="H134">
        <v>2</v>
      </c>
      <c r="I134" t="s">
        <v>730</v>
      </c>
      <c r="J134" t="s">
        <v>731</v>
      </c>
      <c r="K134" t="s">
        <v>732</v>
      </c>
      <c r="L134">
        <v>1368</v>
      </c>
      <c r="N134">
        <v>1011</v>
      </c>
      <c r="O134" t="s">
        <v>733</v>
      </c>
      <c r="P134" t="s">
        <v>733</v>
      </c>
      <c r="Q134">
        <v>1</v>
      </c>
      <c r="X134">
        <v>5.0000000000000001E-3</v>
      </c>
      <c r="Y134">
        <v>0</v>
      </c>
      <c r="Z134">
        <v>789.86</v>
      </c>
      <c r="AA134">
        <v>515.51</v>
      </c>
      <c r="AB134">
        <v>0</v>
      </c>
      <c r="AC134">
        <v>0</v>
      </c>
      <c r="AD134">
        <v>1</v>
      </c>
      <c r="AE134">
        <v>0</v>
      </c>
      <c r="AF134" t="s">
        <v>32</v>
      </c>
      <c r="AG134">
        <v>4.1249999999999995E-2</v>
      </c>
      <c r="AH134">
        <v>2</v>
      </c>
      <c r="AI134">
        <v>150196067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ROW(Source!A133)</f>
        <v>133</v>
      </c>
      <c r="B135">
        <v>150196076</v>
      </c>
      <c r="C135">
        <v>150196065</v>
      </c>
      <c r="D135">
        <v>147297319</v>
      </c>
      <c r="E135">
        <v>1</v>
      </c>
      <c r="F135">
        <v>1</v>
      </c>
      <c r="G135">
        <v>35</v>
      </c>
      <c r="H135">
        <v>3</v>
      </c>
      <c r="I135" t="s">
        <v>738</v>
      </c>
      <c r="J135" t="s">
        <v>739</v>
      </c>
      <c r="K135" t="s">
        <v>740</v>
      </c>
      <c r="L135">
        <v>1346</v>
      </c>
      <c r="N135">
        <v>1009</v>
      </c>
      <c r="O135" t="s">
        <v>741</v>
      </c>
      <c r="P135" t="s">
        <v>741</v>
      </c>
      <c r="Q135">
        <v>1</v>
      </c>
      <c r="X135">
        <v>2.0000000000000002E-5</v>
      </c>
      <c r="Y135">
        <v>412.97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31</v>
      </c>
      <c r="AG135">
        <v>2.2000000000000001E-4</v>
      </c>
      <c r="AH135">
        <v>2</v>
      </c>
      <c r="AI135">
        <v>150196068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ROW(Source!A133)</f>
        <v>133</v>
      </c>
      <c r="B136">
        <v>150196077</v>
      </c>
      <c r="C136">
        <v>150196065</v>
      </c>
      <c r="D136">
        <v>147297361</v>
      </c>
      <c r="E136">
        <v>1</v>
      </c>
      <c r="F136">
        <v>1</v>
      </c>
      <c r="G136">
        <v>35</v>
      </c>
      <c r="H136">
        <v>3</v>
      </c>
      <c r="I136" t="s">
        <v>748</v>
      </c>
      <c r="J136" t="s">
        <v>749</v>
      </c>
      <c r="K136" t="s">
        <v>750</v>
      </c>
      <c r="L136">
        <v>1327</v>
      </c>
      <c r="N136">
        <v>1005</v>
      </c>
      <c r="O136" t="s">
        <v>751</v>
      </c>
      <c r="P136" t="s">
        <v>751</v>
      </c>
      <c r="Q136">
        <v>1</v>
      </c>
      <c r="X136">
        <v>0.01</v>
      </c>
      <c r="Y136">
        <v>48.08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31</v>
      </c>
      <c r="AG136">
        <v>0.11</v>
      </c>
      <c r="AH136">
        <v>2</v>
      </c>
      <c r="AI136">
        <v>150196069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ROW(Source!A134)</f>
        <v>134</v>
      </c>
      <c r="B137">
        <v>150196087</v>
      </c>
      <c r="C137">
        <v>150196078</v>
      </c>
      <c r="D137">
        <v>147282019</v>
      </c>
      <c r="E137">
        <v>35</v>
      </c>
      <c r="F137">
        <v>1</v>
      </c>
      <c r="G137">
        <v>35</v>
      </c>
      <c r="H137">
        <v>1</v>
      </c>
      <c r="I137" t="s">
        <v>727</v>
      </c>
      <c r="J137" t="s">
        <v>3</v>
      </c>
      <c r="K137" t="s">
        <v>728</v>
      </c>
      <c r="L137">
        <v>1191</v>
      </c>
      <c r="N137">
        <v>1013</v>
      </c>
      <c r="O137" t="s">
        <v>729</v>
      </c>
      <c r="P137" t="s">
        <v>729</v>
      </c>
      <c r="Q137">
        <v>1</v>
      </c>
      <c r="X137">
        <v>0.76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1</v>
      </c>
      <c r="AF137" t="s">
        <v>3</v>
      </c>
      <c r="AG137">
        <v>0.76</v>
      </c>
      <c r="AH137">
        <v>2</v>
      </c>
      <c r="AI137">
        <v>150196079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ROW(Source!A134)</f>
        <v>134</v>
      </c>
      <c r="B138">
        <v>150196088</v>
      </c>
      <c r="C138">
        <v>150196078</v>
      </c>
      <c r="D138">
        <v>147297319</v>
      </c>
      <c r="E138">
        <v>1</v>
      </c>
      <c r="F138">
        <v>1</v>
      </c>
      <c r="G138">
        <v>35</v>
      </c>
      <c r="H138">
        <v>3</v>
      </c>
      <c r="I138" t="s">
        <v>738</v>
      </c>
      <c r="J138" t="s">
        <v>739</v>
      </c>
      <c r="K138" t="s">
        <v>740</v>
      </c>
      <c r="L138">
        <v>1346</v>
      </c>
      <c r="N138">
        <v>1009</v>
      </c>
      <c r="O138" t="s">
        <v>741</v>
      </c>
      <c r="P138" t="s">
        <v>741</v>
      </c>
      <c r="Q138">
        <v>1</v>
      </c>
      <c r="X138">
        <v>5.0000000000000001E-4</v>
      </c>
      <c r="Y138">
        <v>412.97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5.0000000000000001E-4</v>
      </c>
      <c r="AH138">
        <v>2</v>
      </c>
      <c r="AI138">
        <v>150196080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ROW(Source!A134)</f>
        <v>134</v>
      </c>
      <c r="B139">
        <v>150196089</v>
      </c>
      <c r="C139">
        <v>150196078</v>
      </c>
      <c r="D139">
        <v>147297361</v>
      </c>
      <c r="E139">
        <v>1</v>
      </c>
      <c r="F139">
        <v>1</v>
      </c>
      <c r="G139">
        <v>35</v>
      </c>
      <c r="H139">
        <v>3</v>
      </c>
      <c r="I139" t="s">
        <v>748</v>
      </c>
      <c r="J139" t="s">
        <v>749</v>
      </c>
      <c r="K139" t="s">
        <v>750</v>
      </c>
      <c r="L139">
        <v>1327</v>
      </c>
      <c r="N139">
        <v>1005</v>
      </c>
      <c r="O139" t="s">
        <v>751</v>
      </c>
      <c r="P139" t="s">
        <v>751</v>
      </c>
      <c r="Q139">
        <v>1</v>
      </c>
      <c r="X139">
        <v>0.05</v>
      </c>
      <c r="Y139">
        <v>48.08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0.05</v>
      </c>
      <c r="AH139">
        <v>2</v>
      </c>
      <c r="AI139">
        <v>150196081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ROW(Source!A134)</f>
        <v>134</v>
      </c>
      <c r="B140">
        <v>150196090</v>
      </c>
      <c r="C140">
        <v>150196078</v>
      </c>
      <c r="D140">
        <v>147297367</v>
      </c>
      <c r="E140">
        <v>1</v>
      </c>
      <c r="F140">
        <v>1</v>
      </c>
      <c r="G140">
        <v>35</v>
      </c>
      <c r="H140">
        <v>3</v>
      </c>
      <c r="I140" t="s">
        <v>752</v>
      </c>
      <c r="J140" t="s">
        <v>753</v>
      </c>
      <c r="K140" t="s">
        <v>754</v>
      </c>
      <c r="L140">
        <v>1346</v>
      </c>
      <c r="N140">
        <v>1009</v>
      </c>
      <c r="O140" t="s">
        <v>741</v>
      </c>
      <c r="P140" t="s">
        <v>741</v>
      </c>
      <c r="Q140">
        <v>1</v>
      </c>
      <c r="X140">
        <v>0.05</v>
      </c>
      <c r="Y140">
        <v>29.29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0.05</v>
      </c>
      <c r="AH140">
        <v>2</v>
      </c>
      <c r="AI140">
        <v>150196082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ROW(Source!A135)</f>
        <v>135</v>
      </c>
      <c r="B141">
        <v>150196098</v>
      </c>
      <c r="C141">
        <v>150196091</v>
      </c>
      <c r="D141">
        <v>147282019</v>
      </c>
      <c r="E141">
        <v>35</v>
      </c>
      <c r="F141">
        <v>1</v>
      </c>
      <c r="G141">
        <v>35</v>
      </c>
      <c r="H141">
        <v>1</v>
      </c>
      <c r="I141" t="s">
        <v>727</v>
      </c>
      <c r="J141" t="s">
        <v>3</v>
      </c>
      <c r="K141" t="s">
        <v>728</v>
      </c>
      <c r="L141">
        <v>1191</v>
      </c>
      <c r="N141">
        <v>1013</v>
      </c>
      <c r="O141" t="s">
        <v>729</v>
      </c>
      <c r="P141" t="s">
        <v>729</v>
      </c>
      <c r="Q141">
        <v>1</v>
      </c>
      <c r="X141">
        <v>0.18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1</v>
      </c>
      <c r="AF141" t="s">
        <v>33</v>
      </c>
      <c r="AG141">
        <v>1.98</v>
      </c>
      <c r="AH141">
        <v>2</v>
      </c>
      <c r="AI141">
        <v>150196092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ROW(Source!A135)</f>
        <v>135</v>
      </c>
      <c r="B142">
        <v>150196099</v>
      </c>
      <c r="C142">
        <v>150196091</v>
      </c>
      <c r="D142">
        <v>147297361</v>
      </c>
      <c r="E142">
        <v>1</v>
      </c>
      <c r="F142">
        <v>1</v>
      </c>
      <c r="G142">
        <v>35</v>
      </c>
      <c r="H142">
        <v>3</v>
      </c>
      <c r="I142" t="s">
        <v>748</v>
      </c>
      <c r="J142" t="s">
        <v>749</v>
      </c>
      <c r="K142" t="s">
        <v>750</v>
      </c>
      <c r="L142">
        <v>1327</v>
      </c>
      <c r="N142">
        <v>1005</v>
      </c>
      <c r="O142" t="s">
        <v>751</v>
      </c>
      <c r="P142" t="s">
        <v>751</v>
      </c>
      <c r="Q142">
        <v>1</v>
      </c>
      <c r="X142">
        <v>0.1</v>
      </c>
      <c r="Y142">
        <v>48.08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33</v>
      </c>
      <c r="AG142">
        <v>1.1000000000000001</v>
      </c>
      <c r="AH142">
        <v>2</v>
      </c>
      <c r="AI142">
        <v>150196093</v>
      </c>
      <c r="AJ142">
        <v>142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ROW(Source!A135)</f>
        <v>135</v>
      </c>
      <c r="B143">
        <v>150196100</v>
      </c>
      <c r="C143">
        <v>150196091</v>
      </c>
      <c r="D143">
        <v>147297367</v>
      </c>
      <c r="E143">
        <v>1</v>
      </c>
      <c r="F143">
        <v>1</v>
      </c>
      <c r="G143">
        <v>35</v>
      </c>
      <c r="H143">
        <v>3</v>
      </c>
      <c r="I143" t="s">
        <v>752</v>
      </c>
      <c r="J143" t="s">
        <v>753</v>
      </c>
      <c r="K143" t="s">
        <v>754</v>
      </c>
      <c r="L143">
        <v>1346</v>
      </c>
      <c r="N143">
        <v>1009</v>
      </c>
      <c r="O143" t="s">
        <v>741</v>
      </c>
      <c r="P143" t="s">
        <v>741</v>
      </c>
      <c r="Q143">
        <v>1</v>
      </c>
      <c r="X143">
        <v>0.1</v>
      </c>
      <c r="Y143">
        <v>29.29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33</v>
      </c>
      <c r="AG143">
        <v>1.1000000000000001</v>
      </c>
      <c r="AH143">
        <v>2</v>
      </c>
      <c r="AI143">
        <v>150196094</v>
      </c>
      <c r="AJ143">
        <v>143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ROW(Source!A136)</f>
        <v>136</v>
      </c>
      <c r="B144">
        <v>150196108</v>
      </c>
      <c r="C144">
        <v>150196101</v>
      </c>
      <c r="D144">
        <v>147282019</v>
      </c>
      <c r="E144">
        <v>35</v>
      </c>
      <c r="F144">
        <v>1</v>
      </c>
      <c r="G144">
        <v>35</v>
      </c>
      <c r="H144">
        <v>1</v>
      </c>
      <c r="I144" t="s">
        <v>727</v>
      </c>
      <c r="J144" t="s">
        <v>3</v>
      </c>
      <c r="K144" t="s">
        <v>728</v>
      </c>
      <c r="L144">
        <v>1191</v>
      </c>
      <c r="N144">
        <v>1013</v>
      </c>
      <c r="O144" t="s">
        <v>729</v>
      </c>
      <c r="P144" t="s">
        <v>729</v>
      </c>
      <c r="Q144">
        <v>1</v>
      </c>
      <c r="X144">
        <v>0.75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1</v>
      </c>
      <c r="AF144" t="s">
        <v>196</v>
      </c>
      <c r="AG144">
        <v>3</v>
      </c>
      <c r="AH144">
        <v>2</v>
      </c>
      <c r="AI144">
        <v>150196102</v>
      </c>
      <c r="AJ144">
        <v>144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ROW(Source!A136)</f>
        <v>136</v>
      </c>
      <c r="B145">
        <v>150196109</v>
      </c>
      <c r="C145">
        <v>150196101</v>
      </c>
      <c r="D145">
        <v>147297361</v>
      </c>
      <c r="E145">
        <v>1</v>
      </c>
      <c r="F145">
        <v>1</v>
      </c>
      <c r="G145">
        <v>35</v>
      </c>
      <c r="H145">
        <v>3</v>
      </c>
      <c r="I145" t="s">
        <v>748</v>
      </c>
      <c r="J145" t="s">
        <v>749</v>
      </c>
      <c r="K145" t="s">
        <v>750</v>
      </c>
      <c r="L145">
        <v>1327</v>
      </c>
      <c r="N145">
        <v>1005</v>
      </c>
      <c r="O145" t="s">
        <v>751</v>
      </c>
      <c r="P145" t="s">
        <v>751</v>
      </c>
      <c r="Q145">
        <v>1</v>
      </c>
      <c r="X145">
        <v>0.05</v>
      </c>
      <c r="Y145">
        <v>48.08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196</v>
      </c>
      <c r="AG145">
        <v>0.2</v>
      </c>
      <c r="AH145">
        <v>2</v>
      </c>
      <c r="AI145">
        <v>150196103</v>
      </c>
      <c r="AJ145">
        <v>145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ROW(Source!A136)</f>
        <v>136</v>
      </c>
      <c r="B146">
        <v>150196110</v>
      </c>
      <c r="C146">
        <v>150196101</v>
      </c>
      <c r="D146">
        <v>147297367</v>
      </c>
      <c r="E146">
        <v>1</v>
      </c>
      <c r="F146">
        <v>1</v>
      </c>
      <c r="G146">
        <v>35</v>
      </c>
      <c r="H146">
        <v>3</v>
      </c>
      <c r="I146" t="s">
        <v>752</v>
      </c>
      <c r="J146" t="s">
        <v>753</v>
      </c>
      <c r="K146" t="s">
        <v>754</v>
      </c>
      <c r="L146">
        <v>1346</v>
      </c>
      <c r="N146">
        <v>1009</v>
      </c>
      <c r="O146" t="s">
        <v>741</v>
      </c>
      <c r="P146" t="s">
        <v>741</v>
      </c>
      <c r="Q146">
        <v>1</v>
      </c>
      <c r="X146">
        <v>0.05</v>
      </c>
      <c r="Y146">
        <v>29.29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196</v>
      </c>
      <c r="AG146">
        <v>0.2</v>
      </c>
      <c r="AH146">
        <v>2</v>
      </c>
      <c r="AI146">
        <v>150196104</v>
      </c>
      <c r="AJ146">
        <v>146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ROW(Source!A137)</f>
        <v>137</v>
      </c>
      <c r="B147">
        <v>150196128</v>
      </c>
      <c r="C147">
        <v>150196111</v>
      </c>
      <c r="D147">
        <v>147282019</v>
      </c>
      <c r="E147">
        <v>35</v>
      </c>
      <c r="F147">
        <v>1</v>
      </c>
      <c r="G147">
        <v>35</v>
      </c>
      <c r="H147">
        <v>1</v>
      </c>
      <c r="I147" t="s">
        <v>727</v>
      </c>
      <c r="J147" t="s">
        <v>3</v>
      </c>
      <c r="K147" t="s">
        <v>728</v>
      </c>
      <c r="L147">
        <v>1191</v>
      </c>
      <c r="N147">
        <v>1013</v>
      </c>
      <c r="O147" t="s">
        <v>729</v>
      </c>
      <c r="P147" t="s">
        <v>729</v>
      </c>
      <c r="Q147">
        <v>1</v>
      </c>
      <c r="X147">
        <v>0.43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1</v>
      </c>
      <c r="AF147" t="s">
        <v>196</v>
      </c>
      <c r="AG147">
        <v>1.72</v>
      </c>
      <c r="AH147">
        <v>2</v>
      </c>
      <c r="AI147">
        <v>150196112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ROW(Source!A137)</f>
        <v>137</v>
      </c>
      <c r="B148">
        <v>150196129</v>
      </c>
      <c r="C148">
        <v>150196111</v>
      </c>
      <c r="D148">
        <v>147295400</v>
      </c>
      <c r="E148">
        <v>1</v>
      </c>
      <c r="F148">
        <v>1</v>
      </c>
      <c r="G148">
        <v>35</v>
      </c>
      <c r="H148">
        <v>2</v>
      </c>
      <c r="I148" t="s">
        <v>730</v>
      </c>
      <c r="J148" t="s">
        <v>731</v>
      </c>
      <c r="K148" t="s">
        <v>732</v>
      </c>
      <c r="L148">
        <v>1368</v>
      </c>
      <c r="N148">
        <v>1011</v>
      </c>
      <c r="O148" t="s">
        <v>733</v>
      </c>
      <c r="P148" t="s">
        <v>733</v>
      </c>
      <c r="Q148">
        <v>1</v>
      </c>
      <c r="X148">
        <v>0.13</v>
      </c>
      <c r="Y148">
        <v>0</v>
      </c>
      <c r="Z148">
        <v>789.86</v>
      </c>
      <c r="AA148">
        <v>515.51</v>
      </c>
      <c r="AB148">
        <v>0</v>
      </c>
      <c r="AC148">
        <v>0</v>
      </c>
      <c r="AD148">
        <v>1</v>
      </c>
      <c r="AE148">
        <v>0</v>
      </c>
      <c r="AF148" t="s">
        <v>196</v>
      </c>
      <c r="AG148">
        <v>0.52</v>
      </c>
      <c r="AH148">
        <v>2</v>
      </c>
      <c r="AI148">
        <v>150196113</v>
      </c>
      <c r="AJ148">
        <v>148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ROW(Source!A137)</f>
        <v>137</v>
      </c>
      <c r="B149">
        <v>150196130</v>
      </c>
      <c r="C149">
        <v>150196111</v>
      </c>
      <c r="D149">
        <v>147297318</v>
      </c>
      <c r="E149">
        <v>1</v>
      </c>
      <c r="F149">
        <v>1</v>
      </c>
      <c r="G149">
        <v>35</v>
      </c>
      <c r="H149">
        <v>3</v>
      </c>
      <c r="I149" t="s">
        <v>759</v>
      </c>
      <c r="J149" t="s">
        <v>760</v>
      </c>
      <c r="K149" t="s">
        <v>761</v>
      </c>
      <c r="L149">
        <v>1346</v>
      </c>
      <c r="N149">
        <v>1009</v>
      </c>
      <c r="O149" t="s">
        <v>741</v>
      </c>
      <c r="P149" t="s">
        <v>741</v>
      </c>
      <c r="Q149">
        <v>1</v>
      </c>
      <c r="X149">
        <v>5.0000000000000001E-4</v>
      </c>
      <c r="Y149">
        <v>471.7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196</v>
      </c>
      <c r="AG149">
        <v>2E-3</v>
      </c>
      <c r="AH149">
        <v>2</v>
      </c>
      <c r="AI149">
        <v>150196114</v>
      </c>
      <c r="AJ149">
        <v>149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ROW(Source!A137)</f>
        <v>137</v>
      </c>
      <c r="B150">
        <v>150196131</v>
      </c>
      <c r="C150">
        <v>150196111</v>
      </c>
      <c r="D150">
        <v>147297361</v>
      </c>
      <c r="E150">
        <v>1</v>
      </c>
      <c r="F150">
        <v>1</v>
      </c>
      <c r="G150">
        <v>35</v>
      </c>
      <c r="H150">
        <v>3</v>
      </c>
      <c r="I150" t="s">
        <v>748</v>
      </c>
      <c r="J150" t="s">
        <v>749</v>
      </c>
      <c r="K150" t="s">
        <v>750</v>
      </c>
      <c r="L150">
        <v>1327</v>
      </c>
      <c r="N150">
        <v>1005</v>
      </c>
      <c r="O150" t="s">
        <v>751</v>
      </c>
      <c r="P150" t="s">
        <v>751</v>
      </c>
      <c r="Q150">
        <v>1</v>
      </c>
      <c r="X150">
        <v>0.05</v>
      </c>
      <c r="Y150">
        <v>48.08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196</v>
      </c>
      <c r="AG150">
        <v>0.2</v>
      </c>
      <c r="AH150">
        <v>2</v>
      </c>
      <c r="AI150">
        <v>150196115</v>
      </c>
      <c r="AJ150">
        <v>150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ROW(Source!A137)</f>
        <v>137</v>
      </c>
      <c r="B151">
        <v>150196132</v>
      </c>
      <c r="C151">
        <v>150196111</v>
      </c>
      <c r="D151">
        <v>147297367</v>
      </c>
      <c r="E151">
        <v>1</v>
      </c>
      <c r="F151">
        <v>1</v>
      </c>
      <c r="G151">
        <v>35</v>
      </c>
      <c r="H151">
        <v>3</v>
      </c>
      <c r="I151" t="s">
        <v>752</v>
      </c>
      <c r="J151" t="s">
        <v>753</v>
      </c>
      <c r="K151" t="s">
        <v>754</v>
      </c>
      <c r="L151">
        <v>1346</v>
      </c>
      <c r="N151">
        <v>1009</v>
      </c>
      <c r="O151" t="s">
        <v>741</v>
      </c>
      <c r="P151" t="s">
        <v>741</v>
      </c>
      <c r="Q151">
        <v>1</v>
      </c>
      <c r="X151">
        <v>0.05</v>
      </c>
      <c r="Y151">
        <v>29.29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196</v>
      </c>
      <c r="AG151">
        <v>0.2</v>
      </c>
      <c r="AH151">
        <v>2</v>
      </c>
      <c r="AI151">
        <v>150196116</v>
      </c>
      <c r="AJ151">
        <v>151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ROW(Source!A137)</f>
        <v>137</v>
      </c>
      <c r="B152">
        <v>150196133</v>
      </c>
      <c r="C152">
        <v>150196111</v>
      </c>
      <c r="D152">
        <v>147297493</v>
      </c>
      <c r="E152">
        <v>1</v>
      </c>
      <c r="F152">
        <v>1</v>
      </c>
      <c r="G152">
        <v>35</v>
      </c>
      <c r="H152">
        <v>3</v>
      </c>
      <c r="I152" t="s">
        <v>768</v>
      </c>
      <c r="J152" t="s">
        <v>769</v>
      </c>
      <c r="K152" t="s">
        <v>770</v>
      </c>
      <c r="L152">
        <v>1346</v>
      </c>
      <c r="N152">
        <v>1009</v>
      </c>
      <c r="O152" t="s">
        <v>741</v>
      </c>
      <c r="P152" t="s">
        <v>741</v>
      </c>
      <c r="Q152">
        <v>1</v>
      </c>
      <c r="X152">
        <v>5.4999999999999997E-3</v>
      </c>
      <c r="Y152">
        <v>76.12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196</v>
      </c>
      <c r="AG152">
        <v>2.1999999999999999E-2</v>
      </c>
      <c r="AH152">
        <v>2</v>
      </c>
      <c r="AI152">
        <v>150196117</v>
      </c>
      <c r="AJ152">
        <v>152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ROW(Source!A137)</f>
        <v>137</v>
      </c>
      <c r="B153">
        <v>150196134</v>
      </c>
      <c r="C153">
        <v>150196111</v>
      </c>
      <c r="D153">
        <v>147297929</v>
      </c>
      <c r="E153">
        <v>1</v>
      </c>
      <c r="F153">
        <v>1</v>
      </c>
      <c r="G153">
        <v>35</v>
      </c>
      <c r="H153">
        <v>3</v>
      </c>
      <c r="I153" t="s">
        <v>771</v>
      </c>
      <c r="J153" t="s">
        <v>772</v>
      </c>
      <c r="K153" t="s">
        <v>773</v>
      </c>
      <c r="L153">
        <v>1327</v>
      </c>
      <c r="N153">
        <v>1005</v>
      </c>
      <c r="O153" t="s">
        <v>751</v>
      </c>
      <c r="P153" t="s">
        <v>751</v>
      </c>
      <c r="Q153">
        <v>1</v>
      </c>
      <c r="X153">
        <v>0.01</v>
      </c>
      <c r="Y153">
        <v>459.29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196</v>
      </c>
      <c r="AG153">
        <v>0.04</v>
      </c>
      <c r="AH153">
        <v>2</v>
      </c>
      <c r="AI153">
        <v>150196118</v>
      </c>
      <c r="AJ153">
        <v>153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ROW(Source!A137)</f>
        <v>137</v>
      </c>
      <c r="B154">
        <v>150196135</v>
      </c>
      <c r="C154">
        <v>150196111</v>
      </c>
      <c r="D154">
        <v>147296066</v>
      </c>
      <c r="E154">
        <v>1</v>
      </c>
      <c r="F154">
        <v>1</v>
      </c>
      <c r="G154">
        <v>35</v>
      </c>
      <c r="H154">
        <v>3</v>
      </c>
      <c r="I154" t="s">
        <v>765</v>
      </c>
      <c r="J154" t="s">
        <v>766</v>
      </c>
      <c r="K154" t="s">
        <v>767</v>
      </c>
      <c r="L154">
        <v>1346</v>
      </c>
      <c r="N154">
        <v>1009</v>
      </c>
      <c r="O154" t="s">
        <v>741</v>
      </c>
      <c r="P154" t="s">
        <v>741</v>
      </c>
      <c r="Q154">
        <v>1</v>
      </c>
      <c r="X154">
        <v>5.0000000000000001E-4</v>
      </c>
      <c r="Y154">
        <v>137.97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196</v>
      </c>
      <c r="AG154">
        <v>2E-3</v>
      </c>
      <c r="AH154">
        <v>2</v>
      </c>
      <c r="AI154">
        <v>150196119</v>
      </c>
      <c r="AJ154">
        <v>154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ROW(Source!A138)</f>
        <v>138</v>
      </c>
      <c r="B155">
        <v>150196153</v>
      </c>
      <c r="C155">
        <v>150196136</v>
      </c>
      <c r="D155">
        <v>147282019</v>
      </c>
      <c r="E155">
        <v>35</v>
      </c>
      <c r="F155">
        <v>1</v>
      </c>
      <c r="G155">
        <v>35</v>
      </c>
      <c r="H155">
        <v>1</v>
      </c>
      <c r="I155" t="s">
        <v>727</v>
      </c>
      <c r="J155" t="s">
        <v>3</v>
      </c>
      <c r="K155" t="s">
        <v>728</v>
      </c>
      <c r="L155">
        <v>1191</v>
      </c>
      <c r="N155">
        <v>1013</v>
      </c>
      <c r="O155" t="s">
        <v>729</v>
      </c>
      <c r="P155" t="s">
        <v>729</v>
      </c>
      <c r="Q155">
        <v>1</v>
      </c>
      <c r="X155">
        <v>0.36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1</v>
      </c>
      <c r="AF155" t="s">
        <v>205</v>
      </c>
      <c r="AG155">
        <v>0.72</v>
      </c>
      <c r="AH155">
        <v>2</v>
      </c>
      <c r="AI155">
        <v>150196137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ROW(Source!A138)</f>
        <v>138</v>
      </c>
      <c r="B156">
        <v>150196154</v>
      </c>
      <c r="C156">
        <v>150196136</v>
      </c>
      <c r="D156">
        <v>147295400</v>
      </c>
      <c r="E156">
        <v>1</v>
      </c>
      <c r="F156">
        <v>1</v>
      </c>
      <c r="G156">
        <v>35</v>
      </c>
      <c r="H156">
        <v>2</v>
      </c>
      <c r="I156" t="s">
        <v>730</v>
      </c>
      <c r="J156" t="s">
        <v>731</v>
      </c>
      <c r="K156" t="s">
        <v>732</v>
      </c>
      <c r="L156">
        <v>1368</v>
      </c>
      <c r="N156">
        <v>1011</v>
      </c>
      <c r="O156" t="s">
        <v>733</v>
      </c>
      <c r="P156" t="s">
        <v>733</v>
      </c>
      <c r="Q156">
        <v>1</v>
      </c>
      <c r="X156">
        <v>0.12</v>
      </c>
      <c r="Y156">
        <v>0</v>
      </c>
      <c r="Z156">
        <v>789.86</v>
      </c>
      <c r="AA156">
        <v>515.51</v>
      </c>
      <c r="AB156">
        <v>0</v>
      </c>
      <c r="AC156">
        <v>0</v>
      </c>
      <c r="AD156">
        <v>1</v>
      </c>
      <c r="AE156">
        <v>0</v>
      </c>
      <c r="AF156" t="s">
        <v>205</v>
      </c>
      <c r="AG156">
        <v>0.24</v>
      </c>
      <c r="AH156">
        <v>2</v>
      </c>
      <c r="AI156">
        <v>150196138</v>
      </c>
      <c r="AJ156">
        <v>156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ROW(Source!A138)</f>
        <v>138</v>
      </c>
      <c r="B157">
        <v>150196155</v>
      </c>
      <c r="C157">
        <v>150196136</v>
      </c>
      <c r="D157">
        <v>147297318</v>
      </c>
      <c r="E157">
        <v>1</v>
      </c>
      <c r="F157">
        <v>1</v>
      </c>
      <c r="G157">
        <v>35</v>
      </c>
      <c r="H157">
        <v>3</v>
      </c>
      <c r="I157" t="s">
        <v>759</v>
      </c>
      <c r="J157" t="s">
        <v>760</v>
      </c>
      <c r="K157" t="s">
        <v>761</v>
      </c>
      <c r="L157">
        <v>1346</v>
      </c>
      <c r="N157">
        <v>1009</v>
      </c>
      <c r="O157" t="s">
        <v>741</v>
      </c>
      <c r="P157" t="s">
        <v>741</v>
      </c>
      <c r="Q157">
        <v>1</v>
      </c>
      <c r="X157">
        <v>5.0000000000000001E-4</v>
      </c>
      <c r="Y157">
        <v>471.7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205</v>
      </c>
      <c r="AG157">
        <v>1E-3</v>
      </c>
      <c r="AH157">
        <v>2</v>
      </c>
      <c r="AI157">
        <v>150196139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ROW(Source!A138)</f>
        <v>138</v>
      </c>
      <c r="B158">
        <v>150196156</v>
      </c>
      <c r="C158">
        <v>150196136</v>
      </c>
      <c r="D158">
        <v>147297361</v>
      </c>
      <c r="E158">
        <v>1</v>
      </c>
      <c r="F158">
        <v>1</v>
      </c>
      <c r="G158">
        <v>35</v>
      </c>
      <c r="H158">
        <v>3</v>
      </c>
      <c r="I158" t="s">
        <v>748</v>
      </c>
      <c r="J158" t="s">
        <v>749</v>
      </c>
      <c r="K158" t="s">
        <v>750</v>
      </c>
      <c r="L158">
        <v>1327</v>
      </c>
      <c r="N158">
        <v>1005</v>
      </c>
      <c r="O158" t="s">
        <v>751</v>
      </c>
      <c r="P158" t="s">
        <v>751</v>
      </c>
      <c r="Q158">
        <v>1</v>
      </c>
      <c r="X158">
        <v>0.05</v>
      </c>
      <c r="Y158">
        <v>48.08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205</v>
      </c>
      <c r="AG158">
        <v>0.1</v>
      </c>
      <c r="AH158">
        <v>2</v>
      </c>
      <c r="AI158">
        <v>150196140</v>
      </c>
      <c r="AJ158">
        <v>158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ROW(Source!A138)</f>
        <v>138</v>
      </c>
      <c r="B159">
        <v>150196157</v>
      </c>
      <c r="C159">
        <v>150196136</v>
      </c>
      <c r="D159">
        <v>147297367</v>
      </c>
      <c r="E159">
        <v>1</v>
      </c>
      <c r="F159">
        <v>1</v>
      </c>
      <c r="G159">
        <v>35</v>
      </c>
      <c r="H159">
        <v>3</v>
      </c>
      <c r="I159" t="s">
        <v>752</v>
      </c>
      <c r="J159" t="s">
        <v>753</v>
      </c>
      <c r="K159" t="s">
        <v>754</v>
      </c>
      <c r="L159">
        <v>1346</v>
      </c>
      <c r="N159">
        <v>1009</v>
      </c>
      <c r="O159" t="s">
        <v>741</v>
      </c>
      <c r="P159" t="s">
        <v>741</v>
      </c>
      <c r="Q159">
        <v>1</v>
      </c>
      <c r="X159">
        <v>1.4999999999999999E-2</v>
      </c>
      <c r="Y159">
        <v>29.29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205</v>
      </c>
      <c r="AG159">
        <v>0.03</v>
      </c>
      <c r="AH159">
        <v>2</v>
      </c>
      <c r="AI159">
        <v>150196141</v>
      </c>
      <c r="AJ159">
        <v>159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ROW(Source!A138)</f>
        <v>138</v>
      </c>
      <c r="B160">
        <v>150196158</v>
      </c>
      <c r="C160">
        <v>150196136</v>
      </c>
      <c r="D160">
        <v>147297929</v>
      </c>
      <c r="E160">
        <v>1</v>
      </c>
      <c r="F160">
        <v>1</v>
      </c>
      <c r="G160">
        <v>35</v>
      </c>
      <c r="H160">
        <v>3</v>
      </c>
      <c r="I160" t="s">
        <v>771</v>
      </c>
      <c r="J160" t="s">
        <v>772</v>
      </c>
      <c r="K160" t="s">
        <v>773</v>
      </c>
      <c r="L160">
        <v>1327</v>
      </c>
      <c r="N160">
        <v>1005</v>
      </c>
      <c r="O160" t="s">
        <v>751</v>
      </c>
      <c r="P160" t="s">
        <v>751</v>
      </c>
      <c r="Q160">
        <v>1</v>
      </c>
      <c r="X160">
        <v>0.01</v>
      </c>
      <c r="Y160">
        <v>459.29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205</v>
      </c>
      <c r="AG160">
        <v>0.02</v>
      </c>
      <c r="AH160">
        <v>2</v>
      </c>
      <c r="AI160">
        <v>150196142</v>
      </c>
      <c r="AJ160">
        <v>160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ROW(Source!A138)</f>
        <v>138</v>
      </c>
      <c r="B161">
        <v>150196160</v>
      </c>
      <c r="C161">
        <v>150196136</v>
      </c>
      <c r="D161">
        <v>147286135</v>
      </c>
      <c r="E161">
        <v>35</v>
      </c>
      <c r="F161">
        <v>1</v>
      </c>
      <c r="G161">
        <v>35</v>
      </c>
      <c r="H161">
        <v>3</v>
      </c>
      <c r="I161" t="s">
        <v>774</v>
      </c>
      <c r="J161" t="s">
        <v>3</v>
      </c>
      <c r="K161" t="s">
        <v>776</v>
      </c>
      <c r="L161">
        <v>1346</v>
      </c>
      <c r="N161">
        <v>1009</v>
      </c>
      <c r="O161" t="s">
        <v>741</v>
      </c>
      <c r="P161" t="s">
        <v>741</v>
      </c>
      <c r="Q161">
        <v>1</v>
      </c>
      <c r="X161">
        <v>3.7999999999999999E-2</v>
      </c>
      <c r="Y161">
        <v>95.071079999999995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205</v>
      </c>
      <c r="AG161">
        <v>7.5999999999999998E-2</v>
      </c>
      <c r="AH161">
        <v>2</v>
      </c>
      <c r="AI161">
        <v>150196143</v>
      </c>
      <c r="AJ161">
        <v>161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ROW(Source!A138)</f>
        <v>138</v>
      </c>
      <c r="B162">
        <v>150196159</v>
      </c>
      <c r="C162">
        <v>150196136</v>
      </c>
      <c r="D162">
        <v>147296066</v>
      </c>
      <c r="E162">
        <v>1</v>
      </c>
      <c r="F162">
        <v>1</v>
      </c>
      <c r="G162">
        <v>35</v>
      </c>
      <c r="H162">
        <v>3</v>
      </c>
      <c r="I162" t="s">
        <v>765</v>
      </c>
      <c r="J162" t="s">
        <v>766</v>
      </c>
      <c r="K162" t="s">
        <v>767</v>
      </c>
      <c r="L162">
        <v>1346</v>
      </c>
      <c r="N162">
        <v>1009</v>
      </c>
      <c r="O162" t="s">
        <v>741</v>
      </c>
      <c r="P162" t="s">
        <v>741</v>
      </c>
      <c r="Q162">
        <v>1</v>
      </c>
      <c r="X162">
        <v>1.2999999999999999E-2</v>
      </c>
      <c r="Y162">
        <v>137.97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205</v>
      </c>
      <c r="AG162">
        <v>2.5999999999999999E-2</v>
      </c>
      <c r="AH162">
        <v>2</v>
      </c>
      <c r="AI162">
        <v>150196144</v>
      </c>
      <c r="AJ162">
        <v>162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ROW(Source!A139)</f>
        <v>139</v>
      </c>
      <c r="B163">
        <v>150196166</v>
      </c>
      <c r="C163">
        <v>150196161</v>
      </c>
      <c r="D163">
        <v>147282019</v>
      </c>
      <c r="E163">
        <v>35</v>
      </c>
      <c r="F163">
        <v>1</v>
      </c>
      <c r="G163">
        <v>35</v>
      </c>
      <c r="H163">
        <v>1</v>
      </c>
      <c r="I163" t="s">
        <v>727</v>
      </c>
      <c r="J163" t="s">
        <v>3</v>
      </c>
      <c r="K163" t="s">
        <v>728</v>
      </c>
      <c r="L163">
        <v>1191</v>
      </c>
      <c r="N163">
        <v>1013</v>
      </c>
      <c r="O163" t="s">
        <v>729</v>
      </c>
      <c r="P163" t="s">
        <v>729</v>
      </c>
      <c r="Q163">
        <v>1</v>
      </c>
      <c r="X163">
        <v>0.26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1</v>
      </c>
      <c r="AF163" t="s">
        <v>163</v>
      </c>
      <c r="AG163">
        <v>3.12</v>
      </c>
      <c r="AH163">
        <v>2</v>
      </c>
      <c r="AI163">
        <v>150196162</v>
      </c>
      <c r="AJ163">
        <v>163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ROW(Source!A139)</f>
        <v>139</v>
      </c>
      <c r="B164">
        <v>150196167</v>
      </c>
      <c r="C164">
        <v>150196161</v>
      </c>
      <c r="D164">
        <v>147297367</v>
      </c>
      <c r="E164">
        <v>1</v>
      </c>
      <c r="F164">
        <v>1</v>
      </c>
      <c r="G164">
        <v>35</v>
      </c>
      <c r="H164">
        <v>3</v>
      </c>
      <c r="I164" t="s">
        <v>752</v>
      </c>
      <c r="J164" t="s">
        <v>753</v>
      </c>
      <c r="K164" t="s">
        <v>754</v>
      </c>
      <c r="L164">
        <v>1346</v>
      </c>
      <c r="N164">
        <v>1009</v>
      </c>
      <c r="O164" t="s">
        <v>741</v>
      </c>
      <c r="P164" t="s">
        <v>741</v>
      </c>
      <c r="Q164">
        <v>1</v>
      </c>
      <c r="X164">
        <v>0.2</v>
      </c>
      <c r="Y164">
        <v>29.29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163</v>
      </c>
      <c r="AG164">
        <v>2.4000000000000004</v>
      </c>
      <c r="AH164">
        <v>2</v>
      </c>
      <c r="AI164">
        <v>150196163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ROW(Source!A175)</f>
        <v>175</v>
      </c>
      <c r="B165">
        <v>150196171</v>
      </c>
      <c r="C165">
        <v>150196168</v>
      </c>
      <c r="D165">
        <v>147282019</v>
      </c>
      <c r="E165">
        <v>35</v>
      </c>
      <c r="F165">
        <v>1</v>
      </c>
      <c r="G165">
        <v>35</v>
      </c>
      <c r="H165">
        <v>1</v>
      </c>
      <c r="I165" t="s">
        <v>727</v>
      </c>
      <c r="J165" t="s">
        <v>3</v>
      </c>
      <c r="K165" t="s">
        <v>728</v>
      </c>
      <c r="L165">
        <v>1191</v>
      </c>
      <c r="N165">
        <v>1013</v>
      </c>
      <c r="O165" t="s">
        <v>729</v>
      </c>
      <c r="P165" t="s">
        <v>729</v>
      </c>
      <c r="Q165">
        <v>1</v>
      </c>
      <c r="X165">
        <v>0.5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1</v>
      </c>
      <c r="AF165" t="s">
        <v>216</v>
      </c>
      <c r="AG165">
        <v>4</v>
      </c>
      <c r="AH165">
        <v>2</v>
      </c>
      <c r="AI165">
        <v>150196169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ROW(Source!A176)</f>
        <v>176</v>
      </c>
      <c r="B166">
        <v>150196175</v>
      </c>
      <c r="C166">
        <v>150196172</v>
      </c>
      <c r="D166">
        <v>147282019</v>
      </c>
      <c r="E166">
        <v>35</v>
      </c>
      <c r="F166">
        <v>1</v>
      </c>
      <c r="G166">
        <v>35</v>
      </c>
      <c r="H166">
        <v>1</v>
      </c>
      <c r="I166" t="s">
        <v>727</v>
      </c>
      <c r="J166" t="s">
        <v>3</v>
      </c>
      <c r="K166" t="s">
        <v>728</v>
      </c>
      <c r="L166">
        <v>1191</v>
      </c>
      <c r="N166">
        <v>1013</v>
      </c>
      <c r="O166" t="s">
        <v>729</v>
      </c>
      <c r="P166" t="s">
        <v>729</v>
      </c>
      <c r="Q166">
        <v>1</v>
      </c>
      <c r="X166">
        <v>1.76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1</v>
      </c>
      <c r="AF166" t="s">
        <v>196</v>
      </c>
      <c r="AG166">
        <v>7.04</v>
      </c>
      <c r="AH166">
        <v>2</v>
      </c>
      <c r="AI166">
        <v>150196173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ROW(Source!A177)</f>
        <v>177</v>
      </c>
      <c r="B167">
        <v>150196183</v>
      </c>
      <c r="C167">
        <v>150196176</v>
      </c>
      <c r="D167">
        <v>147282019</v>
      </c>
      <c r="E167">
        <v>35</v>
      </c>
      <c r="F167">
        <v>1</v>
      </c>
      <c r="G167">
        <v>35</v>
      </c>
      <c r="H167">
        <v>1</v>
      </c>
      <c r="I167" t="s">
        <v>727</v>
      </c>
      <c r="J167" t="s">
        <v>3</v>
      </c>
      <c r="K167" t="s">
        <v>728</v>
      </c>
      <c r="L167">
        <v>1191</v>
      </c>
      <c r="N167">
        <v>1013</v>
      </c>
      <c r="O167" t="s">
        <v>729</v>
      </c>
      <c r="P167" t="s">
        <v>729</v>
      </c>
      <c r="Q167">
        <v>1</v>
      </c>
      <c r="X167">
        <v>3.38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1</v>
      </c>
      <c r="AF167" t="s">
        <v>3</v>
      </c>
      <c r="AG167">
        <v>3.38</v>
      </c>
      <c r="AH167">
        <v>2</v>
      </c>
      <c r="AI167">
        <v>150196177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ROW(Source!A177)</f>
        <v>177</v>
      </c>
      <c r="B168">
        <v>150196184</v>
      </c>
      <c r="C168">
        <v>150196176</v>
      </c>
      <c r="D168">
        <v>147297367</v>
      </c>
      <c r="E168">
        <v>1</v>
      </c>
      <c r="F168">
        <v>1</v>
      </c>
      <c r="G168">
        <v>35</v>
      </c>
      <c r="H168">
        <v>3</v>
      </c>
      <c r="I168" t="s">
        <v>752</v>
      </c>
      <c r="J168" t="s">
        <v>753</v>
      </c>
      <c r="K168" t="s">
        <v>754</v>
      </c>
      <c r="L168">
        <v>1346</v>
      </c>
      <c r="N168">
        <v>1009</v>
      </c>
      <c r="O168" t="s">
        <v>741</v>
      </c>
      <c r="P168" t="s">
        <v>741</v>
      </c>
      <c r="Q168">
        <v>1</v>
      </c>
      <c r="X168">
        <v>0.1</v>
      </c>
      <c r="Y168">
        <v>29.29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0.1</v>
      </c>
      <c r="AH168">
        <v>2</v>
      </c>
      <c r="AI168">
        <v>150196178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ROW(Source!A177)</f>
        <v>177</v>
      </c>
      <c r="B169">
        <v>150196185</v>
      </c>
      <c r="C169">
        <v>150196176</v>
      </c>
      <c r="D169">
        <v>147286114</v>
      </c>
      <c r="E169">
        <v>35</v>
      </c>
      <c r="F169">
        <v>1</v>
      </c>
      <c r="G169">
        <v>35</v>
      </c>
      <c r="H169">
        <v>3</v>
      </c>
      <c r="I169" t="s">
        <v>777</v>
      </c>
      <c r="J169" t="s">
        <v>3</v>
      </c>
      <c r="K169" t="s">
        <v>779</v>
      </c>
      <c r="L169">
        <v>1346</v>
      </c>
      <c r="N169">
        <v>1009</v>
      </c>
      <c r="O169" t="s">
        <v>741</v>
      </c>
      <c r="P169" t="s">
        <v>741</v>
      </c>
      <c r="Q169">
        <v>1</v>
      </c>
      <c r="X169">
        <v>2.4E-2</v>
      </c>
      <c r="Y169">
        <v>108.44929999999999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2.4E-2</v>
      </c>
      <c r="AH169">
        <v>2</v>
      </c>
      <c r="AI169">
        <v>150196179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ROW(Source!A178)</f>
        <v>178</v>
      </c>
      <c r="B170">
        <v>150196215</v>
      </c>
      <c r="C170">
        <v>150196186</v>
      </c>
      <c r="D170">
        <v>147282019</v>
      </c>
      <c r="E170">
        <v>35</v>
      </c>
      <c r="F170">
        <v>1</v>
      </c>
      <c r="G170">
        <v>35</v>
      </c>
      <c r="H170">
        <v>1</v>
      </c>
      <c r="I170" t="s">
        <v>727</v>
      </c>
      <c r="J170" t="s">
        <v>3</v>
      </c>
      <c r="K170" t="s">
        <v>728</v>
      </c>
      <c r="L170">
        <v>1191</v>
      </c>
      <c r="N170">
        <v>1013</v>
      </c>
      <c r="O170" t="s">
        <v>729</v>
      </c>
      <c r="P170" t="s">
        <v>729</v>
      </c>
      <c r="Q170">
        <v>1</v>
      </c>
      <c r="X170">
        <v>84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1</v>
      </c>
      <c r="AF170" t="s">
        <v>3</v>
      </c>
      <c r="AG170">
        <v>84</v>
      </c>
      <c r="AH170">
        <v>2</v>
      </c>
      <c r="AI170">
        <v>150196187</v>
      </c>
      <c r="AJ170">
        <v>170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ROW(Source!A178)</f>
        <v>178</v>
      </c>
      <c r="B171">
        <v>150196216</v>
      </c>
      <c r="C171">
        <v>150196186</v>
      </c>
      <c r="D171">
        <v>147296592</v>
      </c>
      <c r="E171">
        <v>1</v>
      </c>
      <c r="F171">
        <v>1</v>
      </c>
      <c r="G171">
        <v>35</v>
      </c>
      <c r="H171">
        <v>3</v>
      </c>
      <c r="I171" t="s">
        <v>780</v>
      </c>
      <c r="J171" t="s">
        <v>781</v>
      </c>
      <c r="K171" t="s">
        <v>782</v>
      </c>
      <c r="L171">
        <v>1348</v>
      </c>
      <c r="N171">
        <v>1009</v>
      </c>
      <c r="O171" t="s">
        <v>737</v>
      </c>
      <c r="P171" t="s">
        <v>737</v>
      </c>
      <c r="Q171">
        <v>1000</v>
      </c>
      <c r="X171">
        <v>8.0000000000000004E-4</v>
      </c>
      <c r="Y171">
        <v>169525.77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8.0000000000000004E-4</v>
      </c>
      <c r="AH171">
        <v>2</v>
      </c>
      <c r="AI171">
        <v>150196188</v>
      </c>
      <c r="AJ171">
        <v>171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ROW(Source!A178)</f>
        <v>178</v>
      </c>
      <c r="B172">
        <v>150196217</v>
      </c>
      <c r="C172">
        <v>150196186</v>
      </c>
      <c r="D172">
        <v>147296666</v>
      </c>
      <c r="E172">
        <v>1</v>
      </c>
      <c r="F172">
        <v>1</v>
      </c>
      <c r="G172">
        <v>35</v>
      </c>
      <c r="H172">
        <v>3</v>
      </c>
      <c r="I172" t="s">
        <v>783</v>
      </c>
      <c r="J172" t="s">
        <v>784</v>
      </c>
      <c r="K172" t="s">
        <v>785</v>
      </c>
      <c r="L172">
        <v>1348</v>
      </c>
      <c r="N172">
        <v>1009</v>
      </c>
      <c r="O172" t="s">
        <v>737</v>
      </c>
      <c r="P172" t="s">
        <v>737</v>
      </c>
      <c r="Q172">
        <v>1000</v>
      </c>
      <c r="X172">
        <v>1E-4</v>
      </c>
      <c r="Y172">
        <v>252301.59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1E-4</v>
      </c>
      <c r="AH172">
        <v>2</v>
      </c>
      <c r="AI172">
        <v>150196189</v>
      </c>
      <c r="AJ172">
        <v>172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ROW(Source!A178)</f>
        <v>178</v>
      </c>
      <c r="B173">
        <v>150196218</v>
      </c>
      <c r="C173">
        <v>150196186</v>
      </c>
      <c r="D173">
        <v>147297462</v>
      </c>
      <c r="E173">
        <v>1</v>
      </c>
      <c r="F173">
        <v>1</v>
      </c>
      <c r="G173">
        <v>35</v>
      </c>
      <c r="H173">
        <v>3</v>
      </c>
      <c r="I173" t="s">
        <v>786</v>
      </c>
      <c r="J173" t="s">
        <v>787</v>
      </c>
      <c r="K173" t="s">
        <v>788</v>
      </c>
      <c r="L173">
        <v>1348</v>
      </c>
      <c r="N173">
        <v>1009</v>
      </c>
      <c r="O173" t="s">
        <v>737</v>
      </c>
      <c r="P173" t="s">
        <v>737</v>
      </c>
      <c r="Q173">
        <v>1000</v>
      </c>
      <c r="X173">
        <v>8.0000000000000004E-4</v>
      </c>
      <c r="Y173">
        <v>116329.32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8.0000000000000004E-4</v>
      </c>
      <c r="AH173">
        <v>2</v>
      </c>
      <c r="AI173">
        <v>150196190</v>
      </c>
      <c r="AJ173">
        <v>173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ROW(Source!A178)</f>
        <v>178</v>
      </c>
      <c r="B174">
        <v>150196219</v>
      </c>
      <c r="C174">
        <v>150196186</v>
      </c>
      <c r="D174">
        <v>147297828</v>
      </c>
      <c r="E174">
        <v>1</v>
      </c>
      <c r="F174">
        <v>1</v>
      </c>
      <c r="G174">
        <v>35</v>
      </c>
      <c r="H174">
        <v>3</v>
      </c>
      <c r="I174" t="s">
        <v>789</v>
      </c>
      <c r="J174" t="s">
        <v>790</v>
      </c>
      <c r="K174" t="s">
        <v>791</v>
      </c>
      <c r="L174">
        <v>1348</v>
      </c>
      <c r="N174">
        <v>1009</v>
      </c>
      <c r="O174" t="s">
        <v>737</v>
      </c>
      <c r="P174" t="s">
        <v>737</v>
      </c>
      <c r="Q174">
        <v>1000</v>
      </c>
      <c r="X174">
        <v>6.9999999999999999E-4</v>
      </c>
      <c r="Y174">
        <v>266315.90999999997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6.9999999999999999E-4</v>
      </c>
      <c r="AH174">
        <v>2</v>
      </c>
      <c r="AI174">
        <v>150196191</v>
      </c>
      <c r="AJ174">
        <v>174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ROW(Source!A178)</f>
        <v>178</v>
      </c>
      <c r="B175">
        <v>150196220</v>
      </c>
      <c r="C175">
        <v>150196186</v>
      </c>
      <c r="D175">
        <v>147297940</v>
      </c>
      <c r="E175">
        <v>1</v>
      </c>
      <c r="F175">
        <v>1</v>
      </c>
      <c r="G175">
        <v>35</v>
      </c>
      <c r="H175">
        <v>3</v>
      </c>
      <c r="I175" t="s">
        <v>792</v>
      </c>
      <c r="J175" t="s">
        <v>793</v>
      </c>
      <c r="K175" t="s">
        <v>794</v>
      </c>
      <c r="L175">
        <v>1348</v>
      </c>
      <c r="N175">
        <v>1009</v>
      </c>
      <c r="O175" t="s">
        <v>737</v>
      </c>
      <c r="P175" t="s">
        <v>737</v>
      </c>
      <c r="Q175">
        <v>1000</v>
      </c>
      <c r="X175">
        <v>6.9999999999999999E-4</v>
      </c>
      <c r="Y175">
        <v>1072565.3799999999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6.9999999999999999E-4</v>
      </c>
      <c r="AH175">
        <v>2</v>
      </c>
      <c r="AI175">
        <v>150196192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ROW(Source!A178)</f>
        <v>178</v>
      </c>
      <c r="B176">
        <v>150196221</v>
      </c>
      <c r="C176">
        <v>150196186</v>
      </c>
      <c r="D176">
        <v>147295797</v>
      </c>
      <c r="E176">
        <v>1</v>
      </c>
      <c r="F176">
        <v>1</v>
      </c>
      <c r="G176">
        <v>35</v>
      </c>
      <c r="H176">
        <v>3</v>
      </c>
      <c r="I176" t="s">
        <v>795</v>
      </c>
      <c r="J176" t="s">
        <v>796</v>
      </c>
      <c r="K176" t="s">
        <v>797</v>
      </c>
      <c r="L176">
        <v>1339</v>
      </c>
      <c r="N176">
        <v>1007</v>
      </c>
      <c r="O176" t="s">
        <v>798</v>
      </c>
      <c r="P176" t="s">
        <v>798</v>
      </c>
      <c r="Q176">
        <v>1</v>
      </c>
      <c r="X176">
        <v>1.8</v>
      </c>
      <c r="Y176">
        <v>79.62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1.8</v>
      </c>
      <c r="AH176">
        <v>2</v>
      </c>
      <c r="AI176">
        <v>150196193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ROW(Source!A178)</f>
        <v>178</v>
      </c>
      <c r="B177">
        <v>150196222</v>
      </c>
      <c r="C177">
        <v>150196186</v>
      </c>
      <c r="D177">
        <v>147295789</v>
      </c>
      <c r="E177">
        <v>1</v>
      </c>
      <c r="F177">
        <v>1</v>
      </c>
      <c r="G177">
        <v>35</v>
      </c>
      <c r="H177">
        <v>3</v>
      </c>
      <c r="I177" t="s">
        <v>799</v>
      </c>
      <c r="J177" t="s">
        <v>800</v>
      </c>
      <c r="K177" t="s">
        <v>801</v>
      </c>
      <c r="L177">
        <v>1339</v>
      </c>
      <c r="N177">
        <v>1007</v>
      </c>
      <c r="O177" t="s">
        <v>798</v>
      </c>
      <c r="P177" t="s">
        <v>798</v>
      </c>
      <c r="Q177">
        <v>1</v>
      </c>
      <c r="X177">
        <v>0.9</v>
      </c>
      <c r="Y177">
        <v>715.78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0.9</v>
      </c>
      <c r="AH177">
        <v>2</v>
      </c>
      <c r="AI177">
        <v>150196194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ROW(Source!A178)</f>
        <v>178</v>
      </c>
      <c r="B178">
        <v>150196223</v>
      </c>
      <c r="C178">
        <v>150196186</v>
      </c>
      <c r="D178">
        <v>147295833</v>
      </c>
      <c r="E178">
        <v>1</v>
      </c>
      <c r="F178">
        <v>1</v>
      </c>
      <c r="G178">
        <v>35</v>
      </c>
      <c r="H178">
        <v>3</v>
      </c>
      <c r="I178" t="s">
        <v>802</v>
      </c>
      <c r="J178" t="s">
        <v>803</v>
      </c>
      <c r="K178" t="s">
        <v>804</v>
      </c>
      <c r="L178">
        <v>1348</v>
      </c>
      <c r="N178">
        <v>1009</v>
      </c>
      <c r="O178" t="s">
        <v>737</v>
      </c>
      <c r="P178" t="s">
        <v>737</v>
      </c>
      <c r="Q178">
        <v>1000</v>
      </c>
      <c r="X178">
        <v>5.9999999999999995E-4</v>
      </c>
      <c r="Y178">
        <v>205731.7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5.9999999999999995E-4</v>
      </c>
      <c r="AH178">
        <v>2</v>
      </c>
      <c r="AI178">
        <v>150196195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ROW(Source!A178)</f>
        <v>178</v>
      </c>
      <c r="B179">
        <v>150196224</v>
      </c>
      <c r="C179">
        <v>150196186</v>
      </c>
      <c r="D179">
        <v>147295796</v>
      </c>
      <c r="E179">
        <v>1</v>
      </c>
      <c r="F179">
        <v>1</v>
      </c>
      <c r="G179">
        <v>35</v>
      </c>
      <c r="H179">
        <v>3</v>
      </c>
      <c r="I179" t="s">
        <v>805</v>
      </c>
      <c r="J179" t="s">
        <v>806</v>
      </c>
      <c r="K179" t="s">
        <v>807</v>
      </c>
      <c r="L179">
        <v>1348</v>
      </c>
      <c r="N179">
        <v>1009</v>
      </c>
      <c r="O179" t="s">
        <v>737</v>
      </c>
      <c r="P179" t="s">
        <v>737</v>
      </c>
      <c r="Q179">
        <v>1000</v>
      </c>
      <c r="X179">
        <v>1E-3</v>
      </c>
      <c r="Y179">
        <v>122462.72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1E-3</v>
      </c>
      <c r="AH179">
        <v>2</v>
      </c>
      <c r="AI179">
        <v>150196196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ROW(Source!A178)</f>
        <v>178</v>
      </c>
      <c r="B180">
        <v>150196225</v>
      </c>
      <c r="C180">
        <v>150196186</v>
      </c>
      <c r="D180">
        <v>147295979</v>
      </c>
      <c r="E180">
        <v>1</v>
      </c>
      <c r="F180">
        <v>1</v>
      </c>
      <c r="G180">
        <v>35</v>
      </c>
      <c r="H180">
        <v>3</v>
      </c>
      <c r="I180" t="s">
        <v>808</v>
      </c>
      <c r="J180" t="s">
        <v>809</v>
      </c>
      <c r="K180" t="s">
        <v>810</v>
      </c>
      <c r="L180">
        <v>1348</v>
      </c>
      <c r="N180">
        <v>1009</v>
      </c>
      <c r="O180" t="s">
        <v>737</v>
      </c>
      <c r="P180" t="s">
        <v>737</v>
      </c>
      <c r="Q180">
        <v>1000</v>
      </c>
      <c r="X180">
        <v>2.16E-3</v>
      </c>
      <c r="Y180">
        <v>114569.3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2.16E-3</v>
      </c>
      <c r="AH180">
        <v>2</v>
      </c>
      <c r="AI180">
        <v>150196197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ROW(Source!A178)</f>
        <v>178</v>
      </c>
      <c r="B181">
        <v>150196226</v>
      </c>
      <c r="C181">
        <v>150196186</v>
      </c>
      <c r="D181">
        <v>147295996</v>
      </c>
      <c r="E181">
        <v>1</v>
      </c>
      <c r="F181">
        <v>1</v>
      </c>
      <c r="G181">
        <v>35</v>
      </c>
      <c r="H181">
        <v>3</v>
      </c>
      <c r="I181" t="s">
        <v>811</v>
      </c>
      <c r="J181" t="s">
        <v>812</v>
      </c>
      <c r="K181" t="s">
        <v>813</v>
      </c>
      <c r="L181">
        <v>1348</v>
      </c>
      <c r="N181">
        <v>1009</v>
      </c>
      <c r="O181" t="s">
        <v>737</v>
      </c>
      <c r="P181" t="s">
        <v>737</v>
      </c>
      <c r="Q181">
        <v>1000</v>
      </c>
      <c r="X181">
        <v>8.0000000000000004E-4</v>
      </c>
      <c r="Y181">
        <v>86653.52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8.0000000000000004E-4</v>
      </c>
      <c r="AH181">
        <v>2</v>
      </c>
      <c r="AI181">
        <v>150196198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ROW(Source!A178)</f>
        <v>178</v>
      </c>
      <c r="B182">
        <v>150196228</v>
      </c>
      <c r="C182">
        <v>150196186</v>
      </c>
      <c r="D182">
        <v>147286125</v>
      </c>
      <c r="E182">
        <v>35</v>
      </c>
      <c r="F182">
        <v>1</v>
      </c>
      <c r="G182">
        <v>35</v>
      </c>
      <c r="H182">
        <v>3</v>
      </c>
      <c r="I182" t="s">
        <v>814</v>
      </c>
      <c r="J182" t="s">
        <v>3</v>
      </c>
      <c r="K182" t="s">
        <v>816</v>
      </c>
      <c r="L182">
        <v>1348</v>
      </c>
      <c r="N182">
        <v>1009</v>
      </c>
      <c r="O182" t="s">
        <v>737</v>
      </c>
      <c r="P182" t="s">
        <v>737</v>
      </c>
      <c r="Q182">
        <v>1000</v>
      </c>
      <c r="X182">
        <v>2.4000000000000001E-4</v>
      </c>
      <c r="Y182">
        <v>99650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2.4000000000000001E-4</v>
      </c>
      <c r="AH182">
        <v>2</v>
      </c>
      <c r="AI182">
        <v>150196199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ROW(Source!A178)</f>
        <v>178</v>
      </c>
      <c r="B183">
        <v>150196227</v>
      </c>
      <c r="C183">
        <v>150196186</v>
      </c>
      <c r="D183">
        <v>147303836</v>
      </c>
      <c r="E183">
        <v>1</v>
      </c>
      <c r="F183">
        <v>1</v>
      </c>
      <c r="G183">
        <v>35</v>
      </c>
      <c r="H183">
        <v>3</v>
      </c>
      <c r="I183" t="s">
        <v>817</v>
      </c>
      <c r="J183" t="s">
        <v>818</v>
      </c>
      <c r="K183" t="s">
        <v>819</v>
      </c>
      <c r="L183">
        <v>1348</v>
      </c>
      <c r="N183">
        <v>1009</v>
      </c>
      <c r="O183" t="s">
        <v>737</v>
      </c>
      <c r="P183" t="s">
        <v>737</v>
      </c>
      <c r="Q183">
        <v>1000</v>
      </c>
      <c r="X183">
        <v>8.9999999999999998E-4</v>
      </c>
      <c r="Y183">
        <v>101175.36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8.9999999999999998E-4</v>
      </c>
      <c r="AH183">
        <v>2</v>
      </c>
      <c r="AI183">
        <v>150196200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ROW(Source!A179)</f>
        <v>179</v>
      </c>
      <c r="B184">
        <v>150196236</v>
      </c>
      <c r="C184">
        <v>150196229</v>
      </c>
      <c r="D184">
        <v>147282019</v>
      </c>
      <c r="E184">
        <v>35</v>
      </c>
      <c r="F184">
        <v>1</v>
      </c>
      <c r="G184">
        <v>35</v>
      </c>
      <c r="H184">
        <v>1</v>
      </c>
      <c r="I184" t="s">
        <v>727</v>
      </c>
      <c r="J184" t="s">
        <v>3</v>
      </c>
      <c r="K184" t="s">
        <v>728</v>
      </c>
      <c r="L184">
        <v>1191</v>
      </c>
      <c r="N184">
        <v>1013</v>
      </c>
      <c r="O184" t="s">
        <v>729</v>
      </c>
      <c r="P184" t="s">
        <v>729</v>
      </c>
      <c r="Q184">
        <v>1</v>
      </c>
      <c r="X184">
        <v>1.22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1</v>
      </c>
      <c r="AF184" t="s">
        <v>196</v>
      </c>
      <c r="AG184">
        <v>4.88</v>
      </c>
      <c r="AH184">
        <v>2</v>
      </c>
      <c r="AI184">
        <v>150196230</v>
      </c>
      <c r="AJ184">
        <v>184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ROW(Source!A179)</f>
        <v>179</v>
      </c>
      <c r="B185">
        <v>150196237</v>
      </c>
      <c r="C185">
        <v>150196229</v>
      </c>
      <c r="D185">
        <v>147295400</v>
      </c>
      <c r="E185">
        <v>1</v>
      </c>
      <c r="F185">
        <v>1</v>
      </c>
      <c r="G185">
        <v>35</v>
      </c>
      <c r="H185">
        <v>2</v>
      </c>
      <c r="I185" t="s">
        <v>730</v>
      </c>
      <c r="J185" t="s">
        <v>731</v>
      </c>
      <c r="K185" t="s">
        <v>732</v>
      </c>
      <c r="L185">
        <v>1368</v>
      </c>
      <c r="N185">
        <v>1011</v>
      </c>
      <c r="O185" t="s">
        <v>733</v>
      </c>
      <c r="P185" t="s">
        <v>733</v>
      </c>
      <c r="Q185">
        <v>1</v>
      </c>
      <c r="X185">
        <v>7.0000000000000007E-2</v>
      </c>
      <c r="Y185">
        <v>0</v>
      </c>
      <c r="Z185">
        <v>789.86</v>
      </c>
      <c r="AA185">
        <v>515.51</v>
      </c>
      <c r="AB185">
        <v>0</v>
      </c>
      <c r="AC185">
        <v>0</v>
      </c>
      <c r="AD185">
        <v>1</v>
      </c>
      <c r="AE185">
        <v>0</v>
      </c>
      <c r="AF185" t="s">
        <v>196</v>
      </c>
      <c r="AG185">
        <v>0.28000000000000003</v>
      </c>
      <c r="AH185">
        <v>2</v>
      </c>
      <c r="AI185">
        <v>150196231</v>
      </c>
      <c r="AJ185">
        <v>185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ROW(Source!A179)</f>
        <v>179</v>
      </c>
      <c r="B186">
        <v>150196238</v>
      </c>
      <c r="C186">
        <v>150196229</v>
      </c>
      <c r="D186">
        <v>147297367</v>
      </c>
      <c r="E186">
        <v>1</v>
      </c>
      <c r="F186">
        <v>1</v>
      </c>
      <c r="G186">
        <v>35</v>
      </c>
      <c r="H186">
        <v>3</v>
      </c>
      <c r="I186" t="s">
        <v>752</v>
      </c>
      <c r="J186" t="s">
        <v>753</v>
      </c>
      <c r="K186" t="s">
        <v>754</v>
      </c>
      <c r="L186">
        <v>1346</v>
      </c>
      <c r="N186">
        <v>1009</v>
      </c>
      <c r="O186" t="s">
        <v>741</v>
      </c>
      <c r="P186" t="s">
        <v>741</v>
      </c>
      <c r="Q186">
        <v>1</v>
      </c>
      <c r="X186">
        <v>0.05</v>
      </c>
      <c r="Y186">
        <v>29.29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196</v>
      </c>
      <c r="AG186">
        <v>0.2</v>
      </c>
      <c r="AH186">
        <v>2</v>
      </c>
      <c r="AI186">
        <v>150196232</v>
      </c>
      <c r="AJ186">
        <v>186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ROW(Source!A180)</f>
        <v>180</v>
      </c>
      <c r="B187">
        <v>150196246</v>
      </c>
      <c r="C187">
        <v>150196239</v>
      </c>
      <c r="D187">
        <v>147282019</v>
      </c>
      <c r="E187">
        <v>35</v>
      </c>
      <c r="F187">
        <v>1</v>
      </c>
      <c r="G187">
        <v>35</v>
      </c>
      <c r="H187">
        <v>1</v>
      </c>
      <c r="I187" t="s">
        <v>727</v>
      </c>
      <c r="J187" t="s">
        <v>3</v>
      </c>
      <c r="K187" t="s">
        <v>728</v>
      </c>
      <c r="L187">
        <v>1191</v>
      </c>
      <c r="N187">
        <v>1013</v>
      </c>
      <c r="O187" t="s">
        <v>729</v>
      </c>
      <c r="P187" t="s">
        <v>729</v>
      </c>
      <c r="Q187">
        <v>1</v>
      </c>
      <c r="X187">
        <v>0.2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1</v>
      </c>
      <c r="AF187" t="s">
        <v>196</v>
      </c>
      <c r="AG187">
        <v>0.8</v>
      </c>
      <c r="AH187">
        <v>2</v>
      </c>
      <c r="AI187">
        <v>150196240</v>
      </c>
      <c r="AJ187">
        <v>187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ROW(Source!A180)</f>
        <v>180</v>
      </c>
      <c r="B188">
        <v>150196247</v>
      </c>
      <c r="C188">
        <v>150196239</v>
      </c>
      <c r="D188">
        <v>147295400</v>
      </c>
      <c r="E188">
        <v>1</v>
      </c>
      <c r="F188">
        <v>1</v>
      </c>
      <c r="G188">
        <v>35</v>
      </c>
      <c r="H188">
        <v>2</v>
      </c>
      <c r="I188" t="s">
        <v>730</v>
      </c>
      <c r="J188" t="s">
        <v>731</v>
      </c>
      <c r="K188" t="s">
        <v>732</v>
      </c>
      <c r="L188">
        <v>1368</v>
      </c>
      <c r="N188">
        <v>1011</v>
      </c>
      <c r="O188" t="s">
        <v>733</v>
      </c>
      <c r="P188" t="s">
        <v>733</v>
      </c>
      <c r="Q188">
        <v>1</v>
      </c>
      <c r="X188">
        <v>0.02</v>
      </c>
      <c r="Y188">
        <v>0</v>
      </c>
      <c r="Z188">
        <v>789.86</v>
      </c>
      <c r="AA188">
        <v>515.51</v>
      </c>
      <c r="AB188">
        <v>0</v>
      </c>
      <c r="AC188">
        <v>0</v>
      </c>
      <c r="AD188">
        <v>1</v>
      </c>
      <c r="AE188">
        <v>0</v>
      </c>
      <c r="AF188" t="s">
        <v>196</v>
      </c>
      <c r="AG188">
        <v>0.08</v>
      </c>
      <c r="AH188">
        <v>2</v>
      </c>
      <c r="AI188">
        <v>150196241</v>
      </c>
      <c r="AJ188">
        <v>188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ROW(Source!A180)</f>
        <v>180</v>
      </c>
      <c r="B189">
        <v>150196248</v>
      </c>
      <c r="C189">
        <v>150196239</v>
      </c>
      <c r="D189">
        <v>147297367</v>
      </c>
      <c r="E189">
        <v>1</v>
      </c>
      <c r="F189">
        <v>1</v>
      </c>
      <c r="G189">
        <v>35</v>
      </c>
      <c r="H189">
        <v>3</v>
      </c>
      <c r="I189" t="s">
        <v>752</v>
      </c>
      <c r="J189" t="s">
        <v>753</v>
      </c>
      <c r="K189" t="s">
        <v>754</v>
      </c>
      <c r="L189">
        <v>1346</v>
      </c>
      <c r="N189">
        <v>1009</v>
      </c>
      <c r="O189" t="s">
        <v>741</v>
      </c>
      <c r="P189" t="s">
        <v>741</v>
      </c>
      <c r="Q189">
        <v>1</v>
      </c>
      <c r="X189">
        <v>1.4999999999999999E-2</v>
      </c>
      <c r="Y189">
        <v>29.29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196</v>
      </c>
      <c r="AG189">
        <v>0.06</v>
      </c>
      <c r="AH189">
        <v>2</v>
      </c>
      <c r="AI189">
        <v>150196242</v>
      </c>
      <c r="AJ189">
        <v>189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ROW(Source!A250)</f>
        <v>250</v>
      </c>
      <c r="B190">
        <v>150196260</v>
      </c>
      <c r="C190">
        <v>150196249</v>
      </c>
      <c r="D190">
        <v>147282019</v>
      </c>
      <c r="E190">
        <v>35</v>
      </c>
      <c r="F190">
        <v>1</v>
      </c>
      <c r="G190">
        <v>35</v>
      </c>
      <c r="H190">
        <v>1</v>
      </c>
      <c r="I190" t="s">
        <v>727</v>
      </c>
      <c r="J190" t="s">
        <v>3</v>
      </c>
      <c r="K190" t="s">
        <v>728</v>
      </c>
      <c r="L190">
        <v>1191</v>
      </c>
      <c r="N190">
        <v>1013</v>
      </c>
      <c r="O190" t="s">
        <v>729</v>
      </c>
      <c r="P190" t="s">
        <v>729</v>
      </c>
      <c r="Q190">
        <v>1</v>
      </c>
      <c r="X190">
        <v>0.22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1</v>
      </c>
      <c r="AF190" t="s">
        <v>3</v>
      </c>
      <c r="AG190">
        <v>0.22</v>
      </c>
      <c r="AH190">
        <v>2</v>
      </c>
      <c r="AI190">
        <v>150196250</v>
      </c>
      <c r="AJ190">
        <v>190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ROW(Source!A250)</f>
        <v>250</v>
      </c>
      <c r="B191">
        <v>150196261</v>
      </c>
      <c r="C191">
        <v>150196249</v>
      </c>
      <c r="D191">
        <v>147297319</v>
      </c>
      <c r="E191">
        <v>1</v>
      </c>
      <c r="F191">
        <v>1</v>
      </c>
      <c r="G191">
        <v>35</v>
      </c>
      <c r="H191">
        <v>3</v>
      </c>
      <c r="I191" t="s">
        <v>738</v>
      </c>
      <c r="J191" t="s">
        <v>739</v>
      </c>
      <c r="K191" t="s">
        <v>740</v>
      </c>
      <c r="L191">
        <v>1346</v>
      </c>
      <c r="N191">
        <v>1009</v>
      </c>
      <c r="O191" t="s">
        <v>741</v>
      </c>
      <c r="P191" t="s">
        <v>741</v>
      </c>
      <c r="Q191">
        <v>1</v>
      </c>
      <c r="X191">
        <v>5.0000000000000001E-4</v>
      </c>
      <c r="Y191">
        <v>412.97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5.0000000000000001E-4</v>
      </c>
      <c r="AH191">
        <v>2</v>
      </c>
      <c r="AI191">
        <v>150196251</v>
      </c>
      <c r="AJ191">
        <v>191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ROW(Source!A250)</f>
        <v>250</v>
      </c>
      <c r="B192">
        <v>150196262</v>
      </c>
      <c r="C192">
        <v>150196249</v>
      </c>
      <c r="D192">
        <v>147297361</v>
      </c>
      <c r="E192">
        <v>1</v>
      </c>
      <c r="F192">
        <v>1</v>
      </c>
      <c r="G192">
        <v>35</v>
      </c>
      <c r="H192">
        <v>3</v>
      </c>
      <c r="I192" t="s">
        <v>748</v>
      </c>
      <c r="J192" t="s">
        <v>749</v>
      </c>
      <c r="K192" t="s">
        <v>750</v>
      </c>
      <c r="L192">
        <v>1327</v>
      </c>
      <c r="N192">
        <v>1005</v>
      </c>
      <c r="O192" t="s">
        <v>751</v>
      </c>
      <c r="P192" t="s">
        <v>751</v>
      </c>
      <c r="Q192">
        <v>1</v>
      </c>
      <c r="X192">
        <v>0.1</v>
      </c>
      <c r="Y192">
        <v>48.08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0.1</v>
      </c>
      <c r="AH192">
        <v>2</v>
      </c>
      <c r="AI192">
        <v>150196252</v>
      </c>
      <c r="AJ192">
        <v>192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ROW(Source!A250)</f>
        <v>250</v>
      </c>
      <c r="B193">
        <v>150196263</v>
      </c>
      <c r="C193">
        <v>150196249</v>
      </c>
      <c r="D193">
        <v>147297367</v>
      </c>
      <c r="E193">
        <v>1</v>
      </c>
      <c r="F193">
        <v>1</v>
      </c>
      <c r="G193">
        <v>35</v>
      </c>
      <c r="H193">
        <v>3</v>
      </c>
      <c r="I193" t="s">
        <v>752</v>
      </c>
      <c r="J193" t="s">
        <v>753</v>
      </c>
      <c r="K193" t="s">
        <v>754</v>
      </c>
      <c r="L193">
        <v>1346</v>
      </c>
      <c r="N193">
        <v>1009</v>
      </c>
      <c r="O193" t="s">
        <v>741</v>
      </c>
      <c r="P193" t="s">
        <v>741</v>
      </c>
      <c r="Q193">
        <v>1</v>
      </c>
      <c r="X193">
        <v>0.05</v>
      </c>
      <c r="Y193">
        <v>29.29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0.05</v>
      </c>
      <c r="AH193">
        <v>2</v>
      </c>
      <c r="AI193">
        <v>150196253</v>
      </c>
      <c r="AJ193">
        <v>193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ROW(Source!A250)</f>
        <v>250</v>
      </c>
      <c r="B194">
        <v>150196264</v>
      </c>
      <c r="C194">
        <v>150196249</v>
      </c>
      <c r="D194">
        <v>147297930</v>
      </c>
      <c r="E194">
        <v>1</v>
      </c>
      <c r="F194">
        <v>1</v>
      </c>
      <c r="G194">
        <v>35</v>
      </c>
      <c r="H194">
        <v>3</v>
      </c>
      <c r="I194" t="s">
        <v>762</v>
      </c>
      <c r="J194" t="s">
        <v>763</v>
      </c>
      <c r="K194" t="s">
        <v>764</v>
      </c>
      <c r="L194">
        <v>1327</v>
      </c>
      <c r="N194">
        <v>1005</v>
      </c>
      <c r="O194" t="s">
        <v>751</v>
      </c>
      <c r="P194" t="s">
        <v>751</v>
      </c>
      <c r="Q194">
        <v>1</v>
      </c>
      <c r="X194">
        <v>0.01</v>
      </c>
      <c r="Y194">
        <v>429.34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0.01</v>
      </c>
      <c r="AH194">
        <v>2</v>
      </c>
      <c r="AI194">
        <v>150196254</v>
      </c>
      <c r="AJ194">
        <v>194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ROW(Source!A251)</f>
        <v>251</v>
      </c>
      <c r="B195">
        <v>150196272</v>
      </c>
      <c r="C195">
        <v>150196265</v>
      </c>
      <c r="D195">
        <v>147282019</v>
      </c>
      <c r="E195">
        <v>35</v>
      </c>
      <c r="F195">
        <v>1</v>
      </c>
      <c r="G195">
        <v>35</v>
      </c>
      <c r="H195">
        <v>1</v>
      </c>
      <c r="I195" t="s">
        <v>727</v>
      </c>
      <c r="J195" t="s">
        <v>3</v>
      </c>
      <c r="K195" t="s">
        <v>728</v>
      </c>
      <c r="L195">
        <v>1191</v>
      </c>
      <c r="N195">
        <v>1013</v>
      </c>
      <c r="O195" t="s">
        <v>729</v>
      </c>
      <c r="P195" t="s">
        <v>729</v>
      </c>
      <c r="Q195">
        <v>1</v>
      </c>
      <c r="X195">
        <v>0.11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1</v>
      </c>
      <c r="AF195" t="s">
        <v>33</v>
      </c>
      <c r="AG195">
        <v>1.21</v>
      </c>
      <c r="AH195">
        <v>2</v>
      </c>
      <c r="AI195">
        <v>150196266</v>
      </c>
      <c r="AJ195">
        <v>195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ROW(Source!A251)</f>
        <v>251</v>
      </c>
      <c r="B196">
        <v>150196273</v>
      </c>
      <c r="C196">
        <v>150196265</v>
      </c>
      <c r="D196">
        <v>147297361</v>
      </c>
      <c r="E196">
        <v>1</v>
      </c>
      <c r="F196">
        <v>1</v>
      </c>
      <c r="G196">
        <v>35</v>
      </c>
      <c r="H196">
        <v>3</v>
      </c>
      <c r="I196" t="s">
        <v>748</v>
      </c>
      <c r="J196" t="s">
        <v>749</v>
      </c>
      <c r="K196" t="s">
        <v>750</v>
      </c>
      <c r="L196">
        <v>1327</v>
      </c>
      <c r="N196">
        <v>1005</v>
      </c>
      <c r="O196" t="s">
        <v>751</v>
      </c>
      <c r="P196" t="s">
        <v>751</v>
      </c>
      <c r="Q196">
        <v>1</v>
      </c>
      <c r="X196">
        <v>0.1</v>
      </c>
      <c r="Y196">
        <v>48.08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33</v>
      </c>
      <c r="AG196">
        <v>1.1000000000000001</v>
      </c>
      <c r="AH196">
        <v>2</v>
      </c>
      <c r="AI196">
        <v>150196267</v>
      </c>
      <c r="AJ196">
        <v>196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ROW(Source!A251)</f>
        <v>251</v>
      </c>
      <c r="B197">
        <v>150196274</v>
      </c>
      <c r="C197">
        <v>150196265</v>
      </c>
      <c r="D197">
        <v>147297367</v>
      </c>
      <c r="E197">
        <v>1</v>
      </c>
      <c r="F197">
        <v>1</v>
      </c>
      <c r="G197">
        <v>35</v>
      </c>
      <c r="H197">
        <v>3</v>
      </c>
      <c r="I197" t="s">
        <v>752</v>
      </c>
      <c r="J197" t="s">
        <v>753</v>
      </c>
      <c r="K197" t="s">
        <v>754</v>
      </c>
      <c r="L197">
        <v>1346</v>
      </c>
      <c r="N197">
        <v>1009</v>
      </c>
      <c r="O197" t="s">
        <v>741</v>
      </c>
      <c r="P197" t="s">
        <v>741</v>
      </c>
      <c r="Q197">
        <v>1</v>
      </c>
      <c r="X197">
        <v>0.05</v>
      </c>
      <c r="Y197">
        <v>29.29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33</v>
      </c>
      <c r="AG197">
        <v>0.55000000000000004</v>
      </c>
      <c r="AH197">
        <v>2</v>
      </c>
      <c r="AI197">
        <v>150196268</v>
      </c>
      <c r="AJ197">
        <v>197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ROW(Source!A252)</f>
        <v>252</v>
      </c>
      <c r="B198">
        <v>150196282</v>
      </c>
      <c r="C198">
        <v>150196275</v>
      </c>
      <c r="D198">
        <v>147282019</v>
      </c>
      <c r="E198">
        <v>35</v>
      </c>
      <c r="F198">
        <v>1</v>
      </c>
      <c r="G198">
        <v>35</v>
      </c>
      <c r="H198">
        <v>1</v>
      </c>
      <c r="I198" t="s">
        <v>727</v>
      </c>
      <c r="J198" t="s">
        <v>3</v>
      </c>
      <c r="K198" t="s">
        <v>728</v>
      </c>
      <c r="L198">
        <v>1191</v>
      </c>
      <c r="N198">
        <v>1013</v>
      </c>
      <c r="O198" t="s">
        <v>729</v>
      </c>
      <c r="P198" t="s">
        <v>729</v>
      </c>
      <c r="Q198">
        <v>1</v>
      </c>
      <c r="X198">
        <v>0.3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1</v>
      </c>
      <c r="AF198" t="s">
        <v>3</v>
      </c>
      <c r="AG198">
        <v>0.3</v>
      </c>
      <c r="AH198">
        <v>2</v>
      </c>
      <c r="AI198">
        <v>150196276</v>
      </c>
      <c r="AJ198">
        <v>198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ROW(Source!A252)</f>
        <v>252</v>
      </c>
      <c r="B199">
        <v>150196283</v>
      </c>
      <c r="C199">
        <v>150196275</v>
      </c>
      <c r="D199">
        <v>147297367</v>
      </c>
      <c r="E199">
        <v>1</v>
      </c>
      <c r="F199">
        <v>1</v>
      </c>
      <c r="G199">
        <v>35</v>
      </c>
      <c r="H199">
        <v>3</v>
      </c>
      <c r="I199" t="s">
        <v>752</v>
      </c>
      <c r="J199" t="s">
        <v>753</v>
      </c>
      <c r="K199" t="s">
        <v>754</v>
      </c>
      <c r="L199">
        <v>1346</v>
      </c>
      <c r="N199">
        <v>1009</v>
      </c>
      <c r="O199" t="s">
        <v>741</v>
      </c>
      <c r="P199" t="s">
        <v>741</v>
      </c>
      <c r="Q199">
        <v>1</v>
      </c>
      <c r="X199">
        <v>3.0000000000000001E-3</v>
      </c>
      <c r="Y199">
        <v>29.29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3.0000000000000001E-3</v>
      </c>
      <c r="AH199">
        <v>2</v>
      </c>
      <c r="AI199">
        <v>150196277</v>
      </c>
      <c r="AJ199">
        <v>199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ROW(Source!A252)</f>
        <v>252</v>
      </c>
      <c r="B200">
        <v>150196284</v>
      </c>
      <c r="C200">
        <v>150196275</v>
      </c>
      <c r="D200">
        <v>147295794</v>
      </c>
      <c r="E200">
        <v>1</v>
      </c>
      <c r="F200">
        <v>1</v>
      </c>
      <c r="G200">
        <v>35</v>
      </c>
      <c r="H200">
        <v>3</v>
      </c>
      <c r="I200" t="s">
        <v>755</v>
      </c>
      <c r="J200" t="s">
        <v>756</v>
      </c>
      <c r="K200" t="s">
        <v>757</v>
      </c>
      <c r="L200">
        <v>1296</v>
      </c>
      <c r="N200">
        <v>1002</v>
      </c>
      <c r="O200" t="s">
        <v>758</v>
      </c>
      <c r="P200" t="s">
        <v>758</v>
      </c>
      <c r="Q200">
        <v>1</v>
      </c>
      <c r="X200">
        <v>3.0000000000000001E-3</v>
      </c>
      <c r="Y200">
        <v>13856.59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3.0000000000000001E-3</v>
      </c>
      <c r="AH200">
        <v>2</v>
      </c>
      <c r="AI200">
        <v>150196278</v>
      </c>
      <c r="AJ200">
        <v>200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ROW(Source!A253)</f>
        <v>253</v>
      </c>
      <c r="B201">
        <v>150196290</v>
      </c>
      <c r="C201">
        <v>150196285</v>
      </c>
      <c r="D201">
        <v>147282019</v>
      </c>
      <c r="E201">
        <v>35</v>
      </c>
      <c r="F201">
        <v>1</v>
      </c>
      <c r="G201">
        <v>35</v>
      </c>
      <c r="H201">
        <v>1</v>
      </c>
      <c r="I201" t="s">
        <v>727</v>
      </c>
      <c r="J201" t="s">
        <v>3</v>
      </c>
      <c r="K201" t="s">
        <v>728</v>
      </c>
      <c r="L201">
        <v>1191</v>
      </c>
      <c r="N201">
        <v>1013</v>
      </c>
      <c r="O201" t="s">
        <v>729</v>
      </c>
      <c r="P201" t="s">
        <v>729</v>
      </c>
      <c r="Q201">
        <v>1</v>
      </c>
      <c r="X201">
        <v>0.16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1</v>
      </c>
      <c r="AF201" t="s">
        <v>3</v>
      </c>
      <c r="AG201">
        <v>0.16</v>
      </c>
      <c r="AH201">
        <v>2</v>
      </c>
      <c r="AI201">
        <v>150196286</v>
      </c>
      <c r="AJ201">
        <v>201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ROW(Source!A253)</f>
        <v>253</v>
      </c>
      <c r="B202">
        <v>150196291</v>
      </c>
      <c r="C202">
        <v>150196285</v>
      </c>
      <c r="D202">
        <v>147297367</v>
      </c>
      <c r="E202">
        <v>1</v>
      </c>
      <c r="F202">
        <v>1</v>
      </c>
      <c r="G202">
        <v>35</v>
      </c>
      <c r="H202">
        <v>3</v>
      </c>
      <c r="I202" t="s">
        <v>752</v>
      </c>
      <c r="J202" t="s">
        <v>753</v>
      </c>
      <c r="K202" t="s">
        <v>754</v>
      </c>
      <c r="L202">
        <v>1346</v>
      </c>
      <c r="N202">
        <v>1009</v>
      </c>
      <c r="O202" t="s">
        <v>741</v>
      </c>
      <c r="P202" t="s">
        <v>741</v>
      </c>
      <c r="Q202">
        <v>1</v>
      </c>
      <c r="X202">
        <v>2E-3</v>
      </c>
      <c r="Y202">
        <v>29.29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2E-3</v>
      </c>
      <c r="AH202">
        <v>2</v>
      </c>
      <c r="AI202">
        <v>150196287</v>
      </c>
      <c r="AJ202">
        <v>202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ROW(Source!A254)</f>
        <v>254</v>
      </c>
      <c r="B203">
        <v>150196295</v>
      </c>
      <c r="C203">
        <v>150196292</v>
      </c>
      <c r="D203">
        <v>147282019</v>
      </c>
      <c r="E203">
        <v>35</v>
      </c>
      <c r="F203">
        <v>1</v>
      </c>
      <c r="G203">
        <v>35</v>
      </c>
      <c r="H203">
        <v>1</v>
      </c>
      <c r="I203" t="s">
        <v>727</v>
      </c>
      <c r="J203" t="s">
        <v>3</v>
      </c>
      <c r="K203" t="s">
        <v>728</v>
      </c>
      <c r="L203">
        <v>1191</v>
      </c>
      <c r="N203">
        <v>1013</v>
      </c>
      <c r="O203" t="s">
        <v>729</v>
      </c>
      <c r="P203" t="s">
        <v>729</v>
      </c>
      <c r="Q203">
        <v>1</v>
      </c>
      <c r="X203">
        <v>0.22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1</v>
      </c>
      <c r="AF203" t="s">
        <v>3</v>
      </c>
      <c r="AG203">
        <v>0.22</v>
      </c>
      <c r="AH203">
        <v>2</v>
      </c>
      <c r="AI203">
        <v>150196293</v>
      </c>
      <c r="AJ203">
        <v>203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ROW(Source!A255)</f>
        <v>255</v>
      </c>
      <c r="B204">
        <v>150196307</v>
      </c>
      <c r="C204">
        <v>150196296</v>
      </c>
      <c r="D204">
        <v>147282019</v>
      </c>
      <c r="E204">
        <v>35</v>
      </c>
      <c r="F204">
        <v>1</v>
      </c>
      <c r="G204">
        <v>35</v>
      </c>
      <c r="H204">
        <v>1</v>
      </c>
      <c r="I204" t="s">
        <v>727</v>
      </c>
      <c r="J204" t="s">
        <v>3</v>
      </c>
      <c r="K204" t="s">
        <v>728</v>
      </c>
      <c r="L204">
        <v>1191</v>
      </c>
      <c r="N204">
        <v>1013</v>
      </c>
      <c r="O204" t="s">
        <v>729</v>
      </c>
      <c r="P204" t="s">
        <v>729</v>
      </c>
      <c r="Q204">
        <v>1</v>
      </c>
      <c r="X204">
        <v>0.44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1</v>
      </c>
      <c r="AF204" t="s">
        <v>3</v>
      </c>
      <c r="AG204">
        <v>0.44</v>
      </c>
      <c r="AH204">
        <v>2</v>
      </c>
      <c r="AI204">
        <v>150196297</v>
      </c>
      <c r="AJ204">
        <v>204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ROW(Source!A255)</f>
        <v>255</v>
      </c>
      <c r="B205">
        <v>150196308</v>
      </c>
      <c r="C205">
        <v>150196296</v>
      </c>
      <c r="D205">
        <v>147297318</v>
      </c>
      <c r="E205">
        <v>1</v>
      </c>
      <c r="F205">
        <v>1</v>
      </c>
      <c r="G205">
        <v>35</v>
      </c>
      <c r="H205">
        <v>3</v>
      </c>
      <c r="I205" t="s">
        <v>759</v>
      </c>
      <c r="J205" t="s">
        <v>760</v>
      </c>
      <c r="K205" t="s">
        <v>761</v>
      </c>
      <c r="L205">
        <v>1346</v>
      </c>
      <c r="N205">
        <v>1009</v>
      </c>
      <c r="O205" t="s">
        <v>741</v>
      </c>
      <c r="P205" t="s">
        <v>741</v>
      </c>
      <c r="Q205">
        <v>1</v>
      </c>
      <c r="X205">
        <v>1E-3</v>
      </c>
      <c r="Y205">
        <v>471.7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1E-3</v>
      </c>
      <c r="AH205">
        <v>2</v>
      </c>
      <c r="AI205">
        <v>150196298</v>
      </c>
      <c r="AJ205">
        <v>205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ROW(Source!A255)</f>
        <v>255</v>
      </c>
      <c r="B206">
        <v>150196309</v>
      </c>
      <c r="C206">
        <v>150196296</v>
      </c>
      <c r="D206">
        <v>147297361</v>
      </c>
      <c r="E206">
        <v>1</v>
      </c>
      <c r="F206">
        <v>1</v>
      </c>
      <c r="G206">
        <v>35</v>
      </c>
      <c r="H206">
        <v>3</v>
      </c>
      <c r="I206" t="s">
        <v>748</v>
      </c>
      <c r="J206" t="s">
        <v>749</v>
      </c>
      <c r="K206" t="s">
        <v>750</v>
      </c>
      <c r="L206">
        <v>1327</v>
      </c>
      <c r="N206">
        <v>1005</v>
      </c>
      <c r="O206" t="s">
        <v>751</v>
      </c>
      <c r="P206" t="s">
        <v>751</v>
      </c>
      <c r="Q206">
        <v>1</v>
      </c>
      <c r="X206">
        <v>2E-3</v>
      </c>
      <c r="Y206">
        <v>48.08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2E-3</v>
      </c>
      <c r="AH206">
        <v>2</v>
      </c>
      <c r="AI206">
        <v>150196299</v>
      </c>
      <c r="AJ206">
        <v>206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ROW(Source!A255)</f>
        <v>255</v>
      </c>
      <c r="B207">
        <v>150196310</v>
      </c>
      <c r="C207">
        <v>150196296</v>
      </c>
      <c r="D207">
        <v>147297362</v>
      </c>
      <c r="E207">
        <v>1</v>
      </c>
      <c r="F207">
        <v>1</v>
      </c>
      <c r="G207">
        <v>35</v>
      </c>
      <c r="H207">
        <v>3</v>
      </c>
      <c r="I207" t="s">
        <v>820</v>
      </c>
      <c r="J207" t="s">
        <v>821</v>
      </c>
      <c r="K207" t="s">
        <v>822</v>
      </c>
      <c r="L207">
        <v>1346</v>
      </c>
      <c r="N207">
        <v>1009</v>
      </c>
      <c r="O207" t="s">
        <v>741</v>
      </c>
      <c r="P207" t="s">
        <v>741</v>
      </c>
      <c r="Q207">
        <v>1</v>
      </c>
      <c r="X207">
        <v>1E-3</v>
      </c>
      <c r="Y207">
        <v>430.29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1E-3</v>
      </c>
      <c r="AH207">
        <v>2</v>
      </c>
      <c r="AI207">
        <v>150196300</v>
      </c>
      <c r="AJ207">
        <v>207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ROW(Source!A255)</f>
        <v>255</v>
      </c>
      <c r="B208">
        <v>150196311</v>
      </c>
      <c r="C208">
        <v>150196296</v>
      </c>
      <c r="D208">
        <v>147306103</v>
      </c>
      <c r="E208">
        <v>1</v>
      </c>
      <c r="F208">
        <v>1</v>
      </c>
      <c r="G208">
        <v>35</v>
      </c>
      <c r="H208">
        <v>3</v>
      </c>
      <c r="I208" t="s">
        <v>823</v>
      </c>
      <c r="J208" t="s">
        <v>824</v>
      </c>
      <c r="K208" t="s">
        <v>825</v>
      </c>
      <c r="L208">
        <v>1296</v>
      </c>
      <c r="N208">
        <v>1002</v>
      </c>
      <c r="O208" t="s">
        <v>758</v>
      </c>
      <c r="P208" t="s">
        <v>758</v>
      </c>
      <c r="Q208">
        <v>1</v>
      </c>
      <c r="X208">
        <v>1E-3</v>
      </c>
      <c r="Y208">
        <v>2040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1E-3</v>
      </c>
      <c r="AH208">
        <v>2</v>
      </c>
      <c r="AI208">
        <v>150196301</v>
      </c>
      <c r="AJ208">
        <v>208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ROW(Source!A256)</f>
        <v>256</v>
      </c>
      <c r="B209">
        <v>150196321</v>
      </c>
      <c r="C209">
        <v>150196312</v>
      </c>
      <c r="D209">
        <v>147282019</v>
      </c>
      <c r="E209">
        <v>35</v>
      </c>
      <c r="F209">
        <v>1</v>
      </c>
      <c r="G209">
        <v>35</v>
      </c>
      <c r="H209">
        <v>1</v>
      </c>
      <c r="I209" t="s">
        <v>727</v>
      </c>
      <c r="J209" t="s">
        <v>3</v>
      </c>
      <c r="K209" t="s">
        <v>728</v>
      </c>
      <c r="L209">
        <v>1191</v>
      </c>
      <c r="N209">
        <v>1013</v>
      </c>
      <c r="O209" t="s">
        <v>729</v>
      </c>
      <c r="P209" t="s">
        <v>729</v>
      </c>
      <c r="Q209">
        <v>1</v>
      </c>
      <c r="X209">
        <v>0.22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1</v>
      </c>
      <c r="AF209" t="s">
        <v>22</v>
      </c>
      <c r="AG209">
        <v>0.154</v>
      </c>
      <c r="AH209">
        <v>2</v>
      </c>
      <c r="AI209">
        <v>150196313</v>
      </c>
      <c r="AJ209">
        <v>209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ROW(Source!A256)</f>
        <v>256</v>
      </c>
      <c r="B210">
        <v>150196322</v>
      </c>
      <c r="C210">
        <v>150196312</v>
      </c>
      <c r="D210">
        <v>147295400</v>
      </c>
      <c r="E210">
        <v>1</v>
      </c>
      <c r="F210">
        <v>1</v>
      </c>
      <c r="G210">
        <v>35</v>
      </c>
      <c r="H210">
        <v>2</v>
      </c>
      <c r="I210" t="s">
        <v>730</v>
      </c>
      <c r="J210" t="s">
        <v>731</v>
      </c>
      <c r="K210" t="s">
        <v>732</v>
      </c>
      <c r="L210">
        <v>1368</v>
      </c>
      <c r="N210">
        <v>1011</v>
      </c>
      <c r="O210" t="s">
        <v>733</v>
      </c>
      <c r="P210" t="s">
        <v>733</v>
      </c>
      <c r="Q210">
        <v>1</v>
      </c>
      <c r="X210">
        <v>0.01</v>
      </c>
      <c r="Y210">
        <v>0</v>
      </c>
      <c r="Z210">
        <v>789.86</v>
      </c>
      <c r="AA210">
        <v>515.51</v>
      </c>
      <c r="AB210">
        <v>0</v>
      </c>
      <c r="AC210">
        <v>0</v>
      </c>
      <c r="AD210">
        <v>1</v>
      </c>
      <c r="AE210">
        <v>0</v>
      </c>
      <c r="AF210" t="s">
        <v>22</v>
      </c>
      <c r="AG210">
        <v>6.9999999999999993E-3</v>
      </c>
      <c r="AH210">
        <v>2</v>
      </c>
      <c r="AI210">
        <v>150196314</v>
      </c>
      <c r="AJ210">
        <v>210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ROW(Source!A256)</f>
        <v>256</v>
      </c>
      <c r="B211">
        <v>150196323</v>
      </c>
      <c r="C211">
        <v>150196312</v>
      </c>
      <c r="D211">
        <v>147297318</v>
      </c>
      <c r="E211">
        <v>1</v>
      </c>
      <c r="F211">
        <v>1</v>
      </c>
      <c r="G211">
        <v>35</v>
      </c>
      <c r="H211">
        <v>3</v>
      </c>
      <c r="I211" t="s">
        <v>759</v>
      </c>
      <c r="J211" t="s">
        <v>760</v>
      </c>
      <c r="K211" t="s">
        <v>761</v>
      </c>
      <c r="L211">
        <v>1346</v>
      </c>
      <c r="N211">
        <v>1009</v>
      </c>
      <c r="O211" t="s">
        <v>741</v>
      </c>
      <c r="P211" t="s">
        <v>741</v>
      </c>
      <c r="Q211">
        <v>1</v>
      </c>
      <c r="X211">
        <v>2.0000000000000002E-5</v>
      </c>
      <c r="Y211">
        <v>471.7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21</v>
      </c>
      <c r="AG211">
        <v>2.0000000000000002E-5</v>
      </c>
      <c r="AH211">
        <v>2</v>
      </c>
      <c r="AI211">
        <v>150196315</v>
      </c>
      <c r="AJ211">
        <v>211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ROW(Source!A256)</f>
        <v>256</v>
      </c>
      <c r="B212">
        <v>150196324</v>
      </c>
      <c r="C212">
        <v>150196312</v>
      </c>
      <c r="D212">
        <v>147297361</v>
      </c>
      <c r="E212">
        <v>1</v>
      </c>
      <c r="F212">
        <v>1</v>
      </c>
      <c r="G212">
        <v>35</v>
      </c>
      <c r="H212">
        <v>3</v>
      </c>
      <c r="I212" t="s">
        <v>748</v>
      </c>
      <c r="J212" t="s">
        <v>749</v>
      </c>
      <c r="K212" t="s">
        <v>750</v>
      </c>
      <c r="L212">
        <v>1327</v>
      </c>
      <c r="N212">
        <v>1005</v>
      </c>
      <c r="O212" t="s">
        <v>751</v>
      </c>
      <c r="P212" t="s">
        <v>751</v>
      </c>
      <c r="Q212">
        <v>1</v>
      </c>
      <c r="X212">
        <v>0.01</v>
      </c>
      <c r="Y212">
        <v>48.08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21</v>
      </c>
      <c r="AG212">
        <v>0.01</v>
      </c>
      <c r="AH212">
        <v>2</v>
      </c>
      <c r="AI212">
        <v>150196316</v>
      </c>
      <c r="AJ212">
        <v>212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ROW(Source!A257)</f>
        <v>257</v>
      </c>
      <c r="B213">
        <v>150196334</v>
      </c>
      <c r="C213">
        <v>150196325</v>
      </c>
      <c r="D213">
        <v>147282019</v>
      </c>
      <c r="E213">
        <v>35</v>
      </c>
      <c r="F213">
        <v>1</v>
      </c>
      <c r="G213">
        <v>35</v>
      </c>
      <c r="H213">
        <v>1</v>
      </c>
      <c r="I213" t="s">
        <v>727</v>
      </c>
      <c r="J213" t="s">
        <v>3</v>
      </c>
      <c r="K213" t="s">
        <v>728</v>
      </c>
      <c r="L213">
        <v>1191</v>
      </c>
      <c r="N213">
        <v>1013</v>
      </c>
      <c r="O213" t="s">
        <v>729</v>
      </c>
      <c r="P213" t="s">
        <v>729</v>
      </c>
      <c r="Q213">
        <v>1</v>
      </c>
      <c r="X213">
        <v>0.08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1</v>
      </c>
      <c r="AF213" t="s">
        <v>67</v>
      </c>
      <c r="AG213">
        <v>0.06</v>
      </c>
      <c r="AH213">
        <v>2</v>
      </c>
      <c r="AI213">
        <v>150196326</v>
      </c>
      <c r="AJ213">
        <v>213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ROW(Source!A257)</f>
        <v>257</v>
      </c>
      <c r="B214">
        <v>150196335</v>
      </c>
      <c r="C214">
        <v>150196325</v>
      </c>
      <c r="D214">
        <v>147295400</v>
      </c>
      <c r="E214">
        <v>1</v>
      </c>
      <c r="F214">
        <v>1</v>
      </c>
      <c r="G214">
        <v>35</v>
      </c>
      <c r="H214">
        <v>2</v>
      </c>
      <c r="I214" t="s">
        <v>730</v>
      </c>
      <c r="J214" t="s">
        <v>731</v>
      </c>
      <c r="K214" t="s">
        <v>732</v>
      </c>
      <c r="L214">
        <v>1368</v>
      </c>
      <c r="N214">
        <v>1011</v>
      </c>
      <c r="O214" t="s">
        <v>733</v>
      </c>
      <c r="P214" t="s">
        <v>733</v>
      </c>
      <c r="Q214">
        <v>1</v>
      </c>
      <c r="X214">
        <v>4.0000000000000001E-3</v>
      </c>
      <c r="Y214">
        <v>0</v>
      </c>
      <c r="Z214">
        <v>789.86</v>
      </c>
      <c r="AA214">
        <v>515.51</v>
      </c>
      <c r="AB214">
        <v>0</v>
      </c>
      <c r="AC214">
        <v>0</v>
      </c>
      <c r="AD214">
        <v>1</v>
      </c>
      <c r="AE214">
        <v>0</v>
      </c>
      <c r="AF214" t="s">
        <v>67</v>
      </c>
      <c r="AG214">
        <v>3.0000000000000001E-3</v>
      </c>
      <c r="AH214">
        <v>2</v>
      </c>
      <c r="AI214">
        <v>150196327</v>
      </c>
      <c r="AJ214">
        <v>214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ROW(Source!A257)</f>
        <v>257</v>
      </c>
      <c r="B215">
        <v>150196336</v>
      </c>
      <c r="C215">
        <v>150196325</v>
      </c>
      <c r="D215">
        <v>147297318</v>
      </c>
      <c r="E215">
        <v>1</v>
      </c>
      <c r="F215">
        <v>1</v>
      </c>
      <c r="G215">
        <v>35</v>
      </c>
      <c r="H215">
        <v>3</v>
      </c>
      <c r="I215" t="s">
        <v>759</v>
      </c>
      <c r="J215" t="s">
        <v>760</v>
      </c>
      <c r="K215" t="s">
        <v>761</v>
      </c>
      <c r="L215">
        <v>1346</v>
      </c>
      <c r="N215">
        <v>1009</v>
      </c>
      <c r="O215" t="s">
        <v>741</v>
      </c>
      <c r="P215" t="s">
        <v>741</v>
      </c>
      <c r="Q215">
        <v>1</v>
      </c>
      <c r="X215">
        <v>2.0000000000000002E-5</v>
      </c>
      <c r="Y215">
        <v>471.7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21</v>
      </c>
      <c r="AG215">
        <v>2.0000000000000002E-5</v>
      </c>
      <c r="AH215">
        <v>2</v>
      </c>
      <c r="AI215">
        <v>150196328</v>
      </c>
      <c r="AJ215">
        <v>215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ROW(Source!A257)</f>
        <v>257</v>
      </c>
      <c r="B216">
        <v>150196337</v>
      </c>
      <c r="C216">
        <v>150196325</v>
      </c>
      <c r="D216">
        <v>147297361</v>
      </c>
      <c r="E216">
        <v>1</v>
      </c>
      <c r="F216">
        <v>1</v>
      </c>
      <c r="G216">
        <v>35</v>
      </c>
      <c r="H216">
        <v>3</v>
      </c>
      <c r="I216" t="s">
        <v>748</v>
      </c>
      <c r="J216" t="s">
        <v>749</v>
      </c>
      <c r="K216" t="s">
        <v>750</v>
      </c>
      <c r="L216">
        <v>1327</v>
      </c>
      <c r="N216">
        <v>1005</v>
      </c>
      <c r="O216" t="s">
        <v>751</v>
      </c>
      <c r="P216" t="s">
        <v>751</v>
      </c>
      <c r="Q216">
        <v>1</v>
      </c>
      <c r="X216">
        <v>0.01</v>
      </c>
      <c r="Y216">
        <v>48.08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21</v>
      </c>
      <c r="AG216">
        <v>0.01</v>
      </c>
      <c r="AH216">
        <v>2</v>
      </c>
      <c r="AI216">
        <v>150196329</v>
      </c>
      <c r="AJ216">
        <v>216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ROW(Source!A258)</f>
        <v>258</v>
      </c>
      <c r="B217">
        <v>150196353</v>
      </c>
      <c r="C217">
        <v>150196338</v>
      </c>
      <c r="D217">
        <v>147282019</v>
      </c>
      <c r="E217">
        <v>35</v>
      </c>
      <c r="F217">
        <v>1</v>
      </c>
      <c r="G217">
        <v>35</v>
      </c>
      <c r="H217">
        <v>1</v>
      </c>
      <c r="I217" t="s">
        <v>727</v>
      </c>
      <c r="J217" t="s">
        <v>3</v>
      </c>
      <c r="K217" t="s">
        <v>728</v>
      </c>
      <c r="L217">
        <v>1191</v>
      </c>
      <c r="N217">
        <v>1013</v>
      </c>
      <c r="O217" t="s">
        <v>729</v>
      </c>
      <c r="P217" t="s">
        <v>729</v>
      </c>
      <c r="Q217">
        <v>1</v>
      </c>
      <c r="X217">
        <v>0.18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1</v>
      </c>
      <c r="AF217" t="s">
        <v>22</v>
      </c>
      <c r="AG217">
        <v>0.126</v>
      </c>
      <c r="AH217">
        <v>2</v>
      </c>
      <c r="AI217">
        <v>150196339</v>
      </c>
      <c r="AJ217">
        <v>217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ROW(Source!A258)</f>
        <v>258</v>
      </c>
      <c r="B218">
        <v>150196354</v>
      </c>
      <c r="C218">
        <v>150196338</v>
      </c>
      <c r="D218">
        <v>147295400</v>
      </c>
      <c r="E218">
        <v>1</v>
      </c>
      <c r="F218">
        <v>1</v>
      </c>
      <c r="G218">
        <v>35</v>
      </c>
      <c r="H218">
        <v>2</v>
      </c>
      <c r="I218" t="s">
        <v>730</v>
      </c>
      <c r="J218" t="s">
        <v>731</v>
      </c>
      <c r="K218" t="s">
        <v>732</v>
      </c>
      <c r="L218">
        <v>1368</v>
      </c>
      <c r="N218">
        <v>1011</v>
      </c>
      <c r="O218" t="s">
        <v>733</v>
      </c>
      <c r="P218" t="s">
        <v>733</v>
      </c>
      <c r="Q218">
        <v>1</v>
      </c>
      <c r="X218">
        <v>0.02</v>
      </c>
      <c r="Y218">
        <v>0</v>
      </c>
      <c r="Z218">
        <v>789.86</v>
      </c>
      <c r="AA218">
        <v>515.51</v>
      </c>
      <c r="AB218">
        <v>0</v>
      </c>
      <c r="AC218">
        <v>0</v>
      </c>
      <c r="AD218">
        <v>1</v>
      </c>
      <c r="AE218">
        <v>0</v>
      </c>
      <c r="AF218" t="s">
        <v>22</v>
      </c>
      <c r="AG218">
        <v>1.3999999999999999E-2</v>
      </c>
      <c r="AH218">
        <v>2</v>
      </c>
      <c r="AI218">
        <v>150196340</v>
      </c>
      <c r="AJ218">
        <v>218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ROW(Source!A258)</f>
        <v>258</v>
      </c>
      <c r="B219">
        <v>150196355</v>
      </c>
      <c r="C219">
        <v>150196338</v>
      </c>
      <c r="D219">
        <v>147284499</v>
      </c>
      <c r="E219">
        <v>35</v>
      </c>
      <c r="F219">
        <v>1</v>
      </c>
      <c r="G219">
        <v>35</v>
      </c>
      <c r="H219">
        <v>3</v>
      </c>
      <c r="I219" t="s">
        <v>734</v>
      </c>
      <c r="J219" t="s">
        <v>3</v>
      </c>
      <c r="K219" t="s">
        <v>736</v>
      </c>
      <c r="L219">
        <v>1346</v>
      </c>
      <c r="N219">
        <v>1009</v>
      </c>
      <c r="O219" t="s">
        <v>741</v>
      </c>
      <c r="P219" t="s">
        <v>741</v>
      </c>
      <c r="Q219">
        <v>1</v>
      </c>
      <c r="X219">
        <v>2E-3</v>
      </c>
      <c r="Y219">
        <v>1945.2823800000001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21</v>
      </c>
      <c r="AG219">
        <v>2E-3</v>
      </c>
      <c r="AH219">
        <v>2</v>
      </c>
      <c r="AI219">
        <v>150196341</v>
      </c>
      <c r="AJ219">
        <v>219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ROW(Source!A258)</f>
        <v>258</v>
      </c>
      <c r="B220">
        <v>150196356</v>
      </c>
      <c r="C220">
        <v>150196338</v>
      </c>
      <c r="D220">
        <v>147297319</v>
      </c>
      <c r="E220">
        <v>1</v>
      </c>
      <c r="F220">
        <v>1</v>
      </c>
      <c r="G220">
        <v>35</v>
      </c>
      <c r="H220">
        <v>3</v>
      </c>
      <c r="I220" t="s">
        <v>738</v>
      </c>
      <c r="J220" t="s">
        <v>739</v>
      </c>
      <c r="K220" t="s">
        <v>740</v>
      </c>
      <c r="L220">
        <v>1346</v>
      </c>
      <c r="N220">
        <v>1009</v>
      </c>
      <c r="O220" t="s">
        <v>741</v>
      </c>
      <c r="P220" t="s">
        <v>741</v>
      </c>
      <c r="Q220">
        <v>1</v>
      </c>
      <c r="X220">
        <v>4.0000000000000001E-3</v>
      </c>
      <c r="Y220">
        <v>412.97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21</v>
      </c>
      <c r="AG220">
        <v>4.0000000000000001E-3</v>
      </c>
      <c r="AH220">
        <v>2</v>
      </c>
      <c r="AI220">
        <v>150196342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ROW(Source!A258)</f>
        <v>258</v>
      </c>
      <c r="B221">
        <v>150196357</v>
      </c>
      <c r="C221">
        <v>150196338</v>
      </c>
      <c r="D221">
        <v>147297226</v>
      </c>
      <c r="E221">
        <v>1</v>
      </c>
      <c r="F221">
        <v>1</v>
      </c>
      <c r="G221">
        <v>35</v>
      </c>
      <c r="H221">
        <v>3</v>
      </c>
      <c r="I221" t="s">
        <v>742</v>
      </c>
      <c r="J221" t="s">
        <v>743</v>
      </c>
      <c r="K221" t="s">
        <v>744</v>
      </c>
      <c r="L221">
        <v>1346</v>
      </c>
      <c r="N221">
        <v>1009</v>
      </c>
      <c r="O221" t="s">
        <v>741</v>
      </c>
      <c r="P221" t="s">
        <v>741</v>
      </c>
      <c r="Q221">
        <v>1</v>
      </c>
      <c r="X221">
        <v>2E-3</v>
      </c>
      <c r="Y221">
        <v>271.95999999999998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21</v>
      </c>
      <c r="AG221">
        <v>2E-3</v>
      </c>
      <c r="AH221">
        <v>2</v>
      </c>
      <c r="AI221">
        <v>150196343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ROW(Source!A258)</f>
        <v>258</v>
      </c>
      <c r="B222">
        <v>150196358</v>
      </c>
      <c r="C222">
        <v>150196338</v>
      </c>
      <c r="D222">
        <v>147297256</v>
      </c>
      <c r="E222">
        <v>1</v>
      </c>
      <c r="F222">
        <v>1</v>
      </c>
      <c r="G222">
        <v>35</v>
      </c>
      <c r="H222">
        <v>3</v>
      </c>
      <c r="I222" t="s">
        <v>745</v>
      </c>
      <c r="J222" t="s">
        <v>746</v>
      </c>
      <c r="K222" t="s">
        <v>747</v>
      </c>
      <c r="L222">
        <v>1346</v>
      </c>
      <c r="N222">
        <v>1009</v>
      </c>
      <c r="O222" t="s">
        <v>741</v>
      </c>
      <c r="P222" t="s">
        <v>741</v>
      </c>
      <c r="Q222">
        <v>1</v>
      </c>
      <c r="X222">
        <v>3.5000000000000001E-3</v>
      </c>
      <c r="Y222">
        <v>404.48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21</v>
      </c>
      <c r="AG222">
        <v>3.5000000000000001E-3</v>
      </c>
      <c r="AH222">
        <v>2</v>
      </c>
      <c r="AI222">
        <v>150196344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ROW(Source!A258)</f>
        <v>258</v>
      </c>
      <c r="B223">
        <v>150196359</v>
      </c>
      <c r="C223">
        <v>150196338</v>
      </c>
      <c r="D223">
        <v>147297361</v>
      </c>
      <c r="E223">
        <v>1</v>
      </c>
      <c r="F223">
        <v>1</v>
      </c>
      <c r="G223">
        <v>35</v>
      </c>
      <c r="H223">
        <v>3</v>
      </c>
      <c r="I223" t="s">
        <v>748</v>
      </c>
      <c r="J223" t="s">
        <v>749</v>
      </c>
      <c r="K223" t="s">
        <v>750</v>
      </c>
      <c r="L223">
        <v>1327</v>
      </c>
      <c r="N223">
        <v>1005</v>
      </c>
      <c r="O223" t="s">
        <v>751</v>
      </c>
      <c r="P223" t="s">
        <v>751</v>
      </c>
      <c r="Q223">
        <v>1</v>
      </c>
      <c r="X223">
        <v>0.02</v>
      </c>
      <c r="Y223">
        <v>48.08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21</v>
      </c>
      <c r="AG223">
        <v>0.02</v>
      </c>
      <c r="AH223">
        <v>2</v>
      </c>
      <c r="AI223">
        <v>150196345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ROW(Source!A259)</f>
        <v>259</v>
      </c>
      <c r="B224">
        <v>150196369</v>
      </c>
      <c r="C224">
        <v>150196360</v>
      </c>
      <c r="D224">
        <v>147282019</v>
      </c>
      <c r="E224">
        <v>35</v>
      </c>
      <c r="F224">
        <v>1</v>
      </c>
      <c r="G224">
        <v>35</v>
      </c>
      <c r="H224">
        <v>1</v>
      </c>
      <c r="I224" t="s">
        <v>727</v>
      </c>
      <c r="J224" t="s">
        <v>3</v>
      </c>
      <c r="K224" t="s">
        <v>728</v>
      </c>
      <c r="L224">
        <v>1191</v>
      </c>
      <c r="N224">
        <v>1013</v>
      </c>
      <c r="O224" t="s">
        <v>729</v>
      </c>
      <c r="P224" t="s">
        <v>729</v>
      </c>
      <c r="Q224">
        <v>1</v>
      </c>
      <c r="X224">
        <v>0.05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1</v>
      </c>
      <c r="AF224" t="s">
        <v>32</v>
      </c>
      <c r="AG224">
        <v>0.41250000000000009</v>
      </c>
      <c r="AH224">
        <v>2</v>
      </c>
      <c r="AI224">
        <v>150196361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ROW(Source!A259)</f>
        <v>259</v>
      </c>
      <c r="B225">
        <v>150196370</v>
      </c>
      <c r="C225">
        <v>150196360</v>
      </c>
      <c r="D225">
        <v>147295400</v>
      </c>
      <c r="E225">
        <v>1</v>
      </c>
      <c r="F225">
        <v>1</v>
      </c>
      <c r="G225">
        <v>35</v>
      </c>
      <c r="H225">
        <v>2</v>
      </c>
      <c r="I225" t="s">
        <v>730</v>
      </c>
      <c r="J225" t="s">
        <v>731</v>
      </c>
      <c r="K225" t="s">
        <v>732</v>
      </c>
      <c r="L225">
        <v>1368</v>
      </c>
      <c r="N225">
        <v>1011</v>
      </c>
      <c r="O225" t="s">
        <v>733</v>
      </c>
      <c r="P225" t="s">
        <v>733</v>
      </c>
      <c r="Q225">
        <v>1</v>
      </c>
      <c r="X225">
        <v>0.01</v>
      </c>
      <c r="Y225">
        <v>0</v>
      </c>
      <c r="Z225">
        <v>789.86</v>
      </c>
      <c r="AA225">
        <v>515.51</v>
      </c>
      <c r="AB225">
        <v>0</v>
      </c>
      <c r="AC225">
        <v>0</v>
      </c>
      <c r="AD225">
        <v>1</v>
      </c>
      <c r="AE225">
        <v>0</v>
      </c>
      <c r="AF225" t="s">
        <v>32</v>
      </c>
      <c r="AG225">
        <v>8.249999999999999E-2</v>
      </c>
      <c r="AH225">
        <v>2</v>
      </c>
      <c r="AI225">
        <v>150196362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ROW(Source!A259)</f>
        <v>259</v>
      </c>
      <c r="B226">
        <v>150196371</v>
      </c>
      <c r="C226">
        <v>150196360</v>
      </c>
      <c r="D226">
        <v>147297319</v>
      </c>
      <c r="E226">
        <v>1</v>
      </c>
      <c r="F226">
        <v>1</v>
      </c>
      <c r="G226">
        <v>35</v>
      </c>
      <c r="H226">
        <v>3</v>
      </c>
      <c r="I226" t="s">
        <v>738</v>
      </c>
      <c r="J226" t="s">
        <v>739</v>
      </c>
      <c r="K226" t="s">
        <v>740</v>
      </c>
      <c r="L226">
        <v>1346</v>
      </c>
      <c r="N226">
        <v>1009</v>
      </c>
      <c r="O226" t="s">
        <v>741</v>
      </c>
      <c r="P226" t="s">
        <v>741</v>
      </c>
      <c r="Q226">
        <v>1</v>
      </c>
      <c r="X226">
        <v>2E-3</v>
      </c>
      <c r="Y226">
        <v>412.97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31</v>
      </c>
      <c r="AG226">
        <v>2.1999999999999999E-2</v>
      </c>
      <c r="AH226">
        <v>2</v>
      </c>
      <c r="AI226">
        <v>150196363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ROW(Source!A259)</f>
        <v>259</v>
      </c>
      <c r="B227">
        <v>150196372</v>
      </c>
      <c r="C227">
        <v>150196360</v>
      </c>
      <c r="D227">
        <v>147297361</v>
      </c>
      <c r="E227">
        <v>1</v>
      </c>
      <c r="F227">
        <v>1</v>
      </c>
      <c r="G227">
        <v>35</v>
      </c>
      <c r="H227">
        <v>3</v>
      </c>
      <c r="I227" t="s">
        <v>748</v>
      </c>
      <c r="J227" t="s">
        <v>749</v>
      </c>
      <c r="K227" t="s">
        <v>750</v>
      </c>
      <c r="L227">
        <v>1327</v>
      </c>
      <c r="N227">
        <v>1005</v>
      </c>
      <c r="O227" t="s">
        <v>751</v>
      </c>
      <c r="P227" t="s">
        <v>751</v>
      </c>
      <c r="Q227">
        <v>1</v>
      </c>
      <c r="X227">
        <v>0.02</v>
      </c>
      <c r="Y227">
        <v>48.08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31</v>
      </c>
      <c r="AG227">
        <v>0.22</v>
      </c>
      <c r="AH227">
        <v>2</v>
      </c>
      <c r="AI227">
        <v>150196364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ROW(Source!A260)</f>
        <v>260</v>
      </c>
      <c r="B228">
        <v>150196388</v>
      </c>
      <c r="C228">
        <v>150196373</v>
      </c>
      <c r="D228">
        <v>147282019</v>
      </c>
      <c r="E228">
        <v>35</v>
      </c>
      <c r="F228">
        <v>1</v>
      </c>
      <c r="G228">
        <v>35</v>
      </c>
      <c r="H228">
        <v>1</v>
      </c>
      <c r="I228" t="s">
        <v>727</v>
      </c>
      <c r="J228" t="s">
        <v>3</v>
      </c>
      <c r="K228" t="s">
        <v>728</v>
      </c>
      <c r="L228">
        <v>1191</v>
      </c>
      <c r="N228">
        <v>1013</v>
      </c>
      <c r="O228" t="s">
        <v>729</v>
      </c>
      <c r="P228" t="s">
        <v>729</v>
      </c>
      <c r="Q228">
        <v>1</v>
      </c>
      <c r="X228">
        <v>0.35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1</v>
      </c>
      <c r="AF228" t="s">
        <v>22</v>
      </c>
      <c r="AG228">
        <v>0.24499999999999997</v>
      </c>
      <c r="AH228">
        <v>2</v>
      </c>
      <c r="AI228">
        <v>150196374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ROW(Source!A260)</f>
        <v>260</v>
      </c>
      <c r="B229">
        <v>150196389</v>
      </c>
      <c r="C229">
        <v>150196373</v>
      </c>
      <c r="D229">
        <v>147295400</v>
      </c>
      <c r="E229">
        <v>1</v>
      </c>
      <c r="F229">
        <v>1</v>
      </c>
      <c r="G229">
        <v>35</v>
      </c>
      <c r="H229">
        <v>2</v>
      </c>
      <c r="I229" t="s">
        <v>730</v>
      </c>
      <c r="J229" t="s">
        <v>731</v>
      </c>
      <c r="K229" t="s">
        <v>732</v>
      </c>
      <c r="L229">
        <v>1368</v>
      </c>
      <c r="N229">
        <v>1011</v>
      </c>
      <c r="O229" t="s">
        <v>733</v>
      </c>
      <c r="P229" t="s">
        <v>733</v>
      </c>
      <c r="Q229">
        <v>1</v>
      </c>
      <c r="X229">
        <v>0.04</v>
      </c>
      <c r="Y229">
        <v>0</v>
      </c>
      <c r="Z229">
        <v>789.86</v>
      </c>
      <c r="AA229">
        <v>515.51</v>
      </c>
      <c r="AB229">
        <v>0</v>
      </c>
      <c r="AC229">
        <v>0</v>
      </c>
      <c r="AD229">
        <v>1</v>
      </c>
      <c r="AE229">
        <v>0</v>
      </c>
      <c r="AF229" t="s">
        <v>22</v>
      </c>
      <c r="AG229">
        <v>2.7999999999999997E-2</v>
      </c>
      <c r="AH229">
        <v>2</v>
      </c>
      <c r="AI229">
        <v>150196375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ROW(Source!A260)</f>
        <v>260</v>
      </c>
      <c r="B230">
        <v>150196390</v>
      </c>
      <c r="C230">
        <v>150196373</v>
      </c>
      <c r="D230">
        <v>147284499</v>
      </c>
      <c r="E230">
        <v>35</v>
      </c>
      <c r="F230">
        <v>1</v>
      </c>
      <c r="G230">
        <v>35</v>
      </c>
      <c r="H230">
        <v>3</v>
      </c>
      <c r="I230" t="s">
        <v>734</v>
      </c>
      <c r="J230" t="s">
        <v>3</v>
      </c>
      <c r="K230" t="s">
        <v>736</v>
      </c>
      <c r="L230">
        <v>1346</v>
      </c>
      <c r="N230">
        <v>1009</v>
      </c>
      <c r="O230" t="s">
        <v>741</v>
      </c>
      <c r="P230" t="s">
        <v>741</v>
      </c>
      <c r="Q230">
        <v>1</v>
      </c>
      <c r="X230">
        <v>2E-3</v>
      </c>
      <c r="Y230">
        <v>1945.2823800000001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21</v>
      </c>
      <c r="AG230">
        <v>2E-3</v>
      </c>
      <c r="AH230">
        <v>2</v>
      </c>
      <c r="AI230">
        <v>150196376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ROW(Source!A260)</f>
        <v>260</v>
      </c>
      <c r="B231">
        <v>150196391</v>
      </c>
      <c r="C231">
        <v>150196373</v>
      </c>
      <c r="D231">
        <v>147297319</v>
      </c>
      <c r="E231">
        <v>1</v>
      </c>
      <c r="F231">
        <v>1</v>
      </c>
      <c r="G231">
        <v>35</v>
      </c>
      <c r="H231">
        <v>3</v>
      </c>
      <c r="I231" t="s">
        <v>738</v>
      </c>
      <c r="J231" t="s">
        <v>739</v>
      </c>
      <c r="K231" t="s">
        <v>740</v>
      </c>
      <c r="L231">
        <v>1346</v>
      </c>
      <c r="N231">
        <v>1009</v>
      </c>
      <c r="O231" t="s">
        <v>741</v>
      </c>
      <c r="P231" t="s">
        <v>741</v>
      </c>
      <c r="Q231">
        <v>1</v>
      </c>
      <c r="X231">
        <v>4.0000000000000001E-3</v>
      </c>
      <c r="Y231">
        <v>412.97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21</v>
      </c>
      <c r="AG231">
        <v>4.0000000000000001E-3</v>
      </c>
      <c r="AH231">
        <v>2</v>
      </c>
      <c r="AI231">
        <v>150196377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ROW(Source!A260)</f>
        <v>260</v>
      </c>
      <c r="B232">
        <v>150196392</v>
      </c>
      <c r="C232">
        <v>150196373</v>
      </c>
      <c r="D232">
        <v>147297226</v>
      </c>
      <c r="E232">
        <v>1</v>
      </c>
      <c r="F232">
        <v>1</v>
      </c>
      <c r="G232">
        <v>35</v>
      </c>
      <c r="H232">
        <v>3</v>
      </c>
      <c r="I232" t="s">
        <v>742</v>
      </c>
      <c r="J232" t="s">
        <v>743</v>
      </c>
      <c r="K232" t="s">
        <v>744</v>
      </c>
      <c r="L232">
        <v>1346</v>
      </c>
      <c r="N232">
        <v>1009</v>
      </c>
      <c r="O232" t="s">
        <v>741</v>
      </c>
      <c r="P232" t="s">
        <v>741</v>
      </c>
      <c r="Q232">
        <v>1</v>
      </c>
      <c r="X232">
        <v>2E-3</v>
      </c>
      <c r="Y232">
        <v>271.95999999999998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21</v>
      </c>
      <c r="AG232">
        <v>2E-3</v>
      </c>
      <c r="AH232">
        <v>2</v>
      </c>
      <c r="AI232">
        <v>150196378</v>
      </c>
      <c r="AJ232">
        <v>232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ROW(Source!A260)</f>
        <v>260</v>
      </c>
      <c r="B233">
        <v>150196393</v>
      </c>
      <c r="C233">
        <v>150196373</v>
      </c>
      <c r="D233">
        <v>147297256</v>
      </c>
      <c r="E233">
        <v>1</v>
      </c>
      <c r="F233">
        <v>1</v>
      </c>
      <c r="G233">
        <v>35</v>
      </c>
      <c r="H233">
        <v>3</v>
      </c>
      <c r="I233" t="s">
        <v>745</v>
      </c>
      <c r="J233" t="s">
        <v>746</v>
      </c>
      <c r="K233" t="s">
        <v>747</v>
      </c>
      <c r="L233">
        <v>1346</v>
      </c>
      <c r="N233">
        <v>1009</v>
      </c>
      <c r="O233" t="s">
        <v>741</v>
      </c>
      <c r="P233" t="s">
        <v>741</v>
      </c>
      <c r="Q233">
        <v>1</v>
      </c>
      <c r="X233">
        <v>3.5000000000000001E-3</v>
      </c>
      <c r="Y233">
        <v>404.48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21</v>
      </c>
      <c r="AG233">
        <v>3.5000000000000001E-3</v>
      </c>
      <c r="AH233">
        <v>2</v>
      </c>
      <c r="AI233">
        <v>150196379</v>
      </c>
      <c r="AJ233">
        <v>233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ROW(Source!A260)</f>
        <v>260</v>
      </c>
      <c r="B234">
        <v>150196394</v>
      </c>
      <c r="C234">
        <v>150196373</v>
      </c>
      <c r="D234">
        <v>147297361</v>
      </c>
      <c r="E234">
        <v>1</v>
      </c>
      <c r="F234">
        <v>1</v>
      </c>
      <c r="G234">
        <v>35</v>
      </c>
      <c r="H234">
        <v>3</v>
      </c>
      <c r="I234" t="s">
        <v>748</v>
      </c>
      <c r="J234" t="s">
        <v>749</v>
      </c>
      <c r="K234" t="s">
        <v>750</v>
      </c>
      <c r="L234">
        <v>1327</v>
      </c>
      <c r="N234">
        <v>1005</v>
      </c>
      <c r="O234" t="s">
        <v>751</v>
      </c>
      <c r="P234" t="s">
        <v>751</v>
      </c>
      <c r="Q234">
        <v>1</v>
      </c>
      <c r="X234">
        <v>0.02</v>
      </c>
      <c r="Y234">
        <v>48.08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21</v>
      </c>
      <c r="AG234">
        <v>0.02</v>
      </c>
      <c r="AH234">
        <v>2</v>
      </c>
      <c r="AI234">
        <v>150196380</v>
      </c>
      <c r="AJ234">
        <v>234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ROW(Source!A261)</f>
        <v>261</v>
      </c>
      <c r="B235">
        <v>150196404</v>
      </c>
      <c r="C235">
        <v>150196395</v>
      </c>
      <c r="D235">
        <v>147282019</v>
      </c>
      <c r="E235">
        <v>35</v>
      </c>
      <c r="F235">
        <v>1</v>
      </c>
      <c r="G235">
        <v>35</v>
      </c>
      <c r="H235">
        <v>1</v>
      </c>
      <c r="I235" t="s">
        <v>727</v>
      </c>
      <c r="J235" t="s">
        <v>3</v>
      </c>
      <c r="K235" t="s">
        <v>728</v>
      </c>
      <c r="L235">
        <v>1191</v>
      </c>
      <c r="N235">
        <v>1013</v>
      </c>
      <c r="O235" t="s">
        <v>729</v>
      </c>
      <c r="P235" t="s">
        <v>729</v>
      </c>
      <c r="Q235">
        <v>1</v>
      </c>
      <c r="X235">
        <v>0.08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1</v>
      </c>
      <c r="AF235" t="s">
        <v>32</v>
      </c>
      <c r="AG235">
        <v>0.65999999999999992</v>
      </c>
      <c r="AH235">
        <v>2</v>
      </c>
      <c r="AI235">
        <v>150196396</v>
      </c>
      <c r="AJ235">
        <v>235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ROW(Source!A261)</f>
        <v>261</v>
      </c>
      <c r="B236">
        <v>150196405</v>
      </c>
      <c r="C236">
        <v>150196395</v>
      </c>
      <c r="D236">
        <v>147295400</v>
      </c>
      <c r="E236">
        <v>1</v>
      </c>
      <c r="F236">
        <v>1</v>
      </c>
      <c r="G236">
        <v>35</v>
      </c>
      <c r="H236">
        <v>2</v>
      </c>
      <c r="I236" t="s">
        <v>730</v>
      </c>
      <c r="J236" t="s">
        <v>731</v>
      </c>
      <c r="K236" t="s">
        <v>732</v>
      </c>
      <c r="L236">
        <v>1368</v>
      </c>
      <c r="N236">
        <v>1011</v>
      </c>
      <c r="O236" t="s">
        <v>733</v>
      </c>
      <c r="P236" t="s">
        <v>733</v>
      </c>
      <c r="Q236">
        <v>1</v>
      </c>
      <c r="X236">
        <v>0.01</v>
      </c>
      <c r="Y236">
        <v>0</v>
      </c>
      <c r="Z236">
        <v>789.86</v>
      </c>
      <c r="AA236">
        <v>515.51</v>
      </c>
      <c r="AB236">
        <v>0</v>
      </c>
      <c r="AC236">
        <v>0</v>
      </c>
      <c r="AD236">
        <v>1</v>
      </c>
      <c r="AE236">
        <v>0</v>
      </c>
      <c r="AF236" t="s">
        <v>32</v>
      </c>
      <c r="AG236">
        <v>8.249999999999999E-2</v>
      </c>
      <c r="AH236">
        <v>2</v>
      </c>
      <c r="AI236">
        <v>150196397</v>
      </c>
      <c r="AJ236">
        <v>236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ROW(Source!A261)</f>
        <v>261</v>
      </c>
      <c r="B237">
        <v>150196406</v>
      </c>
      <c r="C237">
        <v>150196395</v>
      </c>
      <c r="D237">
        <v>147297319</v>
      </c>
      <c r="E237">
        <v>1</v>
      </c>
      <c r="F237">
        <v>1</v>
      </c>
      <c r="G237">
        <v>35</v>
      </c>
      <c r="H237">
        <v>3</v>
      </c>
      <c r="I237" t="s">
        <v>738</v>
      </c>
      <c r="J237" t="s">
        <v>739</v>
      </c>
      <c r="K237" t="s">
        <v>740</v>
      </c>
      <c r="L237">
        <v>1346</v>
      </c>
      <c r="N237">
        <v>1009</v>
      </c>
      <c r="O237" t="s">
        <v>741</v>
      </c>
      <c r="P237" t="s">
        <v>741</v>
      </c>
      <c r="Q237">
        <v>1</v>
      </c>
      <c r="X237">
        <v>2E-3</v>
      </c>
      <c r="Y237">
        <v>412.97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31</v>
      </c>
      <c r="AG237">
        <v>2.1999999999999999E-2</v>
      </c>
      <c r="AH237">
        <v>2</v>
      </c>
      <c r="AI237">
        <v>150196398</v>
      </c>
      <c r="AJ237">
        <v>237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ROW(Source!A261)</f>
        <v>261</v>
      </c>
      <c r="B238">
        <v>150196407</v>
      </c>
      <c r="C238">
        <v>150196395</v>
      </c>
      <c r="D238">
        <v>147297361</v>
      </c>
      <c r="E238">
        <v>1</v>
      </c>
      <c r="F238">
        <v>1</v>
      </c>
      <c r="G238">
        <v>35</v>
      </c>
      <c r="H238">
        <v>3</v>
      </c>
      <c r="I238" t="s">
        <v>748</v>
      </c>
      <c r="J238" t="s">
        <v>749</v>
      </c>
      <c r="K238" t="s">
        <v>750</v>
      </c>
      <c r="L238">
        <v>1327</v>
      </c>
      <c r="N238">
        <v>1005</v>
      </c>
      <c r="O238" t="s">
        <v>751</v>
      </c>
      <c r="P238" t="s">
        <v>751</v>
      </c>
      <c r="Q238">
        <v>1</v>
      </c>
      <c r="X238">
        <v>0.02</v>
      </c>
      <c r="Y238">
        <v>48.08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31</v>
      </c>
      <c r="AG238">
        <v>0.22</v>
      </c>
      <c r="AH238">
        <v>2</v>
      </c>
      <c r="AI238">
        <v>150196399</v>
      </c>
      <c r="AJ238">
        <v>238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ROW(Source!A262)</f>
        <v>262</v>
      </c>
      <c r="B239">
        <v>150196423</v>
      </c>
      <c r="C239">
        <v>150196408</v>
      </c>
      <c r="D239">
        <v>147282019</v>
      </c>
      <c r="E239">
        <v>35</v>
      </c>
      <c r="F239">
        <v>1</v>
      </c>
      <c r="G239">
        <v>35</v>
      </c>
      <c r="H239">
        <v>1</v>
      </c>
      <c r="I239" t="s">
        <v>727</v>
      </c>
      <c r="J239" t="s">
        <v>3</v>
      </c>
      <c r="K239" t="s">
        <v>728</v>
      </c>
      <c r="L239">
        <v>1191</v>
      </c>
      <c r="N239">
        <v>1013</v>
      </c>
      <c r="O239" t="s">
        <v>729</v>
      </c>
      <c r="P239" t="s">
        <v>729</v>
      </c>
      <c r="Q239">
        <v>1</v>
      </c>
      <c r="X239">
        <v>0.35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1</v>
      </c>
      <c r="AF239" t="s">
        <v>22</v>
      </c>
      <c r="AG239">
        <v>0.24499999999999997</v>
      </c>
      <c r="AH239">
        <v>2</v>
      </c>
      <c r="AI239">
        <v>150196409</v>
      </c>
      <c r="AJ239">
        <v>239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ROW(Source!A262)</f>
        <v>262</v>
      </c>
      <c r="B240">
        <v>150196424</v>
      </c>
      <c r="C240">
        <v>150196408</v>
      </c>
      <c r="D240">
        <v>147295400</v>
      </c>
      <c r="E240">
        <v>1</v>
      </c>
      <c r="F240">
        <v>1</v>
      </c>
      <c r="G240">
        <v>35</v>
      </c>
      <c r="H240">
        <v>2</v>
      </c>
      <c r="I240" t="s">
        <v>730</v>
      </c>
      <c r="J240" t="s">
        <v>731</v>
      </c>
      <c r="K240" t="s">
        <v>732</v>
      </c>
      <c r="L240">
        <v>1368</v>
      </c>
      <c r="N240">
        <v>1011</v>
      </c>
      <c r="O240" t="s">
        <v>733</v>
      </c>
      <c r="P240" t="s">
        <v>733</v>
      </c>
      <c r="Q240">
        <v>1</v>
      </c>
      <c r="X240">
        <v>0.04</v>
      </c>
      <c r="Y240">
        <v>0</v>
      </c>
      <c r="Z240">
        <v>789.86</v>
      </c>
      <c r="AA240">
        <v>515.51</v>
      </c>
      <c r="AB240">
        <v>0</v>
      </c>
      <c r="AC240">
        <v>0</v>
      </c>
      <c r="AD240">
        <v>1</v>
      </c>
      <c r="AE240">
        <v>0</v>
      </c>
      <c r="AF240" t="s">
        <v>22</v>
      </c>
      <c r="AG240">
        <v>2.7999999999999997E-2</v>
      </c>
      <c r="AH240">
        <v>2</v>
      </c>
      <c r="AI240">
        <v>150196410</v>
      </c>
      <c r="AJ240">
        <v>240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ROW(Source!A262)</f>
        <v>262</v>
      </c>
      <c r="B241">
        <v>150196425</v>
      </c>
      <c r="C241">
        <v>150196408</v>
      </c>
      <c r="D241">
        <v>147284499</v>
      </c>
      <c r="E241">
        <v>35</v>
      </c>
      <c r="F241">
        <v>1</v>
      </c>
      <c r="G241">
        <v>35</v>
      </c>
      <c r="H241">
        <v>3</v>
      </c>
      <c r="I241" t="s">
        <v>734</v>
      </c>
      <c r="J241" t="s">
        <v>3</v>
      </c>
      <c r="K241" t="s">
        <v>736</v>
      </c>
      <c r="L241">
        <v>1346</v>
      </c>
      <c r="N241">
        <v>1009</v>
      </c>
      <c r="O241" t="s">
        <v>741</v>
      </c>
      <c r="P241" t="s">
        <v>741</v>
      </c>
      <c r="Q241">
        <v>1</v>
      </c>
      <c r="X241">
        <v>2E-3</v>
      </c>
      <c r="Y241">
        <v>1945.2823800000001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21</v>
      </c>
      <c r="AG241">
        <v>2E-3</v>
      </c>
      <c r="AH241">
        <v>2</v>
      </c>
      <c r="AI241">
        <v>150196411</v>
      </c>
      <c r="AJ241">
        <v>241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ROW(Source!A262)</f>
        <v>262</v>
      </c>
      <c r="B242">
        <v>150196426</v>
      </c>
      <c r="C242">
        <v>150196408</v>
      </c>
      <c r="D242">
        <v>147297319</v>
      </c>
      <c r="E242">
        <v>1</v>
      </c>
      <c r="F242">
        <v>1</v>
      </c>
      <c r="G242">
        <v>35</v>
      </c>
      <c r="H242">
        <v>3</v>
      </c>
      <c r="I242" t="s">
        <v>738</v>
      </c>
      <c r="J242" t="s">
        <v>739</v>
      </c>
      <c r="K242" t="s">
        <v>740</v>
      </c>
      <c r="L242">
        <v>1346</v>
      </c>
      <c r="N242">
        <v>1009</v>
      </c>
      <c r="O242" t="s">
        <v>741</v>
      </c>
      <c r="P242" t="s">
        <v>741</v>
      </c>
      <c r="Q242">
        <v>1</v>
      </c>
      <c r="X242">
        <v>4.0000000000000001E-3</v>
      </c>
      <c r="Y242">
        <v>412.97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21</v>
      </c>
      <c r="AG242">
        <v>4.0000000000000001E-3</v>
      </c>
      <c r="AH242">
        <v>2</v>
      </c>
      <c r="AI242">
        <v>150196412</v>
      </c>
      <c r="AJ242">
        <v>242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ROW(Source!A262)</f>
        <v>262</v>
      </c>
      <c r="B243">
        <v>150196427</v>
      </c>
      <c r="C243">
        <v>150196408</v>
      </c>
      <c r="D243">
        <v>147297226</v>
      </c>
      <c r="E243">
        <v>1</v>
      </c>
      <c r="F243">
        <v>1</v>
      </c>
      <c r="G243">
        <v>35</v>
      </c>
      <c r="H243">
        <v>3</v>
      </c>
      <c r="I243" t="s">
        <v>742</v>
      </c>
      <c r="J243" t="s">
        <v>743</v>
      </c>
      <c r="K243" t="s">
        <v>744</v>
      </c>
      <c r="L243">
        <v>1346</v>
      </c>
      <c r="N243">
        <v>1009</v>
      </c>
      <c r="O243" t="s">
        <v>741</v>
      </c>
      <c r="P243" t="s">
        <v>741</v>
      </c>
      <c r="Q243">
        <v>1</v>
      </c>
      <c r="X243">
        <v>2E-3</v>
      </c>
      <c r="Y243">
        <v>271.95999999999998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21</v>
      </c>
      <c r="AG243">
        <v>2E-3</v>
      </c>
      <c r="AH243">
        <v>2</v>
      </c>
      <c r="AI243">
        <v>150196413</v>
      </c>
      <c r="AJ243">
        <v>243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ROW(Source!A262)</f>
        <v>262</v>
      </c>
      <c r="B244">
        <v>150196428</v>
      </c>
      <c r="C244">
        <v>150196408</v>
      </c>
      <c r="D244">
        <v>147297256</v>
      </c>
      <c r="E244">
        <v>1</v>
      </c>
      <c r="F244">
        <v>1</v>
      </c>
      <c r="G244">
        <v>35</v>
      </c>
      <c r="H244">
        <v>3</v>
      </c>
      <c r="I244" t="s">
        <v>745</v>
      </c>
      <c r="J244" t="s">
        <v>746</v>
      </c>
      <c r="K244" t="s">
        <v>747</v>
      </c>
      <c r="L244">
        <v>1346</v>
      </c>
      <c r="N244">
        <v>1009</v>
      </c>
      <c r="O244" t="s">
        <v>741</v>
      </c>
      <c r="P244" t="s">
        <v>741</v>
      </c>
      <c r="Q244">
        <v>1</v>
      </c>
      <c r="X244">
        <v>3.5000000000000001E-3</v>
      </c>
      <c r="Y244">
        <v>404.48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21</v>
      </c>
      <c r="AG244">
        <v>3.5000000000000001E-3</v>
      </c>
      <c r="AH244">
        <v>2</v>
      </c>
      <c r="AI244">
        <v>150196414</v>
      </c>
      <c r="AJ244">
        <v>244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ROW(Source!A262)</f>
        <v>262</v>
      </c>
      <c r="B245">
        <v>150196429</v>
      </c>
      <c r="C245">
        <v>150196408</v>
      </c>
      <c r="D245">
        <v>147297361</v>
      </c>
      <c r="E245">
        <v>1</v>
      </c>
      <c r="F245">
        <v>1</v>
      </c>
      <c r="G245">
        <v>35</v>
      </c>
      <c r="H245">
        <v>3</v>
      </c>
      <c r="I245" t="s">
        <v>748</v>
      </c>
      <c r="J245" t="s">
        <v>749</v>
      </c>
      <c r="K245" t="s">
        <v>750</v>
      </c>
      <c r="L245">
        <v>1327</v>
      </c>
      <c r="N245">
        <v>1005</v>
      </c>
      <c r="O245" t="s">
        <v>751</v>
      </c>
      <c r="P245" t="s">
        <v>751</v>
      </c>
      <c r="Q245">
        <v>1</v>
      </c>
      <c r="X245">
        <v>0.02</v>
      </c>
      <c r="Y245">
        <v>48.08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21</v>
      </c>
      <c r="AG245">
        <v>0.02</v>
      </c>
      <c r="AH245">
        <v>2</v>
      </c>
      <c r="AI245">
        <v>150196415</v>
      </c>
      <c r="AJ245">
        <v>245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ROW(Source!A263)</f>
        <v>263</v>
      </c>
      <c r="B246">
        <v>150196441</v>
      </c>
      <c r="C246">
        <v>150196430</v>
      </c>
      <c r="D246">
        <v>147282019</v>
      </c>
      <c r="E246">
        <v>35</v>
      </c>
      <c r="F246">
        <v>1</v>
      </c>
      <c r="G246">
        <v>35</v>
      </c>
      <c r="H246">
        <v>1</v>
      </c>
      <c r="I246" t="s">
        <v>727</v>
      </c>
      <c r="J246" t="s">
        <v>3</v>
      </c>
      <c r="K246" t="s">
        <v>728</v>
      </c>
      <c r="L246">
        <v>1191</v>
      </c>
      <c r="N246">
        <v>1013</v>
      </c>
      <c r="O246" t="s">
        <v>729</v>
      </c>
      <c r="P246" t="s">
        <v>729</v>
      </c>
      <c r="Q246">
        <v>1</v>
      </c>
      <c r="X246">
        <v>0.06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1</v>
      </c>
      <c r="AF246" t="s">
        <v>32</v>
      </c>
      <c r="AG246">
        <v>0.495</v>
      </c>
      <c r="AH246">
        <v>2</v>
      </c>
      <c r="AI246">
        <v>150196431</v>
      </c>
      <c r="AJ246">
        <v>246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ROW(Source!A263)</f>
        <v>263</v>
      </c>
      <c r="B247">
        <v>150196442</v>
      </c>
      <c r="C247">
        <v>150196430</v>
      </c>
      <c r="D247">
        <v>147295400</v>
      </c>
      <c r="E247">
        <v>1</v>
      </c>
      <c r="F247">
        <v>1</v>
      </c>
      <c r="G247">
        <v>35</v>
      </c>
      <c r="H247">
        <v>2</v>
      </c>
      <c r="I247" t="s">
        <v>730</v>
      </c>
      <c r="J247" t="s">
        <v>731</v>
      </c>
      <c r="K247" t="s">
        <v>732</v>
      </c>
      <c r="L247">
        <v>1368</v>
      </c>
      <c r="N247">
        <v>1011</v>
      </c>
      <c r="O247" t="s">
        <v>733</v>
      </c>
      <c r="P247" t="s">
        <v>733</v>
      </c>
      <c r="Q247">
        <v>1</v>
      </c>
      <c r="X247">
        <v>0.01</v>
      </c>
      <c r="Y247">
        <v>0</v>
      </c>
      <c r="Z247">
        <v>789.86</v>
      </c>
      <c r="AA247">
        <v>515.51</v>
      </c>
      <c r="AB247">
        <v>0</v>
      </c>
      <c r="AC247">
        <v>0</v>
      </c>
      <c r="AD247">
        <v>1</v>
      </c>
      <c r="AE247">
        <v>0</v>
      </c>
      <c r="AF247" t="s">
        <v>32</v>
      </c>
      <c r="AG247">
        <v>8.249999999999999E-2</v>
      </c>
      <c r="AH247">
        <v>2</v>
      </c>
      <c r="AI247">
        <v>150196432</v>
      </c>
      <c r="AJ247">
        <v>247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ROW(Source!A263)</f>
        <v>263</v>
      </c>
      <c r="B248">
        <v>150196443</v>
      </c>
      <c r="C248">
        <v>150196430</v>
      </c>
      <c r="D248">
        <v>147297319</v>
      </c>
      <c r="E248">
        <v>1</v>
      </c>
      <c r="F248">
        <v>1</v>
      </c>
      <c r="G248">
        <v>35</v>
      </c>
      <c r="H248">
        <v>3</v>
      </c>
      <c r="I248" t="s">
        <v>738</v>
      </c>
      <c r="J248" t="s">
        <v>739</v>
      </c>
      <c r="K248" t="s">
        <v>740</v>
      </c>
      <c r="L248">
        <v>1346</v>
      </c>
      <c r="N248">
        <v>1009</v>
      </c>
      <c r="O248" t="s">
        <v>741</v>
      </c>
      <c r="P248" t="s">
        <v>741</v>
      </c>
      <c r="Q248">
        <v>1</v>
      </c>
      <c r="X248">
        <v>2E-3</v>
      </c>
      <c r="Y248">
        <v>412.97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31</v>
      </c>
      <c r="AG248">
        <v>2.1999999999999999E-2</v>
      </c>
      <c r="AH248">
        <v>2</v>
      </c>
      <c r="AI248">
        <v>150196433</v>
      </c>
      <c r="AJ248">
        <v>248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ROW(Source!A263)</f>
        <v>263</v>
      </c>
      <c r="B249">
        <v>150196444</v>
      </c>
      <c r="C249">
        <v>150196430</v>
      </c>
      <c r="D249">
        <v>147297226</v>
      </c>
      <c r="E249">
        <v>1</v>
      </c>
      <c r="F249">
        <v>1</v>
      </c>
      <c r="G249">
        <v>35</v>
      </c>
      <c r="H249">
        <v>3</v>
      </c>
      <c r="I249" t="s">
        <v>742</v>
      </c>
      <c r="J249" t="s">
        <v>743</v>
      </c>
      <c r="K249" t="s">
        <v>744</v>
      </c>
      <c r="L249">
        <v>1346</v>
      </c>
      <c r="N249">
        <v>1009</v>
      </c>
      <c r="O249" t="s">
        <v>741</v>
      </c>
      <c r="P249" t="s">
        <v>741</v>
      </c>
      <c r="Q249">
        <v>1</v>
      </c>
      <c r="X249">
        <v>1E-3</v>
      </c>
      <c r="Y249">
        <v>271.95999999999998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31</v>
      </c>
      <c r="AG249">
        <v>1.0999999999999999E-2</v>
      </c>
      <c r="AH249">
        <v>2</v>
      </c>
      <c r="AI249">
        <v>150196434</v>
      </c>
      <c r="AJ249">
        <v>249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ROW(Source!A263)</f>
        <v>263</v>
      </c>
      <c r="B250">
        <v>150196445</v>
      </c>
      <c r="C250">
        <v>150196430</v>
      </c>
      <c r="D250">
        <v>147297361</v>
      </c>
      <c r="E250">
        <v>1</v>
      </c>
      <c r="F250">
        <v>1</v>
      </c>
      <c r="G250">
        <v>35</v>
      </c>
      <c r="H250">
        <v>3</v>
      </c>
      <c r="I250" t="s">
        <v>748</v>
      </c>
      <c r="J250" t="s">
        <v>749</v>
      </c>
      <c r="K250" t="s">
        <v>750</v>
      </c>
      <c r="L250">
        <v>1327</v>
      </c>
      <c r="N250">
        <v>1005</v>
      </c>
      <c r="O250" t="s">
        <v>751</v>
      </c>
      <c r="P250" t="s">
        <v>751</v>
      </c>
      <c r="Q250">
        <v>1</v>
      </c>
      <c r="X250">
        <v>0.02</v>
      </c>
      <c r="Y250">
        <v>48.08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31</v>
      </c>
      <c r="AG250">
        <v>0.22</v>
      </c>
      <c r="AH250">
        <v>2</v>
      </c>
      <c r="AI250">
        <v>150196435</v>
      </c>
      <c r="AJ250">
        <v>250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ROW(Source!A264)</f>
        <v>264</v>
      </c>
      <c r="B251">
        <v>150196453</v>
      </c>
      <c r="C251">
        <v>150196446</v>
      </c>
      <c r="D251">
        <v>147282019</v>
      </c>
      <c r="E251">
        <v>35</v>
      </c>
      <c r="F251">
        <v>1</v>
      </c>
      <c r="G251">
        <v>35</v>
      </c>
      <c r="H251">
        <v>1</v>
      </c>
      <c r="I251" t="s">
        <v>727</v>
      </c>
      <c r="J251" t="s">
        <v>3</v>
      </c>
      <c r="K251" t="s">
        <v>728</v>
      </c>
      <c r="L251">
        <v>1191</v>
      </c>
      <c r="N251">
        <v>1013</v>
      </c>
      <c r="O251" t="s">
        <v>729</v>
      </c>
      <c r="P251" t="s">
        <v>729</v>
      </c>
      <c r="Q251">
        <v>1</v>
      </c>
      <c r="X251">
        <v>0.3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1</v>
      </c>
      <c r="AF251" t="s">
        <v>3</v>
      </c>
      <c r="AG251">
        <v>0.3</v>
      </c>
      <c r="AH251">
        <v>2</v>
      </c>
      <c r="AI251">
        <v>150196447</v>
      </c>
      <c r="AJ251">
        <v>251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ROW(Source!A264)</f>
        <v>264</v>
      </c>
      <c r="B252">
        <v>150196454</v>
      </c>
      <c r="C252">
        <v>150196446</v>
      </c>
      <c r="D252">
        <v>147297367</v>
      </c>
      <c r="E252">
        <v>1</v>
      </c>
      <c r="F252">
        <v>1</v>
      </c>
      <c r="G252">
        <v>35</v>
      </c>
      <c r="H252">
        <v>3</v>
      </c>
      <c r="I252" t="s">
        <v>752</v>
      </c>
      <c r="J252" t="s">
        <v>753</v>
      </c>
      <c r="K252" t="s">
        <v>754</v>
      </c>
      <c r="L252">
        <v>1346</v>
      </c>
      <c r="N252">
        <v>1009</v>
      </c>
      <c r="O252" t="s">
        <v>741</v>
      </c>
      <c r="P252" t="s">
        <v>741</v>
      </c>
      <c r="Q252">
        <v>1</v>
      </c>
      <c r="X252">
        <v>3.0000000000000001E-3</v>
      </c>
      <c r="Y252">
        <v>29.29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3.0000000000000001E-3</v>
      </c>
      <c r="AH252">
        <v>2</v>
      </c>
      <c r="AI252">
        <v>150196448</v>
      </c>
      <c r="AJ252">
        <v>252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ROW(Source!A264)</f>
        <v>264</v>
      </c>
      <c r="B253">
        <v>150196455</v>
      </c>
      <c r="C253">
        <v>150196446</v>
      </c>
      <c r="D253">
        <v>147295794</v>
      </c>
      <c r="E253">
        <v>1</v>
      </c>
      <c r="F253">
        <v>1</v>
      </c>
      <c r="G253">
        <v>35</v>
      </c>
      <c r="H253">
        <v>3</v>
      </c>
      <c r="I253" t="s">
        <v>755</v>
      </c>
      <c r="J253" t="s">
        <v>756</v>
      </c>
      <c r="K253" t="s">
        <v>757</v>
      </c>
      <c r="L253">
        <v>1296</v>
      </c>
      <c r="N253">
        <v>1002</v>
      </c>
      <c r="O253" t="s">
        <v>758</v>
      </c>
      <c r="P253" t="s">
        <v>758</v>
      </c>
      <c r="Q253">
        <v>1</v>
      </c>
      <c r="X253">
        <v>3.0000000000000001E-3</v>
      </c>
      <c r="Y253">
        <v>13856.59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3.0000000000000001E-3</v>
      </c>
      <c r="AH253">
        <v>2</v>
      </c>
      <c r="AI253">
        <v>150196449</v>
      </c>
      <c r="AJ253">
        <v>253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ROW(Source!A265)</f>
        <v>265</v>
      </c>
      <c r="B254">
        <v>150196467</v>
      </c>
      <c r="C254">
        <v>150196456</v>
      </c>
      <c r="D254">
        <v>147282019</v>
      </c>
      <c r="E254">
        <v>35</v>
      </c>
      <c r="F254">
        <v>1</v>
      </c>
      <c r="G254">
        <v>35</v>
      </c>
      <c r="H254">
        <v>1</v>
      </c>
      <c r="I254" t="s">
        <v>727</v>
      </c>
      <c r="J254" t="s">
        <v>3</v>
      </c>
      <c r="K254" t="s">
        <v>728</v>
      </c>
      <c r="L254">
        <v>1191</v>
      </c>
      <c r="N254">
        <v>1013</v>
      </c>
      <c r="O254" t="s">
        <v>729</v>
      </c>
      <c r="P254" t="s">
        <v>729</v>
      </c>
      <c r="Q254">
        <v>1</v>
      </c>
      <c r="X254">
        <v>1.82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1</v>
      </c>
      <c r="AF254" t="s">
        <v>22</v>
      </c>
      <c r="AG254">
        <v>1.274</v>
      </c>
      <c r="AH254">
        <v>2</v>
      </c>
      <c r="AI254">
        <v>150196457</v>
      </c>
      <c r="AJ254">
        <v>254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ROW(Source!A265)</f>
        <v>265</v>
      </c>
      <c r="B255">
        <v>150196468</v>
      </c>
      <c r="C255">
        <v>150196456</v>
      </c>
      <c r="D255">
        <v>147295400</v>
      </c>
      <c r="E255">
        <v>1</v>
      </c>
      <c r="F255">
        <v>1</v>
      </c>
      <c r="G255">
        <v>35</v>
      </c>
      <c r="H255">
        <v>2</v>
      </c>
      <c r="I255" t="s">
        <v>730</v>
      </c>
      <c r="J255" t="s">
        <v>731</v>
      </c>
      <c r="K255" t="s">
        <v>732</v>
      </c>
      <c r="L255">
        <v>1368</v>
      </c>
      <c r="N255">
        <v>1011</v>
      </c>
      <c r="O255" t="s">
        <v>733</v>
      </c>
      <c r="P255" t="s">
        <v>733</v>
      </c>
      <c r="Q255">
        <v>1</v>
      </c>
      <c r="X255">
        <v>0.1</v>
      </c>
      <c r="Y255">
        <v>0</v>
      </c>
      <c r="Z255">
        <v>789.86</v>
      </c>
      <c r="AA255">
        <v>515.51</v>
      </c>
      <c r="AB255">
        <v>0</v>
      </c>
      <c r="AC255">
        <v>0</v>
      </c>
      <c r="AD255">
        <v>1</v>
      </c>
      <c r="AE255">
        <v>0</v>
      </c>
      <c r="AF255" t="s">
        <v>22</v>
      </c>
      <c r="AG255">
        <v>6.9999999999999993E-2</v>
      </c>
      <c r="AH255">
        <v>2</v>
      </c>
      <c r="AI255">
        <v>150196458</v>
      </c>
      <c r="AJ255">
        <v>255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ROW(Source!A265)</f>
        <v>265</v>
      </c>
      <c r="B256">
        <v>150196469</v>
      </c>
      <c r="C256">
        <v>150196456</v>
      </c>
      <c r="D256">
        <v>147297319</v>
      </c>
      <c r="E256">
        <v>1</v>
      </c>
      <c r="F256">
        <v>1</v>
      </c>
      <c r="G256">
        <v>35</v>
      </c>
      <c r="H256">
        <v>3</v>
      </c>
      <c r="I256" t="s">
        <v>738</v>
      </c>
      <c r="J256" t="s">
        <v>739</v>
      </c>
      <c r="K256" t="s">
        <v>740</v>
      </c>
      <c r="L256">
        <v>1346</v>
      </c>
      <c r="N256">
        <v>1009</v>
      </c>
      <c r="O256" t="s">
        <v>741</v>
      </c>
      <c r="P256" t="s">
        <v>741</v>
      </c>
      <c r="Q256">
        <v>1</v>
      </c>
      <c r="X256">
        <v>4.0000000000000001E-3</v>
      </c>
      <c r="Y256">
        <v>412.97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21</v>
      </c>
      <c r="AG256">
        <v>4.0000000000000001E-3</v>
      </c>
      <c r="AH256">
        <v>2</v>
      </c>
      <c r="AI256">
        <v>150196459</v>
      </c>
      <c r="AJ256">
        <v>256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ROW(Source!A265)</f>
        <v>265</v>
      </c>
      <c r="B257">
        <v>150196470</v>
      </c>
      <c r="C257">
        <v>150196456</v>
      </c>
      <c r="D257">
        <v>147297226</v>
      </c>
      <c r="E257">
        <v>1</v>
      </c>
      <c r="F257">
        <v>1</v>
      </c>
      <c r="G257">
        <v>35</v>
      </c>
      <c r="H257">
        <v>3</v>
      </c>
      <c r="I257" t="s">
        <v>742</v>
      </c>
      <c r="J257" t="s">
        <v>743</v>
      </c>
      <c r="K257" t="s">
        <v>744</v>
      </c>
      <c r="L257">
        <v>1346</v>
      </c>
      <c r="N257">
        <v>1009</v>
      </c>
      <c r="O257" t="s">
        <v>741</v>
      </c>
      <c r="P257" t="s">
        <v>741</v>
      </c>
      <c r="Q257">
        <v>1</v>
      </c>
      <c r="X257">
        <v>2E-3</v>
      </c>
      <c r="Y257">
        <v>271.95999999999998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21</v>
      </c>
      <c r="AG257">
        <v>2E-3</v>
      </c>
      <c r="AH257">
        <v>2</v>
      </c>
      <c r="AI257">
        <v>150196460</v>
      </c>
      <c r="AJ257">
        <v>257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ROW(Source!A265)</f>
        <v>265</v>
      </c>
      <c r="B258">
        <v>150196471</v>
      </c>
      <c r="C258">
        <v>150196456</v>
      </c>
      <c r="D258">
        <v>147297361</v>
      </c>
      <c r="E258">
        <v>1</v>
      </c>
      <c r="F258">
        <v>1</v>
      </c>
      <c r="G258">
        <v>35</v>
      </c>
      <c r="H258">
        <v>3</v>
      </c>
      <c r="I258" t="s">
        <v>748</v>
      </c>
      <c r="J258" t="s">
        <v>749</v>
      </c>
      <c r="K258" t="s">
        <v>750</v>
      </c>
      <c r="L258">
        <v>1327</v>
      </c>
      <c r="N258">
        <v>1005</v>
      </c>
      <c r="O258" t="s">
        <v>751</v>
      </c>
      <c r="P258" t="s">
        <v>751</v>
      </c>
      <c r="Q258">
        <v>1</v>
      </c>
      <c r="X258">
        <v>0.02</v>
      </c>
      <c r="Y258">
        <v>48.08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21</v>
      </c>
      <c r="AG258">
        <v>0.02</v>
      </c>
      <c r="AH258">
        <v>2</v>
      </c>
      <c r="AI258">
        <v>150196461</v>
      </c>
      <c r="AJ258">
        <v>258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ROW(Source!A266)</f>
        <v>266</v>
      </c>
      <c r="B259">
        <v>150196477</v>
      </c>
      <c r="C259">
        <v>150196472</v>
      </c>
      <c r="D259">
        <v>147282019</v>
      </c>
      <c r="E259">
        <v>35</v>
      </c>
      <c r="F259">
        <v>1</v>
      </c>
      <c r="G259">
        <v>35</v>
      </c>
      <c r="H259">
        <v>1</v>
      </c>
      <c r="I259" t="s">
        <v>727</v>
      </c>
      <c r="J259" t="s">
        <v>3</v>
      </c>
      <c r="K259" t="s">
        <v>728</v>
      </c>
      <c r="L259">
        <v>1191</v>
      </c>
      <c r="N259">
        <v>1013</v>
      </c>
      <c r="O259" t="s">
        <v>729</v>
      </c>
      <c r="P259" t="s">
        <v>729</v>
      </c>
      <c r="Q259">
        <v>1</v>
      </c>
      <c r="X259">
        <v>0.39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1</v>
      </c>
      <c r="AF259" t="s">
        <v>32</v>
      </c>
      <c r="AG259">
        <v>3.2174999999999998</v>
      </c>
      <c r="AH259">
        <v>2</v>
      </c>
      <c r="AI259">
        <v>150196473</v>
      </c>
      <c r="AJ259">
        <v>259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ROW(Source!A266)</f>
        <v>266</v>
      </c>
      <c r="B260">
        <v>150196478</v>
      </c>
      <c r="C260">
        <v>150196472</v>
      </c>
      <c r="D260">
        <v>147295400</v>
      </c>
      <c r="E260">
        <v>1</v>
      </c>
      <c r="F260">
        <v>1</v>
      </c>
      <c r="G260">
        <v>35</v>
      </c>
      <c r="H260">
        <v>2</v>
      </c>
      <c r="I260" t="s">
        <v>730</v>
      </c>
      <c r="J260" t="s">
        <v>731</v>
      </c>
      <c r="K260" t="s">
        <v>732</v>
      </c>
      <c r="L260">
        <v>1368</v>
      </c>
      <c r="N260">
        <v>1011</v>
      </c>
      <c r="O260" t="s">
        <v>733</v>
      </c>
      <c r="P260" t="s">
        <v>733</v>
      </c>
      <c r="Q260">
        <v>1</v>
      </c>
      <c r="X260">
        <v>0.02</v>
      </c>
      <c r="Y260">
        <v>0</v>
      </c>
      <c r="Z260">
        <v>789.86</v>
      </c>
      <c r="AA260">
        <v>515.51</v>
      </c>
      <c r="AB260">
        <v>0</v>
      </c>
      <c r="AC260">
        <v>0</v>
      </c>
      <c r="AD260">
        <v>1</v>
      </c>
      <c r="AE260">
        <v>0</v>
      </c>
      <c r="AF260" t="s">
        <v>32</v>
      </c>
      <c r="AG260">
        <v>0.16499999999999998</v>
      </c>
      <c r="AH260">
        <v>2</v>
      </c>
      <c r="AI260">
        <v>150196474</v>
      </c>
      <c r="AJ260">
        <v>260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ROW(Source!A267)</f>
        <v>267</v>
      </c>
      <c r="B261">
        <v>150196494</v>
      </c>
      <c r="C261">
        <v>150196479</v>
      </c>
      <c r="D261">
        <v>147282019</v>
      </c>
      <c r="E261">
        <v>35</v>
      </c>
      <c r="F261">
        <v>1</v>
      </c>
      <c r="G261">
        <v>35</v>
      </c>
      <c r="H261">
        <v>1</v>
      </c>
      <c r="I261" t="s">
        <v>727</v>
      </c>
      <c r="J261" t="s">
        <v>3</v>
      </c>
      <c r="K261" t="s">
        <v>728</v>
      </c>
      <c r="L261">
        <v>1191</v>
      </c>
      <c r="N261">
        <v>1013</v>
      </c>
      <c r="O261" t="s">
        <v>729</v>
      </c>
      <c r="P261" t="s">
        <v>729</v>
      </c>
      <c r="Q261">
        <v>1</v>
      </c>
      <c r="X261">
        <v>0.35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1</v>
      </c>
      <c r="AF261" t="s">
        <v>22</v>
      </c>
      <c r="AG261">
        <v>0.24499999999999997</v>
      </c>
      <c r="AH261">
        <v>2</v>
      </c>
      <c r="AI261">
        <v>150196480</v>
      </c>
      <c r="AJ261">
        <v>261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ROW(Source!A267)</f>
        <v>267</v>
      </c>
      <c r="B262">
        <v>150196495</v>
      </c>
      <c r="C262">
        <v>150196479</v>
      </c>
      <c r="D262">
        <v>147295400</v>
      </c>
      <c r="E262">
        <v>1</v>
      </c>
      <c r="F262">
        <v>1</v>
      </c>
      <c r="G262">
        <v>35</v>
      </c>
      <c r="H262">
        <v>2</v>
      </c>
      <c r="I262" t="s">
        <v>730</v>
      </c>
      <c r="J262" t="s">
        <v>731</v>
      </c>
      <c r="K262" t="s">
        <v>732</v>
      </c>
      <c r="L262">
        <v>1368</v>
      </c>
      <c r="N262">
        <v>1011</v>
      </c>
      <c r="O262" t="s">
        <v>733</v>
      </c>
      <c r="P262" t="s">
        <v>733</v>
      </c>
      <c r="Q262">
        <v>1</v>
      </c>
      <c r="X262">
        <v>0.04</v>
      </c>
      <c r="Y262">
        <v>0</v>
      </c>
      <c r="Z262">
        <v>789.86</v>
      </c>
      <c r="AA262">
        <v>515.51</v>
      </c>
      <c r="AB262">
        <v>0</v>
      </c>
      <c r="AC262">
        <v>0</v>
      </c>
      <c r="AD262">
        <v>1</v>
      </c>
      <c r="AE262">
        <v>0</v>
      </c>
      <c r="AF262" t="s">
        <v>22</v>
      </c>
      <c r="AG262">
        <v>2.7999999999999997E-2</v>
      </c>
      <c r="AH262">
        <v>2</v>
      </c>
      <c r="AI262">
        <v>150196481</v>
      </c>
      <c r="AJ262">
        <v>262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ROW(Source!A267)</f>
        <v>267</v>
      </c>
      <c r="B263">
        <v>150196496</v>
      </c>
      <c r="C263">
        <v>150196479</v>
      </c>
      <c r="D263">
        <v>147284499</v>
      </c>
      <c r="E263">
        <v>35</v>
      </c>
      <c r="F263">
        <v>1</v>
      </c>
      <c r="G263">
        <v>35</v>
      </c>
      <c r="H263">
        <v>3</v>
      </c>
      <c r="I263" t="s">
        <v>734</v>
      </c>
      <c r="J263" t="s">
        <v>3</v>
      </c>
      <c r="K263" t="s">
        <v>736</v>
      </c>
      <c r="L263">
        <v>1346</v>
      </c>
      <c r="N263">
        <v>1009</v>
      </c>
      <c r="O263" t="s">
        <v>741</v>
      </c>
      <c r="P263" t="s">
        <v>741</v>
      </c>
      <c r="Q263">
        <v>1</v>
      </c>
      <c r="X263">
        <v>2E-3</v>
      </c>
      <c r="Y263">
        <v>1945.2823800000001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21</v>
      </c>
      <c r="AG263">
        <v>2E-3</v>
      </c>
      <c r="AH263">
        <v>2</v>
      </c>
      <c r="AI263">
        <v>150196482</v>
      </c>
      <c r="AJ263">
        <v>263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ROW(Source!A267)</f>
        <v>267</v>
      </c>
      <c r="B264">
        <v>150196497</v>
      </c>
      <c r="C264">
        <v>150196479</v>
      </c>
      <c r="D264">
        <v>147297319</v>
      </c>
      <c r="E264">
        <v>1</v>
      </c>
      <c r="F264">
        <v>1</v>
      </c>
      <c r="G264">
        <v>35</v>
      </c>
      <c r="H264">
        <v>3</v>
      </c>
      <c r="I264" t="s">
        <v>738</v>
      </c>
      <c r="J264" t="s">
        <v>739</v>
      </c>
      <c r="K264" t="s">
        <v>740</v>
      </c>
      <c r="L264">
        <v>1346</v>
      </c>
      <c r="N264">
        <v>1009</v>
      </c>
      <c r="O264" t="s">
        <v>741</v>
      </c>
      <c r="P264" t="s">
        <v>741</v>
      </c>
      <c r="Q264">
        <v>1</v>
      </c>
      <c r="X264">
        <v>4.0000000000000001E-3</v>
      </c>
      <c r="Y264">
        <v>412.97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21</v>
      </c>
      <c r="AG264">
        <v>4.0000000000000001E-3</v>
      </c>
      <c r="AH264">
        <v>2</v>
      </c>
      <c r="AI264">
        <v>150196483</v>
      </c>
      <c r="AJ264">
        <v>264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ROW(Source!A267)</f>
        <v>267</v>
      </c>
      <c r="B265">
        <v>150196498</v>
      </c>
      <c r="C265">
        <v>150196479</v>
      </c>
      <c r="D265">
        <v>147297226</v>
      </c>
      <c r="E265">
        <v>1</v>
      </c>
      <c r="F265">
        <v>1</v>
      </c>
      <c r="G265">
        <v>35</v>
      </c>
      <c r="H265">
        <v>3</v>
      </c>
      <c r="I265" t="s">
        <v>742</v>
      </c>
      <c r="J265" t="s">
        <v>743</v>
      </c>
      <c r="K265" t="s">
        <v>744</v>
      </c>
      <c r="L265">
        <v>1346</v>
      </c>
      <c r="N265">
        <v>1009</v>
      </c>
      <c r="O265" t="s">
        <v>741</v>
      </c>
      <c r="P265" t="s">
        <v>741</v>
      </c>
      <c r="Q265">
        <v>1</v>
      </c>
      <c r="X265">
        <v>2E-3</v>
      </c>
      <c r="Y265">
        <v>271.95999999999998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21</v>
      </c>
      <c r="AG265">
        <v>2E-3</v>
      </c>
      <c r="AH265">
        <v>2</v>
      </c>
      <c r="AI265">
        <v>150196484</v>
      </c>
      <c r="AJ265">
        <v>265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ROW(Source!A267)</f>
        <v>267</v>
      </c>
      <c r="B266">
        <v>150196499</v>
      </c>
      <c r="C266">
        <v>150196479</v>
      </c>
      <c r="D266">
        <v>147297256</v>
      </c>
      <c r="E266">
        <v>1</v>
      </c>
      <c r="F266">
        <v>1</v>
      </c>
      <c r="G266">
        <v>35</v>
      </c>
      <c r="H266">
        <v>3</v>
      </c>
      <c r="I266" t="s">
        <v>745</v>
      </c>
      <c r="J266" t="s">
        <v>746</v>
      </c>
      <c r="K266" t="s">
        <v>747</v>
      </c>
      <c r="L266">
        <v>1346</v>
      </c>
      <c r="N266">
        <v>1009</v>
      </c>
      <c r="O266" t="s">
        <v>741</v>
      </c>
      <c r="P266" t="s">
        <v>741</v>
      </c>
      <c r="Q266">
        <v>1</v>
      </c>
      <c r="X266">
        <v>3.5000000000000001E-3</v>
      </c>
      <c r="Y266">
        <v>404.48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21</v>
      </c>
      <c r="AG266">
        <v>3.5000000000000001E-3</v>
      </c>
      <c r="AH266">
        <v>2</v>
      </c>
      <c r="AI266">
        <v>150196485</v>
      </c>
      <c r="AJ266">
        <v>266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ROW(Source!A267)</f>
        <v>267</v>
      </c>
      <c r="B267">
        <v>150196500</v>
      </c>
      <c r="C267">
        <v>150196479</v>
      </c>
      <c r="D267">
        <v>147297361</v>
      </c>
      <c r="E267">
        <v>1</v>
      </c>
      <c r="F267">
        <v>1</v>
      </c>
      <c r="G267">
        <v>35</v>
      </c>
      <c r="H267">
        <v>3</v>
      </c>
      <c r="I267" t="s">
        <v>748</v>
      </c>
      <c r="J267" t="s">
        <v>749</v>
      </c>
      <c r="K267" t="s">
        <v>750</v>
      </c>
      <c r="L267">
        <v>1327</v>
      </c>
      <c r="N267">
        <v>1005</v>
      </c>
      <c r="O267" t="s">
        <v>751</v>
      </c>
      <c r="P267" t="s">
        <v>751</v>
      </c>
      <c r="Q267">
        <v>1</v>
      </c>
      <c r="X267">
        <v>0.02</v>
      </c>
      <c r="Y267">
        <v>48.08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21</v>
      </c>
      <c r="AG267">
        <v>0.02</v>
      </c>
      <c r="AH267">
        <v>2</v>
      </c>
      <c r="AI267">
        <v>150196486</v>
      </c>
      <c r="AJ267">
        <v>267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ROW(Source!A268)</f>
        <v>268</v>
      </c>
      <c r="B268">
        <v>150196512</v>
      </c>
      <c r="C268">
        <v>150196501</v>
      </c>
      <c r="D268">
        <v>147282019</v>
      </c>
      <c r="E268">
        <v>35</v>
      </c>
      <c r="F268">
        <v>1</v>
      </c>
      <c r="G268">
        <v>35</v>
      </c>
      <c r="H268">
        <v>1</v>
      </c>
      <c r="I268" t="s">
        <v>727</v>
      </c>
      <c r="J268" t="s">
        <v>3</v>
      </c>
      <c r="K268" t="s">
        <v>728</v>
      </c>
      <c r="L268">
        <v>1191</v>
      </c>
      <c r="N268">
        <v>1013</v>
      </c>
      <c r="O268" t="s">
        <v>729</v>
      </c>
      <c r="P268" t="s">
        <v>729</v>
      </c>
      <c r="Q268">
        <v>1</v>
      </c>
      <c r="X268">
        <v>0.06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1</v>
      </c>
      <c r="AF268" t="s">
        <v>32</v>
      </c>
      <c r="AG268">
        <v>0.495</v>
      </c>
      <c r="AH268">
        <v>2</v>
      </c>
      <c r="AI268">
        <v>150196502</v>
      </c>
      <c r="AJ268">
        <v>268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ROW(Source!A268)</f>
        <v>268</v>
      </c>
      <c r="B269">
        <v>150196513</v>
      </c>
      <c r="C269">
        <v>150196501</v>
      </c>
      <c r="D269">
        <v>147295400</v>
      </c>
      <c r="E269">
        <v>1</v>
      </c>
      <c r="F269">
        <v>1</v>
      </c>
      <c r="G269">
        <v>35</v>
      </c>
      <c r="H269">
        <v>2</v>
      </c>
      <c r="I269" t="s">
        <v>730</v>
      </c>
      <c r="J269" t="s">
        <v>731</v>
      </c>
      <c r="K269" t="s">
        <v>732</v>
      </c>
      <c r="L269">
        <v>1368</v>
      </c>
      <c r="N269">
        <v>1011</v>
      </c>
      <c r="O269" t="s">
        <v>733</v>
      </c>
      <c r="P269" t="s">
        <v>733</v>
      </c>
      <c r="Q269">
        <v>1</v>
      </c>
      <c r="X269">
        <v>0.01</v>
      </c>
      <c r="Y269">
        <v>0</v>
      </c>
      <c r="Z269">
        <v>789.86</v>
      </c>
      <c r="AA269">
        <v>515.51</v>
      </c>
      <c r="AB269">
        <v>0</v>
      </c>
      <c r="AC269">
        <v>0</v>
      </c>
      <c r="AD269">
        <v>1</v>
      </c>
      <c r="AE269">
        <v>0</v>
      </c>
      <c r="AF269" t="s">
        <v>32</v>
      </c>
      <c r="AG269">
        <v>8.249999999999999E-2</v>
      </c>
      <c r="AH269">
        <v>2</v>
      </c>
      <c r="AI269">
        <v>150196503</v>
      </c>
      <c r="AJ269">
        <v>269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ROW(Source!A268)</f>
        <v>268</v>
      </c>
      <c r="B270">
        <v>150196514</v>
      </c>
      <c r="C270">
        <v>150196501</v>
      </c>
      <c r="D270">
        <v>147297319</v>
      </c>
      <c r="E270">
        <v>1</v>
      </c>
      <c r="F270">
        <v>1</v>
      </c>
      <c r="G270">
        <v>35</v>
      </c>
      <c r="H270">
        <v>3</v>
      </c>
      <c r="I270" t="s">
        <v>738</v>
      </c>
      <c r="J270" t="s">
        <v>739</v>
      </c>
      <c r="K270" t="s">
        <v>740</v>
      </c>
      <c r="L270">
        <v>1346</v>
      </c>
      <c r="N270">
        <v>1009</v>
      </c>
      <c r="O270" t="s">
        <v>741</v>
      </c>
      <c r="P270" t="s">
        <v>741</v>
      </c>
      <c r="Q270">
        <v>1</v>
      </c>
      <c r="X270">
        <v>2E-3</v>
      </c>
      <c r="Y270">
        <v>412.97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31</v>
      </c>
      <c r="AG270">
        <v>2.1999999999999999E-2</v>
      </c>
      <c r="AH270">
        <v>2</v>
      </c>
      <c r="AI270">
        <v>150196504</v>
      </c>
      <c r="AJ270">
        <v>270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ROW(Source!A268)</f>
        <v>268</v>
      </c>
      <c r="B271">
        <v>150196515</v>
      </c>
      <c r="C271">
        <v>150196501</v>
      </c>
      <c r="D271">
        <v>147297226</v>
      </c>
      <c r="E271">
        <v>1</v>
      </c>
      <c r="F271">
        <v>1</v>
      </c>
      <c r="G271">
        <v>35</v>
      </c>
      <c r="H271">
        <v>3</v>
      </c>
      <c r="I271" t="s">
        <v>742</v>
      </c>
      <c r="J271" t="s">
        <v>743</v>
      </c>
      <c r="K271" t="s">
        <v>744</v>
      </c>
      <c r="L271">
        <v>1346</v>
      </c>
      <c r="N271">
        <v>1009</v>
      </c>
      <c r="O271" t="s">
        <v>741</v>
      </c>
      <c r="P271" t="s">
        <v>741</v>
      </c>
      <c r="Q271">
        <v>1</v>
      </c>
      <c r="X271">
        <v>1E-3</v>
      </c>
      <c r="Y271">
        <v>271.95999999999998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31</v>
      </c>
      <c r="AG271">
        <v>1.0999999999999999E-2</v>
      </c>
      <c r="AH271">
        <v>2</v>
      </c>
      <c r="AI271">
        <v>150196505</v>
      </c>
      <c r="AJ271">
        <v>271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ROW(Source!A268)</f>
        <v>268</v>
      </c>
      <c r="B272">
        <v>150196516</v>
      </c>
      <c r="C272">
        <v>150196501</v>
      </c>
      <c r="D272">
        <v>147297361</v>
      </c>
      <c r="E272">
        <v>1</v>
      </c>
      <c r="F272">
        <v>1</v>
      </c>
      <c r="G272">
        <v>35</v>
      </c>
      <c r="H272">
        <v>3</v>
      </c>
      <c r="I272" t="s">
        <v>748</v>
      </c>
      <c r="J272" t="s">
        <v>749</v>
      </c>
      <c r="K272" t="s">
        <v>750</v>
      </c>
      <c r="L272">
        <v>1327</v>
      </c>
      <c r="N272">
        <v>1005</v>
      </c>
      <c r="O272" t="s">
        <v>751</v>
      </c>
      <c r="P272" t="s">
        <v>751</v>
      </c>
      <c r="Q272">
        <v>1</v>
      </c>
      <c r="X272">
        <v>0.02</v>
      </c>
      <c r="Y272">
        <v>48.08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31</v>
      </c>
      <c r="AG272">
        <v>0.22</v>
      </c>
      <c r="AH272">
        <v>2</v>
      </c>
      <c r="AI272">
        <v>150196506</v>
      </c>
      <c r="AJ272">
        <v>272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ROW(Source!A269)</f>
        <v>269</v>
      </c>
      <c r="B273">
        <v>150196526</v>
      </c>
      <c r="C273">
        <v>150196517</v>
      </c>
      <c r="D273">
        <v>147282019</v>
      </c>
      <c r="E273">
        <v>35</v>
      </c>
      <c r="F273">
        <v>1</v>
      </c>
      <c r="G273">
        <v>35</v>
      </c>
      <c r="H273">
        <v>1</v>
      </c>
      <c r="I273" t="s">
        <v>727</v>
      </c>
      <c r="J273" t="s">
        <v>3</v>
      </c>
      <c r="K273" t="s">
        <v>728</v>
      </c>
      <c r="L273">
        <v>1191</v>
      </c>
      <c r="N273">
        <v>1013</v>
      </c>
      <c r="O273" t="s">
        <v>729</v>
      </c>
      <c r="P273" t="s">
        <v>729</v>
      </c>
      <c r="Q273">
        <v>1</v>
      </c>
      <c r="X273">
        <v>0.72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1</v>
      </c>
      <c r="AF273" t="s">
        <v>3</v>
      </c>
      <c r="AG273">
        <v>0.72</v>
      </c>
      <c r="AH273">
        <v>2</v>
      </c>
      <c r="AI273">
        <v>150196518</v>
      </c>
      <c r="AJ273">
        <v>273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ROW(Source!A269)</f>
        <v>269</v>
      </c>
      <c r="B274">
        <v>150196527</v>
      </c>
      <c r="C274">
        <v>150196517</v>
      </c>
      <c r="D274">
        <v>147297319</v>
      </c>
      <c r="E274">
        <v>1</v>
      </c>
      <c r="F274">
        <v>1</v>
      </c>
      <c r="G274">
        <v>35</v>
      </c>
      <c r="H274">
        <v>3</v>
      </c>
      <c r="I274" t="s">
        <v>738</v>
      </c>
      <c r="J274" t="s">
        <v>739</v>
      </c>
      <c r="K274" t="s">
        <v>740</v>
      </c>
      <c r="L274">
        <v>1346</v>
      </c>
      <c r="N274">
        <v>1009</v>
      </c>
      <c r="O274" t="s">
        <v>741</v>
      </c>
      <c r="P274" t="s">
        <v>741</v>
      </c>
      <c r="Q274">
        <v>1</v>
      </c>
      <c r="X274">
        <v>5.0000000000000001E-4</v>
      </c>
      <c r="Y274">
        <v>412.97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5.0000000000000001E-4</v>
      </c>
      <c r="AH274">
        <v>2</v>
      </c>
      <c r="AI274">
        <v>150196519</v>
      </c>
      <c r="AJ274">
        <v>274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ROW(Source!A269)</f>
        <v>269</v>
      </c>
      <c r="B275">
        <v>150196528</v>
      </c>
      <c r="C275">
        <v>150196517</v>
      </c>
      <c r="D275">
        <v>147297361</v>
      </c>
      <c r="E275">
        <v>1</v>
      </c>
      <c r="F275">
        <v>1</v>
      </c>
      <c r="G275">
        <v>35</v>
      </c>
      <c r="H275">
        <v>3</v>
      </c>
      <c r="I275" t="s">
        <v>748</v>
      </c>
      <c r="J275" t="s">
        <v>749</v>
      </c>
      <c r="K275" t="s">
        <v>750</v>
      </c>
      <c r="L275">
        <v>1327</v>
      </c>
      <c r="N275">
        <v>1005</v>
      </c>
      <c r="O275" t="s">
        <v>751</v>
      </c>
      <c r="P275" t="s">
        <v>751</v>
      </c>
      <c r="Q275">
        <v>1</v>
      </c>
      <c r="X275">
        <v>0.05</v>
      </c>
      <c r="Y275">
        <v>48.08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0.05</v>
      </c>
      <c r="AH275">
        <v>2</v>
      </c>
      <c r="AI275">
        <v>150196520</v>
      </c>
      <c r="AJ275">
        <v>275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ROW(Source!A269)</f>
        <v>269</v>
      </c>
      <c r="B276">
        <v>150196529</v>
      </c>
      <c r="C276">
        <v>150196517</v>
      </c>
      <c r="D276">
        <v>147297367</v>
      </c>
      <c r="E276">
        <v>1</v>
      </c>
      <c r="F276">
        <v>1</v>
      </c>
      <c r="G276">
        <v>35</v>
      </c>
      <c r="H276">
        <v>3</v>
      </c>
      <c r="I276" t="s">
        <v>752</v>
      </c>
      <c r="J276" t="s">
        <v>753</v>
      </c>
      <c r="K276" t="s">
        <v>754</v>
      </c>
      <c r="L276">
        <v>1346</v>
      </c>
      <c r="N276">
        <v>1009</v>
      </c>
      <c r="O276" t="s">
        <v>741</v>
      </c>
      <c r="P276" t="s">
        <v>741</v>
      </c>
      <c r="Q276">
        <v>1</v>
      </c>
      <c r="X276">
        <v>0.05</v>
      </c>
      <c r="Y276">
        <v>29.29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0.05</v>
      </c>
      <c r="AH276">
        <v>2</v>
      </c>
      <c r="AI276">
        <v>150196521</v>
      </c>
      <c r="AJ276">
        <v>276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ROW(Source!A270)</f>
        <v>270</v>
      </c>
      <c r="B277">
        <v>150196537</v>
      </c>
      <c r="C277">
        <v>150196530</v>
      </c>
      <c r="D277">
        <v>147282019</v>
      </c>
      <c r="E277">
        <v>35</v>
      </c>
      <c r="F277">
        <v>1</v>
      </c>
      <c r="G277">
        <v>35</v>
      </c>
      <c r="H277">
        <v>1</v>
      </c>
      <c r="I277" t="s">
        <v>727</v>
      </c>
      <c r="J277" t="s">
        <v>3</v>
      </c>
      <c r="K277" t="s">
        <v>728</v>
      </c>
      <c r="L277">
        <v>1191</v>
      </c>
      <c r="N277">
        <v>1013</v>
      </c>
      <c r="O277" t="s">
        <v>729</v>
      </c>
      <c r="P277" t="s">
        <v>729</v>
      </c>
      <c r="Q277">
        <v>1</v>
      </c>
      <c r="X277">
        <v>0.2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1</v>
      </c>
      <c r="AF277" t="s">
        <v>33</v>
      </c>
      <c r="AG277">
        <v>2.2000000000000002</v>
      </c>
      <c r="AH277">
        <v>2</v>
      </c>
      <c r="AI277">
        <v>150196531</v>
      </c>
      <c r="AJ277">
        <v>277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ROW(Source!A270)</f>
        <v>270</v>
      </c>
      <c r="B278">
        <v>150196538</v>
      </c>
      <c r="C278">
        <v>150196530</v>
      </c>
      <c r="D278">
        <v>147297361</v>
      </c>
      <c r="E278">
        <v>1</v>
      </c>
      <c r="F278">
        <v>1</v>
      </c>
      <c r="G278">
        <v>35</v>
      </c>
      <c r="H278">
        <v>3</v>
      </c>
      <c r="I278" t="s">
        <v>748</v>
      </c>
      <c r="J278" t="s">
        <v>749</v>
      </c>
      <c r="K278" t="s">
        <v>750</v>
      </c>
      <c r="L278">
        <v>1327</v>
      </c>
      <c r="N278">
        <v>1005</v>
      </c>
      <c r="O278" t="s">
        <v>751</v>
      </c>
      <c r="P278" t="s">
        <v>751</v>
      </c>
      <c r="Q278">
        <v>1</v>
      </c>
      <c r="X278">
        <v>0.1</v>
      </c>
      <c r="Y278">
        <v>48.08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33</v>
      </c>
      <c r="AG278">
        <v>1.1000000000000001</v>
      </c>
      <c r="AH278">
        <v>2</v>
      </c>
      <c r="AI278">
        <v>150196532</v>
      </c>
      <c r="AJ278">
        <v>278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ROW(Source!A270)</f>
        <v>270</v>
      </c>
      <c r="B279">
        <v>150196539</v>
      </c>
      <c r="C279">
        <v>150196530</v>
      </c>
      <c r="D279">
        <v>147297367</v>
      </c>
      <c r="E279">
        <v>1</v>
      </c>
      <c r="F279">
        <v>1</v>
      </c>
      <c r="G279">
        <v>35</v>
      </c>
      <c r="H279">
        <v>3</v>
      </c>
      <c r="I279" t="s">
        <v>752</v>
      </c>
      <c r="J279" t="s">
        <v>753</v>
      </c>
      <c r="K279" t="s">
        <v>754</v>
      </c>
      <c r="L279">
        <v>1346</v>
      </c>
      <c r="N279">
        <v>1009</v>
      </c>
      <c r="O279" t="s">
        <v>741</v>
      </c>
      <c r="P279" t="s">
        <v>741</v>
      </c>
      <c r="Q279">
        <v>1</v>
      </c>
      <c r="X279">
        <v>0.1</v>
      </c>
      <c r="Y279">
        <v>29.29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33</v>
      </c>
      <c r="AG279">
        <v>1.1000000000000001</v>
      </c>
      <c r="AH279">
        <v>2</v>
      </c>
      <c r="AI279">
        <v>150196533</v>
      </c>
      <c r="AJ279">
        <v>279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ROW(Source!A271)</f>
        <v>271</v>
      </c>
      <c r="B280">
        <v>150196551</v>
      </c>
      <c r="C280">
        <v>150196540</v>
      </c>
      <c r="D280">
        <v>147282019</v>
      </c>
      <c r="E280">
        <v>35</v>
      </c>
      <c r="F280">
        <v>1</v>
      </c>
      <c r="G280">
        <v>35</v>
      </c>
      <c r="H280">
        <v>1</v>
      </c>
      <c r="I280" t="s">
        <v>727</v>
      </c>
      <c r="J280" t="s">
        <v>3</v>
      </c>
      <c r="K280" t="s">
        <v>728</v>
      </c>
      <c r="L280">
        <v>1191</v>
      </c>
      <c r="N280">
        <v>1013</v>
      </c>
      <c r="O280" t="s">
        <v>729</v>
      </c>
      <c r="P280" t="s">
        <v>729</v>
      </c>
      <c r="Q280">
        <v>1</v>
      </c>
      <c r="X280">
        <v>0.22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1</v>
      </c>
      <c r="AF280" t="s">
        <v>3</v>
      </c>
      <c r="AG280">
        <v>0.22</v>
      </c>
      <c r="AH280">
        <v>2</v>
      </c>
      <c r="AI280">
        <v>150196541</v>
      </c>
      <c r="AJ280">
        <v>280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ROW(Source!A271)</f>
        <v>271</v>
      </c>
      <c r="B281">
        <v>150196552</v>
      </c>
      <c r="C281">
        <v>150196540</v>
      </c>
      <c r="D281">
        <v>147297319</v>
      </c>
      <c r="E281">
        <v>1</v>
      </c>
      <c r="F281">
        <v>1</v>
      </c>
      <c r="G281">
        <v>35</v>
      </c>
      <c r="H281">
        <v>3</v>
      </c>
      <c r="I281" t="s">
        <v>738</v>
      </c>
      <c r="J281" t="s">
        <v>739</v>
      </c>
      <c r="K281" t="s">
        <v>740</v>
      </c>
      <c r="L281">
        <v>1346</v>
      </c>
      <c r="N281">
        <v>1009</v>
      </c>
      <c r="O281" t="s">
        <v>741</v>
      </c>
      <c r="P281" t="s">
        <v>741</v>
      </c>
      <c r="Q281">
        <v>1</v>
      </c>
      <c r="X281">
        <v>5.0000000000000001E-4</v>
      </c>
      <c r="Y281">
        <v>412.97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5.0000000000000001E-4</v>
      </c>
      <c r="AH281">
        <v>2</v>
      </c>
      <c r="AI281">
        <v>150196542</v>
      </c>
      <c r="AJ281">
        <v>281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ROW(Source!A271)</f>
        <v>271</v>
      </c>
      <c r="B282">
        <v>150196553</v>
      </c>
      <c r="C282">
        <v>150196540</v>
      </c>
      <c r="D282">
        <v>147297361</v>
      </c>
      <c r="E282">
        <v>1</v>
      </c>
      <c r="F282">
        <v>1</v>
      </c>
      <c r="G282">
        <v>35</v>
      </c>
      <c r="H282">
        <v>3</v>
      </c>
      <c r="I282" t="s">
        <v>748</v>
      </c>
      <c r="J282" t="s">
        <v>749</v>
      </c>
      <c r="K282" t="s">
        <v>750</v>
      </c>
      <c r="L282">
        <v>1327</v>
      </c>
      <c r="N282">
        <v>1005</v>
      </c>
      <c r="O282" t="s">
        <v>751</v>
      </c>
      <c r="P282" t="s">
        <v>751</v>
      </c>
      <c r="Q282">
        <v>1</v>
      </c>
      <c r="X282">
        <v>0.1</v>
      </c>
      <c r="Y282">
        <v>48.08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0.1</v>
      </c>
      <c r="AH282">
        <v>2</v>
      </c>
      <c r="AI282">
        <v>150196543</v>
      </c>
      <c r="AJ282">
        <v>282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ROW(Source!A271)</f>
        <v>271</v>
      </c>
      <c r="B283">
        <v>150196554</v>
      </c>
      <c r="C283">
        <v>150196540</v>
      </c>
      <c r="D283">
        <v>147297367</v>
      </c>
      <c r="E283">
        <v>1</v>
      </c>
      <c r="F283">
        <v>1</v>
      </c>
      <c r="G283">
        <v>35</v>
      </c>
      <c r="H283">
        <v>3</v>
      </c>
      <c r="I283" t="s">
        <v>752</v>
      </c>
      <c r="J283" t="s">
        <v>753</v>
      </c>
      <c r="K283" t="s">
        <v>754</v>
      </c>
      <c r="L283">
        <v>1346</v>
      </c>
      <c r="N283">
        <v>1009</v>
      </c>
      <c r="O283" t="s">
        <v>741</v>
      </c>
      <c r="P283" t="s">
        <v>741</v>
      </c>
      <c r="Q283">
        <v>1</v>
      </c>
      <c r="X283">
        <v>0.05</v>
      </c>
      <c r="Y283">
        <v>29.29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0.05</v>
      </c>
      <c r="AH283">
        <v>2</v>
      </c>
      <c r="AI283">
        <v>150196544</v>
      </c>
      <c r="AJ283">
        <v>283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ROW(Source!A271)</f>
        <v>271</v>
      </c>
      <c r="B284">
        <v>150196555</v>
      </c>
      <c r="C284">
        <v>150196540</v>
      </c>
      <c r="D284">
        <v>147297930</v>
      </c>
      <c r="E284">
        <v>1</v>
      </c>
      <c r="F284">
        <v>1</v>
      </c>
      <c r="G284">
        <v>35</v>
      </c>
      <c r="H284">
        <v>3</v>
      </c>
      <c r="I284" t="s">
        <v>762</v>
      </c>
      <c r="J284" t="s">
        <v>763</v>
      </c>
      <c r="K284" t="s">
        <v>764</v>
      </c>
      <c r="L284">
        <v>1327</v>
      </c>
      <c r="N284">
        <v>1005</v>
      </c>
      <c r="O284" t="s">
        <v>751</v>
      </c>
      <c r="P284" t="s">
        <v>751</v>
      </c>
      <c r="Q284">
        <v>1</v>
      </c>
      <c r="X284">
        <v>0.01</v>
      </c>
      <c r="Y284">
        <v>429.34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0.01</v>
      </c>
      <c r="AH284">
        <v>2</v>
      </c>
      <c r="AI284">
        <v>150196545</v>
      </c>
      <c r="AJ284">
        <v>284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ROW(Source!A272)</f>
        <v>272</v>
      </c>
      <c r="B285">
        <v>150196563</v>
      </c>
      <c r="C285">
        <v>150196556</v>
      </c>
      <c r="D285">
        <v>147282019</v>
      </c>
      <c r="E285">
        <v>35</v>
      </c>
      <c r="F285">
        <v>1</v>
      </c>
      <c r="G285">
        <v>35</v>
      </c>
      <c r="H285">
        <v>1</v>
      </c>
      <c r="I285" t="s">
        <v>727</v>
      </c>
      <c r="J285" t="s">
        <v>3</v>
      </c>
      <c r="K285" t="s">
        <v>728</v>
      </c>
      <c r="L285">
        <v>1191</v>
      </c>
      <c r="N285">
        <v>1013</v>
      </c>
      <c r="O285" t="s">
        <v>729</v>
      </c>
      <c r="P285" t="s">
        <v>729</v>
      </c>
      <c r="Q285">
        <v>1</v>
      </c>
      <c r="X285">
        <v>0.11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1</v>
      </c>
      <c r="AF285" t="s">
        <v>33</v>
      </c>
      <c r="AG285">
        <v>1.21</v>
      </c>
      <c r="AH285">
        <v>2</v>
      </c>
      <c r="AI285">
        <v>150196557</v>
      </c>
      <c r="AJ285">
        <v>285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ROW(Source!A272)</f>
        <v>272</v>
      </c>
      <c r="B286">
        <v>150196564</v>
      </c>
      <c r="C286">
        <v>150196556</v>
      </c>
      <c r="D286">
        <v>147297361</v>
      </c>
      <c r="E286">
        <v>1</v>
      </c>
      <c r="F286">
        <v>1</v>
      </c>
      <c r="G286">
        <v>35</v>
      </c>
      <c r="H286">
        <v>3</v>
      </c>
      <c r="I286" t="s">
        <v>748</v>
      </c>
      <c r="J286" t="s">
        <v>749</v>
      </c>
      <c r="K286" t="s">
        <v>750</v>
      </c>
      <c r="L286">
        <v>1327</v>
      </c>
      <c r="N286">
        <v>1005</v>
      </c>
      <c r="O286" t="s">
        <v>751</v>
      </c>
      <c r="P286" t="s">
        <v>751</v>
      </c>
      <c r="Q286">
        <v>1</v>
      </c>
      <c r="X286">
        <v>0.1</v>
      </c>
      <c r="Y286">
        <v>48.08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33</v>
      </c>
      <c r="AG286">
        <v>1.1000000000000001</v>
      </c>
      <c r="AH286">
        <v>2</v>
      </c>
      <c r="AI286">
        <v>150196558</v>
      </c>
      <c r="AJ286">
        <v>286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ROW(Source!A272)</f>
        <v>272</v>
      </c>
      <c r="B287">
        <v>150196565</v>
      </c>
      <c r="C287">
        <v>150196556</v>
      </c>
      <c r="D287">
        <v>147297367</v>
      </c>
      <c r="E287">
        <v>1</v>
      </c>
      <c r="F287">
        <v>1</v>
      </c>
      <c r="G287">
        <v>35</v>
      </c>
      <c r="H287">
        <v>3</v>
      </c>
      <c r="I287" t="s">
        <v>752</v>
      </c>
      <c r="J287" t="s">
        <v>753</v>
      </c>
      <c r="K287" t="s">
        <v>754</v>
      </c>
      <c r="L287">
        <v>1346</v>
      </c>
      <c r="N287">
        <v>1009</v>
      </c>
      <c r="O287" t="s">
        <v>741</v>
      </c>
      <c r="P287" t="s">
        <v>741</v>
      </c>
      <c r="Q287">
        <v>1</v>
      </c>
      <c r="X287">
        <v>0.05</v>
      </c>
      <c r="Y287">
        <v>29.29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33</v>
      </c>
      <c r="AG287">
        <v>0.55000000000000004</v>
      </c>
      <c r="AH287">
        <v>2</v>
      </c>
      <c r="AI287">
        <v>150196559</v>
      </c>
      <c r="AJ287">
        <v>287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ROW(Source!A308)</f>
        <v>308</v>
      </c>
      <c r="B288">
        <v>150196571</v>
      </c>
      <c r="C288">
        <v>150196566</v>
      </c>
      <c r="D288">
        <v>147282019</v>
      </c>
      <c r="E288">
        <v>35</v>
      </c>
      <c r="F288">
        <v>1</v>
      </c>
      <c r="G288">
        <v>35</v>
      </c>
      <c r="H288">
        <v>1</v>
      </c>
      <c r="I288" t="s">
        <v>727</v>
      </c>
      <c r="J288" t="s">
        <v>3</v>
      </c>
      <c r="K288" t="s">
        <v>728</v>
      </c>
      <c r="L288">
        <v>1191</v>
      </c>
      <c r="N288">
        <v>1013</v>
      </c>
      <c r="O288" t="s">
        <v>729</v>
      </c>
      <c r="P288" t="s">
        <v>729</v>
      </c>
      <c r="Q288">
        <v>1</v>
      </c>
      <c r="X288">
        <v>6.4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1</v>
      </c>
      <c r="AF288" t="s">
        <v>3</v>
      </c>
      <c r="AG288">
        <v>6.4</v>
      </c>
      <c r="AH288">
        <v>2</v>
      </c>
      <c r="AI288">
        <v>150196567</v>
      </c>
      <c r="AJ288">
        <v>288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ROW(Source!A308)</f>
        <v>308</v>
      </c>
      <c r="B289">
        <v>150196572</v>
      </c>
      <c r="C289">
        <v>150196566</v>
      </c>
      <c r="D289">
        <v>147297361</v>
      </c>
      <c r="E289">
        <v>1</v>
      </c>
      <c r="F289">
        <v>1</v>
      </c>
      <c r="G289">
        <v>35</v>
      </c>
      <c r="H289">
        <v>3</v>
      </c>
      <c r="I289" t="s">
        <v>748</v>
      </c>
      <c r="J289" t="s">
        <v>749</v>
      </c>
      <c r="K289" t="s">
        <v>750</v>
      </c>
      <c r="L289">
        <v>1327</v>
      </c>
      <c r="N289">
        <v>1005</v>
      </c>
      <c r="O289" t="s">
        <v>751</v>
      </c>
      <c r="P289" t="s">
        <v>751</v>
      </c>
      <c r="Q289">
        <v>1</v>
      </c>
      <c r="X289">
        <v>1</v>
      </c>
      <c r="Y289">
        <v>48.08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1</v>
      </c>
      <c r="AH289">
        <v>2</v>
      </c>
      <c r="AI289">
        <v>150196568</v>
      </c>
      <c r="AJ289">
        <v>289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ROW(Source!A309)</f>
        <v>309</v>
      </c>
      <c r="B290">
        <v>150196578</v>
      </c>
      <c r="C290">
        <v>150196573</v>
      </c>
      <c r="D290">
        <v>147282019</v>
      </c>
      <c r="E290">
        <v>35</v>
      </c>
      <c r="F290">
        <v>1</v>
      </c>
      <c r="G290">
        <v>35</v>
      </c>
      <c r="H290">
        <v>1</v>
      </c>
      <c r="I290" t="s">
        <v>727</v>
      </c>
      <c r="J290" t="s">
        <v>3</v>
      </c>
      <c r="K290" t="s">
        <v>728</v>
      </c>
      <c r="L290">
        <v>1191</v>
      </c>
      <c r="N290">
        <v>1013</v>
      </c>
      <c r="O290" t="s">
        <v>729</v>
      </c>
      <c r="P290" t="s">
        <v>729</v>
      </c>
      <c r="Q290">
        <v>1</v>
      </c>
      <c r="X290">
        <v>2.5299999999999998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1</v>
      </c>
      <c r="AF290" t="s">
        <v>33</v>
      </c>
      <c r="AG290">
        <v>27.83</v>
      </c>
      <c r="AH290">
        <v>2</v>
      </c>
      <c r="AI290">
        <v>150196574</v>
      </c>
      <c r="AJ290">
        <v>290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ROW(Source!A309)</f>
        <v>309</v>
      </c>
      <c r="B291">
        <v>150196579</v>
      </c>
      <c r="C291">
        <v>150196573</v>
      </c>
      <c r="D291">
        <v>147297361</v>
      </c>
      <c r="E291">
        <v>1</v>
      </c>
      <c r="F291">
        <v>1</v>
      </c>
      <c r="G291">
        <v>35</v>
      </c>
      <c r="H291">
        <v>3</v>
      </c>
      <c r="I291" t="s">
        <v>748</v>
      </c>
      <c r="J291" t="s">
        <v>749</v>
      </c>
      <c r="K291" t="s">
        <v>750</v>
      </c>
      <c r="L291">
        <v>1327</v>
      </c>
      <c r="N291">
        <v>1005</v>
      </c>
      <c r="O291" t="s">
        <v>751</v>
      </c>
      <c r="P291" t="s">
        <v>751</v>
      </c>
      <c r="Q291">
        <v>1</v>
      </c>
      <c r="X291">
        <v>0.1</v>
      </c>
      <c r="Y291">
        <v>48.08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33</v>
      </c>
      <c r="AG291">
        <v>1.1000000000000001</v>
      </c>
      <c r="AH291">
        <v>2</v>
      </c>
      <c r="AI291">
        <v>150196575</v>
      </c>
      <c r="AJ291">
        <v>291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ROW(Source!A310)</f>
        <v>310</v>
      </c>
      <c r="B292">
        <v>150196585</v>
      </c>
      <c r="C292">
        <v>150196580</v>
      </c>
      <c r="D292">
        <v>147282019</v>
      </c>
      <c r="E292">
        <v>35</v>
      </c>
      <c r="F292">
        <v>1</v>
      </c>
      <c r="G292">
        <v>35</v>
      </c>
      <c r="H292">
        <v>1</v>
      </c>
      <c r="I292" t="s">
        <v>727</v>
      </c>
      <c r="J292" t="s">
        <v>3</v>
      </c>
      <c r="K292" t="s">
        <v>728</v>
      </c>
      <c r="L292">
        <v>1191</v>
      </c>
      <c r="N292">
        <v>1013</v>
      </c>
      <c r="O292" t="s">
        <v>729</v>
      </c>
      <c r="P292" t="s">
        <v>729</v>
      </c>
      <c r="Q292">
        <v>1</v>
      </c>
      <c r="X292">
        <v>0.2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1</v>
      </c>
      <c r="AF292" t="s">
        <v>317</v>
      </c>
      <c r="AG292">
        <v>0.60000000000000009</v>
      </c>
      <c r="AH292">
        <v>2</v>
      </c>
      <c r="AI292">
        <v>150196581</v>
      </c>
      <c r="AJ292">
        <v>292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ROW(Source!A310)</f>
        <v>310</v>
      </c>
      <c r="B293">
        <v>150196586</v>
      </c>
      <c r="C293">
        <v>150196580</v>
      </c>
      <c r="D293">
        <v>147297367</v>
      </c>
      <c r="E293">
        <v>1</v>
      </c>
      <c r="F293">
        <v>1</v>
      </c>
      <c r="G293">
        <v>35</v>
      </c>
      <c r="H293">
        <v>3</v>
      </c>
      <c r="I293" t="s">
        <v>752</v>
      </c>
      <c r="J293" t="s">
        <v>753</v>
      </c>
      <c r="K293" t="s">
        <v>754</v>
      </c>
      <c r="L293">
        <v>1346</v>
      </c>
      <c r="N293">
        <v>1009</v>
      </c>
      <c r="O293" t="s">
        <v>741</v>
      </c>
      <c r="P293" t="s">
        <v>741</v>
      </c>
      <c r="Q293">
        <v>1</v>
      </c>
      <c r="X293">
        <v>0.01</v>
      </c>
      <c r="Y293">
        <v>29.29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317</v>
      </c>
      <c r="AG293">
        <v>0.03</v>
      </c>
      <c r="AH293">
        <v>2</v>
      </c>
      <c r="AI293">
        <v>150196582</v>
      </c>
      <c r="AJ293">
        <v>293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ROW(Source!A311)</f>
        <v>311</v>
      </c>
      <c r="B294">
        <v>150196602</v>
      </c>
      <c r="C294">
        <v>150196587</v>
      </c>
      <c r="D294">
        <v>147282019</v>
      </c>
      <c r="E294">
        <v>35</v>
      </c>
      <c r="F294">
        <v>1</v>
      </c>
      <c r="G294">
        <v>35</v>
      </c>
      <c r="H294">
        <v>1</v>
      </c>
      <c r="I294" t="s">
        <v>727</v>
      </c>
      <c r="J294" t="s">
        <v>3</v>
      </c>
      <c r="K294" t="s">
        <v>728</v>
      </c>
      <c r="L294">
        <v>1191</v>
      </c>
      <c r="N294">
        <v>1013</v>
      </c>
      <c r="O294" t="s">
        <v>729</v>
      </c>
      <c r="P294" t="s">
        <v>729</v>
      </c>
      <c r="Q294">
        <v>1</v>
      </c>
      <c r="X294">
        <v>0.35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1</v>
      </c>
      <c r="AF294" t="s">
        <v>22</v>
      </c>
      <c r="AG294">
        <v>0.24499999999999997</v>
      </c>
      <c r="AH294">
        <v>2</v>
      </c>
      <c r="AI294">
        <v>150196588</v>
      </c>
      <c r="AJ294">
        <v>294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ROW(Source!A311)</f>
        <v>311</v>
      </c>
      <c r="B295">
        <v>150196603</v>
      </c>
      <c r="C295">
        <v>150196587</v>
      </c>
      <c r="D295">
        <v>147295400</v>
      </c>
      <c r="E295">
        <v>1</v>
      </c>
      <c r="F295">
        <v>1</v>
      </c>
      <c r="G295">
        <v>35</v>
      </c>
      <c r="H295">
        <v>2</v>
      </c>
      <c r="I295" t="s">
        <v>730</v>
      </c>
      <c r="J295" t="s">
        <v>731</v>
      </c>
      <c r="K295" t="s">
        <v>732</v>
      </c>
      <c r="L295">
        <v>1368</v>
      </c>
      <c r="N295">
        <v>1011</v>
      </c>
      <c r="O295" t="s">
        <v>733</v>
      </c>
      <c r="P295" t="s">
        <v>733</v>
      </c>
      <c r="Q295">
        <v>1</v>
      </c>
      <c r="X295">
        <v>0.04</v>
      </c>
      <c r="Y295">
        <v>0</v>
      </c>
      <c r="Z295">
        <v>789.86</v>
      </c>
      <c r="AA295">
        <v>515.51</v>
      </c>
      <c r="AB295">
        <v>0</v>
      </c>
      <c r="AC295">
        <v>0</v>
      </c>
      <c r="AD295">
        <v>1</v>
      </c>
      <c r="AE295">
        <v>0</v>
      </c>
      <c r="AF295" t="s">
        <v>22</v>
      </c>
      <c r="AG295">
        <v>2.7999999999999997E-2</v>
      </c>
      <c r="AH295">
        <v>2</v>
      </c>
      <c r="AI295">
        <v>150196589</v>
      </c>
      <c r="AJ295">
        <v>295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ROW(Source!A311)</f>
        <v>311</v>
      </c>
      <c r="B296">
        <v>150196604</v>
      </c>
      <c r="C296">
        <v>150196587</v>
      </c>
      <c r="D296">
        <v>147284499</v>
      </c>
      <c r="E296">
        <v>35</v>
      </c>
      <c r="F296">
        <v>1</v>
      </c>
      <c r="G296">
        <v>35</v>
      </c>
      <c r="H296">
        <v>3</v>
      </c>
      <c r="I296" t="s">
        <v>734</v>
      </c>
      <c r="J296" t="s">
        <v>3</v>
      </c>
      <c r="K296" t="s">
        <v>736</v>
      </c>
      <c r="L296">
        <v>1346</v>
      </c>
      <c r="N296">
        <v>1009</v>
      </c>
      <c r="O296" t="s">
        <v>741</v>
      </c>
      <c r="P296" t="s">
        <v>741</v>
      </c>
      <c r="Q296">
        <v>1</v>
      </c>
      <c r="X296">
        <v>2E-3</v>
      </c>
      <c r="Y296">
        <v>1945.2823800000001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21</v>
      </c>
      <c r="AG296">
        <v>2E-3</v>
      </c>
      <c r="AH296">
        <v>2</v>
      </c>
      <c r="AI296">
        <v>150196590</v>
      </c>
      <c r="AJ296">
        <v>296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ROW(Source!A311)</f>
        <v>311</v>
      </c>
      <c r="B297">
        <v>150196605</v>
      </c>
      <c r="C297">
        <v>150196587</v>
      </c>
      <c r="D297">
        <v>147297319</v>
      </c>
      <c r="E297">
        <v>1</v>
      </c>
      <c r="F297">
        <v>1</v>
      </c>
      <c r="G297">
        <v>35</v>
      </c>
      <c r="H297">
        <v>3</v>
      </c>
      <c r="I297" t="s">
        <v>738</v>
      </c>
      <c r="J297" t="s">
        <v>739</v>
      </c>
      <c r="K297" t="s">
        <v>740</v>
      </c>
      <c r="L297">
        <v>1346</v>
      </c>
      <c r="N297">
        <v>1009</v>
      </c>
      <c r="O297" t="s">
        <v>741</v>
      </c>
      <c r="P297" t="s">
        <v>741</v>
      </c>
      <c r="Q297">
        <v>1</v>
      </c>
      <c r="X297">
        <v>4.0000000000000001E-3</v>
      </c>
      <c r="Y297">
        <v>412.97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21</v>
      </c>
      <c r="AG297">
        <v>4.0000000000000001E-3</v>
      </c>
      <c r="AH297">
        <v>2</v>
      </c>
      <c r="AI297">
        <v>150196591</v>
      </c>
      <c r="AJ297">
        <v>297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ROW(Source!A311)</f>
        <v>311</v>
      </c>
      <c r="B298">
        <v>150196606</v>
      </c>
      <c r="C298">
        <v>150196587</v>
      </c>
      <c r="D298">
        <v>147297226</v>
      </c>
      <c r="E298">
        <v>1</v>
      </c>
      <c r="F298">
        <v>1</v>
      </c>
      <c r="G298">
        <v>35</v>
      </c>
      <c r="H298">
        <v>3</v>
      </c>
      <c r="I298" t="s">
        <v>742</v>
      </c>
      <c r="J298" t="s">
        <v>743</v>
      </c>
      <c r="K298" t="s">
        <v>744</v>
      </c>
      <c r="L298">
        <v>1346</v>
      </c>
      <c r="N298">
        <v>1009</v>
      </c>
      <c r="O298" t="s">
        <v>741</v>
      </c>
      <c r="P298" t="s">
        <v>741</v>
      </c>
      <c r="Q298">
        <v>1</v>
      </c>
      <c r="X298">
        <v>2E-3</v>
      </c>
      <c r="Y298">
        <v>271.95999999999998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21</v>
      </c>
      <c r="AG298">
        <v>2E-3</v>
      </c>
      <c r="AH298">
        <v>2</v>
      </c>
      <c r="AI298">
        <v>150196592</v>
      </c>
      <c r="AJ298">
        <v>298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ROW(Source!A311)</f>
        <v>311</v>
      </c>
      <c r="B299">
        <v>150196607</v>
      </c>
      <c r="C299">
        <v>150196587</v>
      </c>
      <c r="D299">
        <v>147297256</v>
      </c>
      <c r="E299">
        <v>1</v>
      </c>
      <c r="F299">
        <v>1</v>
      </c>
      <c r="G299">
        <v>35</v>
      </c>
      <c r="H299">
        <v>3</v>
      </c>
      <c r="I299" t="s">
        <v>745</v>
      </c>
      <c r="J299" t="s">
        <v>746</v>
      </c>
      <c r="K299" t="s">
        <v>747</v>
      </c>
      <c r="L299">
        <v>1346</v>
      </c>
      <c r="N299">
        <v>1009</v>
      </c>
      <c r="O299" t="s">
        <v>741</v>
      </c>
      <c r="P299" t="s">
        <v>741</v>
      </c>
      <c r="Q299">
        <v>1</v>
      </c>
      <c r="X299">
        <v>3.5000000000000001E-3</v>
      </c>
      <c r="Y299">
        <v>404.48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21</v>
      </c>
      <c r="AG299">
        <v>3.5000000000000001E-3</v>
      </c>
      <c r="AH299">
        <v>2</v>
      </c>
      <c r="AI299">
        <v>150196593</v>
      </c>
      <c r="AJ299">
        <v>299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ROW(Source!A311)</f>
        <v>311</v>
      </c>
      <c r="B300">
        <v>150196608</v>
      </c>
      <c r="C300">
        <v>150196587</v>
      </c>
      <c r="D300">
        <v>147297361</v>
      </c>
      <c r="E300">
        <v>1</v>
      </c>
      <c r="F300">
        <v>1</v>
      </c>
      <c r="G300">
        <v>35</v>
      </c>
      <c r="H300">
        <v>3</v>
      </c>
      <c r="I300" t="s">
        <v>748</v>
      </c>
      <c r="J300" t="s">
        <v>749</v>
      </c>
      <c r="K300" t="s">
        <v>750</v>
      </c>
      <c r="L300">
        <v>1327</v>
      </c>
      <c r="N300">
        <v>1005</v>
      </c>
      <c r="O300" t="s">
        <v>751</v>
      </c>
      <c r="P300" t="s">
        <v>751</v>
      </c>
      <c r="Q300">
        <v>1</v>
      </c>
      <c r="X300">
        <v>0.02</v>
      </c>
      <c r="Y300">
        <v>48.08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21</v>
      </c>
      <c r="AG300">
        <v>0.02</v>
      </c>
      <c r="AH300">
        <v>2</v>
      </c>
      <c r="AI300">
        <v>150196594</v>
      </c>
      <c r="AJ300">
        <v>300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ROW(Source!A312)</f>
        <v>312</v>
      </c>
      <c r="B301">
        <v>150196620</v>
      </c>
      <c r="C301">
        <v>150196609</v>
      </c>
      <c r="D301">
        <v>147282019</v>
      </c>
      <c r="E301">
        <v>35</v>
      </c>
      <c r="F301">
        <v>1</v>
      </c>
      <c r="G301">
        <v>35</v>
      </c>
      <c r="H301">
        <v>1</v>
      </c>
      <c r="I301" t="s">
        <v>727</v>
      </c>
      <c r="J301" t="s">
        <v>3</v>
      </c>
      <c r="K301" t="s">
        <v>728</v>
      </c>
      <c r="L301">
        <v>1191</v>
      </c>
      <c r="N301">
        <v>1013</v>
      </c>
      <c r="O301" t="s">
        <v>729</v>
      </c>
      <c r="P301" t="s">
        <v>729</v>
      </c>
      <c r="Q301">
        <v>1</v>
      </c>
      <c r="X301">
        <v>0.06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1</v>
      </c>
      <c r="AF301" t="s">
        <v>32</v>
      </c>
      <c r="AG301">
        <v>0.495</v>
      </c>
      <c r="AH301">
        <v>2</v>
      </c>
      <c r="AI301">
        <v>150196610</v>
      </c>
      <c r="AJ301">
        <v>301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ROW(Source!A312)</f>
        <v>312</v>
      </c>
      <c r="B302">
        <v>150196621</v>
      </c>
      <c r="C302">
        <v>150196609</v>
      </c>
      <c r="D302">
        <v>147295400</v>
      </c>
      <c r="E302">
        <v>1</v>
      </c>
      <c r="F302">
        <v>1</v>
      </c>
      <c r="G302">
        <v>35</v>
      </c>
      <c r="H302">
        <v>2</v>
      </c>
      <c r="I302" t="s">
        <v>730</v>
      </c>
      <c r="J302" t="s">
        <v>731</v>
      </c>
      <c r="K302" t="s">
        <v>732</v>
      </c>
      <c r="L302">
        <v>1368</v>
      </c>
      <c r="N302">
        <v>1011</v>
      </c>
      <c r="O302" t="s">
        <v>733</v>
      </c>
      <c r="P302" t="s">
        <v>733</v>
      </c>
      <c r="Q302">
        <v>1</v>
      </c>
      <c r="X302">
        <v>0.01</v>
      </c>
      <c r="Y302">
        <v>0</v>
      </c>
      <c r="Z302">
        <v>789.86</v>
      </c>
      <c r="AA302">
        <v>515.51</v>
      </c>
      <c r="AB302">
        <v>0</v>
      </c>
      <c r="AC302">
        <v>0</v>
      </c>
      <c r="AD302">
        <v>1</v>
      </c>
      <c r="AE302">
        <v>0</v>
      </c>
      <c r="AF302" t="s">
        <v>32</v>
      </c>
      <c r="AG302">
        <v>8.249999999999999E-2</v>
      </c>
      <c r="AH302">
        <v>2</v>
      </c>
      <c r="AI302">
        <v>150196611</v>
      </c>
      <c r="AJ302">
        <v>302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ROW(Source!A312)</f>
        <v>312</v>
      </c>
      <c r="B303">
        <v>150196622</v>
      </c>
      <c r="C303">
        <v>150196609</v>
      </c>
      <c r="D303">
        <v>147297319</v>
      </c>
      <c r="E303">
        <v>1</v>
      </c>
      <c r="F303">
        <v>1</v>
      </c>
      <c r="G303">
        <v>35</v>
      </c>
      <c r="H303">
        <v>3</v>
      </c>
      <c r="I303" t="s">
        <v>738</v>
      </c>
      <c r="J303" t="s">
        <v>739</v>
      </c>
      <c r="K303" t="s">
        <v>740</v>
      </c>
      <c r="L303">
        <v>1346</v>
      </c>
      <c r="N303">
        <v>1009</v>
      </c>
      <c r="O303" t="s">
        <v>741</v>
      </c>
      <c r="P303" t="s">
        <v>741</v>
      </c>
      <c r="Q303">
        <v>1</v>
      </c>
      <c r="X303">
        <v>2E-3</v>
      </c>
      <c r="Y303">
        <v>412.97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31</v>
      </c>
      <c r="AG303">
        <v>2.1999999999999999E-2</v>
      </c>
      <c r="AH303">
        <v>2</v>
      </c>
      <c r="AI303">
        <v>150196612</v>
      </c>
      <c r="AJ303">
        <v>303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ROW(Source!A312)</f>
        <v>312</v>
      </c>
      <c r="B304">
        <v>150196623</v>
      </c>
      <c r="C304">
        <v>150196609</v>
      </c>
      <c r="D304">
        <v>147297226</v>
      </c>
      <c r="E304">
        <v>1</v>
      </c>
      <c r="F304">
        <v>1</v>
      </c>
      <c r="G304">
        <v>35</v>
      </c>
      <c r="H304">
        <v>3</v>
      </c>
      <c r="I304" t="s">
        <v>742</v>
      </c>
      <c r="J304" t="s">
        <v>743</v>
      </c>
      <c r="K304" t="s">
        <v>744</v>
      </c>
      <c r="L304">
        <v>1346</v>
      </c>
      <c r="N304">
        <v>1009</v>
      </c>
      <c r="O304" t="s">
        <v>741</v>
      </c>
      <c r="P304" t="s">
        <v>741</v>
      </c>
      <c r="Q304">
        <v>1</v>
      </c>
      <c r="X304">
        <v>1E-3</v>
      </c>
      <c r="Y304">
        <v>271.95999999999998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31</v>
      </c>
      <c r="AG304">
        <v>1.0999999999999999E-2</v>
      </c>
      <c r="AH304">
        <v>2</v>
      </c>
      <c r="AI304">
        <v>150196613</v>
      </c>
      <c r="AJ304">
        <v>304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ROW(Source!A312)</f>
        <v>312</v>
      </c>
      <c r="B305">
        <v>150196624</v>
      </c>
      <c r="C305">
        <v>150196609</v>
      </c>
      <c r="D305">
        <v>147297361</v>
      </c>
      <c r="E305">
        <v>1</v>
      </c>
      <c r="F305">
        <v>1</v>
      </c>
      <c r="G305">
        <v>35</v>
      </c>
      <c r="H305">
        <v>3</v>
      </c>
      <c r="I305" t="s">
        <v>748</v>
      </c>
      <c r="J305" t="s">
        <v>749</v>
      </c>
      <c r="K305" t="s">
        <v>750</v>
      </c>
      <c r="L305">
        <v>1327</v>
      </c>
      <c r="N305">
        <v>1005</v>
      </c>
      <c r="O305" t="s">
        <v>751</v>
      </c>
      <c r="P305" t="s">
        <v>751</v>
      </c>
      <c r="Q305">
        <v>1</v>
      </c>
      <c r="X305">
        <v>0.02</v>
      </c>
      <c r="Y305">
        <v>48.08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31</v>
      </c>
      <c r="AG305">
        <v>0.22</v>
      </c>
      <c r="AH305">
        <v>2</v>
      </c>
      <c r="AI305">
        <v>150196614</v>
      </c>
      <c r="AJ305">
        <v>305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ROW(Source!A313)</f>
        <v>313</v>
      </c>
      <c r="B306">
        <v>150196630</v>
      </c>
      <c r="C306">
        <v>150196625</v>
      </c>
      <c r="D306">
        <v>147282019</v>
      </c>
      <c r="E306">
        <v>35</v>
      </c>
      <c r="F306">
        <v>1</v>
      </c>
      <c r="G306">
        <v>35</v>
      </c>
      <c r="H306">
        <v>1</v>
      </c>
      <c r="I306" t="s">
        <v>727</v>
      </c>
      <c r="J306" t="s">
        <v>3</v>
      </c>
      <c r="K306" t="s">
        <v>728</v>
      </c>
      <c r="L306">
        <v>1191</v>
      </c>
      <c r="N306">
        <v>1013</v>
      </c>
      <c r="O306" t="s">
        <v>729</v>
      </c>
      <c r="P306" t="s">
        <v>729</v>
      </c>
      <c r="Q306">
        <v>1</v>
      </c>
      <c r="X306">
        <v>0.85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1</v>
      </c>
      <c r="AF306" t="s">
        <v>317</v>
      </c>
      <c r="AG306">
        <v>2.5499999999999998</v>
      </c>
      <c r="AH306">
        <v>2</v>
      </c>
      <c r="AI306">
        <v>150196626</v>
      </c>
      <c r="AJ306">
        <v>306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ROW(Source!A313)</f>
        <v>313</v>
      </c>
      <c r="B307">
        <v>150196631</v>
      </c>
      <c r="C307">
        <v>150196625</v>
      </c>
      <c r="D307">
        <v>147297367</v>
      </c>
      <c r="E307">
        <v>1</v>
      </c>
      <c r="F307">
        <v>1</v>
      </c>
      <c r="G307">
        <v>35</v>
      </c>
      <c r="H307">
        <v>3</v>
      </c>
      <c r="I307" t="s">
        <v>752</v>
      </c>
      <c r="J307" t="s">
        <v>753</v>
      </c>
      <c r="K307" t="s">
        <v>754</v>
      </c>
      <c r="L307">
        <v>1346</v>
      </c>
      <c r="N307">
        <v>1009</v>
      </c>
      <c r="O307" t="s">
        <v>741</v>
      </c>
      <c r="P307" t="s">
        <v>741</v>
      </c>
      <c r="Q307">
        <v>1</v>
      </c>
      <c r="X307">
        <v>0.05</v>
      </c>
      <c r="Y307">
        <v>29.29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317</v>
      </c>
      <c r="AG307">
        <v>0.15000000000000002</v>
      </c>
      <c r="AH307">
        <v>2</v>
      </c>
      <c r="AI307">
        <v>150196627</v>
      </c>
      <c r="AJ307">
        <v>307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ROW(Source!A314)</f>
        <v>314</v>
      </c>
      <c r="B308">
        <v>150196641</v>
      </c>
      <c r="C308">
        <v>150196632</v>
      </c>
      <c r="D308">
        <v>147282019</v>
      </c>
      <c r="E308">
        <v>35</v>
      </c>
      <c r="F308">
        <v>1</v>
      </c>
      <c r="G308">
        <v>35</v>
      </c>
      <c r="H308">
        <v>1</v>
      </c>
      <c r="I308" t="s">
        <v>727</v>
      </c>
      <c r="J308" t="s">
        <v>3</v>
      </c>
      <c r="K308" t="s">
        <v>728</v>
      </c>
      <c r="L308">
        <v>1191</v>
      </c>
      <c r="N308">
        <v>1013</v>
      </c>
      <c r="O308" t="s">
        <v>729</v>
      </c>
      <c r="P308" t="s">
        <v>729</v>
      </c>
      <c r="Q308">
        <v>1</v>
      </c>
      <c r="X308">
        <v>0.51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1</v>
      </c>
      <c r="AF308" t="s">
        <v>22</v>
      </c>
      <c r="AG308">
        <v>0.35699999999999998</v>
      </c>
      <c r="AH308">
        <v>2</v>
      </c>
      <c r="AI308">
        <v>150196633</v>
      </c>
      <c r="AJ308">
        <v>308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ROW(Source!A314)</f>
        <v>314</v>
      </c>
      <c r="B309">
        <v>150196642</v>
      </c>
      <c r="C309">
        <v>150196632</v>
      </c>
      <c r="D309">
        <v>147295400</v>
      </c>
      <c r="E309">
        <v>1</v>
      </c>
      <c r="F309">
        <v>1</v>
      </c>
      <c r="G309">
        <v>35</v>
      </c>
      <c r="H309">
        <v>2</v>
      </c>
      <c r="I309" t="s">
        <v>730</v>
      </c>
      <c r="J309" t="s">
        <v>731</v>
      </c>
      <c r="K309" t="s">
        <v>732</v>
      </c>
      <c r="L309">
        <v>1368</v>
      </c>
      <c r="N309">
        <v>1011</v>
      </c>
      <c r="O309" t="s">
        <v>733</v>
      </c>
      <c r="P309" t="s">
        <v>733</v>
      </c>
      <c r="Q309">
        <v>1</v>
      </c>
      <c r="X309">
        <v>0.03</v>
      </c>
      <c r="Y309">
        <v>0</v>
      </c>
      <c r="Z309">
        <v>789.86</v>
      </c>
      <c r="AA309">
        <v>515.51</v>
      </c>
      <c r="AB309">
        <v>0</v>
      </c>
      <c r="AC309">
        <v>0</v>
      </c>
      <c r="AD309">
        <v>1</v>
      </c>
      <c r="AE309">
        <v>0</v>
      </c>
      <c r="AF309" t="s">
        <v>22</v>
      </c>
      <c r="AG309">
        <v>2.0999999999999998E-2</v>
      </c>
      <c r="AH309">
        <v>2</v>
      </c>
      <c r="AI309">
        <v>150196634</v>
      </c>
      <c r="AJ309">
        <v>309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ROW(Source!A314)</f>
        <v>314</v>
      </c>
      <c r="B310">
        <v>150196643</v>
      </c>
      <c r="C310">
        <v>150196632</v>
      </c>
      <c r="D310">
        <v>147297318</v>
      </c>
      <c r="E310">
        <v>1</v>
      </c>
      <c r="F310">
        <v>1</v>
      </c>
      <c r="G310">
        <v>35</v>
      </c>
      <c r="H310">
        <v>3</v>
      </c>
      <c r="I310" t="s">
        <v>759</v>
      </c>
      <c r="J310" t="s">
        <v>760</v>
      </c>
      <c r="K310" t="s">
        <v>761</v>
      </c>
      <c r="L310">
        <v>1346</v>
      </c>
      <c r="N310">
        <v>1009</v>
      </c>
      <c r="O310" t="s">
        <v>741</v>
      </c>
      <c r="P310" t="s">
        <v>741</v>
      </c>
      <c r="Q310">
        <v>1</v>
      </c>
      <c r="X310">
        <v>2.0000000000000002E-5</v>
      </c>
      <c r="Y310">
        <v>471.7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21</v>
      </c>
      <c r="AG310">
        <v>2.0000000000000002E-5</v>
      </c>
      <c r="AH310">
        <v>2</v>
      </c>
      <c r="AI310">
        <v>150196635</v>
      </c>
      <c r="AJ310">
        <v>310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ROW(Source!A314)</f>
        <v>314</v>
      </c>
      <c r="B311">
        <v>150196644</v>
      </c>
      <c r="C311">
        <v>150196632</v>
      </c>
      <c r="D311">
        <v>147297361</v>
      </c>
      <c r="E311">
        <v>1</v>
      </c>
      <c r="F311">
        <v>1</v>
      </c>
      <c r="G311">
        <v>35</v>
      </c>
      <c r="H311">
        <v>3</v>
      </c>
      <c r="I311" t="s">
        <v>748</v>
      </c>
      <c r="J311" t="s">
        <v>749</v>
      </c>
      <c r="K311" t="s">
        <v>750</v>
      </c>
      <c r="L311">
        <v>1327</v>
      </c>
      <c r="N311">
        <v>1005</v>
      </c>
      <c r="O311" t="s">
        <v>751</v>
      </c>
      <c r="P311" t="s">
        <v>751</v>
      </c>
      <c r="Q311">
        <v>1</v>
      </c>
      <c r="X311">
        <v>0.01</v>
      </c>
      <c r="Y311">
        <v>48.08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21</v>
      </c>
      <c r="AG311">
        <v>0.01</v>
      </c>
      <c r="AH311">
        <v>2</v>
      </c>
      <c r="AI311">
        <v>150196636</v>
      </c>
      <c r="AJ311">
        <v>311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ROW(Source!A315)</f>
        <v>315</v>
      </c>
      <c r="B312">
        <v>150196654</v>
      </c>
      <c r="C312">
        <v>150196645</v>
      </c>
      <c r="D312">
        <v>147282019</v>
      </c>
      <c r="E312">
        <v>35</v>
      </c>
      <c r="F312">
        <v>1</v>
      </c>
      <c r="G312">
        <v>35</v>
      </c>
      <c r="H312">
        <v>1</v>
      </c>
      <c r="I312" t="s">
        <v>727</v>
      </c>
      <c r="J312" t="s">
        <v>3</v>
      </c>
      <c r="K312" t="s">
        <v>728</v>
      </c>
      <c r="L312">
        <v>1191</v>
      </c>
      <c r="N312">
        <v>1013</v>
      </c>
      <c r="O312" t="s">
        <v>729</v>
      </c>
      <c r="P312" t="s">
        <v>729</v>
      </c>
      <c r="Q312">
        <v>1</v>
      </c>
      <c r="X312">
        <v>0.08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1</v>
      </c>
      <c r="AF312" t="s">
        <v>32</v>
      </c>
      <c r="AG312">
        <v>0.65999999999999992</v>
      </c>
      <c r="AH312">
        <v>2</v>
      </c>
      <c r="AI312">
        <v>150196646</v>
      </c>
      <c r="AJ312">
        <v>312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ROW(Source!A315)</f>
        <v>315</v>
      </c>
      <c r="B313">
        <v>150196655</v>
      </c>
      <c r="C313">
        <v>150196645</v>
      </c>
      <c r="D313">
        <v>147295400</v>
      </c>
      <c r="E313">
        <v>1</v>
      </c>
      <c r="F313">
        <v>1</v>
      </c>
      <c r="G313">
        <v>35</v>
      </c>
      <c r="H313">
        <v>2</v>
      </c>
      <c r="I313" t="s">
        <v>730</v>
      </c>
      <c r="J313" t="s">
        <v>731</v>
      </c>
      <c r="K313" t="s">
        <v>732</v>
      </c>
      <c r="L313">
        <v>1368</v>
      </c>
      <c r="N313">
        <v>1011</v>
      </c>
      <c r="O313" t="s">
        <v>733</v>
      </c>
      <c r="P313" t="s">
        <v>733</v>
      </c>
      <c r="Q313">
        <v>1</v>
      </c>
      <c r="X313">
        <v>4.0000000000000001E-3</v>
      </c>
      <c r="Y313">
        <v>0</v>
      </c>
      <c r="Z313">
        <v>789.86</v>
      </c>
      <c r="AA313">
        <v>515.51</v>
      </c>
      <c r="AB313">
        <v>0</v>
      </c>
      <c r="AC313">
        <v>0</v>
      </c>
      <c r="AD313">
        <v>1</v>
      </c>
      <c r="AE313">
        <v>0</v>
      </c>
      <c r="AF313" t="s">
        <v>32</v>
      </c>
      <c r="AG313">
        <v>3.3000000000000002E-2</v>
      </c>
      <c r="AH313">
        <v>2</v>
      </c>
      <c r="AI313">
        <v>150196647</v>
      </c>
      <c r="AJ313">
        <v>313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ROW(Source!A315)</f>
        <v>315</v>
      </c>
      <c r="B314">
        <v>150196656</v>
      </c>
      <c r="C314">
        <v>150196645</v>
      </c>
      <c r="D314">
        <v>147297318</v>
      </c>
      <c r="E314">
        <v>1</v>
      </c>
      <c r="F314">
        <v>1</v>
      </c>
      <c r="G314">
        <v>35</v>
      </c>
      <c r="H314">
        <v>3</v>
      </c>
      <c r="I314" t="s">
        <v>759</v>
      </c>
      <c r="J314" t="s">
        <v>760</v>
      </c>
      <c r="K314" t="s">
        <v>761</v>
      </c>
      <c r="L314">
        <v>1346</v>
      </c>
      <c r="N314">
        <v>1009</v>
      </c>
      <c r="O314" t="s">
        <v>741</v>
      </c>
      <c r="P314" t="s">
        <v>741</v>
      </c>
      <c r="Q314">
        <v>1</v>
      </c>
      <c r="X314">
        <v>2.0000000000000002E-5</v>
      </c>
      <c r="Y314">
        <v>471.7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31</v>
      </c>
      <c r="AG314">
        <v>2.2000000000000001E-4</v>
      </c>
      <c r="AH314">
        <v>2</v>
      </c>
      <c r="AI314">
        <v>150196648</v>
      </c>
      <c r="AJ314">
        <v>314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ROW(Source!A315)</f>
        <v>315</v>
      </c>
      <c r="B315">
        <v>150196657</v>
      </c>
      <c r="C315">
        <v>150196645</v>
      </c>
      <c r="D315">
        <v>147297361</v>
      </c>
      <c r="E315">
        <v>1</v>
      </c>
      <c r="F315">
        <v>1</v>
      </c>
      <c r="G315">
        <v>35</v>
      </c>
      <c r="H315">
        <v>3</v>
      </c>
      <c r="I315" t="s">
        <v>748</v>
      </c>
      <c r="J315" t="s">
        <v>749</v>
      </c>
      <c r="K315" t="s">
        <v>750</v>
      </c>
      <c r="L315">
        <v>1327</v>
      </c>
      <c r="N315">
        <v>1005</v>
      </c>
      <c r="O315" t="s">
        <v>751</v>
      </c>
      <c r="P315" t="s">
        <v>751</v>
      </c>
      <c r="Q315">
        <v>1</v>
      </c>
      <c r="X315">
        <v>0.01</v>
      </c>
      <c r="Y315">
        <v>48.08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31</v>
      </c>
      <c r="AG315">
        <v>0.11</v>
      </c>
      <c r="AH315">
        <v>2</v>
      </c>
      <c r="AI315">
        <v>150196649</v>
      </c>
      <c r="AJ315">
        <v>315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ROW(Source!A316)</f>
        <v>316</v>
      </c>
      <c r="B316">
        <v>150196673</v>
      </c>
      <c r="C316">
        <v>150196658</v>
      </c>
      <c r="D316">
        <v>147282019</v>
      </c>
      <c r="E316">
        <v>35</v>
      </c>
      <c r="F316">
        <v>1</v>
      </c>
      <c r="G316">
        <v>35</v>
      </c>
      <c r="H316">
        <v>1</v>
      </c>
      <c r="I316" t="s">
        <v>727</v>
      </c>
      <c r="J316" t="s">
        <v>3</v>
      </c>
      <c r="K316" t="s">
        <v>728</v>
      </c>
      <c r="L316">
        <v>1191</v>
      </c>
      <c r="N316">
        <v>1013</v>
      </c>
      <c r="O316" t="s">
        <v>729</v>
      </c>
      <c r="P316" t="s">
        <v>729</v>
      </c>
      <c r="Q316">
        <v>1</v>
      </c>
      <c r="X316">
        <v>0.18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1</v>
      </c>
      <c r="AF316" t="s">
        <v>22</v>
      </c>
      <c r="AG316">
        <v>0.126</v>
      </c>
      <c r="AH316">
        <v>2</v>
      </c>
      <c r="AI316">
        <v>150196659</v>
      </c>
      <c r="AJ316">
        <v>316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ROW(Source!A316)</f>
        <v>316</v>
      </c>
      <c r="B317">
        <v>150196674</v>
      </c>
      <c r="C317">
        <v>150196658</v>
      </c>
      <c r="D317">
        <v>147295400</v>
      </c>
      <c r="E317">
        <v>1</v>
      </c>
      <c r="F317">
        <v>1</v>
      </c>
      <c r="G317">
        <v>35</v>
      </c>
      <c r="H317">
        <v>2</v>
      </c>
      <c r="I317" t="s">
        <v>730</v>
      </c>
      <c r="J317" t="s">
        <v>731</v>
      </c>
      <c r="K317" t="s">
        <v>732</v>
      </c>
      <c r="L317">
        <v>1368</v>
      </c>
      <c r="N317">
        <v>1011</v>
      </c>
      <c r="O317" t="s">
        <v>733</v>
      </c>
      <c r="P317" t="s">
        <v>733</v>
      </c>
      <c r="Q317">
        <v>1</v>
      </c>
      <c r="X317">
        <v>0.02</v>
      </c>
      <c r="Y317">
        <v>0</v>
      </c>
      <c r="Z317">
        <v>789.86</v>
      </c>
      <c r="AA317">
        <v>515.51</v>
      </c>
      <c r="AB317">
        <v>0</v>
      </c>
      <c r="AC317">
        <v>0</v>
      </c>
      <c r="AD317">
        <v>1</v>
      </c>
      <c r="AE317">
        <v>0</v>
      </c>
      <c r="AF317" t="s">
        <v>22</v>
      </c>
      <c r="AG317">
        <v>1.3999999999999999E-2</v>
      </c>
      <c r="AH317">
        <v>2</v>
      </c>
      <c r="AI317">
        <v>150196660</v>
      </c>
      <c r="AJ317">
        <v>317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ROW(Source!A316)</f>
        <v>316</v>
      </c>
      <c r="B318">
        <v>150196675</v>
      </c>
      <c r="C318">
        <v>150196658</v>
      </c>
      <c r="D318">
        <v>147284499</v>
      </c>
      <c r="E318">
        <v>35</v>
      </c>
      <c r="F318">
        <v>1</v>
      </c>
      <c r="G318">
        <v>35</v>
      </c>
      <c r="H318">
        <v>3</v>
      </c>
      <c r="I318" t="s">
        <v>734</v>
      </c>
      <c r="J318" t="s">
        <v>3</v>
      </c>
      <c r="K318" t="s">
        <v>736</v>
      </c>
      <c r="L318">
        <v>1346</v>
      </c>
      <c r="N318">
        <v>1009</v>
      </c>
      <c r="O318" t="s">
        <v>741</v>
      </c>
      <c r="P318" t="s">
        <v>741</v>
      </c>
      <c r="Q318">
        <v>1</v>
      </c>
      <c r="X318">
        <v>2E-3</v>
      </c>
      <c r="Y318">
        <v>1945.2823800000001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21</v>
      </c>
      <c r="AG318">
        <v>2E-3</v>
      </c>
      <c r="AH318">
        <v>2</v>
      </c>
      <c r="AI318">
        <v>150196661</v>
      </c>
      <c r="AJ318">
        <v>318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ROW(Source!A316)</f>
        <v>316</v>
      </c>
      <c r="B319">
        <v>150196676</v>
      </c>
      <c r="C319">
        <v>150196658</v>
      </c>
      <c r="D319">
        <v>147297319</v>
      </c>
      <c r="E319">
        <v>1</v>
      </c>
      <c r="F319">
        <v>1</v>
      </c>
      <c r="G319">
        <v>35</v>
      </c>
      <c r="H319">
        <v>3</v>
      </c>
      <c r="I319" t="s">
        <v>738</v>
      </c>
      <c r="J319" t="s">
        <v>739</v>
      </c>
      <c r="K319" t="s">
        <v>740</v>
      </c>
      <c r="L319">
        <v>1346</v>
      </c>
      <c r="N319">
        <v>1009</v>
      </c>
      <c r="O319" t="s">
        <v>741</v>
      </c>
      <c r="P319" t="s">
        <v>741</v>
      </c>
      <c r="Q319">
        <v>1</v>
      </c>
      <c r="X319">
        <v>4.0000000000000001E-3</v>
      </c>
      <c r="Y319">
        <v>412.97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21</v>
      </c>
      <c r="AG319">
        <v>4.0000000000000001E-3</v>
      </c>
      <c r="AH319">
        <v>2</v>
      </c>
      <c r="AI319">
        <v>150196662</v>
      </c>
      <c r="AJ319">
        <v>319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ROW(Source!A316)</f>
        <v>316</v>
      </c>
      <c r="B320">
        <v>150196677</v>
      </c>
      <c r="C320">
        <v>150196658</v>
      </c>
      <c r="D320">
        <v>147297226</v>
      </c>
      <c r="E320">
        <v>1</v>
      </c>
      <c r="F320">
        <v>1</v>
      </c>
      <c r="G320">
        <v>35</v>
      </c>
      <c r="H320">
        <v>3</v>
      </c>
      <c r="I320" t="s">
        <v>742</v>
      </c>
      <c r="J320" t="s">
        <v>743</v>
      </c>
      <c r="K320" t="s">
        <v>744</v>
      </c>
      <c r="L320">
        <v>1346</v>
      </c>
      <c r="N320">
        <v>1009</v>
      </c>
      <c r="O320" t="s">
        <v>741</v>
      </c>
      <c r="P320" t="s">
        <v>741</v>
      </c>
      <c r="Q320">
        <v>1</v>
      </c>
      <c r="X320">
        <v>2E-3</v>
      </c>
      <c r="Y320">
        <v>271.95999999999998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21</v>
      </c>
      <c r="AG320">
        <v>2E-3</v>
      </c>
      <c r="AH320">
        <v>2</v>
      </c>
      <c r="AI320">
        <v>150196663</v>
      </c>
      <c r="AJ320">
        <v>320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ROW(Source!A316)</f>
        <v>316</v>
      </c>
      <c r="B321">
        <v>150196678</v>
      </c>
      <c r="C321">
        <v>150196658</v>
      </c>
      <c r="D321">
        <v>147297256</v>
      </c>
      <c r="E321">
        <v>1</v>
      </c>
      <c r="F321">
        <v>1</v>
      </c>
      <c r="G321">
        <v>35</v>
      </c>
      <c r="H321">
        <v>3</v>
      </c>
      <c r="I321" t="s">
        <v>745</v>
      </c>
      <c r="J321" t="s">
        <v>746</v>
      </c>
      <c r="K321" t="s">
        <v>747</v>
      </c>
      <c r="L321">
        <v>1346</v>
      </c>
      <c r="N321">
        <v>1009</v>
      </c>
      <c r="O321" t="s">
        <v>741</v>
      </c>
      <c r="P321" t="s">
        <v>741</v>
      </c>
      <c r="Q321">
        <v>1</v>
      </c>
      <c r="X321">
        <v>3.5000000000000001E-3</v>
      </c>
      <c r="Y321">
        <v>404.48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21</v>
      </c>
      <c r="AG321">
        <v>3.5000000000000001E-3</v>
      </c>
      <c r="AH321">
        <v>2</v>
      </c>
      <c r="AI321">
        <v>150196664</v>
      </c>
      <c r="AJ321">
        <v>321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ROW(Source!A316)</f>
        <v>316</v>
      </c>
      <c r="B322">
        <v>150196679</v>
      </c>
      <c r="C322">
        <v>150196658</v>
      </c>
      <c r="D322">
        <v>147297361</v>
      </c>
      <c r="E322">
        <v>1</v>
      </c>
      <c r="F322">
        <v>1</v>
      </c>
      <c r="G322">
        <v>35</v>
      </c>
      <c r="H322">
        <v>3</v>
      </c>
      <c r="I322" t="s">
        <v>748</v>
      </c>
      <c r="J322" t="s">
        <v>749</v>
      </c>
      <c r="K322" t="s">
        <v>750</v>
      </c>
      <c r="L322">
        <v>1327</v>
      </c>
      <c r="N322">
        <v>1005</v>
      </c>
      <c r="O322" t="s">
        <v>751</v>
      </c>
      <c r="P322" t="s">
        <v>751</v>
      </c>
      <c r="Q322">
        <v>1</v>
      </c>
      <c r="X322">
        <v>0.02</v>
      </c>
      <c r="Y322">
        <v>48.08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21</v>
      </c>
      <c r="AG322">
        <v>0.02</v>
      </c>
      <c r="AH322">
        <v>2</v>
      </c>
      <c r="AI322">
        <v>150196665</v>
      </c>
      <c r="AJ322">
        <v>322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ROW(Source!A317)</f>
        <v>317</v>
      </c>
      <c r="B323">
        <v>150196689</v>
      </c>
      <c r="C323">
        <v>150196680</v>
      </c>
      <c r="D323">
        <v>147282019</v>
      </c>
      <c r="E323">
        <v>35</v>
      </c>
      <c r="F323">
        <v>1</v>
      </c>
      <c r="G323">
        <v>35</v>
      </c>
      <c r="H323">
        <v>1</v>
      </c>
      <c r="I323" t="s">
        <v>727</v>
      </c>
      <c r="J323" t="s">
        <v>3</v>
      </c>
      <c r="K323" t="s">
        <v>728</v>
      </c>
      <c r="L323">
        <v>1191</v>
      </c>
      <c r="N323">
        <v>1013</v>
      </c>
      <c r="O323" t="s">
        <v>729</v>
      </c>
      <c r="P323" t="s">
        <v>729</v>
      </c>
      <c r="Q323">
        <v>1</v>
      </c>
      <c r="X323">
        <v>0.05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1</v>
      </c>
      <c r="AF323" t="s">
        <v>32</v>
      </c>
      <c r="AG323">
        <v>0.41250000000000009</v>
      </c>
      <c r="AH323">
        <v>2</v>
      </c>
      <c r="AI323">
        <v>150196681</v>
      </c>
      <c r="AJ323">
        <v>323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ROW(Source!A317)</f>
        <v>317</v>
      </c>
      <c r="B324">
        <v>150196690</v>
      </c>
      <c r="C324">
        <v>150196680</v>
      </c>
      <c r="D324">
        <v>147295400</v>
      </c>
      <c r="E324">
        <v>1</v>
      </c>
      <c r="F324">
        <v>1</v>
      </c>
      <c r="G324">
        <v>35</v>
      </c>
      <c r="H324">
        <v>2</v>
      </c>
      <c r="I324" t="s">
        <v>730</v>
      </c>
      <c r="J324" t="s">
        <v>731</v>
      </c>
      <c r="K324" t="s">
        <v>732</v>
      </c>
      <c r="L324">
        <v>1368</v>
      </c>
      <c r="N324">
        <v>1011</v>
      </c>
      <c r="O324" t="s">
        <v>733</v>
      </c>
      <c r="P324" t="s">
        <v>733</v>
      </c>
      <c r="Q324">
        <v>1</v>
      </c>
      <c r="X324">
        <v>0.01</v>
      </c>
      <c r="Y324">
        <v>0</v>
      </c>
      <c r="Z324">
        <v>789.86</v>
      </c>
      <c r="AA324">
        <v>515.51</v>
      </c>
      <c r="AB324">
        <v>0</v>
      </c>
      <c r="AC324">
        <v>0</v>
      </c>
      <c r="AD324">
        <v>1</v>
      </c>
      <c r="AE324">
        <v>0</v>
      </c>
      <c r="AF324" t="s">
        <v>32</v>
      </c>
      <c r="AG324">
        <v>8.249999999999999E-2</v>
      </c>
      <c r="AH324">
        <v>2</v>
      </c>
      <c r="AI324">
        <v>150196682</v>
      </c>
      <c r="AJ324">
        <v>324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ROW(Source!A317)</f>
        <v>317</v>
      </c>
      <c r="B325">
        <v>150196691</v>
      </c>
      <c r="C325">
        <v>150196680</v>
      </c>
      <c r="D325">
        <v>147297319</v>
      </c>
      <c r="E325">
        <v>1</v>
      </c>
      <c r="F325">
        <v>1</v>
      </c>
      <c r="G325">
        <v>35</v>
      </c>
      <c r="H325">
        <v>3</v>
      </c>
      <c r="I325" t="s">
        <v>738</v>
      </c>
      <c r="J325" t="s">
        <v>739</v>
      </c>
      <c r="K325" t="s">
        <v>740</v>
      </c>
      <c r="L325">
        <v>1346</v>
      </c>
      <c r="N325">
        <v>1009</v>
      </c>
      <c r="O325" t="s">
        <v>741</v>
      </c>
      <c r="P325" t="s">
        <v>741</v>
      </c>
      <c r="Q325">
        <v>1</v>
      </c>
      <c r="X325">
        <v>2E-3</v>
      </c>
      <c r="Y325">
        <v>412.97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31</v>
      </c>
      <c r="AG325">
        <v>2.1999999999999999E-2</v>
      </c>
      <c r="AH325">
        <v>2</v>
      </c>
      <c r="AI325">
        <v>150196683</v>
      </c>
      <c r="AJ325">
        <v>325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ROW(Source!A317)</f>
        <v>317</v>
      </c>
      <c r="B326">
        <v>150196692</v>
      </c>
      <c r="C326">
        <v>150196680</v>
      </c>
      <c r="D326">
        <v>147297361</v>
      </c>
      <c r="E326">
        <v>1</v>
      </c>
      <c r="F326">
        <v>1</v>
      </c>
      <c r="G326">
        <v>35</v>
      </c>
      <c r="H326">
        <v>3</v>
      </c>
      <c r="I326" t="s">
        <v>748</v>
      </c>
      <c r="J326" t="s">
        <v>749</v>
      </c>
      <c r="K326" t="s">
        <v>750</v>
      </c>
      <c r="L326">
        <v>1327</v>
      </c>
      <c r="N326">
        <v>1005</v>
      </c>
      <c r="O326" t="s">
        <v>751</v>
      </c>
      <c r="P326" t="s">
        <v>751</v>
      </c>
      <c r="Q326">
        <v>1</v>
      </c>
      <c r="X326">
        <v>0.02</v>
      </c>
      <c r="Y326">
        <v>48.08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31</v>
      </c>
      <c r="AG326">
        <v>0.22</v>
      </c>
      <c r="AH326">
        <v>2</v>
      </c>
      <c r="AI326">
        <v>150196684</v>
      </c>
      <c r="AJ326">
        <v>326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ROW(Source!A318)</f>
        <v>318</v>
      </c>
      <c r="B327">
        <v>150196700</v>
      </c>
      <c r="C327">
        <v>150196693</v>
      </c>
      <c r="D327">
        <v>147282019</v>
      </c>
      <c r="E327">
        <v>35</v>
      </c>
      <c r="F327">
        <v>1</v>
      </c>
      <c r="G327">
        <v>35</v>
      </c>
      <c r="H327">
        <v>1</v>
      </c>
      <c r="I327" t="s">
        <v>727</v>
      </c>
      <c r="J327" t="s">
        <v>3</v>
      </c>
      <c r="K327" t="s">
        <v>728</v>
      </c>
      <c r="L327">
        <v>1191</v>
      </c>
      <c r="N327">
        <v>1013</v>
      </c>
      <c r="O327" t="s">
        <v>729</v>
      </c>
      <c r="P327" t="s">
        <v>729</v>
      </c>
      <c r="Q327">
        <v>1</v>
      </c>
      <c r="X327">
        <v>0.36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1</v>
      </c>
      <c r="AF327" t="s">
        <v>3</v>
      </c>
      <c r="AG327">
        <v>0.36</v>
      </c>
      <c r="AH327">
        <v>2</v>
      </c>
      <c r="AI327">
        <v>150196694</v>
      </c>
      <c r="AJ327">
        <v>327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ROW(Source!A318)</f>
        <v>318</v>
      </c>
      <c r="B328">
        <v>150196701</v>
      </c>
      <c r="C328">
        <v>150196693</v>
      </c>
      <c r="D328">
        <v>147297367</v>
      </c>
      <c r="E328">
        <v>1</v>
      </c>
      <c r="F328">
        <v>1</v>
      </c>
      <c r="G328">
        <v>35</v>
      </c>
      <c r="H328">
        <v>3</v>
      </c>
      <c r="I328" t="s">
        <v>752</v>
      </c>
      <c r="J328" t="s">
        <v>753</v>
      </c>
      <c r="K328" t="s">
        <v>754</v>
      </c>
      <c r="L328">
        <v>1346</v>
      </c>
      <c r="N328">
        <v>1009</v>
      </c>
      <c r="O328" t="s">
        <v>741</v>
      </c>
      <c r="P328" t="s">
        <v>741</v>
      </c>
      <c r="Q328">
        <v>1</v>
      </c>
      <c r="X328">
        <v>1E-3</v>
      </c>
      <c r="Y328">
        <v>29.29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1E-3</v>
      </c>
      <c r="AH328">
        <v>2</v>
      </c>
      <c r="AI328">
        <v>150196695</v>
      </c>
      <c r="AJ328">
        <v>328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ROW(Source!A318)</f>
        <v>318</v>
      </c>
      <c r="B329">
        <v>150196702</v>
      </c>
      <c r="C329">
        <v>150196693</v>
      </c>
      <c r="D329">
        <v>147295794</v>
      </c>
      <c r="E329">
        <v>1</v>
      </c>
      <c r="F329">
        <v>1</v>
      </c>
      <c r="G329">
        <v>35</v>
      </c>
      <c r="H329">
        <v>3</v>
      </c>
      <c r="I329" t="s">
        <v>755</v>
      </c>
      <c r="J329" t="s">
        <v>756</v>
      </c>
      <c r="K329" t="s">
        <v>757</v>
      </c>
      <c r="L329">
        <v>1296</v>
      </c>
      <c r="N329">
        <v>1002</v>
      </c>
      <c r="O329" t="s">
        <v>758</v>
      </c>
      <c r="P329" t="s">
        <v>758</v>
      </c>
      <c r="Q329">
        <v>1</v>
      </c>
      <c r="X329">
        <v>2E-3</v>
      </c>
      <c r="Y329">
        <v>13856.59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3</v>
      </c>
      <c r="AG329">
        <v>2E-3</v>
      </c>
      <c r="AH329">
        <v>2</v>
      </c>
      <c r="AI329">
        <v>150196696</v>
      </c>
      <c r="AJ329">
        <v>329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ROW(Source!A354)</f>
        <v>354</v>
      </c>
      <c r="B330">
        <v>150196710</v>
      </c>
      <c r="C330">
        <v>150196703</v>
      </c>
      <c r="D330">
        <v>147282019</v>
      </c>
      <c r="E330">
        <v>35</v>
      </c>
      <c r="F330">
        <v>1</v>
      </c>
      <c r="G330">
        <v>35</v>
      </c>
      <c r="H330">
        <v>1</v>
      </c>
      <c r="I330" t="s">
        <v>727</v>
      </c>
      <c r="J330" t="s">
        <v>3</v>
      </c>
      <c r="K330" t="s">
        <v>728</v>
      </c>
      <c r="L330">
        <v>1191</v>
      </c>
      <c r="N330">
        <v>1013</v>
      </c>
      <c r="O330" t="s">
        <v>729</v>
      </c>
      <c r="P330" t="s">
        <v>729</v>
      </c>
      <c r="Q330">
        <v>1</v>
      </c>
      <c r="X330">
        <v>45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1</v>
      </c>
      <c r="AF330" t="s">
        <v>3</v>
      </c>
      <c r="AG330">
        <v>45</v>
      </c>
      <c r="AH330">
        <v>2</v>
      </c>
      <c r="AI330">
        <v>150196704</v>
      </c>
      <c r="AJ330">
        <v>330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ROW(Source!A354)</f>
        <v>354</v>
      </c>
      <c r="B331">
        <v>150196711</v>
      </c>
      <c r="C331">
        <v>150196703</v>
      </c>
      <c r="D331">
        <v>147295400</v>
      </c>
      <c r="E331">
        <v>1</v>
      </c>
      <c r="F331">
        <v>1</v>
      </c>
      <c r="G331">
        <v>35</v>
      </c>
      <c r="H331">
        <v>2</v>
      </c>
      <c r="I331" t="s">
        <v>730</v>
      </c>
      <c r="J331" t="s">
        <v>731</v>
      </c>
      <c r="K331" t="s">
        <v>732</v>
      </c>
      <c r="L331">
        <v>1368</v>
      </c>
      <c r="N331">
        <v>1011</v>
      </c>
      <c r="O331" t="s">
        <v>733</v>
      </c>
      <c r="P331" t="s">
        <v>733</v>
      </c>
      <c r="Q331">
        <v>1</v>
      </c>
      <c r="X331">
        <v>3</v>
      </c>
      <c r="Y331">
        <v>0</v>
      </c>
      <c r="Z331">
        <v>789.86</v>
      </c>
      <c r="AA331">
        <v>515.51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3</v>
      </c>
      <c r="AH331">
        <v>2</v>
      </c>
      <c r="AI331">
        <v>150196705</v>
      </c>
      <c r="AJ331">
        <v>331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ROW(Source!A354)</f>
        <v>354</v>
      </c>
      <c r="B332">
        <v>150196712</v>
      </c>
      <c r="C332">
        <v>150196703</v>
      </c>
      <c r="D332">
        <v>147297367</v>
      </c>
      <c r="E332">
        <v>1</v>
      </c>
      <c r="F332">
        <v>1</v>
      </c>
      <c r="G332">
        <v>35</v>
      </c>
      <c r="H332">
        <v>3</v>
      </c>
      <c r="I332" t="s">
        <v>752</v>
      </c>
      <c r="J332" t="s">
        <v>753</v>
      </c>
      <c r="K332" t="s">
        <v>754</v>
      </c>
      <c r="L332">
        <v>1346</v>
      </c>
      <c r="N332">
        <v>1009</v>
      </c>
      <c r="O332" t="s">
        <v>741</v>
      </c>
      <c r="P332" t="s">
        <v>741</v>
      </c>
      <c r="Q332">
        <v>1</v>
      </c>
      <c r="X332">
        <v>0.3</v>
      </c>
      <c r="Y332">
        <v>29.29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0.3</v>
      </c>
      <c r="AH332">
        <v>2</v>
      </c>
      <c r="AI332">
        <v>150196706</v>
      </c>
      <c r="AJ332">
        <v>332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ROW(Source!A355)</f>
        <v>355</v>
      </c>
      <c r="B333">
        <v>150196724</v>
      </c>
      <c r="C333">
        <v>150196713</v>
      </c>
      <c r="D333">
        <v>147282019</v>
      </c>
      <c r="E333">
        <v>35</v>
      </c>
      <c r="F333">
        <v>1</v>
      </c>
      <c r="G333">
        <v>35</v>
      </c>
      <c r="H333">
        <v>1</v>
      </c>
      <c r="I333" t="s">
        <v>727</v>
      </c>
      <c r="J333" t="s">
        <v>3</v>
      </c>
      <c r="K333" t="s">
        <v>728</v>
      </c>
      <c r="L333">
        <v>1191</v>
      </c>
      <c r="N333">
        <v>1013</v>
      </c>
      <c r="O333" t="s">
        <v>729</v>
      </c>
      <c r="P333" t="s">
        <v>729</v>
      </c>
      <c r="Q333">
        <v>1</v>
      </c>
      <c r="X333">
        <v>0.22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1</v>
      </c>
      <c r="AF333" t="s">
        <v>3</v>
      </c>
      <c r="AG333">
        <v>0.22</v>
      </c>
      <c r="AH333">
        <v>2</v>
      </c>
      <c r="AI333">
        <v>150196714</v>
      </c>
      <c r="AJ333">
        <v>333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ROW(Source!A355)</f>
        <v>355</v>
      </c>
      <c r="B334">
        <v>150196725</v>
      </c>
      <c r="C334">
        <v>150196713</v>
      </c>
      <c r="D334">
        <v>147297319</v>
      </c>
      <c r="E334">
        <v>1</v>
      </c>
      <c r="F334">
        <v>1</v>
      </c>
      <c r="G334">
        <v>35</v>
      </c>
      <c r="H334">
        <v>3</v>
      </c>
      <c r="I334" t="s">
        <v>738</v>
      </c>
      <c r="J334" t="s">
        <v>739</v>
      </c>
      <c r="K334" t="s">
        <v>740</v>
      </c>
      <c r="L334">
        <v>1346</v>
      </c>
      <c r="N334">
        <v>1009</v>
      </c>
      <c r="O334" t="s">
        <v>741</v>
      </c>
      <c r="P334" t="s">
        <v>741</v>
      </c>
      <c r="Q334">
        <v>1</v>
      </c>
      <c r="X334">
        <v>5.0000000000000001E-4</v>
      </c>
      <c r="Y334">
        <v>412.97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5.0000000000000001E-4</v>
      </c>
      <c r="AH334">
        <v>2</v>
      </c>
      <c r="AI334">
        <v>150196715</v>
      </c>
      <c r="AJ334">
        <v>334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ROW(Source!A355)</f>
        <v>355</v>
      </c>
      <c r="B335">
        <v>150196726</v>
      </c>
      <c r="C335">
        <v>150196713</v>
      </c>
      <c r="D335">
        <v>147297361</v>
      </c>
      <c r="E335">
        <v>1</v>
      </c>
      <c r="F335">
        <v>1</v>
      </c>
      <c r="G335">
        <v>35</v>
      </c>
      <c r="H335">
        <v>3</v>
      </c>
      <c r="I335" t="s">
        <v>748</v>
      </c>
      <c r="J335" t="s">
        <v>749</v>
      </c>
      <c r="K335" t="s">
        <v>750</v>
      </c>
      <c r="L335">
        <v>1327</v>
      </c>
      <c r="N335">
        <v>1005</v>
      </c>
      <c r="O335" t="s">
        <v>751</v>
      </c>
      <c r="P335" t="s">
        <v>751</v>
      </c>
      <c r="Q335">
        <v>1</v>
      </c>
      <c r="X335">
        <v>0.1</v>
      </c>
      <c r="Y335">
        <v>48.08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0.1</v>
      </c>
      <c r="AH335">
        <v>2</v>
      </c>
      <c r="AI335">
        <v>150196716</v>
      </c>
      <c r="AJ335">
        <v>335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ROW(Source!A355)</f>
        <v>355</v>
      </c>
      <c r="B336">
        <v>150196727</v>
      </c>
      <c r="C336">
        <v>150196713</v>
      </c>
      <c r="D336">
        <v>147297367</v>
      </c>
      <c r="E336">
        <v>1</v>
      </c>
      <c r="F336">
        <v>1</v>
      </c>
      <c r="G336">
        <v>35</v>
      </c>
      <c r="H336">
        <v>3</v>
      </c>
      <c r="I336" t="s">
        <v>752</v>
      </c>
      <c r="J336" t="s">
        <v>753</v>
      </c>
      <c r="K336" t="s">
        <v>754</v>
      </c>
      <c r="L336">
        <v>1346</v>
      </c>
      <c r="N336">
        <v>1009</v>
      </c>
      <c r="O336" t="s">
        <v>741</v>
      </c>
      <c r="P336" t="s">
        <v>741</v>
      </c>
      <c r="Q336">
        <v>1</v>
      </c>
      <c r="X336">
        <v>0.05</v>
      </c>
      <c r="Y336">
        <v>29.29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0.05</v>
      </c>
      <c r="AH336">
        <v>2</v>
      </c>
      <c r="AI336">
        <v>150196717</v>
      </c>
      <c r="AJ336">
        <v>336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ROW(Source!A355)</f>
        <v>355</v>
      </c>
      <c r="B337">
        <v>150196728</v>
      </c>
      <c r="C337">
        <v>150196713</v>
      </c>
      <c r="D337">
        <v>147297930</v>
      </c>
      <c r="E337">
        <v>1</v>
      </c>
      <c r="F337">
        <v>1</v>
      </c>
      <c r="G337">
        <v>35</v>
      </c>
      <c r="H337">
        <v>3</v>
      </c>
      <c r="I337" t="s">
        <v>762</v>
      </c>
      <c r="J337" t="s">
        <v>763</v>
      </c>
      <c r="K337" t="s">
        <v>764</v>
      </c>
      <c r="L337">
        <v>1327</v>
      </c>
      <c r="N337">
        <v>1005</v>
      </c>
      <c r="O337" t="s">
        <v>751</v>
      </c>
      <c r="P337" t="s">
        <v>751</v>
      </c>
      <c r="Q337">
        <v>1</v>
      </c>
      <c r="X337">
        <v>0.01</v>
      </c>
      <c r="Y337">
        <v>429.34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0.01</v>
      </c>
      <c r="AH337">
        <v>2</v>
      </c>
      <c r="AI337">
        <v>150196718</v>
      </c>
      <c r="AJ337">
        <v>337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ROW(Source!A356)</f>
        <v>356</v>
      </c>
      <c r="B338">
        <v>150196736</v>
      </c>
      <c r="C338">
        <v>150196729</v>
      </c>
      <c r="D338">
        <v>147282019</v>
      </c>
      <c r="E338">
        <v>35</v>
      </c>
      <c r="F338">
        <v>1</v>
      </c>
      <c r="G338">
        <v>35</v>
      </c>
      <c r="H338">
        <v>1</v>
      </c>
      <c r="I338" t="s">
        <v>727</v>
      </c>
      <c r="J338" t="s">
        <v>3</v>
      </c>
      <c r="K338" t="s">
        <v>728</v>
      </c>
      <c r="L338">
        <v>1191</v>
      </c>
      <c r="N338">
        <v>1013</v>
      </c>
      <c r="O338" t="s">
        <v>729</v>
      </c>
      <c r="P338" t="s">
        <v>729</v>
      </c>
      <c r="Q338">
        <v>1</v>
      </c>
      <c r="X338">
        <v>0.11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1</v>
      </c>
      <c r="AF338" t="s">
        <v>33</v>
      </c>
      <c r="AG338">
        <v>1.21</v>
      </c>
      <c r="AH338">
        <v>2</v>
      </c>
      <c r="AI338">
        <v>150196730</v>
      </c>
      <c r="AJ338">
        <v>338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ROW(Source!A356)</f>
        <v>356</v>
      </c>
      <c r="B339">
        <v>150196737</v>
      </c>
      <c r="C339">
        <v>150196729</v>
      </c>
      <c r="D339">
        <v>147297361</v>
      </c>
      <c r="E339">
        <v>1</v>
      </c>
      <c r="F339">
        <v>1</v>
      </c>
      <c r="G339">
        <v>35</v>
      </c>
      <c r="H339">
        <v>3</v>
      </c>
      <c r="I339" t="s">
        <v>748</v>
      </c>
      <c r="J339" t="s">
        <v>749</v>
      </c>
      <c r="K339" t="s">
        <v>750</v>
      </c>
      <c r="L339">
        <v>1327</v>
      </c>
      <c r="N339">
        <v>1005</v>
      </c>
      <c r="O339" t="s">
        <v>751</v>
      </c>
      <c r="P339" t="s">
        <v>751</v>
      </c>
      <c r="Q339">
        <v>1</v>
      </c>
      <c r="X339">
        <v>0.1</v>
      </c>
      <c r="Y339">
        <v>48.08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33</v>
      </c>
      <c r="AG339">
        <v>1.1000000000000001</v>
      </c>
      <c r="AH339">
        <v>2</v>
      </c>
      <c r="AI339">
        <v>150196731</v>
      </c>
      <c r="AJ339">
        <v>339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ROW(Source!A356)</f>
        <v>356</v>
      </c>
      <c r="B340">
        <v>150196738</v>
      </c>
      <c r="C340">
        <v>150196729</v>
      </c>
      <c r="D340">
        <v>147297367</v>
      </c>
      <c r="E340">
        <v>1</v>
      </c>
      <c r="F340">
        <v>1</v>
      </c>
      <c r="G340">
        <v>35</v>
      </c>
      <c r="H340">
        <v>3</v>
      </c>
      <c r="I340" t="s">
        <v>752</v>
      </c>
      <c r="J340" t="s">
        <v>753</v>
      </c>
      <c r="K340" t="s">
        <v>754</v>
      </c>
      <c r="L340">
        <v>1346</v>
      </c>
      <c r="N340">
        <v>1009</v>
      </c>
      <c r="O340" t="s">
        <v>741</v>
      </c>
      <c r="P340" t="s">
        <v>741</v>
      </c>
      <c r="Q340">
        <v>1</v>
      </c>
      <c r="X340">
        <v>0.05</v>
      </c>
      <c r="Y340">
        <v>29.29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33</v>
      </c>
      <c r="AG340">
        <v>0.55000000000000004</v>
      </c>
      <c r="AH340">
        <v>2</v>
      </c>
      <c r="AI340">
        <v>150196732</v>
      </c>
      <c r="AJ340">
        <v>340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ROW(Source!A357)</f>
        <v>357</v>
      </c>
      <c r="B341">
        <v>150196744</v>
      </c>
      <c r="C341">
        <v>150196739</v>
      </c>
      <c r="D341">
        <v>147282019</v>
      </c>
      <c r="E341">
        <v>35</v>
      </c>
      <c r="F341">
        <v>1</v>
      </c>
      <c r="G341">
        <v>35</v>
      </c>
      <c r="H341">
        <v>1</v>
      </c>
      <c r="I341" t="s">
        <v>727</v>
      </c>
      <c r="J341" t="s">
        <v>3</v>
      </c>
      <c r="K341" t="s">
        <v>728</v>
      </c>
      <c r="L341">
        <v>1191</v>
      </c>
      <c r="N341">
        <v>1013</v>
      </c>
      <c r="O341" t="s">
        <v>729</v>
      </c>
      <c r="P341" t="s">
        <v>729</v>
      </c>
      <c r="Q341">
        <v>1</v>
      </c>
      <c r="X341">
        <v>0.16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1</v>
      </c>
      <c r="AF341" t="s">
        <v>3</v>
      </c>
      <c r="AG341">
        <v>0.16</v>
      </c>
      <c r="AH341">
        <v>2</v>
      </c>
      <c r="AI341">
        <v>150196740</v>
      </c>
      <c r="AJ341">
        <v>341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ROW(Source!A357)</f>
        <v>357</v>
      </c>
      <c r="B342">
        <v>150196745</v>
      </c>
      <c r="C342">
        <v>150196739</v>
      </c>
      <c r="D342">
        <v>147297367</v>
      </c>
      <c r="E342">
        <v>1</v>
      </c>
      <c r="F342">
        <v>1</v>
      </c>
      <c r="G342">
        <v>35</v>
      </c>
      <c r="H342">
        <v>3</v>
      </c>
      <c r="I342" t="s">
        <v>752</v>
      </c>
      <c r="J342" t="s">
        <v>753</v>
      </c>
      <c r="K342" t="s">
        <v>754</v>
      </c>
      <c r="L342">
        <v>1346</v>
      </c>
      <c r="N342">
        <v>1009</v>
      </c>
      <c r="O342" t="s">
        <v>741</v>
      </c>
      <c r="P342" t="s">
        <v>741</v>
      </c>
      <c r="Q342">
        <v>1</v>
      </c>
      <c r="X342">
        <v>2E-3</v>
      </c>
      <c r="Y342">
        <v>29.29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2E-3</v>
      </c>
      <c r="AH342">
        <v>2</v>
      </c>
      <c r="AI342">
        <v>150196741</v>
      </c>
      <c r="AJ342">
        <v>342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ROW(Source!A358)</f>
        <v>358</v>
      </c>
      <c r="B343">
        <v>150196749</v>
      </c>
      <c r="C343">
        <v>150196746</v>
      </c>
      <c r="D343">
        <v>147282019</v>
      </c>
      <c r="E343">
        <v>35</v>
      </c>
      <c r="F343">
        <v>1</v>
      </c>
      <c r="G343">
        <v>35</v>
      </c>
      <c r="H343">
        <v>1</v>
      </c>
      <c r="I343" t="s">
        <v>727</v>
      </c>
      <c r="J343" t="s">
        <v>3</v>
      </c>
      <c r="K343" t="s">
        <v>728</v>
      </c>
      <c r="L343">
        <v>1191</v>
      </c>
      <c r="N343">
        <v>1013</v>
      </c>
      <c r="O343" t="s">
        <v>729</v>
      </c>
      <c r="P343" t="s">
        <v>729</v>
      </c>
      <c r="Q343">
        <v>1</v>
      </c>
      <c r="X343">
        <v>0.22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1</v>
      </c>
      <c r="AF343" t="s">
        <v>3</v>
      </c>
      <c r="AG343">
        <v>0.22</v>
      </c>
      <c r="AH343">
        <v>2</v>
      </c>
      <c r="AI343">
        <v>150196747</v>
      </c>
      <c r="AJ343">
        <v>343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ROW(Source!A359)</f>
        <v>359</v>
      </c>
      <c r="B344">
        <v>150196761</v>
      </c>
      <c r="C344">
        <v>150196750</v>
      </c>
      <c r="D344">
        <v>147282019</v>
      </c>
      <c r="E344">
        <v>35</v>
      </c>
      <c r="F344">
        <v>1</v>
      </c>
      <c r="G344">
        <v>35</v>
      </c>
      <c r="H344">
        <v>1</v>
      </c>
      <c r="I344" t="s">
        <v>727</v>
      </c>
      <c r="J344" t="s">
        <v>3</v>
      </c>
      <c r="K344" t="s">
        <v>728</v>
      </c>
      <c r="L344">
        <v>1191</v>
      </c>
      <c r="N344">
        <v>1013</v>
      </c>
      <c r="O344" t="s">
        <v>729</v>
      </c>
      <c r="P344" t="s">
        <v>729</v>
      </c>
      <c r="Q344">
        <v>1</v>
      </c>
      <c r="X344">
        <v>0.44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1</v>
      </c>
      <c r="AF344" t="s">
        <v>3</v>
      </c>
      <c r="AG344">
        <v>0.44</v>
      </c>
      <c r="AH344">
        <v>2</v>
      </c>
      <c r="AI344">
        <v>150196751</v>
      </c>
      <c r="AJ344">
        <v>344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ROW(Source!A359)</f>
        <v>359</v>
      </c>
      <c r="B345">
        <v>150196762</v>
      </c>
      <c r="C345">
        <v>150196750</v>
      </c>
      <c r="D345">
        <v>147297318</v>
      </c>
      <c r="E345">
        <v>1</v>
      </c>
      <c r="F345">
        <v>1</v>
      </c>
      <c r="G345">
        <v>35</v>
      </c>
      <c r="H345">
        <v>3</v>
      </c>
      <c r="I345" t="s">
        <v>759</v>
      </c>
      <c r="J345" t="s">
        <v>760</v>
      </c>
      <c r="K345" t="s">
        <v>761</v>
      </c>
      <c r="L345">
        <v>1346</v>
      </c>
      <c r="N345">
        <v>1009</v>
      </c>
      <c r="O345" t="s">
        <v>741</v>
      </c>
      <c r="P345" t="s">
        <v>741</v>
      </c>
      <c r="Q345">
        <v>1</v>
      </c>
      <c r="X345">
        <v>1E-3</v>
      </c>
      <c r="Y345">
        <v>471.7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1E-3</v>
      </c>
      <c r="AH345">
        <v>2</v>
      </c>
      <c r="AI345">
        <v>150196752</v>
      </c>
      <c r="AJ345">
        <v>345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ROW(Source!A359)</f>
        <v>359</v>
      </c>
      <c r="B346">
        <v>150196763</v>
      </c>
      <c r="C346">
        <v>150196750</v>
      </c>
      <c r="D346">
        <v>147297361</v>
      </c>
      <c r="E346">
        <v>1</v>
      </c>
      <c r="F346">
        <v>1</v>
      </c>
      <c r="G346">
        <v>35</v>
      </c>
      <c r="H346">
        <v>3</v>
      </c>
      <c r="I346" t="s">
        <v>748</v>
      </c>
      <c r="J346" t="s">
        <v>749</v>
      </c>
      <c r="K346" t="s">
        <v>750</v>
      </c>
      <c r="L346">
        <v>1327</v>
      </c>
      <c r="N346">
        <v>1005</v>
      </c>
      <c r="O346" t="s">
        <v>751</v>
      </c>
      <c r="P346" t="s">
        <v>751</v>
      </c>
      <c r="Q346">
        <v>1</v>
      </c>
      <c r="X346">
        <v>2E-3</v>
      </c>
      <c r="Y346">
        <v>48.08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2E-3</v>
      </c>
      <c r="AH346">
        <v>2</v>
      </c>
      <c r="AI346">
        <v>150196753</v>
      </c>
      <c r="AJ346">
        <v>346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ROW(Source!A359)</f>
        <v>359</v>
      </c>
      <c r="B347">
        <v>150196764</v>
      </c>
      <c r="C347">
        <v>150196750</v>
      </c>
      <c r="D347">
        <v>147297362</v>
      </c>
      <c r="E347">
        <v>1</v>
      </c>
      <c r="F347">
        <v>1</v>
      </c>
      <c r="G347">
        <v>35</v>
      </c>
      <c r="H347">
        <v>3</v>
      </c>
      <c r="I347" t="s">
        <v>820</v>
      </c>
      <c r="J347" t="s">
        <v>821</v>
      </c>
      <c r="K347" t="s">
        <v>822</v>
      </c>
      <c r="L347">
        <v>1346</v>
      </c>
      <c r="N347">
        <v>1009</v>
      </c>
      <c r="O347" t="s">
        <v>741</v>
      </c>
      <c r="P347" t="s">
        <v>741</v>
      </c>
      <c r="Q347">
        <v>1</v>
      </c>
      <c r="X347">
        <v>1E-3</v>
      </c>
      <c r="Y347">
        <v>430.29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1E-3</v>
      </c>
      <c r="AH347">
        <v>2</v>
      </c>
      <c r="AI347">
        <v>150196754</v>
      </c>
      <c r="AJ347">
        <v>347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ROW(Source!A359)</f>
        <v>359</v>
      </c>
      <c r="B348">
        <v>150196765</v>
      </c>
      <c r="C348">
        <v>150196750</v>
      </c>
      <c r="D348">
        <v>147306103</v>
      </c>
      <c r="E348">
        <v>1</v>
      </c>
      <c r="F348">
        <v>1</v>
      </c>
      <c r="G348">
        <v>35</v>
      </c>
      <c r="H348">
        <v>3</v>
      </c>
      <c r="I348" t="s">
        <v>823</v>
      </c>
      <c r="J348" t="s">
        <v>824</v>
      </c>
      <c r="K348" t="s">
        <v>825</v>
      </c>
      <c r="L348">
        <v>1296</v>
      </c>
      <c r="N348">
        <v>1002</v>
      </c>
      <c r="O348" t="s">
        <v>758</v>
      </c>
      <c r="P348" t="s">
        <v>758</v>
      </c>
      <c r="Q348">
        <v>1</v>
      </c>
      <c r="X348">
        <v>1E-3</v>
      </c>
      <c r="Y348">
        <v>2040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1E-3</v>
      </c>
      <c r="AH348">
        <v>2</v>
      </c>
      <c r="AI348">
        <v>150196755</v>
      </c>
      <c r="AJ348">
        <v>348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ROW(Source!A360)</f>
        <v>360</v>
      </c>
      <c r="B349">
        <v>150196769</v>
      </c>
      <c r="C349">
        <v>150196766</v>
      </c>
      <c r="D349">
        <v>147282019</v>
      </c>
      <c r="E349">
        <v>35</v>
      </c>
      <c r="F349">
        <v>1</v>
      </c>
      <c r="G349">
        <v>35</v>
      </c>
      <c r="H349">
        <v>1</v>
      </c>
      <c r="I349" t="s">
        <v>727</v>
      </c>
      <c r="J349" t="s">
        <v>3</v>
      </c>
      <c r="K349" t="s">
        <v>728</v>
      </c>
      <c r="L349">
        <v>1191</v>
      </c>
      <c r="N349">
        <v>1013</v>
      </c>
      <c r="O349" t="s">
        <v>729</v>
      </c>
      <c r="P349" t="s">
        <v>729</v>
      </c>
      <c r="Q349">
        <v>1</v>
      </c>
      <c r="X349">
        <v>0.6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1</v>
      </c>
      <c r="AF349" t="s">
        <v>3</v>
      </c>
      <c r="AG349">
        <v>0.6</v>
      </c>
      <c r="AH349">
        <v>2</v>
      </c>
      <c r="AI349">
        <v>150196767</v>
      </c>
      <c r="AJ349">
        <v>349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ROW(Source!A361)</f>
        <v>361</v>
      </c>
      <c r="B350">
        <v>150196773</v>
      </c>
      <c r="C350">
        <v>150196770</v>
      </c>
      <c r="D350">
        <v>147282019</v>
      </c>
      <c r="E350">
        <v>35</v>
      </c>
      <c r="F350">
        <v>1</v>
      </c>
      <c r="G350">
        <v>35</v>
      </c>
      <c r="H350">
        <v>1</v>
      </c>
      <c r="I350" t="s">
        <v>727</v>
      </c>
      <c r="J350" t="s">
        <v>3</v>
      </c>
      <c r="K350" t="s">
        <v>728</v>
      </c>
      <c r="L350">
        <v>1191</v>
      </c>
      <c r="N350">
        <v>1013</v>
      </c>
      <c r="O350" t="s">
        <v>729</v>
      </c>
      <c r="P350" t="s">
        <v>729</v>
      </c>
      <c r="Q350">
        <v>1</v>
      </c>
      <c r="X350">
        <v>0.02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1</v>
      </c>
      <c r="AF350" t="s">
        <v>33</v>
      </c>
      <c r="AG350">
        <v>0.22</v>
      </c>
      <c r="AH350">
        <v>2</v>
      </c>
      <c r="AI350">
        <v>150196771</v>
      </c>
      <c r="AJ350">
        <v>350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ROW(Source!A362)</f>
        <v>362</v>
      </c>
      <c r="B351">
        <v>150196791</v>
      </c>
      <c r="C351">
        <v>150196774</v>
      </c>
      <c r="D351">
        <v>147282019</v>
      </c>
      <c r="E351">
        <v>35</v>
      </c>
      <c r="F351">
        <v>1</v>
      </c>
      <c r="G351">
        <v>35</v>
      </c>
      <c r="H351">
        <v>1</v>
      </c>
      <c r="I351" t="s">
        <v>727</v>
      </c>
      <c r="J351" t="s">
        <v>3</v>
      </c>
      <c r="K351" t="s">
        <v>728</v>
      </c>
      <c r="L351">
        <v>1191</v>
      </c>
      <c r="N351">
        <v>1013</v>
      </c>
      <c r="O351" t="s">
        <v>729</v>
      </c>
      <c r="P351" t="s">
        <v>729</v>
      </c>
      <c r="Q351">
        <v>1</v>
      </c>
      <c r="X351">
        <v>0.36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1</v>
      </c>
      <c r="AF351" t="s">
        <v>3</v>
      </c>
      <c r="AG351">
        <v>0.36</v>
      </c>
      <c r="AH351">
        <v>2</v>
      </c>
      <c r="AI351">
        <v>150196775</v>
      </c>
      <c r="AJ351">
        <v>351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ROW(Source!A362)</f>
        <v>362</v>
      </c>
      <c r="B352">
        <v>150196792</v>
      </c>
      <c r="C352">
        <v>150196774</v>
      </c>
      <c r="D352">
        <v>147295400</v>
      </c>
      <c r="E352">
        <v>1</v>
      </c>
      <c r="F352">
        <v>1</v>
      </c>
      <c r="G352">
        <v>35</v>
      </c>
      <c r="H352">
        <v>2</v>
      </c>
      <c r="I352" t="s">
        <v>730</v>
      </c>
      <c r="J352" t="s">
        <v>731</v>
      </c>
      <c r="K352" t="s">
        <v>732</v>
      </c>
      <c r="L352">
        <v>1368</v>
      </c>
      <c r="N352">
        <v>1011</v>
      </c>
      <c r="O352" t="s">
        <v>733</v>
      </c>
      <c r="P352" t="s">
        <v>733</v>
      </c>
      <c r="Q352">
        <v>1</v>
      </c>
      <c r="X352">
        <v>0.12</v>
      </c>
      <c r="Y352">
        <v>0</v>
      </c>
      <c r="Z352">
        <v>789.86</v>
      </c>
      <c r="AA352">
        <v>515.51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0.12</v>
      </c>
      <c r="AH352">
        <v>2</v>
      </c>
      <c r="AI352">
        <v>150196776</v>
      </c>
      <c r="AJ352">
        <v>352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ROW(Source!A362)</f>
        <v>362</v>
      </c>
      <c r="B353">
        <v>150196793</v>
      </c>
      <c r="C353">
        <v>150196774</v>
      </c>
      <c r="D353">
        <v>147297318</v>
      </c>
      <c r="E353">
        <v>1</v>
      </c>
      <c r="F353">
        <v>1</v>
      </c>
      <c r="G353">
        <v>35</v>
      </c>
      <c r="H353">
        <v>3</v>
      </c>
      <c r="I353" t="s">
        <v>759</v>
      </c>
      <c r="J353" t="s">
        <v>760</v>
      </c>
      <c r="K353" t="s">
        <v>761</v>
      </c>
      <c r="L353">
        <v>1346</v>
      </c>
      <c r="N353">
        <v>1009</v>
      </c>
      <c r="O353" t="s">
        <v>741</v>
      </c>
      <c r="P353" t="s">
        <v>741</v>
      </c>
      <c r="Q353">
        <v>1</v>
      </c>
      <c r="X353">
        <v>5.0000000000000001E-4</v>
      </c>
      <c r="Y353">
        <v>471.7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5.0000000000000001E-4</v>
      </c>
      <c r="AH353">
        <v>2</v>
      </c>
      <c r="AI353">
        <v>150196777</v>
      </c>
      <c r="AJ353">
        <v>353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ROW(Source!A362)</f>
        <v>362</v>
      </c>
      <c r="B354">
        <v>150196794</v>
      </c>
      <c r="C354">
        <v>150196774</v>
      </c>
      <c r="D354">
        <v>147297361</v>
      </c>
      <c r="E354">
        <v>1</v>
      </c>
      <c r="F354">
        <v>1</v>
      </c>
      <c r="G354">
        <v>35</v>
      </c>
      <c r="H354">
        <v>3</v>
      </c>
      <c r="I354" t="s">
        <v>748</v>
      </c>
      <c r="J354" t="s">
        <v>749</v>
      </c>
      <c r="K354" t="s">
        <v>750</v>
      </c>
      <c r="L354">
        <v>1327</v>
      </c>
      <c r="N354">
        <v>1005</v>
      </c>
      <c r="O354" t="s">
        <v>751</v>
      </c>
      <c r="P354" t="s">
        <v>751</v>
      </c>
      <c r="Q354">
        <v>1</v>
      </c>
      <c r="X354">
        <v>0.05</v>
      </c>
      <c r="Y354">
        <v>48.08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0.05</v>
      </c>
      <c r="AH354">
        <v>2</v>
      </c>
      <c r="AI354">
        <v>150196778</v>
      </c>
      <c r="AJ354">
        <v>354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ROW(Source!A362)</f>
        <v>362</v>
      </c>
      <c r="B355">
        <v>150196795</v>
      </c>
      <c r="C355">
        <v>150196774</v>
      </c>
      <c r="D355">
        <v>147297367</v>
      </c>
      <c r="E355">
        <v>1</v>
      </c>
      <c r="F355">
        <v>1</v>
      </c>
      <c r="G355">
        <v>35</v>
      </c>
      <c r="H355">
        <v>3</v>
      </c>
      <c r="I355" t="s">
        <v>752</v>
      </c>
      <c r="J355" t="s">
        <v>753</v>
      </c>
      <c r="K355" t="s">
        <v>754</v>
      </c>
      <c r="L355">
        <v>1346</v>
      </c>
      <c r="N355">
        <v>1009</v>
      </c>
      <c r="O355" t="s">
        <v>741</v>
      </c>
      <c r="P355" t="s">
        <v>741</v>
      </c>
      <c r="Q355">
        <v>1</v>
      </c>
      <c r="X355">
        <v>1.4999999999999999E-2</v>
      </c>
      <c r="Y355">
        <v>29.29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1.4999999999999999E-2</v>
      </c>
      <c r="AH355">
        <v>2</v>
      </c>
      <c r="AI355">
        <v>150196779</v>
      </c>
      <c r="AJ355">
        <v>355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ROW(Source!A362)</f>
        <v>362</v>
      </c>
      <c r="B356">
        <v>150196796</v>
      </c>
      <c r="C356">
        <v>150196774</v>
      </c>
      <c r="D356">
        <v>147297929</v>
      </c>
      <c r="E356">
        <v>1</v>
      </c>
      <c r="F356">
        <v>1</v>
      </c>
      <c r="G356">
        <v>35</v>
      </c>
      <c r="H356">
        <v>3</v>
      </c>
      <c r="I356" t="s">
        <v>771</v>
      </c>
      <c r="J356" t="s">
        <v>772</v>
      </c>
      <c r="K356" t="s">
        <v>773</v>
      </c>
      <c r="L356">
        <v>1327</v>
      </c>
      <c r="N356">
        <v>1005</v>
      </c>
      <c r="O356" t="s">
        <v>751</v>
      </c>
      <c r="P356" t="s">
        <v>751</v>
      </c>
      <c r="Q356">
        <v>1</v>
      </c>
      <c r="X356">
        <v>0.01</v>
      </c>
      <c r="Y356">
        <v>459.29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0.01</v>
      </c>
      <c r="AH356">
        <v>2</v>
      </c>
      <c r="AI356">
        <v>150196780</v>
      </c>
      <c r="AJ356">
        <v>356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ROW(Source!A362)</f>
        <v>362</v>
      </c>
      <c r="B357">
        <v>150196798</v>
      </c>
      <c r="C357">
        <v>150196774</v>
      </c>
      <c r="D357">
        <v>147286135</v>
      </c>
      <c r="E357">
        <v>35</v>
      </c>
      <c r="F357">
        <v>1</v>
      </c>
      <c r="G357">
        <v>35</v>
      </c>
      <c r="H357">
        <v>3</v>
      </c>
      <c r="I357" t="s">
        <v>774</v>
      </c>
      <c r="J357" t="s">
        <v>3</v>
      </c>
      <c r="K357" t="s">
        <v>776</v>
      </c>
      <c r="L357">
        <v>1346</v>
      </c>
      <c r="N357">
        <v>1009</v>
      </c>
      <c r="O357" t="s">
        <v>741</v>
      </c>
      <c r="P357" t="s">
        <v>741</v>
      </c>
      <c r="Q357">
        <v>1</v>
      </c>
      <c r="X357">
        <v>3.7999999999999999E-2</v>
      </c>
      <c r="Y357">
        <v>95.071079999999995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3.7999999999999999E-2</v>
      </c>
      <c r="AH357">
        <v>2</v>
      </c>
      <c r="AI357">
        <v>150196782</v>
      </c>
      <c r="AJ357">
        <v>357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ROW(Source!A362)</f>
        <v>362</v>
      </c>
      <c r="B358">
        <v>150196797</v>
      </c>
      <c r="C358">
        <v>150196774</v>
      </c>
      <c r="D358">
        <v>147296066</v>
      </c>
      <c r="E358">
        <v>1</v>
      </c>
      <c r="F358">
        <v>1</v>
      </c>
      <c r="G358">
        <v>35</v>
      </c>
      <c r="H358">
        <v>3</v>
      </c>
      <c r="I358" t="s">
        <v>765</v>
      </c>
      <c r="J358" t="s">
        <v>766</v>
      </c>
      <c r="K358" t="s">
        <v>767</v>
      </c>
      <c r="L358">
        <v>1346</v>
      </c>
      <c r="N358">
        <v>1009</v>
      </c>
      <c r="O358" t="s">
        <v>741</v>
      </c>
      <c r="P358" t="s">
        <v>741</v>
      </c>
      <c r="Q358">
        <v>1</v>
      </c>
      <c r="X358">
        <v>1.2999999999999999E-2</v>
      </c>
      <c r="Y358">
        <v>137.97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1.2999999999999999E-2</v>
      </c>
      <c r="AH358">
        <v>2</v>
      </c>
      <c r="AI358">
        <v>150196781</v>
      </c>
      <c r="AJ358">
        <v>358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ROW(Source!A363)</f>
        <v>363</v>
      </c>
      <c r="B359">
        <v>150196808</v>
      </c>
      <c r="C359">
        <v>150196799</v>
      </c>
      <c r="D359">
        <v>147282019</v>
      </c>
      <c r="E359">
        <v>35</v>
      </c>
      <c r="F359">
        <v>1</v>
      </c>
      <c r="G359">
        <v>35</v>
      </c>
      <c r="H359">
        <v>1</v>
      </c>
      <c r="I359" t="s">
        <v>727</v>
      </c>
      <c r="J359" t="s">
        <v>3</v>
      </c>
      <c r="K359" t="s">
        <v>728</v>
      </c>
      <c r="L359">
        <v>1191</v>
      </c>
      <c r="N359">
        <v>1013</v>
      </c>
      <c r="O359" t="s">
        <v>729</v>
      </c>
      <c r="P359" t="s">
        <v>729</v>
      </c>
      <c r="Q359">
        <v>1</v>
      </c>
      <c r="X359">
        <v>0.51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1</v>
      </c>
      <c r="AF359" t="s">
        <v>22</v>
      </c>
      <c r="AG359">
        <v>0.35699999999999998</v>
      </c>
      <c r="AH359">
        <v>2</v>
      </c>
      <c r="AI359">
        <v>150196800</v>
      </c>
      <c r="AJ359">
        <v>359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ROW(Source!A363)</f>
        <v>363</v>
      </c>
      <c r="B360">
        <v>150196809</v>
      </c>
      <c r="C360">
        <v>150196799</v>
      </c>
      <c r="D360">
        <v>147295400</v>
      </c>
      <c r="E360">
        <v>1</v>
      </c>
      <c r="F360">
        <v>1</v>
      </c>
      <c r="G360">
        <v>35</v>
      </c>
      <c r="H360">
        <v>2</v>
      </c>
      <c r="I360" t="s">
        <v>730</v>
      </c>
      <c r="J360" t="s">
        <v>731</v>
      </c>
      <c r="K360" t="s">
        <v>732</v>
      </c>
      <c r="L360">
        <v>1368</v>
      </c>
      <c r="N360">
        <v>1011</v>
      </c>
      <c r="O360" t="s">
        <v>733</v>
      </c>
      <c r="P360" t="s">
        <v>733</v>
      </c>
      <c r="Q360">
        <v>1</v>
      </c>
      <c r="X360">
        <v>0.03</v>
      </c>
      <c r="Y360">
        <v>0</v>
      </c>
      <c r="Z360">
        <v>789.86</v>
      </c>
      <c r="AA360">
        <v>515.51</v>
      </c>
      <c r="AB360">
        <v>0</v>
      </c>
      <c r="AC360">
        <v>0</v>
      </c>
      <c r="AD360">
        <v>1</v>
      </c>
      <c r="AE360">
        <v>0</v>
      </c>
      <c r="AF360" t="s">
        <v>22</v>
      </c>
      <c r="AG360">
        <v>2.0999999999999998E-2</v>
      </c>
      <c r="AH360">
        <v>2</v>
      </c>
      <c r="AI360">
        <v>150196801</v>
      </c>
      <c r="AJ360">
        <v>360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ROW(Source!A363)</f>
        <v>363</v>
      </c>
      <c r="B361">
        <v>150196810</v>
      </c>
      <c r="C361">
        <v>150196799</v>
      </c>
      <c r="D361">
        <v>147297318</v>
      </c>
      <c r="E361">
        <v>1</v>
      </c>
      <c r="F361">
        <v>1</v>
      </c>
      <c r="G361">
        <v>35</v>
      </c>
      <c r="H361">
        <v>3</v>
      </c>
      <c r="I361" t="s">
        <v>759</v>
      </c>
      <c r="J361" t="s">
        <v>760</v>
      </c>
      <c r="K361" t="s">
        <v>761</v>
      </c>
      <c r="L361">
        <v>1346</v>
      </c>
      <c r="N361">
        <v>1009</v>
      </c>
      <c r="O361" t="s">
        <v>741</v>
      </c>
      <c r="P361" t="s">
        <v>741</v>
      </c>
      <c r="Q361">
        <v>1</v>
      </c>
      <c r="X361">
        <v>2.0000000000000002E-5</v>
      </c>
      <c r="Y361">
        <v>471.7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21</v>
      </c>
      <c r="AG361">
        <v>2.0000000000000002E-5</v>
      </c>
      <c r="AH361">
        <v>2</v>
      </c>
      <c r="AI361">
        <v>150196802</v>
      </c>
      <c r="AJ361">
        <v>361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ROW(Source!A363)</f>
        <v>363</v>
      </c>
      <c r="B362">
        <v>150196811</v>
      </c>
      <c r="C362">
        <v>150196799</v>
      </c>
      <c r="D362">
        <v>147297361</v>
      </c>
      <c r="E362">
        <v>1</v>
      </c>
      <c r="F362">
        <v>1</v>
      </c>
      <c r="G362">
        <v>35</v>
      </c>
      <c r="H362">
        <v>3</v>
      </c>
      <c r="I362" t="s">
        <v>748</v>
      </c>
      <c r="J362" t="s">
        <v>749</v>
      </c>
      <c r="K362" t="s">
        <v>750</v>
      </c>
      <c r="L362">
        <v>1327</v>
      </c>
      <c r="N362">
        <v>1005</v>
      </c>
      <c r="O362" t="s">
        <v>751</v>
      </c>
      <c r="P362" t="s">
        <v>751</v>
      </c>
      <c r="Q362">
        <v>1</v>
      </c>
      <c r="X362">
        <v>0.01</v>
      </c>
      <c r="Y362">
        <v>48.08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21</v>
      </c>
      <c r="AG362">
        <v>0.01</v>
      </c>
      <c r="AH362">
        <v>2</v>
      </c>
      <c r="AI362">
        <v>150196803</v>
      </c>
      <c r="AJ362">
        <v>362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ROW(Source!A364)</f>
        <v>364</v>
      </c>
      <c r="B363">
        <v>150196821</v>
      </c>
      <c r="C363">
        <v>150196812</v>
      </c>
      <c r="D363">
        <v>147282019</v>
      </c>
      <c r="E363">
        <v>35</v>
      </c>
      <c r="F363">
        <v>1</v>
      </c>
      <c r="G363">
        <v>35</v>
      </c>
      <c r="H363">
        <v>1</v>
      </c>
      <c r="I363" t="s">
        <v>727</v>
      </c>
      <c r="J363" t="s">
        <v>3</v>
      </c>
      <c r="K363" t="s">
        <v>728</v>
      </c>
      <c r="L363">
        <v>1191</v>
      </c>
      <c r="N363">
        <v>1013</v>
      </c>
      <c r="O363" t="s">
        <v>729</v>
      </c>
      <c r="P363" t="s">
        <v>729</v>
      </c>
      <c r="Q363">
        <v>1</v>
      </c>
      <c r="X363">
        <v>0.08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1</v>
      </c>
      <c r="AF363" t="s">
        <v>32</v>
      </c>
      <c r="AG363">
        <v>0.65999999999999992</v>
      </c>
      <c r="AH363">
        <v>2</v>
      </c>
      <c r="AI363">
        <v>150196813</v>
      </c>
      <c r="AJ363">
        <v>363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ROW(Source!A364)</f>
        <v>364</v>
      </c>
      <c r="B364">
        <v>150196822</v>
      </c>
      <c r="C364">
        <v>150196812</v>
      </c>
      <c r="D364">
        <v>147295400</v>
      </c>
      <c r="E364">
        <v>1</v>
      </c>
      <c r="F364">
        <v>1</v>
      </c>
      <c r="G364">
        <v>35</v>
      </c>
      <c r="H364">
        <v>2</v>
      </c>
      <c r="I364" t="s">
        <v>730</v>
      </c>
      <c r="J364" t="s">
        <v>731</v>
      </c>
      <c r="K364" t="s">
        <v>732</v>
      </c>
      <c r="L364">
        <v>1368</v>
      </c>
      <c r="N364">
        <v>1011</v>
      </c>
      <c r="O364" t="s">
        <v>733</v>
      </c>
      <c r="P364" t="s">
        <v>733</v>
      </c>
      <c r="Q364">
        <v>1</v>
      </c>
      <c r="X364">
        <v>4.0000000000000001E-3</v>
      </c>
      <c r="Y364">
        <v>0</v>
      </c>
      <c r="Z364">
        <v>789.86</v>
      </c>
      <c r="AA364">
        <v>515.51</v>
      </c>
      <c r="AB364">
        <v>0</v>
      </c>
      <c r="AC364">
        <v>0</v>
      </c>
      <c r="AD364">
        <v>1</v>
      </c>
      <c r="AE364">
        <v>0</v>
      </c>
      <c r="AF364" t="s">
        <v>32</v>
      </c>
      <c r="AG364">
        <v>3.3000000000000002E-2</v>
      </c>
      <c r="AH364">
        <v>2</v>
      </c>
      <c r="AI364">
        <v>150196814</v>
      </c>
      <c r="AJ364">
        <v>364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ROW(Source!A364)</f>
        <v>364</v>
      </c>
      <c r="B365">
        <v>150196823</v>
      </c>
      <c r="C365">
        <v>150196812</v>
      </c>
      <c r="D365">
        <v>147297318</v>
      </c>
      <c r="E365">
        <v>1</v>
      </c>
      <c r="F365">
        <v>1</v>
      </c>
      <c r="G365">
        <v>35</v>
      </c>
      <c r="H365">
        <v>3</v>
      </c>
      <c r="I365" t="s">
        <v>759</v>
      </c>
      <c r="J365" t="s">
        <v>760</v>
      </c>
      <c r="K365" t="s">
        <v>761</v>
      </c>
      <c r="L365">
        <v>1346</v>
      </c>
      <c r="N365">
        <v>1009</v>
      </c>
      <c r="O365" t="s">
        <v>741</v>
      </c>
      <c r="P365" t="s">
        <v>741</v>
      </c>
      <c r="Q365">
        <v>1</v>
      </c>
      <c r="X365">
        <v>2.0000000000000002E-5</v>
      </c>
      <c r="Y365">
        <v>471.7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31</v>
      </c>
      <c r="AG365">
        <v>2.2000000000000001E-4</v>
      </c>
      <c r="AH365">
        <v>2</v>
      </c>
      <c r="AI365">
        <v>150196815</v>
      </c>
      <c r="AJ365">
        <v>365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ROW(Source!A364)</f>
        <v>364</v>
      </c>
      <c r="B366">
        <v>150196824</v>
      </c>
      <c r="C366">
        <v>150196812</v>
      </c>
      <c r="D366">
        <v>147297361</v>
      </c>
      <c r="E366">
        <v>1</v>
      </c>
      <c r="F366">
        <v>1</v>
      </c>
      <c r="G366">
        <v>35</v>
      </c>
      <c r="H366">
        <v>3</v>
      </c>
      <c r="I366" t="s">
        <v>748</v>
      </c>
      <c r="J366" t="s">
        <v>749</v>
      </c>
      <c r="K366" t="s">
        <v>750</v>
      </c>
      <c r="L366">
        <v>1327</v>
      </c>
      <c r="N366">
        <v>1005</v>
      </c>
      <c r="O366" t="s">
        <v>751</v>
      </c>
      <c r="P366" t="s">
        <v>751</v>
      </c>
      <c r="Q366">
        <v>1</v>
      </c>
      <c r="X366">
        <v>0.01</v>
      </c>
      <c r="Y366">
        <v>48.08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31</v>
      </c>
      <c r="AG366">
        <v>0.11</v>
      </c>
      <c r="AH366">
        <v>2</v>
      </c>
      <c r="AI366">
        <v>150196816</v>
      </c>
      <c r="AJ366">
        <v>366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ROW(Source!A365)</f>
        <v>365</v>
      </c>
      <c r="B367">
        <v>150196830</v>
      </c>
      <c r="C367">
        <v>150196825</v>
      </c>
      <c r="D367">
        <v>147282019</v>
      </c>
      <c r="E367">
        <v>35</v>
      </c>
      <c r="F367">
        <v>1</v>
      </c>
      <c r="G367">
        <v>35</v>
      </c>
      <c r="H367">
        <v>1</v>
      </c>
      <c r="I367" t="s">
        <v>727</v>
      </c>
      <c r="J367" t="s">
        <v>3</v>
      </c>
      <c r="K367" t="s">
        <v>728</v>
      </c>
      <c r="L367">
        <v>1191</v>
      </c>
      <c r="N367">
        <v>1013</v>
      </c>
      <c r="O367" t="s">
        <v>729</v>
      </c>
      <c r="P367" t="s">
        <v>729</v>
      </c>
      <c r="Q367">
        <v>1</v>
      </c>
      <c r="X367">
        <v>0.85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1</v>
      </c>
      <c r="AF367" t="s">
        <v>163</v>
      </c>
      <c r="AG367">
        <v>10.199999999999999</v>
      </c>
      <c r="AH367">
        <v>2</v>
      </c>
      <c r="AI367">
        <v>150196826</v>
      </c>
      <c r="AJ367">
        <v>367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ROW(Source!A365)</f>
        <v>365</v>
      </c>
      <c r="B368">
        <v>150196831</v>
      </c>
      <c r="C368">
        <v>150196825</v>
      </c>
      <c r="D368">
        <v>147297367</v>
      </c>
      <c r="E368">
        <v>1</v>
      </c>
      <c r="F368">
        <v>1</v>
      </c>
      <c r="G368">
        <v>35</v>
      </c>
      <c r="H368">
        <v>3</v>
      </c>
      <c r="I368" t="s">
        <v>752</v>
      </c>
      <c r="J368" t="s">
        <v>753</v>
      </c>
      <c r="K368" t="s">
        <v>754</v>
      </c>
      <c r="L368">
        <v>1346</v>
      </c>
      <c r="N368">
        <v>1009</v>
      </c>
      <c r="O368" t="s">
        <v>741</v>
      </c>
      <c r="P368" t="s">
        <v>741</v>
      </c>
      <c r="Q368">
        <v>1</v>
      </c>
      <c r="X368">
        <v>0.05</v>
      </c>
      <c r="Y368">
        <v>29.29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163</v>
      </c>
      <c r="AG368">
        <v>0.60000000000000009</v>
      </c>
      <c r="AH368">
        <v>2</v>
      </c>
      <c r="AI368">
        <v>150196827</v>
      </c>
      <c r="AJ368">
        <v>368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ROW(Source!A366)</f>
        <v>366</v>
      </c>
      <c r="B369">
        <v>150196837</v>
      </c>
      <c r="C369">
        <v>150196832</v>
      </c>
      <c r="D369">
        <v>147282019</v>
      </c>
      <c r="E369">
        <v>35</v>
      </c>
      <c r="F369">
        <v>1</v>
      </c>
      <c r="G369">
        <v>35</v>
      </c>
      <c r="H369">
        <v>1</v>
      </c>
      <c r="I369" t="s">
        <v>727</v>
      </c>
      <c r="J369" t="s">
        <v>3</v>
      </c>
      <c r="K369" t="s">
        <v>728</v>
      </c>
      <c r="L369">
        <v>1191</v>
      </c>
      <c r="N369">
        <v>1013</v>
      </c>
      <c r="O369" t="s">
        <v>729</v>
      </c>
      <c r="P369" t="s">
        <v>729</v>
      </c>
      <c r="Q369">
        <v>1</v>
      </c>
      <c r="X369">
        <v>0.26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1</v>
      </c>
      <c r="AF369" t="s">
        <v>163</v>
      </c>
      <c r="AG369">
        <v>3.12</v>
      </c>
      <c r="AH369">
        <v>2</v>
      </c>
      <c r="AI369">
        <v>150196833</v>
      </c>
      <c r="AJ369">
        <v>369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ROW(Source!A366)</f>
        <v>366</v>
      </c>
      <c r="B370">
        <v>150196838</v>
      </c>
      <c r="C370">
        <v>150196832</v>
      </c>
      <c r="D370">
        <v>147297367</v>
      </c>
      <c r="E370">
        <v>1</v>
      </c>
      <c r="F370">
        <v>1</v>
      </c>
      <c r="G370">
        <v>35</v>
      </c>
      <c r="H370">
        <v>3</v>
      </c>
      <c r="I370" t="s">
        <v>752</v>
      </c>
      <c r="J370" t="s">
        <v>753</v>
      </c>
      <c r="K370" t="s">
        <v>754</v>
      </c>
      <c r="L370">
        <v>1346</v>
      </c>
      <c r="N370">
        <v>1009</v>
      </c>
      <c r="O370" t="s">
        <v>741</v>
      </c>
      <c r="P370" t="s">
        <v>741</v>
      </c>
      <c r="Q370">
        <v>1</v>
      </c>
      <c r="X370">
        <v>0.2</v>
      </c>
      <c r="Y370">
        <v>29.29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163</v>
      </c>
      <c r="AG370">
        <v>2.4000000000000004</v>
      </c>
      <c r="AH370">
        <v>2</v>
      </c>
      <c r="AI370">
        <v>150196834</v>
      </c>
      <c r="AJ370">
        <v>370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ROW(Source!A367)</f>
        <v>367</v>
      </c>
      <c r="B371">
        <v>150196848</v>
      </c>
      <c r="C371">
        <v>150196839</v>
      </c>
      <c r="D371">
        <v>147282019</v>
      </c>
      <c r="E371">
        <v>35</v>
      </c>
      <c r="F371">
        <v>1</v>
      </c>
      <c r="G371">
        <v>35</v>
      </c>
      <c r="H371">
        <v>1</v>
      </c>
      <c r="I371" t="s">
        <v>727</v>
      </c>
      <c r="J371" t="s">
        <v>3</v>
      </c>
      <c r="K371" t="s">
        <v>728</v>
      </c>
      <c r="L371">
        <v>1191</v>
      </c>
      <c r="N371">
        <v>1013</v>
      </c>
      <c r="O371" t="s">
        <v>729</v>
      </c>
      <c r="P371" t="s">
        <v>729</v>
      </c>
      <c r="Q371">
        <v>1</v>
      </c>
      <c r="X371">
        <v>0.33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1</v>
      </c>
      <c r="AF371" t="s">
        <v>22</v>
      </c>
      <c r="AG371">
        <v>0.23099999999999998</v>
      </c>
      <c r="AH371">
        <v>2</v>
      </c>
      <c r="AI371">
        <v>150196840</v>
      </c>
      <c r="AJ371">
        <v>371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ROW(Source!A367)</f>
        <v>367</v>
      </c>
      <c r="B372">
        <v>150196849</v>
      </c>
      <c r="C372">
        <v>150196839</v>
      </c>
      <c r="D372">
        <v>147295400</v>
      </c>
      <c r="E372">
        <v>1</v>
      </c>
      <c r="F372">
        <v>1</v>
      </c>
      <c r="G372">
        <v>35</v>
      </c>
      <c r="H372">
        <v>2</v>
      </c>
      <c r="I372" t="s">
        <v>730</v>
      </c>
      <c r="J372" t="s">
        <v>731</v>
      </c>
      <c r="K372" t="s">
        <v>732</v>
      </c>
      <c r="L372">
        <v>1368</v>
      </c>
      <c r="N372">
        <v>1011</v>
      </c>
      <c r="O372" t="s">
        <v>733</v>
      </c>
      <c r="P372" t="s">
        <v>733</v>
      </c>
      <c r="Q372">
        <v>1</v>
      </c>
      <c r="X372">
        <v>0.02</v>
      </c>
      <c r="Y372">
        <v>0</v>
      </c>
      <c r="Z372">
        <v>789.86</v>
      </c>
      <c r="AA372">
        <v>515.51</v>
      </c>
      <c r="AB372">
        <v>0</v>
      </c>
      <c r="AC372">
        <v>0</v>
      </c>
      <c r="AD372">
        <v>1</v>
      </c>
      <c r="AE372">
        <v>0</v>
      </c>
      <c r="AF372" t="s">
        <v>22</v>
      </c>
      <c r="AG372">
        <v>1.3999999999999999E-2</v>
      </c>
      <c r="AH372">
        <v>2</v>
      </c>
      <c r="AI372">
        <v>150196841</v>
      </c>
      <c r="AJ372">
        <v>372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ROW(Source!A367)</f>
        <v>367</v>
      </c>
      <c r="B373">
        <v>150196850</v>
      </c>
      <c r="C373">
        <v>150196839</v>
      </c>
      <c r="D373">
        <v>147297318</v>
      </c>
      <c r="E373">
        <v>1</v>
      </c>
      <c r="F373">
        <v>1</v>
      </c>
      <c r="G373">
        <v>35</v>
      </c>
      <c r="H373">
        <v>3</v>
      </c>
      <c r="I373" t="s">
        <v>759</v>
      </c>
      <c r="J373" t="s">
        <v>760</v>
      </c>
      <c r="K373" t="s">
        <v>761</v>
      </c>
      <c r="L373">
        <v>1346</v>
      </c>
      <c r="N373">
        <v>1009</v>
      </c>
      <c r="O373" t="s">
        <v>741</v>
      </c>
      <c r="P373" t="s">
        <v>741</v>
      </c>
      <c r="Q373">
        <v>1</v>
      </c>
      <c r="X373">
        <v>2.0000000000000002E-5</v>
      </c>
      <c r="Y373">
        <v>471.7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21</v>
      </c>
      <c r="AG373">
        <v>2.0000000000000002E-5</v>
      </c>
      <c r="AH373">
        <v>2</v>
      </c>
      <c r="AI373">
        <v>150196842</v>
      </c>
      <c r="AJ373">
        <v>373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ROW(Source!A367)</f>
        <v>367</v>
      </c>
      <c r="B374">
        <v>150196851</v>
      </c>
      <c r="C374">
        <v>150196839</v>
      </c>
      <c r="D374">
        <v>147297361</v>
      </c>
      <c r="E374">
        <v>1</v>
      </c>
      <c r="F374">
        <v>1</v>
      </c>
      <c r="G374">
        <v>35</v>
      </c>
      <c r="H374">
        <v>3</v>
      </c>
      <c r="I374" t="s">
        <v>748</v>
      </c>
      <c r="J374" t="s">
        <v>749</v>
      </c>
      <c r="K374" t="s">
        <v>750</v>
      </c>
      <c r="L374">
        <v>1327</v>
      </c>
      <c r="N374">
        <v>1005</v>
      </c>
      <c r="O374" t="s">
        <v>751</v>
      </c>
      <c r="P374" t="s">
        <v>751</v>
      </c>
      <c r="Q374">
        <v>1</v>
      </c>
      <c r="X374">
        <v>0.01</v>
      </c>
      <c r="Y374">
        <v>48.08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21</v>
      </c>
      <c r="AG374">
        <v>0.01</v>
      </c>
      <c r="AH374">
        <v>2</v>
      </c>
      <c r="AI374">
        <v>150196843</v>
      </c>
      <c r="AJ374">
        <v>374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ROW(Source!A368)</f>
        <v>368</v>
      </c>
      <c r="B375">
        <v>150196857</v>
      </c>
      <c r="C375">
        <v>150196852</v>
      </c>
      <c r="D375">
        <v>147282019</v>
      </c>
      <c r="E375">
        <v>35</v>
      </c>
      <c r="F375">
        <v>1</v>
      </c>
      <c r="G375">
        <v>35</v>
      </c>
      <c r="H375">
        <v>1</v>
      </c>
      <c r="I375" t="s">
        <v>727</v>
      </c>
      <c r="J375" t="s">
        <v>3</v>
      </c>
      <c r="K375" t="s">
        <v>728</v>
      </c>
      <c r="L375">
        <v>1191</v>
      </c>
      <c r="N375">
        <v>1013</v>
      </c>
      <c r="O375" t="s">
        <v>729</v>
      </c>
      <c r="P375" t="s">
        <v>729</v>
      </c>
      <c r="Q375">
        <v>1</v>
      </c>
      <c r="X375">
        <v>0.06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1</v>
      </c>
      <c r="AF375" t="s">
        <v>67</v>
      </c>
      <c r="AG375">
        <v>4.4999999999999998E-2</v>
      </c>
      <c r="AH375">
        <v>2</v>
      </c>
      <c r="AI375">
        <v>150196853</v>
      </c>
      <c r="AJ375">
        <v>375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ROW(Source!A368)</f>
        <v>368</v>
      </c>
      <c r="B376">
        <v>150196858</v>
      </c>
      <c r="C376">
        <v>150196852</v>
      </c>
      <c r="D376">
        <v>147295400</v>
      </c>
      <c r="E376">
        <v>1</v>
      </c>
      <c r="F376">
        <v>1</v>
      </c>
      <c r="G376">
        <v>35</v>
      </c>
      <c r="H376">
        <v>2</v>
      </c>
      <c r="I376" t="s">
        <v>730</v>
      </c>
      <c r="J376" t="s">
        <v>731</v>
      </c>
      <c r="K376" t="s">
        <v>732</v>
      </c>
      <c r="L376">
        <v>1368</v>
      </c>
      <c r="N376">
        <v>1011</v>
      </c>
      <c r="O376" t="s">
        <v>733</v>
      </c>
      <c r="P376" t="s">
        <v>733</v>
      </c>
      <c r="Q376">
        <v>1</v>
      </c>
      <c r="X376">
        <v>3.0000000000000001E-3</v>
      </c>
      <c r="Y376">
        <v>0</v>
      </c>
      <c r="Z376">
        <v>789.86</v>
      </c>
      <c r="AA376">
        <v>515.51</v>
      </c>
      <c r="AB376">
        <v>0</v>
      </c>
      <c r="AC376">
        <v>0</v>
      </c>
      <c r="AD376">
        <v>1</v>
      </c>
      <c r="AE376">
        <v>0</v>
      </c>
      <c r="AF376" t="s">
        <v>67</v>
      </c>
      <c r="AG376">
        <v>2.2500000000000003E-3</v>
      </c>
      <c r="AH376">
        <v>2</v>
      </c>
      <c r="AI376">
        <v>150196854</v>
      </c>
      <c r="AJ376">
        <v>376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ROW(Source!A369)</f>
        <v>369</v>
      </c>
      <c r="B377">
        <v>150196874</v>
      </c>
      <c r="C377">
        <v>150196859</v>
      </c>
      <c r="D377">
        <v>147282019</v>
      </c>
      <c r="E377">
        <v>35</v>
      </c>
      <c r="F377">
        <v>1</v>
      </c>
      <c r="G377">
        <v>35</v>
      </c>
      <c r="H377">
        <v>1</v>
      </c>
      <c r="I377" t="s">
        <v>727</v>
      </c>
      <c r="J377" t="s">
        <v>3</v>
      </c>
      <c r="K377" t="s">
        <v>728</v>
      </c>
      <c r="L377">
        <v>1191</v>
      </c>
      <c r="N377">
        <v>1013</v>
      </c>
      <c r="O377" t="s">
        <v>729</v>
      </c>
      <c r="P377" t="s">
        <v>729</v>
      </c>
      <c r="Q377">
        <v>1</v>
      </c>
      <c r="X377">
        <v>0.12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1</v>
      </c>
      <c r="AF377" t="s">
        <v>22</v>
      </c>
      <c r="AG377">
        <v>8.3999999999999991E-2</v>
      </c>
      <c r="AH377">
        <v>2</v>
      </c>
      <c r="AI377">
        <v>150196860</v>
      </c>
      <c r="AJ377">
        <v>377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ROW(Source!A369)</f>
        <v>369</v>
      </c>
      <c r="B378">
        <v>150196875</v>
      </c>
      <c r="C378">
        <v>150196859</v>
      </c>
      <c r="D378">
        <v>147295400</v>
      </c>
      <c r="E378">
        <v>1</v>
      </c>
      <c r="F378">
        <v>1</v>
      </c>
      <c r="G378">
        <v>35</v>
      </c>
      <c r="H378">
        <v>2</v>
      </c>
      <c r="I378" t="s">
        <v>730</v>
      </c>
      <c r="J378" t="s">
        <v>731</v>
      </c>
      <c r="K378" t="s">
        <v>732</v>
      </c>
      <c r="L378">
        <v>1368</v>
      </c>
      <c r="N378">
        <v>1011</v>
      </c>
      <c r="O378" t="s">
        <v>733</v>
      </c>
      <c r="P378" t="s">
        <v>733</v>
      </c>
      <c r="Q378">
        <v>1</v>
      </c>
      <c r="X378">
        <v>0.01</v>
      </c>
      <c r="Y378">
        <v>0</v>
      </c>
      <c r="Z378">
        <v>789.86</v>
      </c>
      <c r="AA378">
        <v>515.51</v>
      </c>
      <c r="AB378">
        <v>0</v>
      </c>
      <c r="AC378">
        <v>0</v>
      </c>
      <c r="AD378">
        <v>1</v>
      </c>
      <c r="AE378">
        <v>0</v>
      </c>
      <c r="AF378" t="s">
        <v>22</v>
      </c>
      <c r="AG378">
        <v>6.9999999999999993E-3</v>
      </c>
      <c r="AH378">
        <v>2</v>
      </c>
      <c r="AI378">
        <v>150196861</v>
      </c>
      <c r="AJ378">
        <v>378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ROW(Source!A369)</f>
        <v>369</v>
      </c>
      <c r="B379">
        <v>150196876</v>
      </c>
      <c r="C379">
        <v>150196859</v>
      </c>
      <c r="D379">
        <v>147284499</v>
      </c>
      <c r="E379">
        <v>35</v>
      </c>
      <c r="F379">
        <v>1</v>
      </c>
      <c r="G379">
        <v>35</v>
      </c>
      <c r="H379">
        <v>3</v>
      </c>
      <c r="I379" t="s">
        <v>734</v>
      </c>
      <c r="J379" t="s">
        <v>3</v>
      </c>
      <c r="K379" t="s">
        <v>736</v>
      </c>
      <c r="L379">
        <v>1346</v>
      </c>
      <c r="N379">
        <v>1009</v>
      </c>
      <c r="O379" t="s">
        <v>741</v>
      </c>
      <c r="P379" t="s">
        <v>741</v>
      </c>
      <c r="Q379">
        <v>1</v>
      </c>
      <c r="X379">
        <v>2E-3</v>
      </c>
      <c r="Y379">
        <v>1945.2823800000001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21</v>
      </c>
      <c r="AG379">
        <v>2E-3</v>
      </c>
      <c r="AH379">
        <v>2</v>
      </c>
      <c r="AI379">
        <v>150196862</v>
      </c>
      <c r="AJ379">
        <v>379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ROW(Source!A369)</f>
        <v>369</v>
      </c>
      <c r="B380">
        <v>150196877</v>
      </c>
      <c r="C380">
        <v>150196859</v>
      </c>
      <c r="D380">
        <v>147297319</v>
      </c>
      <c r="E380">
        <v>1</v>
      </c>
      <c r="F380">
        <v>1</v>
      </c>
      <c r="G380">
        <v>35</v>
      </c>
      <c r="H380">
        <v>3</v>
      </c>
      <c r="I380" t="s">
        <v>738</v>
      </c>
      <c r="J380" t="s">
        <v>739</v>
      </c>
      <c r="K380" t="s">
        <v>740</v>
      </c>
      <c r="L380">
        <v>1346</v>
      </c>
      <c r="N380">
        <v>1009</v>
      </c>
      <c r="O380" t="s">
        <v>741</v>
      </c>
      <c r="P380" t="s">
        <v>741</v>
      </c>
      <c r="Q380">
        <v>1</v>
      </c>
      <c r="X380">
        <v>4.0000000000000001E-3</v>
      </c>
      <c r="Y380">
        <v>412.97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21</v>
      </c>
      <c r="AG380">
        <v>4.0000000000000001E-3</v>
      </c>
      <c r="AH380">
        <v>2</v>
      </c>
      <c r="AI380">
        <v>150196863</v>
      </c>
      <c r="AJ380">
        <v>380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ROW(Source!A369)</f>
        <v>369</v>
      </c>
      <c r="B381">
        <v>150196878</v>
      </c>
      <c r="C381">
        <v>150196859</v>
      </c>
      <c r="D381">
        <v>147297226</v>
      </c>
      <c r="E381">
        <v>1</v>
      </c>
      <c r="F381">
        <v>1</v>
      </c>
      <c r="G381">
        <v>35</v>
      </c>
      <c r="H381">
        <v>3</v>
      </c>
      <c r="I381" t="s">
        <v>742</v>
      </c>
      <c r="J381" t="s">
        <v>743</v>
      </c>
      <c r="K381" t="s">
        <v>744</v>
      </c>
      <c r="L381">
        <v>1346</v>
      </c>
      <c r="N381">
        <v>1009</v>
      </c>
      <c r="O381" t="s">
        <v>741</v>
      </c>
      <c r="P381" t="s">
        <v>741</v>
      </c>
      <c r="Q381">
        <v>1</v>
      </c>
      <c r="X381">
        <v>2E-3</v>
      </c>
      <c r="Y381">
        <v>271.95999999999998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21</v>
      </c>
      <c r="AG381">
        <v>2E-3</v>
      </c>
      <c r="AH381">
        <v>2</v>
      </c>
      <c r="AI381">
        <v>150196864</v>
      </c>
      <c r="AJ381">
        <v>381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ROW(Source!A369)</f>
        <v>369</v>
      </c>
      <c r="B382">
        <v>150196879</v>
      </c>
      <c r="C382">
        <v>150196859</v>
      </c>
      <c r="D382">
        <v>147297256</v>
      </c>
      <c r="E382">
        <v>1</v>
      </c>
      <c r="F382">
        <v>1</v>
      </c>
      <c r="G382">
        <v>35</v>
      </c>
      <c r="H382">
        <v>3</v>
      </c>
      <c r="I382" t="s">
        <v>745</v>
      </c>
      <c r="J382" t="s">
        <v>746</v>
      </c>
      <c r="K382" t="s">
        <v>747</v>
      </c>
      <c r="L382">
        <v>1346</v>
      </c>
      <c r="N382">
        <v>1009</v>
      </c>
      <c r="O382" t="s">
        <v>741</v>
      </c>
      <c r="P382" t="s">
        <v>741</v>
      </c>
      <c r="Q382">
        <v>1</v>
      </c>
      <c r="X382">
        <v>3.5000000000000001E-3</v>
      </c>
      <c r="Y382">
        <v>404.48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21</v>
      </c>
      <c r="AG382">
        <v>3.5000000000000001E-3</v>
      </c>
      <c r="AH382">
        <v>2</v>
      </c>
      <c r="AI382">
        <v>150196865</v>
      </c>
      <c r="AJ382">
        <v>382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ROW(Source!A369)</f>
        <v>369</v>
      </c>
      <c r="B383">
        <v>150196880</v>
      </c>
      <c r="C383">
        <v>150196859</v>
      </c>
      <c r="D383">
        <v>147297361</v>
      </c>
      <c r="E383">
        <v>1</v>
      </c>
      <c r="F383">
        <v>1</v>
      </c>
      <c r="G383">
        <v>35</v>
      </c>
      <c r="H383">
        <v>3</v>
      </c>
      <c r="I383" t="s">
        <v>748</v>
      </c>
      <c r="J383" t="s">
        <v>749</v>
      </c>
      <c r="K383" t="s">
        <v>750</v>
      </c>
      <c r="L383">
        <v>1327</v>
      </c>
      <c r="N383">
        <v>1005</v>
      </c>
      <c r="O383" t="s">
        <v>751</v>
      </c>
      <c r="P383" t="s">
        <v>751</v>
      </c>
      <c r="Q383">
        <v>1</v>
      </c>
      <c r="X383">
        <v>0.02</v>
      </c>
      <c r="Y383">
        <v>48.08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21</v>
      </c>
      <c r="AG383">
        <v>0.02</v>
      </c>
      <c r="AH383">
        <v>2</v>
      </c>
      <c r="AI383">
        <v>150196866</v>
      </c>
      <c r="AJ383">
        <v>383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ROW(Source!A370)</f>
        <v>370</v>
      </c>
      <c r="B384">
        <v>150196892</v>
      </c>
      <c r="C384">
        <v>150196881</v>
      </c>
      <c r="D384">
        <v>147282019</v>
      </c>
      <c r="E384">
        <v>35</v>
      </c>
      <c r="F384">
        <v>1</v>
      </c>
      <c r="G384">
        <v>35</v>
      </c>
      <c r="H384">
        <v>1</v>
      </c>
      <c r="I384" t="s">
        <v>727</v>
      </c>
      <c r="J384" t="s">
        <v>3</v>
      </c>
      <c r="K384" t="s">
        <v>728</v>
      </c>
      <c r="L384">
        <v>1191</v>
      </c>
      <c r="N384">
        <v>1013</v>
      </c>
      <c r="O384" t="s">
        <v>729</v>
      </c>
      <c r="P384" t="s">
        <v>729</v>
      </c>
      <c r="Q384">
        <v>1</v>
      </c>
      <c r="X384">
        <v>0.06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1</v>
      </c>
      <c r="AF384" t="s">
        <v>32</v>
      </c>
      <c r="AG384">
        <v>0.495</v>
      </c>
      <c r="AH384">
        <v>2</v>
      </c>
      <c r="AI384">
        <v>150196882</v>
      </c>
      <c r="AJ384">
        <v>384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ROW(Source!A370)</f>
        <v>370</v>
      </c>
      <c r="B385">
        <v>150196893</v>
      </c>
      <c r="C385">
        <v>150196881</v>
      </c>
      <c r="D385">
        <v>147295400</v>
      </c>
      <c r="E385">
        <v>1</v>
      </c>
      <c r="F385">
        <v>1</v>
      </c>
      <c r="G385">
        <v>35</v>
      </c>
      <c r="H385">
        <v>2</v>
      </c>
      <c r="I385" t="s">
        <v>730</v>
      </c>
      <c r="J385" t="s">
        <v>731</v>
      </c>
      <c r="K385" t="s">
        <v>732</v>
      </c>
      <c r="L385">
        <v>1368</v>
      </c>
      <c r="N385">
        <v>1011</v>
      </c>
      <c r="O385" t="s">
        <v>733</v>
      </c>
      <c r="P385" t="s">
        <v>733</v>
      </c>
      <c r="Q385">
        <v>1</v>
      </c>
      <c r="X385">
        <v>0.01</v>
      </c>
      <c r="Y385">
        <v>0</v>
      </c>
      <c r="Z385">
        <v>789.86</v>
      </c>
      <c r="AA385">
        <v>515.51</v>
      </c>
      <c r="AB385">
        <v>0</v>
      </c>
      <c r="AC385">
        <v>0</v>
      </c>
      <c r="AD385">
        <v>1</v>
      </c>
      <c r="AE385">
        <v>0</v>
      </c>
      <c r="AF385" t="s">
        <v>32</v>
      </c>
      <c r="AG385">
        <v>8.249999999999999E-2</v>
      </c>
      <c r="AH385">
        <v>2</v>
      </c>
      <c r="AI385">
        <v>150196883</v>
      </c>
      <c r="AJ385">
        <v>385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ROW(Source!A370)</f>
        <v>370</v>
      </c>
      <c r="B386">
        <v>150196894</v>
      </c>
      <c r="C386">
        <v>150196881</v>
      </c>
      <c r="D386">
        <v>147297319</v>
      </c>
      <c r="E386">
        <v>1</v>
      </c>
      <c r="F386">
        <v>1</v>
      </c>
      <c r="G386">
        <v>35</v>
      </c>
      <c r="H386">
        <v>3</v>
      </c>
      <c r="I386" t="s">
        <v>738</v>
      </c>
      <c r="J386" t="s">
        <v>739</v>
      </c>
      <c r="K386" t="s">
        <v>740</v>
      </c>
      <c r="L386">
        <v>1346</v>
      </c>
      <c r="N386">
        <v>1009</v>
      </c>
      <c r="O386" t="s">
        <v>741</v>
      </c>
      <c r="P386" t="s">
        <v>741</v>
      </c>
      <c r="Q386">
        <v>1</v>
      </c>
      <c r="X386">
        <v>2E-3</v>
      </c>
      <c r="Y386">
        <v>412.97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31</v>
      </c>
      <c r="AG386">
        <v>2.1999999999999999E-2</v>
      </c>
      <c r="AH386">
        <v>2</v>
      </c>
      <c r="AI386">
        <v>150196884</v>
      </c>
      <c r="AJ386">
        <v>386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ROW(Source!A370)</f>
        <v>370</v>
      </c>
      <c r="B387">
        <v>150196895</v>
      </c>
      <c r="C387">
        <v>150196881</v>
      </c>
      <c r="D387">
        <v>147297226</v>
      </c>
      <c r="E387">
        <v>1</v>
      </c>
      <c r="F387">
        <v>1</v>
      </c>
      <c r="G387">
        <v>35</v>
      </c>
      <c r="H387">
        <v>3</v>
      </c>
      <c r="I387" t="s">
        <v>742</v>
      </c>
      <c r="J387" t="s">
        <v>743</v>
      </c>
      <c r="K387" t="s">
        <v>744</v>
      </c>
      <c r="L387">
        <v>1346</v>
      </c>
      <c r="N387">
        <v>1009</v>
      </c>
      <c r="O387" t="s">
        <v>741</v>
      </c>
      <c r="P387" t="s">
        <v>741</v>
      </c>
      <c r="Q387">
        <v>1</v>
      </c>
      <c r="X387">
        <v>1E-3</v>
      </c>
      <c r="Y387">
        <v>271.95999999999998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31</v>
      </c>
      <c r="AG387">
        <v>1.0999999999999999E-2</v>
      </c>
      <c r="AH387">
        <v>2</v>
      </c>
      <c r="AI387">
        <v>150196885</v>
      </c>
      <c r="AJ387">
        <v>387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ROW(Source!A370)</f>
        <v>370</v>
      </c>
      <c r="B388">
        <v>150196896</v>
      </c>
      <c r="C388">
        <v>150196881</v>
      </c>
      <c r="D388">
        <v>147297361</v>
      </c>
      <c r="E388">
        <v>1</v>
      </c>
      <c r="F388">
        <v>1</v>
      </c>
      <c r="G388">
        <v>35</v>
      </c>
      <c r="H388">
        <v>3</v>
      </c>
      <c r="I388" t="s">
        <v>748</v>
      </c>
      <c r="J388" t="s">
        <v>749</v>
      </c>
      <c r="K388" t="s">
        <v>750</v>
      </c>
      <c r="L388">
        <v>1327</v>
      </c>
      <c r="N388">
        <v>1005</v>
      </c>
      <c r="O388" t="s">
        <v>751</v>
      </c>
      <c r="P388" t="s">
        <v>751</v>
      </c>
      <c r="Q388">
        <v>1</v>
      </c>
      <c r="X388">
        <v>0.02</v>
      </c>
      <c r="Y388">
        <v>48.08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31</v>
      </c>
      <c r="AG388">
        <v>0.22</v>
      </c>
      <c r="AH388">
        <v>2</v>
      </c>
      <c r="AI388">
        <v>150196886</v>
      </c>
      <c r="AJ388">
        <v>388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ROW(Source!A406)</f>
        <v>406</v>
      </c>
      <c r="B389">
        <v>150196918</v>
      </c>
      <c r="C389">
        <v>150196897</v>
      </c>
      <c r="D389">
        <v>147282019</v>
      </c>
      <c r="E389">
        <v>35</v>
      </c>
      <c r="F389">
        <v>1</v>
      </c>
      <c r="G389">
        <v>35</v>
      </c>
      <c r="H389">
        <v>1</v>
      </c>
      <c r="I389" t="s">
        <v>727</v>
      </c>
      <c r="J389" t="s">
        <v>3</v>
      </c>
      <c r="K389" t="s">
        <v>728</v>
      </c>
      <c r="L389">
        <v>1191</v>
      </c>
      <c r="N389">
        <v>1013</v>
      </c>
      <c r="O389" t="s">
        <v>729</v>
      </c>
      <c r="P389" t="s">
        <v>729</v>
      </c>
      <c r="Q389">
        <v>1</v>
      </c>
      <c r="X389">
        <v>63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1</v>
      </c>
      <c r="AF389" t="s">
        <v>3</v>
      </c>
      <c r="AG389">
        <v>63</v>
      </c>
      <c r="AH389">
        <v>2</v>
      </c>
      <c r="AI389">
        <v>150196898</v>
      </c>
      <c r="AJ389">
        <v>389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ROW(Source!A406)</f>
        <v>406</v>
      </c>
      <c r="B390">
        <v>150196919</v>
      </c>
      <c r="C390">
        <v>150196897</v>
      </c>
      <c r="D390">
        <v>147296592</v>
      </c>
      <c r="E390">
        <v>1</v>
      </c>
      <c r="F390">
        <v>1</v>
      </c>
      <c r="G390">
        <v>35</v>
      </c>
      <c r="H390">
        <v>3</v>
      </c>
      <c r="I390" t="s">
        <v>780</v>
      </c>
      <c r="J390" t="s">
        <v>781</v>
      </c>
      <c r="K390" t="s">
        <v>782</v>
      </c>
      <c r="L390">
        <v>1348</v>
      </c>
      <c r="N390">
        <v>1009</v>
      </c>
      <c r="O390" t="s">
        <v>737</v>
      </c>
      <c r="P390" t="s">
        <v>737</v>
      </c>
      <c r="Q390">
        <v>1000</v>
      </c>
      <c r="X390">
        <v>2.9999999999999997E-4</v>
      </c>
      <c r="Y390">
        <v>169525.77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2.9999999999999997E-4</v>
      </c>
      <c r="AH390">
        <v>2</v>
      </c>
      <c r="AI390">
        <v>150196899</v>
      </c>
      <c r="AJ390">
        <v>390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ROW(Source!A406)</f>
        <v>406</v>
      </c>
      <c r="B391">
        <v>150196920</v>
      </c>
      <c r="C391">
        <v>150196897</v>
      </c>
      <c r="D391">
        <v>147296666</v>
      </c>
      <c r="E391">
        <v>1</v>
      </c>
      <c r="F391">
        <v>1</v>
      </c>
      <c r="G391">
        <v>35</v>
      </c>
      <c r="H391">
        <v>3</v>
      </c>
      <c r="I391" t="s">
        <v>783</v>
      </c>
      <c r="J391" t="s">
        <v>784</v>
      </c>
      <c r="K391" t="s">
        <v>785</v>
      </c>
      <c r="L391">
        <v>1348</v>
      </c>
      <c r="N391">
        <v>1009</v>
      </c>
      <c r="O391" t="s">
        <v>737</v>
      </c>
      <c r="P391" t="s">
        <v>737</v>
      </c>
      <c r="Q391">
        <v>1000</v>
      </c>
      <c r="X391">
        <v>1E-4</v>
      </c>
      <c r="Y391">
        <v>252301.59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1E-4</v>
      </c>
      <c r="AH391">
        <v>2</v>
      </c>
      <c r="AI391">
        <v>150196900</v>
      </c>
      <c r="AJ391">
        <v>391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ROW(Source!A406)</f>
        <v>406</v>
      </c>
      <c r="B392">
        <v>150196921</v>
      </c>
      <c r="C392">
        <v>150196897</v>
      </c>
      <c r="D392">
        <v>147297383</v>
      </c>
      <c r="E392">
        <v>1</v>
      </c>
      <c r="F392">
        <v>1</v>
      </c>
      <c r="G392">
        <v>35</v>
      </c>
      <c r="H392">
        <v>3</v>
      </c>
      <c r="I392" t="s">
        <v>826</v>
      </c>
      <c r="J392" t="s">
        <v>827</v>
      </c>
      <c r="K392" t="s">
        <v>828</v>
      </c>
      <c r="L392">
        <v>1327</v>
      </c>
      <c r="N392">
        <v>1005</v>
      </c>
      <c r="O392" t="s">
        <v>751</v>
      </c>
      <c r="P392" t="s">
        <v>751</v>
      </c>
      <c r="Q392">
        <v>1</v>
      </c>
      <c r="X392">
        <v>1.9</v>
      </c>
      <c r="Y392">
        <v>180.22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1.9</v>
      </c>
      <c r="AH392">
        <v>2</v>
      </c>
      <c r="AI392">
        <v>150196901</v>
      </c>
      <c r="AJ392">
        <v>392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ROW(Source!A406)</f>
        <v>406</v>
      </c>
      <c r="B393">
        <v>150196922</v>
      </c>
      <c r="C393">
        <v>150196897</v>
      </c>
      <c r="D393">
        <v>147295797</v>
      </c>
      <c r="E393">
        <v>1</v>
      </c>
      <c r="F393">
        <v>1</v>
      </c>
      <c r="G393">
        <v>35</v>
      </c>
      <c r="H393">
        <v>3</v>
      </c>
      <c r="I393" t="s">
        <v>795</v>
      </c>
      <c r="J393" t="s">
        <v>796</v>
      </c>
      <c r="K393" t="s">
        <v>797</v>
      </c>
      <c r="L393">
        <v>1339</v>
      </c>
      <c r="N393">
        <v>1007</v>
      </c>
      <c r="O393" t="s">
        <v>798</v>
      </c>
      <c r="P393" t="s">
        <v>798</v>
      </c>
      <c r="Q393">
        <v>1</v>
      </c>
      <c r="X393">
        <v>0.5</v>
      </c>
      <c r="Y393">
        <v>79.62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0.5</v>
      </c>
      <c r="AH393">
        <v>2</v>
      </c>
      <c r="AI393">
        <v>150196902</v>
      </c>
      <c r="AJ393">
        <v>393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ROW(Source!A406)</f>
        <v>406</v>
      </c>
      <c r="B394">
        <v>150196923</v>
      </c>
      <c r="C394">
        <v>150196897</v>
      </c>
      <c r="D394">
        <v>147295789</v>
      </c>
      <c r="E394">
        <v>1</v>
      </c>
      <c r="F394">
        <v>1</v>
      </c>
      <c r="G394">
        <v>35</v>
      </c>
      <c r="H394">
        <v>3</v>
      </c>
      <c r="I394" t="s">
        <v>799</v>
      </c>
      <c r="J394" t="s">
        <v>800</v>
      </c>
      <c r="K394" t="s">
        <v>801</v>
      </c>
      <c r="L394">
        <v>1339</v>
      </c>
      <c r="N394">
        <v>1007</v>
      </c>
      <c r="O394" t="s">
        <v>798</v>
      </c>
      <c r="P394" t="s">
        <v>798</v>
      </c>
      <c r="Q394">
        <v>1</v>
      </c>
      <c r="X394">
        <v>0.3</v>
      </c>
      <c r="Y394">
        <v>715.78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0.3</v>
      </c>
      <c r="AH394">
        <v>2</v>
      </c>
      <c r="AI394">
        <v>150196903</v>
      </c>
      <c r="AJ394">
        <v>394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ROW(Source!A406)</f>
        <v>406</v>
      </c>
      <c r="B395">
        <v>150196924</v>
      </c>
      <c r="C395">
        <v>150196897</v>
      </c>
      <c r="D395">
        <v>147295833</v>
      </c>
      <c r="E395">
        <v>1</v>
      </c>
      <c r="F395">
        <v>1</v>
      </c>
      <c r="G395">
        <v>35</v>
      </c>
      <c r="H395">
        <v>3</v>
      </c>
      <c r="I395" t="s">
        <v>802</v>
      </c>
      <c r="J395" t="s">
        <v>803</v>
      </c>
      <c r="K395" t="s">
        <v>804</v>
      </c>
      <c r="L395">
        <v>1348</v>
      </c>
      <c r="N395">
        <v>1009</v>
      </c>
      <c r="O395" t="s">
        <v>737</v>
      </c>
      <c r="P395" t="s">
        <v>737</v>
      </c>
      <c r="Q395">
        <v>1000</v>
      </c>
      <c r="X395">
        <v>1E-4</v>
      </c>
      <c r="Y395">
        <v>205731.7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1E-4</v>
      </c>
      <c r="AH395">
        <v>2</v>
      </c>
      <c r="AI395">
        <v>150196904</v>
      </c>
      <c r="AJ395">
        <v>395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ROW(Source!A406)</f>
        <v>406</v>
      </c>
      <c r="B396">
        <v>150196925</v>
      </c>
      <c r="C396">
        <v>150196897</v>
      </c>
      <c r="D396">
        <v>147295796</v>
      </c>
      <c r="E396">
        <v>1</v>
      </c>
      <c r="F396">
        <v>1</v>
      </c>
      <c r="G396">
        <v>35</v>
      </c>
      <c r="H396">
        <v>3</v>
      </c>
      <c r="I396" t="s">
        <v>805</v>
      </c>
      <c r="J396" t="s">
        <v>806</v>
      </c>
      <c r="K396" t="s">
        <v>807</v>
      </c>
      <c r="L396">
        <v>1348</v>
      </c>
      <c r="N396">
        <v>1009</v>
      </c>
      <c r="O396" t="s">
        <v>737</v>
      </c>
      <c r="P396" t="s">
        <v>737</v>
      </c>
      <c r="Q396">
        <v>1000</v>
      </c>
      <c r="X396">
        <v>4.0000000000000002E-4</v>
      </c>
      <c r="Y396">
        <v>122462.72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4.0000000000000002E-4</v>
      </c>
      <c r="AH396">
        <v>2</v>
      </c>
      <c r="AI396">
        <v>150196905</v>
      </c>
      <c r="AJ396">
        <v>396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ROW(Source!A406)</f>
        <v>406</v>
      </c>
      <c r="B397">
        <v>150196926</v>
      </c>
      <c r="C397">
        <v>150196897</v>
      </c>
      <c r="D397">
        <v>147295979</v>
      </c>
      <c r="E397">
        <v>1</v>
      </c>
      <c r="F397">
        <v>1</v>
      </c>
      <c r="G397">
        <v>35</v>
      </c>
      <c r="H397">
        <v>3</v>
      </c>
      <c r="I397" t="s">
        <v>808</v>
      </c>
      <c r="J397" t="s">
        <v>809</v>
      </c>
      <c r="K397" t="s">
        <v>810</v>
      </c>
      <c r="L397">
        <v>1348</v>
      </c>
      <c r="N397">
        <v>1009</v>
      </c>
      <c r="O397" t="s">
        <v>737</v>
      </c>
      <c r="P397" t="s">
        <v>737</v>
      </c>
      <c r="Q397">
        <v>1000</v>
      </c>
      <c r="X397">
        <v>9.8999999999999999E-4</v>
      </c>
      <c r="Y397">
        <v>114569.3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9.8999999999999999E-4</v>
      </c>
      <c r="AH397">
        <v>2</v>
      </c>
      <c r="AI397">
        <v>150196906</v>
      </c>
      <c r="AJ397">
        <v>397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ROW(Source!A406)</f>
        <v>406</v>
      </c>
      <c r="B398">
        <v>150196927</v>
      </c>
      <c r="C398">
        <v>150196897</v>
      </c>
      <c r="D398">
        <v>147286125</v>
      </c>
      <c r="E398">
        <v>35</v>
      </c>
      <c r="F398">
        <v>1</v>
      </c>
      <c r="G398">
        <v>35</v>
      </c>
      <c r="H398">
        <v>3</v>
      </c>
      <c r="I398" t="s">
        <v>814</v>
      </c>
      <c r="J398" t="s">
        <v>3</v>
      </c>
      <c r="K398" t="s">
        <v>816</v>
      </c>
      <c r="L398">
        <v>1348</v>
      </c>
      <c r="N398">
        <v>1009</v>
      </c>
      <c r="O398" t="s">
        <v>737</v>
      </c>
      <c r="P398" t="s">
        <v>737</v>
      </c>
      <c r="Q398">
        <v>1000</v>
      </c>
      <c r="X398">
        <v>1.1E-4</v>
      </c>
      <c r="Y398">
        <v>99650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1.1E-4</v>
      </c>
      <c r="AH398">
        <v>2</v>
      </c>
      <c r="AI398">
        <v>150196907</v>
      </c>
      <c r="AJ398">
        <v>398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ROW(Source!A407)</f>
        <v>407</v>
      </c>
      <c r="B399">
        <v>150196957</v>
      </c>
      <c r="C399">
        <v>150196928</v>
      </c>
      <c r="D399">
        <v>147282019</v>
      </c>
      <c r="E399">
        <v>35</v>
      </c>
      <c r="F399">
        <v>1</v>
      </c>
      <c r="G399">
        <v>35</v>
      </c>
      <c r="H399">
        <v>1</v>
      </c>
      <c r="I399" t="s">
        <v>727</v>
      </c>
      <c r="J399" t="s">
        <v>3</v>
      </c>
      <c r="K399" t="s">
        <v>728</v>
      </c>
      <c r="L399">
        <v>1191</v>
      </c>
      <c r="N399">
        <v>1013</v>
      </c>
      <c r="O399" t="s">
        <v>729</v>
      </c>
      <c r="P399" t="s">
        <v>729</v>
      </c>
      <c r="Q399">
        <v>1</v>
      </c>
      <c r="X399">
        <v>84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1</v>
      </c>
      <c r="AF399" t="s">
        <v>3</v>
      </c>
      <c r="AG399">
        <v>84</v>
      </c>
      <c r="AH399">
        <v>2</v>
      </c>
      <c r="AI399">
        <v>150196929</v>
      </c>
      <c r="AJ399">
        <v>399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ROW(Source!A407)</f>
        <v>407</v>
      </c>
      <c r="B400">
        <v>150196958</v>
      </c>
      <c r="C400">
        <v>150196928</v>
      </c>
      <c r="D400">
        <v>147296592</v>
      </c>
      <c r="E400">
        <v>1</v>
      </c>
      <c r="F400">
        <v>1</v>
      </c>
      <c r="G400">
        <v>35</v>
      </c>
      <c r="H400">
        <v>3</v>
      </c>
      <c r="I400" t="s">
        <v>780</v>
      </c>
      <c r="J400" t="s">
        <v>781</v>
      </c>
      <c r="K400" t="s">
        <v>782</v>
      </c>
      <c r="L400">
        <v>1348</v>
      </c>
      <c r="N400">
        <v>1009</v>
      </c>
      <c r="O400" t="s">
        <v>737</v>
      </c>
      <c r="P400" t="s">
        <v>737</v>
      </c>
      <c r="Q400">
        <v>1000</v>
      </c>
      <c r="X400">
        <v>8.0000000000000004E-4</v>
      </c>
      <c r="Y400">
        <v>169525.77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8.0000000000000004E-4</v>
      </c>
      <c r="AH400">
        <v>2</v>
      </c>
      <c r="AI400">
        <v>150196930</v>
      </c>
      <c r="AJ400">
        <v>400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ROW(Source!A407)</f>
        <v>407</v>
      </c>
      <c r="B401">
        <v>150196959</v>
      </c>
      <c r="C401">
        <v>150196928</v>
      </c>
      <c r="D401">
        <v>147296666</v>
      </c>
      <c r="E401">
        <v>1</v>
      </c>
      <c r="F401">
        <v>1</v>
      </c>
      <c r="G401">
        <v>35</v>
      </c>
      <c r="H401">
        <v>3</v>
      </c>
      <c r="I401" t="s">
        <v>783</v>
      </c>
      <c r="J401" t="s">
        <v>784</v>
      </c>
      <c r="K401" t="s">
        <v>785</v>
      </c>
      <c r="L401">
        <v>1348</v>
      </c>
      <c r="N401">
        <v>1009</v>
      </c>
      <c r="O401" t="s">
        <v>737</v>
      </c>
      <c r="P401" t="s">
        <v>737</v>
      </c>
      <c r="Q401">
        <v>1000</v>
      </c>
      <c r="X401">
        <v>1E-4</v>
      </c>
      <c r="Y401">
        <v>252301.59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1E-4</v>
      </c>
      <c r="AH401">
        <v>2</v>
      </c>
      <c r="AI401">
        <v>150196931</v>
      </c>
      <c r="AJ401">
        <v>401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ROW(Source!A407)</f>
        <v>407</v>
      </c>
      <c r="B402">
        <v>150196960</v>
      </c>
      <c r="C402">
        <v>150196928</v>
      </c>
      <c r="D402">
        <v>147297462</v>
      </c>
      <c r="E402">
        <v>1</v>
      </c>
      <c r="F402">
        <v>1</v>
      </c>
      <c r="G402">
        <v>35</v>
      </c>
      <c r="H402">
        <v>3</v>
      </c>
      <c r="I402" t="s">
        <v>786</v>
      </c>
      <c r="J402" t="s">
        <v>787</v>
      </c>
      <c r="K402" t="s">
        <v>788</v>
      </c>
      <c r="L402">
        <v>1348</v>
      </c>
      <c r="N402">
        <v>1009</v>
      </c>
      <c r="O402" t="s">
        <v>737</v>
      </c>
      <c r="P402" t="s">
        <v>737</v>
      </c>
      <c r="Q402">
        <v>1000</v>
      </c>
      <c r="X402">
        <v>8.0000000000000004E-4</v>
      </c>
      <c r="Y402">
        <v>116329.32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8.0000000000000004E-4</v>
      </c>
      <c r="AH402">
        <v>2</v>
      </c>
      <c r="AI402">
        <v>150196932</v>
      </c>
      <c r="AJ402">
        <v>402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ROW(Source!A407)</f>
        <v>407</v>
      </c>
      <c r="B403">
        <v>150196961</v>
      </c>
      <c r="C403">
        <v>150196928</v>
      </c>
      <c r="D403">
        <v>147297828</v>
      </c>
      <c r="E403">
        <v>1</v>
      </c>
      <c r="F403">
        <v>1</v>
      </c>
      <c r="G403">
        <v>35</v>
      </c>
      <c r="H403">
        <v>3</v>
      </c>
      <c r="I403" t="s">
        <v>789</v>
      </c>
      <c r="J403" t="s">
        <v>790</v>
      </c>
      <c r="K403" t="s">
        <v>791</v>
      </c>
      <c r="L403">
        <v>1348</v>
      </c>
      <c r="N403">
        <v>1009</v>
      </c>
      <c r="O403" t="s">
        <v>737</v>
      </c>
      <c r="P403" t="s">
        <v>737</v>
      </c>
      <c r="Q403">
        <v>1000</v>
      </c>
      <c r="X403">
        <v>6.9999999999999999E-4</v>
      </c>
      <c r="Y403">
        <v>266315.90999999997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6.9999999999999999E-4</v>
      </c>
      <c r="AH403">
        <v>2</v>
      </c>
      <c r="AI403">
        <v>150196933</v>
      </c>
      <c r="AJ403">
        <v>403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ROW(Source!A407)</f>
        <v>407</v>
      </c>
      <c r="B404">
        <v>150196962</v>
      </c>
      <c r="C404">
        <v>150196928</v>
      </c>
      <c r="D404">
        <v>147297940</v>
      </c>
      <c r="E404">
        <v>1</v>
      </c>
      <c r="F404">
        <v>1</v>
      </c>
      <c r="G404">
        <v>35</v>
      </c>
      <c r="H404">
        <v>3</v>
      </c>
      <c r="I404" t="s">
        <v>792</v>
      </c>
      <c r="J404" t="s">
        <v>793</v>
      </c>
      <c r="K404" t="s">
        <v>794</v>
      </c>
      <c r="L404">
        <v>1348</v>
      </c>
      <c r="N404">
        <v>1009</v>
      </c>
      <c r="O404" t="s">
        <v>737</v>
      </c>
      <c r="P404" t="s">
        <v>737</v>
      </c>
      <c r="Q404">
        <v>1000</v>
      </c>
      <c r="X404">
        <v>6.9999999999999999E-4</v>
      </c>
      <c r="Y404">
        <v>1072565.3799999999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6.9999999999999999E-4</v>
      </c>
      <c r="AH404">
        <v>2</v>
      </c>
      <c r="AI404">
        <v>150196934</v>
      </c>
      <c r="AJ404">
        <v>404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ROW(Source!A407)</f>
        <v>407</v>
      </c>
      <c r="B405">
        <v>150196963</v>
      </c>
      <c r="C405">
        <v>150196928</v>
      </c>
      <c r="D405">
        <v>147295797</v>
      </c>
      <c r="E405">
        <v>1</v>
      </c>
      <c r="F405">
        <v>1</v>
      </c>
      <c r="G405">
        <v>35</v>
      </c>
      <c r="H405">
        <v>3</v>
      </c>
      <c r="I405" t="s">
        <v>795</v>
      </c>
      <c r="J405" t="s">
        <v>796</v>
      </c>
      <c r="K405" t="s">
        <v>797</v>
      </c>
      <c r="L405">
        <v>1339</v>
      </c>
      <c r="N405">
        <v>1007</v>
      </c>
      <c r="O405" t="s">
        <v>798</v>
      </c>
      <c r="P405" t="s">
        <v>798</v>
      </c>
      <c r="Q405">
        <v>1</v>
      </c>
      <c r="X405">
        <v>1.8</v>
      </c>
      <c r="Y405">
        <v>79.62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1.8</v>
      </c>
      <c r="AH405">
        <v>2</v>
      </c>
      <c r="AI405">
        <v>150196935</v>
      </c>
      <c r="AJ405">
        <v>405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ROW(Source!A407)</f>
        <v>407</v>
      </c>
      <c r="B406">
        <v>150196964</v>
      </c>
      <c r="C406">
        <v>150196928</v>
      </c>
      <c r="D406">
        <v>147295789</v>
      </c>
      <c r="E406">
        <v>1</v>
      </c>
      <c r="F406">
        <v>1</v>
      </c>
      <c r="G406">
        <v>35</v>
      </c>
      <c r="H406">
        <v>3</v>
      </c>
      <c r="I406" t="s">
        <v>799</v>
      </c>
      <c r="J406" t="s">
        <v>800</v>
      </c>
      <c r="K406" t="s">
        <v>801</v>
      </c>
      <c r="L406">
        <v>1339</v>
      </c>
      <c r="N406">
        <v>1007</v>
      </c>
      <c r="O406" t="s">
        <v>798</v>
      </c>
      <c r="P406" t="s">
        <v>798</v>
      </c>
      <c r="Q406">
        <v>1</v>
      </c>
      <c r="X406">
        <v>0.9</v>
      </c>
      <c r="Y406">
        <v>715.78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0.9</v>
      </c>
      <c r="AH406">
        <v>2</v>
      </c>
      <c r="AI406">
        <v>150196936</v>
      </c>
      <c r="AJ406">
        <v>406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ROW(Source!A407)</f>
        <v>407</v>
      </c>
      <c r="B407">
        <v>150196965</v>
      </c>
      <c r="C407">
        <v>150196928</v>
      </c>
      <c r="D407">
        <v>147295833</v>
      </c>
      <c r="E407">
        <v>1</v>
      </c>
      <c r="F407">
        <v>1</v>
      </c>
      <c r="G407">
        <v>35</v>
      </c>
      <c r="H407">
        <v>3</v>
      </c>
      <c r="I407" t="s">
        <v>802</v>
      </c>
      <c r="J407" t="s">
        <v>803</v>
      </c>
      <c r="K407" t="s">
        <v>804</v>
      </c>
      <c r="L407">
        <v>1348</v>
      </c>
      <c r="N407">
        <v>1009</v>
      </c>
      <c r="O407" t="s">
        <v>737</v>
      </c>
      <c r="P407" t="s">
        <v>737</v>
      </c>
      <c r="Q407">
        <v>1000</v>
      </c>
      <c r="X407">
        <v>5.9999999999999995E-4</v>
      </c>
      <c r="Y407">
        <v>205731.7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5.9999999999999995E-4</v>
      </c>
      <c r="AH407">
        <v>2</v>
      </c>
      <c r="AI407">
        <v>150196937</v>
      </c>
      <c r="AJ407">
        <v>407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ROW(Source!A407)</f>
        <v>407</v>
      </c>
      <c r="B408">
        <v>150196966</v>
      </c>
      <c r="C408">
        <v>150196928</v>
      </c>
      <c r="D408">
        <v>147295796</v>
      </c>
      <c r="E408">
        <v>1</v>
      </c>
      <c r="F408">
        <v>1</v>
      </c>
      <c r="G408">
        <v>35</v>
      </c>
      <c r="H408">
        <v>3</v>
      </c>
      <c r="I408" t="s">
        <v>805</v>
      </c>
      <c r="J408" t="s">
        <v>806</v>
      </c>
      <c r="K408" t="s">
        <v>807</v>
      </c>
      <c r="L408">
        <v>1348</v>
      </c>
      <c r="N408">
        <v>1009</v>
      </c>
      <c r="O408" t="s">
        <v>737</v>
      </c>
      <c r="P408" t="s">
        <v>737</v>
      </c>
      <c r="Q408">
        <v>1000</v>
      </c>
      <c r="X408">
        <v>1E-3</v>
      </c>
      <c r="Y408">
        <v>122462.72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1E-3</v>
      </c>
      <c r="AH408">
        <v>2</v>
      </c>
      <c r="AI408">
        <v>150196938</v>
      </c>
      <c r="AJ408">
        <v>408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ROW(Source!A407)</f>
        <v>407</v>
      </c>
      <c r="B409">
        <v>150196967</v>
      </c>
      <c r="C409">
        <v>150196928</v>
      </c>
      <c r="D409">
        <v>147295979</v>
      </c>
      <c r="E409">
        <v>1</v>
      </c>
      <c r="F409">
        <v>1</v>
      </c>
      <c r="G409">
        <v>35</v>
      </c>
      <c r="H409">
        <v>3</v>
      </c>
      <c r="I409" t="s">
        <v>808</v>
      </c>
      <c r="J409" t="s">
        <v>809</v>
      </c>
      <c r="K409" t="s">
        <v>810</v>
      </c>
      <c r="L409">
        <v>1348</v>
      </c>
      <c r="N409">
        <v>1009</v>
      </c>
      <c r="O409" t="s">
        <v>737</v>
      </c>
      <c r="P409" t="s">
        <v>737</v>
      </c>
      <c r="Q409">
        <v>1000</v>
      </c>
      <c r="X409">
        <v>2.16E-3</v>
      </c>
      <c r="Y409">
        <v>114569.3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2.16E-3</v>
      </c>
      <c r="AH409">
        <v>2</v>
      </c>
      <c r="AI409">
        <v>150196939</v>
      </c>
      <c r="AJ409">
        <v>409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ROW(Source!A407)</f>
        <v>407</v>
      </c>
      <c r="B410">
        <v>150196968</v>
      </c>
      <c r="C410">
        <v>150196928</v>
      </c>
      <c r="D410">
        <v>147295996</v>
      </c>
      <c r="E410">
        <v>1</v>
      </c>
      <c r="F410">
        <v>1</v>
      </c>
      <c r="G410">
        <v>35</v>
      </c>
      <c r="H410">
        <v>3</v>
      </c>
      <c r="I410" t="s">
        <v>811</v>
      </c>
      <c r="J410" t="s">
        <v>812</v>
      </c>
      <c r="K410" t="s">
        <v>813</v>
      </c>
      <c r="L410">
        <v>1348</v>
      </c>
      <c r="N410">
        <v>1009</v>
      </c>
      <c r="O410" t="s">
        <v>737</v>
      </c>
      <c r="P410" t="s">
        <v>737</v>
      </c>
      <c r="Q410">
        <v>1000</v>
      </c>
      <c r="X410">
        <v>8.0000000000000004E-4</v>
      </c>
      <c r="Y410">
        <v>86653.52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8.0000000000000004E-4</v>
      </c>
      <c r="AH410">
        <v>2</v>
      </c>
      <c r="AI410">
        <v>150196940</v>
      </c>
      <c r="AJ410">
        <v>410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ROW(Source!A407)</f>
        <v>407</v>
      </c>
      <c r="B411">
        <v>150196970</v>
      </c>
      <c r="C411">
        <v>150196928</v>
      </c>
      <c r="D411">
        <v>147286125</v>
      </c>
      <c r="E411">
        <v>35</v>
      </c>
      <c r="F411">
        <v>1</v>
      </c>
      <c r="G411">
        <v>35</v>
      </c>
      <c r="H411">
        <v>3</v>
      </c>
      <c r="I411" t="s">
        <v>814</v>
      </c>
      <c r="J411" t="s">
        <v>3</v>
      </c>
      <c r="K411" t="s">
        <v>816</v>
      </c>
      <c r="L411">
        <v>1348</v>
      </c>
      <c r="N411">
        <v>1009</v>
      </c>
      <c r="O411" t="s">
        <v>737</v>
      </c>
      <c r="P411" t="s">
        <v>737</v>
      </c>
      <c r="Q411">
        <v>1000</v>
      </c>
      <c r="X411">
        <v>2.4000000000000001E-4</v>
      </c>
      <c r="Y411">
        <v>99650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2.4000000000000001E-4</v>
      </c>
      <c r="AH411">
        <v>2</v>
      </c>
      <c r="AI411">
        <v>150196942</v>
      </c>
      <c r="AJ411">
        <v>411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ROW(Source!A407)</f>
        <v>407</v>
      </c>
      <c r="B412">
        <v>150196969</v>
      </c>
      <c r="C412">
        <v>150196928</v>
      </c>
      <c r="D412">
        <v>147303836</v>
      </c>
      <c r="E412">
        <v>1</v>
      </c>
      <c r="F412">
        <v>1</v>
      </c>
      <c r="G412">
        <v>35</v>
      </c>
      <c r="H412">
        <v>3</v>
      </c>
      <c r="I412" t="s">
        <v>817</v>
      </c>
      <c r="J412" t="s">
        <v>818</v>
      </c>
      <c r="K412" t="s">
        <v>819</v>
      </c>
      <c r="L412">
        <v>1348</v>
      </c>
      <c r="N412">
        <v>1009</v>
      </c>
      <c r="O412" t="s">
        <v>737</v>
      </c>
      <c r="P412" t="s">
        <v>737</v>
      </c>
      <c r="Q412">
        <v>1000</v>
      </c>
      <c r="X412">
        <v>8.9999999999999998E-4</v>
      </c>
      <c r="Y412">
        <v>101175.36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8.9999999999999998E-4</v>
      </c>
      <c r="AH412">
        <v>2</v>
      </c>
      <c r="AI412">
        <v>150196941</v>
      </c>
      <c r="AJ412">
        <v>412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ROW(Source!A408)</f>
        <v>408</v>
      </c>
      <c r="B413">
        <v>150197000</v>
      </c>
      <c r="C413">
        <v>150196971</v>
      </c>
      <c r="D413">
        <v>147282019</v>
      </c>
      <c r="E413">
        <v>35</v>
      </c>
      <c r="F413">
        <v>1</v>
      </c>
      <c r="G413">
        <v>35</v>
      </c>
      <c r="H413">
        <v>1</v>
      </c>
      <c r="I413" t="s">
        <v>727</v>
      </c>
      <c r="J413" t="s">
        <v>3</v>
      </c>
      <c r="K413" t="s">
        <v>728</v>
      </c>
      <c r="L413">
        <v>1191</v>
      </c>
      <c r="N413">
        <v>1013</v>
      </c>
      <c r="O413" t="s">
        <v>729</v>
      </c>
      <c r="P413" t="s">
        <v>729</v>
      </c>
      <c r="Q413">
        <v>1</v>
      </c>
      <c r="X413">
        <v>92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1</v>
      </c>
      <c r="AF413" t="s">
        <v>3</v>
      </c>
      <c r="AG413">
        <v>92</v>
      </c>
      <c r="AH413">
        <v>2</v>
      </c>
      <c r="AI413">
        <v>150196972</v>
      </c>
      <c r="AJ413">
        <v>413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ROW(Source!A408)</f>
        <v>408</v>
      </c>
      <c r="B414">
        <v>150197001</v>
      </c>
      <c r="C414">
        <v>150196971</v>
      </c>
      <c r="D414">
        <v>147296592</v>
      </c>
      <c r="E414">
        <v>1</v>
      </c>
      <c r="F414">
        <v>1</v>
      </c>
      <c r="G414">
        <v>35</v>
      </c>
      <c r="H414">
        <v>3</v>
      </c>
      <c r="I414" t="s">
        <v>780</v>
      </c>
      <c r="J414" t="s">
        <v>781</v>
      </c>
      <c r="K414" t="s">
        <v>782</v>
      </c>
      <c r="L414">
        <v>1348</v>
      </c>
      <c r="N414">
        <v>1009</v>
      </c>
      <c r="O414" t="s">
        <v>737</v>
      </c>
      <c r="P414" t="s">
        <v>737</v>
      </c>
      <c r="Q414">
        <v>1000</v>
      </c>
      <c r="X414">
        <v>1.2999999999999999E-3</v>
      </c>
      <c r="Y414">
        <v>169525.77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1.2999999999999999E-3</v>
      </c>
      <c r="AH414">
        <v>2</v>
      </c>
      <c r="AI414">
        <v>150196973</v>
      </c>
      <c r="AJ414">
        <v>414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ROW(Source!A408)</f>
        <v>408</v>
      </c>
      <c r="B415">
        <v>150197002</v>
      </c>
      <c r="C415">
        <v>150196971</v>
      </c>
      <c r="D415">
        <v>147296666</v>
      </c>
      <c r="E415">
        <v>1</v>
      </c>
      <c r="F415">
        <v>1</v>
      </c>
      <c r="G415">
        <v>35</v>
      </c>
      <c r="H415">
        <v>3</v>
      </c>
      <c r="I415" t="s">
        <v>783</v>
      </c>
      <c r="J415" t="s">
        <v>784</v>
      </c>
      <c r="K415" t="s">
        <v>785</v>
      </c>
      <c r="L415">
        <v>1348</v>
      </c>
      <c r="N415">
        <v>1009</v>
      </c>
      <c r="O415" t="s">
        <v>737</v>
      </c>
      <c r="P415" t="s">
        <v>737</v>
      </c>
      <c r="Q415">
        <v>1000</v>
      </c>
      <c r="X415">
        <v>2.0000000000000001E-4</v>
      </c>
      <c r="Y415">
        <v>252301.59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2.0000000000000001E-4</v>
      </c>
      <c r="AH415">
        <v>2</v>
      </c>
      <c r="AI415">
        <v>150196974</v>
      </c>
      <c r="AJ415">
        <v>415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ROW(Source!A408)</f>
        <v>408</v>
      </c>
      <c r="B416">
        <v>150197003</v>
      </c>
      <c r="C416">
        <v>150196971</v>
      </c>
      <c r="D416">
        <v>147297462</v>
      </c>
      <c r="E416">
        <v>1</v>
      </c>
      <c r="F416">
        <v>1</v>
      </c>
      <c r="G416">
        <v>35</v>
      </c>
      <c r="H416">
        <v>3</v>
      </c>
      <c r="I416" t="s">
        <v>786</v>
      </c>
      <c r="J416" t="s">
        <v>787</v>
      </c>
      <c r="K416" t="s">
        <v>788</v>
      </c>
      <c r="L416">
        <v>1348</v>
      </c>
      <c r="N416">
        <v>1009</v>
      </c>
      <c r="O416" t="s">
        <v>737</v>
      </c>
      <c r="P416" t="s">
        <v>737</v>
      </c>
      <c r="Q416">
        <v>1000</v>
      </c>
      <c r="X416">
        <v>1.1000000000000001E-3</v>
      </c>
      <c r="Y416">
        <v>116329.32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1.1000000000000001E-3</v>
      </c>
      <c r="AH416">
        <v>2</v>
      </c>
      <c r="AI416">
        <v>150196975</v>
      </c>
      <c r="AJ416">
        <v>416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ROW(Source!A408)</f>
        <v>408</v>
      </c>
      <c r="B417">
        <v>150197004</v>
      </c>
      <c r="C417">
        <v>150196971</v>
      </c>
      <c r="D417">
        <v>147297828</v>
      </c>
      <c r="E417">
        <v>1</v>
      </c>
      <c r="F417">
        <v>1</v>
      </c>
      <c r="G417">
        <v>35</v>
      </c>
      <c r="H417">
        <v>3</v>
      </c>
      <c r="I417" t="s">
        <v>789</v>
      </c>
      <c r="J417" t="s">
        <v>790</v>
      </c>
      <c r="K417" t="s">
        <v>791</v>
      </c>
      <c r="L417">
        <v>1348</v>
      </c>
      <c r="N417">
        <v>1009</v>
      </c>
      <c r="O417" t="s">
        <v>737</v>
      </c>
      <c r="P417" t="s">
        <v>737</v>
      </c>
      <c r="Q417">
        <v>1000</v>
      </c>
      <c r="X417">
        <v>6.9999999999999999E-4</v>
      </c>
      <c r="Y417">
        <v>266315.90999999997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6.9999999999999999E-4</v>
      </c>
      <c r="AH417">
        <v>2</v>
      </c>
      <c r="AI417">
        <v>150196976</v>
      </c>
      <c r="AJ417">
        <v>417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ROW(Source!A408)</f>
        <v>408</v>
      </c>
      <c r="B418">
        <v>150197005</v>
      </c>
      <c r="C418">
        <v>150196971</v>
      </c>
      <c r="D418">
        <v>147297940</v>
      </c>
      <c r="E418">
        <v>1</v>
      </c>
      <c r="F418">
        <v>1</v>
      </c>
      <c r="G418">
        <v>35</v>
      </c>
      <c r="H418">
        <v>3</v>
      </c>
      <c r="I418" t="s">
        <v>792</v>
      </c>
      <c r="J418" t="s">
        <v>793</v>
      </c>
      <c r="K418" t="s">
        <v>794</v>
      </c>
      <c r="L418">
        <v>1348</v>
      </c>
      <c r="N418">
        <v>1009</v>
      </c>
      <c r="O418" t="s">
        <v>737</v>
      </c>
      <c r="P418" t="s">
        <v>737</v>
      </c>
      <c r="Q418">
        <v>1000</v>
      </c>
      <c r="X418">
        <v>6.9999999999999999E-4</v>
      </c>
      <c r="Y418">
        <v>1072565.3799999999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6.9999999999999999E-4</v>
      </c>
      <c r="AH418">
        <v>2</v>
      </c>
      <c r="AI418">
        <v>150196977</v>
      </c>
      <c r="AJ418">
        <v>418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ROW(Source!A408)</f>
        <v>408</v>
      </c>
      <c r="B419">
        <v>150197006</v>
      </c>
      <c r="C419">
        <v>150196971</v>
      </c>
      <c r="D419">
        <v>147295797</v>
      </c>
      <c r="E419">
        <v>1</v>
      </c>
      <c r="F419">
        <v>1</v>
      </c>
      <c r="G419">
        <v>35</v>
      </c>
      <c r="H419">
        <v>3</v>
      </c>
      <c r="I419" t="s">
        <v>795</v>
      </c>
      <c r="J419" t="s">
        <v>796</v>
      </c>
      <c r="K419" t="s">
        <v>797</v>
      </c>
      <c r="L419">
        <v>1339</v>
      </c>
      <c r="N419">
        <v>1007</v>
      </c>
      <c r="O419" t="s">
        <v>798</v>
      </c>
      <c r="P419" t="s">
        <v>798</v>
      </c>
      <c r="Q419">
        <v>1</v>
      </c>
      <c r="X419">
        <v>1.9</v>
      </c>
      <c r="Y419">
        <v>79.62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1.9</v>
      </c>
      <c r="AH419">
        <v>2</v>
      </c>
      <c r="AI419">
        <v>150196978</v>
      </c>
      <c r="AJ419">
        <v>419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ROW(Source!A408)</f>
        <v>408</v>
      </c>
      <c r="B420">
        <v>150197007</v>
      </c>
      <c r="C420">
        <v>150196971</v>
      </c>
      <c r="D420">
        <v>147295789</v>
      </c>
      <c r="E420">
        <v>1</v>
      </c>
      <c r="F420">
        <v>1</v>
      </c>
      <c r="G420">
        <v>35</v>
      </c>
      <c r="H420">
        <v>3</v>
      </c>
      <c r="I420" t="s">
        <v>799</v>
      </c>
      <c r="J420" t="s">
        <v>800</v>
      </c>
      <c r="K420" t="s">
        <v>801</v>
      </c>
      <c r="L420">
        <v>1339</v>
      </c>
      <c r="N420">
        <v>1007</v>
      </c>
      <c r="O420" t="s">
        <v>798</v>
      </c>
      <c r="P420" t="s">
        <v>798</v>
      </c>
      <c r="Q420">
        <v>1</v>
      </c>
      <c r="X420">
        <v>0.9</v>
      </c>
      <c r="Y420">
        <v>715.78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0.9</v>
      </c>
      <c r="AH420">
        <v>2</v>
      </c>
      <c r="AI420">
        <v>150196979</v>
      </c>
      <c r="AJ420">
        <v>420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ROW(Source!A408)</f>
        <v>408</v>
      </c>
      <c r="B421">
        <v>150197008</v>
      </c>
      <c r="C421">
        <v>150196971</v>
      </c>
      <c r="D421">
        <v>147295833</v>
      </c>
      <c r="E421">
        <v>1</v>
      </c>
      <c r="F421">
        <v>1</v>
      </c>
      <c r="G421">
        <v>35</v>
      </c>
      <c r="H421">
        <v>3</v>
      </c>
      <c r="I421" t="s">
        <v>802</v>
      </c>
      <c r="J421" t="s">
        <v>803</v>
      </c>
      <c r="K421" t="s">
        <v>804</v>
      </c>
      <c r="L421">
        <v>1348</v>
      </c>
      <c r="N421">
        <v>1009</v>
      </c>
      <c r="O421" t="s">
        <v>737</v>
      </c>
      <c r="P421" t="s">
        <v>737</v>
      </c>
      <c r="Q421">
        <v>1000</v>
      </c>
      <c r="X421">
        <v>8.0000000000000004E-4</v>
      </c>
      <c r="Y421">
        <v>205731.7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8.0000000000000004E-4</v>
      </c>
      <c r="AH421">
        <v>2</v>
      </c>
      <c r="AI421">
        <v>150196980</v>
      </c>
      <c r="AJ421">
        <v>421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ROW(Source!A408)</f>
        <v>408</v>
      </c>
      <c r="B422">
        <v>150197009</v>
      </c>
      <c r="C422">
        <v>150196971</v>
      </c>
      <c r="D422">
        <v>147295796</v>
      </c>
      <c r="E422">
        <v>1</v>
      </c>
      <c r="F422">
        <v>1</v>
      </c>
      <c r="G422">
        <v>35</v>
      </c>
      <c r="H422">
        <v>3</v>
      </c>
      <c r="I422" t="s">
        <v>805</v>
      </c>
      <c r="J422" t="s">
        <v>806</v>
      </c>
      <c r="K422" t="s">
        <v>807</v>
      </c>
      <c r="L422">
        <v>1348</v>
      </c>
      <c r="N422">
        <v>1009</v>
      </c>
      <c r="O422" t="s">
        <v>737</v>
      </c>
      <c r="P422" t="s">
        <v>737</v>
      </c>
      <c r="Q422">
        <v>1000</v>
      </c>
      <c r="X422">
        <v>1E-3</v>
      </c>
      <c r="Y422">
        <v>122462.72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1E-3</v>
      </c>
      <c r="AH422">
        <v>2</v>
      </c>
      <c r="AI422">
        <v>150196981</v>
      </c>
      <c r="AJ422">
        <v>422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ROW(Source!A408)</f>
        <v>408</v>
      </c>
      <c r="B423">
        <v>150197010</v>
      </c>
      <c r="C423">
        <v>150196971</v>
      </c>
      <c r="D423">
        <v>147295979</v>
      </c>
      <c r="E423">
        <v>1</v>
      </c>
      <c r="F423">
        <v>1</v>
      </c>
      <c r="G423">
        <v>35</v>
      </c>
      <c r="H423">
        <v>3</v>
      </c>
      <c r="I423" t="s">
        <v>808</v>
      </c>
      <c r="J423" t="s">
        <v>809</v>
      </c>
      <c r="K423" t="s">
        <v>810</v>
      </c>
      <c r="L423">
        <v>1348</v>
      </c>
      <c r="N423">
        <v>1009</v>
      </c>
      <c r="O423" t="s">
        <v>737</v>
      </c>
      <c r="P423" t="s">
        <v>737</v>
      </c>
      <c r="Q423">
        <v>1000</v>
      </c>
      <c r="X423">
        <v>3.5100000000000001E-3</v>
      </c>
      <c r="Y423">
        <v>114569.3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3.5100000000000001E-3</v>
      </c>
      <c r="AH423">
        <v>2</v>
      </c>
      <c r="AI423">
        <v>150196982</v>
      </c>
      <c r="AJ423">
        <v>423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ROW(Source!A408)</f>
        <v>408</v>
      </c>
      <c r="B424">
        <v>150197011</v>
      </c>
      <c r="C424">
        <v>150196971</v>
      </c>
      <c r="D424">
        <v>147295996</v>
      </c>
      <c r="E424">
        <v>1</v>
      </c>
      <c r="F424">
        <v>1</v>
      </c>
      <c r="G424">
        <v>35</v>
      </c>
      <c r="H424">
        <v>3</v>
      </c>
      <c r="I424" t="s">
        <v>811</v>
      </c>
      <c r="J424" t="s">
        <v>812</v>
      </c>
      <c r="K424" t="s">
        <v>813</v>
      </c>
      <c r="L424">
        <v>1348</v>
      </c>
      <c r="N424">
        <v>1009</v>
      </c>
      <c r="O424" t="s">
        <v>737</v>
      </c>
      <c r="P424" t="s">
        <v>737</v>
      </c>
      <c r="Q424">
        <v>1000</v>
      </c>
      <c r="X424">
        <v>1.1000000000000001E-3</v>
      </c>
      <c r="Y424">
        <v>86653.52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1.1000000000000001E-3</v>
      </c>
      <c r="AH424">
        <v>2</v>
      </c>
      <c r="AI424">
        <v>150196983</v>
      </c>
      <c r="AJ424">
        <v>424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ROW(Source!A408)</f>
        <v>408</v>
      </c>
      <c r="B425">
        <v>150197013</v>
      </c>
      <c r="C425">
        <v>150196971</v>
      </c>
      <c r="D425">
        <v>147286125</v>
      </c>
      <c r="E425">
        <v>35</v>
      </c>
      <c r="F425">
        <v>1</v>
      </c>
      <c r="G425">
        <v>35</v>
      </c>
      <c r="H425">
        <v>3</v>
      </c>
      <c r="I425" t="s">
        <v>814</v>
      </c>
      <c r="J425" t="s">
        <v>3</v>
      </c>
      <c r="K425" t="s">
        <v>816</v>
      </c>
      <c r="L425">
        <v>1348</v>
      </c>
      <c r="N425">
        <v>1009</v>
      </c>
      <c r="O425" t="s">
        <v>737</v>
      </c>
      <c r="P425" t="s">
        <v>737</v>
      </c>
      <c r="Q425">
        <v>1000</v>
      </c>
      <c r="X425">
        <v>3.8999999999999999E-4</v>
      </c>
      <c r="Y425">
        <v>99650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3.8999999999999999E-4</v>
      </c>
      <c r="AH425">
        <v>2</v>
      </c>
      <c r="AI425">
        <v>150196985</v>
      </c>
      <c r="AJ425">
        <v>425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ROW(Source!A408)</f>
        <v>408</v>
      </c>
      <c r="B426">
        <v>150197012</v>
      </c>
      <c r="C426">
        <v>150196971</v>
      </c>
      <c r="D426">
        <v>147303836</v>
      </c>
      <c r="E426">
        <v>1</v>
      </c>
      <c r="F426">
        <v>1</v>
      </c>
      <c r="G426">
        <v>35</v>
      </c>
      <c r="H426">
        <v>3</v>
      </c>
      <c r="I426" t="s">
        <v>817</v>
      </c>
      <c r="J426" t="s">
        <v>818</v>
      </c>
      <c r="K426" t="s">
        <v>819</v>
      </c>
      <c r="L426">
        <v>1348</v>
      </c>
      <c r="N426">
        <v>1009</v>
      </c>
      <c r="O426" t="s">
        <v>737</v>
      </c>
      <c r="P426" t="s">
        <v>737</v>
      </c>
      <c r="Q426">
        <v>1000</v>
      </c>
      <c r="X426">
        <v>1.1999999999999999E-3</v>
      </c>
      <c r="Y426">
        <v>101175.36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1.1999999999999999E-3</v>
      </c>
      <c r="AH426">
        <v>2</v>
      </c>
      <c r="AI426">
        <v>150196984</v>
      </c>
      <c r="AJ426">
        <v>426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ROW(Source!A409)</f>
        <v>409</v>
      </c>
      <c r="B427">
        <v>150197043</v>
      </c>
      <c r="C427">
        <v>150197014</v>
      </c>
      <c r="D427">
        <v>147282019</v>
      </c>
      <c r="E427">
        <v>35</v>
      </c>
      <c r="F427">
        <v>1</v>
      </c>
      <c r="G427">
        <v>35</v>
      </c>
      <c r="H427">
        <v>1</v>
      </c>
      <c r="I427" t="s">
        <v>727</v>
      </c>
      <c r="J427" t="s">
        <v>3</v>
      </c>
      <c r="K427" t="s">
        <v>728</v>
      </c>
      <c r="L427">
        <v>1191</v>
      </c>
      <c r="N427">
        <v>1013</v>
      </c>
      <c r="O427" t="s">
        <v>729</v>
      </c>
      <c r="P427" t="s">
        <v>729</v>
      </c>
      <c r="Q427">
        <v>1</v>
      </c>
      <c r="X427">
        <v>111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1</v>
      </c>
      <c r="AF427" t="s">
        <v>3</v>
      </c>
      <c r="AG427">
        <v>111</v>
      </c>
      <c r="AH427">
        <v>2</v>
      </c>
      <c r="AI427">
        <v>150197015</v>
      </c>
      <c r="AJ427">
        <v>427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ROW(Source!A409)</f>
        <v>409</v>
      </c>
      <c r="B428">
        <v>150197044</v>
      </c>
      <c r="C428">
        <v>150197014</v>
      </c>
      <c r="D428">
        <v>147296592</v>
      </c>
      <c r="E428">
        <v>1</v>
      </c>
      <c r="F428">
        <v>1</v>
      </c>
      <c r="G428">
        <v>35</v>
      </c>
      <c r="H428">
        <v>3</v>
      </c>
      <c r="I428" t="s">
        <v>780</v>
      </c>
      <c r="J428" t="s">
        <v>781</v>
      </c>
      <c r="K428" t="s">
        <v>782</v>
      </c>
      <c r="L428">
        <v>1348</v>
      </c>
      <c r="N428">
        <v>1009</v>
      </c>
      <c r="O428" t="s">
        <v>737</v>
      </c>
      <c r="P428" t="s">
        <v>737</v>
      </c>
      <c r="Q428">
        <v>1000</v>
      </c>
      <c r="X428">
        <v>1.5E-3</v>
      </c>
      <c r="Y428">
        <v>169525.77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1.5E-3</v>
      </c>
      <c r="AH428">
        <v>2</v>
      </c>
      <c r="AI428">
        <v>150197016</v>
      </c>
      <c r="AJ428">
        <v>428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ROW(Source!A409)</f>
        <v>409</v>
      </c>
      <c r="B429">
        <v>150197045</v>
      </c>
      <c r="C429">
        <v>150197014</v>
      </c>
      <c r="D429">
        <v>147296666</v>
      </c>
      <c r="E429">
        <v>1</v>
      </c>
      <c r="F429">
        <v>1</v>
      </c>
      <c r="G429">
        <v>35</v>
      </c>
      <c r="H429">
        <v>3</v>
      </c>
      <c r="I429" t="s">
        <v>783</v>
      </c>
      <c r="J429" t="s">
        <v>784</v>
      </c>
      <c r="K429" t="s">
        <v>785</v>
      </c>
      <c r="L429">
        <v>1348</v>
      </c>
      <c r="N429">
        <v>1009</v>
      </c>
      <c r="O429" t="s">
        <v>737</v>
      </c>
      <c r="P429" t="s">
        <v>737</v>
      </c>
      <c r="Q429">
        <v>1000</v>
      </c>
      <c r="X429">
        <v>2.9999999999999997E-4</v>
      </c>
      <c r="Y429">
        <v>252301.59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2.9999999999999997E-4</v>
      </c>
      <c r="AH429">
        <v>2</v>
      </c>
      <c r="AI429">
        <v>150197017</v>
      </c>
      <c r="AJ429">
        <v>429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ROW(Source!A409)</f>
        <v>409</v>
      </c>
      <c r="B430">
        <v>150197046</v>
      </c>
      <c r="C430">
        <v>150197014</v>
      </c>
      <c r="D430">
        <v>147297462</v>
      </c>
      <c r="E430">
        <v>1</v>
      </c>
      <c r="F430">
        <v>1</v>
      </c>
      <c r="G430">
        <v>35</v>
      </c>
      <c r="H430">
        <v>3</v>
      </c>
      <c r="I430" t="s">
        <v>786</v>
      </c>
      <c r="J430" t="s">
        <v>787</v>
      </c>
      <c r="K430" t="s">
        <v>788</v>
      </c>
      <c r="L430">
        <v>1348</v>
      </c>
      <c r="N430">
        <v>1009</v>
      </c>
      <c r="O430" t="s">
        <v>737</v>
      </c>
      <c r="P430" t="s">
        <v>737</v>
      </c>
      <c r="Q430">
        <v>1000</v>
      </c>
      <c r="X430">
        <v>1.2999999999999999E-3</v>
      </c>
      <c r="Y430">
        <v>116329.32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1.2999999999999999E-3</v>
      </c>
      <c r="AH430">
        <v>2</v>
      </c>
      <c r="AI430">
        <v>150197018</v>
      </c>
      <c r="AJ430">
        <v>430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ROW(Source!A409)</f>
        <v>409</v>
      </c>
      <c r="B431">
        <v>150197047</v>
      </c>
      <c r="C431">
        <v>150197014</v>
      </c>
      <c r="D431">
        <v>147297828</v>
      </c>
      <c r="E431">
        <v>1</v>
      </c>
      <c r="F431">
        <v>1</v>
      </c>
      <c r="G431">
        <v>35</v>
      </c>
      <c r="H431">
        <v>3</v>
      </c>
      <c r="I431" t="s">
        <v>789</v>
      </c>
      <c r="J431" t="s">
        <v>790</v>
      </c>
      <c r="K431" t="s">
        <v>791</v>
      </c>
      <c r="L431">
        <v>1348</v>
      </c>
      <c r="N431">
        <v>1009</v>
      </c>
      <c r="O431" t="s">
        <v>737</v>
      </c>
      <c r="P431" t="s">
        <v>737</v>
      </c>
      <c r="Q431">
        <v>1000</v>
      </c>
      <c r="X431">
        <v>1.1000000000000001E-3</v>
      </c>
      <c r="Y431">
        <v>266315.90999999997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1.1000000000000001E-3</v>
      </c>
      <c r="AH431">
        <v>2</v>
      </c>
      <c r="AI431">
        <v>150197019</v>
      </c>
      <c r="AJ431">
        <v>431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ROW(Source!A409)</f>
        <v>409</v>
      </c>
      <c r="B432">
        <v>150197048</v>
      </c>
      <c r="C432">
        <v>150197014</v>
      </c>
      <c r="D432">
        <v>147297940</v>
      </c>
      <c r="E432">
        <v>1</v>
      </c>
      <c r="F432">
        <v>1</v>
      </c>
      <c r="G432">
        <v>35</v>
      </c>
      <c r="H432">
        <v>3</v>
      </c>
      <c r="I432" t="s">
        <v>792</v>
      </c>
      <c r="J432" t="s">
        <v>793</v>
      </c>
      <c r="K432" t="s">
        <v>794</v>
      </c>
      <c r="L432">
        <v>1348</v>
      </c>
      <c r="N432">
        <v>1009</v>
      </c>
      <c r="O432" t="s">
        <v>737</v>
      </c>
      <c r="P432" t="s">
        <v>737</v>
      </c>
      <c r="Q432">
        <v>1000</v>
      </c>
      <c r="X432">
        <v>8.9999999999999998E-4</v>
      </c>
      <c r="Y432">
        <v>1072565.3799999999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8.9999999999999998E-4</v>
      </c>
      <c r="AH432">
        <v>2</v>
      </c>
      <c r="AI432">
        <v>150197020</v>
      </c>
      <c r="AJ432">
        <v>432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ROW(Source!A409)</f>
        <v>409</v>
      </c>
      <c r="B433">
        <v>150197049</v>
      </c>
      <c r="C433">
        <v>150197014</v>
      </c>
      <c r="D433">
        <v>147295797</v>
      </c>
      <c r="E433">
        <v>1</v>
      </c>
      <c r="F433">
        <v>1</v>
      </c>
      <c r="G433">
        <v>35</v>
      </c>
      <c r="H433">
        <v>3</v>
      </c>
      <c r="I433" t="s">
        <v>795</v>
      </c>
      <c r="J433" t="s">
        <v>796</v>
      </c>
      <c r="K433" t="s">
        <v>797</v>
      </c>
      <c r="L433">
        <v>1339</v>
      </c>
      <c r="N433">
        <v>1007</v>
      </c>
      <c r="O433" t="s">
        <v>798</v>
      </c>
      <c r="P433" t="s">
        <v>798</v>
      </c>
      <c r="Q433">
        <v>1</v>
      </c>
      <c r="X433">
        <v>1.9</v>
      </c>
      <c r="Y433">
        <v>79.62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1.9</v>
      </c>
      <c r="AH433">
        <v>2</v>
      </c>
      <c r="AI433">
        <v>150197021</v>
      </c>
      <c r="AJ433">
        <v>433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ROW(Source!A409)</f>
        <v>409</v>
      </c>
      <c r="B434">
        <v>150197050</v>
      </c>
      <c r="C434">
        <v>150197014</v>
      </c>
      <c r="D434">
        <v>147295789</v>
      </c>
      <c r="E434">
        <v>1</v>
      </c>
      <c r="F434">
        <v>1</v>
      </c>
      <c r="G434">
        <v>35</v>
      </c>
      <c r="H434">
        <v>3</v>
      </c>
      <c r="I434" t="s">
        <v>799</v>
      </c>
      <c r="J434" t="s">
        <v>800</v>
      </c>
      <c r="K434" t="s">
        <v>801</v>
      </c>
      <c r="L434">
        <v>1339</v>
      </c>
      <c r="N434">
        <v>1007</v>
      </c>
      <c r="O434" t="s">
        <v>798</v>
      </c>
      <c r="P434" t="s">
        <v>798</v>
      </c>
      <c r="Q434">
        <v>1</v>
      </c>
      <c r="X434">
        <v>0.9</v>
      </c>
      <c r="Y434">
        <v>715.78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0.9</v>
      </c>
      <c r="AH434">
        <v>2</v>
      </c>
      <c r="AI434">
        <v>150197022</v>
      </c>
      <c r="AJ434">
        <v>434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ROW(Source!A409)</f>
        <v>409</v>
      </c>
      <c r="B435">
        <v>150197051</v>
      </c>
      <c r="C435">
        <v>150197014</v>
      </c>
      <c r="D435">
        <v>147295833</v>
      </c>
      <c r="E435">
        <v>1</v>
      </c>
      <c r="F435">
        <v>1</v>
      </c>
      <c r="G435">
        <v>35</v>
      </c>
      <c r="H435">
        <v>3</v>
      </c>
      <c r="I435" t="s">
        <v>802</v>
      </c>
      <c r="J435" t="s">
        <v>803</v>
      </c>
      <c r="K435" t="s">
        <v>804</v>
      </c>
      <c r="L435">
        <v>1348</v>
      </c>
      <c r="N435">
        <v>1009</v>
      </c>
      <c r="O435" t="s">
        <v>737</v>
      </c>
      <c r="P435" t="s">
        <v>737</v>
      </c>
      <c r="Q435">
        <v>1000</v>
      </c>
      <c r="X435">
        <v>8.0000000000000004E-4</v>
      </c>
      <c r="Y435">
        <v>205731.7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8.0000000000000004E-4</v>
      </c>
      <c r="AH435">
        <v>2</v>
      </c>
      <c r="AI435">
        <v>150197023</v>
      </c>
      <c r="AJ435">
        <v>435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ROW(Source!A409)</f>
        <v>409</v>
      </c>
      <c r="B436">
        <v>150197052</v>
      </c>
      <c r="C436">
        <v>150197014</v>
      </c>
      <c r="D436">
        <v>147295796</v>
      </c>
      <c r="E436">
        <v>1</v>
      </c>
      <c r="F436">
        <v>1</v>
      </c>
      <c r="G436">
        <v>35</v>
      </c>
      <c r="H436">
        <v>3</v>
      </c>
      <c r="I436" t="s">
        <v>805</v>
      </c>
      <c r="J436" t="s">
        <v>806</v>
      </c>
      <c r="K436" t="s">
        <v>807</v>
      </c>
      <c r="L436">
        <v>1348</v>
      </c>
      <c r="N436">
        <v>1009</v>
      </c>
      <c r="O436" t="s">
        <v>737</v>
      </c>
      <c r="P436" t="s">
        <v>737</v>
      </c>
      <c r="Q436">
        <v>1000</v>
      </c>
      <c r="X436">
        <v>1E-3</v>
      </c>
      <c r="Y436">
        <v>122462.72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1E-3</v>
      </c>
      <c r="AH436">
        <v>2</v>
      </c>
      <c r="AI436">
        <v>150197024</v>
      </c>
      <c r="AJ436">
        <v>436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ROW(Source!A409)</f>
        <v>409</v>
      </c>
      <c r="B437">
        <v>150197053</v>
      </c>
      <c r="C437">
        <v>150197014</v>
      </c>
      <c r="D437">
        <v>147295979</v>
      </c>
      <c r="E437">
        <v>1</v>
      </c>
      <c r="F437">
        <v>1</v>
      </c>
      <c r="G437">
        <v>35</v>
      </c>
      <c r="H437">
        <v>3</v>
      </c>
      <c r="I437" t="s">
        <v>808</v>
      </c>
      <c r="J437" t="s">
        <v>809</v>
      </c>
      <c r="K437" t="s">
        <v>810</v>
      </c>
      <c r="L437">
        <v>1348</v>
      </c>
      <c r="N437">
        <v>1009</v>
      </c>
      <c r="O437" t="s">
        <v>737</v>
      </c>
      <c r="P437" t="s">
        <v>737</v>
      </c>
      <c r="Q437">
        <v>1000</v>
      </c>
      <c r="X437">
        <v>4.1399999999999996E-3</v>
      </c>
      <c r="Y437">
        <v>114569.3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4.1399999999999996E-3</v>
      </c>
      <c r="AH437">
        <v>2</v>
      </c>
      <c r="AI437">
        <v>150197025</v>
      </c>
      <c r="AJ437">
        <v>437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ROW(Source!A409)</f>
        <v>409</v>
      </c>
      <c r="B438">
        <v>150197054</v>
      </c>
      <c r="C438">
        <v>150197014</v>
      </c>
      <c r="D438">
        <v>147295996</v>
      </c>
      <c r="E438">
        <v>1</v>
      </c>
      <c r="F438">
        <v>1</v>
      </c>
      <c r="G438">
        <v>35</v>
      </c>
      <c r="H438">
        <v>3</v>
      </c>
      <c r="I438" t="s">
        <v>811</v>
      </c>
      <c r="J438" t="s">
        <v>812</v>
      </c>
      <c r="K438" t="s">
        <v>813</v>
      </c>
      <c r="L438">
        <v>1348</v>
      </c>
      <c r="N438">
        <v>1009</v>
      </c>
      <c r="O438" t="s">
        <v>737</v>
      </c>
      <c r="P438" t="s">
        <v>737</v>
      </c>
      <c r="Q438">
        <v>1000</v>
      </c>
      <c r="X438">
        <v>1.6000000000000001E-3</v>
      </c>
      <c r="Y438">
        <v>86653.52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1.6000000000000001E-3</v>
      </c>
      <c r="AH438">
        <v>2</v>
      </c>
      <c r="AI438">
        <v>150197026</v>
      </c>
      <c r="AJ438">
        <v>438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ROW(Source!A409)</f>
        <v>409</v>
      </c>
      <c r="B439">
        <v>150197056</v>
      </c>
      <c r="C439">
        <v>150197014</v>
      </c>
      <c r="D439">
        <v>147286125</v>
      </c>
      <c r="E439">
        <v>35</v>
      </c>
      <c r="F439">
        <v>1</v>
      </c>
      <c r="G439">
        <v>35</v>
      </c>
      <c r="H439">
        <v>3</v>
      </c>
      <c r="I439" t="s">
        <v>814</v>
      </c>
      <c r="J439" t="s">
        <v>3</v>
      </c>
      <c r="K439" t="s">
        <v>816</v>
      </c>
      <c r="L439">
        <v>1348</v>
      </c>
      <c r="N439">
        <v>1009</v>
      </c>
      <c r="O439" t="s">
        <v>737</v>
      </c>
      <c r="P439" t="s">
        <v>737</v>
      </c>
      <c r="Q439">
        <v>1000</v>
      </c>
      <c r="X439">
        <v>4.6000000000000001E-4</v>
      </c>
      <c r="Y439">
        <v>99650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4.6000000000000001E-4</v>
      </c>
      <c r="AH439">
        <v>2</v>
      </c>
      <c r="AI439">
        <v>150197028</v>
      </c>
      <c r="AJ439">
        <v>439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ROW(Source!A409)</f>
        <v>409</v>
      </c>
      <c r="B440">
        <v>150197055</v>
      </c>
      <c r="C440">
        <v>150197014</v>
      </c>
      <c r="D440">
        <v>147303836</v>
      </c>
      <c r="E440">
        <v>1</v>
      </c>
      <c r="F440">
        <v>1</v>
      </c>
      <c r="G440">
        <v>35</v>
      </c>
      <c r="H440">
        <v>3</v>
      </c>
      <c r="I440" t="s">
        <v>817</v>
      </c>
      <c r="J440" t="s">
        <v>818</v>
      </c>
      <c r="K440" t="s">
        <v>819</v>
      </c>
      <c r="L440">
        <v>1348</v>
      </c>
      <c r="N440">
        <v>1009</v>
      </c>
      <c r="O440" t="s">
        <v>737</v>
      </c>
      <c r="P440" t="s">
        <v>737</v>
      </c>
      <c r="Q440">
        <v>1000</v>
      </c>
      <c r="X440">
        <v>1.4E-3</v>
      </c>
      <c r="Y440">
        <v>101175.36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1.4E-3</v>
      </c>
      <c r="AH440">
        <v>2</v>
      </c>
      <c r="AI440">
        <v>150197027</v>
      </c>
      <c r="AJ440">
        <v>440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ROW(Source!A479)</f>
        <v>479</v>
      </c>
      <c r="B441">
        <v>150197064</v>
      </c>
      <c r="C441">
        <v>150197057</v>
      </c>
      <c r="D441">
        <v>147282019</v>
      </c>
      <c r="E441">
        <v>35</v>
      </c>
      <c r="F441">
        <v>1</v>
      </c>
      <c r="G441">
        <v>35</v>
      </c>
      <c r="H441">
        <v>1</v>
      </c>
      <c r="I441" t="s">
        <v>727</v>
      </c>
      <c r="J441" t="s">
        <v>3</v>
      </c>
      <c r="K441" t="s">
        <v>728</v>
      </c>
      <c r="L441">
        <v>1191</v>
      </c>
      <c r="N441">
        <v>1013</v>
      </c>
      <c r="O441" t="s">
        <v>729</v>
      </c>
      <c r="P441" t="s">
        <v>729</v>
      </c>
      <c r="Q441">
        <v>1</v>
      </c>
      <c r="X441">
        <v>0.28000000000000003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1</v>
      </c>
      <c r="AF441" t="s">
        <v>3</v>
      </c>
      <c r="AG441">
        <v>0.28000000000000003</v>
      </c>
      <c r="AH441">
        <v>2</v>
      </c>
      <c r="AI441">
        <v>150197058</v>
      </c>
      <c r="AJ441">
        <v>441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ROW(Source!A479)</f>
        <v>479</v>
      </c>
      <c r="B442">
        <v>150197065</v>
      </c>
      <c r="C442">
        <v>150197057</v>
      </c>
      <c r="D442">
        <v>147297367</v>
      </c>
      <c r="E442">
        <v>1</v>
      </c>
      <c r="F442">
        <v>1</v>
      </c>
      <c r="G442">
        <v>35</v>
      </c>
      <c r="H442">
        <v>3</v>
      </c>
      <c r="I442" t="s">
        <v>752</v>
      </c>
      <c r="J442" t="s">
        <v>753</v>
      </c>
      <c r="K442" t="s">
        <v>754</v>
      </c>
      <c r="L442">
        <v>1346</v>
      </c>
      <c r="N442">
        <v>1009</v>
      </c>
      <c r="O442" t="s">
        <v>741</v>
      </c>
      <c r="P442" t="s">
        <v>741</v>
      </c>
      <c r="Q442">
        <v>1</v>
      </c>
      <c r="X442">
        <v>0.01</v>
      </c>
      <c r="Y442">
        <v>29.29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0.01</v>
      </c>
      <c r="AH442">
        <v>2</v>
      </c>
      <c r="AI442">
        <v>150197059</v>
      </c>
      <c r="AJ442">
        <v>442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ROW(Source!A479)</f>
        <v>479</v>
      </c>
      <c r="B443">
        <v>150197066</v>
      </c>
      <c r="C443">
        <v>150197057</v>
      </c>
      <c r="D443">
        <v>147295794</v>
      </c>
      <c r="E443">
        <v>1</v>
      </c>
      <c r="F443">
        <v>1</v>
      </c>
      <c r="G443">
        <v>35</v>
      </c>
      <c r="H443">
        <v>3</v>
      </c>
      <c r="I443" t="s">
        <v>755</v>
      </c>
      <c r="J443" t="s">
        <v>756</v>
      </c>
      <c r="K443" t="s">
        <v>757</v>
      </c>
      <c r="L443">
        <v>1296</v>
      </c>
      <c r="N443">
        <v>1002</v>
      </c>
      <c r="O443" t="s">
        <v>758</v>
      </c>
      <c r="P443" t="s">
        <v>758</v>
      </c>
      <c r="Q443">
        <v>1</v>
      </c>
      <c r="X443">
        <v>5.0000000000000001E-3</v>
      </c>
      <c r="Y443">
        <v>13856.59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5.0000000000000001E-3</v>
      </c>
      <c r="AH443">
        <v>2</v>
      </c>
      <c r="AI443">
        <v>150197060</v>
      </c>
      <c r="AJ443">
        <v>443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ROW(Source!A480)</f>
        <v>480</v>
      </c>
      <c r="B444">
        <v>150197082</v>
      </c>
      <c r="C444">
        <v>150197067</v>
      </c>
      <c r="D444">
        <v>147282019</v>
      </c>
      <c r="E444">
        <v>35</v>
      </c>
      <c r="F444">
        <v>1</v>
      </c>
      <c r="G444">
        <v>35</v>
      </c>
      <c r="H444">
        <v>1</v>
      </c>
      <c r="I444" t="s">
        <v>727</v>
      </c>
      <c r="J444" t="s">
        <v>3</v>
      </c>
      <c r="K444" t="s">
        <v>728</v>
      </c>
      <c r="L444">
        <v>1191</v>
      </c>
      <c r="N444">
        <v>1013</v>
      </c>
      <c r="O444" t="s">
        <v>729</v>
      </c>
      <c r="P444" t="s">
        <v>729</v>
      </c>
      <c r="Q444">
        <v>1</v>
      </c>
      <c r="X444">
        <v>1.37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1</v>
      </c>
      <c r="AF444" t="s">
        <v>22</v>
      </c>
      <c r="AG444">
        <v>0.95899999999999996</v>
      </c>
      <c r="AH444">
        <v>2</v>
      </c>
      <c r="AI444">
        <v>150197068</v>
      </c>
      <c r="AJ444">
        <v>444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ROW(Source!A480)</f>
        <v>480</v>
      </c>
      <c r="B445">
        <v>150197083</v>
      </c>
      <c r="C445">
        <v>150197067</v>
      </c>
      <c r="D445">
        <v>147295400</v>
      </c>
      <c r="E445">
        <v>1</v>
      </c>
      <c r="F445">
        <v>1</v>
      </c>
      <c r="G445">
        <v>35</v>
      </c>
      <c r="H445">
        <v>2</v>
      </c>
      <c r="I445" t="s">
        <v>730</v>
      </c>
      <c r="J445" t="s">
        <v>731</v>
      </c>
      <c r="K445" t="s">
        <v>732</v>
      </c>
      <c r="L445">
        <v>1368</v>
      </c>
      <c r="N445">
        <v>1011</v>
      </c>
      <c r="O445" t="s">
        <v>733</v>
      </c>
      <c r="P445" t="s">
        <v>733</v>
      </c>
      <c r="Q445">
        <v>1</v>
      </c>
      <c r="X445">
        <v>0.16</v>
      </c>
      <c r="Y445">
        <v>0</v>
      </c>
      <c r="Z445">
        <v>789.86</v>
      </c>
      <c r="AA445">
        <v>515.51</v>
      </c>
      <c r="AB445">
        <v>0</v>
      </c>
      <c r="AC445">
        <v>0</v>
      </c>
      <c r="AD445">
        <v>1</v>
      </c>
      <c r="AE445">
        <v>0</v>
      </c>
      <c r="AF445" t="s">
        <v>22</v>
      </c>
      <c r="AG445">
        <v>0.11199999999999999</v>
      </c>
      <c r="AH445">
        <v>2</v>
      </c>
      <c r="AI445">
        <v>150197069</v>
      </c>
      <c r="AJ445">
        <v>445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ROW(Source!A480)</f>
        <v>480</v>
      </c>
      <c r="B446">
        <v>150197084</v>
      </c>
      <c r="C446">
        <v>150197067</v>
      </c>
      <c r="D446">
        <v>147284499</v>
      </c>
      <c r="E446">
        <v>35</v>
      </c>
      <c r="F446">
        <v>1</v>
      </c>
      <c r="G446">
        <v>35</v>
      </c>
      <c r="H446">
        <v>3</v>
      </c>
      <c r="I446" t="s">
        <v>734</v>
      </c>
      <c r="J446" t="s">
        <v>3</v>
      </c>
      <c r="K446" t="s">
        <v>736</v>
      </c>
      <c r="L446">
        <v>1346</v>
      </c>
      <c r="N446">
        <v>1009</v>
      </c>
      <c r="O446" t="s">
        <v>741</v>
      </c>
      <c r="P446" t="s">
        <v>741</v>
      </c>
      <c r="Q446">
        <v>1</v>
      </c>
      <c r="X446">
        <v>2E-3</v>
      </c>
      <c r="Y446">
        <v>1945.2823800000001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21</v>
      </c>
      <c r="AG446">
        <v>2E-3</v>
      </c>
      <c r="AH446">
        <v>2</v>
      </c>
      <c r="AI446">
        <v>150197070</v>
      </c>
      <c r="AJ446">
        <v>446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ROW(Source!A480)</f>
        <v>480</v>
      </c>
      <c r="B447">
        <v>150197085</v>
      </c>
      <c r="C447">
        <v>150197067</v>
      </c>
      <c r="D447">
        <v>147297319</v>
      </c>
      <c r="E447">
        <v>1</v>
      </c>
      <c r="F447">
        <v>1</v>
      </c>
      <c r="G447">
        <v>35</v>
      </c>
      <c r="H447">
        <v>3</v>
      </c>
      <c r="I447" t="s">
        <v>738</v>
      </c>
      <c r="J447" t="s">
        <v>739</v>
      </c>
      <c r="K447" t="s">
        <v>740</v>
      </c>
      <c r="L447">
        <v>1346</v>
      </c>
      <c r="N447">
        <v>1009</v>
      </c>
      <c r="O447" t="s">
        <v>741</v>
      </c>
      <c r="P447" t="s">
        <v>741</v>
      </c>
      <c r="Q447">
        <v>1</v>
      </c>
      <c r="X447">
        <v>4.0000000000000001E-3</v>
      </c>
      <c r="Y447">
        <v>412.97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21</v>
      </c>
      <c r="AG447">
        <v>4.0000000000000001E-3</v>
      </c>
      <c r="AH447">
        <v>2</v>
      </c>
      <c r="AI447">
        <v>150197071</v>
      </c>
      <c r="AJ447">
        <v>447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ROW(Source!A480)</f>
        <v>480</v>
      </c>
      <c r="B448">
        <v>150197086</v>
      </c>
      <c r="C448">
        <v>150197067</v>
      </c>
      <c r="D448">
        <v>147297226</v>
      </c>
      <c r="E448">
        <v>1</v>
      </c>
      <c r="F448">
        <v>1</v>
      </c>
      <c r="G448">
        <v>35</v>
      </c>
      <c r="H448">
        <v>3</v>
      </c>
      <c r="I448" t="s">
        <v>742</v>
      </c>
      <c r="J448" t="s">
        <v>743</v>
      </c>
      <c r="K448" t="s">
        <v>744</v>
      </c>
      <c r="L448">
        <v>1346</v>
      </c>
      <c r="N448">
        <v>1009</v>
      </c>
      <c r="O448" t="s">
        <v>741</v>
      </c>
      <c r="P448" t="s">
        <v>741</v>
      </c>
      <c r="Q448">
        <v>1</v>
      </c>
      <c r="X448">
        <v>2E-3</v>
      </c>
      <c r="Y448">
        <v>271.95999999999998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21</v>
      </c>
      <c r="AG448">
        <v>2E-3</v>
      </c>
      <c r="AH448">
        <v>2</v>
      </c>
      <c r="AI448">
        <v>150197072</v>
      </c>
      <c r="AJ448">
        <v>448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ROW(Source!A480)</f>
        <v>480</v>
      </c>
      <c r="B449">
        <v>150197087</v>
      </c>
      <c r="C449">
        <v>150197067</v>
      </c>
      <c r="D449">
        <v>147297256</v>
      </c>
      <c r="E449">
        <v>1</v>
      </c>
      <c r="F449">
        <v>1</v>
      </c>
      <c r="G449">
        <v>35</v>
      </c>
      <c r="H449">
        <v>3</v>
      </c>
      <c r="I449" t="s">
        <v>745</v>
      </c>
      <c r="J449" t="s">
        <v>746</v>
      </c>
      <c r="K449" t="s">
        <v>747</v>
      </c>
      <c r="L449">
        <v>1346</v>
      </c>
      <c r="N449">
        <v>1009</v>
      </c>
      <c r="O449" t="s">
        <v>741</v>
      </c>
      <c r="P449" t="s">
        <v>741</v>
      </c>
      <c r="Q449">
        <v>1</v>
      </c>
      <c r="X449">
        <v>3.5000000000000001E-3</v>
      </c>
      <c r="Y449">
        <v>404.48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21</v>
      </c>
      <c r="AG449">
        <v>3.5000000000000001E-3</v>
      </c>
      <c r="AH449">
        <v>2</v>
      </c>
      <c r="AI449">
        <v>150197073</v>
      </c>
      <c r="AJ449">
        <v>449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ROW(Source!A480)</f>
        <v>480</v>
      </c>
      <c r="B450">
        <v>150197088</v>
      </c>
      <c r="C450">
        <v>150197067</v>
      </c>
      <c r="D450">
        <v>147297361</v>
      </c>
      <c r="E450">
        <v>1</v>
      </c>
      <c r="F450">
        <v>1</v>
      </c>
      <c r="G450">
        <v>35</v>
      </c>
      <c r="H450">
        <v>3</v>
      </c>
      <c r="I450" t="s">
        <v>748</v>
      </c>
      <c r="J450" t="s">
        <v>749</v>
      </c>
      <c r="K450" t="s">
        <v>750</v>
      </c>
      <c r="L450">
        <v>1327</v>
      </c>
      <c r="N450">
        <v>1005</v>
      </c>
      <c r="O450" t="s">
        <v>751</v>
      </c>
      <c r="P450" t="s">
        <v>751</v>
      </c>
      <c r="Q450">
        <v>1</v>
      </c>
      <c r="X450">
        <v>0.02</v>
      </c>
      <c r="Y450">
        <v>48.08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21</v>
      </c>
      <c r="AG450">
        <v>0.02</v>
      </c>
      <c r="AH450">
        <v>2</v>
      </c>
      <c r="AI450">
        <v>150197074</v>
      </c>
      <c r="AJ450">
        <v>450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ROW(Source!A481)</f>
        <v>481</v>
      </c>
      <c r="B451">
        <v>150197098</v>
      </c>
      <c r="C451">
        <v>150197089</v>
      </c>
      <c r="D451">
        <v>147282019</v>
      </c>
      <c r="E451">
        <v>35</v>
      </c>
      <c r="F451">
        <v>1</v>
      </c>
      <c r="G451">
        <v>35</v>
      </c>
      <c r="H451">
        <v>1</v>
      </c>
      <c r="I451" t="s">
        <v>727</v>
      </c>
      <c r="J451" t="s">
        <v>3</v>
      </c>
      <c r="K451" t="s">
        <v>728</v>
      </c>
      <c r="L451">
        <v>1191</v>
      </c>
      <c r="N451">
        <v>1013</v>
      </c>
      <c r="O451" t="s">
        <v>729</v>
      </c>
      <c r="P451" t="s">
        <v>729</v>
      </c>
      <c r="Q451">
        <v>1</v>
      </c>
      <c r="X451">
        <v>0.08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1</v>
      </c>
      <c r="AF451" t="s">
        <v>32</v>
      </c>
      <c r="AG451">
        <v>0.65999999999999992</v>
      </c>
      <c r="AH451">
        <v>2</v>
      </c>
      <c r="AI451">
        <v>150197090</v>
      </c>
      <c r="AJ451">
        <v>451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ROW(Source!A481)</f>
        <v>481</v>
      </c>
      <c r="B452">
        <v>150197099</v>
      </c>
      <c r="C452">
        <v>150197089</v>
      </c>
      <c r="D452">
        <v>147295400</v>
      </c>
      <c r="E452">
        <v>1</v>
      </c>
      <c r="F452">
        <v>1</v>
      </c>
      <c r="G452">
        <v>35</v>
      </c>
      <c r="H452">
        <v>2</v>
      </c>
      <c r="I452" t="s">
        <v>730</v>
      </c>
      <c r="J452" t="s">
        <v>731</v>
      </c>
      <c r="K452" t="s">
        <v>732</v>
      </c>
      <c r="L452">
        <v>1368</v>
      </c>
      <c r="N452">
        <v>1011</v>
      </c>
      <c r="O452" t="s">
        <v>733</v>
      </c>
      <c r="P452" t="s">
        <v>733</v>
      </c>
      <c r="Q452">
        <v>1</v>
      </c>
      <c r="X452">
        <v>0.01</v>
      </c>
      <c r="Y452">
        <v>0</v>
      </c>
      <c r="Z452">
        <v>789.86</v>
      </c>
      <c r="AA452">
        <v>515.51</v>
      </c>
      <c r="AB452">
        <v>0</v>
      </c>
      <c r="AC452">
        <v>0</v>
      </c>
      <c r="AD452">
        <v>1</v>
      </c>
      <c r="AE452">
        <v>0</v>
      </c>
      <c r="AF452" t="s">
        <v>32</v>
      </c>
      <c r="AG452">
        <v>8.249999999999999E-2</v>
      </c>
      <c r="AH452">
        <v>2</v>
      </c>
      <c r="AI452">
        <v>150197091</v>
      </c>
      <c r="AJ452">
        <v>452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ROW(Source!A481)</f>
        <v>481</v>
      </c>
      <c r="B453">
        <v>150197100</v>
      </c>
      <c r="C453">
        <v>150197089</v>
      </c>
      <c r="D453">
        <v>147297319</v>
      </c>
      <c r="E453">
        <v>1</v>
      </c>
      <c r="F453">
        <v>1</v>
      </c>
      <c r="G453">
        <v>35</v>
      </c>
      <c r="H453">
        <v>3</v>
      </c>
      <c r="I453" t="s">
        <v>738</v>
      </c>
      <c r="J453" t="s">
        <v>739</v>
      </c>
      <c r="K453" t="s">
        <v>740</v>
      </c>
      <c r="L453">
        <v>1346</v>
      </c>
      <c r="N453">
        <v>1009</v>
      </c>
      <c r="O453" t="s">
        <v>741</v>
      </c>
      <c r="P453" t="s">
        <v>741</v>
      </c>
      <c r="Q453">
        <v>1</v>
      </c>
      <c r="X453">
        <v>2E-3</v>
      </c>
      <c r="Y453">
        <v>412.97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31</v>
      </c>
      <c r="AG453">
        <v>2.1999999999999999E-2</v>
      </c>
      <c r="AH453">
        <v>2</v>
      </c>
      <c r="AI453">
        <v>150197092</v>
      </c>
      <c r="AJ453">
        <v>453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ROW(Source!A481)</f>
        <v>481</v>
      </c>
      <c r="B454">
        <v>150197101</v>
      </c>
      <c r="C454">
        <v>150197089</v>
      </c>
      <c r="D454">
        <v>147297361</v>
      </c>
      <c r="E454">
        <v>1</v>
      </c>
      <c r="F454">
        <v>1</v>
      </c>
      <c r="G454">
        <v>35</v>
      </c>
      <c r="H454">
        <v>3</v>
      </c>
      <c r="I454" t="s">
        <v>748</v>
      </c>
      <c r="J454" t="s">
        <v>749</v>
      </c>
      <c r="K454" t="s">
        <v>750</v>
      </c>
      <c r="L454">
        <v>1327</v>
      </c>
      <c r="N454">
        <v>1005</v>
      </c>
      <c r="O454" t="s">
        <v>751</v>
      </c>
      <c r="P454" t="s">
        <v>751</v>
      </c>
      <c r="Q454">
        <v>1</v>
      </c>
      <c r="X454">
        <v>0.02</v>
      </c>
      <c r="Y454">
        <v>48.08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31</v>
      </c>
      <c r="AG454">
        <v>0.22</v>
      </c>
      <c r="AH454">
        <v>2</v>
      </c>
      <c r="AI454">
        <v>150197093</v>
      </c>
      <c r="AJ454">
        <v>454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ROW(Source!A482)</f>
        <v>482</v>
      </c>
      <c r="B455">
        <v>150197117</v>
      </c>
      <c r="C455">
        <v>150197102</v>
      </c>
      <c r="D455">
        <v>147282019</v>
      </c>
      <c r="E455">
        <v>35</v>
      </c>
      <c r="F455">
        <v>1</v>
      </c>
      <c r="G455">
        <v>35</v>
      </c>
      <c r="H455">
        <v>1</v>
      </c>
      <c r="I455" t="s">
        <v>727</v>
      </c>
      <c r="J455" t="s">
        <v>3</v>
      </c>
      <c r="K455" t="s">
        <v>728</v>
      </c>
      <c r="L455">
        <v>1191</v>
      </c>
      <c r="N455">
        <v>1013</v>
      </c>
      <c r="O455" t="s">
        <v>729</v>
      </c>
      <c r="P455" t="s">
        <v>729</v>
      </c>
      <c r="Q455">
        <v>1</v>
      </c>
      <c r="X455">
        <v>0.35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1</v>
      </c>
      <c r="AF455" t="s">
        <v>22</v>
      </c>
      <c r="AG455">
        <v>0.24499999999999997</v>
      </c>
      <c r="AH455">
        <v>2</v>
      </c>
      <c r="AI455">
        <v>150197103</v>
      </c>
      <c r="AJ455">
        <v>455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ROW(Source!A482)</f>
        <v>482</v>
      </c>
      <c r="B456">
        <v>150197118</v>
      </c>
      <c r="C456">
        <v>150197102</v>
      </c>
      <c r="D456">
        <v>147295400</v>
      </c>
      <c r="E456">
        <v>1</v>
      </c>
      <c r="F456">
        <v>1</v>
      </c>
      <c r="G456">
        <v>35</v>
      </c>
      <c r="H456">
        <v>2</v>
      </c>
      <c r="I456" t="s">
        <v>730</v>
      </c>
      <c r="J456" t="s">
        <v>731</v>
      </c>
      <c r="K456" t="s">
        <v>732</v>
      </c>
      <c r="L456">
        <v>1368</v>
      </c>
      <c r="N456">
        <v>1011</v>
      </c>
      <c r="O456" t="s">
        <v>733</v>
      </c>
      <c r="P456" t="s">
        <v>733</v>
      </c>
      <c r="Q456">
        <v>1</v>
      </c>
      <c r="X456">
        <v>0.04</v>
      </c>
      <c r="Y456">
        <v>0</v>
      </c>
      <c r="Z456">
        <v>789.86</v>
      </c>
      <c r="AA456">
        <v>515.51</v>
      </c>
      <c r="AB456">
        <v>0</v>
      </c>
      <c r="AC456">
        <v>0</v>
      </c>
      <c r="AD456">
        <v>1</v>
      </c>
      <c r="AE456">
        <v>0</v>
      </c>
      <c r="AF456" t="s">
        <v>22</v>
      </c>
      <c r="AG456">
        <v>2.7999999999999997E-2</v>
      </c>
      <c r="AH456">
        <v>2</v>
      </c>
      <c r="AI456">
        <v>150197104</v>
      </c>
      <c r="AJ456">
        <v>456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ROW(Source!A482)</f>
        <v>482</v>
      </c>
      <c r="B457">
        <v>150197119</v>
      </c>
      <c r="C457">
        <v>150197102</v>
      </c>
      <c r="D457">
        <v>147284499</v>
      </c>
      <c r="E457">
        <v>35</v>
      </c>
      <c r="F457">
        <v>1</v>
      </c>
      <c r="G457">
        <v>35</v>
      </c>
      <c r="H457">
        <v>3</v>
      </c>
      <c r="I457" t="s">
        <v>734</v>
      </c>
      <c r="J457" t="s">
        <v>3</v>
      </c>
      <c r="K457" t="s">
        <v>736</v>
      </c>
      <c r="L457">
        <v>1346</v>
      </c>
      <c r="N457">
        <v>1009</v>
      </c>
      <c r="O457" t="s">
        <v>741</v>
      </c>
      <c r="P457" t="s">
        <v>741</v>
      </c>
      <c r="Q457">
        <v>1</v>
      </c>
      <c r="X457">
        <v>2E-3</v>
      </c>
      <c r="Y457">
        <v>1945.2823800000001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21</v>
      </c>
      <c r="AG457">
        <v>2E-3</v>
      </c>
      <c r="AH457">
        <v>2</v>
      </c>
      <c r="AI457">
        <v>150197105</v>
      </c>
      <c r="AJ457">
        <v>457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ROW(Source!A482)</f>
        <v>482</v>
      </c>
      <c r="B458">
        <v>150197120</v>
      </c>
      <c r="C458">
        <v>150197102</v>
      </c>
      <c r="D458">
        <v>147297319</v>
      </c>
      <c r="E458">
        <v>1</v>
      </c>
      <c r="F458">
        <v>1</v>
      </c>
      <c r="G458">
        <v>35</v>
      </c>
      <c r="H458">
        <v>3</v>
      </c>
      <c r="I458" t="s">
        <v>738</v>
      </c>
      <c r="J458" t="s">
        <v>739</v>
      </c>
      <c r="K458" t="s">
        <v>740</v>
      </c>
      <c r="L458">
        <v>1346</v>
      </c>
      <c r="N458">
        <v>1009</v>
      </c>
      <c r="O458" t="s">
        <v>741</v>
      </c>
      <c r="P458" t="s">
        <v>741</v>
      </c>
      <c r="Q458">
        <v>1</v>
      </c>
      <c r="X458">
        <v>4.0000000000000001E-3</v>
      </c>
      <c r="Y458">
        <v>412.97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21</v>
      </c>
      <c r="AG458">
        <v>4.0000000000000001E-3</v>
      </c>
      <c r="AH458">
        <v>2</v>
      </c>
      <c r="AI458">
        <v>150197106</v>
      </c>
      <c r="AJ458">
        <v>458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ROW(Source!A482)</f>
        <v>482</v>
      </c>
      <c r="B459">
        <v>150197121</v>
      </c>
      <c r="C459">
        <v>150197102</v>
      </c>
      <c r="D459">
        <v>147297226</v>
      </c>
      <c r="E459">
        <v>1</v>
      </c>
      <c r="F459">
        <v>1</v>
      </c>
      <c r="G459">
        <v>35</v>
      </c>
      <c r="H459">
        <v>3</v>
      </c>
      <c r="I459" t="s">
        <v>742</v>
      </c>
      <c r="J459" t="s">
        <v>743</v>
      </c>
      <c r="K459" t="s">
        <v>744</v>
      </c>
      <c r="L459">
        <v>1346</v>
      </c>
      <c r="N459">
        <v>1009</v>
      </c>
      <c r="O459" t="s">
        <v>741</v>
      </c>
      <c r="P459" t="s">
        <v>741</v>
      </c>
      <c r="Q459">
        <v>1</v>
      </c>
      <c r="X459">
        <v>2E-3</v>
      </c>
      <c r="Y459">
        <v>271.95999999999998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21</v>
      </c>
      <c r="AG459">
        <v>2E-3</v>
      </c>
      <c r="AH459">
        <v>2</v>
      </c>
      <c r="AI459">
        <v>150197107</v>
      </c>
      <c r="AJ459">
        <v>459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ROW(Source!A482)</f>
        <v>482</v>
      </c>
      <c r="B460">
        <v>150197122</v>
      </c>
      <c r="C460">
        <v>150197102</v>
      </c>
      <c r="D460">
        <v>147297256</v>
      </c>
      <c r="E460">
        <v>1</v>
      </c>
      <c r="F460">
        <v>1</v>
      </c>
      <c r="G460">
        <v>35</v>
      </c>
      <c r="H460">
        <v>3</v>
      </c>
      <c r="I460" t="s">
        <v>745</v>
      </c>
      <c r="J460" t="s">
        <v>746</v>
      </c>
      <c r="K460" t="s">
        <v>747</v>
      </c>
      <c r="L460">
        <v>1346</v>
      </c>
      <c r="N460">
        <v>1009</v>
      </c>
      <c r="O460" t="s">
        <v>741</v>
      </c>
      <c r="P460" t="s">
        <v>741</v>
      </c>
      <c r="Q460">
        <v>1</v>
      </c>
      <c r="X460">
        <v>3.5000000000000001E-3</v>
      </c>
      <c r="Y460">
        <v>404.48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21</v>
      </c>
      <c r="AG460">
        <v>3.5000000000000001E-3</v>
      </c>
      <c r="AH460">
        <v>2</v>
      </c>
      <c r="AI460">
        <v>150197108</v>
      </c>
      <c r="AJ460">
        <v>460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ROW(Source!A482)</f>
        <v>482</v>
      </c>
      <c r="B461">
        <v>150197123</v>
      </c>
      <c r="C461">
        <v>150197102</v>
      </c>
      <c r="D461">
        <v>147297361</v>
      </c>
      <c r="E461">
        <v>1</v>
      </c>
      <c r="F461">
        <v>1</v>
      </c>
      <c r="G461">
        <v>35</v>
      </c>
      <c r="H461">
        <v>3</v>
      </c>
      <c r="I461" t="s">
        <v>748</v>
      </c>
      <c r="J461" t="s">
        <v>749</v>
      </c>
      <c r="K461" t="s">
        <v>750</v>
      </c>
      <c r="L461">
        <v>1327</v>
      </c>
      <c r="N461">
        <v>1005</v>
      </c>
      <c r="O461" t="s">
        <v>751</v>
      </c>
      <c r="P461" t="s">
        <v>751</v>
      </c>
      <c r="Q461">
        <v>1</v>
      </c>
      <c r="X461">
        <v>0.02</v>
      </c>
      <c r="Y461">
        <v>48.08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21</v>
      </c>
      <c r="AG461">
        <v>0.02</v>
      </c>
      <c r="AH461">
        <v>2</v>
      </c>
      <c r="AI461">
        <v>150197109</v>
      </c>
      <c r="AJ461">
        <v>461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ROW(Source!A483)</f>
        <v>483</v>
      </c>
      <c r="B462">
        <v>150197130</v>
      </c>
      <c r="C462">
        <v>150197124</v>
      </c>
      <c r="D462">
        <v>147282019</v>
      </c>
      <c r="E462">
        <v>35</v>
      </c>
      <c r="F462">
        <v>1</v>
      </c>
      <c r="G462">
        <v>35</v>
      </c>
      <c r="H462">
        <v>1</v>
      </c>
      <c r="I462" t="s">
        <v>727</v>
      </c>
      <c r="J462" t="s">
        <v>3</v>
      </c>
      <c r="K462" t="s">
        <v>728</v>
      </c>
      <c r="L462">
        <v>1191</v>
      </c>
      <c r="N462">
        <v>1013</v>
      </c>
      <c r="O462" t="s">
        <v>729</v>
      </c>
      <c r="P462" t="s">
        <v>729</v>
      </c>
      <c r="Q462">
        <v>1</v>
      </c>
      <c r="X462">
        <v>0.06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1</v>
      </c>
      <c r="AF462" t="s">
        <v>32</v>
      </c>
      <c r="AG462">
        <v>0.495</v>
      </c>
      <c r="AH462">
        <v>2</v>
      </c>
      <c r="AI462">
        <v>150197125</v>
      </c>
      <c r="AJ462">
        <v>462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ROW(Source!A483)</f>
        <v>483</v>
      </c>
      <c r="B463">
        <v>150197131</v>
      </c>
      <c r="C463">
        <v>150197124</v>
      </c>
      <c r="D463">
        <v>147295400</v>
      </c>
      <c r="E463">
        <v>1</v>
      </c>
      <c r="F463">
        <v>1</v>
      </c>
      <c r="G463">
        <v>35</v>
      </c>
      <c r="H463">
        <v>2</v>
      </c>
      <c r="I463" t="s">
        <v>730</v>
      </c>
      <c r="J463" t="s">
        <v>731</v>
      </c>
      <c r="K463" t="s">
        <v>732</v>
      </c>
      <c r="L463">
        <v>1368</v>
      </c>
      <c r="N463">
        <v>1011</v>
      </c>
      <c r="O463" t="s">
        <v>733</v>
      </c>
      <c r="P463" t="s">
        <v>733</v>
      </c>
      <c r="Q463">
        <v>1</v>
      </c>
      <c r="X463">
        <v>0.01</v>
      </c>
      <c r="Y463">
        <v>0</v>
      </c>
      <c r="Z463">
        <v>789.86</v>
      </c>
      <c r="AA463">
        <v>515.51</v>
      </c>
      <c r="AB463">
        <v>0</v>
      </c>
      <c r="AC463">
        <v>0</v>
      </c>
      <c r="AD463">
        <v>1</v>
      </c>
      <c r="AE463">
        <v>0</v>
      </c>
      <c r="AF463" t="s">
        <v>32</v>
      </c>
      <c r="AG463">
        <v>8.249999999999999E-2</v>
      </c>
      <c r="AH463">
        <v>2</v>
      </c>
      <c r="AI463">
        <v>150197126</v>
      </c>
      <c r="AJ463">
        <v>463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ROW(Source!A483)</f>
        <v>483</v>
      </c>
      <c r="B464">
        <v>150197132</v>
      </c>
      <c r="C464">
        <v>150197124</v>
      </c>
      <c r="D464">
        <v>147297319</v>
      </c>
      <c r="E464">
        <v>1</v>
      </c>
      <c r="F464">
        <v>1</v>
      </c>
      <c r="G464">
        <v>35</v>
      </c>
      <c r="H464">
        <v>3</v>
      </c>
      <c r="I464" t="s">
        <v>738</v>
      </c>
      <c r="J464" t="s">
        <v>739</v>
      </c>
      <c r="K464" t="s">
        <v>740</v>
      </c>
      <c r="L464">
        <v>1346</v>
      </c>
      <c r="N464">
        <v>1009</v>
      </c>
      <c r="O464" t="s">
        <v>741</v>
      </c>
      <c r="P464" t="s">
        <v>741</v>
      </c>
      <c r="Q464">
        <v>1</v>
      </c>
      <c r="X464">
        <v>2E-3</v>
      </c>
      <c r="Y464">
        <v>412.97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31</v>
      </c>
      <c r="AG464">
        <v>2.1999999999999999E-2</v>
      </c>
      <c r="AH464">
        <v>2</v>
      </c>
      <c r="AI464">
        <v>150197127</v>
      </c>
      <c r="AJ464">
        <v>464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ROW(Source!A483)</f>
        <v>483</v>
      </c>
      <c r="B465">
        <v>150197133</v>
      </c>
      <c r="C465">
        <v>150197124</v>
      </c>
      <c r="D465">
        <v>147297226</v>
      </c>
      <c r="E465">
        <v>1</v>
      </c>
      <c r="F465">
        <v>1</v>
      </c>
      <c r="G465">
        <v>35</v>
      </c>
      <c r="H465">
        <v>3</v>
      </c>
      <c r="I465" t="s">
        <v>742</v>
      </c>
      <c r="J465" t="s">
        <v>743</v>
      </c>
      <c r="K465" t="s">
        <v>744</v>
      </c>
      <c r="L465">
        <v>1346</v>
      </c>
      <c r="N465">
        <v>1009</v>
      </c>
      <c r="O465" t="s">
        <v>741</v>
      </c>
      <c r="P465" t="s">
        <v>741</v>
      </c>
      <c r="Q465">
        <v>1</v>
      </c>
      <c r="X465">
        <v>1E-3</v>
      </c>
      <c r="Y465">
        <v>271.95999999999998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31</v>
      </c>
      <c r="AG465">
        <v>1.0999999999999999E-2</v>
      </c>
      <c r="AH465">
        <v>2</v>
      </c>
      <c r="AI465">
        <v>150197128</v>
      </c>
      <c r="AJ465">
        <v>465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ROW(Source!A483)</f>
        <v>483</v>
      </c>
      <c r="B466">
        <v>150197134</v>
      </c>
      <c r="C466">
        <v>150197124</v>
      </c>
      <c r="D466">
        <v>147297361</v>
      </c>
      <c r="E466">
        <v>1</v>
      </c>
      <c r="F466">
        <v>1</v>
      </c>
      <c r="G466">
        <v>35</v>
      </c>
      <c r="H466">
        <v>3</v>
      </c>
      <c r="I466" t="s">
        <v>748</v>
      </c>
      <c r="J466" t="s">
        <v>749</v>
      </c>
      <c r="K466" t="s">
        <v>750</v>
      </c>
      <c r="L466">
        <v>1327</v>
      </c>
      <c r="N466">
        <v>1005</v>
      </c>
      <c r="O466" t="s">
        <v>751</v>
      </c>
      <c r="P466" t="s">
        <v>751</v>
      </c>
      <c r="Q466">
        <v>1</v>
      </c>
      <c r="X466">
        <v>0.02</v>
      </c>
      <c r="Y466">
        <v>48.08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31</v>
      </c>
      <c r="AG466">
        <v>0.22</v>
      </c>
      <c r="AH466">
        <v>2</v>
      </c>
      <c r="AI466">
        <v>150197129</v>
      </c>
      <c r="AJ466">
        <v>466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ROW(Source!A484)</f>
        <v>484</v>
      </c>
      <c r="B467">
        <v>150197142</v>
      </c>
      <c r="C467">
        <v>150197135</v>
      </c>
      <c r="D467">
        <v>147282019</v>
      </c>
      <c r="E467">
        <v>35</v>
      </c>
      <c r="F467">
        <v>1</v>
      </c>
      <c r="G467">
        <v>35</v>
      </c>
      <c r="H467">
        <v>1</v>
      </c>
      <c r="I467" t="s">
        <v>727</v>
      </c>
      <c r="J467" t="s">
        <v>3</v>
      </c>
      <c r="K467" t="s">
        <v>728</v>
      </c>
      <c r="L467">
        <v>1191</v>
      </c>
      <c r="N467">
        <v>1013</v>
      </c>
      <c r="O467" t="s">
        <v>729</v>
      </c>
      <c r="P467" t="s">
        <v>729</v>
      </c>
      <c r="Q467">
        <v>1</v>
      </c>
      <c r="X467">
        <v>0.3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1</v>
      </c>
      <c r="AF467" t="s">
        <v>3</v>
      </c>
      <c r="AG467">
        <v>0.3</v>
      </c>
      <c r="AH467">
        <v>2</v>
      </c>
      <c r="AI467">
        <v>150197136</v>
      </c>
      <c r="AJ467">
        <v>467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ROW(Source!A484)</f>
        <v>484</v>
      </c>
      <c r="B468">
        <v>150197143</v>
      </c>
      <c r="C468">
        <v>150197135</v>
      </c>
      <c r="D468">
        <v>147297367</v>
      </c>
      <c r="E468">
        <v>1</v>
      </c>
      <c r="F468">
        <v>1</v>
      </c>
      <c r="G468">
        <v>35</v>
      </c>
      <c r="H468">
        <v>3</v>
      </c>
      <c r="I468" t="s">
        <v>752</v>
      </c>
      <c r="J468" t="s">
        <v>753</v>
      </c>
      <c r="K468" t="s">
        <v>754</v>
      </c>
      <c r="L468">
        <v>1346</v>
      </c>
      <c r="N468">
        <v>1009</v>
      </c>
      <c r="O468" t="s">
        <v>741</v>
      </c>
      <c r="P468" t="s">
        <v>741</v>
      </c>
      <c r="Q468">
        <v>1</v>
      </c>
      <c r="X468">
        <v>3.0000000000000001E-3</v>
      </c>
      <c r="Y468">
        <v>29.29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3.0000000000000001E-3</v>
      </c>
      <c r="AH468">
        <v>2</v>
      </c>
      <c r="AI468">
        <v>150197137</v>
      </c>
      <c r="AJ468">
        <v>468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ROW(Source!A484)</f>
        <v>484</v>
      </c>
      <c r="B469">
        <v>150197144</v>
      </c>
      <c r="C469">
        <v>150197135</v>
      </c>
      <c r="D469">
        <v>147295794</v>
      </c>
      <c r="E469">
        <v>1</v>
      </c>
      <c r="F469">
        <v>1</v>
      </c>
      <c r="G469">
        <v>35</v>
      </c>
      <c r="H469">
        <v>3</v>
      </c>
      <c r="I469" t="s">
        <v>755</v>
      </c>
      <c r="J469" t="s">
        <v>756</v>
      </c>
      <c r="K469" t="s">
        <v>757</v>
      </c>
      <c r="L469">
        <v>1296</v>
      </c>
      <c r="N469">
        <v>1002</v>
      </c>
      <c r="O469" t="s">
        <v>758</v>
      </c>
      <c r="P469" t="s">
        <v>758</v>
      </c>
      <c r="Q469">
        <v>1</v>
      </c>
      <c r="X469">
        <v>3.0000000000000001E-3</v>
      </c>
      <c r="Y469">
        <v>13856.59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3.0000000000000001E-3</v>
      </c>
      <c r="AH469">
        <v>2</v>
      </c>
      <c r="AI469">
        <v>150197138</v>
      </c>
      <c r="AJ469">
        <v>469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ROW(Source!A485)</f>
        <v>485</v>
      </c>
      <c r="B470">
        <v>150197150</v>
      </c>
      <c r="C470">
        <v>150197145</v>
      </c>
      <c r="D470">
        <v>147282019</v>
      </c>
      <c r="E470">
        <v>35</v>
      </c>
      <c r="F470">
        <v>1</v>
      </c>
      <c r="G470">
        <v>35</v>
      </c>
      <c r="H470">
        <v>1</v>
      </c>
      <c r="I470" t="s">
        <v>727</v>
      </c>
      <c r="J470" t="s">
        <v>3</v>
      </c>
      <c r="K470" t="s">
        <v>728</v>
      </c>
      <c r="L470">
        <v>1191</v>
      </c>
      <c r="N470">
        <v>1013</v>
      </c>
      <c r="O470" t="s">
        <v>729</v>
      </c>
      <c r="P470" t="s">
        <v>729</v>
      </c>
      <c r="Q470">
        <v>1</v>
      </c>
      <c r="X470">
        <v>0.16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1</v>
      </c>
      <c r="AF470" t="s">
        <v>3</v>
      </c>
      <c r="AG470">
        <v>0.16</v>
      </c>
      <c r="AH470">
        <v>2</v>
      </c>
      <c r="AI470">
        <v>150197146</v>
      </c>
      <c r="AJ470">
        <v>470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ROW(Source!A485)</f>
        <v>485</v>
      </c>
      <c r="B471">
        <v>150197151</v>
      </c>
      <c r="C471">
        <v>150197145</v>
      </c>
      <c r="D471">
        <v>147297367</v>
      </c>
      <c r="E471">
        <v>1</v>
      </c>
      <c r="F471">
        <v>1</v>
      </c>
      <c r="G471">
        <v>35</v>
      </c>
      <c r="H471">
        <v>3</v>
      </c>
      <c r="I471" t="s">
        <v>752</v>
      </c>
      <c r="J471" t="s">
        <v>753</v>
      </c>
      <c r="K471" t="s">
        <v>754</v>
      </c>
      <c r="L471">
        <v>1346</v>
      </c>
      <c r="N471">
        <v>1009</v>
      </c>
      <c r="O471" t="s">
        <v>741</v>
      </c>
      <c r="P471" t="s">
        <v>741</v>
      </c>
      <c r="Q471">
        <v>1</v>
      </c>
      <c r="X471">
        <v>2E-3</v>
      </c>
      <c r="Y471">
        <v>29.29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2E-3</v>
      </c>
      <c r="AH471">
        <v>2</v>
      </c>
      <c r="AI471">
        <v>150197147</v>
      </c>
      <c r="AJ471">
        <v>471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ROW(Source!A486)</f>
        <v>486</v>
      </c>
      <c r="B472">
        <v>150197161</v>
      </c>
      <c r="C472">
        <v>150197152</v>
      </c>
      <c r="D472">
        <v>147282019</v>
      </c>
      <c r="E472">
        <v>35</v>
      </c>
      <c r="F472">
        <v>1</v>
      </c>
      <c r="G472">
        <v>35</v>
      </c>
      <c r="H472">
        <v>1</v>
      </c>
      <c r="I472" t="s">
        <v>727</v>
      </c>
      <c r="J472" t="s">
        <v>3</v>
      </c>
      <c r="K472" t="s">
        <v>728</v>
      </c>
      <c r="L472">
        <v>1191</v>
      </c>
      <c r="N472">
        <v>1013</v>
      </c>
      <c r="O472" t="s">
        <v>729</v>
      </c>
      <c r="P472" t="s">
        <v>729</v>
      </c>
      <c r="Q472">
        <v>1</v>
      </c>
      <c r="X472">
        <v>0.46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1</v>
      </c>
      <c r="AF472" t="s">
        <v>22</v>
      </c>
      <c r="AG472">
        <v>0.32200000000000001</v>
      </c>
      <c r="AH472">
        <v>2</v>
      </c>
      <c r="AI472">
        <v>150197153</v>
      </c>
      <c r="AJ472">
        <v>472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ROW(Source!A486)</f>
        <v>486</v>
      </c>
      <c r="B473">
        <v>150197162</v>
      </c>
      <c r="C473">
        <v>150197152</v>
      </c>
      <c r="D473">
        <v>147295400</v>
      </c>
      <c r="E473">
        <v>1</v>
      </c>
      <c r="F473">
        <v>1</v>
      </c>
      <c r="G473">
        <v>35</v>
      </c>
      <c r="H473">
        <v>2</v>
      </c>
      <c r="I473" t="s">
        <v>730</v>
      </c>
      <c r="J473" t="s">
        <v>731</v>
      </c>
      <c r="K473" t="s">
        <v>732</v>
      </c>
      <c r="L473">
        <v>1368</v>
      </c>
      <c r="N473">
        <v>1011</v>
      </c>
      <c r="O473" t="s">
        <v>733</v>
      </c>
      <c r="P473" t="s">
        <v>733</v>
      </c>
      <c r="Q473">
        <v>1</v>
      </c>
      <c r="X473">
        <v>0.02</v>
      </c>
      <c r="Y473">
        <v>0</v>
      </c>
      <c r="Z473">
        <v>789.86</v>
      </c>
      <c r="AA473">
        <v>515.51</v>
      </c>
      <c r="AB473">
        <v>0</v>
      </c>
      <c r="AC473">
        <v>0</v>
      </c>
      <c r="AD473">
        <v>1</v>
      </c>
      <c r="AE473">
        <v>0</v>
      </c>
      <c r="AF473" t="s">
        <v>22</v>
      </c>
      <c r="AG473">
        <v>1.3999999999999999E-2</v>
      </c>
      <c r="AH473">
        <v>2</v>
      </c>
      <c r="AI473">
        <v>150197154</v>
      </c>
      <c r="AJ473">
        <v>473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ROW(Source!A486)</f>
        <v>486</v>
      </c>
      <c r="B474">
        <v>150197163</v>
      </c>
      <c r="C474">
        <v>150197152</v>
      </c>
      <c r="D474">
        <v>147297318</v>
      </c>
      <c r="E474">
        <v>1</v>
      </c>
      <c r="F474">
        <v>1</v>
      </c>
      <c r="G474">
        <v>35</v>
      </c>
      <c r="H474">
        <v>3</v>
      </c>
      <c r="I474" t="s">
        <v>759</v>
      </c>
      <c r="J474" t="s">
        <v>760</v>
      </c>
      <c r="K474" t="s">
        <v>761</v>
      </c>
      <c r="L474">
        <v>1346</v>
      </c>
      <c r="N474">
        <v>1009</v>
      </c>
      <c r="O474" t="s">
        <v>741</v>
      </c>
      <c r="P474" t="s">
        <v>741</v>
      </c>
      <c r="Q474">
        <v>1</v>
      </c>
      <c r="X474">
        <v>2.0000000000000002E-5</v>
      </c>
      <c r="Y474">
        <v>471.7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21</v>
      </c>
      <c r="AG474">
        <v>2.0000000000000002E-5</v>
      </c>
      <c r="AH474">
        <v>2</v>
      </c>
      <c r="AI474">
        <v>150197155</v>
      </c>
      <c r="AJ474">
        <v>474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ROW(Source!A486)</f>
        <v>486</v>
      </c>
      <c r="B475">
        <v>150197164</v>
      </c>
      <c r="C475">
        <v>150197152</v>
      </c>
      <c r="D475">
        <v>147297361</v>
      </c>
      <c r="E475">
        <v>1</v>
      </c>
      <c r="F475">
        <v>1</v>
      </c>
      <c r="G475">
        <v>35</v>
      </c>
      <c r="H475">
        <v>3</v>
      </c>
      <c r="I475" t="s">
        <v>748</v>
      </c>
      <c r="J475" t="s">
        <v>749</v>
      </c>
      <c r="K475" t="s">
        <v>750</v>
      </c>
      <c r="L475">
        <v>1327</v>
      </c>
      <c r="N475">
        <v>1005</v>
      </c>
      <c r="O475" t="s">
        <v>751</v>
      </c>
      <c r="P475" t="s">
        <v>751</v>
      </c>
      <c r="Q475">
        <v>1</v>
      </c>
      <c r="X475">
        <v>0.01</v>
      </c>
      <c r="Y475">
        <v>48.08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21</v>
      </c>
      <c r="AG475">
        <v>0.01</v>
      </c>
      <c r="AH475">
        <v>2</v>
      </c>
      <c r="AI475">
        <v>150197156</v>
      </c>
      <c r="AJ475">
        <v>475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ROW(Source!A487)</f>
        <v>487</v>
      </c>
      <c r="B476">
        <v>150197168</v>
      </c>
      <c r="C476">
        <v>150197165</v>
      </c>
      <c r="D476">
        <v>147282019</v>
      </c>
      <c r="E476">
        <v>35</v>
      </c>
      <c r="F476">
        <v>1</v>
      </c>
      <c r="G476">
        <v>35</v>
      </c>
      <c r="H476">
        <v>1</v>
      </c>
      <c r="I476" t="s">
        <v>727</v>
      </c>
      <c r="J476" t="s">
        <v>3</v>
      </c>
      <c r="K476" t="s">
        <v>728</v>
      </c>
      <c r="L476">
        <v>1191</v>
      </c>
      <c r="N476">
        <v>1013</v>
      </c>
      <c r="O476" t="s">
        <v>729</v>
      </c>
      <c r="P476" t="s">
        <v>729</v>
      </c>
      <c r="Q476">
        <v>1</v>
      </c>
      <c r="X476">
        <v>0.06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1</v>
      </c>
      <c r="AF476" t="s">
        <v>67</v>
      </c>
      <c r="AG476">
        <v>4.4999999999999998E-2</v>
      </c>
      <c r="AH476">
        <v>2</v>
      </c>
      <c r="AI476">
        <v>150197166</v>
      </c>
      <c r="AJ476">
        <v>476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ROW(Source!A487)</f>
        <v>487</v>
      </c>
      <c r="B477">
        <v>150197169</v>
      </c>
      <c r="C477">
        <v>150197165</v>
      </c>
      <c r="D477">
        <v>147295400</v>
      </c>
      <c r="E477">
        <v>1</v>
      </c>
      <c r="F477">
        <v>1</v>
      </c>
      <c r="G477">
        <v>35</v>
      </c>
      <c r="H477">
        <v>2</v>
      </c>
      <c r="I477" t="s">
        <v>730</v>
      </c>
      <c r="J477" t="s">
        <v>731</v>
      </c>
      <c r="K477" t="s">
        <v>732</v>
      </c>
      <c r="L477">
        <v>1368</v>
      </c>
      <c r="N477">
        <v>1011</v>
      </c>
      <c r="O477" t="s">
        <v>733</v>
      </c>
      <c r="P477" t="s">
        <v>733</v>
      </c>
      <c r="Q477">
        <v>1</v>
      </c>
      <c r="X477">
        <v>3.0000000000000001E-3</v>
      </c>
      <c r="Y477">
        <v>0</v>
      </c>
      <c r="Z477">
        <v>789.86</v>
      </c>
      <c r="AA477">
        <v>515.51</v>
      </c>
      <c r="AB477">
        <v>0</v>
      </c>
      <c r="AC477">
        <v>0</v>
      </c>
      <c r="AD477">
        <v>1</v>
      </c>
      <c r="AE477">
        <v>0</v>
      </c>
      <c r="AF477" t="s">
        <v>67</v>
      </c>
      <c r="AG477">
        <v>2.2500000000000003E-3</v>
      </c>
      <c r="AH477">
        <v>2</v>
      </c>
      <c r="AI477">
        <v>150197167</v>
      </c>
      <c r="AJ477">
        <v>477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ROW(Source!A488)</f>
        <v>488</v>
      </c>
      <c r="B478">
        <v>150197179</v>
      </c>
      <c r="C478">
        <v>150197170</v>
      </c>
      <c r="D478">
        <v>147282019</v>
      </c>
      <c r="E478">
        <v>35</v>
      </c>
      <c r="F478">
        <v>1</v>
      </c>
      <c r="G478">
        <v>35</v>
      </c>
      <c r="H478">
        <v>1</v>
      </c>
      <c r="I478" t="s">
        <v>727</v>
      </c>
      <c r="J478" t="s">
        <v>3</v>
      </c>
      <c r="K478" t="s">
        <v>728</v>
      </c>
      <c r="L478">
        <v>1191</v>
      </c>
      <c r="N478">
        <v>1013</v>
      </c>
      <c r="O478" t="s">
        <v>729</v>
      </c>
      <c r="P478" t="s">
        <v>729</v>
      </c>
      <c r="Q478">
        <v>1</v>
      </c>
      <c r="X478">
        <v>0.76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1</v>
      </c>
      <c r="AF478" t="s">
        <v>3</v>
      </c>
      <c r="AG478">
        <v>0.76</v>
      </c>
      <c r="AH478">
        <v>2</v>
      </c>
      <c r="AI478">
        <v>150197171</v>
      </c>
      <c r="AJ478">
        <v>478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ROW(Source!A488)</f>
        <v>488</v>
      </c>
      <c r="B479">
        <v>150197180</v>
      </c>
      <c r="C479">
        <v>150197170</v>
      </c>
      <c r="D479">
        <v>147297319</v>
      </c>
      <c r="E479">
        <v>1</v>
      </c>
      <c r="F479">
        <v>1</v>
      </c>
      <c r="G479">
        <v>35</v>
      </c>
      <c r="H479">
        <v>3</v>
      </c>
      <c r="I479" t="s">
        <v>738</v>
      </c>
      <c r="J479" t="s">
        <v>739</v>
      </c>
      <c r="K479" t="s">
        <v>740</v>
      </c>
      <c r="L479">
        <v>1346</v>
      </c>
      <c r="N479">
        <v>1009</v>
      </c>
      <c r="O479" t="s">
        <v>741</v>
      </c>
      <c r="P479" t="s">
        <v>741</v>
      </c>
      <c r="Q479">
        <v>1</v>
      </c>
      <c r="X479">
        <v>5.0000000000000001E-4</v>
      </c>
      <c r="Y479">
        <v>412.97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5.0000000000000001E-4</v>
      </c>
      <c r="AH479">
        <v>2</v>
      </c>
      <c r="AI479">
        <v>150197172</v>
      </c>
      <c r="AJ479">
        <v>479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ROW(Source!A488)</f>
        <v>488</v>
      </c>
      <c r="B480">
        <v>150197181</v>
      </c>
      <c r="C480">
        <v>150197170</v>
      </c>
      <c r="D480">
        <v>147297361</v>
      </c>
      <c r="E480">
        <v>1</v>
      </c>
      <c r="F480">
        <v>1</v>
      </c>
      <c r="G480">
        <v>35</v>
      </c>
      <c r="H480">
        <v>3</v>
      </c>
      <c r="I480" t="s">
        <v>748</v>
      </c>
      <c r="J480" t="s">
        <v>749</v>
      </c>
      <c r="K480" t="s">
        <v>750</v>
      </c>
      <c r="L480">
        <v>1327</v>
      </c>
      <c r="N480">
        <v>1005</v>
      </c>
      <c r="O480" t="s">
        <v>751</v>
      </c>
      <c r="P480" t="s">
        <v>751</v>
      </c>
      <c r="Q480">
        <v>1</v>
      </c>
      <c r="X480">
        <v>0.05</v>
      </c>
      <c r="Y480">
        <v>48.08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0.05</v>
      </c>
      <c r="AH480">
        <v>2</v>
      </c>
      <c r="AI480">
        <v>150197173</v>
      </c>
      <c r="AJ480">
        <v>480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ROW(Source!A488)</f>
        <v>488</v>
      </c>
      <c r="B481">
        <v>150197182</v>
      </c>
      <c r="C481">
        <v>150197170</v>
      </c>
      <c r="D481">
        <v>147297367</v>
      </c>
      <c r="E481">
        <v>1</v>
      </c>
      <c r="F481">
        <v>1</v>
      </c>
      <c r="G481">
        <v>35</v>
      </c>
      <c r="H481">
        <v>3</v>
      </c>
      <c r="I481" t="s">
        <v>752</v>
      </c>
      <c r="J481" t="s">
        <v>753</v>
      </c>
      <c r="K481" t="s">
        <v>754</v>
      </c>
      <c r="L481">
        <v>1346</v>
      </c>
      <c r="N481">
        <v>1009</v>
      </c>
      <c r="O481" t="s">
        <v>741</v>
      </c>
      <c r="P481" t="s">
        <v>741</v>
      </c>
      <c r="Q481">
        <v>1</v>
      </c>
      <c r="X481">
        <v>0.05</v>
      </c>
      <c r="Y481">
        <v>29.29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0.05</v>
      </c>
      <c r="AH481">
        <v>2</v>
      </c>
      <c r="AI481">
        <v>150197174</v>
      </c>
      <c r="AJ481">
        <v>481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ROW(Source!A489)</f>
        <v>489</v>
      </c>
      <c r="B482">
        <v>150197190</v>
      </c>
      <c r="C482">
        <v>150197183</v>
      </c>
      <c r="D482">
        <v>147282019</v>
      </c>
      <c r="E482">
        <v>35</v>
      </c>
      <c r="F482">
        <v>1</v>
      </c>
      <c r="G482">
        <v>35</v>
      </c>
      <c r="H482">
        <v>1</v>
      </c>
      <c r="I482" t="s">
        <v>727</v>
      </c>
      <c r="J482" t="s">
        <v>3</v>
      </c>
      <c r="K482" t="s">
        <v>728</v>
      </c>
      <c r="L482">
        <v>1191</v>
      </c>
      <c r="N482">
        <v>1013</v>
      </c>
      <c r="O482" t="s">
        <v>729</v>
      </c>
      <c r="P482" t="s">
        <v>729</v>
      </c>
      <c r="Q482">
        <v>1</v>
      </c>
      <c r="X482">
        <v>0.18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1</v>
      </c>
      <c r="AF482" t="s">
        <v>33</v>
      </c>
      <c r="AG482">
        <v>1.98</v>
      </c>
      <c r="AH482">
        <v>2</v>
      </c>
      <c r="AI482">
        <v>150197184</v>
      </c>
      <c r="AJ482">
        <v>482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ROW(Source!A489)</f>
        <v>489</v>
      </c>
      <c r="B483">
        <v>150197191</v>
      </c>
      <c r="C483">
        <v>150197183</v>
      </c>
      <c r="D483">
        <v>147297361</v>
      </c>
      <c r="E483">
        <v>1</v>
      </c>
      <c r="F483">
        <v>1</v>
      </c>
      <c r="G483">
        <v>35</v>
      </c>
      <c r="H483">
        <v>3</v>
      </c>
      <c r="I483" t="s">
        <v>748</v>
      </c>
      <c r="J483" t="s">
        <v>749</v>
      </c>
      <c r="K483" t="s">
        <v>750</v>
      </c>
      <c r="L483">
        <v>1327</v>
      </c>
      <c r="N483">
        <v>1005</v>
      </c>
      <c r="O483" t="s">
        <v>751</v>
      </c>
      <c r="P483" t="s">
        <v>751</v>
      </c>
      <c r="Q483">
        <v>1</v>
      </c>
      <c r="X483">
        <v>0.1</v>
      </c>
      <c r="Y483">
        <v>48.08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33</v>
      </c>
      <c r="AG483">
        <v>1.1000000000000001</v>
      </c>
      <c r="AH483">
        <v>2</v>
      </c>
      <c r="AI483">
        <v>150197185</v>
      </c>
      <c r="AJ483">
        <v>483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ROW(Source!A489)</f>
        <v>489</v>
      </c>
      <c r="B484">
        <v>150197192</v>
      </c>
      <c r="C484">
        <v>150197183</v>
      </c>
      <c r="D484">
        <v>147297367</v>
      </c>
      <c r="E484">
        <v>1</v>
      </c>
      <c r="F484">
        <v>1</v>
      </c>
      <c r="G484">
        <v>35</v>
      </c>
      <c r="H484">
        <v>3</v>
      </c>
      <c r="I484" t="s">
        <v>752</v>
      </c>
      <c r="J484" t="s">
        <v>753</v>
      </c>
      <c r="K484" t="s">
        <v>754</v>
      </c>
      <c r="L484">
        <v>1346</v>
      </c>
      <c r="N484">
        <v>1009</v>
      </c>
      <c r="O484" t="s">
        <v>741</v>
      </c>
      <c r="P484" t="s">
        <v>741</v>
      </c>
      <c r="Q484">
        <v>1</v>
      </c>
      <c r="X484">
        <v>0.1</v>
      </c>
      <c r="Y484">
        <v>29.29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33</v>
      </c>
      <c r="AG484">
        <v>1.1000000000000001</v>
      </c>
      <c r="AH484">
        <v>2</v>
      </c>
      <c r="AI484">
        <v>150197186</v>
      </c>
      <c r="AJ484">
        <v>484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ROW(Source!A490)</f>
        <v>490</v>
      </c>
      <c r="B485">
        <v>150197202</v>
      </c>
      <c r="C485">
        <v>150197193</v>
      </c>
      <c r="D485">
        <v>147282019</v>
      </c>
      <c r="E485">
        <v>35</v>
      </c>
      <c r="F485">
        <v>1</v>
      </c>
      <c r="G485">
        <v>35</v>
      </c>
      <c r="H485">
        <v>1</v>
      </c>
      <c r="I485" t="s">
        <v>727</v>
      </c>
      <c r="J485" t="s">
        <v>3</v>
      </c>
      <c r="K485" t="s">
        <v>728</v>
      </c>
      <c r="L485">
        <v>1191</v>
      </c>
      <c r="N485">
        <v>1013</v>
      </c>
      <c r="O485" t="s">
        <v>729</v>
      </c>
      <c r="P485" t="s">
        <v>729</v>
      </c>
      <c r="Q485">
        <v>1</v>
      </c>
      <c r="X485">
        <v>0.16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1</v>
      </c>
      <c r="AF485" t="s">
        <v>22</v>
      </c>
      <c r="AG485">
        <v>0.11199999999999999</v>
      </c>
      <c r="AH485">
        <v>2</v>
      </c>
      <c r="AI485">
        <v>150197194</v>
      </c>
      <c r="AJ485">
        <v>485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ROW(Source!A490)</f>
        <v>490</v>
      </c>
      <c r="B486">
        <v>150197203</v>
      </c>
      <c r="C486">
        <v>150197193</v>
      </c>
      <c r="D486">
        <v>147295400</v>
      </c>
      <c r="E486">
        <v>1</v>
      </c>
      <c r="F486">
        <v>1</v>
      </c>
      <c r="G486">
        <v>35</v>
      </c>
      <c r="H486">
        <v>2</v>
      </c>
      <c r="I486" t="s">
        <v>730</v>
      </c>
      <c r="J486" t="s">
        <v>731</v>
      </c>
      <c r="K486" t="s">
        <v>732</v>
      </c>
      <c r="L486">
        <v>1368</v>
      </c>
      <c r="N486">
        <v>1011</v>
      </c>
      <c r="O486" t="s">
        <v>733</v>
      </c>
      <c r="P486" t="s">
        <v>733</v>
      </c>
      <c r="Q486">
        <v>1</v>
      </c>
      <c r="X486">
        <v>0.02</v>
      </c>
      <c r="Y486">
        <v>0</v>
      </c>
      <c r="Z486">
        <v>789.86</v>
      </c>
      <c r="AA486">
        <v>515.51</v>
      </c>
      <c r="AB486">
        <v>0</v>
      </c>
      <c r="AC486">
        <v>0</v>
      </c>
      <c r="AD486">
        <v>1</v>
      </c>
      <c r="AE486">
        <v>0</v>
      </c>
      <c r="AF486" t="s">
        <v>22</v>
      </c>
      <c r="AG486">
        <v>1.3999999999999999E-2</v>
      </c>
      <c r="AH486">
        <v>2</v>
      </c>
      <c r="AI486">
        <v>150197195</v>
      </c>
      <c r="AJ486">
        <v>486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ROW(Source!A490)</f>
        <v>490</v>
      </c>
      <c r="B487">
        <v>150197204</v>
      </c>
      <c r="C487">
        <v>150197193</v>
      </c>
      <c r="D487">
        <v>147297319</v>
      </c>
      <c r="E487">
        <v>1</v>
      </c>
      <c r="F487">
        <v>1</v>
      </c>
      <c r="G487">
        <v>35</v>
      </c>
      <c r="H487">
        <v>3</v>
      </c>
      <c r="I487" t="s">
        <v>738</v>
      </c>
      <c r="J487" t="s">
        <v>739</v>
      </c>
      <c r="K487" t="s">
        <v>740</v>
      </c>
      <c r="L487">
        <v>1346</v>
      </c>
      <c r="N487">
        <v>1009</v>
      </c>
      <c r="O487" t="s">
        <v>741</v>
      </c>
      <c r="P487" t="s">
        <v>741</v>
      </c>
      <c r="Q487">
        <v>1</v>
      </c>
      <c r="X487">
        <v>2.0000000000000002E-5</v>
      </c>
      <c r="Y487">
        <v>412.97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21</v>
      </c>
      <c r="AG487">
        <v>2.0000000000000002E-5</v>
      </c>
      <c r="AH487">
        <v>2</v>
      </c>
      <c r="AI487">
        <v>150197196</v>
      </c>
      <c r="AJ487">
        <v>487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ROW(Source!A490)</f>
        <v>490</v>
      </c>
      <c r="B488">
        <v>150197205</v>
      </c>
      <c r="C488">
        <v>150197193</v>
      </c>
      <c r="D488">
        <v>147297361</v>
      </c>
      <c r="E488">
        <v>1</v>
      </c>
      <c r="F488">
        <v>1</v>
      </c>
      <c r="G488">
        <v>35</v>
      </c>
      <c r="H488">
        <v>3</v>
      </c>
      <c r="I488" t="s">
        <v>748</v>
      </c>
      <c r="J488" t="s">
        <v>749</v>
      </c>
      <c r="K488" t="s">
        <v>750</v>
      </c>
      <c r="L488">
        <v>1327</v>
      </c>
      <c r="N488">
        <v>1005</v>
      </c>
      <c r="O488" t="s">
        <v>751</v>
      </c>
      <c r="P488" t="s">
        <v>751</v>
      </c>
      <c r="Q488">
        <v>1</v>
      </c>
      <c r="X488">
        <v>0.01</v>
      </c>
      <c r="Y488">
        <v>48.08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21</v>
      </c>
      <c r="AG488">
        <v>0.01</v>
      </c>
      <c r="AH488">
        <v>2</v>
      </c>
      <c r="AI488">
        <v>150197197</v>
      </c>
      <c r="AJ488">
        <v>488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ROW(Source!A491)</f>
        <v>491</v>
      </c>
      <c r="B489">
        <v>150197215</v>
      </c>
      <c r="C489">
        <v>150197206</v>
      </c>
      <c r="D489">
        <v>147282019</v>
      </c>
      <c r="E489">
        <v>35</v>
      </c>
      <c r="F489">
        <v>1</v>
      </c>
      <c r="G489">
        <v>35</v>
      </c>
      <c r="H489">
        <v>1</v>
      </c>
      <c r="I489" t="s">
        <v>727</v>
      </c>
      <c r="J489" t="s">
        <v>3</v>
      </c>
      <c r="K489" t="s">
        <v>728</v>
      </c>
      <c r="L489">
        <v>1191</v>
      </c>
      <c r="N489">
        <v>1013</v>
      </c>
      <c r="O489" t="s">
        <v>729</v>
      </c>
      <c r="P489" t="s">
        <v>729</v>
      </c>
      <c r="Q489">
        <v>1</v>
      </c>
      <c r="X489">
        <v>0.04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1</v>
      </c>
      <c r="AF489" t="s">
        <v>32</v>
      </c>
      <c r="AG489">
        <v>0.32999999999999996</v>
      </c>
      <c r="AH489">
        <v>2</v>
      </c>
      <c r="AI489">
        <v>150197207</v>
      </c>
      <c r="AJ489">
        <v>489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ROW(Source!A491)</f>
        <v>491</v>
      </c>
      <c r="B490">
        <v>150197216</v>
      </c>
      <c r="C490">
        <v>150197206</v>
      </c>
      <c r="D490">
        <v>147295400</v>
      </c>
      <c r="E490">
        <v>1</v>
      </c>
      <c r="F490">
        <v>1</v>
      </c>
      <c r="G490">
        <v>35</v>
      </c>
      <c r="H490">
        <v>2</v>
      </c>
      <c r="I490" t="s">
        <v>730</v>
      </c>
      <c r="J490" t="s">
        <v>731</v>
      </c>
      <c r="K490" t="s">
        <v>732</v>
      </c>
      <c r="L490">
        <v>1368</v>
      </c>
      <c r="N490">
        <v>1011</v>
      </c>
      <c r="O490" t="s">
        <v>733</v>
      </c>
      <c r="P490" t="s">
        <v>733</v>
      </c>
      <c r="Q490">
        <v>1</v>
      </c>
      <c r="X490">
        <v>5.0000000000000001E-3</v>
      </c>
      <c r="Y490">
        <v>0</v>
      </c>
      <c r="Z490">
        <v>789.86</v>
      </c>
      <c r="AA490">
        <v>515.51</v>
      </c>
      <c r="AB490">
        <v>0</v>
      </c>
      <c r="AC490">
        <v>0</v>
      </c>
      <c r="AD490">
        <v>1</v>
      </c>
      <c r="AE490">
        <v>0</v>
      </c>
      <c r="AF490" t="s">
        <v>32</v>
      </c>
      <c r="AG490">
        <v>4.1249999999999995E-2</v>
      </c>
      <c r="AH490">
        <v>2</v>
      </c>
      <c r="AI490">
        <v>150197208</v>
      </c>
      <c r="AJ490">
        <v>490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ROW(Source!A491)</f>
        <v>491</v>
      </c>
      <c r="B491">
        <v>150197217</v>
      </c>
      <c r="C491">
        <v>150197206</v>
      </c>
      <c r="D491">
        <v>147297319</v>
      </c>
      <c r="E491">
        <v>1</v>
      </c>
      <c r="F491">
        <v>1</v>
      </c>
      <c r="G491">
        <v>35</v>
      </c>
      <c r="H491">
        <v>3</v>
      </c>
      <c r="I491" t="s">
        <v>738</v>
      </c>
      <c r="J491" t="s">
        <v>739</v>
      </c>
      <c r="K491" t="s">
        <v>740</v>
      </c>
      <c r="L491">
        <v>1346</v>
      </c>
      <c r="N491">
        <v>1009</v>
      </c>
      <c r="O491" t="s">
        <v>741</v>
      </c>
      <c r="P491" t="s">
        <v>741</v>
      </c>
      <c r="Q491">
        <v>1</v>
      </c>
      <c r="X491">
        <v>2.0000000000000002E-5</v>
      </c>
      <c r="Y491">
        <v>412.97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31</v>
      </c>
      <c r="AG491">
        <v>2.2000000000000001E-4</v>
      </c>
      <c r="AH491">
        <v>2</v>
      </c>
      <c r="AI491">
        <v>150197209</v>
      </c>
      <c r="AJ491">
        <v>491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ROW(Source!A491)</f>
        <v>491</v>
      </c>
      <c r="B492">
        <v>150197218</v>
      </c>
      <c r="C492">
        <v>150197206</v>
      </c>
      <c r="D492">
        <v>147297361</v>
      </c>
      <c r="E492">
        <v>1</v>
      </c>
      <c r="F492">
        <v>1</v>
      </c>
      <c r="G492">
        <v>35</v>
      </c>
      <c r="H492">
        <v>3</v>
      </c>
      <c r="I492" t="s">
        <v>748</v>
      </c>
      <c r="J492" t="s">
        <v>749</v>
      </c>
      <c r="K492" t="s">
        <v>750</v>
      </c>
      <c r="L492">
        <v>1327</v>
      </c>
      <c r="N492">
        <v>1005</v>
      </c>
      <c r="O492" t="s">
        <v>751</v>
      </c>
      <c r="P492" t="s">
        <v>751</v>
      </c>
      <c r="Q492">
        <v>1</v>
      </c>
      <c r="X492">
        <v>0.01</v>
      </c>
      <c r="Y492">
        <v>48.08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31</v>
      </c>
      <c r="AG492">
        <v>0.11</v>
      </c>
      <c r="AH492">
        <v>2</v>
      </c>
      <c r="AI492">
        <v>150197210</v>
      </c>
      <c r="AJ492">
        <v>492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ROW(Source!A492)</f>
        <v>492</v>
      </c>
      <c r="B493">
        <v>150197228</v>
      </c>
      <c r="C493">
        <v>150197219</v>
      </c>
      <c r="D493">
        <v>147282019</v>
      </c>
      <c r="E493">
        <v>35</v>
      </c>
      <c r="F493">
        <v>1</v>
      </c>
      <c r="G493">
        <v>35</v>
      </c>
      <c r="H493">
        <v>1</v>
      </c>
      <c r="I493" t="s">
        <v>727</v>
      </c>
      <c r="J493" t="s">
        <v>3</v>
      </c>
      <c r="K493" t="s">
        <v>728</v>
      </c>
      <c r="L493">
        <v>1191</v>
      </c>
      <c r="N493">
        <v>1013</v>
      </c>
      <c r="O493" t="s">
        <v>729</v>
      </c>
      <c r="P493" t="s">
        <v>729</v>
      </c>
      <c r="Q493">
        <v>1</v>
      </c>
      <c r="X493">
        <v>0.08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1</v>
      </c>
      <c r="AF493" t="s">
        <v>32</v>
      </c>
      <c r="AG493">
        <v>0.65999999999999992</v>
      </c>
      <c r="AH493">
        <v>2</v>
      </c>
      <c r="AI493">
        <v>150197220</v>
      </c>
      <c r="AJ493">
        <v>493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ROW(Source!A492)</f>
        <v>492</v>
      </c>
      <c r="B494">
        <v>150197229</v>
      </c>
      <c r="C494">
        <v>150197219</v>
      </c>
      <c r="D494">
        <v>147295400</v>
      </c>
      <c r="E494">
        <v>1</v>
      </c>
      <c r="F494">
        <v>1</v>
      </c>
      <c r="G494">
        <v>35</v>
      </c>
      <c r="H494">
        <v>2</v>
      </c>
      <c r="I494" t="s">
        <v>730</v>
      </c>
      <c r="J494" t="s">
        <v>731</v>
      </c>
      <c r="K494" t="s">
        <v>732</v>
      </c>
      <c r="L494">
        <v>1368</v>
      </c>
      <c r="N494">
        <v>1011</v>
      </c>
      <c r="O494" t="s">
        <v>733</v>
      </c>
      <c r="P494" t="s">
        <v>733</v>
      </c>
      <c r="Q494">
        <v>1</v>
      </c>
      <c r="X494">
        <v>0.01</v>
      </c>
      <c r="Y494">
        <v>0</v>
      </c>
      <c r="Z494">
        <v>789.86</v>
      </c>
      <c r="AA494">
        <v>515.51</v>
      </c>
      <c r="AB494">
        <v>0</v>
      </c>
      <c r="AC494">
        <v>0</v>
      </c>
      <c r="AD494">
        <v>1</v>
      </c>
      <c r="AE494">
        <v>0</v>
      </c>
      <c r="AF494" t="s">
        <v>32</v>
      </c>
      <c r="AG494">
        <v>8.249999999999999E-2</v>
      </c>
      <c r="AH494">
        <v>2</v>
      </c>
      <c r="AI494">
        <v>150197221</v>
      </c>
      <c r="AJ494">
        <v>494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ROW(Source!A492)</f>
        <v>492</v>
      </c>
      <c r="B495">
        <v>150197230</v>
      </c>
      <c r="C495">
        <v>150197219</v>
      </c>
      <c r="D495">
        <v>147297319</v>
      </c>
      <c r="E495">
        <v>1</v>
      </c>
      <c r="F495">
        <v>1</v>
      </c>
      <c r="G495">
        <v>35</v>
      </c>
      <c r="H495">
        <v>3</v>
      </c>
      <c r="I495" t="s">
        <v>738</v>
      </c>
      <c r="J495" t="s">
        <v>739</v>
      </c>
      <c r="K495" t="s">
        <v>740</v>
      </c>
      <c r="L495">
        <v>1346</v>
      </c>
      <c r="N495">
        <v>1009</v>
      </c>
      <c r="O495" t="s">
        <v>741</v>
      </c>
      <c r="P495" t="s">
        <v>741</v>
      </c>
      <c r="Q495">
        <v>1</v>
      </c>
      <c r="X495">
        <v>2E-3</v>
      </c>
      <c r="Y495">
        <v>412.97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31</v>
      </c>
      <c r="AG495">
        <v>2.1999999999999999E-2</v>
      </c>
      <c r="AH495">
        <v>2</v>
      </c>
      <c r="AI495">
        <v>150197222</v>
      </c>
      <c r="AJ495">
        <v>495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ROW(Source!A492)</f>
        <v>492</v>
      </c>
      <c r="B496">
        <v>150197231</v>
      </c>
      <c r="C496">
        <v>150197219</v>
      </c>
      <c r="D496">
        <v>147297361</v>
      </c>
      <c r="E496">
        <v>1</v>
      </c>
      <c r="F496">
        <v>1</v>
      </c>
      <c r="G496">
        <v>35</v>
      </c>
      <c r="H496">
        <v>3</v>
      </c>
      <c r="I496" t="s">
        <v>748</v>
      </c>
      <c r="J496" t="s">
        <v>749</v>
      </c>
      <c r="K496" t="s">
        <v>750</v>
      </c>
      <c r="L496">
        <v>1327</v>
      </c>
      <c r="N496">
        <v>1005</v>
      </c>
      <c r="O496" t="s">
        <v>751</v>
      </c>
      <c r="P496" t="s">
        <v>751</v>
      </c>
      <c r="Q496">
        <v>1</v>
      </c>
      <c r="X496">
        <v>0.02</v>
      </c>
      <c r="Y496">
        <v>48.08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31</v>
      </c>
      <c r="AG496">
        <v>0.22</v>
      </c>
      <c r="AH496">
        <v>2</v>
      </c>
      <c r="AI496">
        <v>150197223</v>
      </c>
      <c r="AJ496">
        <v>496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ROW(Source!A493)</f>
        <v>493</v>
      </c>
      <c r="B497">
        <v>150197240</v>
      </c>
      <c r="C497">
        <v>150197232</v>
      </c>
      <c r="D497">
        <v>147282019</v>
      </c>
      <c r="E497">
        <v>35</v>
      </c>
      <c r="F497">
        <v>1</v>
      </c>
      <c r="G497">
        <v>35</v>
      </c>
      <c r="H497">
        <v>1</v>
      </c>
      <c r="I497" t="s">
        <v>727</v>
      </c>
      <c r="J497" t="s">
        <v>3</v>
      </c>
      <c r="K497" t="s">
        <v>728</v>
      </c>
      <c r="L497">
        <v>1191</v>
      </c>
      <c r="N497">
        <v>1013</v>
      </c>
      <c r="O497" t="s">
        <v>729</v>
      </c>
      <c r="P497" t="s">
        <v>729</v>
      </c>
      <c r="Q497">
        <v>1</v>
      </c>
      <c r="X497">
        <v>2.37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1</v>
      </c>
      <c r="AF497" t="s">
        <v>22</v>
      </c>
      <c r="AG497">
        <v>1.659</v>
      </c>
      <c r="AH497">
        <v>2</v>
      </c>
      <c r="AI497">
        <v>150197233</v>
      </c>
      <c r="AJ497">
        <v>497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ROW(Source!A493)</f>
        <v>493</v>
      </c>
      <c r="B498">
        <v>150197241</v>
      </c>
      <c r="C498">
        <v>150197232</v>
      </c>
      <c r="D498">
        <v>147295400</v>
      </c>
      <c r="E498">
        <v>1</v>
      </c>
      <c r="F498">
        <v>1</v>
      </c>
      <c r="G498">
        <v>35</v>
      </c>
      <c r="H498">
        <v>2</v>
      </c>
      <c r="I498" t="s">
        <v>730</v>
      </c>
      <c r="J498" t="s">
        <v>731</v>
      </c>
      <c r="K498" t="s">
        <v>732</v>
      </c>
      <c r="L498">
        <v>1368</v>
      </c>
      <c r="N498">
        <v>1011</v>
      </c>
      <c r="O498" t="s">
        <v>733</v>
      </c>
      <c r="P498" t="s">
        <v>733</v>
      </c>
      <c r="Q498">
        <v>1</v>
      </c>
      <c r="X498">
        <v>0.28000000000000003</v>
      </c>
      <c r="Y498">
        <v>0</v>
      </c>
      <c r="Z498">
        <v>789.86</v>
      </c>
      <c r="AA498">
        <v>515.51</v>
      </c>
      <c r="AB498">
        <v>0</v>
      </c>
      <c r="AC498">
        <v>0</v>
      </c>
      <c r="AD498">
        <v>1</v>
      </c>
      <c r="AE498">
        <v>0</v>
      </c>
      <c r="AF498" t="s">
        <v>22</v>
      </c>
      <c r="AG498">
        <v>0.19600000000000001</v>
      </c>
      <c r="AH498">
        <v>2</v>
      </c>
      <c r="AI498">
        <v>150197234</v>
      </c>
      <c r="AJ498">
        <v>498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ROW(Source!A493)</f>
        <v>493</v>
      </c>
      <c r="B499">
        <v>150197242</v>
      </c>
      <c r="C499">
        <v>150197232</v>
      </c>
      <c r="D499">
        <v>147284499</v>
      </c>
      <c r="E499">
        <v>35</v>
      </c>
      <c r="F499">
        <v>1</v>
      </c>
      <c r="G499">
        <v>35</v>
      </c>
      <c r="H499">
        <v>3</v>
      </c>
      <c r="I499" t="s">
        <v>734</v>
      </c>
      <c r="J499" t="s">
        <v>3</v>
      </c>
      <c r="K499" t="s">
        <v>736</v>
      </c>
      <c r="L499">
        <v>1346</v>
      </c>
      <c r="N499">
        <v>1009</v>
      </c>
      <c r="O499" t="s">
        <v>741</v>
      </c>
      <c r="P499" t="s">
        <v>741</v>
      </c>
      <c r="Q499">
        <v>1</v>
      </c>
      <c r="X499">
        <v>2E-3</v>
      </c>
      <c r="Y499">
        <v>1945.2823800000001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21</v>
      </c>
      <c r="AG499">
        <v>2E-3</v>
      </c>
      <c r="AH499">
        <v>2</v>
      </c>
      <c r="AI499">
        <v>150197235</v>
      </c>
      <c r="AJ499">
        <v>499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ROW(Source!A493)</f>
        <v>493</v>
      </c>
      <c r="B500">
        <v>150197243</v>
      </c>
      <c r="C500">
        <v>150197232</v>
      </c>
      <c r="D500">
        <v>147297319</v>
      </c>
      <c r="E500">
        <v>1</v>
      </c>
      <c r="F500">
        <v>1</v>
      </c>
      <c r="G500">
        <v>35</v>
      </c>
      <c r="H500">
        <v>3</v>
      </c>
      <c r="I500" t="s">
        <v>738</v>
      </c>
      <c r="J500" t="s">
        <v>739</v>
      </c>
      <c r="K500" t="s">
        <v>740</v>
      </c>
      <c r="L500">
        <v>1346</v>
      </c>
      <c r="N500">
        <v>1009</v>
      </c>
      <c r="O500" t="s">
        <v>741</v>
      </c>
      <c r="P500" t="s">
        <v>741</v>
      </c>
      <c r="Q500">
        <v>1</v>
      </c>
      <c r="X500">
        <v>4.0000000000000001E-3</v>
      </c>
      <c r="Y500">
        <v>412.97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21</v>
      </c>
      <c r="AG500">
        <v>4.0000000000000001E-3</v>
      </c>
      <c r="AH500">
        <v>2</v>
      </c>
      <c r="AI500">
        <v>150197236</v>
      </c>
      <c r="AJ500">
        <v>500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ROW(Source!A493)</f>
        <v>493</v>
      </c>
      <c r="B501">
        <v>150197244</v>
      </c>
      <c r="C501">
        <v>150197232</v>
      </c>
      <c r="D501">
        <v>147297226</v>
      </c>
      <c r="E501">
        <v>1</v>
      </c>
      <c r="F501">
        <v>1</v>
      </c>
      <c r="G501">
        <v>35</v>
      </c>
      <c r="H501">
        <v>3</v>
      </c>
      <c r="I501" t="s">
        <v>742</v>
      </c>
      <c r="J501" t="s">
        <v>743</v>
      </c>
      <c r="K501" t="s">
        <v>744</v>
      </c>
      <c r="L501">
        <v>1346</v>
      </c>
      <c r="N501">
        <v>1009</v>
      </c>
      <c r="O501" t="s">
        <v>741</v>
      </c>
      <c r="P501" t="s">
        <v>741</v>
      </c>
      <c r="Q501">
        <v>1</v>
      </c>
      <c r="X501">
        <v>2E-3</v>
      </c>
      <c r="Y501">
        <v>271.95999999999998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21</v>
      </c>
      <c r="AG501">
        <v>2E-3</v>
      </c>
      <c r="AH501">
        <v>2</v>
      </c>
      <c r="AI501">
        <v>150197237</v>
      </c>
      <c r="AJ501">
        <v>501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ROW(Source!A493)</f>
        <v>493</v>
      </c>
      <c r="B502">
        <v>150197245</v>
      </c>
      <c r="C502">
        <v>150197232</v>
      </c>
      <c r="D502">
        <v>147297256</v>
      </c>
      <c r="E502">
        <v>1</v>
      </c>
      <c r="F502">
        <v>1</v>
      </c>
      <c r="G502">
        <v>35</v>
      </c>
      <c r="H502">
        <v>3</v>
      </c>
      <c r="I502" t="s">
        <v>745</v>
      </c>
      <c r="J502" t="s">
        <v>746</v>
      </c>
      <c r="K502" t="s">
        <v>747</v>
      </c>
      <c r="L502">
        <v>1346</v>
      </c>
      <c r="N502">
        <v>1009</v>
      </c>
      <c r="O502" t="s">
        <v>741</v>
      </c>
      <c r="P502" t="s">
        <v>741</v>
      </c>
      <c r="Q502">
        <v>1</v>
      </c>
      <c r="X502">
        <v>3.5000000000000001E-3</v>
      </c>
      <c r="Y502">
        <v>404.48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21</v>
      </c>
      <c r="AG502">
        <v>3.5000000000000001E-3</v>
      </c>
      <c r="AH502">
        <v>2</v>
      </c>
      <c r="AI502">
        <v>150197238</v>
      </c>
      <c r="AJ502">
        <v>502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ROW(Source!A493)</f>
        <v>493</v>
      </c>
      <c r="B503">
        <v>150197246</v>
      </c>
      <c r="C503">
        <v>150197232</v>
      </c>
      <c r="D503">
        <v>147297361</v>
      </c>
      <c r="E503">
        <v>1</v>
      </c>
      <c r="F503">
        <v>1</v>
      </c>
      <c r="G503">
        <v>35</v>
      </c>
      <c r="H503">
        <v>3</v>
      </c>
      <c r="I503" t="s">
        <v>748</v>
      </c>
      <c r="J503" t="s">
        <v>749</v>
      </c>
      <c r="K503" t="s">
        <v>750</v>
      </c>
      <c r="L503">
        <v>1327</v>
      </c>
      <c r="N503">
        <v>1005</v>
      </c>
      <c r="O503" t="s">
        <v>751</v>
      </c>
      <c r="P503" t="s">
        <v>751</v>
      </c>
      <c r="Q503">
        <v>1</v>
      </c>
      <c r="X503">
        <v>0.02</v>
      </c>
      <c r="Y503">
        <v>48.08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21</v>
      </c>
      <c r="AG503">
        <v>0.02</v>
      </c>
      <c r="AH503">
        <v>2</v>
      </c>
      <c r="AI503">
        <v>150197239</v>
      </c>
      <c r="AJ503">
        <v>503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ROW(Source!A494)</f>
        <v>494</v>
      </c>
      <c r="B504">
        <v>150197256</v>
      </c>
      <c r="C504">
        <v>150197247</v>
      </c>
      <c r="D504">
        <v>147282019</v>
      </c>
      <c r="E504">
        <v>35</v>
      </c>
      <c r="F504">
        <v>1</v>
      </c>
      <c r="G504">
        <v>35</v>
      </c>
      <c r="H504">
        <v>1</v>
      </c>
      <c r="I504" t="s">
        <v>727</v>
      </c>
      <c r="J504" t="s">
        <v>3</v>
      </c>
      <c r="K504" t="s">
        <v>728</v>
      </c>
      <c r="L504">
        <v>1191</v>
      </c>
      <c r="N504">
        <v>1013</v>
      </c>
      <c r="O504" t="s">
        <v>729</v>
      </c>
      <c r="P504" t="s">
        <v>729</v>
      </c>
      <c r="Q504">
        <v>1</v>
      </c>
      <c r="X504">
        <v>0.72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1</v>
      </c>
      <c r="AF504" t="s">
        <v>3</v>
      </c>
      <c r="AG504">
        <v>0.72</v>
      </c>
      <c r="AH504">
        <v>2</v>
      </c>
      <c r="AI504">
        <v>150197248</v>
      </c>
      <c r="AJ504">
        <v>504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ROW(Source!A494)</f>
        <v>494</v>
      </c>
      <c r="B505">
        <v>150197257</v>
      </c>
      <c r="C505">
        <v>150197247</v>
      </c>
      <c r="D505">
        <v>147297319</v>
      </c>
      <c r="E505">
        <v>1</v>
      </c>
      <c r="F505">
        <v>1</v>
      </c>
      <c r="G505">
        <v>35</v>
      </c>
      <c r="H505">
        <v>3</v>
      </c>
      <c r="I505" t="s">
        <v>738</v>
      </c>
      <c r="J505" t="s">
        <v>739</v>
      </c>
      <c r="K505" t="s">
        <v>740</v>
      </c>
      <c r="L505">
        <v>1346</v>
      </c>
      <c r="N505">
        <v>1009</v>
      </c>
      <c r="O505" t="s">
        <v>741</v>
      </c>
      <c r="P505" t="s">
        <v>741</v>
      </c>
      <c r="Q505">
        <v>1</v>
      </c>
      <c r="X505">
        <v>5.0000000000000001E-4</v>
      </c>
      <c r="Y505">
        <v>412.97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5.0000000000000001E-4</v>
      </c>
      <c r="AH505">
        <v>2</v>
      </c>
      <c r="AI505">
        <v>150197249</v>
      </c>
      <c r="AJ505">
        <v>505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ROW(Source!A494)</f>
        <v>494</v>
      </c>
      <c r="B506">
        <v>150197258</v>
      </c>
      <c r="C506">
        <v>150197247</v>
      </c>
      <c r="D506">
        <v>147297361</v>
      </c>
      <c r="E506">
        <v>1</v>
      </c>
      <c r="F506">
        <v>1</v>
      </c>
      <c r="G506">
        <v>35</v>
      </c>
      <c r="H506">
        <v>3</v>
      </c>
      <c r="I506" t="s">
        <v>748</v>
      </c>
      <c r="J506" t="s">
        <v>749</v>
      </c>
      <c r="K506" t="s">
        <v>750</v>
      </c>
      <c r="L506">
        <v>1327</v>
      </c>
      <c r="N506">
        <v>1005</v>
      </c>
      <c r="O506" t="s">
        <v>751</v>
      </c>
      <c r="P506" t="s">
        <v>751</v>
      </c>
      <c r="Q506">
        <v>1</v>
      </c>
      <c r="X506">
        <v>0.05</v>
      </c>
      <c r="Y506">
        <v>48.08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0.05</v>
      </c>
      <c r="AH506">
        <v>2</v>
      </c>
      <c r="AI506">
        <v>150197250</v>
      </c>
      <c r="AJ506">
        <v>506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ROW(Source!A494)</f>
        <v>494</v>
      </c>
      <c r="B507">
        <v>150197259</v>
      </c>
      <c r="C507">
        <v>150197247</v>
      </c>
      <c r="D507">
        <v>147297367</v>
      </c>
      <c r="E507">
        <v>1</v>
      </c>
      <c r="F507">
        <v>1</v>
      </c>
      <c r="G507">
        <v>35</v>
      </c>
      <c r="H507">
        <v>3</v>
      </c>
      <c r="I507" t="s">
        <v>752</v>
      </c>
      <c r="J507" t="s">
        <v>753</v>
      </c>
      <c r="K507" t="s">
        <v>754</v>
      </c>
      <c r="L507">
        <v>1346</v>
      </c>
      <c r="N507">
        <v>1009</v>
      </c>
      <c r="O507" t="s">
        <v>741</v>
      </c>
      <c r="P507" t="s">
        <v>741</v>
      </c>
      <c r="Q507">
        <v>1</v>
      </c>
      <c r="X507">
        <v>0.05</v>
      </c>
      <c r="Y507">
        <v>29.29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0.05</v>
      </c>
      <c r="AH507">
        <v>2</v>
      </c>
      <c r="AI507">
        <v>150197251</v>
      </c>
      <c r="AJ507">
        <v>507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ROW(Source!A495)</f>
        <v>495</v>
      </c>
      <c r="B508">
        <v>150197267</v>
      </c>
      <c r="C508">
        <v>150197260</v>
      </c>
      <c r="D508">
        <v>147282019</v>
      </c>
      <c r="E508">
        <v>35</v>
      </c>
      <c r="F508">
        <v>1</v>
      </c>
      <c r="G508">
        <v>35</v>
      </c>
      <c r="H508">
        <v>1</v>
      </c>
      <c r="I508" t="s">
        <v>727</v>
      </c>
      <c r="J508" t="s">
        <v>3</v>
      </c>
      <c r="K508" t="s">
        <v>728</v>
      </c>
      <c r="L508">
        <v>1191</v>
      </c>
      <c r="N508">
        <v>1013</v>
      </c>
      <c r="O508" t="s">
        <v>729</v>
      </c>
      <c r="P508" t="s">
        <v>729</v>
      </c>
      <c r="Q508">
        <v>1</v>
      </c>
      <c r="X508">
        <v>0.2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1</v>
      </c>
      <c r="AF508" t="s">
        <v>33</v>
      </c>
      <c r="AG508">
        <v>2.2000000000000002</v>
      </c>
      <c r="AH508">
        <v>2</v>
      </c>
      <c r="AI508">
        <v>150197261</v>
      </c>
      <c r="AJ508">
        <v>508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ROW(Source!A495)</f>
        <v>495</v>
      </c>
      <c r="B509">
        <v>150197268</v>
      </c>
      <c r="C509">
        <v>150197260</v>
      </c>
      <c r="D509">
        <v>147297361</v>
      </c>
      <c r="E509">
        <v>1</v>
      </c>
      <c r="F509">
        <v>1</v>
      </c>
      <c r="G509">
        <v>35</v>
      </c>
      <c r="H509">
        <v>3</v>
      </c>
      <c r="I509" t="s">
        <v>748</v>
      </c>
      <c r="J509" t="s">
        <v>749</v>
      </c>
      <c r="K509" t="s">
        <v>750</v>
      </c>
      <c r="L509">
        <v>1327</v>
      </c>
      <c r="N509">
        <v>1005</v>
      </c>
      <c r="O509" t="s">
        <v>751</v>
      </c>
      <c r="P509" t="s">
        <v>751</v>
      </c>
      <c r="Q509">
        <v>1</v>
      </c>
      <c r="X509">
        <v>0.1</v>
      </c>
      <c r="Y509">
        <v>48.08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33</v>
      </c>
      <c r="AG509">
        <v>1.1000000000000001</v>
      </c>
      <c r="AH509">
        <v>2</v>
      </c>
      <c r="AI509">
        <v>150197262</v>
      </c>
      <c r="AJ509">
        <v>509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ROW(Source!A495)</f>
        <v>495</v>
      </c>
      <c r="B510">
        <v>150197269</v>
      </c>
      <c r="C510">
        <v>150197260</v>
      </c>
      <c r="D510">
        <v>147297367</v>
      </c>
      <c r="E510">
        <v>1</v>
      </c>
      <c r="F510">
        <v>1</v>
      </c>
      <c r="G510">
        <v>35</v>
      </c>
      <c r="H510">
        <v>3</v>
      </c>
      <c r="I510" t="s">
        <v>752</v>
      </c>
      <c r="J510" t="s">
        <v>753</v>
      </c>
      <c r="K510" t="s">
        <v>754</v>
      </c>
      <c r="L510">
        <v>1346</v>
      </c>
      <c r="N510">
        <v>1009</v>
      </c>
      <c r="O510" t="s">
        <v>741</v>
      </c>
      <c r="P510" t="s">
        <v>741</v>
      </c>
      <c r="Q510">
        <v>1</v>
      </c>
      <c r="X510">
        <v>0.1</v>
      </c>
      <c r="Y510">
        <v>29.29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33</v>
      </c>
      <c r="AG510">
        <v>1.1000000000000001</v>
      </c>
      <c r="AH510">
        <v>2</v>
      </c>
      <c r="AI510">
        <v>150197263</v>
      </c>
      <c r="AJ510">
        <v>510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ROW(Source!A496)</f>
        <v>496</v>
      </c>
      <c r="B511">
        <v>150197277</v>
      </c>
      <c r="C511">
        <v>150197270</v>
      </c>
      <c r="D511">
        <v>147282019</v>
      </c>
      <c r="E511">
        <v>35</v>
      </c>
      <c r="F511">
        <v>1</v>
      </c>
      <c r="G511">
        <v>35</v>
      </c>
      <c r="H511">
        <v>1</v>
      </c>
      <c r="I511" t="s">
        <v>727</v>
      </c>
      <c r="J511" t="s">
        <v>3</v>
      </c>
      <c r="K511" t="s">
        <v>728</v>
      </c>
      <c r="L511">
        <v>1191</v>
      </c>
      <c r="N511">
        <v>1013</v>
      </c>
      <c r="O511" t="s">
        <v>729</v>
      </c>
      <c r="P511" t="s">
        <v>729</v>
      </c>
      <c r="Q511">
        <v>1</v>
      </c>
      <c r="X511">
        <v>0.26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1</v>
      </c>
      <c r="AF511" t="s">
        <v>3</v>
      </c>
      <c r="AG511">
        <v>0.26</v>
      </c>
      <c r="AH511">
        <v>2</v>
      </c>
      <c r="AI511">
        <v>150197271</v>
      </c>
      <c r="AJ511">
        <v>511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ROW(Source!A496)</f>
        <v>496</v>
      </c>
      <c r="B512">
        <v>150197278</v>
      </c>
      <c r="C512">
        <v>150197270</v>
      </c>
      <c r="D512">
        <v>147297367</v>
      </c>
      <c r="E512">
        <v>1</v>
      </c>
      <c r="F512">
        <v>1</v>
      </c>
      <c r="G512">
        <v>35</v>
      </c>
      <c r="H512">
        <v>3</v>
      </c>
      <c r="I512" t="s">
        <v>752</v>
      </c>
      <c r="J512" t="s">
        <v>753</v>
      </c>
      <c r="K512" t="s">
        <v>754</v>
      </c>
      <c r="L512">
        <v>1346</v>
      </c>
      <c r="N512">
        <v>1009</v>
      </c>
      <c r="O512" t="s">
        <v>741</v>
      </c>
      <c r="P512" t="s">
        <v>741</v>
      </c>
      <c r="Q512">
        <v>1</v>
      </c>
      <c r="X512">
        <v>1E-3</v>
      </c>
      <c r="Y512">
        <v>29.29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3</v>
      </c>
      <c r="AG512">
        <v>1E-3</v>
      </c>
      <c r="AH512">
        <v>2</v>
      </c>
      <c r="AI512">
        <v>150197272</v>
      </c>
      <c r="AJ512">
        <v>512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ROW(Source!A496)</f>
        <v>496</v>
      </c>
      <c r="B513">
        <v>150197279</v>
      </c>
      <c r="C513">
        <v>150197270</v>
      </c>
      <c r="D513">
        <v>147295794</v>
      </c>
      <c r="E513">
        <v>1</v>
      </c>
      <c r="F513">
        <v>1</v>
      </c>
      <c r="G513">
        <v>35</v>
      </c>
      <c r="H513">
        <v>3</v>
      </c>
      <c r="I513" t="s">
        <v>755</v>
      </c>
      <c r="J513" t="s">
        <v>756</v>
      </c>
      <c r="K513" t="s">
        <v>757</v>
      </c>
      <c r="L513">
        <v>1296</v>
      </c>
      <c r="N513">
        <v>1002</v>
      </c>
      <c r="O513" t="s">
        <v>758</v>
      </c>
      <c r="P513" t="s">
        <v>758</v>
      </c>
      <c r="Q513">
        <v>1</v>
      </c>
      <c r="X513">
        <v>1E-3</v>
      </c>
      <c r="Y513">
        <v>13856.59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1E-3</v>
      </c>
      <c r="AH513">
        <v>2</v>
      </c>
      <c r="AI513">
        <v>150197273</v>
      </c>
      <c r="AJ513">
        <v>513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ROW(Source!A532)</f>
        <v>532</v>
      </c>
      <c r="B514">
        <v>150197287</v>
      </c>
      <c r="C514">
        <v>150197280</v>
      </c>
      <c r="D514">
        <v>147282019</v>
      </c>
      <c r="E514">
        <v>35</v>
      </c>
      <c r="F514">
        <v>1</v>
      </c>
      <c r="G514">
        <v>35</v>
      </c>
      <c r="H514">
        <v>1</v>
      </c>
      <c r="I514" t="s">
        <v>727</v>
      </c>
      <c r="J514" t="s">
        <v>3</v>
      </c>
      <c r="K514" t="s">
        <v>728</v>
      </c>
      <c r="L514">
        <v>1191</v>
      </c>
      <c r="N514">
        <v>1013</v>
      </c>
      <c r="O514" t="s">
        <v>729</v>
      </c>
      <c r="P514" t="s">
        <v>729</v>
      </c>
      <c r="Q514">
        <v>1</v>
      </c>
      <c r="X514">
        <v>0.28000000000000003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1</v>
      </c>
      <c r="AF514" t="s">
        <v>3</v>
      </c>
      <c r="AG514">
        <v>0.28000000000000003</v>
      </c>
      <c r="AH514">
        <v>2</v>
      </c>
      <c r="AI514">
        <v>150197281</v>
      </c>
      <c r="AJ514">
        <v>514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ROW(Source!A532)</f>
        <v>532</v>
      </c>
      <c r="B515">
        <v>150197288</v>
      </c>
      <c r="C515">
        <v>150197280</v>
      </c>
      <c r="D515">
        <v>147297367</v>
      </c>
      <c r="E515">
        <v>1</v>
      </c>
      <c r="F515">
        <v>1</v>
      </c>
      <c r="G515">
        <v>35</v>
      </c>
      <c r="H515">
        <v>3</v>
      </c>
      <c r="I515" t="s">
        <v>752</v>
      </c>
      <c r="J515" t="s">
        <v>753</v>
      </c>
      <c r="K515" t="s">
        <v>754</v>
      </c>
      <c r="L515">
        <v>1346</v>
      </c>
      <c r="N515">
        <v>1009</v>
      </c>
      <c r="O515" t="s">
        <v>741</v>
      </c>
      <c r="P515" t="s">
        <v>741</v>
      </c>
      <c r="Q515">
        <v>1</v>
      </c>
      <c r="X515">
        <v>0.01</v>
      </c>
      <c r="Y515">
        <v>29.29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0.01</v>
      </c>
      <c r="AH515">
        <v>2</v>
      </c>
      <c r="AI515">
        <v>150197282</v>
      </c>
      <c r="AJ515">
        <v>515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ROW(Source!A532)</f>
        <v>532</v>
      </c>
      <c r="B516">
        <v>150197289</v>
      </c>
      <c r="C516">
        <v>150197280</v>
      </c>
      <c r="D516">
        <v>147295794</v>
      </c>
      <c r="E516">
        <v>1</v>
      </c>
      <c r="F516">
        <v>1</v>
      </c>
      <c r="G516">
        <v>35</v>
      </c>
      <c r="H516">
        <v>3</v>
      </c>
      <c r="I516" t="s">
        <v>755</v>
      </c>
      <c r="J516" t="s">
        <v>756</v>
      </c>
      <c r="K516" t="s">
        <v>757</v>
      </c>
      <c r="L516">
        <v>1296</v>
      </c>
      <c r="N516">
        <v>1002</v>
      </c>
      <c r="O516" t="s">
        <v>758</v>
      </c>
      <c r="P516" t="s">
        <v>758</v>
      </c>
      <c r="Q516">
        <v>1</v>
      </c>
      <c r="X516">
        <v>5.0000000000000001E-3</v>
      </c>
      <c r="Y516">
        <v>13856.59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</v>
      </c>
      <c r="AG516">
        <v>5.0000000000000001E-3</v>
      </c>
      <c r="AH516">
        <v>2</v>
      </c>
      <c r="AI516">
        <v>150197283</v>
      </c>
      <c r="AJ516">
        <v>516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ROW(Source!A533)</f>
        <v>533</v>
      </c>
      <c r="B517">
        <v>150197295</v>
      </c>
      <c r="C517">
        <v>150197290</v>
      </c>
      <c r="D517">
        <v>147282019</v>
      </c>
      <c r="E517">
        <v>35</v>
      </c>
      <c r="F517">
        <v>1</v>
      </c>
      <c r="G517">
        <v>35</v>
      </c>
      <c r="H517">
        <v>1</v>
      </c>
      <c r="I517" t="s">
        <v>727</v>
      </c>
      <c r="J517" t="s">
        <v>3</v>
      </c>
      <c r="K517" t="s">
        <v>728</v>
      </c>
      <c r="L517">
        <v>1191</v>
      </c>
      <c r="N517">
        <v>1013</v>
      </c>
      <c r="O517" t="s">
        <v>729</v>
      </c>
      <c r="P517" t="s">
        <v>729</v>
      </c>
      <c r="Q517">
        <v>1</v>
      </c>
      <c r="X517">
        <v>0.2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1</v>
      </c>
      <c r="AF517" t="s">
        <v>163</v>
      </c>
      <c r="AG517">
        <v>2.4000000000000004</v>
      </c>
      <c r="AH517">
        <v>2</v>
      </c>
      <c r="AI517">
        <v>150197291</v>
      </c>
      <c r="AJ517">
        <v>517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ROW(Source!A533)</f>
        <v>533</v>
      </c>
      <c r="B518">
        <v>150197296</v>
      </c>
      <c r="C518">
        <v>150197290</v>
      </c>
      <c r="D518">
        <v>147297367</v>
      </c>
      <c r="E518">
        <v>1</v>
      </c>
      <c r="F518">
        <v>1</v>
      </c>
      <c r="G518">
        <v>35</v>
      </c>
      <c r="H518">
        <v>3</v>
      </c>
      <c r="I518" t="s">
        <v>752</v>
      </c>
      <c r="J518" t="s">
        <v>753</v>
      </c>
      <c r="K518" t="s">
        <v>754</v>
      </c>
      <c r="L518">
        <v>1346</v>
      </c>
      <c r="N518">
        <v>1009</v>
      </c>
      <c r="O518" t="s">
        <v>741</v>
      </c>
      <c r="P518" t="s">
        <v>741</v>
      </c>
      <c r="Q518">
        <v>1</v>
      </c>
      <c r="X518">
        <v>0.01</v>
      </c>
      <c r="Y518">
        <v>29.29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163</v>
      </c>
      <c r="AG518">
        <v>0.12</v>
      </c>
      <c r="AH518">
        <v>2</v>
      </c>
      <c r="AI518">
        <v>150197292</v>
      </c>
      <c r="AJ518">
        <v>518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ROW(Source!A534)</f>
        <v>534</v>
      </c>
      <c r="B519">
        <v>150197302</v>
      </c>
      <c r="C519">
        <v>150197297</v>
      </c>
      <c r="D519">
        <v>147282019</v>
      </c>
      <c r="E519">
        <v>35</v>
      </c>
      <c r="F519">
        <v>1</v>
      </c>
      <c r="G519">
        <v>35</v>
      </c>
      <c r="H519">
        <v>1</v>
      </c>
      <c r="I519" t="s">
        <v>727</v>
      </c>
      <c r="J519" t="s">
        <v>3</v>
      </c>
      <c r="K519" t="s">
        <v>728</v>
      </c>
      <c r="L519">
        <v>1191</v>
      </c>
      <c r="N519">
        <v>1013</v>
      </c>
      <c r="O519" t="s">
        <v>729</v>
      </c>
      <c r="P519" t="s">
        <v>729</v>
      </c>
      <c r="Q519">
        <v>1</v>
      </c>
      <c r="X519">
        <v>0.85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1</v>
      </c>
      <c r="AF519" t="s">
        <v>163</v>
      </c>
      <c r="AG519">
        <v>10.199999999999999</v>
      </c>
      <c r="AH519">
        <v>2</v>
      </c>
      <c r="AI519">
        <v>150197298</v>
      </c>
      <c r="AJ519">
        <v>519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ROW(Source!A534)</f>
        <v>534</v>
      </c>
      <c r="B520">
        <v>150197303</v>
      </c>
      <c r="C520">
        <v>150197297</v>
      </c>
      <c r="D520">
        <v>147297367</v>
      </c>
      <c r="E520">
        <v>1</v>
      </c>
      <c r="F520">
        <v>1</v>
      </c>
      <c r="G520">
        <v>35</v>
      </c>
      <c r="H520">
        <v>3</v>
      </c>
      <c r="I520" t="s">
        <v>752</v>
      </c>
      <c r="J520" t="s">
        <v>753</v>
      </c>
      <c r="K520" t="s">
        <v>754</v>
      </c>
      <c r="L520">
        <v>1346</v>
      </c>
      <c r="N520">
        <v>1009</v>
      </c>
      <c r="O520" t="s">
        <v>741</v>
      </c>
      <c r="P520" t="s">
        <v>741</v>
      </c>
      <c r="Q520">
        <v>1</v>
      </c>
      <c r="X520">
        <v>0.05</v>
      </c>
      <c r="Y520">
        <v>29.29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163</v>
      </c>
      <c r="AG520">
        <v>0.60000000000000009</v>
      </c>
      <c r="AH520">
        <v>2</v>
      </c>
      <c r="AI520">
        <v>150197299</v>
      </c>
      <c r="AJ520">
        <v>520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ROW(Source!A535)</f>
        <v>535</v>
      </c>
      <c r="B521">
        <v>150197309</v>
      </c>
      <c r="C521">
        <v>150197304</v>
      </c>
      <c r="D521">
        <v>147282019</v>
      </c>
      <c r="E521">
        <v>35</v>
      </c>
      <c r="F521">
        <v>1</v>
      </c>
      <c r="G521">
        <v>35</v>
      </c>
      <c r="H521">
        <v>1</v>
      </c>
      <c r="I521" t="s">
        <v>727</v>
      </c>
      <c r="J521" t="s">
        <v>3</v>
      </c>
      <c r="K521" t="s">
        <v>728</v>
      </c>
      <c r="L521">
        <v>1191</v>
      </c>
      <c r="N521">
        <v>1013</v>
      </c>
      <c r="O521" t="s">
        <v>729</v>
      </c>
      <c r="P521" t="s">
        <v>729</v>
      </c>
      <c r="Q521">
        <v>1</v>
      </c>
      <c r="X521">
        <v>0.75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1</v>
      </c>
      <c r="AF521" t="s">
        <v>163</v>
      </c>
      <c r="AG521">
        <v>9</v>
      </c>
      <c r="AH521">
        <v>2</v>
      </c>
      <c r="AI521">
        <v>150197305</v>
      </c>
      <c r="AJ521">
        <v>521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ROW(Source!A535)</f>
        <v>535</v>
      </c>
      <c r="B522">
        <v>150197310</v>
      </c>
      <c r="C522">
        <v>150197304</v>
      </c>
      <c r="D522">
        <v>147297367</v>
      </c>
      <c r="E522">
        <v>1</v>
      </c>
      <c r="F522">
        <v>1</v>
      </c>
      <c r="G522">
        <v>35</v>
      </c>
      <c r="H522">
        <v>3</v>
      </c>
      <c r="I522" t="s">
        <v>752</v>
      </c>
      <c r="J522" t="s">
        <v>753</v>
      </c>
      <c r="K522" t="s">
        <v>754</v>
      </c>
      <c r="L522">
        <v>1346</v>
      </c>
      <c r="N522">
        <v>1009</v>
      </c>
      <c r="O522" t="s">
        <v>741</v>
      </c>
      <c r="P522" t="s">
        <v>741</v>
      </c>
      <c r="Q522">
        <v>1</v>
      </c>
      <c r="X522">
        <v>0.03</v>
      </c>
      <c r="Y522">
        <v>29.29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163</v>
      </c>
      <c r="AG522">
        <v>0.36</v>
      </c>
      <c r="AH522">
        <v>2</v>
      </c>
      <c r="AI522">
        <v>150197306</v>
      </c>
      <c r="AJ522">
        <v>522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ROW(Source!A536)</f>
        <v>536</v>
      </c>
      <c r="B523">
        <v>150197318</v>
      </c>
      <c r="C523">
        <v>150197311</v>
      </c>
      <c r="D523">
        <v>147282019</v>
      </c>
      <c r="E523">
        <v>35</v>
      </c>
      <c r="F523">
        <v>1</v>
      </c>
      <c r="G523">
        <v>35</v>
      </c>
      <c r="H523">
        <v>1</v>
      </c>
      <c r="I523" t="s">
        <v>727</v>
      </c>
      <c r="J523" t="s">
        <v>3</v>
      </c>
      <c r="K523" t="s">
        <v>728</v>
      </c>
      <c r="L523">
        <v>1191</v>
      </c>
      <c r="N523">
        <v>1013</v>
      </c>
      <c r="O523" t="s">
        <v>729</v>
      </c>
      <c r="P523" t="s">
        <v>729</v>
      </c>
      <c r="Q523">
        <v>1</v>
      </c>
      <c r="X523">
        <v>0.36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1</v>
      </c>
      <c r="AF523" t="s">
        <v>3</v>
      </c>
      <c r="AG523">
        <v>0.36</v>
      </c>
      <c r="AH523">
        <v>2</v>
      </c>
      <c r="AI523">
        <v>150197312</v>
      </c>
      <c r="AJ523">
        <v>523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ROW(Source!A536)</f>
        <v>536</v>
      </c>
      <c r="B524">
        <v>150197319</v>
      </c>
      <c r="C524">
        <v>150197311</v>
      </c>
      <c r="D524">
        <v>147297367</v>
      </c>
      <c r="E524">
        <v>1</v>
      </c>
      <c r="F524">
        <v>1</v>
      </c>
      <c r="G524">
        <v>35</v>
      </c>
      <c r="H524">
        <v>3</v>
      </c>
      <c r="I524" t="s">
        <v>752</v>
      </c>
      <c r="J524" t="s">
        <v>753</v>
      </c>
      <c r="K524" t="s">
        <v>754</v>
      </c>
      <c r="L524">
        <v>1346</v>
      </c>
      <c r="N524">
        <v>1009</v>
      </c>
      <c r="O524" t="s">
        <v>741</v>
      </c>
      <c r="P524" t="s">
        <v>741</v>
      </c>
      <c r="Q524">
        <v>1</v>
      </c>
      <c r="X524">
        <v>1E-3</v>
      </c>
      <c r="Y524">
        <v>29.29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1E-3</v>
      </c>
      <c r="AH524">
        <v>2</v>
      </c>
      <c r="AI524">
        <v>150197313</v>
      </c>
      <c r="AJ524">
        <v>524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ROW(Source!A536)</f>
        <v>536</v>
      </c>
      <c r="B525">
        <v>150197320</v>
      </c>
      <c r="C525">
        <v>150197311</v>
      </c>
      <c r="D525">
        <v>147295794</v>
      </c>
      <c r="E525">
        <v>1</v>
      </c>
      <c r="F525">
        <v>1</v>
      </c>
      <c r="G525">
        <v>35</v>
      </c>
      <c r="H525">
        <v>3</v>
      </c>
      <c r="I525" t="s">
        <v>755</v>
      </c>
      <c r="J525" t="s">
        <v>756</v>
      </c>
      <c r="K525" t="s">
        <v>757</v>
      </c>
      <c r="L525">
        <v>1296</v>
      </c>
      <c r="N525">
        <v>1002</v>
      </c>
      <c r="O525" t="s">
        <v>758</v>
      </c>
      <c r="P525" t="s">
        <v>758</v>
      </c>
      <c r="Q525">
        <v>1</v>
      </c>
      <c r="X525">
        <v>2E-3</v>
      </c>
      <c r="Y525">
        <v>13856.59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2E-3</v>
      </c>
      <c r="AH525">
        <v>2</v>
      </c>
      <c r="AI525">
        <v>150197314</v>
      </c>
      <c r="AJ525">
        <v>525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ROW(Source!A537)</f>
        <v>537</v>
      </c>
      <c r="B526">
        <v>150197330</v>
      </c>
      <c r="C526">
        <v>150197321</v>
      </c>
      <c r="D526">
        <v>147282019</v>
      </c>
      <c r="E526">
        <v>35</v>
      </c>
      <c r="F526">
        <v>1</v>
      </c>
      <c r="G526">
        <v>35</v>
      </c>
      <c r="H526">
        <v>1</v>
      </c>
      <c r="I526" t="s">
        <v>727</v>
      </c>
      <c r="J526" t="s">
        <v>3</v>
      </c>
      <c r="K526" t="s">
        <v>728</v>
      </c>
      <c r="L526">
        <v>1191</v>
      </c>
      <c r="N526">
        <v>1013</v>
      </c>
      <c r="O526" t="s">
        <v>729</v>
      </c>
      <c r="P526" t="s">
        <v>729</v>
      </c>
      <c r="Q526">
        <v>1</v>
      </c>
      <c r="X526">
        <v>0.72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1</v>
      </c>
      <c r="AF526" t="s">
        <v>3</v>
      </c>
      <c r="AG526">
        <v>0.72</v>
      </c>
      <c r="AH526">
        <v>2</v>
      </c>
      <c r="AI526">
        <v>150197322</v>
      </c>
      <c r="AJ526">
        <v>526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ROW(Source!A537)</f>
        <v>537</v>
      </c>
      <c r="B527">
        <v>150197331</v>
      </c>
      <c r="C527">
        <v>150197321</v>
      </c>
      <c r="D527">
        <v>147297319</v>
      </c>
      <c r="E527">
        <v>1</v>
      </c>
      <c r="F527">
        <v>1</v>
      </c>
      <c r="G527">
        <v>35</v>
      </c>
      <c r="H527">
        <v>3</v>
      </c>
      <c r="I527" t="s">
        <v>738</v>
      </c>
      <c r="J527" t="s">
        <v>739</v>
      </c>
      <c r="K527" t="s">
        <v>740</v>
      </c>
      <c r="L527">
        <v>1346</v>
      </c>
      <c r="N527">
        <v>1009</v>
      </c>
      <c r="O527" t="s">
        <v>741</v>
      </c>
      <c r="P527" t="s">
        <v>741</v>
      </c>
      <c r="Q527">
        <v>1</v>
      </c>
      <c r="X527">
        <v>5.0000000000000001E-4</v>
      </c>
      <c r="Y527">
        <v>412.97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5.0000000000000001E-4</v>
      </c>
      <c r="AH527">
        <v>2</v>
      </c>
      <c r="AI527">
        <v>150197323</v>
      </c>
      <c r="AJ527">
        <v>527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ROW(Source!A537)</f>
        <v>537</v>
      </c>
      <c r="B528">
        <v>150197332</v>
      </c>
      <c r="C528">
        <v>150197321</v>
      </c>
      <c r="D528">
        <v>147297361</v>
      </c>
      <c r="E528">
        <v>1</v>
      </c>
      <c r="F528">
        <v>1</v>
      </c>
      <c r="G528">
        <v>35</v>
      </c>
      <c r="H528">
        <v>3</v>
      </c>
      <c r="I528" t="s">
        <v>748</v>
      </c>
      <c r="J528" t="s">
        <v>749</v>
      </c>
      <c r="K528" t="s">
        <v>750</v>
      </c>
      <c r="L528">
        <v>1327</v>
      </c>
      <c r="N528">
        <v>1005</v>
      </c>
      <c r="O528" t="s">
        <v>751</v>
      </c>
      <c r="P528" t="s">
        <v>751</v>
      </c>
      <c r="Q528">
        <v>1</v>
      </c>
      <c r="X528">
        <v>0.05</v>
      </c>
      <c r="Y528">
        <v>48.08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0.05</v>
      </c>
      <c r="AH528">
        <v>2</v>
      </c>
      <c r="AI528">
        <v>150197324</v>
      </c>
      <c r="AJ528">
        <v>528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ROW(Source!A537)</f>
        <v>537</v>
      </c>
      <c r="B529">
        <v>150197333</v>
      </c>
      <c r="C529">
        <v>150197321</v>
      </c>
      <c r="D529">
        <v>147297367</v>
      </c>
      <c r="E529">
        <v>1</v>
      </c>
      <c r="F529">
        <v>1</v>
      </c>
      <c r="G529">
        <v>35</v>
      </c>
      <c r="H529">
        <v>3</v>
      </c>
      <c r="I529" t="s">
        <v>752</v>
      </c>
      <c r="J529" t="s">
        <v>753</v>
      </c>
      <c r="K529" t="s">
        <v>754</v>
      </c>
      <c r="L529">
        <v>1346</v>
      </c>
      <c r="N529">
        <v>1009</v>
      </c>
      <c r="O529" t="s">
        <v>741</v>
      </c>
      <c r="P529" t="s">
        <v>741</v>
      </c>
      <c r="Q529">
        <v>1</v>
      </c>
      <c r="X529">
        <v>0.05</v>
      </c>
      <c r="Y529">
        <v>29.29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0.05</v>
      </c>
      <c r="AH529">
        <v>2</v>
      </c>
      <c r="AI529">
        <v>150197325</v>
      </c>
      <c r="AJ529">
        <v>529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ROW(Source!A538)</f>
        <v>538</v>
      </c>
      <c r="B530">
        <v>150197338</v>
      </c>
      <c r="C530">
        <v>150197334</v>
      </c>
      <c r="D530">
        <v>147282019</v>
      </c>
      <c r="E530">
        <v>35</v>
      </c>
      <c r="F530">
        <v>1</v>
      </c>
      <c r="G530">
        <v>35</v>
      </c>
      <c r="H530">
        <v>1</v>
      </c>
      <c r="I530" t="s">
        <v>727</v>
      </c>
      <c r="J530" t="s">
        <v>3</v>
      </c>
      <c r="K530" t="s">
        <v>728</v>
      </c>
      <c r="L530">
        <v>1191</v>
      </c>
      <c r="N530">
        <v>1013</v>
      </c>
      <c r="O530" t="s">
        <v>729</v>
      </c>
      <c r="P530" t="s">
        <v>729</v>
      </c>
      <c r="Q530">
        <v>1</v>
      </c>
      <c r="X530">
        <v>0.2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1</v>
      </c>
      <c r="AF530" t="s">
        <v>33</v>
      </c>
      <c r="AG530">
        <v>2.2000000000000002</v>
      </c>
      <c r="AH530">
        <v>2</v>
      </c>
      <c r="AI530">
        <v>150197335</v>
      </c>
      <c r="AJ530">
        <v>530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ROW(Source!A538)</f>
        <v>538</v>
      </c>
      <c r="B531">
        <v>150197339</v>
      </c>
      <c r="C531">
        <v>150197334</v>
      </c>
      <c r="D531">
        <v>147297361</v>
      </c>
      <c r="E531">
        <v>1</v>
      </c>
      <c r="F531">
        <v>1</v>
      </c>
      <c r="G531">
        <v>35</v>
      </c>
      <c r="H531">
        <v>3</v>
      </c>
      <c r="I531" t="s">
        <v>748</v>
      </c>
      <c r="J531" t="s">
        <v>749</v>
      </c>
      <c r="K531" t="s">
        <v>750</v>
      </c>
      <c r="L531">
        <v>1327</v>
      </c>
      <c r="N531">
        <v>1005</v>
      </c>
      <c r="O531" t="s">
        <v>751</v>
      </c>
      <c r="P531" t="s">
        <v>751</v>
      </c>
      <c r="Q531">
        <v>1</v>
      </c>
      <c r="X531">
        <v>0.1</v>
      </c>
      <c r="Y531">
        <v>48.08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33</v>
      </c>
      <c r="AG531">
        <v>1.1000000000000001</v>
      </c>
      <c r="AH531">
        <v>2</v>
      </c>
      <c r="AI531">
        <v>150197336</v>
      </c>
      <c r="AJ531">
        <v>531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ROW(Source!A538)</f>
        <v>538</v>
      </c>
      <c r="B532">
        <v>150197340</v>
      </c>
      <c r="C532">
        <v>150197334</v>
      </c>
      <c r="D532">
        <v>147297367</v>
      </c>
      <c r="E532">
        <v>1</v>
      </c>
      <c r="F532">
        <v>1</v>
      </c>
      <c r="G532">
        <v>35</v>
      </c>
      <c r="H532">
        <v>3</v>
      </c>
      <c r="I532" t="s">
        <v>752</v>
      </c>
      <c r="J532" t="s">
        <v>753</v>
      </c>
      <c r="K532" t="s">
        <v>754</v>
      </c>
      <c r="L532">
        <v>1346</v>
      </c>
      <c r="N532">
        <v>1009</v>
      </c>
      <c r="O532" t="s">
        <v>741</v>
      </c>
      <c r="P532" t="s">
        <v>741</v>
      </c>
      <c r="Q532">
        <v>1</v>
      </c>
      <c r="X532">
        <v>0.1</v>
      </c>
      <c r="Y532">
        <v>29.29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33</v>
      </c>
      <c r="AG532">
        <v>1.1000000000000001</v>
      </c>
      <c r="AH532">
        <v>2</v>
      </c>
      <c r="AI532">
        <v>150197337</v>
      </c>
      <c r="AJ532">
        <v>532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ROW(Source!A539)</f>
        <v>539</v>
      </c>
      <c r="B533">
        <v>150197350</v>
      </c>
      <c r="C533">
        <v>150197341</v>
      </c>
      <c r="D533">
        <v>147282019</v>
      </c>
      <c r="E533">
        <v>35</v>
      </c>
      <c r="F533">
        <v>1</v>
      </c>
      <c r="G533">
        <v>35</v>
      </c>
      <c r="H533">
        <v>1</v>
      </c>
      <c r="I533" t="s">
        <v>727</v>
      </c>
      <c r="J533" t="s">
        <v>3</v>
      </c>
      <c r="K533" t="s">
        <v>728</v>
      </c>
      <c r="L533">
        <v>1191</v>
      </c>
      <c r="N533">
        <v>1013</v>
      </c>
      <c r="O533" t="s">
        <v>729</v>
      </c>
      <c r="P533" t="s">
        <v>729</v>
      </c>
      <c r="Q533">
        <v>1</v>
      </c>
      <c r="X533">
        <v>0.16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1</v>
      </c>
      <c r="AF533" t="s">
        <v>22</v>
      </c>
      <c r="AG533">
        <v>0.11199999999999999</v>
      </c>
      <c r="AH533">
        <v>2</v>
      </c>
      <c r="AI533">
        <v>150197342</v>
      </c>
      <c r="AJ533">
        <v>533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ROW(Source!A539)</f>
        <v>539</v>
      </c>
      <c r="B534">
        <v>150197351</v>
      </c>
      <c r="C534">
        <v>150197341</v>
      </c>
      <c r="D534">
        <v>147295400</v>
      </c>
      <c r="E534">
        <v>1</v>
      </c>
      <c r="F534">
        <v>1</v>
      </c>
      <c r="G534">
        <v>35</v>
      </c>
      <c r="H534">
        <v>2</v>
      </c>
      <c r="I534" t="s">
        <v>730</v>
      </c>
      <c r="J534" t="s">
        <v>731</v>
      </c>
      <c r="K534" t="s">
        <v>732</v>
      </c>
      <c r="L534">
        <v>1368</v>
      </c>
      <c r="N534">
        <v>1011</v>
      </c>
      <c r="O534" t="s">
        <v>733</v>
      </c>
      <c r="P534" t="s">
        <v>733</v>
      </c>
      <c r="Q534">
        <v>1</v>
      </c>
      <c r="X534">
        <v>0.02</v>
      </c>
      <c r="Y534">
        <v>0</v>
      </c>
      <c r="Z534">
        <v>789.86</v>
      </c>
      <c r="AA534">
        <v>515.51</v>
      </c>
      <c r="AB534">
        <v>0</v>
      </c>
      <c r="AC534">
        <v>0</v>
      </c>
      <c r="AD534">
        <v>1</v>
      </c>
      <c r="AE534">
        <v>0</v>
      </c>
      <c r="AF534" t="s">
        <v>22</v>
      </c>
      <c r="AG534">
        <v>1.3999999999999999E-2</v>
      </c>
      <c r="AH534">
        <v>2</v>
      </c>
      <c r="AI534">
        <v>150197343</v>
      </c>
      <c r="AJ534">
        <v>534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ROW(Source!A539)</f>
        <v>539</v>
      </c>
      <c r="B535">
        <v>150197352</v>
      </c>
      <c r="C535">
        <v>150197341</v>
      </c>
      <c r="D535">
        <v>147297319</v>
      </c>
      <c r="E535">
        <v>1</v>
      </c>
      <c r="F535">
        <v>1</v>
      </c>
      <c r="G535">
        <v>35</v>
      </c>
      <c r="H535">
        <v>3</v>
      </c>
      <c r="I535" t="s">
        <v>738</v>
      </c>
      <c r="J535" t="s">
        <v>739</v>
      </c>
      <c r="K535" t="s">
        <v>740</v>
      </c>
      <c r="L535">
        <v>1346</v>
      </c>
      <c r="N535">
        <v>1009</v>
      </c>
      <c r="O535" t="s">
        <v>741</v>
      </c>
      <c r="P535" t="s">
        <v>741</v>
      </c>
      <c r="Q535">
        <v>1</v>
      </c>
      <c r="X535">
        <v>2.0000000000000002E-5</v>
      </c>
      <c r="Y535">
        <v>412.97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21</v>
      </c>
      <c r="AG535">
        <v>2.0000000000000002E-5</v>
      </c>
      <c r="AH535">
        <v>2</v>
      </c>
      <c r="AI535">
        <v>150197344</v>
      </c>
      <c r="AJ535">
        <v>535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ROW(Source!A539)</f>
        <v>539</v>
      </c>
      <c r="B536">
        <v>150197353</v>
      </c>
      <c r="C536">
        <v>150197341</v>
      </c>
      <c r="D536">
        <v>147297361</v>
      </c>
      <c r="E536">
        <v>1</v>
      </c>
      <c r="F536">
        <v>1</v>
      </c>
      <c r="G536">
        <v>35</v>
      </c>
      <c r="H536">
        <v>3</v>
      </c>
      <c r="I536" t="s">
        <v>748</v>
      </c>
      <c r="J536" t="s">
        <v>749</v>
      </c>
      <c r="K536" t="s">
        <v>750</v>
      </c>
      <c r="L536">
        <v>1327</v>
      </c>
      <c r="N536">
        <v>1005</v>
      </c>
      <c r="O536" t="s">
        <v>751</v>
      </c>
      <c r="P536" t="s">
        <v>751</v>
      </c>
      <c r="Q536">
        <v>1</v>
      </c>
      <c r="X536">
        <v>0.01</v>
      </c>
      <c r="Y536">
        <v>48.08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21</v>
      </c>
      <c r="AG536">
        <v>0.01</v>
      </c>
      <c r="AH536">
        <v>2</v>
      </c>
      <c r="AI536">
        <v>150197345</v>
      </c>
      <c r="AJ536">
        <v>536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ROW(Source!A540)</f>
        <v>540</v>
      </c>
      <c r="B537">
        <v>150197363</v>
      </c>
      <c r="C537">
        <v>150197354</v>
      </c>
      <c r="D537">
        <v>147282019</v>
      </c>
      <c r="E537">
        <v>35</v>
      </c>
      <c r="F537">
        <v>1</v>
      </c>
      <c r="G537">
        <v>35</v>
      </c>
      <c r="H537">
        <v>1</v>
      </c>
      <c r="I537" t="s">
        <v>727</v>
      </c>
      <c r="J537" t="s">
        <v>3</v>
      </c>
      <c r="K537" t="s">
        <v>728</v>
      </c>
      <c r="L537">
        <v>1191</v>
      </c>
      <c r="N537">
        <v>1013</v>
      </c>
      <c r="O537" t="s">
        <v>729</v>
      </c>
      <c r="P537" t="s">
        <v>729</v>
      </c>
      <c r="Q537">
        <v>1</v>
      </c>
      <c r="X537">
        <v>0.04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1</v>
      </c>
      <c r="AF537" t="s">
        <v>32</v>
      </c>
      <c r="AG537">
        <v>0.32999999999999996</v>
      </c>
      <c r="AH537">
        <v>2</v>
      </c>
      <c r="AI537">
        <v>150197355</v>
      </c>
      <c r="AJ537">
        <v>537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ROW(Source!A540)</f>
        <v>540</v>
      </c>
      <c r="B538">
        <v>150197364</v>
      </c>
      <c r="C538">
        <v>150197354</v>
      </c>
      <c r="D538">
        <v>147295400</v>
      </c>
      <c r="E538">
        <v>1</v>
      </c>
      <c r="F538">
        <v>1</v>
      </c>
      <c r="G538">
        <v>35</v>
      </c>
      <c r="H538">
        <v>2</v>
      </c>
      <c r="I538" t="s">
        <v>730</v>
      </c>
      <c r="J538" t="s">
        <v>731</v>
      </c>
      <c r="K538" t="s">
        <v>732</v>
      </c>
      <c r="L538">
        <v>1368</v>
      </c>
      <c r="N538">
        <v>1011</v>
      </c>
      <c r="O538" t="s">
        <v>733</v>
      </c>
      <c r="P538" t="s">
        <v>733</v>
      </c>
      <c r="Q538">
        <v>1</v>
      </c>
      <c r="X538">
        <v>5.0000000000000001E-3</v>
      </c>
      <c r="Y538">
        <v>0</v>
      </c>
      <c r="Z538">
        <v>789.86</v>
      </c>
      <c r="AA538">
        <v>515.51</v>
      </c>
      <c r="AB538">
        <v>0</v>
      </c>
      <c r="AC538">
        <v>0</v>
      </c>
      <c r="AD538">
        <v>1</v>
      </c>
      <c r="AE538">
        <v>0</v>
      </c>
      <c r="AF538" t="s">
        <v>32</v>
      </c>
      <c r="AG538">
        <v>4.1249999999999995E-2</v>
      </c>
      <c r="AH538">
        <v>2</v>
      </c>
      <c r="AI538">
        <v>150197356</v>
      </c>
      <c r="AJ538">
        <v>538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ROW(Source!A540)</f>
        <v>540</v>
      </c>
      <c r="B539">
        <v>150197365</v>
      </c>
      <c r="C539">
        <v>150197354</v>
      </c>
      <c r="D539">
        <v>147297319</v>
      </c>
      <c r="E539">
        <v>1</v>
      </c>
      <c r="F539">
        <v>1</v>
      </c>
      <c r="G539">
        <v>35</v>
      </c>
      <c r="H539">
        <v>3</v>
      </c>
      <c r="I539" t="s">
        <v>738</v>
      </c>
      <c r="J539" t="s">
        <v>739</v>
      </c>
      <c r="K539" t="s">
        <v>740</v>
      </c>
      <c r="L539">
        <v>1346</v>
      </c>
      <c r="N539">
        <v>1009</v>
      </c>
      <c r="O539" t="s">
        <v>741</v>
      </c>
      <c r="P539" t="s">
        <v>741</v>
      </c>
      <c r="Q539">
        <v>1</v>
      </c>
      <c r="X539">
        <v>2.0000000000000002E-5</v>
      </c>
      <c r="Y539">
        <v>412.97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31</v>
      </c>
      <c r="AG539">
        <v>2.2000000000000001E-4</v>
      </c>
      <c r="AH539">
        <v>2</v>
      </c>
      <c r="AI539">
        <v>150197357</v>
      </c>
      <c r="AJ539">
        <v>539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ROW(Source!A540)</f>
        <v>540</v>
      </c>
      <c r="B540">
        <v>150197366</v>
      </c>
      <c r="C540">
        <v>150197354</v>
      </c>
      <c r="D540">
        <v>147297361</v>
      </c>
      <c r="E540">
        <v>1</v>
      </c>
      <c r="F540">
        <v>1</v>
      </c>
      <c r="G540">
        <v>35</v>
      </c>
      <c r="H540">
        <v>3</v>
      </c>
      <c r="I540" t="s">
        <v>748</v>
      </c>
      <c r="J540" t="s">
        <v>749</v>
      </c>
      <c r="K540" t="s">
        <v>750</v>
      </c>
      <c r="L540">
        <v>1327</v>
      </c>
      <c r="N540">
        <v>1005</v>
      </c>
      <c r="O540" t="s">
        <v>751</v>
      </c>
      <c r="P540" t="s">
        <v>751</v>
      </c>
      <c r="Q540">
        <v>1</v>
      </c>
      <c r="X540">
        <v>0.01</v>
      </c>
      <c r="Y540">
        <v>48.08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31</v>
      </c>
      <c r="AG540">
        <v>0.11</v>
      </c>
      <c r="AH540">
        <v>2</v>
      </c>
      <c r="AI540">
        <v>150197358</v>
      </c>
      <c r="AJ540">
        <v>540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ROW(Source!A576)</f>
        <v>576</v>
      </c>
      <c r="B541">
        <v>150197374</v>
      </c>
      <c r="C541">
        <v>150197367</v>
      </c>
      <c r="D541">
        <v>147282019</v>
      </c>
      <c r="E541">
        <v>35</v>
      </c>
      <c r="F541">
        <v>1</v>
      </c>
      <c r="G541">
        <v>35</v>
      </c>
      <c r="H541">
        <v>1</v>
      </c>
      <c r="I541" t="s">
        <v>727</v>
      </c>
      <c r="J541" t="s">
        <v>3</v>
      </c>
      <c r="K541" t="s">
        <v>728</v>
      </c>
      <c r="L541">
        <v>1191</v>
      </c>
      <c r="N541">
        <v>1013</v>
      </c>
      <c r="O541" t="s">
        <v>729</v>
      </c>
      <c r="P541" t="s">
        <v>729</v>
      </c>
      <c r="Q541">
        <v>1</v>
      </c>
      <c r="X541">
        <v>45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1</v>
      </c>
      <c r="AF541" t="s">
        <v>3</v>
      </c>
      <c r="AG541">
        <v>45</v>
      </c>
      <c r="AH541">
        <v>2</v>
      </c>
      <c r="AI541">
        <v>150197368</v>
      </c>
      <c r="AJ541">
        <v>541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ROW(Source!A576)</f>
        <v>576</v>
      </c>
      <c r="B542">
        <v>150197375</v>
      </c>
      <c r="C542">
        <v>150197367</v>
      </c>
      <c r="D542">
        <v>147295400</v>
      </c>
      <c r="E542">
        <v>1</v>
      </c>
      <c r="F542">
        <v>1</v>
      </c>
      <c r="G542">
        <v>35</v>
      </c>
      <c r="H542">
        <v>2</v>
      </c>
      <c r="I542" t="s">
        <v>730</v>
      </c>
      <c r="J542" t="s">
        <v>731</v>
      </c>
      <c r="K542" t="s">
        <v>732</v>
      </c>
      <c r="L542">
        <v>1368</v>
      </c>
      <c r="N542">
        <v>1011</v>
      </c>
      <c r="O542" t="s">
        <v>733</v>
      </c>
      <c r="P542" t="s">
        <v>733</v>
      </c>
      <c r="Q542">
        <v>1</v>
      </c>
      <c r="X542">
        <v>3</v>
      </c>
      <c r="Y542">
        <v>0</v>
      </c>
      <c r="Z542">
        <v>789.86</v>
      </c>
      <c r="AA542">
        <v>515.51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3</v>
      </c>
      <c r="AH542">
        <v>2</v>
      </c>
      <c r="AI542">
        <v>150197369</v>
      </c>
      <c r="AJ542">
        <v>542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ROW(Source!A576)</f>
        <v>576</v>
      </c>
      <c r="B543">
        <v>150197376</v>
      </c>
      <c r="C543">
        <v>150197367</v>
      </c>
      <c r="D543">
        <v>147297367</v>
      </c>
      <c r="E543">
        <v>1</v>
      </c>
      <c r="F543">
        <v>1</v>
      </c>
      <c r="G543">
        <v>35</v>
      </c>
      <c r="H543">
        <v>3</v>
      </c>
      <c r="I543" t="s">
        <v>752</v>
      </c>
      <c r="J543" t="s">
        <v>753</v>
      </c>
      <c r="K543" t="s">
        <v>754</v>
      </c>
      <c r="L543">
        <v>1346</v>
      </c>
      <c r="N543">
        <v>1009</v>
      </c>
      <c r="O543" t="s">
        <v>741</v>
      </c>
      <c r="P543" t="s">
        <v>741</v>
      </c>
      <c r="Q543">
        <v>1</v>
      </c>
      <c r="X543">
        <v>0.3</v>
      </c>
      <c r="Y543">
        <v>29.29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0.3</v>
      </c>
      <c r="AH543">
        <v>2</v>
      </c>
      <c r="AI543">
        <v>150197370</v>
      </c>
      <c r="AJ543">
        <v>543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ROW(Source!A577)</f>
        <v>577</v>
      </c>
      <c r="B544">
        <v>150197392</v>
      </c>
      <c r="C544">
        <v>150197377</v>
      </c>
      <c r="D544">
        <v>147282019</v>
      </c>
      <c r="E544">
        <v>35</v>
      </c>
      <c r="F544">
        <v>1</v>
      </c>
      <c r="G544">
        <v>35</v>
      </c>
      <c r="H544">
        <v>1</v>
      </c>
      <c r="I544" t="s">
        <v>727</v>
      </c>
      <c r="J544" t="s">
        <v>3</v>
      </c>
      <c r="K544" t="s">
        <v>728</v>
      </c>
      <c r="L544">
        <v>1191</v>
      </c>
      <c r="N544">
        <v>1013</v>
      </c>
      <c r="O544" t="s">
        <v>729</v>
      </c>
      <c r="P544" t="s">
        <v>729</v>
      </c>
      <c r="Q544">
        <v>1</v>
      </c>
      <c r="X544">
        <v>1.37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1</v>
      </c>
      <c r="AF544" t="s">
        <v>22</v>
      </c>
      <c r="AG544">
        <v>0.95899999999999996</v>
      </c>
      <c r="AH544">
        <v>2</v>
      </c>
      <c r="AI544">
        <v>150197378</v>
      </c>
      <c r="AJ544">
        <v>544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ROW(Source!A577)</f>
        <v>577</v>
      </c>
      <c r="B545">
        <v>150197393</v>
      </c>
      <c r="C545">
        <v>150197377</v>
      </c>
      <c r="D545">
        <v>147295400</v>
      </c>
      <c r="E545">
        <v>1</v>
      </c>
      <c r="F545">
        <v>1</v>
      </c>
      <c r="G545">
        <v>35</v>
      </c>
      <c r="H545">
        <v>2</v>
      </c>
      <c r="I545" t="s">
        <v>730</v>
      </c>
      <c r="J545" t="s">
        <v>731</v>
      </c>
      <c r="K545" t="s">
        <v>732</v>
      </c>
      <c r="L545">
        <v>1368</v>
      </c>
      <c r="N545">
        <v>1011</v>
      </c>
      <c r="O545" t="s">
        <v>733</v>
      </c>
      <c r="P545" t="s">
        <v>733</v>
      </c>
      <c r="Q545">
        <v>1</v>
      </c>
      <c r="X545">
        <v>0.16</v>
      </c>
      <c r="Y545">
        <v>0</v>
      </c>
      <c r="Z545">
        <v>789.86</v>
      </c>
      <c r="AA545">
        <v>515.51</v>
      </c>
      <c r="AB545">
        <v>0</v>
      </c>
      <c r="AC545">
        <v>0</v>
      </c>
      <c r="AD545">
        <v>1</v>
      </c>
      <c r="AE545">
        <v>0</v>
      </c>
      <c r="AF545" t="s">
        <v>22</v>
      </c>
      <c r="AG545">
        <v>0.11199999999999999</v>
      </c>
      <c r="AH545">
        <v>2</v>
      </c>
      <c r="AI545">
        <v>150197379</v>
      </c>
      <c r="AJ545">
        <v>545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ROW(Source!A577)</f>
        <v>577</v>
      </c>
      <c r="B546">
        <v>150197394</v>
      </c>
      <c r="C546">
        <v>150197377</v>
      </c>
      <c r="D546">
        <v>147284499</v>
      </c>
      <c r="E546">
        <v>35</v>
      </c>
      <c r="F546">
        <v>1</v>
      </c>
      <c r="G546">
        <v>35</v>
      </c>
      <c r="H546">
        <v>3</v>
      </c>
      <c r="I546" t="s">
        <v>734</v>
      </c>
      <c r="J546" t="s">
        <v>3</v>
      </c>
      <c r="K546" t="s">
        <v>736</v>
      </c>
      <c r="L546">
        <v>1346</v>
      </c>
      <c r="N546">
        <v>1009</v>
      </c>
      <c r="O546" t="s">
        <v>741</v>
      </c>
      <c r="P546" t="s">
        <v>741</v>
      </c>
      <c r="Q546">
        <v>1</v>
      </c>
      <c r="X546">
        <v>2E-3</v>
      </c>
      <c r="Y546">
        <v>1945.2823800000001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21</v>
      </c>
      <c r="AG546">
        <v>2E-3</v>
      </c>
      <c r="AH546">
        <v>2</v>
      </c>
      <c r="AI546">
        <v>150197380</v>
      </c>
      <c r="AJ546">
        <v>546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ROW(Source!A577)</f>
        <v>577</v>
      </c>
      <c r="B547">
        <v>150197395</v>
      </c>
      <c r="C547">
        <v>150197377</v>
      </c>
      <c r="D547">
        <v>147297319</v>
      </c>
      <c r="E547">
        <v>1</v>
      </c>
      <c r="F547">
        <v>1</v>
      </c>
      <c r="G547">
        <v>35</v>
      </c>
      <c r="H547">
        <v>3</v>
      </c>
      <c r="I547" t="s">
        <v>738</v>
      </c>
      <c r="J547" t="s">
        <v>739</v>
      </c>
      <c r="K547" t="s">
        <v>740</v>
      </c>
      <c r="L547">
        <v>1346</v>
      </c>
      <c r="N547">
        <v>1009</v>
      </c>
      <c r="O547" t="s">
        <v>741</v>
      </c>
      <c r="P547" t="s">
        <v>741</v>
      </c>
      <c r="Q547">
        <v>1</v>
      </c>
      <c r="X547">
        <v>4.0000000000000001E-3</v>
      </c>
      <c r="Y547">
        <v>412.97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21</v>
      </c>
      <c r="AG547">
        <v>4.0000000000000001E-3</v>
      </c>
      <c r="AH547">
        <v>2</v>
      </c>
      <c r="AI547">
        <v>150197381</v>
      </c>
      <c r="AJ547">
        <v>547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ROW(Source!A577)</f>
        <v>577</v>
      </c>
      <c r="B548">
        <v>150197396</v>
      </c>
      <c r="C548">
        <v>150197377</v>
      </c>
      <c r="D548">
        <v>147297226</v>
      </c>
      <c r="E548">
        <v>1</v>
      </c>
      <c r="F548">
        <v>1</v>
      </c>
      <c r="G548">
        <v>35</v>
      </c>
      <c r="H548">
        <v>3</v>
      </c>
      <c r="I548" t="s">
        <v>742</v>
      </c>
      <c r="J548" t="s">
        <v>743</v>
      </c>
      <c r="K548" t="s">
        <v>744</v>
      </c>
      <c r="L548">
        <v>1346</v>
      </c>
      <c r="N548">
        <v>1009</v>
      </c>
      <c r="O548" t="s">
        <v>741</v>
      </c>
      <c r="P548" t="s">
        <v>741</v>
      </c>
      <c r="Q548">
        <v>1</v>
      </c>
      <c r="X548">
        <v>2E-3</v>
      </c>
      <c r="Y548">
        <v>271.95999999999998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21</v>
      </c>
      <c r="AG548">
        <v>2E-3</v>
      </c>
      <c r="AH548">
        <v>2</v>
      </c>
      <c r="AI548">
        <v>150197382</v>
      </c>
      <c r="AJ548">
        <v>548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ROW(Source!A577)</f>
        <v>577</v>
      </c>
      <c r="B549">
        <v>150197397</v>
      </c>
      <c r="C549">
        <v>150197377</v>
      </c>
      <c r="D549">
        <v>147297256</v>
      </c>
      <c r="E549">
        <v>1</v>
      </c>
      <c r="F549">
        <v>1</v>
      </c>
      <c r="G549">
        <v>35</v>
      </c>
      <c r="H549">
        <v>3</v>
      </c>
      <c r="I549" t="s">
        <v>745</v>
      </c>
      <c r="J549" t="s">
        <v>746</v>
      </c>
      <c r="K549" t="s">
        <v>747</v>
      </c>
      <c r="L549">
        <v>1346</v>
      </c>
      <c r="N549">
        <v>1009</v>
      </c>
      <c r="O549" t="s">
        <v>741</v>
      </c>
      <c r="P549" t="s">
        <v>741</v>
      </c>
      <c r="Q549">
        <v>1</v>
      </c>
      <c r="X549">
        <v>3.5000000000000001E-3</v>
      </c>
      <c r="Y549">
        <v>404.48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21</v>
      </c>
      <c r="AG549">
        <v>3.5000000000000001E-3</v>
      </c>
      <c r="AH549">
        <v>2</v>
      </c>
      <c r="AI549">
        <v>150197383</v>
      </c>
      <c r="AJ549">
        <v>549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ROW(Source!A577)</f>
        <v>577</v>
      </c>
      <c r="B550">
        <v>150197398</v>
      </c>
      <c r="C550">
        <v>150197377</v>
      </c>
      <c r="D550">
        <v>147297361</v>
      </c>
      <c r="E550">
        <v>1</v>
      </c>
      <c r="F550">
        <v>1</v>
      </c>
      <c r="G550">
        <v>35</v>
      </c>
      <c r="H550">
        <v>3</v>
      </c>
      <c r="I550" t="s">
        <v>748</v>
      </c>
      <c r="J550" t="s">
        <v>749</v>
      </c>
      <c r="K550" t="s">
        <v>750</v>
      </c>
      <c r="L550">
        <v>1327</v>
      </c>
      <c r="N550">
        <v>1005</v>
      </c>
      <c r="O550" t="s">
        <v>751</v>
      </c>
      <c r="P550" t="s">
        <v>751</v>
      </c>
      <c r="Q550">
        <v>1</v>
      </c>
      <c r="X550">
        <v>0.02</v>
      </c>
      <c r="Y550">
        <v>48.08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21</v>
      </c>
      <c r="AG550">
        <v>0.02</v>
      </c>
      <c r="AH550">
        <v>2</v>
      </c>
      <c r="AI550">
        <v>150197384</v>
      </c>
      <c r="AJ550">
        <v>550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ROW(Source!A578)</f>
        <v>578</v>
      </c>
      <c r="B551">
        <v>150197408</v>
      </c>
      <c r="C551">
        <v>150197399</v>
      </c>
      <c r="D551">
        <v>147282019</v>
      </c>
      <c r="E551">
        <v>35</v>
      </c>
      <c r="F551">
        <v>1</v>
      </c>
      <c r="G551">
        <v>35</v>
      </c>
      <c r="H551">
        <v>1</v>
      </c>
      <c r="I551" t="s">
        <v>727</v>
      </c>
      <c r="J551" t="s">
        <v>3</v>
      </c>
      <c r="K551" t="s">
        <v>728</v>
      </c>
      <c r="L551">
        <v>1191</v>
      </c>
      <c r="N551">
        <v>1013</v>
      </c>
      <c r="O551" t="s">
        <v>729</v>
      </c>
      <c r="P551" t="s">
        <v>729</v>
      </c>
      <c r="Q551">
        <v>1</v>
      </c>
      <c r="X551">
        <v>0.08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1</v>
      </c>
      <c r="AF551" t="s">
        <v>32</v>
      </c>
      <c r="AG551">
        <v>0.65999999999999992</v>
      </c>
      <c r="AH551">
        <v>2</v>
      </c>
      <c r="AI551">
        <v>150197400</v>
      </c>
      <c r="AJ551">
        <v>551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ROW(Source!A578)</f>
        <v>578</v>
      </c>
      <c r="B552">
        <v>150197409</v>
      </c>
      <c r="C552">
        <v>150197399</v>
      </c>
      <c r="D552">
        <v>147295400</v>
      </c>
      <c r="E552">
        <v>1</v>
      </c>
      <c r="F552">
        <v>1</v>
      </c>
      <c r="G552">
        <v>35</v>
      </c>
      <c r="H552">
        <v>2</v>
      </c>
      <c r="I552" t="s">
        <v>730</v>
      </c>
      <c r="J552" t="s">
        <v>731</v>
      </c>
      <c r="K552" t="s">
        <v>732</v>
      </c>
      <c r="L552">
        <v>1368</v>
      </c>
      <c r="N552">
        <v>1011</v>
      </c>
      <c r="O552" t="s">
        <v>733</v>
      </c>
      <c r="P552" t="s">
        <v>733</v>
      </c>
      <c r="Q552">
        <v>1</v>
      </c>
      <c r="X552">
        <v>0.01</v>
      </c>
      <c r="Y552">
        <v>0</v>
      </c>
      <c r="Z552">
        <v>789.86</v>
      </c>
      <c r="AA552">
        <v>515.51</v>
      </c>
      <c r="AB552">
        <v>0</v>
      </c>
      <c r="AC552">
        <v>0</v>
      </c>
      <c r="AD552">
        <v>1</v>
      </c>
      <c r="AE552">
        <v>0</v>
      </c>
      <c r="AF552" t="s">
        <v>32</v>
      </c>
      <c r="AG552">
        <v>8.249999999999999E-2</v>
      </c>
      <c r="AH552">
        <v>2</v>
      </c>
      <c r="AI552">
        <v>150197401</v>
      </c>
      <c r="AJ552">
        <v>552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ROW(Source!A578)</f>
        <v>578</v>
      </c>
      <c r="B553">
        <v>150197410</v>
      </c>
      <c r="C553">
        <v>150197399</v>
      </c>
      <c r="D553">
        <v>147297319</v>
      </c>
      <c r="E553">
        <v>1</v>
      </c>
      <c r="F553">
        <v>1</v>
      </c>
      <c r="G553">
        <v>35</v>
      </c>
      <c r="H553">
        <v>3</v>
      </c>
      <c r="I553" t="s">
        <v>738</v>
      </c>
      <c r="J553" t="s">
        <v>739</v>
      </c>
      <c r="K553" t="s">
        <v>740</v>
      </c>
      <c r="L553">
        <v>1346</v>
      </c>
      <c r="N553">
        <v>1009</v>
      </c>
      <c r="O553" t="s">
        <v>741</v>
      </c>
      <c r="P553" t="s">
        <v>741</v>
      </c>
      <c r="Q553">
        <v>1</v>
      </c>
      <c r="X553">
        <v>2E-3</v>
      </c>
      <c r="Y553">
        <v>412.97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31</v>
      </c>
      <c r="AG553">
        <v>2.1999999999999999E-2</v>
      </c>
      <c r="AH553">
        <v>2</v>
      </c>
      <c r="AI553">
        <v>150197402</v>
      </c>
      <c r="AJ553">
        <v>553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ROW(Source!A578)</f>
        <v>578</v>
      </c>
      <c r="B554">
        <v>150197411</v>
      </c>
      <c r="C554">
        <v>150197399</v>
      </c>
      <c r="D554">
        <v>147297361</v>
      </c>
      <c r="E554">
        <v>1</v>
      </c>
      <c r="F554">
        <v>1</v>
      </c>
      <c r="G554">
        <v>35</v>
      </c>
      <c r="H554">
        <v>3</v>
      </c>
      <c r="I554" t="s">
        <v>748</v>
      </c>
      <c r="J554" t="s">
        <v>749</v>
      </c>
      <c r="K554" t="s">
        <v>750</v>
      </c>
      <c r="L554">
        <v>1327</v>
      </c>
      <c r="N554">
        <v>1005</v>
      </c>
      <c r="O554" t="s">
        <v>751</v>
      </c>
      <c r="P554" t="s">
        <v>751</v>
      </c>
      <c r="Q554">
        <v>1</v>
      </c>
      <c r="X554">
        <v>0.02</v>
      </c>
      <c r="Y554">
        <v>48.08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31</v>
      </c>
      <c r="AG554">
        <v>0.22</v>
      </c>
      <c r="AH554">
        <v>2</v>
      </c>
      <c r="AI554">
        <v>150197403</v>
      </c>
      <c r="AJ554">
        <v>554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ROW(Source!A579)</f>
        <v>579</v>
      </c>
      <c r="B555">
        <v>150197421</v>
      </c>
      <c r="C555">
        <v>150197412</v>
      </c>
      <c r="D555">
        <v>147282019</v>
      </c>
      <c r="E555">
        <v>35</v>
      </c>
      <c r="F555">
        <v>1</v>
      </c>
      <c r="G555">
        <v>35</v>
      </c>
      <c r="H555">
        <v>1</v>
      </c>
      <c r="I555" t="s">
        <v>727</v>
      </c>
      <c r="J555" t="s">
        <v>3</v>
      </c>
      <c r="K555" t="s">
        <v>728</v>
      </c>
      <c r="L555">
        <v>1191</v>
      </c>
      <c r="N555">
        <v>1013</v>
      </c>
      <c r="O555" t="s">
        <v>729</v>
      </c>
      <c r="P555" t="s">
        <v>729</v>
      </c>
      <c r="Q555">
        <v>1</v>
      </c>
      <c r="X555">
        <v>0.76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1</v>
      </c>
      <c r="AF555" t="s">
        <v>3</v>
      </c>
      <c r="AG555">
        <v>0.76</v>
      </c>
      <c r="AH555">
        <v>2</v>
      </c>
      <c r="AI555">
        <v>150197413</v>
      </c>
      <c r="AJ555">
        <v>555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ROW(Source!A579)</f>
        <v>579</v>
      </c>
      <c r="B556">
        <v>150197422</v>
      </c>
      <c r="C556">
        <v>150197412</v>
      </c>
      <c r="D556">
        <v>147297319</v>
      </c>
      <c r="E556">
        <v>1</v>
      </c>
      <c r="F556">
        <v>1</v>
      </c>
      <c r="G556">
        <v>35</v>
      </c>
      <c r="H556">
        <v>3</v>
      </c>
      <c r="I556" t="s">
        <v>738</v>
      </c>
      <c r="J556" t="s">
        <v>739</v>
      </c>
      <c r="K556" t="s">
        <v>740</v>
      </c>
      <c r="L556">
        <v>1346</v>
      </c>
      <c r="N556">
        <v>1009</v>
      </c>
      <c r="O556" t="s">
        <v>741</v>
      </c>
      <c r="P556" t="s">
        <v>741</v>
      </c>
      <c r="Q556">
        <v>1</v>
      </c>
      <c r="X556">
        <v>5.0000000000000001E-4</v>
      </c>
      <c r="Y556">
        <v>412.97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</v>
      </c>
      <c r="AG556">
        <v>5.0000000000000001E-4</v>
      </c>
      <c r="AH556">
        <v>2</v>
      </c>
      <c r="AI556">
        <v>150197414</v>
      </c>
      <c r="AJ556">
        <v>556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ROW(Source!A579)</f>
        <v>579</v>
      </c>
      <c r="B557">
        <v>150197423</v>
      </c>
      <c r="C557">
        <v>150197412</v>
      </c>
      <c r="D557">
        <v>147297361</v>
      </c>
      <c r="E557">
        <v>1</v>
      </c>
      <c r="F557">
        <v>1</v>
      </c>
      <c r="G557">
        <v>35</v>
      </c>
      <c r="H557">
        <v>3</v>
      </c>
      <c r="I557" t="s">
        <v>748</v>
      </c>
      <c r="J557" t="s">
        <v>749</v>
      </c>
      <c r="K557" t="s">
        <v>750</v>
      </c>
      <c r="L557">
        <v>1327</v>
      </c>
      <c r="N557">
        <v>1005</v>
      </c>
      <c r="O557" t="s">
        <v>751</v>
      </c>
      <c r="P557" t="s">
        <v>751</v>
      </c>
      <c r="Q557">
        <v>1</v>
      </c>
      <c r="X557">
        <v>0.05</v>
      </c>
      <c r="Y557">
        <v>48.08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3</v>
      </c>
      <c r="AG557">
        <v>0.05</v>
      </c>
      <c r="AH557">
        <v>2</v>
      </c>
      <c r="AI557">
        <v>150197415</v>
      </c>
      <c r="AJ557">
        <v>557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ROW(Source!A579)</f>
        <v>579</v>
      </c>
      <c r="B558">
        <v>150197424</v>
      </c>
      <c r="C558">
        <v>150197412</v>
      </c>
      <c r="D558">
        <v>147297367</v>
      </c>
      <c r="E558">
        <v>1</v>
      </c>
      <c r="F558">
        <v>1</v>
      </c>
      <c r="G558">
        <v>35</v>
      </c>
      <c r="H558">
        <v>3</v>
      </c>
      <c r="I558" t="s">
        <v>752</v>
      </c>
      <c r="J558" t="s">
        <v>753</v>
      </c>
      <c r="K558" t="s">
        <v>754</v>
      </c>
      <c r="L558">
        <v>1346</v>
      </c>
      <c r="N558">
        <v>1009</v>
      </c>
      <c r="O558" t="s">
        <v>741</v>
      </c>
      <c r="P558" t="s">
        <v>741</v>
      </c>
      <c r="Q558">
        <v>1</v>
      </c>
      <c r="X558">
        <v>0.05</v>
      </c>
      <c r="Y558">
        <v>29.29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</v>
      </c>
      <c r="AG558">
        <v>0.05</v>
      </c>
      <c r="AH558">
        <v>2</v>
      </c>
      <c r="AI558">
        <v>150197416</v>
      </c>
      <c r="AJ558">
        <v>558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ROW(Source!A580)</f>
        <v>580</v>
      </c>
      <c r="B559">
        <v>150197434</v>
      </c>
      <c r="C559">
        <v>150197425</v>
      </c>
      <c r="D559">
        <v>147282019</v>
      </c>
      <c r="E559">
        <v>35</v>
      </c>
      <c r="F559">
        <v>1</v>
      </c>
      <c r="G559">
        <v>35</v>
      </c>
      <c r="H559">
        <v>1</v>
      </c>
      <c r="I559" t="s">
        <v>727</v>
      </c>
      <c r="J559" t="s">
        <v>3</v>
      </c>
      <c r="K559" t="s">
        <v>728</v>
      </c>
      <c r="L559">
        <v>1191</v>
      </c>
      <c r="N559">
        <v>1013</v>
      </c>
      <c r="O559" t="s">
        <v>729</v>
      </c>
      <c r="P559" t="s">
        <v>729</v>
      </c>
      <c r="Q559">
        <v>1</v>
      </c>
      <c r="X559">
        <v>0.72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1</v>
      </c>
      <c r="AF559" t="s">
        <v>3</v>
      </c>
      <c r="AG559">
        <v>0.72</v>
      </c>
      <c r="AH559">
        <v>2</v>
      </c>
      <c r="AI559">
        <v>150197426</v>
      </c>
      <c r="AJ559">
        <v>559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ROW(Source!A580)</f>
        <v>580</v>
      </c>
      <c r="B560">
        <v>150197435</v>
      </c>
      <c r="C560">
        <v>150197425</v>
      </c>
      <c r="D560">
        <v>147297319</v>
      </c>
      <c r="E560">
        <v>1</v>
      </c>
      <c r="F560">
        <v>1</v>
      </c>
      <c r="G560">
        <v>35</v>
      </c>
      <c r="H560">
        <v>3</v>
      </c>
      <c r="I560" t="s">
        <v>738</v>
      </c>
      <c r="J560" t="s">
        <v>739</v>
      </c>
      <c r="K560" t="s">
        <v>740</v>
      </c>
      <c r="L560">
        <v>1346</v>
      </c>
      <c r="N560">
        <v>1009</v>
      </c>
      <c r="O560" t="s">
        <v>741</v>
      </c>
      <c r="P560" t="s">
        <v>741</v>
      </c>
      <c r="Q560">
        <v>1</v>
      </c>
      <c r="X560">
        <v>5.0000000000000001E-4</v>
      </c>
      <c r="Y560">
        <v>412.97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5.0000000000000001E-4</v>
      </c>
      <c r="AH560">
        <v>2</v>
      </c>
      <c r="AI560">
        <v>150197427</v>
      </c>
      <c r="AJ560">
        <v>560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ROW(Source!A580)</f>
        <v>580</v>
      </c>
      <c r="B561">
        <v>150197436</v>
      </c>
      <c r="C561">
        <v>150197425</v>
      </c>
      <c r="D561">
        <v>147297361</v>
      </c>
      <c r="E561">
        <v>1</v>
      </c>
      <c r="F561">
        <v>1</v>
      </c>
      <c r="G561">
        <v>35</v>
      </c>
      <c r="H561">
        <v>3</v>
      </c>
      <c r="I561" t="s">
        <v>748</v>
      </c>
      <c r="J561" t="s">
        <v>749</v>
      </c>
      <c r="K561" t="s">
        <v>750</v>
      </c>
      <c r="L561">
        <v>1327</v>
      </c>
      <c r="N561">
        <v>1005</v>
      </c>
      <c r="O561" t="s">
        <v>751</v>
      </c>
      <c r="P561" t="s">
        <v>751</v>
      </c>
      <c r="Q561">
        <v>1</v>
      </c>
      <c r="X561">
        <v>0.05</v>
      </c>
      <c r="Y561">
        <v>48.08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0.05</v>
      </c>
      <c r="AH561">
        <v>2</v>
      </c>
      <c r="AI561">
        <v>150197428</v>
      </c>
      <c r="AJ561">
        <v>561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ROW(Source!A580)</f>
        <v>580</v>
      </c>
      <c r="B562">
        <v>150197437</v>
      </c>
      <c r="C562">
        <v>150197425</v>
      </c>
      <c r="D562">
        <v>147297367</v>
      </c>
      <c r="E562">
        <v>1</v>
      </c>
      <c r="F562">
        <v>1</v>
      </c>
      <c r="G562">
        <v>35</v>
      </c>
      <c r="H562">
        <v>3</v>
      </c>
      <c r="I562" t="s">
        <v>752</v>
      </c>
      <c r="J562" t="s">
        <v>753</v>
      </c>
      <c r="K562" t="s">
        <v>754</v>
      </c>
      <c r="L562">
        <v>1346</v>
      </c>
      <c r="N562">
        <v>1009</v>
      </c>
      <c r="O562" t="s">
        <v>741</v>
      </c>
      <c r="P562" t="s">
        <v>741</v>
      </c>
      <c r="Q562">
        <v>1</v>
      </c>
      <c r="X562">
        <v>0.05</v>
      </c>
      <c r="Y562">
        <v>29.29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0.05</v>
      </c>
      <c r="AH562">
        <v>2</v>
      </c>
      <c r="AI562">
        <v>150197429</v>
      </c>
      <c r="AJ562">
        <v>562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ROW(Source!A581)</f>
        <v>581</v>
      </c>
      <c r="B563">
        <v>150197442</v>
      </c>
      <c r="C563">
        <v>150197438</v>
      </c>
      <c r="D563">
        <v>147282019</v>
      </c>
      <c r="E563">
        <v>35</v>
      </c>
      <c r="F563">
        <v>1</v>
      </c>
      <c r="G563">
        <v>35</v>
      </c>
      <c r="H563">
        <v>1</v>
      </c>
      <c r="I563" t="s">
        <v>727</v>
      </c>
      <c r="J563" t="s">
        <v>3</v>
      </c>
      <c r="K563" t="s">
        <v>728</v>
      </c>
      <c r="L563">
        <v>1191</v>
      </c>
      <c r="N563">
        <v>1013</v>
      </c>
      <c r="O563" t="s">
        <v>729</v>
      </c>
      <c r="P563" t="s">
        <v>729</v>
      </c>
      <c r="Q563">
        <v>1</v>
      </c>
      <c r="X563">
        <v>0.2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1</v>
      </c>
      <c r="AF563" t="s">
        <v>33</v>
      </c>
      <c r="AG563">
        <v>2.2000000000000002</v>
      </c>
      <c r="AH563">
        <v>2</v>
      </c>
      <c r="AI563">
        <v>150197439</v>
      </c>
      <c r="AJ563">
        <v>563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ROW(Source!A581)</f>
        <v>581</v>
      </c>
      <c r="B564">
        <v>150197443</v>
      </c>
      <c r="C564">
        <v>150197438</v>
      </c>
      <c r="D564">
        <v>147297361</v>
      </c>
      <c r="E564">
        <v>1</v>
      </c>
      <c r="F564">
        <v>1</v>
      </c>
      <c r="G564">
        <v>35</v>
      </c>
      <c r="H564">
        <v>3</v>
      </c>
      <c r="I564" t="s">
        <v>748</v>
      </c>
      <c r="J564" t="s">
        <v>749</v>
      </c>
      <c r="K564" t="s">
        <v>750</v>
      </c>
      <c r="L564">
        <v>1327</v>
      </c>
      <c r="N564">
        <v>1005</v>
      </c>
      <c r="O564" t="s">
        <v>751</v>
      </c>
      <c r="P564" t="s">
        <v>751</v>
      </c>
      <c r="Q564">
        <v>1</v>
      </c>
      <c r="X564">
        <v>0.1</v>
      </c>
      <c r="Y564">
        <v>48.08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33</v>
      </c>
      <c r="AG564">
        <v>1.1000000000000001</v>
      </c>
      <c r="AH564">
        <v>2</v>
      </c>
      <c r="AI564">
        <v>150197440</v>
      </c>
      <c r="AJ564">
        <v>564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ROW(Source!A581)</f>
        <v>581</v>
      </c>
      <c r="B565">
        <v>150197444</v>
      </c>
      <c r="C565">
        <v>150197438</v>
      </c>
      <c r="D565">
        <v>147297367</v>
      </c>
      <c r="E565">
        <v>1</v>
      </c>
      <c r="F565">
        <v>1</v>
      </c>
      <c r="G565">
        <v>35</v>
      </c>
      <c r="H565">
        <v>3</v>
      </c>
      <c r="I565" t="s">
        <v>752</v>
      </c>
      <c r="J565" t="s">
        <v>753</v>
      </c>
      <c r="K565" t="s">
        <v>754</v>
      </c>
      <c r="L565">
        <v>1346</v>
      </c>
      <c r="N565">
        <v>1009</v>
      </c>
      <c r="O565" t="s">
        <v>741</v>
      </c>
      <c r="P565" t="s">
        <v>741</v>
      </c>
      <c r="Q565">
        <v>1</v>
      </c>
      <c r="X565">
        <v>0.1</v>
      </c>
      <c r="Y565">
        <v>29.29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33</v>
      </c>
      <c r="AG565">
        <v>1.1000000000000001</v>
      </c>
      <c r="AH565">
        <v>2</v>
      </c>
      <c r="AI565">
        <v>150197441</v>
      </c>
      <c r="AJ565">
        <v>565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ROW(Source!A582)</f>
        <v>582</v>
      </c>
      <c r="B566">
        <v>150197450</v>
      </c>
      <c r="C566">
        <v>150197445</v>
      </c>
      <c r="D566">
        <v>147282019</v>
      </c>
      <c r="E566">
        <v>35</v>
      </c>
      <c r="F566">
        <v>1</v>
      </c>
      <c r="G566">
        <v>35</v>
      </c>
      <c r="H566">
        <v>1</v>
      </c>
      <c r="I566" t="s">
        <v>727</v>
      </c>
      <c r="J566" t="s">
        <v>3</v>
      </c>
      <c r="K566" t="s">
        <v>728</v>
      </c>
      <c r="L566">
        <v>1191</v>
      </c>
      <c r="N566">
        <v>1013</v>
      </c>
      <c r="O566" t="s">
        <v>729</v>
      </c>
      <c r="P566" t="s">
        <v>729</v>
      </c>
      <c r="Q566">
        <v>1</v>
      </c>
      <c r="X566">
        <v>0.16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1</v>
      </c>
      <c r="AF566" t="s">
        <v>3</v>
      </c>
      <c r="AG566">
        <v>0.16</v>
      </c>
      <c r="AH566">
        <v>2</v>
      </c>
      <c r="AI566">
        <v>150197446</v>
      </c>
      <c r="AJ566">
        <v>566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ROW(Source!A582)</f>
        <v>582</v>
      </c>
      <c r="B567">
        <v>150197451</v>
      </c>
      <c r="C567">
        <v>150197445</v>
      </c>
      <c r="D567">
        <v>147297367</v>
      </c>
      <c r="E567">
        <v>1</v>
      </c>
      <c r="F567">
        <v>1</v>
      </c>
      <c r="G567">
        <v>35</v>
      </c>
      <c r="H567">
        <v>3</v>
      </c>
      <c r="I567" t="s">
        <v>752</v>
      </c>
      <c r="J567" t="s">
        <v>753</v>
      </c>
      <c r="K567" t="s">
        <v>754</v>
      </c>
      <c r="L567">
        <v>1346</v>
      </c>
      <c r="N567">
        <v>1009</v>
      </c>
      <c r="O567" t="s">
        <v>741</v>
      </c>
      <c r="P567" t="s">
        <v>741</v>
      </c>
      <c r="Q567">
        <v>1</v>
      </c>
      <c r="X567">
        <v>2E-3</v>
      </c>
      <c r="Y567">
        <v>29.29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2E-3</v>
      </c>
      <c r="AH567">
        <v>2</v>
      </c>
      <c r="AI567">
        <v>150197447</v>
      </c>
      <c r="AJ567">
        <v>567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ROW(Source!A583)</f>
        <v>583</v>
      </c>
      <c r="B568">
        <v>150197467</v>
      </c>
      <c r="C568">
        <v>150197452</v>
      </c>
      <c r="D568">
        <v>147282019</v>
      </c>
      <c r="E568">
        <v>35</v>
      </c>
      <c r="F568">
        <v>1</v>
      </c>
      <c r="G568">
        <v>35</v>
      </c>
      <c r="H568">
        <v>1</v>
      </c>
      <c r="I568" t="s">
        <v>727</v>
      </c>
      <c r="J568" t="s">
        <v>3</v>
      </c>
      <c r="K568" t="s">
        <v>728</v>
      </c>
      <c r="L568">
        <v>1191</v>
      </c>
      <c r="N568">
        <v>1013</v>
      </c>
      <c r="O568" t="s">
        <v>729</v>
      </c>
      <c r="P568" t="s">
        <v>729</v>
      </c>
      <c r="Q568">
        <v>1</v>
      </c>
      <c r="X568">
        <v>2.37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1</v>
      </c>
      <c r="AF568" t="s">
        <v>22</v>
      </c>
      <c r="AG568">
        <v>1.659</v>
      </c>
      <c r="AH568">
        <v>2</v>
      </c>
      <c r="AI568">
        <v>150197453</v>
      </c>
      <c r="AJ568">
        <v>568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ROW(Source!A583)</f>
        <v>583</v>
      </c>
      <c r="B569">
        <v>150197468</v>
      </c>
      <c r="C569">
        <v>150197452</v>
      </c>
      <c r="D569">
        <v>147295400</v>
      </c>
      <c r="E569">
        <v>1</v>
      </c>
      <c r="F569">
        <v>1</v>
      </c>
      <c r="G569">
        <v>35</v>
      </c>
      <c r="H569">
        <v>2</v>
      </c>
      <c r="I569" t="s">
        <v>730</v>
      </c>
      <c r="J569" t="s">
        <v>731</v>
      </c>
      <c r="K569" t="s">
        <v>732</v>
      </c>
      <c r="L569">
        <v>1368</v>
      </c>
      <c r="N569">
        <v>1011</v>
      </c>
      <c r="O569" t="s">
        <v>733</v>
      </c>
      <c r="P569" t="s">
        <v>733</v>
      </c>
      <c r="Q569">
        <v>1</v>
      </c>
      <c r="X569">
        <v>0.28000000000000003</v>
      </c>
      <c r="Y569">
        <v>0</v>
      </c>
      <c r="Z569">
        <v>789.86</v>
      </c>
      <c r="AA569">
        <v>515.51</v>
      </c>
      <c r="AB569">
        <v>0</v>
      </c>
      <c r="AC569">
        <v>0</v>
      </c>
      <c r="AD569">
        <v>1</v>
      </c>
      <c r="AE569">
        <v>0</v>
      </c>
      <c r="AF569" t="s">
        <v>22</v>
      </c>
      <c r="AG569">
        <v>0.19600000000000001</v>
      </c>
      <c r="AH569">
        <v>2</v>
      </c>
      <c r="AI569">
        <v>150197454</v>
      </c>
      <c r="AJ569">
        <v>569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ROW(Source!A583)</f>
        <v>583</v>
      </c>
      <c r="B570">
        <v>150197469</v>
      </c>
      <c r="C570">
        <v>150197452</v>
      </c>
      <c r="D570">
        <v>147284499</v>
      </c>
      <c r="E570">
        <v>35</v>
      </c>
      <c r="F570">
        <v>1</v>
      </c>
      <c r="G570">
        <v>35</v>
      </c>
      <c r="H570">
        <v>3</v>
      </c>
      <c r="I570" t="s">
        <v>734</v>
      </c>
      <c r="J570" t="s">
        <v>3</v>
      </c>
      <c r="K570" t="s">
        <v>736</v>
      </c>
      <c r="L570">
        <v>1346</v>
      </c>
      <c r="N570">
        <v>1009</v>
      </c>
      <c r="O570" t="s">
        <v>741</v>
      </c>
      <c r="P570" t="s">
        <v>741</v>
      </c>
      <c r="Q570">
        <v>1</v>
      </c>
      <c r="X570">
        <v>2E-3</v>
      </c>
      <c r="Y570">
        <v>1945.2823800000001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21</v>
      </c>
      <c r="AG570">
        <v>2E-3</v>
      </c>
      <c r="AH570">
        <v>2</v>
      </c>
      <c r="AI570">
        <v>150197455</v>
      </c>
      <c r="AJ570">
        <v>570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ROW(Source!A583)</f>
        <v>583</v>
      </c>
      <c r="B571">
        <v>150197470</v>
      </c>
      <c r="C571">
        <v>150197452</v>
      </c>
      <c r="D571">
        <v>147297319</v>
      </c>
      <c r="E571">
        <v>1</v>
      </c>
      <c r="F571">
        <v>1</v>
      </c>
      <c r="G571">
        <v>35</v>
      </c>
      <c r="H571">
        <v>3</v>
      </c>
      <c r="I571" t="s">
        <v>738</v>
      </c>
      <c r="J571" t="s">
        <v>739</v>
      </c>
      <c r="K571" t="s">
        <v>740</v>
      </c>
      <c r="L571">
        <v>1346</v>
      </c>
      <c r="N571">
        <v>1009</v>
      </c>
      <c r="O571" t="s">
        <v>741</v>
      </c>
      <c r="P571" t="s">
        <v>741</v>
      </c>
      <c r="Q571">
        <v>1</v>
      </c>
      <c r="X571">
        <v>4.0000000000000001E-3</v>
      </c>
      <c r="Y571">
        <v>412.97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21</v>
      </c>
      <c r="AG571">
        <v>4.0000000000000001E-3</v>
      </c>
      <c r="AH571">
        <v>2</v>
      </c>
      <c r="AI571">
        <v>150197456</v>
      </c>
      <c r="AJ571">
        <v>571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ROW(Source!A583)</f>
        <v>583</v>
      </c>
      <c r="B572">
        <v>150197471</v>
      </c>
      <c r="C572">
        <v>150197452</v>
      </c>
      <c r="D572">
        <v>147297226</v>
      </c>
      <c r="E572">
        <v>1</v>
      </c>
      <c r="F572">
        <v>1</v>
      </c>
      <c r="G572">
        <v>35</v>
      </c>
      <c r="H572">
        <v>3</v>
      </c>
      <c r="I572" t="s">
        <v>742</v>
      </c>
      <c r="J572" t="s">
        <v>743</v>
      </c>
      <c r="K572" t="s">
        <v>744</v>
      </c>
      <c r="L572">
        <v>1346</v>
      </c>
      <c r="N572">
        <v>1009</v>
      </c>
      <c r="O572" t="s">
        <v>741</v>
      </c>
      <c r="P572" t="s">
        <v>741</v>
      </c>
      <c r="Q572">
        <v>1</v>
      </c>
      <c r="X572">
        <v>2E-3</v>
      </c>
      <c r="Y572">
        <v>271.95999999999998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21</v>
      </c>
      <c r="AG572">
        <v>2E-3</v>
      </c>
      <c r="AH572">
        <v>2</v>
      </c>
      <c r="AI572">
        <v>150197457</v>
      </c>
      <c r="AJ572">
        <v>572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ROW(Source!A583)</f>
        <v>583</v>
      </c>
      <c r="B573">
        <v>150197472</v>
      </c>
      <c r="C573">
        <v>150197452</v>
      </c>
      <c r="D573">
        <v>147297256</v>
      </c>
      <c r="E573">
        <v>1</v>
      </c>
      <c r="F573">
        <v>1</v>
      </c>
      <c r="G573">
        <v>35</v>
      </c>
      <c r="H573">
        <v>3</v>
      </c>
      <c r="I573" t="s">
        <v>745</v>
      </c>
      <c r="J573" t="s">
        <v>746</v>
      </c>
      <c r="K573" t="s">
        <v>747</v>
      </c>
      <c r="L573">
        <v>1346</v>
      </c>
      <c r="N573">
        <v>1009</v>
      </c>
      <c r="O573" t="s">
        <v>741</v>
      </c>
      <c r="P573" t="s">
        <v>741</v>
      </c>
      <c r="Q573">
        <v>1</v>
      </c>
      <c r="X573">
        <v>3.5000000000000001E-3</v>
      </c>
      <c r="Y573">
        <v>404.48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21</v>
      </c>
      <c r="AG573">
        <v>3.5000000000000001E-3</v>
      </c>
      <c r="AH573">
        <v>2</v>
      </c>
      <c r="AI573">
        <v>150197458</v>
      </c>
      <c r="AJ573">
        <v>573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ROW(Source!A583)</f>
        <v>583</v>
      </c>
      <c r="B574">
        <v>150197473</v>
      </c>
      <c r="C574">
        <v>150197452</v>
      </c>
      <c r="D574">
        <v>147297361</v>
      </c>
      <c r="E574">
        <v>1</v>
      </c>
      <c r="F574">
        <v>1</v>
      </c>
      <c r="G574">
        <v>35</v>
      </c>
      <c r="H574">
        <v>3</v>
      </c>
      <c r="I574" t="s">
        <v>748</v>
      </c>
      <c r="J574" t="s">
        <v>749</v>
      </c>
      <c r="K574" t="s">
        <v>750</v>
      </c>
      <c r="L574">
        <v>1327</v>
      </c>
      <c r="N574">
        <v>1005</v>
      </c>
      <c r="O574" t="s">
        <v>751</v>
      </c>
      <c r="P574" t="s">
        <v>751</v>
      </c>
      <c r="Q574">
        <v>1</v>
      </c>
      <c r="X574">
        <v>0.02</v>
      </c>
      <c r="Y574">
        <v>48.08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21</v>
      </c>
      <c r="AG574">
        <v>0.02</v>
      </c>
      <c r="AH574">
        <v>2</v>
      </c>
      <c r="AI574">
        <v>150197459</v>
      </c>
      <c r="AJ574">
        <v>574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ROW(Source!A584)</f>
        <v>584</v>
      </c>
      <c r="B575">
        <v>150197479</v>
      </c>
      <c r="C575">
        <v>150197474</v>
      </c>
      <c r="D575">
        <v>147282019</v>
      </c>
      <c r="E575">
        <v>35</v>
      </c>
      <c r="F575">
        <v>1</v>
      </c>
      <c r="G575">
        <v>35</v>
      </c>
      <c r="H575">
        <v>1</v>
      </c>
      <c r="I575" t="s">
        <v>727</v>
      </c>
      <c r="J575" t="s">
        <v>3</v>
      </c>
      <c r="K575" t="s">
        <v>728</v>
      </c>
      <c r="L575">
        <v>1191</v>
      </c>
      <c r="N575">
        <v>1013</v>
      </c>
      <c r="O575" t="s">
        <v>729</v>
      </c>
      <c r="P575" t="s">
        <v>729</v>
      </c>
      <c r="Q575">
        <v>1</v>
      </c>
      <c r="X575">
        <v>0.08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1</v>
      </c>
      <c r="AF575" t="s">
        <v>32</v>
      </c>
      <c r="AG575">
        <v>0.65999999999999992</v>
      </c>
      <c r="AH575">
        <v>2</v>
      </c>
      <c r="AI575">
        <v>150197475</v>
      </c>
      <c r="AJ575">
        <v>575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ROW(Source!A584)</f>
        <v>584</v>
      </c>
      <c r="B576">
        <v>150197480</v>
      </c>
      <c r="C576">
        <v>150197474</v>
      </c>
      <c r="D576">
        <v>147295400</v>
      </c>
      <c r="E576">
        <v>1</v>
      </c>
      <c r="F576">
        <v>1</v>
      </c>
      <c r="G576">
        <v>35</v>
      </c>
      <c r="H576">
        <v>2</v>
      </c>
      <c r="I576" t="s">
        <v>730</v>
      </c>
      <c r="J576" t="s">
        <v>829</v>
      </c>
      <c r="K576" t="s">
        <v>732</v>
      </c>
      <c r="L576">
        <v>1368</v>
      </c>
      <c r="N576">
        <v>1011</v>
      </c>
      <c r="O576" t="s">
        <v>733</v>
      </c>
      <c r="P576" t="s">
        <v>733</v>
      </c>
      <c r="Q576">
        <v>1</v>
      </c>
      <c r="X576">
        <v>0.01</v>
      </c>
      <c r="Y576">
        <v>0</v>
      </c>
      <c r="Z576">
        <v>789.86</v>
      </c>
      <c r="AA576">
        <v>515.51</v>
      </c>
      <c r="AB576">
        <v>0</v>
      </c>
      <c r="AC576">
        <v>0</v>
      </c>
      <c r="AD576">
        <v>1</v>
      </c>
      <c r="AE576">
        <v>0</v>
      </c>
      <c r="AF576" t="s">
        <v>32</v>
      </c>
      <c r="AG576">
        <v>8.249999999999999E-2</v>
      </c>
      <c r="AH576">
        <v>2</v>
      </c>
      <c r="AI576">
        <v>150197476</v>
      </c>
      <c r="AJ576">
        <v>576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ROW(Source!A584)</f>
        <v>584</v>
      </c>
      <c r="B577">
        <v>150197481</v>
      </c>
      <c r="C577">
        <v>150197474</v>
      </c>
      <c r="D577">
        <v>147297319</v>
      </c>
      <c r="E577">
        <v>1</v>
      </c>
      <c r="F577">
        <v>1</v>
      </c>
      <c r="G577">
        <v>35</v>
      </c>
      <c r="H577">
        <v>3</v>
      </c>
      <c r="I577" t="s">
        <v>738</v>
      </c>
      <c r="J577" t="s">
        <v>830</v>
      </c>
      <c r="K577" t="s">
        <v>740</v>
      </c>
      <c r="L577">
        <v>1346</v>
      </c>
      <c r="N577">
        <v>1009</v>
      </c>
      <c r="O577" t="s">
        <v>741</v>
      </c>
      <c r="P577" t="s">
        <v>741</v>
      </c>
      <c r="Q577">
        <v>1</v>
      </c>
      <c r="X577">
        <v>2E-3</v>
      </c>
      <c r="Y577">
        <v>412.97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31</v>
      </c>
      <c r="AG577">
        <v>2.1999999999999999E-2</v>
      </c>
      <c r="AH577">
        <v>2</v>
      </c>
      <c r="AI577">
        <v>150197477</v>
      </c>
      <c r="AJ577">
        <v>577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ROW(Source!A584)</f>
        <v>584</v>
      </c>
      <c r="B578">
        <v>150197482</v>
      </c>
      <c r="C578">
        <v>150197474</v>
      </c>
      <c r="D578">
        <v>147297361</v>
      </c>
      <c r="E578">
        <v>1</v>
      </c>
      <c r="F578">
        <v>1</v>
      </c>
      <c r="G578">
        <v>35</v>
      </c>
      <c r="H578">
        <v>3</v>
      </c>
      <c r="I578" t="s">
        <v>748</v>
      </c>
      <c r="J578" t="s">
        <v>831</v>
      </c>
      <c r="K578" t="s">
        <v>750</v>
      </c>
      <c r="L578">
        <v>1327</v>
      </c>
      <c r="N578">
        <v>1005</v>
      </c>
      <c r="O578" t="s">
        <v>751</v>
      </c>
      <c r="P578" t="s">
        <v>751</v>
      </c>
      <c r="Q578">
        <v>1</v>
      </c>
      <c r="X578">
        <v>0.02</v>
      </c>
      <c r="Y578">
        <v>48.08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31</v>
      </c>
      <c r="AG578">
        <v>0.22</v>
      </c>
      <c r="AH578">
        <v>2</v>
      </c>
      <c r="AI578">
        <v>150197478</v>
      </c>
      <c r="AJ578">
        <v>578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ROW(Source!A585)</f>
        <v>585</v>
      </c>
      <c r="B579">
        <v>150197500</v>
      </c>
      <c r="C579">
        <v>150197483</v>
      </c>
      <c r="D579">
        <v>147282019</v>
      </c>
      <c r="E579">
        <v>35</v>
      </c>
      <c r="F579">
        <v>1</v>
      </c>
      <c r="G579">
        <v>35</v>
      </c>
      <c r="H579">
        <v>1</v>
      </c>
      <c r="I579" t="s">
        <v>727</v>
      </c>
      <c r="J579" t="s">
        <v>3</v>
      </c>
      <c r="K579" t="s">
        <v>728</v>
      </c>
      <c r="L579">
        <v>1191</v>
      </c>
      <c r="N579">
        <v>1013</v>
      </c>
      <c r="O579" t="s">
        <v>729</v>
      </c>
      <c r="P579" t="s">
        <v>729</v>
      </c>
      <c r="Q579">
        <v>1</v>
      </c>
      <c r="X579">
        <v>0.36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1</v>
      </c>
      <c r="AF579" t="s">
        <v>205</v>
      </c>
      <c r="AG579">
        <v>0.72</v>
      </c>
      <c r="AH579">
        <v>2</v>
      </c>
      <c r="AI579">
        <v>150197484</v>
      </c>
      <c r="AJ579">
        <v>579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ROW(Source!A585)</f>
        <v>585</v>
      </c>
      <c r="B580">
        <v>150197501</v>
      </c>
      <c r="C580">
        <v>150197483</v>
      </c>
      <c r="D580">
        <v>147295400</v>
      </c>
      <c r="E580">
        <v>1</v>
      </c>
      <c r="F580">
        <v>1</v>
      </c>
      <c r="G580">
        <v>35</v>
      </c>
      <c r="H580">
        <v>2</v>
      </c>
      <c r="I580" t="s">
        <v>730</v>
      </c>
      <c r="J580" t="s">
        <v>731</v>
      </c>
      <c r="K580" t="s">
        <v>732</v>
      </c>
      <c r="L580">
        <v>1368</v>
      </c>
      <c r="N580">
        <v>1011</v>
      </c>
      <c r="O580" t="s">
        <v>733</v>
      </c>
      <c r="P580" t="s">
        <v>733</v>
      </c>
      <c r="Q580">
        <v>1</v>
      </c>
      <c r="X580">
        <v>0.12</v>
      </c>
      <c r="Y580">
        <v>0</v>
      </c>
      <c r="Z580">
        <v>789.86</v>
      </c>
      <c r="AA580">
        <v>515.51</v>
      </c>
      <c r="AB580">
        <v>0</v>
      </c>
      <c r="AC580">
        <v>0</v>
      </c>
      <c r="AD580">
        <v>1</v>
      </c>
      <c r="AE580">
        <v>0</v>
      </c>
      <c r="AF580" t="s">
        <v>205</v>
      </c>
      <c r="AG580">
        <v>0.24</v>
      </c>
      <c r="AH580">
        <v>2</v>
      </c>
      <c r="AI580">
        <v>150197485</v>
      </c>
      <c r="AJ580">
        <v>580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ROW(Source!A585)</f>
        <v>585</v>
      </c>
      <c r="B581">
        <v>150197502</v>
      </c>
      <c r="C581">
        <v>150197483</v>
      </c>
      <c r="D581">
        <v>147297318</v>
      </c>
      <c r="E581">
        <v>1</v>
      </c>
      <c r="F581">
        <v>1</v>
      </c>
      <c r="G581">
        <v>35</v>
      </c>
      <c r="H581">
        <v>3</v>
      </c>
      <c r="I581" t="s">
        <v>759</v>
      </c>
      <c r="J581" t="s">
        <v>760</v>
      </c>
      <c r="K581" t="s">
        <v>761</v>
      </c>
      <c r="L581">
        <v>1346</v>
      </c>
      <c r="N581">
        <v>1009</v>
      </c>
      <c r="O581" t="s">
        <v>741</v>
      </c>
      <c r="P581" t="s">
        <v>741</v>
      </c>
      <c r="Q581">
        <v>1</v>
      </c>
      <c r="X581">
        <v>5.0000000000000001E-4</v>
      </c>
      <c r="Y581">
        <v>471.7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205</v>
      </c>
      <c r="AG581">
        <v>1E-3</v>
      </c>
      <c r="AH581">
        <v>2</v>
      </c>
      <c r="AI581">
        <v>150197486</v>
      </c>
      <c r="AJ581">
        <v>581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ROW(Source!A585)</f>
        <v>585</v>
      </c>
      <c r="B582">
        <v>150197503</v>
      </c>
      <c r="C582">
        <v>150197483</v>
      </c>
      <c r="D582">
        <v>147297361</v>
      </c>
      <c r="E582">
        <v>1</v>
      </c>
      <c r="F582">
        <v>1</v>
      </c>
      <c r="G582">
        <v>35</v>
      </c>
      <c r="H582">
        <v>3</v>
      </c>
      <c r="I582" t="s">
        <v>748</v>
      </c>
      <c r="J582" t="s">
        <v>749</v>
      </c>
      <c r="K582" t="s">
        <v>750</v>
      </c>
      <c r="L582">
        <v>1327</v>
      </c>
      <c r="N582">
        <v>1005</v>
      </c>
      <c r="O582" t="s">
        <v>751</v>
      </c>
      <c r="P582" t="s">
        <v>751</v>
      </c>
      <c r="Q582">
        <v>1</v>
      </c>
      <c r="X582">
        <v>0.05</v>
      </c>
      <c r="Y582">
        <v>48.08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205</v>
      </c>
      <c r="AG582">
        <v>0.1</v>
      </c>
      <c r="AH582">
        <v>2</v>
      </c>
      <c r="AI582">
        <v>150197487</v>
      </c>
      <c r="AJ582">
        <v>582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ROW(Source!A585)</f>
        <v>585</v>
      </c>
      <c r="B583">
        <v>150197504</v>
      </c>
      <c r="C583">
        <v>150197483</v>
      </c>
      <c r="D583">
        <v>147297367</v>
      </c>
      <c r="E583">
        <v>1</v>
      </c>
      <c r="F583">
        <v>1</v>
      </c>
      <c r="G583">
        <v>35</v>
      </c>
      <c r="H583">
        <v>3</v>
      </c>
      <c r="I583" t="s">
        <v>752</v>
      </c>
      <c r="J583" t="s">
        <v>753</v>
      </c>
      <c r="K583" t="s">
        <v>754</v>
      </c>
      <c r="L583">
        <v>1346</v>
      </c>
      <c r="N583">
        <v>1009</v>
      </c>
      <c r="O583" t="s">
        <v>741</v>
      </c>
      <c r="P583" t="s">
        <v>741</v>
      </c>
      <c r="Q583">
        <v>1</v>
      </c>
      <c r="X583">
        <v>1.4999999999999999E-2</v>
      </c>
      <c r="Y583">
        <v>29.29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205</v>
      </c>
      <c r="AG583">
        <v>0.03</v>
      </c>
      <c r="AH583">
        <v>2</v>
      </c>
      <c r="AI583">
        <v>150197488</v>
      </c>
      <c r="AJ583">
        <v>583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ROW(Source!A585)</f>
        <v>585</v>
      </c>
      <c r="B584">
        <v>150197505</v>
      </c>
      <c r="C584">
        <v>150197483</v>
      </c>
      <c r="D584">
        <v>147297929</v>
      </c>
      <c r="E584">
        <v>1</v>
      </c>
      <c r="F584">
        <v>1</v>
      </c>
      <c r="G584">
        <v>35</v>
      </c>
      <c r="H584">
        <v>3</v>
      </c>
      <c r="I584" t="s">
        <v>771</v>
      </c>
      <c r="J584" t="s">
        <v>772</v>
      </c>
      <c r="K584" t="s">
        <v>773</v>
      </c>
      <c r="L584">
        <v>1327</v>
      </c>
      <c r="N584">
        <v>1005</v>
      </c>
      <c r="O584" t="s">
        <v>751</v>
      </c>
      <c r="P584" t="s">
        <v>751</v>
      </c>
      <c r="Q584">
        <v>1</v>
      </c>
      <c r="X584">
        <v>0.01</v>
      </c>
      <c r="Y584">
        <v>459.29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205</v>
      </c>
      <c r="AG584">
        <v>0.02</v>
      </c>
      <c r="AH584">
        <v>2</v>
      </c>
      <c r="AI584">
        <v>150197489</v>
      </c>
      <c r="AJ584">
        <v>584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ROW(Source!A585)</f>
        <v>585</v>
      </c>
      <c r="B585">
        <v>150197507</v>
      </c>
      <c r="C585">
        <v>150197483</v>
      </c>
      <c r="D585">
        <v>147286135</v>
      </c>
      <c r="E585">
        <v>35</v>
      </c>
      <c r="F585">
        <v>1</v>
      </c>
      <c r="G585">
        <v>35</v>
      </c>
      <c r="H585">
        <v>3</v>
      </c>
      <c r="I585" t="s">
        <v>774</v>
      </c>
      <c r="J585" t="s">
        <v>3</v>
      </c>
      <c r="K585" t="s">
        <v>776</v>
      </c>
      <c r="L585">
        <v>1346</v>
      </c>
      <c r="N585">
        <v>1009</v>
      </c>
      <c r="O585" t="s">
        <v>741</v>
      </c>
      <c r="P585" t="s">
        <v>741</v>
      </c>
      <c r="Q585">
        <v>1</v>
      </c>
      <c r="X585">
        <v>3.7999999999999999E-2</v>
      </c>
      <c r="Y585">
        <v>95.071079999999995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205</v>
      </c>
      <c r="AG585">
        <v>7.5999999999999998E-2</v>
      </c>
      <c r="AH585">
        <v>2</v>
      </c>
      <c r="AI585">
        <v>150197490</v>
      </c>
      <c r="AJ585">
        <v>585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ROW(Source!A585)</f>
        <v>585</v>
      </c>
      <c r="B586">
        <v>150197506</v>
      </c>
      <c r="C586">
        <v>150197483</v>
      </c>
      <c r="D586">
        <v>147296066</v>
      </c>
      <c r="E586">
        <v>1</v>
      </c>
      <c r="F586">
        <v>1</v>
      </c>
      <c r="G586">
        <v>35</v>
      </c>
      <c r="H586">
        <v>3</v>
      </c>
      <c r="I586" t="s">
        <v>765</v>
      </c>
      <c r="J586" t="s">
        <v>766</v>
      </c>
      <c r="K586" t="s">
        <v>767</v>
      </c>
      <c r="L586">
        <v>1346</v>
      </c>
      <c r="N586">
        <v>1009</v>
      </c>
      <c r="O586" t="s">
        <v>741</v>
      </c>
      <c r="P586" t="s">
        <v>741</v>
      </c>
      <c r="Q586">
        <v>1</v>
      </c>
      <c r="X586">
        <v>1.2999999999999999E-2</v>
      </c>
      <c r="Y586">
        <v>137.97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205</v>
      </c>
      <c r="AG586">
        <v>2.5999999999999999E-2</v>
      </c>
      <c r="AH586">
        <v>2</v>
      </c>
      <c r="AI586">
        <v>150197491</v>
      </c>
      <c r="AJ586">
        <v>586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ROW(Source!A586)</f>
        <v>586</v>
      </c>
      <c r="B587">
        <v>150197525</v>
      </c>
      <c r="C587">
        <v>150197508</v>
      </c>
      <c r="D587">
        <v>147282019</v>
      </c>
      <c r="E587">
        <v>35</v>
      </c>
      <c r="F587">
        <v>1</v>
      </c>
      <c r="G587">
        <v>35</v>
      </c>
      <c r="H587">
        <v>1</v>
      </c>
      <c r="I587" t="s">
        <v>727</v>
      </c>
      <c r="J587" t="s">
        <v>3</v>
      </c>
      <c r="K587" t="s">
        <v>728</v>
      </c>
      <c r="L587">
        <v>1191</v>
      </c>
      <c r="N587">
        <v>1013</v>
      </c>
      <c r="O587" t="s">
        <v>729</v>
      </c>
      <c r="P587" t="s">
        <v>729</v>
      </c>
      <c r="Q587">
        <v>1</v>
      </c>
      <c r="X587">
        <v>0.43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1</v>
      </c>
      <c r="AF587" t="s">
        <v>196</v>
      </c>
      <c r="AG587">
        <v>1.72</v>
      </c>
      <c r="AH587">
        <v>2</v>
      </c>
      <c r="AI587">
        <v>150197509</v>
      </c>
      <c r="AJ587">
        <v>587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ROW(Source!A586)</f>
        <v>586</v>
      </c>
      <c r="B588">
        <v>150197526</v>
      </c>
      <c r="C588">
        <v>150197508</v>
      </c>
      <c r="D588">
        <v>147295400</v>
      </c>
      <c r="E588">
        <v>1</v>
      </c>
      <c r="F588">
        <v>1</v>
      </c>
      <c r="G588">
        <v>35</v>
      </c>
      <c r="H588">
        <v>2</v>
      </c>
      <c r="I588" t="s">
        <v>730</v>
      </c>
      <c r="J588" t="s">
        <v>731</v>
      </c>
      <c r="K588" t="s">
        <v>732</v>
      </c>
      <c r="L588">
        <v>1368</v>
      </c>
      <c r="N588">
        <v>1011</v>
      </c>
      <c r="O588" t="s">
        <v>733</v>
      </c>
      <c r="P588" t="s">
        <v>733</v>
      </c>
      <c r="Q588">
        <v>1</v>
      </c>
      <c r="X588">
        <v>0.13</v>
      </c>
      <c r="Y588">
        <v>0</v>
      </c>
      <c r="Z588">
        <v>789.86</v>
      </c>
      <c r="AA588">
        <v>515.51</v>
      </c>
      <c r="AB588">
        <v>0</v>
      </c>
      <c r="AC588">
        <v>0</v>
      </c>
      <c r="AD588">
        <v>1</v>
      </c>
      <c r="AE588">
        <v>0</v>
      </c>
      <c r="AF588" t="s">
        <v>196</v>
      </c>
      <c r="AG588">
        <v>0.52</v>
      </c>
      <c r="AH588">
        <v>2</v>
      </c>
      <c r="AI588">
        <v>150197510</v>
      </c>
      <c r="AJ588">
        <v>588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ROW(Source!A586)</f>
        <v>586</v>
      </c>
      <c r="B589">
        <v>150197527</v>
      </c>
      <c r="C589">
        <v>150197508</v>
      </c>
      <c r="D589">
        <v>147297318</v>
      </c>
      <c r="E589">
        <v>1</v>
      </c>
      <c r="F589">
        <v>1</v>
      </c>
      <c r="G589">
        <v>35</v>
      </c>
      <c r="H589">
        <v>3</v>
      </c>
      <c r="I589" t="s">
        <v>759</v>
      </c>
      <c r="J589" t="s">
        <v>760</v>
      </c>
      <c r="K589" t="s">
        <v>761</v>
      </c>
      <c r="L589">
        <v>1346</v>
      </c>
      <c r="N589">
        <v>1009</v>
      </c>
      <c r="O589" t="s">
        <v>741</v>
      </c>
      <c r="P589" t="s">
        <v>741</v>
      </c>
      <c r="Q589">
        <v>1</v>
      </c>
      <c r="X589">
        <v>5.0000000000000001E-4</v>
      </c>
      <c r="Y589">
        <v>471.7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196</v>
      </c>
      <c r="AG589">
        <v>2E-3</v>
      </c>
      <c r="AH589">
        <v>2</v>
      </c>
      <c r="AI589">
        <v>150197511</v>
      </c>
      <c r="AJ589">
        <v>589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ROW(Source!A586)</f>
        <v>586</v>
      </c>
      <c r="B590">
        <v>150197528</v>
      </c>
      <c r="C590">
        <v>150197508</v>
      </c>
      <c r="D590">
        <v>147297361</v>
      </c>
      <c r="E590">
        <v>1</v>
      </c>
      <c r="F590">
        <v>1</v>
      </c>
      <c r="G590">
        <v>35</v>
      </c>
      <c r="H590">
        <v>3</v>
      </c>
      <c r="I590" t="s">
        <v>748</v>
      </c>
      <c r="J590" t="s">
        <v>749</v>
      </c>
      <c r="K590" t="s">
        <v>750</v>
      </c>
      <c r="L590">
        <v>1327</v>
      </c>
      <c r="N590">
        <v>1005</v>
      </c>
      <c r="O590" t="s">
        <v>751</v>
      </c>
      <c r="P590" t="s">
        <v>751</v>
      </c>
      <c r="Q590">
        <v>1</v>
      </c>
      <c r="X590">
        <v>0.05</v>
      </c>
      <c r="Y590">
        <v>48.08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196</v>
      </c>
      <c r="AG590">
        <v>0.2</v>
      </c>
      <c r="AH590">
        <v>2</v>
      </c>
      <c r="AI590">
        <v>150197512</v>
      </c>
      <c r="AJ590">
        <v>590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ROW(Source!A586)</f>
        <v>586</v>
      </c>
      <c r="B591">
        <v>150197529</v>
      </c>
      <c r="C591">
        <v>150197508</v>
      </c>
      <c r="D591">
        <v>147297367</v>
      </c>
      <c r="E591">
        <v>1</v>
      </c>
      <c r="F591">
        <v>1</v>
      </c>
      <c r="G591">
        <v>35</v>
      </c>
      <c r="H591">
        <v>3</v>
      </c>
      <c r="I591" t="s">
        <v>752</v>
      </c>
      <c r="J591" t="s">
        <v>753</v>
      </c>
      <c r="K591" t="s">
        <v>754</v>
      </c>
      <c r="L591">
        <v>1346</v>
      </c>
      <c r="N591">
        <v>1009</v>
      </c>
      <c r="O591" t="s">
        <v>741</v>
      </c>
      <c r="P591" t="s">
        <v>741</v>
      </c>
      <c r="Q591">
        <v>1</v>
      </c>
      <c r="X591">
        <v>0.05</v>
      </c>
      <c r="Y591">
        <v>29.29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196</v>
      </c>
      <c r="AG591">
        <v>0.2</v>
      </c>
      <c r="AH591">
        <v>2</v>
      </c>
      <c r="AI591">
        <v>150197513</v>
      </c>
      <c r="AJ591">
        <v>591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ROW(Source!A586)</f>
        <v>586</v>
      </c>
      <c r="B592">
        <v>150197530</v>
      </c>
      <c r="C592">
        <v>150197508</v>
      </c>
      <c r="D592">
        <v>147297493</v>
      </c>
      <c r="E592">
        <v>1</v>
      </c>
      <c r="F592">
        <v>1</v>
      </c>
      <c r="G592">
        <v>35</v>
      </c>
      <c r="H592">
        <v>3</v>
      </c>
      <c r="I592" t="s">
        <v>768</v>
      </c>
      <c r="J592" t="s">
        <v>769</v>
      </c>
      <c r="K592" t="s">
        <v>770</v>
      </c>
      <c r="L592">
        <v>1346</v>
      </c>
      <c r="N592">
        <v>1009</v>
      </c>
      <c r="O592" t="s">
        <v>741</v>
      </c>
      <c r="P592" t="s">
        <v>741</v>
      </c>
      <c r="Q592">
        <v>1</v>
      </c>
      <c r="X592">
        <v>5.4999999999999997E-3</v>
      </c>
      <c r="Y592">
        <v>76.12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196</v>
      </c>
      <c r="AG592">
        <v>2.1999999999999999E-2</v>
      </c>
      <c r="AH592">
        <v>2</v>
      </c>
      <c r="AI592">
        <v>150197514</v>
      </c>
      <c r="AJ592">
        <v>592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ROW(Source!A586)</f>
        <v>586</v>
      </c>
      <c r="B593">
        <v>150197531</v>
      </c>
      <c r="C593">
        <v>150197508</v>
      </c>
      <c r="D593">
        <v>147297929</v>
      </c>
      <c r="E593">
        <v>1</v>
      </c>
      <c r="F593">
        <v>1</v>
      </c>
      <c r="G593">
        <v>35</v>
      </c>
      <c r="H593">
        <v>3</v>
      </c>
      <c r="I593" t="s">
        <v>771</v>
      </c>
      <c r="J593" t="s">
        <v>772</v>
      </c>
      <c r="K593" t="s">
        <v>773</v>
      </c>
      <c r="L593">
        <v>1327</v>
      </c>
      <c r="N593">
        <v>1005</v>
      </c>
      <c r="O593" t="s">
        <v>751</v>
      </c>
      <c r="P593" t="s">
        <v>751</v>
      </c>
      <c r="Q593">
        <v>1</v>
      </c>
      <c r="X593">
        <v>0.01</v>
      </c>
      <c r="Y593">
        <v>459.29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196</v>
      </c>
      <c r="AG593">
        <v>0.04</v>
      </c>
      <c r="AH593">
        <v>2</v>
      </c>
      <c r="AI593">
        <v>150197515</v>
      </c>
      <c r="AJ593">
        <v>593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ROW(Source!A586)</f>
        <v>586</v>
      </c>
      <c r="B594">
        <v>150197532</v>
      </c>
      <c r="C594">
        <v>150197508</v>
      </c>
      <c r="D594">
        <v>147296066</v>
      </c>
      <c r="E594">
        <v>1</v>
      </c>
      <c r="F594">
        <v>1</v>
      </c>
      <c r="G594">
        <v>35</v>
      </c>
      <c r="H594">
        <v>3</v>
      </c>
      <c r="I594" t="s">
        <v>765</v>
      </c>
      <c r="J594" t="s">
        <v>766</v>
      </c>
      <c r="K594" t="s">
        <v>767</v>
      </c>
      <c r="L594">
        <v>1346</v>
      </c>
      <c r="N594">
        <v>1009</v>
      </c>
      <c r="O594" t="s">
        <v>741</v>
      </c>
      <c r="P594" t="s">
        <v>741</v>
      </c>
      <c r="Q594">
        <v>1</v>
      </c>
      <c r="X594">
        <v>5.0000000000000001E-4</v>
      </c>
      <c r="Y594">
        <v>137.97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196</v>
      </c>
      <c r="AG594">
        <v>2E-3</v>
      </c>
      <c r="AH594">
        <v>2</v>
      </c>
      <c r="AI594">
        <v>150197516</v>
      </c>
      <c r="AJ594">
        <v>594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ROW(Source!A587)</f>
        <v>587</v>
      </c>
      <c r="B595">
        <v>150197540</v>
      </c>
      <c r="C595">
        <v>150197533</v>
      </c>
      <c r="D595">
        <v>147282019</v>
      </c>
      <c r="E595">
        <v>35</v>
      </c>
      <c r="F595">
        <v>1</v>
      </c>
      <c r="G595">
        <v>35</v>
      </c>
      <c r="H595">
        <v>1</v>
      </c>
      <c r="I595" t="s">
        <v>727</v>
      </c>
      <c r="J595" t="s">
        <v>3</v>
      </c>
      <c r="K595" t="s">
        <v>728</v>
      </c>
      <c r="L595">
        <v>1191</v>
      </c>
      <c r="N595">
        <v>1013</v>
      </c>
      <c r="O595" t="s">
        <v>729</v>
      </c>
      <c r="P595" t="s">
        <v>729</v>
      </c>
      <c r="Q595">
        <v>1</v>
      </c>
      <c r="X595">
        <v>0.75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1</v>
      </c>
      <c r="AF595" t="s">
        <v>196</v>
      </c>
      <c r="AG595">
        <v>3</v>
      </c>
      <c r="AH595">
        <v>2</v>
      </c>
      <c r="AI595">
        <v>150197534</v>
      </c>
      <c r="AJ595">
        <v>595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ROW(Source!A587)</f>
        <v>587</v>
      </c>
      <c r="B596">
        <v>150197541</v>
      </c>
      <c r="C596">
        <v>150197533</v>
      </c>
      <c r="D596">
        <v>147297361</v>
      </c>
      <c r="E596">
        <v>1</v>
      </c>
      <c r="F596">
        <v>1</v>
      </c>
      <c r="G596">
        <v>35</v>
      </c>
      <c r="H596">
        <v>3</v>
      </c>
      <c r="I596" t="s">
        <v>748</v>
      </c>
      <c r="J596" t="s">
        <v>749</v>
      </c>
      <c r="K596" t="s">
        <v>750</v>
      </c>
      <c r="L596">
        <v>1327</v>
      </c>
      <c r="N596">
        <v>1005</v>
      </c>
      <c r="O596" t="s">
        <v>751</v>
      </c>
      <c r="P596" t="s">
        <v>751</v>
      </c>
      <c r="Q596">
        <v>1</v>
      </c>
      <c r="X596">
        <v>0.05</v>
      </c>
      <c r="Y596">
        <v>48.08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196</v>
      </c>
      <c r="AG596">
        <v>0.2</v>
      </c>
      <c r="AH596">
        <v>2</v>
      </c>
      <c r="AI596">
        <v>150197535</v>
      </c>
      <c r="AJ596">
        <v>596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ROW(Source!A587)</f>
        <v>587</v>
      </c>
      <c r="B597">
        <v>150197542</v>
      </c>
      <c r="C597">
        <v>150197533</v>
      </c>
      <c r="D597">
        <v>147297367</v>
      </c>
      <c r="E597">
        <v>1</v>
      </c>
      <c r="F597">
        <v>1</v>
      </c>
      <c r="G597">
        <v>35</v>
      </c>
      <c r="H597">
        <v>3</v>
      </c>
      <c r="I597" t="s">
        <v>752</v>
      </c>
      <c r="J597" t="s">
        <v>753</v>
      </c>
      <c r="K597" t="s">
        <v>754</v>
      </c>
      <c r="L597">
        <v>1346</v>
      </c>
      <c r="N597">
        <v>1009</v>
      </c>
      <c r="O597" t="s">
        <v>741</v>
      </c>
      <c r="P597" t="s">
        <v>741</v>
      </c>
      <c r="Q597">
        <v>1</v>
      </c>
      <c r="X597">
        <v>0.05</v>
      </c>
      <c r="Y597">
        <v>29.29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196</v>
      </c>
      <c r="AG597">
        <v>0.2</v>
      </c>
      <c r="AH597">
        <v>2</v>
      </c>
      <c r="AI597">
        <v>150197536</v>
      </c>
      <c r="AJ597">
        <v>597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ROW(Source!A588)</f>
        <v>588</v>
      </c>
      <c r="B598">
        <v>150197548</v>
      </c>
      <c r="C598">
        <v>150197543</v>
      </c>
      <c r="D598">
        <v>147282019</v>
      </c>
      <c r="E598">
        <v>35</v>
      </c>
      <c r="F598">
        <v>1</v>
      </c>
      <c r="G598">
        <v>35</v>
      </c>
      <c r="H598">
        <v>1</v>
      </c>
      <c r="I598" t="s">
        <v>727</v>
      </c>
      <c r="J598" t="s">
        <v>3</v>
      </c>
      <c r="K598" t="s">
        <v>728</v>
      </c>
      <c r="L598">
        <v>1191</v>
      </c>
      <c r="N598">
        <v>1013</v>
      </c>
      <c r="O598" t="s">
        <v>729</v>
      </c>
      <c r="P598" t="s">
        <v>729</v>
      </c>
      <c r="Q598">
        <v>1</v>
      </c>
      <c r="X598">
        <v>0.26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1</v>
      </c>
      <c r="AF598" t="s">
        <v>163</v>
      </c>
      <c r="AG598">
        <v>3.12</v>
      </c>
      <c r="AH598">
        <v>2</v>
      </c>
      <c r="AI598">
        <v>150197544</v>
      </c>
      <c r="AJ598">
        <v>598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ROW(Source!A588)</f>
        <v>588</v>
      </c>
      <c r="B599">
        <v>150197549</v>
      </c>
      <c r="C599">
        <v>150197543</v>
      </c>
      <c r="D599">
        <v>147297367</v>
      </c>
      <c r="E599">
        <v>1</v>
      </c>
      <c r="F599">
        <v>1</v>
      </c>
      <c r="G599">
        <v>35</v>
      </c>
      <c r="H599">
        <v>3</v>
      </c>
      <c r="I599" t="s">
        <v>752</v>
      </c>
      <c r="J599" t="s">
        <v>753</v>
      </c>
      <c r="K599" t="s">
        <v>754</v>
      </c>
      <c r="L599">
        <v>1346</v>
      </c>
      <c r="N599">
        <v>1009</v>
      </c>
      <c r="O599" t="s">
        <v>741</v>
      </c>
      <c r="P599" t="s">
        <v>741</v>
      </c>
      <c r="Q599">
        <v>1</v>
      </c>
      <c r="X599">
        <v>0.2</v>
      </c>
      <c r="Y599">
        <v>29.29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163</v>
      </c>
      <c r="AG599">
        <v>2.4000000000000004</v>
      </c>
      <c r="AH599">
        <v>2</v>
      </c>
      <c r="AI599">
        <v>150197545</v>
      </c>
      <c r="AJ599">
        <v>599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ROW(Source!A624)</f>
        <v>624</v>
      </c>
      <c r="B600">
        <v>150197553</v>
      </c>
      <c r="C600">
        <v>150197550</v>
      </c>
      <c r="D600">
        <v>147282019</v>
      </c>
      <c r="E600">
        <v>35</v>
      </c>
      <c r="F600">
        <v>1</v>
      </c>
      <c r="G600">
        <v>35</v>
      </c>
      <c r="H600">
        <v>1</v>
      </c>
      <c r="I600" t="s">
        <v>727</v>
      </c>
      <c r="J600" t="s">
        <v>3</v>
      </c>
      <c r="K600" t="s">
        <v>728</v>
      </c>
      <c r="L600">
        <v>1191</v>
      </c>
      <c r="N600">
        <v>1013</v>
      </c>
      <c r="O600" t="s">
        <v>729</v>
      </c>
      <c r="P600" t="s">
        <v>729</v>
      </c>
      <c r="Q600">
        <v>1</v>
      </c>
      <c r="X600">
        <v>0.5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1</v>
      </c>
      <c r="AF600" t="s">
        <v>216</v>
      </c>
      <c r="AG600">
        <v>4</v>
      </c>
      <c r="AH600">
        <v>2</v>
      </c>
      <c r="AI600">
        <v>150197551</v>
      </c>
      <c r="AJ600">
        <v>600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ROW(Source!A625)</f>
        <v>625</v>
      </c>
      <c r="B601">
        <v>150197557</v>
      </c>
      <c r="C601">
        <v>150197554</v>
      </c>
      <c r="D601">
        <v>147282019</v>
      </c>
      <c r="E601">
        <v>35</v>
      </c>
      <c r="F601">
        <v>1</v>
      </c>
      <c r="G601">
        <v>35</v>
      </c>
      <c r="H601">
        <v>1</v>
      </c>
      <c r="I601" t="s">
        <v>727</v>
      </c>
      <c r="J601" t="s">
        <v>3</v>
      </c>
      <c r="K601" t="s">
        <v>728</v>
      </c>
      <c r="L601">
        <v>1191</v>
      </c>
      <c r="N601">
        <v>1013</v>
      </c>
      <c r="O601" t="s">
        <v>729</v>
      </c>
      <c r="P601" t="s">
        <v>729</v>
      </c>
      <c r="Q601">
        <v>1</v>
      </c>
      <c r="X601">
        <v>1.76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1</v>
      </c>
      <c r="AF601" t="s">
        <v>196</v>
      </c>
      <c r="AG601">
        <v>7.04</v>
      </c>
      <c r="AH601">
        <v>2</v>
      </c>
      <c r="AI601">
        <v>150197555</v>
      </c>
      <c r="AJ601">
        <v>601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ROW(Source!A626)</f>
        <v>626</v>
      </c>
      <c r="B602">
        <v>150197565</v>
      </c>
      <c r="C602">
        <v>150197558</v>
      </c>
      <c r="D602">
        <v>147282019</v>
      </c>
      <c r="E602">
        <v>35</v>
      </c>
      <c r="F602">
        <v>1</v>
      </c>
      <c r="G602">
        <v>35</v>
      </c>
      <c r="H602">
        <v>1</v>
      </c>
      <c r="I602" t="s">
        <v>727</v>
      </c>
      <c r="J602" t="s">
        <v>3</v>
      </c>
      <c r="K602" t="s">
        <v>728</v>
      </c>
      <c r="L602">
        <v>1191</v>
      </c>
      <c r="N602">
        <v>1013</v>
      </c>
      <c r="O602" t="s">
        <v>729</v>
      </c>
      <c r="P602" t="s">
        <v>729</v>
      </c>
      <c r="Q602">
        <v>1</v>
      </c>
      <c r="X602">
        <v>3.38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1</v>
      </c>
      <c r="AF602" t="s">
        <v>3</v>
      </c>
      <c r="AG602">
        <v>3.38</v>
      </c>
      <c r="AH602">
        <v>2</v>
      </c>
      <c r="AI602">
        <v>150197559</v>
      </c>
      <c r="AJ602">
        <v>602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ROW(Source!A626)</f>
        <v>626</v>
      </c>
      <c r="B603">
        <v>150197566</v>
      </c>
      <c r="C603">
        <v>150197558</v>
      </c>
      <c r="D603">
        <v>147297367</v>
      </c>
      <c r="E603">
        <v>1</v>
      </c>
      <c r="F603">
        <v>1</v>
      </c>
      <c r="G603">
        <v>35</v>
      </c>
      <c r="H603">
        <v>3</v>
      </c>
      <c r="I603" t="s">
        <v>752</v>
      </c>
      <c r="J603" t="s">
        <v>753</v>
      </c>
      <c r="K603" t="s">
        <v>754</v>
      </c>
      <c r="L603">
        <v>1346</v>
      </c>
      <c r="N603">
        <v>1009</v>
      </c>
      <c r="O603" t="s">
        <v>741</v>
      </c>
      <c r="P603" t="s">
        <v>741</v>
      </c>
      <c r="Q603">
        <v>1</v>
      </c>
      <c r="X603">
        <v>0.1</v>
      </c>
      <c r="Y603">
        <v>29.29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3</v>
      </c>
      <c r="AG603">
        <v>0.1</v>
      </c>
      <c r="AH603">
        <v>2</v>
      </c>
      <c r="AI603">
        <v>150197560</v>
      </c>
      <c r="AJ603">
        <v>603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ROW(Source!A626)</f>
        <v>626</v>
      </c>
      <c r="B604">
        <v>150197567</v>
      </c>
      <c r="C604">
        <v>150197558</v>
      </c>
      <c r="D604">
        <v>147286114</v>
      </c>
      <c r="E604">
        <v>35</v>
      </c>
      <c r="F604">
        <v>1</v>
      </c>
      <c r="G604">
        <v>35</v>
      </c>
      <c r="H604">
        <v>3</v>
      </c>
      <c r="I604" t="s">
        <v>777</v>
      </c>
      <c r="J604" t="s">
        <v>3</v>
      </c>
      <c r="K604" t="s">
        <v>779</v>
      </c>
      <c r="L604">
        <v>1346</v>
      </c>
      <c r="N604">
        <v>1009</v>
      </c>
      <c r="O604" t="s">
        <v>741</v>
      </c>
      <c r="P604" t="s">
        <v>741</v>
      </c>
      <c r="Q604">
        <v>1</v>
      </c>
      <c r="X604">
        <v>2.4E-2</v>
      </c>
      <c r="Y604">
        <v>108.44929999999999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2.4E-2</v>
      </c>
      <c r="AH604">
        <v>2</v>
      </c>
      <c r="AI604">
        <v>150197561</v>
      </c>
      <c r="AJ604">
        <v>604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ROW(Source!A627)</f>
        <v>627</v>
      </c>
      <c r="B605">
        <v>150197575</v>
      </c>
      <c r="C605">
        <v>150197568</v>
      </c>
      <c r="D605">
        <v>147282019</v>
      </c>
      <c r="E605">
        <v>35</v>
      </c>
      <c r="F605">
        <v>1</v>
      </c>
      <c r="G605">
        <v>35</v>
      </c>
      <c r="H605">
        <v>1</v>
      </c>
      <c r="I605" t="s">
        <v>727</v>
      </c>
      <c r="J605" t="s">
        <v>3</v>
      </c>
      <c r="K605" t="s">
        <v>728</v>
      </c>
      <c r="L605">
        <v>1191</v>
      </c>
      <c r="N605">
        <v>1013</v>
      </c>
      <c r="O605" t="s">
        <v>729</v>
      </c>
      <c r="P605" t="s">
        <v>729</v>
      </c>
      <c r="Q605">
        <v>1</v>
      </c>
      <c r="X605">
        <v>0.2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1</v>
      </c>
      <c r="AF605" t="s">
        <v>196</v>
      </c>
      <c r="AG605">
        <v>0.8</v>
      </c>
      <c r="AH605">
        <v>2</v>
      </c>
      <c r="AI605">
        <v>150197569</v>
      </c>
      <c r="AJ605">
        <v>605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ROW(Source!A627)</f>
        <v>627</v>
      </c>
      <c r="B606">
        <v>150197576</v>
      </c>
      <c r="C606">
        <v>150197568</v>
      </c>
      <c r="D606">
        <v>147295400</v>
      </c>
      <c r="E606">
        <v>1</v>
      </c>
      <c r="F606">
        <v>1</v>
      </c>
      <c r="G606">
        <v>35</v>
      </c>
      <c r="H606">
        <v>2</v>
      </c>
      <c r="I606" t="s">
        <v>730</v>
      </c>
      <c r="J606" t="s">
        <v>731</v>
      </c>
      <c r="K606" t="s">
        <v>732</v>
      </c>
      <c r="L606">
        <v>1368</v>
      </c>
      <c r="N606">
        <v>1011</v>
      </c>
      <c r="O606" t="s">
        <v>733</v>
      </c>
      <c r="P606" t="s">
        <v>733</v>
      </c>
      <c r="Q606">
        <v>1</v>
      </c>
      <c r="X606">
        <v>0.02</v>
      </c>
      <c r="Y606">
        <v>0</v>
      </c>
      <c r="Z606">
        <v>789.86</v>
      </c>
      <c r="AA606">
        <v>515.51</v>
      </c>
      <c r="AB606">
        <v>0</v>
      </c>
      <c r="AC606">
        <v>0</v>
      </c>
      <c r="AD606">
        <v>1</v>
      </c>
      <c r="AE606">
        <v>0</v>
      </c>
      <c r="AF606" t="s">
        <v>196</v>
      </c>
      <c r="AG606">
        <v>0.08</v>
      </c>
      <c r="AH606">
        <v>2</v>
      </c>
      <c r="AI606">
        <v>150197570</v>
      </c>
      <c r="AJ606">
        <v>606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ROW(Source!A627)</f>
        <v>627</v>
      </c>
      <c r="B607">
        <v>150197577</v>
      </c>
      <c r="C607">
        <v>150197568</v>
      </c>
      <c r="D607">
        <v>147297367</v>
      </c>
      <c r="E607">
        <v>1</v>
      </c>
      <c r="F607">
        <v>1</v>
      </c>
      <c r="G607">
        <v>35</v>
      </c>
      <c r="H607">
        <v>3</v>
      </c>
      <c r="I607" t="s">
        <v>752</v>
      </c>
      <c r="J607" t="s">
        <v>753</v>
      </c>
      <c r="K607" t="s">
        <v>754</v>
      </c>
      <c r="L607">
        <v>1346</v>
      </c>
      <c r="N607">
        <v>1009</v>
      </c>
      <c r="O607" t="s">
        <v>741</v>
      </c>
      <c r="P607" t="s">
        <v>741</v>
      </c>
      <c r="Q607">
        <v>1</v>
      </c>
      <c r="X607">
        <v>1.4999999999999999E-2</v>
      </c>
      <c r="Y607">
        <v>29.29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196</v>
      </c>
      <c r="AG607">
        <v>0.06</v>
      </c>
      <c r="AH607">
        <v>2</v>
      </c>
      <c r="AI607">
        <v>150197571</v>
      </c>
      <c r="AJ607">
        <v>607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ROW(Source!A628)</f>
        <v>628</v>
      </c>
      <c r="B608">
        <v>150197585</v>
      </c>
      <c r="C608">
        <v>150197578</v>
      </c>
      <c r="D608">
        <v>147282019</v>
      </c>
      <c r="E608">
        <v>35</v>
      </c>
      <c r="F608">
        <v>1</v>
      </c>
      <c r="G608">
        <v>35</v>
      </c>
      <c r="H608">
        <v>1</v>
      </c>
      <c r="I608" t="s">
        <v>727</v>
      </c>
      <c r="J608" t="s">
        <v>3</v>
      </c>
      <c r="K608" t="s">
        <v>728</v>
      </c>
      <c r="L608">
        <v>1191</v>
      </c>
      <c r="N608">
        <v>1013</v>
      </c>
      <c r="O608" t="s">
        <v>729</v>
      </c>
      <c r="P608" t="s">
        <v>729</v>
      </c>
      <c r="Q608">
        <v>1</v>
      </c>
      <c r="X608">
        <v>0.8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1</v>
      </c>
      <c r="AF608" t="s">
        <v>196</v>
      </c>
      <c r="AG608">
        <v>3.2</v>
      </c>
      <c r="AH608">
        <v>2</v>
      </c>
      <c r="AI608">
        <v>150197579</v>
      </c>
      <c r="AJ608">
        <v>608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ROW(Source!A628)</f>
        <v>628</v>
      </c>
      <c r="B609">
        <v>150197586</v>
      </c>
      <c r="C609">
        <v>150197578</v>
      </c>
      <c r="D609">
        <v>147295400</v>
      </c>
      <c r="E609">
        <v>1</v>
      </c>
      <c r="F609">
        <v>1</v>
      </c>
      <c r="G609">
        <v>35</v>
      </c>
      <c r="H609">
        <v>2</v>
      </c>
      <c r="I609" t="s">
        <v>730</v>
      </c>
      <c r="J609" t="s">
        <v>731</v>
      </c>
      <c r="K609" t="s">
        <v>732</v>
      </c>
      <c r="L609">
        <v>1368</v>
      </c>
      <c r="N609">
        <v>1011</v>
      </c>
      <c r="O609" t="s">
        <v>733</v>
      </c>
      <c r="P609" t="s">
        <v>733</v>
      </c>
      <c r="Q609">
        <v>1</v>
      </c>
      <c r="X609">
        <v>0.04</v>
      </c>
      <c r="Y609">
        <v>0</v>
      </c>
      <c r="Z609">
        <v>789.86</v>
      </c>
      <c r="AA609">
        <v>515.51</v>
      </c>
      <c r="AB609">
        <v>0</v>
      </c>
      <c r="AC609">
        <v>0</v>
      </c>
      <c r="AD609">
        <v>1</v>
      </c>
      <c r="AE609">
        <v>0</v>
      </c>
      <c r="AF609" t="s">
        <v>196</v>
      </c>
      <c r="AG609">
        <v>0.16</v>
      </c>
      <c r="AH609">
        <v>2</v>
      </c>
      <c r="AI609">
        <v>150197580</v>
      </c>
      <c r="AJ609">
        <v>609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ROW(Source!A628)</f>
        <v>628</v>
      </c>
      <c r="B610">
        <v>150197587</v>
      </c>
      <c r="C610">
        <v>150197578</v>
      </c>
      <c r="D610">
        <v>147297367</v>
      </c>
      <c r="E610">
        <v>1</v>
      </c>
      <c r="F610">
        <v>1</v>
      </c>
      <c r="G610">
        <v>35</v>
      </c>
      <c r="H610">
        <v>3</v>
      </c>
      <c r="I610" t="s">
        <v>752</v>
      </c>
      <c r="J610" t="s">
        <v>753</v>
      </c>
      <c r="K610" t="s">
        <v>754</v>
      </c>
      <c r="L610">
        <v>1346</v>
      </c>
      <c r="N610">
        <v>1009</v>
      </c>
      <c r="O610" t="s">
        <v>741</v>
      </c>
      <c r="P610" t="s">
        <v>741</v>
      </c>
      <c r="Q610">
        <v>1</v>
      </c>
      <c r="X610">
        <v>2.5000000000000001E-2</v>
      </c>
      <c r="Y610">
        <v>29.29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196</v>
      </c>
      <c r="AG610">
        <v>0.1</v>
      </c>
      <c r="AH610">
        <v>2</v>
      </c>
      <c r="AI610">
        <v>150197581</v>
      </c>
      <c r="AJ610">
        <v>610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ROW(Source!A698)</f>
        <v>698</v>
      </c>
      <c r="B611">
        <v>150197599</v>
      </c>
      <c r="C611">
        <v>150197588</v>
      </c>
      <c r="D611">
        <v>147282019</v>
      </c>
      <c r="E611">
        <v>35</v>
      </c>
      <c r="F611">
        <v>1</v>
      </c>
      <c r="G611">
        <v>35</v>
      </c>
      <c r="H611">
        <v>1</v>
      </c>
      <c r="I611" t="s">
        <v>727</v>
      </c>
      <c r="J611" t="s">
        <v>3</v>
      </c>
      <c r="K611" t="s">
        <v>728</v>
      </c>
      <c r="L611">
        <v>1191</v>
      </c>
      <c r="N611">
        <v>1013</v>
      </c>
      <c r="O611" t="s">
        <v>729</v>
      </c>
      <c r="P611" t="s">
        <v>729</v>
      </c>
      <c r="Q611">
        <v>1</v>
      </c>
      <c r="X611">
        <v>0.22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1</v>
      </c>
      <c r="AF611" t="s">
        <v>3</v>
      </c>
      <c r="AG611">
        <v>0.22</v>
      </c>
      <c r="AH611">
        <v>2</v>
      </c>
      <c r="AI611">
        <v>150197589</v>
      </c>
      <c r="AJ611">
        <v>611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ROW(Source!A698)</f>
        <v>698</v>
      </c>
      <c r="B612">
        <v>150197600</v>
      </c>
      <c r="C612">
        <v>150197588</v>
      </c>
      <c r="D612">
        <v>147297319</v>
      </c>
      <c r="E612">
        <v>1</v>
      </c>
      <c r="F612">
        <v>1</v>
      </c>
      <c r="G612">
        <v>35</v>
      </c>
      <c r="H612">
        <v>3</v>
      </c>
      <c r="I612" t="s">
        <v>738</v>
      </c>
      <c r="J612" t="s">
        <v>739</v>
      </c>
      <c r="K612" t="s">
        <v>740</v>
      </c>
      <c r="L612">
        <v>1346</v>
      </c>
      <c r="N612">
        <v>1009</v>
      </c>
      <c r="O612" t="s">
        <v>741</v>
      </c>
      <c r="P612" t="s">
        <v>741</v>
      </c>
      <c r="Q612">
        <v>1</v>
      </c>
      <c r="X612">
        <v>5.0000000000000001E-4</v>
      </c>
      <c r="Y612">
        <v>412.97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5.0000000000000001E-4</v>
      </c>
      <c r="AH612">
        <v>2</v>
      </c>
      <c r="AI612">
        <v>150197590</v>
      </c>
      <c r="AJ612">
        <v>612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ROW(Source!A698)</f>
        <v>698</v>
      </c>
      <c r="B613">
        <v>150197601</v>
      </c>
      <c r="C613">
        <v>150197588</v>
      </c>
      <c r="D613">
        <v>147297361</v>
      </c>
      <c r="E613">
        <v>1</v>
      </c>
      <c r="F613">
        <v>1</v>
      </c>
      <c r="G613">
        <v>35</v>
      </c>
      <c r="H613">
        <v>3</v>
      </c>
      <c r="I613" t="s">
        <v>748</v>
      </c>
      <c r="J613" t="s">
        <v>749</v>
      </c>
      <c r="K613" t="s">
        <v>750</v>
      </c>
      <c r="L613">
        <v>1327</v>
      </c>
      <c r="N613">
        <v>1005</v>
      </c>
      <c r="O613" t="s">
        <v>751</v>
      </c>
      <c r="P613" t="s">
        <v>751</v>
      </c>
      <c r="Q613">
        <v>1</v>
      </c>
      <c r="X613">
        <v>0.1</v>
      </c>
      <c r="Y613">
        <v>48.08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0.1</v>
      </c>
      <c r="AH613">
        <v>2</v>
      </c>
      <c r="AI613">
        <v>150197591</v>
      </c>
      <c r="AJ613">
        <v>613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ROW(Source!A698)</f>
        <v>698</v>
      </c>
      <c r="B614">
        <v>150197602</v>
      </c>
      <c r="C614">
        <v>150197588</v>
      </c>
      <c r="D614">
        <v>147297367</v>
      </c>
      <c r="E614">
        <v>1</v>
      </c>
      <c r="F614">
        <v>1</v>
      </c>
      <c r="G614">
        <v>35</v>
      </c>
      <c r="H614">
        <v>3</v>
      </c>
      <c r="I614" t="s">
        <v>752</v>
      </c>
      <c r="J614" t="s">
        <v>753</v>
      </c>
      <c r="K614" t="s">
        <v>754</v>
      </c>
      <c r="L614">
        <v>1346</v>
      </c>
      <c r="N614">
        <v>1009</v>
      </c>
      <c r="O614" t="s">
        <v>741</v>
      </c>
      <c r="P614" t="s">
        <v>741</v>
      </c>
      <c r="Q614">
        <v>1</v>
      </c>
      <c r="X614">
        <v>0.05</v>
      </c>
      <c r="Y614">
        <v>29.29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0.05</v>
      </c>
      <c r="AH614">
        <v>2</v>
      </c>
      <c r="AI614">
        <v>150197592</v>
      </c>
      <c r="AJ614">
        <v>614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ROW(Source!A698)</f>
        <v>698</v>
      </c>
      <c r="B615">
        <v>150197603</v>
      </c>
      <c r="C615">
        <v>150197588</v>
      </c>
      <c r="D615">
        <v>147297930</v>
      </c>
      <c r="E615">
        <v>1</v>
      </c>
      <c r="F615">
        <v>1</v>
      </c>
      <c r="G615">
        <v>35</v>
      </c>
      <c r="H615">
        <v>3</v>
      </c>
      <c r="I615" t="s">
        <v>762</v>
      </c>
      <c r="J615" t="s">
        <v>763</v>
      </c>
      <c r="K615" t="s">
        <v>764</v>
      </c>
      <c r="L615">
        <v>1327</v>
      </c>
      <c r="N615">
        <v>1005</v>
      </c>
      <c r="O615" t="s">
        <v>751</v>
      </c>
      <c r="P615" t="s">
        <v>751</v>
      </c>
      <c r="Q615">
        <v>1</v>
      </c>
      <c r="X615">
        <v>0.01</v>
      </c>
      <c r="Y615">
        <v>429.34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0.01</v>
      </c>
      <c r="AH615">
        <v>2</v>
      </c>
      <c r="AI615">
        <v>150197593</v>
      </c>
      <c r="AJ615">
        <v>615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ROW(Source!A699)</f>
        <v>699</v>
      </c>
      <c r="B616">
        <v>150197611</v>
      </c>
      <c r="C616">
        <v>150197604</v>
      </c>
      <c r="D616">
        <v>147282019</v>
      </c>
      <c r="E616">
        <v>35</v>
      </c>
      <c r="F616">
        <v>1</v>
      </c>
      <c r="G616">
        <v>35</v>
      </c>
      <c r="H616">
        <v>1</v>
      </c>
      <c r="I616" t="s">
        <v>727</v>
      </c>
      <c r="J616" t="s">
        <v>3</v>
      </c>
      <c r="K616" t="s">
        <v>728</v>
      </c>
      <c r="L616">
        <v>1191</v>
      </c>
      <c r="N616">
        <v>1013</v>
      </c>
      <c r="O616" t="s">
        <v>729</v>
      </c>
      <c r="P616" t="s">
        <v>729</v>
      </c>
      <c r="Q616">
        <v>1</v>
      </c>
      <c r="X616">
        <v>0.11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1</v>
      </c>
      <c r="AF616" t="s">
        <v>33</v>
      </c>
      <c r="AG616">
        <v>1.21</v>
      </c>
      <c r="AH616">
        <v>2</v>
      </c>
      <c r="AI616">
        <v>150197605</v>
      </c>
      <c r="AJ616">
        <v>616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ROW(Source!A699)</f>
        <v>699</v>
      </c>
      <c r="B617">
        <v>150197612</v>
      </c>
      <c r="C617">
        <v>150197604</v>
      </c>
      <c r="D617">
        <v>147297361</v>
      </c>
      <c r="E617">
        <v>1</v>
      </c>
      <c r="F617">
        <v>1</v>
      </c>
      <c r="G617">
        <v>35</v>
      </c>
      <c r="H617">
        <v>3</v>
      </c>
      <c r="I617" t="s">
        <v>748</v>
      </c>
      <c r="J617" t="s">
        <v>749</v>
      </c>
      <c r="K617" t="s">
        <v>750</v>
      </c>
      <c r="L617">
        <v>1327</v>
      </c>
      <c r="N617">
        <v>1005</v>
      </c>
      <c r="O617" t="s">
        <v>751</v>
      </c>
      <c r="P617" t="s">
        <v>751</v>
      </c>
      <c r="Q617">
        <v>1</v>
      </c>
      <c r="X617">
        <v>0.1</v>
      </c>
      <c r="Y617">
        <v>48.08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33</v>
      </c>
      <c r="AG617">
        <v>1.1000000000000001</v>
      </c>
      <c r="AH617">
        <v>2</v>
      </c>
      <c r="AI617">
        <v>150197606</v>
      </c>
      <c r="AJ617">
        <v>617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ROW(Source!A699)</f>
        <v>699</v>
      </c>
      <c r="B618">
        <v>150197613</v>
      </c>
      <c r="C618">
        <v>150197604</v>
      </c>
      <c r="D618">
        <v>147297367</v>
      </c>
      <c r="E618">
        <v>1</v>
      </c>
      <c r="F618">
        <v>1</v>
      </c>
      <c r="G618">
        <v>35</v>
      </c>
      <c r="H618">
        <v>3</v>
      </c>
      <c r="I618" t="s">
        <v>752</v>
      </c>
      <c r="J618" t="s">
        <v>753</v>
      </c>
      <c r="K618" t="s">
        <v>754</v>
      </c>
      <c r="L618">
        <v>1346</v>
      </c>
      <c r="N618">
        <v>1009</v>
      </c>
      <c r="O618" t="s">
        <v>741</v>
      </c>
      <c r="P618" t="s">
        <v>741</v>
      </c>
      <c r="Q618">
        <v>1</v>
      </c>
      <c r="X618">
        <v>0.05</v>
      </c>
      <c r="Y618">
        <v>29.29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33</v>
      </c>
      <c r="AG618">
        <v>0.55000000000000004</v>
      </c>
      <c r="AH618">
        <v>2</v>
      </c>
      <c r="AI618">
        <v>150197607</v>
      </c>
      <c r="AJ618">
        <v>618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ROW(Source!A700)</f>
        <v>700</v>
      </c>
      <c r="B619">
        <v>150197631</v>
      </c>
      <c r="C619">
        <v>150197614</v>
      </c>
      <c r="D619">
        <v>147282019</v>
      </c>
      <c r="E619">
        <v>35</v>
      </c>
      <c r="F619">
        <v>1</v>
      </c>
      <c r="G619">
        <v>35</v>
      </c>
      <c r="H619">
        <v>1</v>
      </c>
      <c r="I619" t="s">
        <v>727</v>
      </c>
      <c r="J619" t="s">
        <v>3</v>
      </c>
      <c r="K619" t="s">
        <v>728</v>
      </c>
      <c r="L619">
        <v>1191</v>
      </c>
      <c r="N619">
        <v>1013</v>
      </c>
      <c r="O619" t="s">
        <v>729</v>
      </c>
      <c r="P619" t="s">
        <v>729</v>
      </c>
      <c r="Q619">
        <v>1</v>
      </c>
      <c r="X619">
        <v>1.3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1</v>
      </c>
      <c r="AF619" t="s">
        <v>196</v>
      </c>
      <c r="AG619">
        <v>5.2</v>
      </c>
      <c r="AH619">
        <v>2</v>
      </c>
      <c r="AI619">
        <v>150197615</v>
      </c>
      <c r="AJ619">
        <v>619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ROW(Source!A700)</f>
        <v>700</v>
      </c>
      <c r="B620">
        <v>150197632</v>
      </c>
      <c r="C620">
        <v>150197614</v>
      </c>
      <c r="D620">
        <v>147295400</v>
      </c>
      <c r="E620">
        <v>1</v>
      </c>
      <c r="F620">
        <v>1</v>
      </c>
      <c r="G620">
        <v>35</v>
      </c>
      <c r="H620">
        <v>2</v>
      </c>
      <c r="I620" t="s">
        <v>730</v>
      </c>
      <c r="J620" t="s">
        <v>731</v>
      </c>
      <c r="K620" t="s">
        <v>732</v>
      </c>
      <c r="L620">
        <v>1368</v>
      </c>
      <c r="N620">
        <v>1011</v>
      </c>
      <c r="O620" t="s">
        <v>733</v>
      </c>
      <c r="P620" t="s">
        <v>733</v>
      </c>
      <c r="Q620">
        <v>1</v>
      </c>
      <c r="X620">
        <v>0.13</v>
      </c>
      <c r="Y620">
        <v>0</v>
      </c>
      <c r="Z620">
        <v>789.86</v>
      </c>
      <c r="AA620">
        <v>515.51</v>
      </c>
      <c r="AB620">
        <v>0</v>
      </c>
      <c r="AC620">
        <v>0</v>
      </c>
      <c r="AD620">
        <v>1</v>
      </c>
      <c r="AE620">
        <v>0</v>
      </c>
      <c r="AF620" t="s">
        <v>196</v>
      </c>
      <c r="AG620">
        <v>0.52</v>
      </c>
      <c r="AH620">
        <v>2</v>
      </c>
      <c r="AI620">
        <v>150197616</v>
      </c>
      <c r="AJ620">
        <v>620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ROW(Source!A700)</f>
        <v>700</v>
      </c>
      <c r="B621">
        <v>150197633</v>
      </c>
      <c r="C621">
        <v>150197614</v>
      </c>
      <c r="D621">
        <v>147297318</v>
      </c>
      <c r="E621">
        <v>1</v>
      </c>
      <c r="F621">
        <v>1</v>
      </c>
      <c r="G621">
        <v>35</v>
      </c>
      <c r="H621">
        <v>3</v>
      </c>
      <c r="I621" t="s">
        <v>759</v>
      </c>
      <c r="J621" t="s">
        <v>760</v>
      </c>
      <c r="K621" t="s">
        <v>761</v>
      </c>
      <c r="L621">
        <v>1346</v>
      </c>
      <c r="N621">
        <v>1009</v>
      </c>
      <c r="O621" t="s">
        <v>741</v>
      </c>
      <c r="P621" t="s">
        <v>741</v>
      </c>
      <c r="Q621">
        <v>1</v>
      </c>
      <c r="X621">
        <v>5.0000000000000001E-4</v>
      </c>
      <c r="Y621">
        <v>471.7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196</v>
      </c>
      <c r="AG621">
        <v>2E-3</v>
      </c>
      <c r="AH621">
        <v>2</v>
      </c>
      <c r="AI621">
        <v>150197617</v>
      </c>
      <c r="AJ621">
        <v>621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ROW(Source!A700)</f>
        <v>700</v>
      </c>
      <c r="B622">
        <v>150197634</v>
      </c>
      <c r="C622">
        <v>150197614</v>
      </c>
      <c r="D622">
        <v>147297361</v>
      </c>
      <c r="E622">
        <v>1</v>
      </c>
      <c r="F622">
        <v>1</v>
      </c>
      <c r="G622">
        <v>35</v>
      </c>
      <c r="H622">
        <v>3</v>
      </c>
      <c r="I622" t="s">
        <v>748</v>
      </c>
      <c r="J622" t="s">
        <v>749</v>
      </c>
      <c r="K622" t="s">
        <v>750</v>
      </c>
      <c r="L622">
        <v>1327</v>
      </c>
      <c r="N622">
        <v>1005</v>
      </c>
      <c r="O622" t="s">
        <v>751</v>
      </c>
      <c r="P622" t="s">
        <v>751</v>
      </c>
      <c r="Q622">
        <v>1</v>
      </c>
      <c r="X622">
        <v>0.05</v>
      </c>
      <c r="Y622">
        <v>48.08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196</v>
      </c>
      <c r="AG622">
        <v>0.2</v>
      </c>
      <c r="AH622">
        <v>2</v>
      </c>
      <c r="AI622">
        <v>150197618</v>
      </c>
      <c r="AJ622">
        <v>622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ROW(Source!A700)</f>
        <v>700</v>
      </c>
      <c r="B623">
        <v>150197635</v>
      </c>
      <c r="C623">
        <v>150197614</v>
      </c>
      <c r="D623">
        <v>147297367</v>
      </c>
      <c r="E623">
        <v>1</v>
      </c>
      <c r="F623">
        <v>1</v>
      </c>
      <c r="G623">
        <v>35</v>
      </c>
      <c r="H623">
        <v>3</v>
      </c>
      <c r="I623" t="s">
        <v>752</v>
      </c>
      <c r="J623" t="s">
        <v>753</v>
      </c>
      <c r="K623" t="s">
        <v>754</v>
      </c>
      <c r="L623">
        <v>1346</v>
      </c>
      <c r="N623">
        <v>1009</v>
      </c>
      <c r="O623" t="s">
        <v>741</v>
      </c>
      <c r="P623" t="s">
        <v>741</v>
      </c>
      <c r="Q623">
        <v>1</v>
      </c>
      <c r="X623">
        <v>1.4999999999999999E-2</v>
      </c>
      <c r="Y623">
        <v>29.29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196</v>
      </c>
      <c r="AG623">
        <v>0.06</v>
      </c>
      <c r="AH623">
        <v>2</v>
      </c>
      <c r="AI623">
        <v>150197619</v>
      </c>
      <c r="AJ623">
        <v>623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ROW(Source!A700)</f>
        <v>700</v>
      </c>
      <c r="B624">
        <v>150197636</v>
      </c>
      <c r="C624">
        <v>150197614</v>
      </c>
      <c r="D624">
        <v>147297929</v>
      </c>
      <c r="E624">
        <v>1</v>
      </c>
      <c r="F624">
        <v>1</v>
      </c>
      <c r="G624">
        <v>35</v>
      </c>
      <c r="H624">
        <v>3</v>
      </c>
      <c r="I624" t="s">
        <v>771</v>
      </c>
      <c r="J624" t="s">
        <v>772</v>
      </c>
      <c r="K624" t="s">
        <v>773</v>
      </c>
      <c r="L624">
        <v>1327</v>
      </c>
      <c r="N624">
        <v>1005</v>
      </c>
      <c r="O624" t="s">
        <v>751</v>
      </c>
      <c r="P624" t="s">
        <v>751</v>
      </c>
      <c r="Q624">
        <v>1</v>
      </c>
      <c r="X624">
        <v>0.01</v>
      </c>
      <c r="Y624">
        <v>459.29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196</v>
      </c>
      <c r="AG624">
        <v>0.04</v>
      </c>
      <c r="AH624">
        <v>2</v>
      </c>
      <c r="AI624">
        <v>150197620</v>
      </c>
      <c r="AJ624">
        <v>624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ROW(Source!A700)</f>
        <v>700</v>
      </c>
      <c r="B625">
        <v>150197638</v>
      </c>
      <c r="C625">
        <v>150197614</v>
      </c>
      <c r="D625">
        <v>147286135</v>
      </c>
      <c r="E625">
        <v>35</v>
      </c>
      <c r="F625">
        <v>1</v>
      </c>
      <c r="G625">
        <v>35</v>
      </c>
      <c r="H625">
        <v>3</v>
      </c>
      <c r="I625" t="s">
        <v>774</v>
      </c>
      <c r="J625" t="s">
        <v>3</v>
      </c>
      <c r="K625" t="s">
        <v>776</v>
      </c>
      <c r="L625">
        <v>1346</v>
      </c>
      <c r="N625">
        <v>1009</v>
      </c>
      <c r="O625" t="s">
        <v>741</v>
      </c>
      <c r="P625" t="s">
        <v>741</v>
      </c>
      <c r="Q625">
        <v>1</v>
      </c>
      <c r="X625">
        <v>3.7999999999999999E-2</v>
      </c>
      <c r="Y625">
        <v>95.071079999999995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196</v>
      </c>
      <c r="AG625">
        <v>0.152</v>
      </c>
      <c r="AH625">
        <v>2</v>
      </c>
      <c r="AI625">
        <v>150197621</v>
      </c>
      <c r="AJ625">
        <v>625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ROW(Source!A700)</f>
        <v>700</v>
      </c>
      <c r="B626">
        <v>150197637</v>
      </c>
      <c r="C626">
        <v>150197614</v>
      </c>
      <c r="D626">
        <v>147296066</v>
      </c>
      <c r="E626">
        <v>1</v>
      </c>
      <c r="F626">
        <v>1</v>
      </c>
      <c r="G626">
        <v>35</v>
      </c>
      <c r="H626">
        <v>3</v>
      </c>
      <c r="I626" t="s">
        <v>765</v>
      </c>
      <c r="J626" t="s">
        <v>766</v>
      </c>
      <c r="K626" t="s">
        <v>767</v>
      </c>
      <c r="L626">
        <v>1346</v>
      </c>
      <c r="N626">
        <v>1009</v>
      </c>
      <c r="O626" t="s">
        <v>741</v>
      </c>
      <c r="P626" t="s">
        <v>741</v>
      </c>
      <c r="Q626">
        <v>1</v>
      </c>
      <c r="X626">
        <v>1.2999999999999999E-2</v>
      </c>
      <c r="Y626">
        <v>137.97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196</v>
      </c>
      <c r="AG626">
        <v>5.1999999999999998E-2</v>
      </c>
      <c r="AH626">
        <v>2</v>
      </c>
      <c r="AI626">
        <v>150197622</v>
      </c>
      <c r="AJ626">
        <v>626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ROW(Source!A701)</f>
        <v>701</v>
      </c>
      <c r="B627">
        <v>150197644</v>
      </c>
      <c r="C627">
        <v>150197639</v>
      </c>
      <c r="D627">
        <v>147282019</v>
      </c>
      <c r="E627">
        <v>35</v>
      </c>
      <c r="F627">
        <v>1</v>
      </c>
      <c r="G627">
        <v>35</v>
      </c>
      <c r="H627">
        <v>1</v>
      </c>
      <c r="I627" t="s">
        <v>727</v>
      </c>
      <c r="J627" t="s">
        <v>3</v>
      </c>
      <c r="K627" t="s">
        <v>728</v>
      </c>
      <c r="L627">
        <v>1191</v>
      </c>
      <c r="N627">
        <v>1013</v>
      </c>
      <c r="O627" t="s">
        <v>729</v>
      </c>
      <c r="P627" t="s">
        <v>729</v>
      </c>
      <c r="Q627">
        <v>1</v>
      </c>
      <c r="X627">
        <v>0.39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1</v>
      </c>
      <c r="AF627" t="s">
        <v>22</v>
      </c>
      <c r="AG627">
        <v>0.27299999999999996</v>
      </c>
      <c r="AH627">
        <v>2</v>
      </c>
      <c r="AI627">
        <v>150197640</v>
      </c>
      <c r="AJ627">
        <v>627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ROW(Source!A701)</f>
        <v>701</v>
      </c>
      <c r="B628">
        <v>150197645</v>
      </c>
      <c r="C628">
        <v>150197639</v>
      </c>
      <c r="D628">
        <v>147295400</v>
      </c>
      <c r="E628">
        <v>1</v>
      </c>
      <c r="F628">
        <v>1</v>
      </c>
      <c r="G628">
        <v>35</v>
      </c>
      <c r="H628">
        <v>2</v>
      </c>
      <c r="I628" t="s">
        <v>730</v>
      </c>
      <c r="J628" t="s">
        <v>731</v>
      </c>
      <c r="K628" t="s">
        <v>732</v>
      </c>
      <c r="L628">
        <v>1368</v>
      </c>
      <c r="N628">
        <v>1011</v>
      </c>
      <c r="O628" t="s">
        <v>733</v>
      </c>
      <c r="P628" t="s">
        <v>733</v>
      </c>
      <c r="Q628">
        <v>1</v>
      </c>
      <c r="X628">
        <v>0.02</v>
      </c>
      <c r="Y628">
        <v>0</v>
      </c>
      <c r="Z628">
        <v>789.86</v>
      </c>
      <c r="AA628">
        <v>515.51</v>
      </c>
      <c r="AB628">
        <v>0</v>
      </c>
      <c r="AC628">
        <v>0</v>
      </c>
      <c r="AD628">
        <v>1</v>
      </c>
      <c r="AE628">
        <v>0</v>
      </c>
      <c r="AF628" t="s">
        <v>22</v>
      </c>
      <c r="AG628">
        <v>1.3999999999999999E-2</v>
      </c>
      <c r="AH628">
        <v>2</v>
      </c>
      <c r="AI628">
        <v>150197641</v>
      </c>
      <c r="AJ628">
        <v>628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ROW(Source!A702)</f>
        <v>702</v>
      </c>
      <c r="B629">
        <v>150197649</v>
      </c>
      <c r="C629">
        <v>150197646</v>
      </c>
      <c r="D629">
        <v>147282019</v>
      </c>
      <c r="E629">
        <v>35</v>
      </c>
      <c r="F629">
        <v>1</v>
      </c>
      <c r="G629">
        <v>35</v>
      </c>
      <c r="H629">
        <v>1</v>
      </c>
      <c r="I629" t="s">
        <v>727</v>
      </c>
      <c r="J629" t="s">
        <v>3</v>
      </c>
      <c r="K629" t="s">
        <v>728</v>
      </c>
      <c r="L629">
        <v>1191</v>
      </c>
      <c r="N629">
        <v>1013</v>
      </c>
      <c r="O629" t="s">
        <v>729</v>
      </c>
      <c r="P629" t="s">
        <v>729</v>
      </c>
      <c r="Q629">
        <v>1</v>
      </c>
      <c r="X629">
        <v>0.06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1</v>
      </c>
      <c r="AF629" t="s">
        <v>67</v>
      </c>
      <c r="AG629">
        <v>4.4999999999999998E-2</v>
      </c>
      <c r="AH629">
        <v>2</v>
      </c>
      <c r="AI629">
        <v>150197647</v>
      </c>
      <c r="AJ629">
        <v>629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ROW(Source!A702)</f>
        <v>702</v>
      </c>
      <c r="B630">
        <v>150197650</v>
      </c>
      <c r="C630">
        <v>150197646</v>
      </c>
      <c r="D630">
        <v>147295400</v>
      </c>
      <c r="E630">
        <v>1</v>
      </c>
      <c r="F630">
        <v>1</v>
      </c>
      <c r="G630">
        <v>35</v>
      </c>
      <c r="H630">
        <v>2</v>
      </c>
      <c r="I630" t="s">
        <v>730</v>
      </c>
      <c r="J630" t="s">
        <v>731</v>
      </c>
      <c r="K630" t="s">
        <v>732</v>
      </c>
      <c r="L630">
        <v>1368</v>
      </c>
      <c r="N630">
        <v>1011</v>
      </c>
      <c r="O630" t="s">
        <v>733</v>
      </c>
      <c r="P630" t="s">
        <v>733</v>
      </c>
      <c r="Q630">
        <v>1</v>
      </c>
      <c r="X630">
        <v>3.0000000000000001E-3</v>
      </c>
      <c r="Y630">
        <v>0</v>
      </c>
      <c r="Z630">
        <v>789.86</v>
      </c>
      <c r="AA630">
        <v>515.51</v>
      </c>
      <c r="AB630">
        <v>0</v>
      </c>
      <c r="AC630">
        <v>0</v>
      </c>
      <c r="AD630">
        <v>1</v>
      </c>
      <c r="AE630">
        <v>0</v>
      </c>
      <c r="AF630" t="s">
        <v>67</v>
      </c>
      <c r="AG630">
        <v>2.2500000000000003E-3</v>
      </c>
      <c r="AH630">
        <v>2</v>
      </c>
      <c r="AI630">
        <v>150197648</v>
      </c>
      <c r="AJ630">
        <v>630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ROW(Source!A703)</f>
        <v>703</v>
      </c>
      <c r="B631">
        <v>150197660</v>
      </c>
      <c r="C631">
        <v>150197651</v>
      </c>
      <c r="D631">
        <v>147282019</v>
      </c>
      <c r="E631">
        <v>35</v>
      </c>
      <c r="F631">
        <v>1</v>
      </c>
      <c r="G631">
        <v>35</v>
      </c>
      <c r="H631">
        <v>1</v>
      </c>
      <c r="I631" t="s">
        <v>727</v>
      </c>
      <c r="J631" t="s">
        <v>3</v>
      </c>
      <c r="K631" t="s">
        <v>728</v>
      </c>
      <c r="L631">
        <v>1191</v>
      </c>
      <c r="N631">
        <v>1013</v>
      </c>
      <c r="O631" t="s">
        <v>729</v>
      </c>
      <c r="P631" t="s">
        <v>729</v>
      </c>
      <c r="Q631">
        <v>1</v>
      </c>
      <c r="X631">
        <v>0.31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1</v>
      </c>
      <c r="AF631" t="s">
        <v>205</v>
      </c>
      <c r="AG631">
        <v>0.62</v>
      </c>
      <c r="AH631">
        <v>2</v>
      </c>
      <c r="AI631">
        <v>150197652</v>
      </c>
      <c r="AJ631">
        <v>631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ROW(Source!A703)</f>
        <v>703</v>
      </c>
      <c r="B632">
        <v>150197661</v>
      </c>
      <c r="C632">
        <v>150197651</v>
      </c>
      <c r="D632">
        <v>147295400</v>
      </c>
      <c r="E632">
        <v>1</v>
      </c>
      <c r="F632">
        <v>1</v>
      </c>
      <c r="G632">
        <v>35</v>
      </c>
      <c r="H632">
        <v>2</v>
      </c>
      <c r="I632" t="s">
        <v>730</v>
      </c>
      <c r="J632" t="s">
        <v>731</v>
      </c>
      <c r="K632" t="s">
        <v>732</v>
      </c>
      <c r="L632">
        <v>1368</v>
      </c>
      <c r="N632">
        <v>1011</v>
      </c>
      <c r="O632" t="s">
        <v>733</v>
      </c>
      <c r="P632" t="s">
        <v>733</v>
      </c>
      <c r="Q632">
        <v>1</v>
      </c>
      <c r="X632">
        <v>0.01</v>
      </c>
      <c r="Y632">
        <v>0</v>
      </c>
      <c r="Z632">
        <v>789.86</v>
      </c>
      <c r="AA632">
        <v>515.51</v>
      </c>
      <c r="AB632">
        <v>0</v>
      </c>
      <c r="AC632">
        <v>0</v>
      </c>
      <c r="AD632">
        <v>1</v>
      </c>
      <c r="AE632">
        <v>0</v>
      </c>
      <c r="AF632" t="s">
        <v>205</v>
      </c>
      <c r="AG632">
        <v>0.02</v>
      </c>
      <c r="AH632">
        <v>2</v>
      </c>
      <c r="AI632">
        <v>150197653</v>
      </c>
      <c r="AJ632">
        <v>632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ROW(Source!A703)</f>
        <v>703</v>
      </c>
      <c r="B633">
        <v>150197663</v>
      </c>
      <c r="C633">
        <v>150197651</v>
      </c>
      <c r="D633">
        <v>147294087</v>
      </c>
      <c r="E633">
        <v>35</v>
      </c>
      <c r="F633">
        <v>1</v>
      </c>
      <c r="G633">
        <v>35</v>
      </c>
      <c r="H633">
        <v>3</v>
      </c>
      <c r="I633" t="s">
        <v>759</v>
      </c>
      <c r="J633" t="s">
        <v>3</v>
      </c>
      <c r="K633" t="s">
        <v>761</v>
      </c>
      <c r="L633">
        <v>1349</v>
      </c>
      <c r="N633">
        <v>1009</v>
      </c>
      <c r="O633" t="s">
        <v>849</v>
      </c>
      <c r="P633" t="s">
        <v>849</v>
      </c>
      <c r="Q633">
        <v>1E-3</v>
      </c>
      <c r="X633">
        <v>0.02</v>
      </c>
      <c r="Y633">
        <v>0.47170000000000001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205</v>
      </c>
      <c r="AG633">
        <v>0.04</v>
      </c>
      <c r="AH633">
        <v>2</v>
      </c>
      <c r="AI633">
        <v>150197654</v>
      </c>
      <c r="AJ633">
        <v>633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ROW(Source!A703)</f>
        <v>703</v>
      </c>
      <c r="B634">
        <v>150197662</v>
      </c>
      <c r="C634">
        <v>150197651</v>
      </c>
      <c r="D634">
        <v>147297361</v>
      </c>
      <c r="E634">
        <v>1</v>
      </c>
      <c r="F634">
        <v>1</v>
      </c>
      <c r="G634">
        <v>35</v>
      </c>
      <c r="H634">
        <v>3</v>
      </c>
      <c r="I634" t="s">
        <v>748</v>
      </c>
      <c r="J634" t="s">
        <v>749</v>
      </c>
      <c r="K634" t="s">
        <v>750</v>
      </c>
      <c r="L634">
        <v>1327</v>
      </c>
      <c r="N634">
        <v>1005</v>
      </c>
      <c r="O634" t="s">
        <v>751</v>
      </c>
      <c r="P634" t="s">
        <v>751</v>
      </c>
      <c r="Q634">
        <v>1</v>
      </c>
      <c r="X634">
        <v>0.01</v>
      </c>
      <c r="Y634">
        <v>48.08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205</v>
      </c>
      <c r="AG634">
        <v>0.02</v>
      </c>
      <c r="AH634">
        <v>2</v>
      </c>
      <c r="AI634">
        <v>150197655</v>
      </c>
      <c r="AJ634">
        <v>634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ROW(Source!A704)</f>
        <v>704</v>
      </c>
      <c r="B635">
        <v>150197669</v>
      </c>
      <c r="C635">
        <v>150197664</v>
      </c>
      <c r="D635">
        <v>147282019</v>
      </c>
      <c r="E635">
        <v>35</v>
      </c>
      <c r="F635">
        <v>1</v>
      </c>
      <c r="G635">
        <v>35</v>
      </c>
      <c r="H635">
        <v>1</v>
      </c>
      <c r="I635" t="s">
        <v>727</v>
      </c>
      <c r="J635" t="s">
        <v>3</v>
      </c>
      <c r="K635" t="s">
        <v>728</v>
      </c>
      <c r="L635">
        <v>1191</v>
      </c>
      <c r="N635">
        <v>1013</v>
      </c>
      <c r="O635" t="s">
        <v>729</v>
      </c>
      <c r="P635" t="s">
        <v>729</v>
      </c>
      <c r="Q635">
        <v>1</v>
      </c>
      <c r="X635">
        <v>0.5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1</v>
      </c>
      <c r="AF635" t="s">
        <v>22</v>
      </c>
      <c r="AG635">
        <v>0.35</v>
      </c>
      <c r="AH635">
        <v>2</v>
      </c>
      <c r="AI635">
        <v>150197665</v>
      </c>
      <c r="AJ635">
        <v>635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ROW(Source!A704)</f>
        <v>704</v>
      </c>
      <c r="B636">
        <v>150197670</v>
      </c>
      <c r="C636">
        <v>150197664</v>
      </c>
      <c r="D636">
        <v>147295400</v>
      </c>
      <c r="E636">
        <v>1</v>
      </c>
      <c r="F636">
        <v>1</v>
      </c>
      <c r="G636">
        <v>35</v>
      </c>
      <c r="H636">
        <v>2</v>
      </c>
      <c r="I636" t="s">
        <v>730</v>
      </c>
      <c r="J636" t="s">
        <v>731</v>
      </c>
      <c r="K636" t="s">
        <v>732</v>
      </c>
      <c r="L636">
        <v>1368</v>
      </c>
      <c r="N636">
        <v>1011</v>
      </c>
      <c r="O636" t="s">
        <v>733</v>
      </c>
      <c r="P636" t="s">
        <v>733</v>
      </c>
      <c r="Q636">
        <v>1</v>
      </c>
      <c r="X636">
        <v>0.03</v>
      </c>
      <c r="Y636">
        <v>0</v>
      </c>
      <c r="Z636">
        <v>789.86</v>
      </c>
      <c r="AA636">
        <v>515.51</v>
      </c>
      <c r="AB636">
        <v>0</v>
      </c>
      <c r="AC636">
        <v>0</v>
      </c>
      <c r="AD636">
        <v>1</v>
      </c>
      <c r="AE636">
        <v>0</v>
      </c>
      <c r="AF636" t="s">
        <v>22</v>
      </c>
      <c r="AG636">
        <v>2.0999999999999998E-2</v>
      </c>
      <c r="AH636">
        <v>2</v>
      </c>
      <c r="AI636">
        <v>150197666</v>
      </c>
      <c r="AJ636">
        <v>636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ROW(Source!A705)</f>
        <v>705</v>
      </c>
      <c r="B637">
        <v>150197676</v>
      </c>
      <c r="C637">
        <v>150197671</v>
      </c>
      <c r="D637">
        <v>147282019</v>
      </c>
      <c r="E637">
        <v>35</v>
      </c>
      <c r="F637">
        <v>1</v>
      </c>
      <c r="G637">
        <v>35</v>
      </c>
      <c r="H637">
        <v>1</v>
      </c>
      <c r="I637" t="s">
        <v>727</v>
      </c>
      <c r="J637" t="s">
        <v>3</v>
      </c>
      <c r="K637" t="s">
        <v>728</v>
      </c>
      <c r="L637">
        <v>1191</v>
      </c>
      <c r="N637">
        <v>1013</v>
      </c>
      <c r="O637" t="s">
        <v>729</v>
      </c>
      <c r="P637" t="s">
        <v>729</v>
      </c>
      <c r="Q637">
        <v>1</v>
      </c>
      <c r="X637">
        <v>7.0000000000000007E-2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1</v>
      </c>
      <c r="AF637" t="s">
        <v>32</v>
      </c>
      <c r="AG637">
        <v>0.57750000000000001</v>
      </c>
      <c r="AH637">
        <v>2</v>
      </c>
      <c r="AI637">
        <v>150197672</v>
      </c>
      <c r="AJ637">
        <v>637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ROW(Source!A705)</f>
        <v>705</v>
      </c>
      <c r="B638">
        <v>150197677</v>
      </c>
      <c r="C638">
        <v>150197671</v>
      </c>
      <c r="D638">
        <v>147295400</v>
      </c>
      <c r="E638">
        <v>1</v>
      </c>
      <c r="F638">
        <v>1</v>
      </c>
      <c r="G638">
        <v>35</v>
      </c>
      <c r="H638">
        <v>2</v>
      </c>
      <c r="I638" t="s">
        <v>730</v>
      </c>
      <c r="J638" t="s">
        <v>731</v>
      </c>
      <c r="K638" t="s">
        <v>732</v>
      </c>
      <c r="L638">
        <v>1368</v>
      </c>
      <c r="N638">
        <v>1011</v>
      </c>
      <c r="O638" t="s">
        <v>733</v>
      </c>
      <c r="P638" t="s">
        <v>733</v>
      </c>
      <c r="Q638">
        <v>1</v>
      </c>
      <c r="X638">
        <v>4.0000000000000001E-3</v>
      </c>
      <c r="Y638">
        <v>0</v>
      </c>
      <c r="Z638">
        <v>789.86</v>
      </c>
      <c r="AA638">
        <v>515.51</v>
      </c>
      <c r="AB638">
        <v>0</v>
      </c>
      <c r="AC638">
        <v>0</v>
      </c>
      <c r="AD638">
        <v>1</v>
      </c>
      <c r="AE638">
        <v>0</v>
      </c>
      <c r="AF638" t="s">
        <v>32</v>
      </c>
      <c r="AG638">
        <v>3.3000000000000002E-2</v>
      </c>
      <c r="AH638">
        <v>2</v>
      </c>
      <c r="AI638">
        <v>150197673</v>
      </c>
      <c r="AJ638">
        <v>638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ROW(Source!A741)</f>
        <v>741</v>
      </c>
      <c r="B639">
        <v>150197683</v>
      </c>
      <c r="C639">
        <v>150197678</v>
      </c>
      <c r="D639">
        <v>147282019</v>
      </c>
      <c r="E639">
        <v>35</v>
      </c>
      <c r="F639">
        <v>1</v>
      </c>
      <c r="G639">
        <v>35</v>
      </c>
      <c r="H639">
        <v>1</v>
      </c>
      <c r="I639" t="s">
        <v>727</v>
      </c>
      <c r="J639" t="s">
        <v>3</v>
      </c>
      <c r="K639" t="s">
        <v>728</v>
      </c>
      <c r="L639">
        <v>1191</v>
      </c>
      <c r="N639">
        <v>1013</v>
      </c>
      <c r="O639" t="s">
        <v>729</v>
      </c>
      <c r="P639" t="s">
        <v>729</v>
      </c>
      <c r="Q639">
        <v>1</v>
      </c>
      <c r="X639">
        <v>0.22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1</v>
      </c>
      <c r="AF639" t="s">
        <v>3</v>
      </c>
      <c r="AG639">
        <v>0.22</v>
      </c>
      <c r="AH639">
        <v>2</v>
      </c>
      <c r="AI639">
        <v>150197679</v>
      </c>
      <c r="AJ639">
        <v>639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ROW(Source!A741)</f>
        <v>741</v>
      </c>
      <c r="B640">
        <v>150197684</v>
      </c>
      <c r="C640">
        <v>150197678</v>
      </c>
      <c r="D640">
        <v>147297367</v>
      </c>
      <c r="E640">
        <v>1</v>
      </c>
      <c r="F640">
        <v>1</v>
      </c>
      <c r="G640">
        <v>35</v>
      </c>
      <c r="H640">
        <v>3</v>
      </c>
      <c r="I640" t="s">
        <v>752</v>
      </c>
      <c r="J640" t="s">
        <v>753</v>
      </c>
      <c r="K640" t="s">
        <v>754</v>
      </c>
      <c r="L640">
        <v>1346</v>
      </c>
      <c r="N640">
        <v>1009</v>
      </c>
      <c r="O640" t="s">
        <v>741</v>
      </c>
      <c r="P640" t="s">
        <v>741</v>
      </c>
      <c r="Q640">
        <v>1</v>
      </c>
      <c r="X640">
        <v>1E-3</v>
      </c>
      <c r="Y640">
        <v>29.29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1E-3</v>
      </c>
      <c r="AH640">
        <v>2</v>
      </c>
      <c r="AI640">
        <v>150197680</v>
      </c>
      <c r="AJ640">
        <v>640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ROW(Source!A742)</f>
        <v>742</v>
      </c>
      <c r="B641">
        <v>150197690</v>
      </c>
      <c r="C641">
        <v>150197685</v>
      </c>
      <c r="D641">
        <v>147282019</v>
      </c>
      <c r="E641">
        <v>35</v>
      </c>
      <c r="F641">
        <v>1</v>
      </c>
      <c r="G641">
        <v>35</v>
      </c>
      <c r="H641">
        <v>1</v>
      </c>
      <c r="I641" t="s">
        <v>727</v>
      </c>
      <c r="J641" t="s">
        <v>3</v>
      </c>
      <c r="K641" t="s">
        <v>728</v>
      </c>
      <c r="L641">
        <v>1191</v>
      </c>
      <c r="N641">
        <v>1013</v>
      </c>
      <c r="O641" t="s">
        <v>729</v>
      </c>
      <c r="P641" t="s">
        <v>729</v>
      </c>
      <c r="Q641">
        <v>1</v>
      </c>
      <c r="X641">
        <v>0.85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1</v>
      </c>
      <c r="AF641" t="s">
        <v>163</v>
      </c>
      <c r="AG641">
        <v>10.199999999999999</v>
      </c>
      <c r="AH641">
        <v>2</v>
      </c>
      <c r="AI641">
        <v>150197686</v>
      </c>
      <c r="AJ641">
        <v>641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ROW(Source!A742)</f>
        <v>742</v>
      </c>
      <c r="B642">
        <v>150197691</v>
      </c>
      <c r="C642">
        <v>150197685</v>
      </c>
      <c r="D642">
        <v>147297367</v>
      </c>
      <c r="E642">
        <v>1</v>
      </c>
      <c r="F642">
        <v>1</v>
      </c>
      <c r="G642">
        <v>35</v>
      </c>
      <c r="H642">
        <v>3</v>
      </c>
      <c r="I642" t="s">
        <v>752</v>
      </c>
      <c r="J642" t="s">
        <v>753</v>
      </c>
      <c r="K642" t="s">
        <v>754</v>
      </c>
      <c r="L642">
        <v>1346</v>
      </c>
      <c r="N642">
        <v>1009</v>
      </c>
      <c r="O642" t="s">
        <v>741</v>
      </c>
      <c r="P642" t="s">
        <v>741</v>
      </c>
      <c r="Q642">
        <v>1</v>
      </c>
      <c r="X642">
        <v>0.05</v>
      </c>
      <c r="Y642">
        <v>29.29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163</v>
      </c>
      <c r="AG642">
        <v>0.60000000000000009</v>
      </c>
      <c r="AH642">
        <v>2</v>
      </c>
      <c r="AI642">
        <v>150197687</v>
      </c>
      <c r="AJ642">
        <v>642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ROW(Source!A743)</f>
        <v>743</v>
      </c>
      <c r="B643">
        <v>150197701</v>
      </c>
      <c r="C643">
        <v>150197692</v>
      </c>
      <c r="D643">
        <v>147282019</v>
      </c>
      <c r="E643">
        <v>35</v>
      </c>
      <c r="F643">
        <v>1</v>
      </c>
      <c r="G643">
        <v>35</v>
      </c>
      <c r="H643">
        <v>1</v>
      </c>
      <c r="I643" t="s">
        <v>727</v>
      </c>
      <c r="J643" t="s">
        <v>3</v>
      </c>
      <c r="K643" t="s">
        <v>728</v>
      </c>
      <c r="L643">
        <v>1191</v>
      </c>
      <c r="N643">
        <v>1013</v>
      </c>
      <c r="O643" t="s">
        <v>729</v>
      </c>
      <c r="P643" t="s">
        <v>729</v>
      </c>
      <c r="Q643">
        <v>1</v>
      </c>
      <c r="X643">
        <v>0.22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1</v>
      </c>
      <c r="AF643" t="s">
        <v>501</v>
      </c>
      <c r="AG643">
        <v>1.32</v>
      </c>
      <c r="AH643">
        <v>2</v>
      </c>
      <c r="AI643">
        <v>150197693</v>
      </c>
      <c r="AJ643">
        <v>643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ROW(Source!A743)</f>
        <v>743</v>
      </c>
      <c r="B644">
        <v>150197702</v>
      </c>
      <c r="C644">
        <v>150197692</v>
      </c>
      <c r="D644">
        <v>147295400</v>
      </c>
      <c r="E644">
        <v>1</v>
      </c>
      <c r="F644">
        <v>1</v>
      </c>
      <c r="G644">
        <v>35</v>
      </c>
      <c r="H644">
        <v>2</v>
      </c>
      <c r="I644" t="s">
        <v>730</v>
      </c>
      <c r="J644" t="s">
        <v>731</v>
      </c>
      <c r="K644" t="s">
        <v>732</v>
      </c>
      <c r="L644">
        <v>1368</v>
      </c>
      <c r="N644">
        <v>1011</v>
      </c>
      <c r="O644" t="s">
        <v>733</v>
      </c>
      <c r="P644" t="s">
        <v>733</v>
      </c>
      <c r="Q644">
        <v>1</v>
      </c>
      <c r="X644">
        <v>0.01</v>
      </c>
      <c r="Y644">
        <v>0</v>
      </c>
      <c r="Z644">
        <v>789.86</v>
      </c>
      <c r="AA644">
        <v>515.51</v>
      </c>
      <c r="AB644">
        <v>0</v>
      </c>
      <c r="AC644">
        <v>0</v>
      </c>
      <c r="AD644">
        <v>1</v>
      </c>
      <c r="AE644">
        <v>0</v>
      </c>
      <c r="AF644" t="s">
        <v>501</v>
      </c>
      <c r="AG644">
        <v>0.06</v>
      </c>
      <c r="AH644">
        <v>2</v>
      </c>
      <c r="AI644">
        <v>150197694</v>
      </c>
      <c r="AJ644">
        <v>644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ROW(Source!A743)</f>
        <v>743</v>
      </c>
      <c r="B645">
        <v>150197703</v>
      </c>
      <c r="C645">
        <v>150197692</v>
      </c>
      <c r="D645">
        <v>147297318</v>
      </c>
      <c r="E645">
        <v>1</v>
      </c>
      <c r="F645">
        <v>1</v>
      </c>
      <c r="G645">
        <v>35</v>
      </c>
      <c r="H645">
        <v>3</v>
      </c>
      <c r="I645" t="s">
        <v>759</v>
      </c>
      <c r="J645" t="s">
        <v>760</v>
      </c>
      <c r="K645" t="s">
        <v>761</v>
      </c>
      <c r="L645">
        <v>1346</v>
      </c>
      <c r="N645">
        <v>1009</v>
      </c>
      <c r="O645" t="s">
        <v>741</v>
      </c>
      <c r="P645" t="s">
        <v>741</v>
      </c>
      <c r="Q645">
        <v>1</v>
      </c>
      <c r="X645">
        <v>2E-3</v>
      </c>
      <c r="Y645">
        <v>471.7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500</v>
      </c>
      <c r="AG645">
        <v>1.6E-2</v>
      </c>
      <c r="AH645">
        <v>2</v>
      </c>
      <c r="AI645">
        <v>150197695</v>
      </c>
      <c r="AJ645">
        <v>645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ROW(Source!A743)</f>
        <v>743</v>
      </c>
      <c r="B646">
        <v>150197704</v>
      </c>
      <c r="C646">
        <v>150197692</v>
      </c>
      <c r="D646">
        <v>147297361</v>
      </c>
      <c r="E646">
        <v>1</v>
      </c>
      <c r="F646">
        <v>1</v>
      </c>
      <c r="G646">
        <v>35</v>
      </c>
      <c r="H646">
        <v>3</v>
      </c>
      <c r="I646" t="s">
        <v>748</v>
      </c>
      <c r="J646" t="s">
        <v>749</v>
      </c>
      <c r="K646" t="s">
        <v>750</v>
      </c>
      <c r="L646">
        <v>1327</v>
      </c>
      <c r="N646">
        <v>1005</v>
      </c>
      <c r="O646" t="s">
        <v>751</v>
      </c>
      <c r="P646" t="s">
        <v>751</v>
      </c>
      <c r="Q646">
        <v>1</v>
      </c>
      <c r="X646">
        <v>0.01</v>
      </c>
      <c r="Y646">
        <v>48.08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500</v>
      </c>
      <c r="AG646">
        <v>0.08</v>
      </c>
      <c r="AH646">
        <v>2</v>
      </c>
      <c r="AI646">
        <v>150197696</v>
      </c>
      <c r="AJ646">
        <v>646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ROW(Source!A744)</f>
        <v>744</v>
      </c>
      <c r="B647">
        <v>150197710</v>
      </c>
      <c r="C647">
        <v>150197705</v>
      </c>
      <c r="D647">
        <v>147282019</v>
      </c>
      <c r="E647">
        <v>35</v>
      </c>
      <c r="F647">
        <v>1</v>
      </c>
      <c r="G647">
        <v>35</v>
      </c>
      <c r="H647">
        <v>1</v>
      </c>
      <c r="I647" t="s">
        <v>727</v>
      </c>
      <c r="J647" t="s">
        <v>3</v>
      </c>
      <c r="K647" t="s">
        <v>728</v>
      </c>
      <c r="L647">
        <v>1191</v>
      </c>
      <c r="N647">
        <v>1013</v>
      </c>
      <c r="O647" t="s">
        <v>729</v>
      </c>
      <c r="P647" t="s">
        <v>729</v>
      </c>
      <c r="Q647">
        <v>1</v>
      </c>
      <c r="X647">
        <v>1.54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1</v>
      </c>
      <c r="AF647" t="s">
        <v>163</v>
      </c>
      <c r="AG647">
        <v>18.48</v>
      </c>
      <c r="AH647">
        <v>2</v>
      </c>
      <c r="AI647">
        <v>150197706</v>
      </c>
      <c r="AJ647">
        <v>647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ROW(Source!A744)</f>
        <v>744</v>
      </c>
      <c r="B648">
        <v>150197711</v>
      </c>
      <c r="C648">
        <v>150197705</v>
      </c>
      <c r="D648">
        <v>147297367</v>
      </c>
      <c r="E648">
        <v>1</v>
      </c>
      <c r="F648">
        <v>1</v>
      </c>
      <c r="G648">
        <v>35</v>
      </c>
      <c r="H648">
        <v>3</v>
      </c>
      <c r="I648" t="s">
        <v>752</v>
      </c>
      <c r="J648" t="s">
        <v>753</v>
      </c>
      <c r="K648" t="s">
        <v>754</v>
      </c>
      <c r="L648">
        <v>1346</v>
      </c>
      <c r="N648">
        <v>1009</v>
      </c>
      <c r="O648" t="s">
        <v>741</v>
      </c>
      <c r="P648" t="s">
        <v>741</v>
      </c>
      <c r="Q648">
        <v>1</v>
      </c>
      <c r="X648">
        <v>0.15</v>
      </c>
      <c r="Y648">
        <v>29.29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163</v>
      </c>
      <c r="AG648">
        <v>1.7999999999999998</v>
      </c>
      <c r="AH648">
        <v>2</v>
      </c>
      <c r="AI648">
        <v>150197707</v>
      </c>
      <c r="AJ648">
        <v>648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ROW(Source!A745)</f>
        <v>745</v>
      </c>
      <c r="B649">
        <v>150197721</v>
      </c>
      <c r="C649">
        <v>150197712</v>
      </c>
      <c r="D649">
        <v>147282019</v>
      </c>
      <c r="E649">
        <v>35</v>
      </c>
      <c r="F649">
        <v>1</v>
      </c>
      <c r="G649">
        <v>35</v>
      </c>
      <c r="H649">
        <v>1</v>
      </c>
      <c r="I649" t="s">
        <v>727</v>
      </c>
      <c r="J649" t="s">
        <v>3</v>
      </c>
      <c r="K649" t="s">
        <v>728</v>
      </c>
      <c r="L649">
        <v>1191</v>
      </c>
      <c r="N649">
        <v>1013</v>
      </c>
      <c r="O649" t="s">
        <v>729</v>
      </c>
      <c r="P649" t="s">
        <v>729</v>
      </c>
      <c r="Q649">
        <v>1</v>
      </c>
      <c r="X649">
        <v>0.15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1</v>
      </c>
      <c r="AF649" t="s">
        <v>216</v>
      </c>
      <c r="AG649">
        <v>1.2</v>
      </c>
      <c r="AH649">
        <v>2</v>
      </c>
      <c r="AI649">
        <v>150197713</v>
      </c>
      <c r="AJ649">
        <v>649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ROW(Source!A745)</f>
        <v>745</v>
      </c>
      <c r="B650">
        <v>150197722</v>
      </c>
      <c r="C650">
        <v>150197712</v>
      </c>
      <c r="D650">
        <v>147295400</v>
      </c>
      <c r="E650">
        <v>1</v>
      </c>
      <c r="F650">
        <v>1</v>
      </c>
      <c r="G650">
        <v>35</v>
      </c>
      <c r="H650">
        <v>2</v>
      </c>
      <c r="I650" t="s">
        <v>730</v>
      </c>
      <c r="J650" t="s">
        <v>731</v>
      </c>
      <c r="K650" t="s">
        <v>732</v>
      </c>
      <c r="L650">
        <v>1368</v>
      </c>
      <c r="N650">
        <v>1011</v>
      </c>
      <c r="O650" t="s">
        <v>733</v>
      </c>
      <c r="P650" t="s">
        <v>733</v>
      </c>
      <c r="Q650">
        <v>1</v>
      </c>
      <c r="X650">
        <v>7.0000000000000007E-2</v>
      </c>
      <c r="Y650">
        <v>0</v>
      </c>
      <c r="Z650">
        <v>789.86</v>
      </c>
      <c r="AA650">
        <v>515.51</v>
      </c>
      <c r="AB650">
        <v>0</v>
      </c>
      <c r="AC650">
        <v>0</v>
      </c>
      <c r="AD650">
        <v>1</v>
      </c>
      <c r="AE650">
        <v>0</v>
      </c>
      <c r="AF650" t="s">
        <v>216</v>
      </c>
      <c r="AG650">
        <v>0.56000000000000005</v>
      </c>
      <c r="AH650">
        <v>2</v>
      </c>
      <c r="AI650">
        <v>150197714</v>
      </c>
      <c r="AJ650">
        <v>650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ROW(Source!A745)</f>
        <v>745</v>
      </c>
      <c r="B651">
        <v>150197723</v>
      </c>
      <c r="C651">
        <v>150197712</v>
      </c>
      <c r="D651">
        <v>147297361</v>
      </c>
      <c r="E651">
        <v>1</v>
      </c>
      <c r="F651">
        <v>1</v>
      </c>
      <c r="G651">
        <v>35</v>
      </c>
      <c r="H651">
        <v>3</v>
      </c>
      <c r="I651" t="s">
        <v>748</v>
      </c>
      <c r="J651" t="s">
        <v>749</v>
      </c>
      <c r="K651" t="s">
        <v>750</v>
      </c>
      <c r="L651">
        <v>1327</v>
      </c>
      <c r="N651">
        <v>1005</v>
      </c>
      <c r="O651" t="s">
        <v>751</v>
      </c>
      <c r="P651" t="s">
        <v>751</v>
      </c>
      <c r="Q651">
        <v>1</v>
      </c>
      <c r="X651">
        <v>0.05</v>
      </c>
      <c r="Y651">
        <v>48.08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216</v>
      </c>
      <c r="AG651">
        <v>0.4</v>
      </c>
      <c r="AH651">
        <v>2</v>
      </c>
      <c r="AI651">
        <v>150197715</v>
      </c>
      <c r="AJ651">
        <v>651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ROW(Source!A745)</f>
        <v>745</v>
      </c>
      <c r="B652">
        <v>150197724</v>
      </c>
      <c r="C652">
        <v>150197712</v>
      </c>
      <c r="D652">
        <v>147297367</v>
      </c>
      <c r="E652">
        <v>1</v>
      </c>
      <c r="F652">
        <v>1</v>
      </c>
      <c r="G652">
        <v>35</v>
      </c>
      <c r="H652">
        <v>3</v>
      </c>
      <c r="I652" t="s">
        <v>752</v>
      </c>
      <c r="J652" t="s">
        <v>753</v>
      </c>
      <c r="K652" t="s">
        <v>754</v>
      </c>
      <c r="L652">
        <v>1346</v>
      </c>
      <c r="N652">
        <v>1009</v>
      </c>
      <c r="O652" t="s">
        <v>741</v>
      </c>
      <c r="P652" t="s">
        <v>741</v>
      </c>
      <c r="Q652">
        <v>1</v>
      </c>
      <c r="X652">
        <v>0.01</v>
      </c>
      <c r="Y652">
        <v>29.29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216</v>
      </c>
      <c r="AG652">
        <v>0.08</v>
      </c>
      <c r="AH652">
        <v>2</v>
      </c>
      <c r="AI652">
        <v>150197716</v>
      </c>
      <c r="AJ652">
        <v>652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ROW(Source!A746)</f>
        <v>746</v>
      </c>
      <c r="B653">
        <v>150197732</v>
      </c>
      <c r="C653">
        <v>150197725</v>
      </c>
      <c r="D653">
        <v>147282019</v>
      </c>
      <c r="E653">
        <v>35</v>
      </c>
      <c r="F653">
        <v>1</v>
      </c>
      <c r="G653">
        <v>35</v>
      </c>
      <c r="H653">
        <v>1</v>
      </c>
      <c r="I653" t="s">
        <v>727</v>
      </c>
      <c r="J653" t="s">
        <v>3</v>
      </c>
      <c r="K653" t="s">
        <v>728</v>
      </c>
      <c r="L653">
        <v>1191</v>
      </c>
      <c r="N653">
        <v>1013</v>
      </c>
      <c r="O653" t="s">
        <v>729</v>
      </c>
      <c r="P653" t="s">
        <v>729</v>
      </c>
      <c r="Q653">
        <v>1</v>
      </c>
      <c r="X653">
        <v>0.75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1</v>
      </c>
      <c r="AF653" t="s">
        <v>205</v>
      </c>
      <c r="AG653">
        <v>1.5</v>
      </c>
      <c r="AH653">
        <v>2</v>
      </c>
      <c r="AI653">
        <v>150197726</v>
      </c>
      <c r="AJ653">
        <v>653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ROW(Source!A746)</f>
        <v>746</v>
      </c>
      <c r="B654">
        <v>150197733</v>
      </c>
      <c r="C654">
        <v>150197725</v>
      </c>
      <c r="D654">
        <v>147297361</v>
      </c>
      <c r="E654">
        <v>1</v>
      </c>
      <c r="F654">
        <v>1</v>
      </c>
      <c r="G654">
        <v>35</v>
      </c>
      <c r="H654">
        <v>3</v>
      </c>
      <c r="I654" t="s">
        <v>748</v>
      </c>
      <c r="J654" t="s">
        <v>749</v>
      </c>
      <c r="K654" t="s">
        <v>750</v>
      </c>
      <c r="L654">
        <v>1327</v>
      </c>
      <c r="N654">
        <v>1005</v>
      </c>
      <c r="O654" t="s">
        <v>751</v>
      </c>
      <c r="P654" t="s">
        <v>751</v>
      </c>
      <c r="Q654">
        <v>1</v>
      </c>
      <c r="X654">
        <v>0.05</v>
      </c>
      <c r="Y654">
        <v>48.08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205</v>
      </c>
      <c r="AG654">
        <v>0.1</v>
      </c>
      <c r="AH654">
        <v>2</v>
      </c>
      <c r="AI654">
        <v>150197727</v>
      </c>
      <c r="AJ654">
        <v>654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ROW(Source!A746)</f>
        <v>746</v>
      </c>
      <c r="B655">
        <v>150197734</v>
      </c>
      <c r="C655">
        <v>150197725</v>
      </c>
      <c r="D655">
        <v>147297367</v>
      </c>
      <c r="E655">
        <v>1</v>
      </c>
      <c r="F655">
        <v>1</v>
      </c>
      <c r="G655">
        <v>35</v>
      </c>
      <c r="H655">
        <v>3</v>
      </c>
      <c r="I655" t="s">
        <v>752</v>
      </c>
      <c r="J655" t="s">
        <v>753</v>
      </c>
      <c r="K655" t="s">
        <v>754</v>
      </c>
      <c r="L655">
        <v>1346</v>
      </c>
      <c r="N655">
        <v>1009</v>
      </c>
      <c r="O655" t="s">
        <v>741</v>
      </c>
      <c r="P655" t="s">
        <v>741</v>
      </c>
      <c r="Q655">
        <v>1</v>
      </c>
      <c r="X655">
        <v>0.05</v>
      </c>
      <c r="Y655">
        <v>29.29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205</v>
      </c>
      <c r="AG655">
        <v>0.1</v>
      </c>
      <c r="AH655">
        <v>2</v>
      </c>
      <c r="AI655">
        <v>150197728</v>
      </c>
      <c r="AJ655">
        <v>655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ROW(Source!A816)</f>
        <v>816</v>
      </c>
      <c r="B656">
        <v>150197743</v>
      </c>
      <c r="C656">
        <v>150197736</v>
      </c>
      <c r="D656">
        <v>147282019</v>
      </c>
      <c r="E656">
        <v>35</v>
      </c>
      <c r="F656">
        <v>1</v>
      </c>
      <c r="G656">
        <v>35</v>
      </c>
      <c r="H656">
        <v>1</v>
      </c>
      <c r="I656" t="s">
        <v>727</v>
      </c>
      <c r="J656" t="s">
        <v>3</v>
      </c>
      <c r="K656" t="s">
        <v>728</v>
      </c>
      <c r="L656">
        <v>1191</v>
      </c>
      <c r="N656">
        <v>1013</v>
      </c>
      <c r="O656" t="s">
        <v>729</v>
      </c>
      <c r="P656" t="s">
        <v>729</v>
      </c>
      <c r="Q656">
        <v>1</v>
      </c>
      <c r="X656">
        <v>0.11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1</v>
      </c>
      <c r="AF656" t="s">
        <v>33</v>
      </c>
      <c r="AG656">
        <v>1.21</v>
      </c>
      <c r="AH656">
        <v>2</v>
      </c>
      <c r="AI656">
        <v>150197737</v>
      </c>
      <c r="AJ656">
        <v>656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ROW(Source!A816)</f>
        <v>816</v>
      </c>
      <c r="B657">
        <v>150197744</v>
      </c>
      <c r="C657">
        <v>150197736</v>
      </c>
      <c r="D657">
        <v>147297361</v>
      </c>
      <c r="E657">
        <v>1</v>
      </c>
      <c r="F657">
        <v>1</v>
      </c>
      <c r="G657">
        <v>35</v>
      </c>
      <c r="H657">
        <v>3</v>
      </c>
      <c r="I657" t="s">
        <v>748</v>
      </c>
      <c r="J657" t="s">
        <v>749</v>
      </c>
      <c r="K657" t="s">
        <v>750</v>
      </c>
      <c r="L657">
        <v>1327</v>
      </c>
      <c r="N657">
        <v>1005</v>
      </c>
      <c r="O657" t="s">
        <v>751</v>
      </c>
      <c r="P657" t="s">
        <v>751</v>
      </c>
      <c r="Q657">
        <v>1</v>
      </c>
      <c r="X657">
        <v>0.1</v>
      </c>
      <c r="Y657">
        <v>48.08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33</v>
      </c>
      <c r="AG657">
        <v>1.1000000000000001</v>
      </c>
      <c r="AH657">
        <v>2</v>
      </c>
      <c r="AI657">
        <v>150197738</v>
      </c>
      <c r="AJ657">
        <v>657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ROW(Source!A816)</f>
        <v>816</v>
      </c>
      <c r="B658">
        <v>150197745</v>
      </c>
      <c r="C658">
        <v>150197736</v>
      </c>
      <c r="D658">
        <v>147297367</v>
      </c>
      <c r="E658">
        <v>1</v>
      </c>
      <c r="F658">
        <v>1</v>
      </c>
      <c r="G658">
        <v>35</v>
      </c>
      <c r="H658">
        <v>3</v>
      </c>
      <c r="I658" t="s">
        <v>752</v>
      </c>
      <c r="J658" t="s">
        <v>753</v>
      </c>
      <c r="K658" t="s">
        <v>754</v>
      </c>
      <c r="L658">
        <v>1346</v>
      </c>
      <c r="N658">
        <v>1009</v>
      </c>
      <c r="O658" t="s">
        <v>741</v>
      </c>
      <c r="P658" t="s">
        <v>741</v>
      </c>
      <c r="Q658">
        <v>1</v>
      </c>
      <c r="X658">
        <v>0.05</v>
      </c>
      <c r="Y658">
        <v>29.29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33</v>
      </c>
      <c r="AG658">
        <v>0.55000000000000004</v>
      </c>
      <c r="AH658">
        <v>2</v>
      </c>
      <c r="AI658">
        <v>150197739</v>
      </c>
      <c r="AJ658">
        <v>658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ROW(Source!A817)</f>
        <v>817</v>
      </c>
      <c r="B659">
        <v>150197758</v>
      </c>
      <c r="C659">
        <v>150197747</v>
      </c>
      <c r="D659">
        <v>147282019</v>
      </c>
      <c r="E659">
        <v>35</v>
      </c>
      <c r="F659">
        <v>1</v>
      </c>
      <c r="G659">
        <v>35</v>
      </c>
      <c r="H659">
        <v>1</v>
      </c>
      <c r="I659" t="s">
        <v>727</v>
      </c>
      <c r="J659" t="s">
        <v>3</v>
      </c>
      <c r="K659" t="s">
        <v>728</v>
      </c>
      <c r="L659">
        <v>1191</v>
      </c>
      <c r="N659">
        <v>1013</v>
      </c>
      <c r="O659" t="s">
        <v>729</v>
      </c>
      <c r="P659" t="s">
        <v>729</v>
      </c>
      <c r="Q659">
        <v>1</v>
      </c>
      <c r="X659">
        <v>0.22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1</v>
      </c>
      <c r="AF659" t="s">
        <v>3</v>
      </c>
      <c r="AG659">
        <v>0.22</v>
      </c>
      <c r="AH659">
        <v>2</v>
      </c>
      <c r="AI659">
        <v>150197748</v>
      </c>
      <c r="AJ659">
        <v>659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ROW(Source!A817)</f>
        <v>817</v>
      </c>
      <c r="B660">
        <v>150197759</v>
      </c>
      <c r="C660">
        <v>150197747</v>
      </c>
      <c r="D660">
        <v>147297319</v>
      </c>
      <c r="E660">
        <v>1</v>
      </c>
      <c r="F660">
        <v>1</v>
      </c>
      <c r="G660">
        <v>35</v>
      </c>
      <c r="H660">
        <v>3</v>
      </c>
      <c r="I660" t="s">
        <v>738</v>
      </c>
      <c r="J660" t="s">
        <v>739</v>
      </c>
      <c r="K660" t="s">
        <v>740</v>
      </c>
      <c r="L660">
        <v>1346</v>
      </c>
      <c r="N660">
        <v>1009</v>
      </c>
      <c r="O660" t="s">
        <v>741</v>
      </c>
      <c r="P660" t="s">
        <v>741</v>
      </c>
      <c r="Q660">
        <v>1</v>
      </c>
      <c r="X660">
        <v>5.0000000000000001E-4</v>
      </c>
      <c r="Y660">
        <v>412.97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5.0000000000000001E-4</v>
      </c>
      <c r="AH660">
        <v>2</v>
      </c>
      <c r="AI660">
        <v>150197749</v>
      </c>
      <c r="AJ660">
        <v>660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ROW(Source!A817)</f>
        <v>817</v>
      </c>
      <c r="B661">
        <v>150197760</v>
      </c>
      <c r="C661">
        <v>150197747</v>
      </c>
      <c r="D661">
        <v>147297361</v>
      </c>
      <c r="E661">
        <v>1</v>
      </c>
      <c r="F661">
        <v>1</v>
      </c>
      <c r="G661">
        <v>35</v>
      </c>
      <c r="H661">
        <v>3</v>
      </c>
      <c r="I661" t="s">
        <v>748</v>
      </c>
      <c r="J661" t="s">
        <v>749</v>
      </c>
      <c r="K661" t="s">
        <v>750</v>
      </c>
      <c r="L661">
        <v>1327</v>
      </c>
      <c r="N661">
        <v>1005</v>
      </c>
      <c r="O661" t="s">
        <v>751</v>
      </c>
      <c r="P661" t="s">
        <v>751</v>
      </c>
      <c r="Q661">
        <v>1</v>
      </c>
      <c r="X661">
        <v>0.1</v>
      </c>
      <c r="Y661">
        <v>48.08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0.1</v>
      </c>
      <c r="AH661">
        <v>2</v>
      </c>
      <c r="AI661">
        <v>150197750</v>
      </c>
      <c r="AJ661">
        <v>661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ROW(Source!A817)</f>
        <v>817</v>
      </c>
      <c r="B662">
        <v>150197761</v>
      </c>
      <c r="C662">
        <v>150197747</v>
      </c>
      <c r="D662">
        <v>147297367</v>
      </c>
      <c r="E662">
        <v>1</v>
      </c>
      <c r="F662">
        <v>1</v>
      </c>
      <c r="G662">
        <v>35</v>
      </c>
      <c r="H662">
        <v>3</v>
      </c>
      <c r="I662" t="s">
        <v>752</v>
      </c>
      <c r="J662" t="s">
        <v>753</v>
      </c>
      <c r="K662" t="s">
        <v>754</v>
      </c>
      <c r="L662">
        <v>1346</v>
      </c>
      <c r="N662">
        <v>1009</v>
      </c>
      <c r="O662" t="s">
        <v>741</v>
      </c>
      <c r="P662" t="s">
        <v>741</v>
      </c>
      <c r="Q662">
        <v>1</v>
      </c>
      <c r="X662">
        <v>0.05</v>
      </c>
      <c r="Y662">
        <v>29.29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</v>
      </c>
      <c r="AG662">
        <v>0.05</v>
      </c>
      <c r="AH662">
        <v>2</v>
      </c>
      <c r="AI662">
        <v>150197751</v>
      </c>
      <c r="AJ662">
        <v>662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ROW(Source!A817)</f>
        <v>817</v>
      </c>
      <c r="B663">
        <v>150197762</v>
      </c>
      <c r="C663">
        <v>150197747</v>
      </c>
      <c r="D663">
        <v>147297930</v>
      </c>
      <c r="E663">
        <v>1</v>
      </c>
      <c r="F663">
        <v>1</v>
      </c>
      <c r="G663">
        <v>35</v>
      </c>
      <c r="H663">
        <v>3</v>
      </c>
      <c r="I663" t="s">
        <v>762</v>
      </c>
      <c r="J663" t="s">
        <v>763</v>
      </c>
      <c r="K663" t="s">
        <v>764</v>
      </c>
      <c r="L663">
        <v>1327</v>
      </c>
      <c r="N663">
        <v>1005</v>
      </c>
      <c r="O663" t="s">
        <v>751</v>
      </c>
      <c r="P663" t="s">
        <v>751</v>
      </c>
      <c r="Q663">
        <v>1</v>
      </c>
      <c r="X663">
        <v>0.01</v>
      </c>
      <c r="Y663">
        <v>429.34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0.01</v>
      </c>
      <c r="AH663">
        <v>2</v>
      </c>
      <c r="AI663">
        <v>150197752</v>
      </c>
      <c r="AJ663">
        <v>663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ROW(Source!A818)</f>
        <v>818</v>
      </c>
      <c r="B664">
        <v>150197768</v>
      </c>
      <c r="C664">
        <v>150197763</v>
      </c>
      <c r="D664">
        <v>147282019</v>
      </c>
      <c r="E664">
        <v>35</v>
      </c>
      <c r="F664">
        <v>1</v>
      </c>
      <c r="G664">
        <v>35</v>
      </c>
      <c r="H664">
        <v>1</v>
      </c>
      <c r="I664" t="s">
        <v>727</v>
      </c>
      <c r="J664" t="s">
        <v>3</v>
      </c>
      <c r="K664" t="s">
        <v>728</v>
      </c>
      <c r="L664">
        <v>1191</v>
      </c>
      <c r="N664">
        <v>1013</v>
      </c>
      <c r="O664" t="s">
        <v>729</v>
      </c>
      <c r="P664" t="s">
        <v>729</v>
      </c>
      <c r="Q664">
        <v>1</v>
      </c>
      <c r="X664">
        <v>0.16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1</v>
      </c>
      <c r="AF664" t="s">
        <v>3</v>
      </c>
      <c r="AG664">
        <v>0.16</v>
      </c>
      <c r="AH664">
        <v>2</v>
      </c>
      <c r="AI664">
        <v>150197764</v>
      </c>
      <c r="AJ664">
        <v>664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ROW(Source!A818)</f>
        <v>818</v>
      </c>
      <c r="B665">
        <v>150197769</v>
      </c>
      <c r="C665">
        <v>150197763</v>
      </c>
      <c r="D665">
        <v>147297367</v>
      </c>
      <c r="E665">
        <v>1</v>
      </c>
      <c r="F665">
        <v>1</v>
      </c>
      <c r="G665">
        <v>35</v>
      </c>
      <c r="H665">
        <v>3</v>
      </c>
      <c r="I665" t="s">
        <v>752</v>
      </c>
      <c r="J665" t="s">
        <v>753</v>
      </c>
      <c r="K665" t="s">
        <v>754</v>
      </c>
      <c r="L665">
        <v>1346</v>
      </c>
      <c r="N665">
        <v>1009</v>
      </c>
      <c r="O665" t="s">
        <v>741</v>
      </c>
      <c r="P665" t="s">
        <v>741</v>
      </c>
      <c r="Q665">
        <v>1</v>
      </c>
      <c r="X665">
        <v>2E-3</v>
      </c>
      <c r="Y665">
        <v>29.29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2E-3</v>
      </c>
      <c r="AH665">
        <v>2</v>
      </c>
      <c r="AI665">
        <v>150197765</v>
      </c>
      <c r="AJ665">
        <v>665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ROW(Source!A819)</f>
        <v>819</v>
      </c>
      <c r="B666">
        <v>150197773</v>
      </c>
      <c r="C666">
        <v>150197770</v>
      </c>
      <c r="D666">
        <v>147282019</v>
      </c>
      <c r="E666">
        <v>35</v>
      </c>
      <c r="F666">
        <v>1</v>
      </c>
      <c r="G666">
        <v>35</v>
      </c>
      <c r="H666">
        <v>1</v>
      </c>
      <c r="I666" t="s">
        <v>727</v>
      </c>
      <c r="J666" t="s">
        <v>3</v>
      </c>
      <c r="K666" t="s">
        <v>728</v>
      </c>
      <c r="L666">
        <v>1191</v>
      </c>
      <c r="N666">
        <v>1013</v>
      </c>
      <c r="O666" t="s">
        <v>729</v>
      </c>
      <c r="P666" t="s">
        <v>729</v>
      </c>
      <c r="Q666">
        <v>1</v>
      </c>
      <c r="X666">
        <v>0.22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1</v>
      </c>
      <c r="AF666" t="s">
        <v>3</v>
      </c>
      <c r="AG666">
        <v>0.22</v>
      </c>
      <c r="AH666">
        <v>2</v>
      </c>
      <c r="AI666">
        <v>150197771</v>
      </c>
      <c r="AJ666">
        <v>666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ROW(Source!A820)</f>
        <v>820</v>
      </c>
      <c r="B667">
        <v>150197785</v>
      </c>
      <c r="C667">
        <v>150197774</v>
      </c>
      <c r="D667">
        <v>147282019</v>
      </c>
      <c r="E667">
        <v>35</v>
      </c>
      <c r="F667">
        <v>1</v>
      </c>
      <c r="G667">
        <v>35</v>
      </c>
      <c r="H667">
        <v>1</v>
      </c>
      <c r="I667" t="s">
        <v>727</v>
      </c>
      <c r="J667" t="s">
        <v>3</v>
      </c>
      <c r="K667" t="s">
        <v>728</v>
      </c>
      <c r="L667">
        <v>1191</v>
      </c>
      <c r="N667">
        <v>1013</v>
      </c>
      <c r="O667" t="s">
        <v>729</v>
      </c>
      <c r="P667" t="s">
        <v>729</v>
      </c>
      <c r="Q667">
        <v>1</v>
      </c>
      <c r="X667">
        <v>0.44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1</v>
      </c>
      <c r="AF667" t="s">
        <v>3</v>
      </c>
      <c r="AG667">
        <v>0.44</v>
      </c>
      <c r="AH667">
        <v>2</v>
      </c>
      <c r="AI667">
        <v>150197775</v>
      </c>
      <c r="AJ667">
        <v>667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ROW(Source!A820)</f>
        <v>820</v>
      </c>
      <c r="B668">
        <v>150197786</v>
      </c>
      <c r="C668">
        <v>150197774</v>
      </c>
      <c r="D668">
        <v>147297318</v>
      </c>
      <c r="E668">
        <v>1</v>
      </c>
      <c r="F668">
        <v>1</v>
      </c>
      <c r="G668">
        <v>35</v>
      </c>
      <c r="H668">
        <v>3</v>
      </c>
      <c r="I668" t="s">
        <v>759</v>
      </c>
      <c r="J668" t="s">
        <v>760</v>
      </c>
      <c r="K668" t="s">
        <v>761</v>
      </c>
      <c r="L668">
        <v>1346</v>
      </c>
      <c r="N668">
        <v>1009</v>
      </c>
      <c r="O668" t="s">
        <v>741</v>
      </c>
      <c r="P668" t="s">
        <v>741</v>
      </c>
      <c r="Q668">
        <v>1</v>
      </c>
      <c r="X668">
        <v>1E-3</v>
      </c>
      <c r="Y668">
        <v>471.7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1E-3</v>
      </c>
      <c r="AH668">
        <v>2</v>
      </c>
      <c r="AI668">
        <v>150197776</v>
      </c>
      <c r="AJ668">
        <v>668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ROW(Source!A820)</f>
        <v>820</v>
      </c>
      <c r="B669">
        <v>150197787</v>
      </c>
      <c r="C669">
        <v>150197774</v>
      </c>
      <c r="D669">
        <v>147297361</v>
      </c>
      <c r="E669">
        <v>1</v>
      </c>
      <c r="F669">
        <v>1</v>
      </c>
      <c r="G669">
        <v>35</v>
      </c>
      <c r="H669">
        <v>3</v>
      </c>
      <c r="I669" t="s">
        <v>748</v>
      </c>
      <c r="J669" t="s">
        <v>749</v>
      </c>
      <c r="K669" t="s">
        <v>750</v>
      </c>
      <c r="L669">
        <v>1327</v>
      </c>
      <c r="N669">
        <v>1005</v>
      </c>
      <c r="O669" t="s">
        <v>751</v>
      </c>
      <c r="P669" t="s">
        <v>751</v>
      </c>
      <c r="Q669">
        <v>1</v>
      </c>
      <c r="X669">
        <v>2E-3</v>
      </c>
      <c r="Y669">
        <v>48.08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2E-3</v>
      </c>
      <c r="AH669">
        <v>2</v>
      </c>
      <c r="AI669">
        <v>150197777</v>
      </c>
      <c r="AJ669">
        <v>669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ROW(Source!A820)</f>
        <v>820</v>
      </c>
      <c r="B670">
        <v>150197788</v>
      </c>
      <c r="C670">
        <v>150197774</v>
      </c>
      <c r="D670">
        <v>147297362</v>
      </c>
      <c r="E670">
        <v>1</v>
      </c>
      <c r="F670">
        <v>1</v>
      </c>
      <c r="G670">
        <v>35</v>
      </c>
      <c r="H670">
        <v>3</v>
      </c>
      <c r="I670" t="s">
        <v>820</v>
      </c>
      <c r="J670" t="s">
        <v>821</v>
      </c>
      <c r="K670" t="s">
        <v>822</v>
      </c>
      <c r="L670">
        <v>1346</v>
      </c>
      <c r="N670">
        <v>1009</v>
      </c>
      <c r="O670" t="s">
        <v>741</v>
      </c>
      <c r="P670" t="s">
        <v>741</v>
      </c>
      <c r="Q670">
        <v>1</v>
      </c>
      <c r="X670">
        <v>1E-3</v>
      </c>
      <c r="Y670">
        <v>430.29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1E-3</v>
      </c>
      <c r="AH670">
        <v>2</v>
      </c>
      <c r="AI670">
        <v>150197778</v>
      </c>
      <c r="AJ670">
        <v>670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ROW(Source!A820)</f>
        <v>820</v>
      </c>
      <c r="B671">
        <v>150197789</v>
      </c>
      <c r="C671">
        <v>150197774</v>
      </c>
      <c r="D671">
        <v>147306103</v>
      </c>
      <c r="E671">
        <v>1</v>
      </c>
      <c r="F671">
        <v>1</v>
      </c>
      <c r="G671">
        <v>35</v>
      </c>
      <c r="H671">
        <v>3</v>
      </c>
      <c r="I671" t="s">
        <v>823</v>
      </c>
      <c r="J671" t="s">
        <v>824</v>
      </c>
      <c r="K671" t="s">
        <v>825</v>
      </c>
      <c r="L671">
        <v>1296</v>
      </c>
      <c r="N671">
        <v>1002</v>
      </c>
      <c r="O671" t="s">
        <v>758</v>
      </c>
      <c r="P671" t="s">
        <v>758</v>
      </c>
      <c r="Q671">
        <v>1</v>
      </c>
      <c r="X671">
        <v>1E-3</v>
      </c>
      <c r="Y671">
        <v>2040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1E-3</v>
      </c>
      <c r="AH671">
        <v>2</v>
      </c>
      <c r="AI671">
        <v>150197779</v>
      </c>
      <c r="AJ671">
        <v>671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ROW(Source!A821)</f>
        <v>821</v>
      </c>
      <c r="B672">
        <v>150197793</v>
      </c>
      <c r="C672">
        <v>150197790</v>
      </c>
      <c r="D672">
        <v>147282019</v>
      </c>
      <c r="E672">
        <v>35</v>
      </c>
      <c r="F672">
        <v>1</v>
      </c>
      <c r="G672">
        <v>35</v>
      </c>
      <c r="H672">
        <v>1</v>
      </c>
      <c r="I672" t="s">
        <v>727</v>
      </c>
      <c r="J672" t="s">
        <v>3</v>
      </c>
      <c r="K672" t="s">
        <v>728</v>
      </c>
      <c r="L672">
        <v>1191</v>
      </c>
      <c r="N672">
        <v>1013</v>
      </c>
      <c r="O672" t="s">
        <v>729</v>
      </c>
      <c r="P672" t="s">
        <v>729</v>
      </c>
      <c r="Q672">
        <v>1</v>
      </c>
      <c r="X672">
        <v>2.72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1</v>
      </c>
      <c r="AF672" t="s">
        <v>196</v>
      </c>
      <c r="AG672">
        <v>10.88</v>
      </c>
      <c r="AH672">
        <v>2</v>
      </c>
      <c r="AI672">
        <v>150197791</v>
      </c>
      <c r="AJ672">
        <v>672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ROW(Source!A822)</f>
        <v>822</v>
      </c>
      <c r="B673">
        <v>150197797</v>
      </c>
      <c r="C673">
        <v>150197794</v>
      </c>
      <c r="D673">
        <v>147282019</v>
      </c>
      <c r="E673">
        <v>35</v>
      </c>
      <c r="F673">
        <v>1</v>
      </c>
      <c r="G673">
        <v>35</v>
      </c>
      <c r="H673">
        <v>1</v>
      </c>
      <c r="I673" t="s">
        <v>727</v>
      </c>
      <c r="J673" t="s">
        <v>3</v>
      </c>
      <c r="K673" t="s">
        <v>728</v>
      </c>
      <c r="L673">
        <v>1191</v>
      </c>
      <c r="N673">
        <v>1013</v>
      </c>
      <c r="O673" t="s">
        <v>729</v>
      </c>
      <c r="P673" t="s">
        <v>729</v>
      </c>
      <c r="Q673">
        <v>1</v>
      </c>
      <c r="X673">
        <v>1.92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1</v>
      </c>
      <c r="AF673" t="s">
        <v>196</v>
      </c>
      <c r="AG673">
        <v>7.68</v>
      </c>
      <c r="AH673">
        <v>2</v>
      </c>
      <c r="AI673">
        <v>150197795</v>
      </c>
      <c r="AJ673">
        <v>673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ROW(Source!A823)</f>
        <v>823</v>
      </c>
      <c r="B674">
        <v>150197801</v>
      </c>
      <c r="C674">
        <v>150197798</v>
      </c>
      <c r="D674">
        <v>147282019</v>
      </c>
      <c r="E674">
        <v>35</v>
      </c>
      <c r="F674">
        <v>1</v>
      </c>
      <c r="G674">
        <v>35</v>
      </c>
      <c r="H674">
        <v>1</v>
      </c>
      <c r="I674" t="s">
        <v>727</v>
      </c>
      <c r="J674" t="s">
        <v>3</v>
      </c>
      <c r="K674" t="s">
        <v>728</v>
      </c>
      <c r="L674">
        <v>1191</v>
      </c>
      <c r="N674">
        <v>1013</v>
      </c>
      <c r="O674" t="s">
        <v>729</v>
      </c>
      <c r="P674" t="s">
        <v>729</v>
      </c>
      <c r="Q674">
        <v>1</v>
      </c>
      <c r="X674">
        <v>1.57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1</v>
      </c>
      <c r="AF674" t="s">
        <v>196</v>
      </c>
      <c r="AG674">
        <v>6.28</v>
      </c>
      <c r="AH674">
        <v>2</v>
      </c>
      <c r="AI674">
        <v>150197799</v>
      </c>
      <c r="AJ674">
        <v>674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ROW(Source!A824)</f>
        <v>824</v>
      </c>
      <c r="B675">
        <v>150197811</v>
      </c>
      <c r="C675">
        <v>150197802</v>
      </c>
      <c r="D675">
        <v>147282019</v>
      </c>
      <c r="E675">
        <v>35</v>
      </c>
      <c r="F675">
        <v>1</v>
      </c>
      <c r="G675">
        <v>35</v>
      </c>
      <c r="H675">
        <v>1</v>
      </c>
      <c r="I675" t="s">
        <v>727</v>
      </c>
      <c r="J675" t="s">
        <v>3</v>
      </c>
      <c r="K675" t="s">
        <v>728</v>
      </c>
      <c r="L675">
        <v>1191</v>
      </c>
      <c r="N675">
        <v>1013</v>
      </c>
      <c r="O675" t="s">
        <v>729</v>
      </c>
      <c r="P675" t="s">
        <v>729</v>
      </c>
      <c r="Q675">
        <v>1</v>
      </c>
      <c r="X675">
        <v>0.08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1</v>
      </c>
      <c r="AF675" t="s">
        <v>67</v>
      </c>
      <c r="AG675">
        <v>0.06</v>
      </c>
      <c r="AH675">
        <v>2</v>
      </c>
      <c r="AI675">
        <v>150197803</v>
      </c>
      <c r="AJ675">
        <v>675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ROW(Source!A824)</f>
        <v>824</v>
      </c>
      <c r="B676">
        <v>150197812</v>
      </c>
      <c r="C676">
        <v>150197802</v>
      </c>
      <c r="D676">
        <v>147295400</v>
      </c>
      <c r="E676">
        <v>1</v>
      </c>
      <c r="F676">
        <v>1</v>
      </c>
      <c r="G676">
        <v>35</v>
      </c>
      <c r="H676">
        <v>2</v>
      </c>
      <c r="I676" t="s">
        <v>730</v>
      </c>
      <c r="J676" t="s">
        <v>731</v>
      </c>
      <c r="K676" t="s">
        <v>732</v>
      </c>
      <c r="L676">
        <v>1368</v>
      </c>
      <c r="N676">
        <v>1011</v>
      </c>
      <c r="O676" t="s">
        <v>733</v>
      </c>
      <c r="P676" t="s">
        <v>733</v>
      </c>
      <c r="Q676">
        <v>1</v>
      </c>
      <c r="X676">
        <v>4.0000000000000001E-3</v>
      </c>
      <c r="Y676">
        <v>0</v>
      </c>
      <c r="Z676">
        <v>789.86</v>
      </c>
      <c r="AA676">
        <v>515.51</v>
      </c>
      <c r="AB676">
        <v>0</v>
      </c>
      <c r="AC676">
        <v>0</v>
      </c>
      <c r="AD676">
        <v>1</v>
      </c>
      <c r="AE676">
        <v>0</v>
      </c>
      <c r="AF676" t="s">
        <v>67</v>
      </c>
      <c r="AG676">
        <v>3.0000000000000001E-3</v>
      </c>
      <c r="AH676">
        <v>2</v>
      </c>
      <c r="AI676">
        <v>150197804</v>
      </c>
      <c r="AJ676">
        <v>676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ROW(Source!A824)</f>
        <v>824</v>
      </c>
      <c r="B677">
        <v>150197813</v>
      </c>
      <c r="C677">
        <v>150197802</v>
      </c>
      <c r="D677">
        <v>147297318</v>
      </c>
      <c r="E677">
        <v>1</v>
      </c>
      <c r="F677">
        <v>1</v>
      </c>
      <c r="G677">
        <v>35</v>
      </c>
      <c r="H677">
        <v>3</v>
      </c>
      <c r="I677" t="s">
        <v>759</v>
      </c>
      <c r="J677" t="s">
        <v>760</v>
      </c>
      <c r="K677" t="s">
        <v>761</v>
      </c>
      <c r="L677">
        <v>1346</v>
      </c>
      <c r="N677">
        <v>1009</v>
      </c>
      <c r="O677" t="s">
        <v>741</v>
      </c>
      <c r="P677" t="s">
        <v>741</v>
      </c>
      <c r="Q677">
        <v>1</v>
      </c>
      <c r="X677">
        <v>2.0000000000000002E-5</v>
      </c>
      <c r="Y677">
        <v>471.7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21</v>
      </c>
      <c r="AG677">
        <v>2.0000000000000002E-5</v>
      </c>
      <c r="AH677">
        <v>2</v>
      </c>
      <c r="AI677">
        <v>150197805</v>
      </c>
      <c r="AJ677">
        <v>677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ROW(Source!A824)</f>
        <v>824</v>
      </c>
      <c r="B678">
        <v>150197814</v>
      </c>
      <c r="C678">
        <v>150197802</v>
      </c>
      <c r="D678">
        <v>147297361</v>
      </c>
      <c r="E678">
        <v>1</v>
      </c>
      <c r="F678">
        <v>1</v>
      </c>
      <c r="G678">
        <v>35</v>
      </c>
      <c r="H678">
        <v>3</v>
      </c>
      <c r="I678" t="s">
        <v>748</v>
      </c>
      <c r="J678" t="s">
        <v>749</v>
      </c>
      <c r="K678" t="s">
        <v>750</v>
      </c>
      <c r="L678">
        <v>1327</v>
      </c>
      <c r="N678">
        <v>1005</v>
      </c>
      <c r="O678" t="s">
        <v>751</v>
      </c>
      <c r="P678" t="s">
        <v>751</v>
      </c>
      <c r="Q678">
        <v>1</v>
      </c>
      <c r="X678">
        <v>0.01</v>
      </c>
      <c r="Y678">
        <v>48.08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21</v>
      </c>
      <c r="AG678">
        <v>0.01</v>
      </c>
      <c r="AH678">
        <v>2</v>
      </c>
      <c r="AI678">
        <v>150197806</v>
      </c>
      <c r="AJ678">
        <v>678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ROW(Source!A825)</f>
        <v>825</v>
      </c>
      <c r="B679">
        <v>150197824</v>
      </c>
      <c r="C679">
        <v>150197815</v>
      </c>
      <c r="D679">
        <v>147282019</v>
      </c>
      <c r="E679">
        <v>35</v>
      </c>
      <c r="F679">
        <v>1</v>
      </c>
      <c r="G679">
        <v>35</v>
      </c>
      <c r="H679">
        <v>1</v>
      </c>
      <c r="I679" t="s">
        <v>727</v>
      </c>
      <c r="J679" t="s">
        <v>3</v>
      </c>
      <c r="K679" t="s">
        <v>728</v>
      </c>
      <c r="L679">
        <v>1191</v>
      </c>
      <c r="N679">
        <v>1013</v>
      </c>
      <c r="O679" t="s">
        <v>729</v>
      </c>
      <c r="P679" t="s">
        <v>729</v>
      </c>
      <c r="Q679">
        <v>1</v>
      </c>
      <c r="X679">
        <v>0.22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1</v>
      </c>
      <c r="AF679" t="s">
        <v>22</v>
      </c>
      <c r="AG679">
        <v>0.154</v>
      </c>
      <c r="AH679">
        <v>2</v>
      </c>
      <c r="AI679">
        <v>150197816</v>
      </c>
      <c r="AJ679">
        <v>679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ROW(Source!A825)</f>
        <v>825</v>
      </c>
      <c r="B680">
        <v>150197825</v>
      </c>
      <c r="C680">
        <v>150197815</v>
      </c>
      <c r="D680">
        <v>147295400</v>
      </c>
      <c r="E680">
        <v>1</v>
      </c>
      <c r="F680">
        <v>1</v>
      </c>
      <c r="G680">
        <v>35</v>
      </c>
      <c r="H680">
        <v>2</v>
      </c>
      <c r="I680" t="s">
        <v>730</v>
      </c>
      <c r="J680" t="s">
        <v>731</v>
      </c>
      <c r="K680" t="s">
        <v>732</v>
      </c>
      <c r="L680">
        <v>1368</v>
      </c>
      <c r="N680">
        <v>1011</v>
      </c>
      <c r="O680" t="s">
        <v>733</v>
      </c>
      <c r="P680" t="s">
        <v>733</v>
      </c>
      <c r="Q680">
        <v>1</v>
      </c>
      <c r="X680">
        <v>0.01</v>
      </c>
      <c r="Y680">
        <v>0</v>
      </c>
      <c r="Z680">
        <v>789.86</v>
      </c>
      <c r="AA680">
        <v>515.51</v>
      </c>
      <c r="AB680">
        <v>0</v>
      </c>
      <c r="AC680">
        <v>0</v>
      </c>
      <c r="AD680">
        <v>1</v>
      </c>
      <c r="AE680">
        <v>0</v>
      </c>
      <c r="AF680" t="s">
        <v>22</v>
      </c>
      <c r="AG680">
        <v>6.9999999999999993E-3</v>
      </c>
      <c r="AH680">
        <v>2</v>
      </c>
      <c r="AI680">
        <v>150197817</v>
      </c>
      <c r="AJ680">
        <v>680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ROW(Source!A825)</f>
        <v>825</v>
      </c>
      <c r="B681">
        <v>150197826</v>
      </c>
      <c r="C681">
        <v>150197815</v>
      </c>
      <c r="D681">
        <v>147297318</v>
      </c>
      <c r="E681">
        <v>1</v>
      </c>
      <c r="F681">
        <v>1</v>
      </c>
      <c r="G681">
        <v>35</v>
      </c>
      <c r="H681">
        <v>3</v>
      </c>
      <c r="I681" t="s">
        <v>759</v>
      </c>
      <c r="J681" t="s">
        <v>760</v>
      </c>
      <c r="K681" t="s">
        <v>761</v>
      </c>
      <c r="L681">
        <v>1346</v>
      </c>
      <c r="N681">
        <v>1009</v>
      </c>
      <c r="O681" t="s">
        <v>741</v>
      </c>
      <c r="P681" t="s">
        <v>741</v>
      </c>
      <c r="Q681">
        <v>1</v>
      </c>
      <c r="X681">
        <v>2.0000000000000002E-5</v>
      </c>
      <c r="Y681">
        <v>471.7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21</v>
      </c>
      <c r="AG681">
        <v>2.0000000000000002E-5</v>
      </c>
      <c r="AH681">
        <v>2</v>
      </c>
      <c r="AI681">
        <v>150197818</v>
      </c>
      <c r="AJ681">
        <v>681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ROW(Source!A825)</f>
        <v>825</v>
      </c>
      <c r="B682">
        <v>150197827</v>
      </c>
      <c r="C682">
        <v>150197815</v>
      </c>
      <c r="D682">
        <v>147297361</v>
      </c>
      <c r="E682">
        <v>1</v>
      </c>
      <c r="F682">
        <v>1</v>
      </c>
      <c r="G682">
        <v>35</v>
      </c>
      <c r="H682">
        <v>3</v>
      </c>
      <c r="I682" t="s">
        <v>748</v>
      </c>
      <c r="J682" t="s">
        <v>749</v>
      </c>
      <c r="K682" t="s">
        <v>750</v>
      </c>
      <c r="L682">
        <v>1327</v>
      </c>
      <c r="N682">
        <v>1005</v>
      </c>
      <c r="O682" t="s">
        <v>751</v>
      </c>
      <c r="P682" t="s">
        <v>751</v>
      </c>
      <c r="Q682">
        <v>1</v>
      </c>
      <c r="X682">
        <v>0.01</v>
      </c>
      <c r="Y682">
        <v>48.08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21</v>
      </c>
      <c r="AG682">
        <v>0.01</v>
      </c>
      <c r="AH682">
        <v>2</v>
      </c>
      <c r="AI682">
        <v>150197819</v>
      </c>
      <c r="AJ682">
        <v>682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ROW(Source!A826)</f>
        <v>826</v>
      </c>
      <c r="B683">
        <v>150197839</v>
      </c>
      <c r="C683">
        <v>150197828</v>
      </c>
      <c r="D683">
        <v>147282019</v>
      </c>
      <c r="E683">
        <v>35</v>
      </c>
      <c r="F683">
        <v>1</v>
      </c>
      <c r="G683">
        <v>35</v>
      </c>
      <c r="H683">
        <v>1</v>
      </c>
      <c r="I683" t="s">
        <v>727</v>
      </c>
      <c r="J683" t="s">
        <v>3</v>
      </c>
      <c r="K683" t="s">
        <v>728</v>
      </c>
      <c r="L683">
        <v>1191</v>
      </c>
      <c r="N683">
        <v>1013</v>
      </c>
      <c r="O683" t="s">
        <v>729</v>
      </c>
      <c r="P683" t="s">
        <v>729</v>
      </c>
      <c r="Q683">
        <v>1</v>
      </c>
      <c r="X683">
        <v>0.06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1</v>
      </c>
      <c r="AF683" t="s">
        <v>32</v>
      </c>
      <c r="AG683">
        <v>0.495</v>
      </c>
      <c r="AH683">
        <v>2</v>
      </c>
      <c r="AI683">
        <v>150197829</v>
      </c>
      <c r="AJ683">
        <v>683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ROW(Source!A826)</f>
        <v>826</v>
      </c>
      <c r="B684">
        <v>150197840</v>
      </c>
      <c r="C684">
        <v>150197828</v>
      </c>
      <c r="D684">
        <v>147295400</v>
      </c>
      <c r="E684">
        <v>1</v>
      </c>
      <c r="F684">
        <v>1</v>
      </c>
      <c r="G684">
        <v>35</v>
      </c>
      <c r="H684">
        <v>2</v>
      </c>
      <c r="I684" t="s">
        <v>730</v>
      </c>
      <c r="J684" t="s">
        <v>731</v>
      </c>
      <c r="K684" t="s">
        <v>732</v>
      </c>
      <c r="L684">
        <v>1368</v>
      </c>
      <c r="N684">
        <v>1011</v>
      </c>
      <c r="O684" t="s">
        <v>733</v>
      </c>
      <c r="P684" t="s">
        <v>733</v>
      </c>
      <c r="Q684">
        <v>1</v>
      </c>
      <c r="X684">
        <v>0.01</v>
      </c>
      <c r="Y684">
        <v>0</v>
      </c>
      <c r="Z684">
        <v>789.86</v>
      </c>
      <c r="AA684">
        <v>515.51</v>
      </c>
      <c r="AB684">
        <v>0</v>
      </c>
      <c r="AC684">
        <v>0</v>
      </c>
      <c r="AD684">
        <v>1</v>
      </c>
      <c r="AE684">
        <v>0</v>
      </c>
      <c r="AF684" t="s">
        <v>32</v>
      </c>
      <c r="AG684">
        <v>8.249999999999999E-2</v>
      </c>
      <c r="AH684">
        <v>2</v>
      </c>
      <c r="AI684">
        <v>150197830</v>
      </c>
      <c r="AJ684">
        <v>684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ROW(Source!A826)</f>
        <v>826</v>
      </c>
      <c r="B685">
        <v>150197841</v>
      </c>
      <c r="C685">
        <v>150197828</v>
      </c>
      <c r="D685">
        <v>147297319</v>
      </c>
      <c r="E685">
        <v>1</v>
      </c>
      <c r="F685">
        <v>1</v>
      </c>
      <c r="G685">
        <v>35</v>
      </c>
      <c r="H685">
        <v>3</v>
      </c>
      <c r="I685" t="s">
        <v>738</v>
      </c>
      <c r="J685" t="s">
        <v>739</v>
      </c>
      <c r="K685" t="s">
        <v>740</v>
      </c>
      <c r="L685">
        <v>1346</v>
      </c>
      <c r="N685">
        <v>1009</v>
      </c>
      <c r="O685" t="s">
        <v>741</v>
      </c>
      <c r="P685" t="s">
        <v>741</v>
      </c>
      <c r="Q685">
        <v>1</v>
      </c>
      <c r="X685">
        <v>2E-3</v>
      </c>
      <c r="Y685">
        <v>412.97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31</v>
      </c>
      <c r="AG685">
        <v>2.1999999999999999E-2</v>
      </c>
      <c r="AH685">
        <v>2</v>
      </c>
      <c r="AI685">
        <v>150197831</v>
      </c>
      <c r="AJ685">
        <v>685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ROW(Source!A826)</f>
        <v>826</v>
      </c>
      <c r="B686">
        <v>150197842</v>
      </c>
      <c r="C686">
        <v>150197828</v>
      </c>
      <c r="D686">
        <v>147297226</v>
      </c>
      <c r="E686">
        <v>1</v>
      </c>
      <c r="F686">
        <v>1</v>
      </c>
      <c r="G686">
        <v>35</v>
      </c>
      <c r="H686">
        <v>3</v>
      </c>
      <c r="I686" t="s">
        <v>742</v>
      </c>
      <c r="J686" t="s">
        <v>743</v>
      </c>
      <c r="K686" t="s">
        <v>744</v>
      </c>
      <c r="L686">
        <v>1346</v>
      </c>
      <c r="N686">
        <v>1009</v>
      </c>
      <c r="O686" t="s">
        <v>741</v>
      </c>
      <c r="P686" t="s">
        <v>741</v>
      </c>
      <c r="Q686">
        <v>1</v>
      </c>
      <c r="X686">
        <v>1E-3</v>
      </c>
      <c r="Y686">
        <v>271.95999999999998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31</v>
      </c>
      <c r="AG686">
        <v>1.0999999999999999E-2</v>
      </c>
      <c r="AH686">
        <v>2</v>
      </c>
      <c r="AI686">
        <v>150197832</v>
      </c>
      <c r="AJ686">
        <v>686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ROW(Source!A826)</f>
        <v>826</v>
      </c>
      <c r="B687">
        <v>150197843</v>
      </c>
      <c r="C687">
        <v>150197828</v>
      </c>
      <c r="D687">
        <v>147297361</v>
      </c>
      <c r="E687">
        <v>1</v>
      </c>
      <c r="F687">
        <v>1</v>
      </c>
      <c r="G687">
        <v>35</v>
      </c>
      <c r="H687">
        <v>3</v>
      </c>
      <c r="I687" t="s">
        <v>748</v>
      </c>
      <c r="J687" t="s">
        <v>749</v>
      </c>
      <c r="K687" t="s">
        <v>750</v>
      </c>
      <c r="L687">
        <v>1327</v>
      </c>
      <c r="N687">
        <v>1005</v>
      </c>
      <c r="O687" t="s">
        <v>751</v>
      </c>
      <c r="P687" t="s">
        <v>751</v>
      </c>
      <c r="Q687">
        <v>1</v>
      </c>
      <c r="X687">
        <v>0.02</v>
      </c>
      <c r="Y687">
        <v>48.08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31</v>
      </c>
      <c r="AG687">
        <v>0.22</v>
      </c>
      <c r="AH687">
        <v>2</v>
      </c>
      <c r="AI687">
        <v>150197833</v>
      </c>
      <c r="AJ687">
        <v>687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ROW(Source!A827)</f>
        <v>827</v>
      </c>
      <c r="B688">
        <v>150197859</v>
      </c>
      <c r="C688">
        <v>150197844</v>
      </c>
      <c r="D688">
        <v>147282019</v>
      </c>
      <c r="E688">
        <v>35</v>
      </c>
      <c r="F688">
        <v>1</v>
      </c>
      <c r="G688">
        <v>35</v>
      </c>
      <c r="H688">
        <v>1</v>
      </c>
      <c r="I688" t="s">
        <v>727</v>
      </c>
      <c r="J688" t="s">
        <v>3</v>
      </c>
      <c r="K688" t="s">
        <v>728</v>
      </c>
      <c r="L688">
        <v>1191</v>
      </c>
      <c r="N688">
        <v>1013</v>
      </c>
      <c r="O688" t="s">
        <v>729</v>
      </c>
      <c r="P688" t="s">
        <v>729</v>
      </c>
      <c r="Q688">
        <v>1</v>
      </c>
      <c r="X688">
        <v>0.35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1</v>
      </c>
      <c r="AF688" t="s">
        <v>22</v>
      </c>
      <c r="AG688">
        <v>0.24499999999999997</v>
      </c>
      <c r="AH688">
        <v>2</v>
      </c>
      <c r="AI688">
        <v>150197845</v>
      </c>
      <c r="AJ688">
        <v>688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ROW(Source!A827)</f>
        <v>827</v>
      </c>
      <c r="B689">
        <v>150197860</v>
      </c>
      <c r="C689">
        <v>150197844</v>
      </c>
      <c r="D689">
        <v>147295400</v>
      </c>
      <c r="E689">
        <v>1</v>
      </c>
      <c r="F689">
        <v>1</v>
      </c>
      <c r="G689">
        <v>35</v>
      </c>
      <c r="H689">
        <v>2</v>
      </c>
      <c r="I689" t="s">
        <v>730</v>
      </c>
      <c r="J689" t="s">
        <v>731</v>
      </c>
      <c r="K689" t="s">
        <v>732</v>
      </c>
      <c r="L689">
        <v>1368</v>
      </c>
      <c r="N689">
        <v>1011</v>
      </c>
      <c r="O689" t="s">
        <v>733</v>
      </c>
      <c r="P689" t="s">
        <v>733</v>
      </c>
      <c r="Q689">
        <v>1</v>
      </c>
      <c r="X689">
        <v>0.04</v>
      </c>
      <c r="Y689">
        <v>0</v>
      </c>
      <c r="Z689">
        <v>789.86</v>
      </c>
      <c r="AA689">
        <v>515.51</v>
      </c>
      <c r="AB689">
        <v>0</v>
      </c>
      <c r="AC689">
        <v>0</v>
      </c>
      <c r="AD689">
        <v>1</v>
      </c>
      <c r="AE689">
        <v>0</v>
      </c>
      <c r="AF689" t="s">
        <v>22</v>
      </c>
      <c r="AG689">
        <v>2.7999999999999997E-2</v>
      </c>
      <c r="AH689">
        <v>2</v>
      </c>
      <c r="AI689">
        <v>150197846</v>
      </c>
      <c r="AJ689">
        <v>689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ROW(Source!A827)</f>
        <v>827</v>
      </c>
      <c r="B690">
        <v>150197861</v>
      </c>
      <c r="C690">
        <v>150197844</v>
      </c>
      <c r="D690">
        <v>147284499</v>
      </c>
      <c r="E690">
        <v>35</v>
      </c>
      <c r="F690">
        <v>1</v>
      </c>
      <c r="G690">
        <v>35</v>
      </c>
      <c r="H690">
        <v>3</v>
      </c>
      <c r="I690" t="s">
        <v>734</v>
      </c>
      <c r="J690" t="s">
        <v>3</v>
      </c>
      <c r="K690" t="s">
        <v>736</v>
      </c>
      <c r="L690">
        <v>1346</v>
      </c>
      <c r="N690">
        <v>1009</v>
      </c>
      <c r="O690" t="s">
        <v>741</v>
      </c>
      <c r="P690" t="s">
        <v>741</v>
      </c>
      <c r="Q690">
        <v>1</v>
      </c>
      <c r="X690">
        <v>2E-3</v>
      </c>
      <c r="Y690">
        <v>1945.2823800000001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21</v>
      </c>
      <c r="AG690">
        <v>2E-3</v>
      </c>
      <c r="AH690">
        <v>2</v>
      </c>
      <c r="AI690">
        <v>150197847</v>
      </c>
      <c r="AJ690">
        <v>690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ROW(Source!A827)</f>
        <v>827</v>
      </c>
      <c r="B691">
        <v>150197862</v>
      </c>
      <c r="C691">
        <v>150197844</v>
      </c>
      <c r="D691">
        <v>147297319</v>
      </c>
      <c r="E691">
        <v>1</v>
      </c>
      <c r="F691">
        <v>1</v>
      </c>
      <c r="G691">
        <v>35</v>
      </c>
      <c r="H691">
        <v>3</v>
      </c>
      <c r="I691" t="s">
        <v>738</v>
      </c>
      <c r="J691" t="s">
        <v>739</v>
      </c>
      <c r="K691" t="s">
        <v>740</v>
      </c>
      <c r="L691">
        <v>1346</v>
      </c>
      <c r="N691">
        <v>1009</v>
      </c>
      <c r="O691" t="s">
        <v>741</v>
      </c>
      <c r="P691" t="s">
        <v>741</v>
      </c>
      <c r="Q691">
        <v>1</v>
      </c>
      <c r="X691">
        <v>4.0000000000000001E-3</v>
      </c>
      <c r="Y691">
        <v>412.97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21</v>
      </c>
      <c r="AG691">
        <v>4.0000000000000001E-3</v>
      </c>
      <c r="AH691">
        <v>2</v>
      </c>
      <c r="AI691">
        <v>150197848</v>
      </c>
      <c r="AJ691">
        <v>691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ROW(Source!A827)</f>
        <v>827</v>
      </c>
      <c r="B692">
        <v>150197863</v>
      </c>
      <c r="C692">
        <v>150197844</v>
      </c>
      <c r="D692">
        <v>147297226</v>
      </c>
      <c r="E692">
        <v>1</v>
      </c>
      <c r="F692">
        <v>1</v>
      </c>
      <c r="G692">
        <v>35</v>
      </c>
      <c r="H692">
        <v>3</v>
      </c>
      <c r="I692" t="s">
        <v>742</v>
      </c>
      <c r="J692" t="s">
        <v>743</v>
      </c>
      <c r="K692" t="s">
        <v>744</v>
      </c>
      <c r="L692">
        <v>1346</v>
      </c>
      <c r="N692">
        <v>1009</v>
      </c>
      <c r="O692" t="s">
        <v>741</v>
      </c>
      <c r="P692" t="s">
        <v>741</v>
      </c>
      <c r="Q692">
        <v>1</v>
      </c>
      <c r="X692">
        <v>2E-3</v>
      </c>
      <c r="Y692">
        <v>271.95999999999998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21</v>
      </c>
      <c r="AG692">
        <v>2E-3</v>
      </c>
      <c r="AH692">
        <v>2</v>
      </c>
      <c r="AI692">
        <v>150197849</v>
      </c>
      <c r="AJ692">
        <v>692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ROW(Source!A827)</f>
        <v>827</v>
      </c>
      <c r="B693">
        <v>150197864</v>
      </c>
      <c r="C693">
        <v>150197844</v>
      </c>
      <c r="D693">
        <v>147297256</v>
      </c>
      <c r="E693">
        <v>1</v>
      </c>
      <c r="F693">
        <v>1</v>
      </c>
      <c r="G693">
        <v>35</v>
      </c>
      <c r="H693">
        <v>3</v>
      </c>
      <c r="I693" t="s">
        <v>745</v>
      </c>
      <c r="J693" t="s">
        <v>746</v>
      </c>
      <c r="K693" t="s">
        <v>747</v>
      </c>
      <c r="L693">
        <v>1346</v>
      </c>
      <c r="N693">
        <v>1009</v>
      </c>
      <c r="O693" t="s">
        <v>741</v>
      </c>
      <c r="P693" t="s">
        <v>741</v>
      </c>
      <c r="Q693">
        <v>1</v>
      </c>
      <c r="X693">
        <v>3.5000000000000001E-3</v>
      </c>
      <c r="Y693">
        <v>404.48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21</v>
      </c>
      <c r="AG693">
        <v>3.5000000000000001E-3</v>
      </c>
      <c r="AH693">
        <v>2</v>
      </c>
      <c r="AI693">
        <v>150197850</v>
      </c>
      <c r="AJ693">
        <v>693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ROW(Source!A827)</f>
        <v>827</v>
      </c>
      <c r="B694">
        <v>150197865</v>
      </c>
      <c r="C694">
        <v>150197844</v>
      </c>
      <c r="D694">
        <v>147297361</v>
      </c>
      <c r="E694">
        <v>1</v>
      </c>
      <c r="F694">
        <v>1</v>
      </c>
      <c r="G694">
        <v>35</v>
      </c>
      <c r="H694">
        <v>3</v>
      </c>
      <c r="I694" t="s">
        <v>748</v>
      </c>
      <c r="J694" t="s">
        <v>749</v>
      </c>
      <c r="K694" t="s">
        <v>750</v>
      </c>
      <c r="L694">
        <v>1327</v>
      </c>
      <c r="N694">
        <v>1005</v>
      </c>
      <c r="O694" t="s">
        <v>751</v>
      </c>
      <c r="P694" t="s">
        <v>751</v>
      </c>
      <c r="Q694">
        <v>1</v>
      </c>
      <c r="X694">
        <v>0.02</v>
      </c>
      <c r="Y694">
        <v>48.08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21</v>
      </c>
      <c r="AG694">
        <v>0.02</v>
      </c>
      <c r="AH694">
        <v>2</v>
      </c>
      <c r="AI694">
        <v>150197851</v>
      </c>
      <c r="AJ694">
        <v>694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ROW(Source!A828)</f>
        <v>828</v>
      </c>
      <c r="B695">
        <v>150197877</v>
      </c>
      <c r="C695">
        <v>150197866</v>
      </c>
      <c r="D695">
        <v>147282019</v>
      </c>
      <c r="E695">
        <v>35</v>
      </c>
      <c r="F695">
        <v>1</v>
      </c>
      <c r="G695">
        <v>35</v>
      </c>
      <c r="H695">
        <v>1</v>
      </c>
      <c r="I695" t="s">
        <v>727</v>
      </c>
      <c r="J695" t="s">
        <v>3</v>
      </c>
      <c r="K695" t="s">
        <v>728</v>
      </c>
      <c r="L695">
        <v>1191</v>
      </c>
      <c r="N695">
        <v>1013</v>
      </c>
      <c r="O695" t="s">
        <v>729</v>
      </c>
      <c r="P695" t="s">
        <v>729</v>
      </c>
      <c r="Q695">
        <v>1</v>
      </c>
      <c r="X695">
        <v>0.06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1</v>
      </c>
      <c r="AF695" t="s">
        <v>32</v>
      </c>
      <c r="AG695">
        <v>0.495</v>
      </c>
      <c r="AH695">
        <v>2</v>
      </c>
      <c r="AI695">
        <v>150197867</v>
      </c>
      <c r="AJ695">
        <v>695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ROW(Source!A828)</f>
        <v>828</v>
      </c>
      <c r="B696">
        <v>150197878</v>
      </c>
      <c r="C696">
        <v>150197866</v>
      </c>
      <c r="D696">
        <v>147295400</v>
      </c>
      <c r="E696">
        <v>1</v>
      </c>
      <c r="F696">
        <v>1</v>
      </c>
      <c r="G696">
        <v>35</v>
      </c>
      <c r="H696">
        <v>2</v>
      </c>
      <c r="I696" t="s">
        <v>730</v>
      </c>
      <c r="J696" t="s">
        <v>731</v>
      </c>
      <c r="K696" t="s">
        <v>732</v>
      </c>
      <c r="L696">
        <v>1368</v>
      </c>
      <c r="N696">
        <v>1011</v>
      </c>
      <c r="O696" t="s">
        <v>733</v>
      </c>
      <c r="P696" t="s">
        <v>733</v>
      </c>
      <c r="Q696">
        <v>1</v>
      </c>
      <c r="X696">
        <v>0.01</v>
      </c>
      <c r="Y696">
        <v>0</v>
      </c>
      <c r="Z696">
        <v>789.86</v>
      </c>
      <c r="AA696">
        <v>515.51</v>
      </c>
      <c r="AB696">
        <v>0</v>
      </c>
      <c r="AC696">
        <v>0</v>
      </c>
      <c r="AD696">
        <v>1</v>
      </c>
      <c r="AE696">
        <v>0</v>
      </c>
      <c r="AF696" t="s">
        <v>32</v>
      </c>
      <c r="AG696">
        <v>8.249999999999999E-2</v>
      </c>
      <c r="AH696">
        <v>2</v>
      </c>
      <c r="AI696">
        <v>150197868</v>
      </c>
      <c r="AJ696">
        <v>696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ROW(Source!A828)</f>
        <v>828</v>
      </c>
      <c r="B697">
        <v>150197879</v>
      </c>
      <c r="C697">
        <v>150197866</v>
      </c>
      <c r="D697">
        <v>147297319</v>
      </c>
      <c r="E697">
        <v>1</v>
      </c>
      <c r="F697">
        <v>1</v>
      </c>
      <c r="G697">
        <v>35</v>
      </c>
      <c r="H697">
        <v>3</v>
      </c>
      <c r="I697" t="s">
        <v>738</v>
      </c>
      <c r="J697" t="s">
        <v>739</v>
      </c>
      <c r="K697" t="s">
        <v>740</v>
      </c>
      <c r="L697">
        <v>1346</v>
      </c>
      <c r="N697">
        <v>1009</v>
      </c>
      <c r="O697" t="s">
        <v>741</v>
      </c>
      <c r="P697" t="s">
        <v>741</v>
      </c>
      <c r="Q697">
        <v>1</v>
      </c>
      <c r="X697">
        <v>2E-3</v>
      </c>
      <c r="Y697">
        <v>412.97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31</v>
      </c>
      <c r="AG697">
        <v>2.1999999999999999E-2</v>
      </c>
      <c r="AH697">
        <v>2</v>
      </c>
      <c r="AI697">
        <v>150197869</v>
      </c>
      <c r="AJ697">
        <v>697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ROW(Source!A828)</f>
        <v>828</v>
      </c>
      <c r="B698">
        <v>150197880</v>
      </c>
      <c r="C698">
        <v>150197866</v>
      </c>
      <c r="D698">
        <v>147297226</v>
      </c>
      <c r="E698">
        <v>1</v>
      </c>
      <c r="F698">
        <v>1</v>
      </c>
      <c r="G698">
        <v>35</v>
      </c>
      <c r="H698">
        <v>3</v>
      </c>
      <c r="I698" t="s">
        <v>742</v>
      </c>
      <c r="J698" t="s">
        <v>743</v>
      </c>
      <c r="K698" t="s">
        <v>744</v>
      </c>
      <c r="L698">
        <v>1346</v>
      </c>
      <c r="N698">
        <v>1009</v>
      </c>
      <c r="O698" t="s">
        <v>741</v>
      </c>
      <c r="P698" t="s">
        <v>741</v>
      </c>
      <c r="Q698">
        <v>1</v>
      </c>
      <c r="X698">
        <v>1E-3</v>
      </c>
      <c r="Y698">
        <v>271.95999999999998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31</v>
      </c>
      <c r="AG698">
        <v>1.0999999999999999E-2</v>
      </c>
      <c r="AH698">
        <v>2</v>
      </c>
      <c r="AI698">
        <v>150197870</v>
      </c>
      <c r="AJ698">
        <v>698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ROW(Source!A828)</f>
        <v>828</v>
      </c>
      <c r="B699">
        <v>150197881</v>
      </c>
      <c r="C699">
        <v>150197866</v>
      </c>
      <c r="D699">
        <v>147297361</v>
      </c>
      <c r="E699">
        <v>1</v>
      </c>
      <c r="F699">
        <v>1</v>
      </c>
      <c r="G699">
        <v>35</v>
      </c>
      <c r="H699">
        <v>3</v>
      </c>
      <c r="I699" t="s">
        <v>748</v>
      </c>
      <c r="J699" t="s">
        <v>749</v>
      </c>
      <c r="K699" t="s">
        <v>750</v>
      </c>
      <c r="L699">
        <v>1327</v>
      </c>
      <c r="N699">
        <v>1005</v>
      </c>
      <c r="O699" t="s">
        <v>751</v>
      </c>
      <c r="P699" t="s">
        <v>751</v>
      </c>
      <c r="Q699">
        <v>1</v>
      </c>
      <c r="X699">
        <v>0.02</v>
      </c>
      <c r="Y699">
        <v>48.08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31</v>
      </c>
      <c r="AG699">
        <v>0.22</v>
      </c>
      <c r="AH699">
        <v>2</v>
      </c>
      <c r="AI699">
        <v>150197871</v>
      </c>
      <c r="AJ699">
        <v>699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ROW(Source!A829)</f>
        <v>829</v>
      </c>
      <c r="B700">
        <v>150197897</v>
      </c>
      <c r="C700">
        <v>150197882</v>
      </c>
      <c r="D700">
        <v>147282019</v>
      </c>
      <c r="E700">
        <v>35</v>
      </c>
      <c r="F700">
        <v>1</v>
      </c>
      <c r="G700">
        <v>35</v>
      </c>
      <c r="H700">
        <v>1</v>
      </c>
      <c r="I700" t="s">
        <v>727</v>
      </c>
      <c r="J700" t="s">
        <v>3</v>
      </c>
      <c r="K700" t="s">
        <v>728</v>
      </c>
      <c r="L700">
        <v>1191</v>
      </c>
      <c r="N700">
        <v>1013</v>
      </c>
      <c r="O700" t="s">
        <v>729</v>
      </c>
      <c r="P700" t="s">
        <v>729</v>
      </c>
      <c r="Q700">
        <v>1</v>
      </c>
      <c r="X700">
        <v>0.37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1</v>
      </c>
      <c r="AF700" t="s">
        <v>22</v>
      </c>
      <c r="AG700">
        <v>0.25900000000000001</v>
      </c>
      <c r="AH700">
        <v>2</v>
      </c>
      <c r="AI700">
        <v>150197883</v>
      </c>
      <c r="AJ700">
        <v>700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ROW(Source!A829)</f>
        <v>829</v>
      </c>
      <c r="B701">
        <v>150197898</v>
      </c>
      <c r="C701">
        <v>150197882</v>
      </c>
      <c r="D701">
        <v>147295400</v>
      </c>
      <c r="E701">
        <v>1</v>
      </c>
      <c r="F701">
        <v>1</v>
      </c>
      <c r="G701">
        <v>35</v>
      </c>
      <c r="H701">
        <v>2</v>
      </c>
      <c r="I701" t="s">
        <v>730</v>
      </c>
      <c r="J701" t="s">
        <v>731</v>
      </c>
      <c r="K701" t="s">
        <v>732</v>
      </c>
      <c r="L701">
        <v>1368</v>
      </c>
      <c r="N701">
        <v>1011</v>
      </c>
      <c r="O701" t="s">
        <v>733</v>
      </c>
      <c r="P701" t="s">
        <v>733</v>
      </c>
      <c r="Q701">
        <v>1</v>
      </c>
      <c r="X701">
        <v>0.04</v>
      </c>
      <c r="Y701">
        <v>0</v>
      </c>
      <c r="Z701">
        <v>789.86</v>
      </c>
      <c r="AA701">
        <v>515.51</v>
      </c>
      <c r="AB701">
        <v>0</v>
      </c>
      <c r="AC701">
        <v>0</v>
      </c>
      <c r="AD701">
        <v>1</v>
      </c>
      <c r="AE701">
        <v>0</v>
      </c>
      <c r="AF701" t="s">
        <v>22</v>
      </c>
      <c r="AG701">
        <v>2.7999999999999997E-2</v>
      </c>
      <c r="AH701">
        <v>2</v>
      </c>
      <c r="AI701">
        <v>150197884</v>
      </c>
      <c r="AJ701">
        <v>701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ROW(Source!A829)</f>
        <v>829</v>
      </c>
      <c r="B702">
        <v>150197899</v>
      </c>
      <c r="C702">
        <v>150197882</v>
      </c>
      <c r="D702">
        <v>147284499</v>
      </c>
      <c r="E702">
        <v>35</v>
      </c>
      <c r="F702">
        <v>1</v>
      </c>
      <c r="G702">
        <v>35</v>
      </c>
      <c r="H702">
        <v>3</v>
      </c>
      <c r="I702" t="s">
        <v>734</v>
      </c>
      <c r="J702" t="s">
        <v>3</v>
      </c>
      <c r="K702" t="s">
        <v>736</v>
      </c>
      <c r="L702">
        <v>1346</v>
      </c>
      <c r="N702">
        <v>1009</v>
      </c>
      <c r="O702" t="s">
        <v>741</v>
      </c>
      <c r="P702" t="s">
        <v>741</v>
      </c>
      <c r="Q702">
        <v>1</v>
      </c>
      <c r="X702">
        <v>2E-3</v>
      </c>
      <c r="Y702">
        <v>1945.2823800000001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21</v>
      </c>
      <c r="AG702">
        <v>2E-3</v>
      </c>
      <c r="AH702">
        <v>2</v>
      </c>
      <c r="AI702">
        <v>150197885</v>
      </c>
      <c r="AJ702">
        <v>702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ROW(Source!A829)</f>
        <v>829</v>
      </c>
      <c r="B703">
        <v>150197900</v>
      </c>
      <c r="C703">
        <v>150197882</v>
      </c>
      <c r="D703">
        <v>147297319</v>
      </c>
      <c r="E703">
        <v>1</v>
      </c>
      <c r="F703">
        <v>1</v>
      </c>
      <c r="G703">
        <v>35</v>
      </c>
      <c r="H703">
        <v>3</v>
      </c>
      <c r="I703" t="s">
        <v>738</v>
      </c>
      <c r="J703" t="s">
        <v>739</v>
      </c>
      <c r="K703" t="s">
        <v>740</v>
      </c>
      <c r="L703">
        <v>1346</v>
      </c>
      <c r="N703">
        <v>1009</v>
      </c>
      <c r="O703" t="s">
        <v>741</v>
      </c>
      <c r="P703" t="s">
        <v>741</v>
      </c>
      <c r="Q703">
        <v>1</v>
      </c>
      <c r="X703">
        <v>4.0000000000000001E-3</v>
      </c>
      <c r="Y703">
        <v>412.97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21</v>
      </c>
      <c r="AG703">
        <v>4.0000000000000001E-3</v>
      </c>
      <c r="AH703">
        <v>2</v>
      </c>
      <c r="AI703">
        <v>150197886</v>
      </c>
      <c r="AJ703">
        <v>703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ROW(Source!A829)</f>
        <v>829</v>
      </c>
      <c r="B704">
        <v>150197901</v>
      </c>
      <c r="C704">
        <v>150197882</v>
      </c>
      <c r="D704">
        <v>147297226</v>
      </c>
      <c r="E704">
        <v>1</v>
      </c>
      <c r="F704">
        <v>1</v>
      </c>
      <c r="G704">
        <v>35</v>
      </c>
      <c r="H704">
        <v>3</v>
      </c>
      <c r="I704" t="s">
        <v>742</v>
      </c>
      <c r="J704" t="s">
        <v>743</v>
      </c>
      <c r="K704" t="s">
        <v>744</v>
      </c>
      <c r="L704">
        <v>1346</v>
      </c>
      <c r="N704">
        <v>1009</v>
      </c>
      <c r="O704" t="s">
        <v>741</v>
      </c>
      <c r="P704" t="s">
        <v>741</v>
      </c>
      <c r="Q704">
        <v>1</v>
      </c>
      <c r="X704">
        <v>2E-3</v>
      </c>
      <c r="Y704">
        <v>271.95999999999998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21</v>
      </c>
      <c r="AG704">
        <v>2E-3</v>
      </c>
      <c r="AH704">
        <v>2</v>
      </c>
      <c r="AI704">
        <v>150197887</v>
      </c>
      <c r="AJ704">
        <v>704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ROW(Source!A829)</f>
        <v>829</v>
      </c>
      <c r="B705">
        <v>150197902</v>
      </c>
      <c r="C705">
        <v>150197882</v>
      </c>
      <c r="D705">
        <v>147297256</v>
      </c>
      <c r="E705">
        <v>1</v>
      </c>
      <c r="F705">
        <v>1</v>
      </c>
      <c r="G705">
        <v>35</v>
      </c>
      <c r="H705">
        <v>3</v>
      </c>
      <c r="I705" t="s">
        <v>745</v>
      </c>
      <c r="J705" t="s">
        <v>746</v>
      </c>
      <c r="K705" t="s">
        <v>747</v>
      </c>
      <c r="L705">
        <v>1346</v>
      </c>
      <c r="N705">
        <v>1009</v>
      </c>
      <c r="O705" t="s">
        <v>741</v>
      </c>
      <c r="P705" t="s">
        <v>741</v>
      </c>
      <c r="Q705">
        <v>1</v>
      </c>
      <c r="X705">
        <v>3.5000000000000001E-3</v>
      </c>
      <c r="Y705">
        <v>404.48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21</v>
      </c>
      <c r="AG705">
        <v>3.5000000000000001E-3</v>
      </c>
      <c r="AH705">
        <v>2</v>
      </c>
      <c r="AI705">
        <v>150197888</v>
      </c>
      <c r="AJ705">
        <v>705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ROW(Source!A829)</f>
        <v>829</v>
      </c>
      <c r="B706">
        <v>150197903</v>
      </c>
      <c r="C706">
        <v>150197882</v>
      </c>
      <c r="D706">
        <v>147297361</v>
      </c>
      <c r="E706">
        <v>1</v>
      </c>
      <c r="F706">
        <v>1</v>
      </c>
      <c r="G706">
        <v>35</v>
      </c>
      <c r="H706">
        <v>3</v>
      </c>
      <c r="I706" t="s">
        <v>748</v>
      </c>
      <c r="J706" t="s">
        <v>749</v>
      </c>
      <c r="K706" t="s">
        <v>750</v>
      </c>
      <c r="L706">
        <v>1327</v>
      </c>
      <c r="N706">
        <v>1005</v>
      </c>
      <c r="O706" t="s">
        <v>751</v>
      </c>
      <c r="P706" t="s">
        <v>751</v>
      </c>
      <c r="Q706">
        <v>1</v>
      </c>
      <c r="X706">
        <v>0.02</v>
      </c>
      <c r="Y706">
        <v>48.08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21</v>
      </c>
      <c r="AG706">
        <v>0.02</v>
      </c>
      <c r="AH706">
        <v>2</v>
      </c>
      <c r="AI706">
        <v>150197889</v>
      </c>
      <c r="AJ706">
        <v>706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ROW(Source!A830)</f>
        <v>830</v>
      </c>
      <c r="B707">
        <v>150197907</v>
      </c>
      <c r="C707">
        <v>150197904</v>
      </c>
      <c r="D707">
        <v>147282019</v>
      </c>
      <c r="E707">
        <v>35</v>
      </c>
      <c r="F707">
        <v>1</v>
      </c>
      <c r="G707">
        <v>35</v>
      </c>
      <c r="H707">
        <v>1</v>
      </c>
      <c r="I707" t="s">
        <v>727</v>
      </c>
      <c r="J707" t="s">
        <v>3</v>
      </c>
      <c r="K707" t="s">
        <v>728</v>
      </c>
      <c r="L707">
        <v>1191</v>
      </c>
      <c r="N707">
        <v>1013</v>
      </c>
      <c r="O707" t="s">
        <v>729</v>
      </c>
      <c r="P707" t="s">
        <v>729</v>
      </c>
      <c r="Q707">
        <v>1</v>
      </c>
      <c r="X707">
        <v>0.02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1</v>
      </c>
      <c r="AF707" t="s">
        <v>205</v>
      </c>
      <c r="AG707">
        <v>0.04</v>
      </c>
      <c r="AH707">
        <v>2</v>
      </c>
      <c r="AI707">
        <v>150197905</v>
      </c>
      <c r="AJ707">
        <v>707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ROW(Source!A831)</f>
        <v>831</v>
      </c>
      <c r="B708">
        <v>150197911</v>
      </c>
      <c r="C708">
        <v>150197908</v>
      </c>
      <c r="D708">
        <v>147282019</v>
      </c>
      <c r="E708">
        <v>35</v>
      </c>
      <c r="F708">
        <v>1</v>
      </c>
      <c r="G708">
        <v>35</v>
      </c>
      <c r="H708">
        <v>1</v>
      </c>
      <c r="I708" t="s">
        <v>727</v>
      </c>
      <c r="J708" t="s">
        <v>3</v>
      </c>
      <c r="K708" t="s">
        <v>728</v>
      </c>
      <c r="L708">
        <v>1191</v>
      </c>
      <c r="N708">
        <v>1013</v>
      </c>
      <c r="O708" t="s">
        <v>729</v>
      </c>
      <c r="P708" t="s">
        <v>729</v>
      </c>
      <c r="Q708">
        <v>1</v>
      </c>
      <c r="X708">
        <v>0.6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1</v>
      </c>
      <c r="AF708" t="s">
        <v>3</v>
      </c>
      <c r="AG708">
        <v>0.6</v>
      </c>
      <c r="AH708">
        <v>2</v>
      </c>
      <c r="AI708">
        <v>150197909</v>
      </c>
      <c r="AJ708">
        <v>708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ROW(Source!A832)</f>
        <v>832</v>
      </c>
      <c r="B709">
        <v>150197915</v>
      </c>
      <c r="C709">
        <v>150197912</v>
      </c>
      <c r="D709">
        <v>147282019</v>
      </c>
      <c r="E709">
        <v>35</v>
      </c>
      <c r="F709">
        <v>1</v>
      </c>
      <c r="G709">
        <v>35</v>
      </c>
      <c r="H709">
        <v>1</v>
      </c>
      <c r="I709" t="s">
        <v>727</v>
      </c>
      <c r="J709" t="s">
        <v>3</v>
      </c>
      <c r="K709" t="s">
        <v>728</v>
      </c>
      <c r="L709">
        <v>1191</v>
      </c>
      <c r="N709">
        <v>1013</v>
      </c>
      <c r="O709" t="s">
        <v>729</v>
      </c>
      <c r="P709" t="s">
        <v>729</v>
      </c>
      <c r="Q709">
        <v>1</v>
      </c>
      <c r="X709">
        <v>0.76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1</v>
      </c>
      <c r="AF709" t="s">
        <v>163</v>
      </c>
      <c r="AG709">
        <v>9.120000000000001</v>
      </c>
      <c r="AH709">
        <v>2</v>
      </c>
      <c r="AI709">
        <v>150197913</v>
      </c>
      <c r="AJ709">
        <v>709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ROW(Source!A833)</f>
        <v>833</v>
      </c>
      <c r="B710">
        <v>150197925</v>
      </c>
      <c r="C710">
        <v>150197916</v>
      </c>
      <c r="D710">
        <v>147282019</v>
      </c>
      <c r="E710">
        <v>35</v>
      </c>
      <c r="F710">
        <v>1</v>
      </c>
      <c r="G710">
        <v>35</v>
      </c>
      <c r="H710">
        <v>1</v>
      </c>
      <c r="I710" t="s">
        <v>727</v>
      </c>
      <c r="J710" t="s">
        <v>3</v>
      </c>
      <c r="K710" t="s">
        <v>728</v>
      </c>
      <c r="L710">
        <v>1191</v>
      </c>
      <c r="N710">
        <v>1013</v>
      </c>
      <c r="O710" t="s">
        <v>729</v>
      </c>
      <c r="P710" t="s">
        <v>729</v>
      </c>
      <c r="Q710">
        <v>1</v>
      </c>
      <c r="X710">
        <v>0.04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1</v>
      </c>
      <c r="AF710" t="s">
        <v>32</v>
      </c>
      <c r="AG710">
        <v>0.32999999999999996</v>
      </c>
      <c r="AH710">
        <v>2</v>
      </c>
      <c r="AI710">
        <v>150197917</v>
      </c>
      <c r="AJ710">
        <v>710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ROW(Source!A833)</f>
        <v>833</v>
      </c>
      <c r="B711">
        <v>150197926</v>
      </c>
      <c r="C711">
        <v>150197916</v>
      </c>
      <c r="D711">
        <v>147295400</v>
      </c>
      <c r="E711">
        <v>1</v>
      </c>
      <c r="F711">
        <v>1</v>
      </c>
      <c r="G711">
        <v>35</v>
      </c>
      <c r="H711">
        <v>2</v>
      </c>
      <c r="I711" t="s">
        <v>730</v>
      </c>
      <c r="J711" t="s">
        <v>731</v>
      </c>
      <c r="K711" t="s">
        <v>732</v>
      </c>
      <c r="L711">
        <v>1368</v>
      </c>
      <c r="N711">
        <v>1011</v>
      </c>
      <c r="O711" t="s">
        <v>733</v>
      </c>
      <c r="P711" t="s">
        <v>733</v>
      </c>
      <c r="Q711">
        <v>1</v>
      </c>
      <c r="X711">
        <v>5.0000000000000001E-3</v>
      </c>
      <c r="Y711">
        <v>0</v>
      </c>
      <c r="Z711">
        <v>789.86</v>
      </c>
      <c r="AA711">
        <v>515.51</v>
      </c>
      <c r="AB711">
        <v>0</v>
      </c>
      <c r="AC711">
        <v>0</v>
      </c>
      <c r="AD711">
        <v>1</v>
      </c>
      <c r="AE711">
        <v>0</v>
      </c>
      <c r="AF711" t="s">
        <v>32</v>
      </c>
      <c r="AG711">
        <v>4.1249999999999995E-2</v>
      </c>
      <c r="AH711">
        <v>2</v>
      </c>
      <c r="AI711">
        <v>150197918</v>
      </c>
      <c r="AJ711">
        <v>711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ROW(Source!A833)</f>
        <v>833</v>
      </c>
      <c r="B712">
        <v>150197927</v>
      </c>
      <c r="C712">
        <v>150197916</v>
      </c>
      <c r="D712">
        <v>147297319</v>
      </c>
      <c r="E712">
        <v>1</v>
      </c>
      <c r="F712">
        <v>1</v>
      </c>
      <c r="G712">
        <v>35</v>
      </c>
      <c r="H712">
        <v>3</v>
      </c>
      <c r="I712" t="s">
        <v>738</v>
      </c>
      <c r="J712" t="s">
        <v>739</v>
      </c>
      <c r="K712" t="s">
        <v>740</v>
      </c>
      <c r="L712">
        <v>1346</v>
      </c>
      <c r="N712">
        <v>1009</v>
      </c>
      <c r="O712" t="s">
        <v>741</v>
      </c>
      <c r="P712" t="s">
        <v>741</v>
      </c>
      <c r="Q712">
        <v>1</v>
      </c>
      <c r="X712">
        <v>2.0000000000000002E-5</v>
      </c>
      <c r="Y712">
        <v>412.97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31</v>
      </c>
      <c r="AG712">
        <v>2.2000000000000001E-4</v>
      </c>
      <c r="AH712">
        <v>2</v>
      </c>
      <c r="AI712">
        <v>150197919</v>
      </c>
      <c r="AJ712">
        <v>712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ROW(Source!A833)</f>
        <v>833</v>
      </c>
      <c r="B713">
        <v>150197928</v>
      </c>
      <c r="C713">
        <v>150197916</v>
      </c>
      <c r="D713">
        <v>147297361</v>
      </c>
      <c r="E713">
        <v>1</v>
      </c>
      <c r="F713">
        <v>1</v>
      </c>
      <c r="G713">
        <v>35</v>
      </c>
      <c r="H713">
        <v>3</v>
      </c>
      <c r="I713" t="s">
        <v>748</v>
      </c>
      <c r="J713" t="s">
        <v>749</v>
      </c>
      <c r="K713" t="s">
        <v>750</v>
      </c>
      <c r="L713">
        <v>1327</v>
      </c>
      <c r="N713">
        <v>1005</v>
      </c>
      <c r="O713" t="s">
        <v>751</v>
      </c>
      <c r="P713" t="s">
        <v>751</v>
      </c>
      <c r="Q713">
        <v>1</v>
      </c>
      <c r="X713">
        <v>0.01</v>
      </c>
      <c r="Y713">
        <v>48.08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31</v>
      </c>
      <c r="AG713">
        <v>0.11</v>
      </c>
      <c r="AH713">
        <v>2</v>
      </c>
      <c r="AI713">
        <v>150197920</v>
      </c>
      <c r="AJ713">
        <v>713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ROW(Source!A834)</f>
        <v>834</v>
      </c>
      <c r="B714">
        <v>150197938</v>
      </c>
      <c r="C714">
        <v>150197929</v>
      </c>
      <c r="D714">
        <v>147282019</v>
      </c>
      <c r="E714">
        <v>35</v>
      </c>
      <c r="F714">
        <v>1</v>
      </c>
      <c r="G714">
        <v>35</v>
      </c>
      <c r="H714">
        <v>1</v>
      </c>
      <c r="I714" t="s">
        <v>727</v>
      </c>
      <c r="J714" t="s">
        <v>3</v>
      </c>
      <c r="K714" t="s">
        <v>728</v>
      </c>
      <c r="L714">
        <v>1191</v>
      </c>
      <c r="N714">
        <v>1013</v>
      </c>
      <c r="O714" t="s">
        <v>729</v>
      </c>
      <c r="P714" t="s">
        <v>729</v>
      </c>
      <c r="Q714">
        <v>1</v>
      </c>
      <c r="X714">
        <v>0.16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1</v>
      </c>
      <c r="AF714" t="s">
        <v>22</v>
      </c>
      <c r="AG714">
        <v>0.11199999999999999</v>
      </c>
      <c r="AH714">
        <v>2</v>
      </c>
      <c r="AI714">
        <v>150197930</v>
      </c>
      <c r="AJ714">
        <v>714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ROW(Source!A834)</f>
        <v>834</v>
      </c>
      <c r="B715">
        <v>150197939</v>
      </c>
      <c r="C715">
        <v>150197929</v>
      </c>
      <c r="D715">
        <v>147295400</v>
      </c>
      <c r="E715">
        <v>1</v>
      </c>
      <c r="F715">
        <v>1</v>
      </c>
      <c r="G715">
        <v>35</v>
      </c>
      <c r="H715">
        <v>2</v>
      </c>
      <c r="I715" t="s">
        <v>730</v>
      </c>
      <c r="J715" t="s">
        <v>731</v>
      </c>
      <c r="K715" t="s">
        <v>732</v>
      </c>
      <c r="L715">
        <v>1368</v>
      </c>
      <c r="N715">
        <v>1011</v>
      </c>
      <c r="O715" t="s">
        <v>733</v>
      </c>
      <c r="P715" t="s">
        <v>733</v>
      </c>
      <c r="Q715">
        <v>1</v>
      </c>
      <c r="X715">
        <v>0.02</v>
      </c>
      <c r="Y715">
        <v>0</v>
      </c>
      <c r="Z715">
        <v>789.86</v>
      </c>
      <c r="AA715">
        <v>515.51</v>
      </c>
      <c r="AB715">
        <v>0</v>
      </c>
      <c r="AC715">
        <v>0</v>
      </c>
      <c r="AD715">
        <v>1</v>
      </c>
      <c r="AE715">
        <v>0</v>
      </c>
      <c r="AF715" t="s">
        <v>22</v>
      </c>
      <c r="AG715">
        <v>1.3999999999999999E-2</v>
      </c>
      <c r="AH715">
        <v>2</v>
      </c>
      <c r="AI715">
        <v>150197931</v>
      </c>
      <c r="AJ715">
        <v>715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ROW(Source!A834)</f>
        <v>834</v>
      </c>
      <c r="B716">
        <v>150197940</v>
      </c>
      <c r="C716">
        <v>150197929</v>
      </c>
      <c r="D716">
        <v>147297319</v>
      </c>
      <c r="E716">
        <v>1</v>
      </c>
      <c r="F716">
        <v>1</v>
      </c>
      <c r="G716">
        <v>35</v>
      </c>
      <c r="H716">
        <v>3</v>
      </c>
      <c r="I716" t="s">
        <v>738</v>
      </c>
      <c r="J716" t="s">
        <v>739</v>
      </c>
      <c r="K716" t="s">
        <v>740</v>
      </c>
      <c r="L716">
        <v>1346</v>
      </c>
      <c r="N716">
        <v>1009</v>
      </c>
      <c r="O716" t="s">
        <v>741</v>
      </c>
      <c r="P716" t="s">
        <v>741</v>
      </c>
      <c r="Q716">
        <v>1</v>
      </c>
      <c r="X716">
        <v>2.0000000000000002E-5</v>
      </c>
      <c r="Y716">
        <v>412.97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21</v>
      </c>
      <c r="AG716">
        <v>2.0000000000000002E-5</v>
      </c>
      <c r="AH716">
        <v>2</v>
      </c>
      <c r="AI716">
        <v>150197932</v>
      </c>
      <c r="AJ716">
        <v>716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ROW(Source!A834)</f>
        <v>834</v>
      </c>
      <c r="B717">
        <v>150197941</v>
      </c>
      <c r="C717">
        <v>150197929</v>
      </c>
      <c r="D717">
        <v>147297361</v>
      </c>
      <c r="E717">
        <v>1</v>
      </c>
      <c r="F717">
        <v>1</v>
      </c>
      <c r="G717">
        <v>35</v>
      </c>
      <c r="H717">
        <v>3</v>
      </c>
      <c r="I717" t="s">
        <v>748</v>
      </c>
      <c r="J717" t="s">
        <v>749</v>
      </c>
      <c r="K717" t="s">
        <v>750</v>
      </c>
      <c r="L717">
        <v>1327</v>
      </c>
      <c r="N717">
        <v>1005</v>
      </c>
      <c r="O717" t="s">
        <v>751</v>
      </c>
      <c r="P717" t="s">
        <v>751</v>
      </c>
      <c r="Q717">
        <v>1</v>
      </c>
      <c r="X717">
        <v>0.01</v>
      </c>
      <c r="Y717">
        <v>48.08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21</v>
      </c>
      <c r="AG717">
        <v>0.01</v>
      </c>
      <c r="AH717">
        <v>2</v>
      </c>
      <c r="AI717">
        <v>150197933</v>
      </c>
      <c r="AJ717">
        <v>717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ROW(Source!A835)</f>
        <v>835</v>
      </c>
      <c r="B718">
        <v>150197951</v>
      </c>
      <c r="C718">
        <v>150197942</v>
      </c>
      <c r="D718">
        <v>147282019</v>
      </c>
      <c r="E718">
        <v>35</v>
      </c>
      <c r="F718">
        <v>1</v>
      </c>
      <c r="G718">
        <v>35</v>
      </c>
      <c r="H718">
        <v>1</v>
      </c>
      <c r="I718" t="s">
        <v>727</v>
      </c>
      <c r="J718" t="s">
        <v>3</v>
      </c>
      <c r="K718" t="s">
        <v>728</v>
      </c>
      <c r="L718">
        <v>1191</v>
      </c>
      <c r="N718">
        <v>1013</v>
      </c>
      <c r="O718" t="s">
        <v>729</v>
      </c>
      <c r="P718" t="s">
        <v>729</v>
      </c>
      <c r="Q718">
        <v>1</v>
      </c>
      <c r="X718">
        <v>0.13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1</v>
      </c>
      <c r="AF718" t="s">
        <v>32</v>
      </c>
      <c r="AG718">
        <v>1.0725</v>
      </c>
      <c r="AH718">
        <v>2</v>
      </c>
      <c r="AI718">
        <v>150197943</v>
      </c>
      <c r="AJ718">
        <v>718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ROW(Source!A835)</f>
        <v>835</v>
      </c>
      <c r="B719">
        <v>150197952</v>
      </c>
      <c r="C719">
        <v>150197942</v>
      </c>
      <c r="D719">
        <v>147295400</v>
      </c>
      <c r="E719">
        <v>1</v>
      </c>
      <c r="F719">
        <v>1</v>
      </c>
      <c r="G719">
        <v>35</v>
      </c>
      <c r="H719">
        <v>2</v>
      </c>
      <c r="I719" t="s">
        <v>730</v>
      </c>
      <c r="J719" t="s">
        <v>731</v>
      </c>
      <c r="K719" t="s">
        <v>732</v>
      </c>
      <c r="L719">
        <v>1368</v>
      </c>
      <c r="N719">
        <v>1011</v>
      </c>
      <c r="O719" t="s">
        <v>733</v>
      </c>
      <c r="P719" t="s">
        <v>733</v>
      </c>
      <c r="Q719">
        <v>1</v>
      </c>
      <c r="X719">
        <v>0.01</v>
      </c>
      <c r="Y719">
        <v>0</v>
      </c>
      <c r="Z719">
        <v>789.86</v>
      </c>
      <c r="AA719">
        <v>515.51</v>
      </c>
      <c r="AB719">
        <v>0</v>
      </c>
      <c r="AC719">
        <v>0</v>
      </c>
      <c r="AD719">
        <v>1</v>
      </c>
      <c r="AE719">
        <v>0</v>
      </c>
      <c r="AF719" t="s">
        <v>32</v>
      </c>
      <c r="AG719">
        <v>8.249999999999999E-2</v>
      </c>
      <c r="AH719">
        <v>2</v>
      </c>
      <c r="AI719">
        <v>150197944</v>
      </c>
      <c r="AJ719">
        <v>719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ROW(Source!A835)</f>
        <v>835</v>
      </c>
      <c r="B720">
        <v>150197953</v>
      </c>
      <c r="C720">
        <v>150197942</v>
      </c>
      <c r="D720">
        <v>147297318</v>
      </c>
      <c r="E720">
        <v>1</v>
      </c>
      <c r="F720">
        <v>1</v>
      </c>
      <c r="G720">
        <v>35</v>
      </c>
      <c r="H720">
        <v>3</v>
      </c>
      <c r="I720" t="s">
        <v>759</v>
      </c>
      <c r="J720" t="s">
        <v>760</v>
      </c>
      <c r="K720" t="s">
        <v>761</v>
      </c>
      <c r="L720">
        <v>1346</v>
      </c>
      <c r="N720">
        <v>1009</v>
      </c>
      <c r="O720" t="s">
        <v>741</v>
      </c>
      <c r="P720" t="s">
        <v>741</v>
      </c>
      <c r="Q720">
        <v>1</v>
      </c>
      <c r="X720">
        <v>2E-3</v>
      </c>
      <c r="Y720">
        <v>471.7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31</v>
      </c>
      <c r="AG720">
        <v>2.1999999999999999E-2</v>
      </c>
      <c r="AH720">
        <v>2</v>
      </c>
      <c r="AI720">
        <v>150197945</v>
      </c>
      <c r="AJ720">
        <v>720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ROW(Source!A835)</f>
        <v>835</v>
      </c>
      <c r="B721">
        <v>150197954</v>
      </c>
      <c r="C721">
        <v>150197942</v>
      </c>
      <c r="D721">
        <v>147297361</v>
      </c>
      <c r="E721">
        <v>1</v>
      </c>
      <c r="F721">
        <v>1</v>
      </c>
      <c r="G721">
        <v>35</v>
      </c>
      <c r="H721">
        <v>3</v>
      </c>
      <c r="I721" t="s">
        <v>748</v>
      </c>
      <c r="J721" t="s">
        <v>749</v>
      </c>
      <c r="K721" t="s">
        <v>750</v>
      </c>
      <c r="L721">
        <v>1327</v>
      </c>
      <c r="N721">
        <v>1005</v>
      </c>
      <c r="O721" t="s">
        <v>751</v>
      </c>
      <c r="P721" t="s">
        <v>751</v>
      </c>
      <c r="Q721">
        <v>1</v>
      </c>
      <c r="X721">
        <v>0.01</v>
      </c>
      <c r="Y721">
        <v>48.08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31</v>
      </c>
      <c r="AG721">
        <v>0.11</v>
      </c>
      <c r="AH721">
        <v>2</v>
      </c>
      <c r="AI721">
        <v>150197946</v>
      </c>
      <c r="AJ721">
        <v>721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ROW(Source!A836)</f>
        <v>836</v>
      </c>
      <c r="B722">
        <v>150197964</v>
      </c>
      <c r="C722">
        <v>150197955</v>
      </c>
      <c r="D722">
        <v>147282019</v>
      </c>
      <c r="E722">
        <v>35</v>
      </c>
      <c r="F722">
        <v>1</v>
      </c>
      <c r="G722">
        <v>35</v>
      </c>
      <c r="H722">
        <v>1</v>
      </c>
      <c r="I722" t="s">
        <v>727</v>
      </c>
      <c r="J722" t="s">
        <v>3</v>
      </c>
      <c r="K722" t="s">
        <v>728</v>
      </c>
      <c r="L722">
        <v>1191</v>
      </c>
      <c r="N722">
        <v>1013</v>
      </c>
      <c r="O722" t="s">
        <v>729</v>
      </c>
      <c r="P722" t="s">
        <v>729</v>
      </c>
      <c r="Q722">
        <v>1</v>
      </c>
      <c r="X722">
        <v>0.87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1</v>
      </c>
      <c r="AF722" t="s">
        <v>22</v>
      </c>
      <c r="AG722">
        <v>0.60899999999999999</v>
      </c>
      <c r="AH722">
        <v>2</v>
      </c>
      <c r="AI722">
        <v>150197956</v>
      </c>
      <c r="AJ722">
        <v>722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ROW(Source!A836)</f>
        <v>836</v>
      </c>
      <c r="B723">
        <v>150197965</v>
      </c>
      <c r="C723">
        <v>150197955</v>
      </c>
      <c r="D723">
        <v>147295400</v>
      </c>
      <c r="E723">
        <v>1</v>
      </c>
      <c r="F723">
        <v>1</v>
      </c>
      <c r="G723">
        <v>35</v>
      </c>
      <c r="H723">
        <v>2</v>
      </c>
      <c r="I723" t="s">
        <v>730</v>
      </c>
      <c r="J723" t="s">
        <v>731</v>
      </c>
      <c r="K723" t="s">
        <v>732</v>
      </c>
      <c r="L723">
        <v>1368</v>
      </c>
      <c r="N723">
        <v>1011</v>
      </c>
      <c r="O723" t="s">
        <v>733</v>
      </c>
      <c r="P723" t="s">
        <v>733</v>
      </c>
      <c r="Q723">
        <v>1</v>
      </c>
      <c r="X723">
        <v>0.05</v>
      </c>
      <c r="Y723">
        <v>0</v>
      </c>
      <c r="Z723">
        <v>789.86</v>
      </c>
      <c r="AA723">
        <v>515.51</v>
      </c>
      <c r="AB723">
        <v>0</v>
      </c>
      <c r="AC723">
        <v>0</v>
      </c>
      <c r="AD723">
        <v>1</v>
      </c>
      <c r="AE723">
        <v>0</v>
      </c>
      <c r="AF723" t="s">
        <v>22</v>
      </c>
      <c r="AG723">
        <v>3.4999999999999996E-2</v>
      </c>
      <c r="AH723">
        <v>2</v>
      </c>
      <c r="AI723">
        <v>150197957</v>
      </c>
      <c r="AJ723">
        <v>723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ROW(Source!A836)</f>
        <v>836</v>
      </c>
      <c r="B724">
        <v>150197966</v>
      </c>
      <c r="C724">
        <v>150197955</v>
      </c>
      <c r="D724">
        <v>147297318</v>
      </c>
      <c r="E724">
        <v>1</v>
      </c>
      <c r="F724">
        <v>1</v>
      </c>
      <c r="G724">
        <v>35</v>
      </c>
      <c r="H724">
        <v>3</v>
      </c>
      <c r="I724" t="s">
        <v>759</v>
      </c>
      <c r="J724" t="s">
        <v>760</v>
      </c>
      <c r="K724" t="s">
        <v>761</v>
      </c>
      <c r="L724">
        <v>1346</v>
      </c>
      <c r="N724">
        <v>1009</v>
      </c>
      <c r="O724" t="s">
        <v>741</v>
      </c>
      <c r="P724" t="s">
        <v>741</v>
      </c>
      <c r="Q724">
        <v>1</v>
      </c>
      <c r="X724">
        <v>2.0000000000000002E-5</v>
      </c>
      <c r="Y724">
        <v>471.7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21</v>
      </c>
      <c r="AG724">
        <v>2.0000000000000002E-5</v>
      </c>
      <c r="AH724">
        <v>2</v>
      </c>
      <c r="AI724">
        <v>150197958</v>
      </c>
      <c r="AJ724">
        <v>724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ROW(Source!A836)</f>
        <v>836</v>
      </c>
      <c r="B725">
        <v>150197967</v>
      </c>
      <c r="C725">
        <v>150197955</v>
      </c>
      <c r="D725">
        <v>147297361</v>
      </c>
      <c r="E725">
        <v>1</v>
      </c>
      <c r="F725">
        <v>1</v>
      </c>
      <c r="G725">
        <v>35</v>
      </c>
      <c r="H725">
        <v>3</v>
      </c>
      <c r="I725" t="s">
        <v>748</v>
      </c>
      <c r="J725" t="s">
        <v>749</v>
      </c>
      <c r="K725" t="s">
        <v>750</v>
      </c>
      <c r="L725">
        <v>1327</v>
      </c>
      <c r="N725">
        <v>1005</v>
      </c>
      <c r="O725" t="s">
        <v>751</v>
      </c>
      <c r="P725" t="s">
        <v>751</v>
      </c>
      <c r="Q725">
        <v>1</v>
      </c>
      <c r="X725">
        <v>0.01</v>
      </c>
      <c r="Y725">
        <v>48.08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21</v>
      </c>
      <c r="AG725">
        <v>0.01</v>
      </c>
      <c r="AH725">
        <v>2</v>
      </c>
      <c r="AI725">
        <v>150197959</v>
      </c>
      <c r="AJ725">
        <v>725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ROW(Source!A837)</f>
        <v>837</v>
      </c>
      <c r="B726">
        <v>150197979</v>
      </c>
      <c r="C726">
        <v>150197968</v>
      </c>
      <c r="D726">
        <v>147282019</v>
      </c>
      <c r="E726">
        <v>35</v>
      </c>
      <c r="F726">
        <v>1</v>
      </c>
      <c r="G726">
        <v>35</v>
      </c>
      <c r="H726">
        <v>1</v>
      </c>
      <c r="I726" t="s">
        <v>727</v>
      </c>
      <c r="J726" t="s">
        <v>3</v>
      </c>
      <c r="K726" t="s">
        <v>728</v>
      </c>
      <c r="L726">
        <v>1191</v>
      </c>
      <c r="N726">
        <v>1013</v>
      </c>
      <c r="O726" t="s">
        <v>729</v>
      </c>
      <c r="P726" t="s">
        <v>729</v>
      </c>
      <c r="Q726">
        <v>1</v>
      </c>
      <c r="X726">
        <v>0.06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1</v>
      </c>
      <c r="AF726" t="s">
        <v>32</v>
      </c>
      <c r="AG726">
        <v>0.495</v>
      </c>
      <c r="AH726">
        <v>2</v>
      </c>
      <c r="AI726">
        <v>150197969</v>
      </c>
      <c r="AJ726">
        <v>726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ROW(Source!A837)</f>
        <v>837</v>
      </c>
      <c r="B727">
        <v>150197980</v>
      </c>
      <c r="C727">
        <v>150197968</v>
      </c>
      <c r="D727">
        <v>147295400</v>
      </c>
      <c r="E727">
        <v>1</v>
      </c>
      <c r="F727">
        <v>1</v>
      </c>
      <c r="G727">
        <v>35</v>
      </c>
      <c r="H727">
        <v>2</v>
      </c>
      <c r="I727" t="s">
        <v>730</v>
      </c>
      <c r="J727" t="s">
        <v>731</v>
      </c>
      <c r="K727" t="s">
        <v>732</v>
      </c>
      <c r="L727">
        <v>1368</v>
      </c>
      <c r="N727">
        <v>1011</v>
      </c>
      <c r="O727" t="s">
        <v>733</v>
      </c>
      <c r="P727" t="s">
        <v>733</v>
      </c>
      <c r="Q727">
        <v>1</v>
      </c>
      <c r="X727">
        <v>0.01</v>
      </c>
      <c r="Y727">
        <v>0</v>
      </c>
      <c r="Z727">
        <v>789.86</v>
      </c>
      <c r="AA727">
        <v>515.51</v>
      </c>
      <c r="AB727">
        <v>0</v>
      </c>
      <c r="AC727">
        <v>0</v>
      </c>
      <c r="AD727">
        <v>1</v>
      </c>
      <c r="AE727">
        <v>0</v>
      </c>
      <c r="AF727" t="s">
        <v>32</v>
      </c>
      <c r="AG727">
        <v>8.249999999999999E-2</v>
      </c>
      <c r="AH727">
        <v>2</v>
      </c>
      <c r="AI727">
        <v>150197970</v>
      </c>
      <c r="AJ727">
        <v>727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ROW(Source!A837)</f>
        <v>837</v>
      </c>
      <c r="B728">
        <v>150197981</v>
      </c>
      <c r="C728">
        <v>150197968</v>
      </c>
      <c r="D728">
        <v>147297319</v>
      </c>
      <c r="E728">
        <v>1</v>
      </c>
      <c r="F728">
        <v>1</v>
      </c>
      <c r="G728">
        <v>35</v>
      </c>
      <c r="H728">
        <v>3</v>
      </c>
      <c r="I728" t="s">
        <v>738</v>
      </c>
      <c r="J728" t="s">
        <v>739</v>
      </c>
      <c r="K728" t="s">
        <v>740</v>
      </c>
      <c r="L728">
        <v>1346</v>
      </c>
      <c r="N728">
        <v>1009</v>
      </c>
      <c r="O728" t="s">
        <v>741</v>
      </c>
      <c r="P728" t="s">
        <v>741</v>
      </c>
      <c r="Q728">
        <v>1</v>
      </c>
      <c r="X728">
        <v>2E-3</v>
      </c>
      <c r="Y728">
        <v>412.97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31</v>
      </c>
      <c r="AG728">
        <v>2.1999999999999999E-2</v>
      </c>
      <c r="AH728">
        <v>2</v>
      </c>
      <c r="AI728">
        <v>150197971</v>
      </c>
      <c r="AJ728">
        <v>728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ROW(Source!A837)</f>
        <v>837</v>
      </c>
      <c r="B729">
        <v>150197982</v>
      </c>
      <c r="C729">
        <v>150197968</v>
      </c>
      <c r="D729">
        <v>147297226</v>
      </c>
      <c r="E729">
        <v>1</v>
      </c>
      <c r="F729">
        <v>1</v>
      </c>
      <c r="G729">
        <v>35</v>
      </c>
      <c r="H729">
        <v>3</v>
      </c>
      <c r="I729" t="s">
        <v>742</v>
      </c>
      <c r="J729" t="s">
        <v>743</v>
      </c>
      <c r="K729" t="s">
        <v>744</v>
      </c>
      <c r="L729">
        <v>1346</v>
      </c>
      <c r="N729">
        <v>1009</v>
      </c>
      <c r="O729" t="s">
        <v>741</v>
      </c>
      <c r="P729" t="s">
        <v>741</v>
      </c>
      <c r="Q729">
        <v>1</v>
      </c>
      <c r="X729">
        <v>1E-3</v>
      </c>
      <c r="Y729">
        <v>271.95999999999998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31</v>
      </c>
      <c r="AG729">
        <v>1.0999999999999999E-2</v>
      </c>
      <c r="AH729">
        <v>2</v>
      </c>
      <c r="AI729">
        <v>150197972</v>
      </c>
      <c r="AJ729">
        <v>729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ROW(Source!A837)</f>
        <v>837</v>
      </c>
      <c r="B730">
        <v>150197983</v>
      </c>
      <c r="C730">
        <v>150197968</v>
      </c>
      <c r="D730">
        <v>147297361</v>
      </c>
      <c r="E730">
        <v>1</v>
      </c>
      <c r="F730">
        <v>1</v>
      </c>
      <c r="G730">
        <v>35</v>
      </c>
      <c r="H730">
        <v>3</v>
      </c>
      <c r="I730" t="s">
        <v>748</v>
      </c>
      <c r="J730" t="s">
        <v>749</v>
      </c>
      <c r="K730" t="s">
        <v>750</v>
      </c>
      <c r="L730">
        <v>1327</v>
      </c>
      <c r="N730">
        <v>1005</v>
      </c>
      <c r="O730" t="s">
        <v>751</v>
      </c>
      <c r="P730" t="s">
        <v>751</v>
      </c>
      <c r="Q730">
        <v>1</v>
      </c>
      <c r="X730">
        <v>0.02</v>
      </c>
      <c r="Y730">
        <v>48.08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31</v>
      </c>
      <c r="AG730">
        <v>0.22</v>
      </c>
      <c r="AH730">
        <v>2</v>
      </c>
      <c r="AI730">
        <v>150197973</v>
      </c>
      <c r="AJ730">
        <v>730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ROW(Source!A838)</f>
        <v>838</v>
      </c>
      <c r="B731">
        <v>150197999</v>
      </c>
      <c r="C731">
        <v>150197984</v>
      </c>
      <c r="D731">
        <v>147282019</v>
      </c>
      <c r="E731">
        <v>35</v>
      </c>
      <c r="F731">
        <v>1</v>
      </c>
      <c r="G731">
        <v>35</v>
      </c>
      <c r="H731">
        <v>1</v>
      </c>
      <c r="I731" t="s">
        <v>727</v>
      </c>
      <c r="J731" t="s">
        <v>3</v>
      </c>
      <c r="K731" t="s">
        <v>728</v>
      </c>
      <c r="L731">
        <v>1191</v>
      </c>
      <c r="N731">
        <v>1013</v>
      </c>
      <c r="O731" t="s">
        <v>729</v>
      </c>
      <c r="P731" t="s">
        <v>729</v>
      </c>
      <c r="Q731">
        <v>1</v>
      </c>
      <c r="X731">
        <v>0.35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1</v>
      </c>
      <c r="AF731" t="s">
        <v>22</v>
      </c>
      <c r="AG731">
        <v>0.24499999999999997</v>
      </c>
      <c r="AH731">
        <v>2</v>
      </c>
      <c r="AI731">
        <v>150197985</v>
      </c>
      <c r="AJ731">
        <v>731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ROW(Source!A838)</f>
        <v>838</v>
      </c>
      <c r="B732">
        <v>150198000</v>
      </c>
      <c r="C732">
        <v>150197984</v>
      </c>
      <c r="D732">
        <v>147295400</v>
      </c>
      <c r="E732">
        <v>1</v>
      </c>
      <c r="F732">
        <v>1</v>
      </c>
      <c r="G732">
        <v>35</v>
      </c>
      <c r="H732">
        <v>2</v>
      </c>
      <c r="I732" t="s">
        <v>730</v>
      </c>
      <c r="J732" t="s">
        <v>731</v>
      </c>
      <c r="K732" t="s">
        <v>732</v>
      </c>
      <c r="L732">
        <v>1368</v>
      </c>
      <c r="N732">
        <v>1011</v>
      </c>
      <c r="O732" t="s">
        <v>733</v>
      </c>
      <c r="P732" t="s">
        <v>733</v>
      </c>
      <c r="Q732">
        <v>1</v>
      </c>
      <c r="X732">
        <v>0.04</v>
      </c>
      <c r="Y732">
        <v>0</v>
      </c>
      <c r="Z732">
        <v>789.86</v>
      </c>
      <c r="AA732">
        <v>515.51</v>
      </c>
      <c r="AB732">
        <v>0</v>
      </c>
      <c r="AC732">
        <v>0</v>
      </c>
      <c r="AD732">
        <v>1</v>
      </c>
      <c r="AE732">
        <v>0</v>
      </c>
      <c r="AF732" t="s">
        <v>22</v>
      </c>
      <c r="AG732">
        <v>2.7999999999999997E-2</v>
      </c>
      <c r="AH732">
        <v>2</v>
      </c>
      <c r="AI732">
        <v>150197986</v>
      </c>
      <c r="AJ732">
        <v>732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ROW(Source!A838)</f>
        <v>838</v>
      </c>
      <c r="B733">
        <v>150198001</v>
      </c>
      <c r="C733">
        <v>150197984</v>
      </c>
      <c r="D733">
        <v>147284499</v>
      </c>
      <c r="E733">
        <v>35</v>
      </c>
      <c r="F733">
        <v>1</v>
      </c>
      <c r="G733">
        <v>35</v>
      </c>
      <c r="H733">
        <v>3</v>
      </c>
      <c r="I733" t="s">
        <v>734</v>
      </c>
      <c r="J733" t="s">
        <v>3</v>
      </c>
      <c r="K733" t="s">
        <v>736</v>
      </c>
      <c r="L733">
        <v>1346</v>
      </c>
      <c r="N733">
        <v>1009</v>
      </c>
      <c r="O733" t="s">
        <v>741</v>
      </c>
      <c r="P733" t="s">
        <v>741</v>
      </c>
      <c r="Q733">
        <v>1</v>
      </c>
      <c r="X733">
        <v>2E-3</v>
      </c>
      <c r="Y733">
        <v>1945.2823800000001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21</v>
      </c>
      <c r="AG733">
        <v>2E-3</v>
      </c>
      <c r="AH733">
        <v>2</v>
      </c>
      <c r="AI733">
        <v>150197987</v>
      </c>
      <c r="AJ733">
        <v>733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ROW(Source!A838)</f>
        <v>838</v>
      </c>
      <c r="B734">
        <v>150198002</v>
      </c>
      <c r="C734">
        <v>150197984</v>
      </c>
      <c r="D734">
        <v>147297319</v>
      </c>
      <c r="E734">
        <v>1</v>
      </c>
      <c r="F734">
        <v>1</v>
      </c>
      <c r="G734">
        <v>35</v>
      </c>
      <c r="H734">
        <v>3</v>
      </c>
      <c r="I734" t="s">
        <v>738</v>
      </c>
      <c r="J734" t="s">
        <v>739</v>
      </c>
      <c r="K734" t="s">
        <v>740</v>
      </c>
      <c r="L734">
        <v>1346</v>
      </c>
      <c r="N734">
        <v>1009</v>
      </c>
      <c r="O734" t="s">
        <v>741</v>
      </c>
      <c r="P734" t="s">
        <v>741</v>
      </c>
      <c r="Q734">
        <v>1</v>
      </c>
      <c r="X734">
        <v>4.0000000000000001E-3</v>
      </c>
      <c r="Y734">
        <v>412.97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21</v>
      </c>
      <c r="AG734">
        <v>4.0000000000000001E-3</v>
      </c>
      <c r="AH734">
        <v>2</v>
      </c>
      <c r="AI734">
        <v>150197988</v>
      </c>
      <c r="AJ734">
        <v>734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ROW(Source!A838)</f>
        <v>838</v>
      </c>
      <c r="B735">
        <v>150198003</v>
      </c>
      <c r="C735">
        <v>150197984</v>
      </c>
      <c r="D735">
        <v>147297226</v>
      </c>
      <c r="E735">
        <v>1</v>
      </c>
      <c r="F735">
        <v>1</v>
      </c>
      <c r="G735">
        <v>35</v>
      </c>
      <c r="H735">
        <v>3</v>
      </c>
      <c r="I735" t="s">
        <v>742</v>
      </c>
      <c r="J735" t="s">
        <v>743</v>
      </c>
      <c r="K735" t="s">
        <v>744</v>
      </c>
      <c r="L735">
        <v>1346</v>
      </c>
      <c r="N735">
        <v>1009</v>
      </c>
      <c r="O735" t="s">
        <v>741</v>
      </c>
      <c r="P735" t="s">
        <v>741</v>
      </c>
      <c r="Q735">
        <v>1</v>
      </c>
      <c r="X735">
        <v>2E-3</v>
      </c>
      <c r="Y735">
        <v>271.95999999999998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21</v>
      </c>
      <c r="AG735">
        <v>2E-3</v>
      </c>
      <c r="AH735">
        <v>2</v>
      </c>
      <c r="AI735">
        <v>150197989</v>
      </c>
      <c r="AJ735">
        <v>735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ROW(Source!A838)</f>
        <v>838</v>
      </c>
      <c r="B736">
        <v>150198004</v>
      </c>
      <c r="C736">
        <v>150197984</v>
      </c>
      <c r="D736">
        <v>147297256</v>
      </c>
      <c r="E736">
        <v>1</v>
      </c>
      <c r="F736">
        <v>1</v>
      </c>
      <c r="G736">
        <v>35</v>
      </c>
      <c r="H736">
        <v>3</v>
      </c>
      <c r="I736" t="s">
        <v>745</v>
      </c>
      <c r="J736" t="s">
        <v>746</v>
      </c>
      <c r="K736" t="s">
        <v>747</v>
      </c>
      <c r="L736">
        <v>1346</v>
      </c>
      <c r="N736">
        <v>1009</v>
      </c>
      <c r="O736" t="s">
        <v>741</v>
      </c>
      <c r="P736" t="s">
        <v>741</v>
      </c>
      <c r="Q736">
        <v>1</v>
      </c>
      <c r="X736">
        <v>3.5000000000000001E-3</v>
      </c>
      <c r="Y736">
        <v>404.48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21</v>
      </c>
      <c r="AG736">
        <v>3.5000000000000001E-3</v>
      </c>
      <c r="AH736">
        <v>2</v>
      </c>
      <c r="AI736">
        <v>150197990</v>
      </c>
      <c r="AJ736">
        <v>736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ROW(Source!A838)</f>
        <v>838</v>
      </c>
      <c r="B737">
        <v>150198005</v>
      </c>
      <c r="C737">
        <v>150197984</v>
      </c>
      <c r="D737">
        <v>147297361</v>
      </c>
      <c r="E737">
        <v>1</v>
      </c>
      <c r="F737">
        <v>1</v>
      </c>
      <c r="G737">
        <v>35</v>
      </c>
      <c r="H737">
        <v>3</v>
      </c>
      <c r="I737" t="s">
        <v>748</v>
      </c>
      <c r="J737" t="s">
        <v>749</v>
      </c>
      <c r="K737" t="s">
        <v>750</v>
      </c>
      <c r="L737">
        <v>1327</v>
      </c>
      <c r="N737">
        <v>1005</v>
      </c>
      <c r="O737" t="s">
        <v>751</v>
      </c>
      <c r="P737" t="s">
        <v>751</v>
      </c>
      <c r="Q737">
        <v>1</v>
      </c>
      <c r="X737">
        <v>0.02</v>
      </c>
      <c r="Y737">
        <v>48.08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21</v>
      </c>
      <c r="AG737">
        <v>0.02</v>
      </c>
      <c r="AH737">
        <v>2</v>
      </c>
      <c r="AI737">
        <v>150197991</v>
      </c>
      <c r="AJ737">
        <v>737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ROW(Source!A839)</f>
        <v>839</v>
      </c>
      <c r="B738">
        <v>150198015</v>
      </c>
      <c r="C738">
        <v>150198006</v>
      </c>
      <c r="D738">
        <v>147282019</v>
      </c>
      <c r="E738">
        <v>35</v>
      </c>
      <c r="F738">
        <v>1</v>
      </c>
      <c r="G738">
        <v>35</v>
      </c>
      <c r="H738">
        <v>1</v>
      </c>
      <c r="I738" t="s">
        <v>727</v>
      </c>
      <c r="J738" t="s">
        <v>3</v>
      </c>
      <c r="K738" t="s">
        <v>728</v>
      </c>
      <c r="L738">
        <v>1191</v>
      </c>
      <c r="N738">
        <v>1013</v>
      </c>
      <c r="O738" t="s">
        <v>729</v>
      </c>
      <c r="P738" t="s">
        <v>729</v>
      </c>
      <c r="Q738">
        <v>1</v>
      </c>
      <c r="X738">
        <v>0.08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1</v>
      </c>
      <c r="AF738" t="s">
        <v>32</v>
      </c>
      <c r="AG738">
        <v>0.65999999999999992</v>
      </c>
      <c r="AH738">
        <v>2</v>
      </c>
      <c r="AI738">
        <v>150198007</v>
      </c>
      <c r="AJ738">
        <v>738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ROW(Source!A839)</f>
        <v>839</v>
      </c>
      <c r="B739">
        <v>150198016</v>
      </c>
      <c r="C739">
        <v>150198006</v>
      </c>
      <c r="D739">
        <v>147295400</v>
      </c>
      <c r="E739">
        <v>1</v>
      </c>
      <c r="F739">
        <v>1</v>
      </c>
      <c r="G739">
        <v>35</v>
      </c>
      <c r="H739">
        <v>2</v>
      </c>
      <c r="I739" t="s">
        <v>730</v>
      </c>
      <c r="J739" t="s">
        <v>731</v>
      </c>
      <c r="K739" t="s">
        <v>732</v>
      </c>
      <c r="L739">
        <v>1368</v>
      </c>
      <c r="N739">
        <v>1011</v>
      </c>
      <c r="O739" t="s">
        <v>733</v>
      </c>
      <c r="P739" t="s">
        <v>733</v>
      </c>
      <c r="Q739">
        <v>1</v>
      </c>
      <c r="X739">
        <v>0.01</v>
      </c>
      <c r="Y739">
        <v>0</v>
      </c>
      <c r="Z739">
        <v>789.86</v>
      </c>
      <c r="AA739">
        <v>515.51</v>
      </c>
      <c r="AB739">
        <v>0</v>
      </c>
      <c r="AC739">
        <v>0</v>
      </c>
      <c r="AD739">
        <v>1</v>
      </c>
      <c r="AE739">
        <v>0</v>
      </c>
      <c r="AF739" t="s">
        <v>32</v>
      </c>
      <c r="AG739">
        <v>8.249999999999999E-2</v>
      </c>
      <c r="AH739">
        <v>2</v>
      </c>
      <c r="AI739">
        <v>150198008</v>
      </c>
      <c r="AJ739">
        <v>739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ROW(Source!A839)</f>
        <v>839</v>
      </c>
      <c r="B740">
        <v>150198017</v>
      </c>
      <c r="C740">
        <v>150198006</v>
      </c>
      <c r="D740">
        <v>147297319</v>
      </c>
      <c r="E740">
        <v>1</v>
      </c>
      <c r="F740">
        <v>1</v>
      </c>
      <c r="G740">
        <v>35</v>
      </c>
      <c r="H740">
        <v>3</v>
      </c>
      <c r="I740" t="s">
        <v>738</v>
      </c>
      <c r="J740" t="s">
        <v>739</v>
      </c>
      <c r="K740" t="s">
        <v>740</v>
      </c>
      <c r="L740">
        <v>1346</v>
      </c>
      <c r="N740">
        <v>1009</v>
      </c>
      <c r="O740" t="s">
        <v>741</v>
      </c>
      <c r="P740" t="s">
        <v>741</v>
      </c>
      <c r="Q740">
        <v>1</v>
      </c>
      <c r="X740">
        <v>2E-3</v>
      </c>
      <c r="Y740">
        <v>412.97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31</v>
      </c>
      <c r="AG740">
        <v>2.1999999999999999E-2</v>
      </c>
      <c r="AH740">
        <v>2</v>
      </c>
      <c r="AI740">
        <v>150198009</v>
      </c>
      <c r="AJ740">
        <v>740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ROW(Source!A839)</f>
        <v>839</v>
      </c>
      <c r="B741">
        <v>150198018</v>
      </c>
      <c r="C741">
        <v>150198006</v>
      </c>
      <c r="D741">
        <v>147297361</v>
      </c>
      <c r="E741">
        <v>1</v>
      </c>
      <c r="F741">
        <v>1</v>
      </c>
      <c r="G741">
        <v>35</v>
      </c>
      <c r="H741">
        <v>3</v>
      </c>
      <c r="I741" t="s">
        <v>748</v>
      </c>
      <c r="J741" t="s">
        <v>749</v>
      </c>
      <c r="K741" t="s">
        <v>750</v>
      </c>
      <c r="L741">
        <v>1327</v>
      </c>
      <c r="N741">
        <v>1005</v>
      </c>
      <c r="O741" t="s">
        <v>751</v>
      </c>
      <c r="P741" t="s">
        <v>751</v>
      </c>
      <c r="Q741">
        <v>1</v>
      </c>
      <c r="X741">
        <v>0.02</v>
      </c>
      <c r="Y741">
        <v>48.08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31</v>
      </c>
      <c r="AG741">
        <v>0.22</v>
      </c>
      <c r="AH741">
        <v>2</v>
      </c>
      <c r="AI741">
        <v>150198010</v>
      </c>
      <c r="AJ741">
        <v>741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ROW(Source!A840)</f>
        <v>840</v>
      </c>
      <c r="B742">
        <v>150198034</v>
      </c>
      <c r="C742">
        <v>150198019</v>
      </c>
      <c r="D742">
        <v>147282019</v>
      </c>
      <c r="E742">
        <v>35</v>
      </c>
      <c r="F742">
        <v>1</v>
      </c>
      <c r="G742">
        <v>35</v>
      </c>
      <c r="H742">
        <v>1</v>
      </c>
      <c r="I742" t="s">
        <v>727</v>
      </c>
      <c r="J742" t="s">
        <v>3</v>
      </c>
      <c r="K742" t="s">
        <v>728</v>
      </c>
      <c r="L742">
        <v>1191</v>
      </c>
      <c r="N742">
        <v>1013</v>
      </c>
      <c r="O742" t="s">
        <v>729</v>
      </c>
      <c r="P742" t="s">
        <v>729</v>
      </c>
      <c r="Q742">
        <v>1</v>
      </c>
      <c r="X742">
        <v>2.37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1</v>
      </c>
      <c r="AF742" t="s">
        <v>22</v>
      </c>
      <c r="AG742">
        <v>1.659</v>
      </c>
      <c r="AH742">
        <v>2</v>
      </c>
      <c r="AI742">
        <v>150198020</v>
      </c>
      <c r="AJ742">
        <v>742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ROW(Source!A840)</f>
        <v>840</v>
      </c>
      <c r="B743">
        <v>150198035</v>
      </c>
      <c r="C743">
        <v>150198019</v>
      </c>
      <c r="D743">
        <v>147295400</v>
      </c>
      <c r="E743">
        <v>1</v>
      </c>
      <c r="F743">
        <v>1</v>
      </c>
      <c r="G743">
        <v>35</v>
      </c>
      <c r="H743">
        <v>2</v>
      </c>
      <c r="I743" t="s">
        <v>730</v>
      </c>
      <c r="J743" t="s">
        <v>731</v>
      </c>
      <c r="K743" t="s">
        <v>732</v>
      </c>
      <c r="L743">
        <v>1368</v>
      </c>
      <c r="N743">
        <v>1011</v>
      </c>
      <c r="O743" t="s">
        <v>733</v>
      </c>
      <c r="P743" t="s">
        <v>733</v>
      </c>
      <c r="Q743">
        <v>1</v>
      </c>
      <c r="X743">
        <v>0.28000000000000003</v>
      </c>
      <c r="Y743">
        <v>0</v>
      </c>
      <c r="Z743">
        <v>789.86</v>
      </c>
      <c r="AA743">
        <v>515.51</v>
      </c>
      <c r="AB743">
        <v>0</v>
      </c>
      <c r="AC743">
        <v>0</v>
      </c>
      <c r="AD743">
        <v>1</v>
      </c>
      <c r="AE743">
        <v>0</v>
      </c>
      <c r="AF743" t="s">
        <v>22</v>
      </c>
      <c r="AG743">
        <v>0.19600000000000001</v>
      </c>
      <c r="AH743">
        <v>2</v>
      </c>
      <c r="AI743">
        <v>150198021</v>
      </c>
      <c r="AJ743">
        <v>743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ROW(Source!A840)</f>
        <v>840</v>
      </c>
      <c r="B744">
        <v>150198036</v>
      </c>
      <c r="C744">
        <v>150198019</v>
      </c>
      <c r="D744">
        <v>147284499</v>
      </c>
      <c r="E744">
        <v>35</v>
      </c>
      <c r="F744">
        <v>1</v>
      </c>
      <c r="G744">
        <v>35</v>
      </c>
      <c r="H744">
        <v>3</v>
      </c>
      <c r="I744" t="s">
        <v>734</v>
      </c>
      <c r="J744" t="s">
        <v>3</v>
      </c>
      <c r="K744" t="s">
        <v>736</v>
      </c>
      <c r="L744">
        <v>1346</v>
      </c>
      <c r="N744">
        <v>1009</v>
      </c>
      <c r="O744" t="s">
        <v>741</v>
      </c>
      <c r="P744" t="s">
        <v>741</v>
      </c>
      <c r="Q744">
        <v>1</v>
      </c>
      <c r="X744">
        <v>2E-3</v>
      </c>
      <c r="Y744">
        <v>1945.2823800000001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21</v>
      </c>
      <c r="AG744">
        <v>2E-3</v>
      </c>
      <c r="AH744">
        <v>2</v>
      </c>
      <c r="AI744">
        <v>150198022</v>
      </c>
      <c r="AJ744">
        <v>744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ROW(Source!A840)</f>
        <v>840</v>
      </c>
      <c r="B745">
        <v>150198037</v>
      </c>
      <c r="C745">
        <v>150198019</v>
      </c>
      <c r="D745">
        <v>147297319</v>
      </c>
      <c r="E745">
        <v>1</v>
      </c>
      <c r="F745">
        <v>1</v>
      </c>
      <c r="G745">
        <v>35</v>
      </c>
      <c r="H745">
        <v>3</v>
      </c>
      <c r="I745" t="s">
        <v>738</v>
      </c>
      <c r="J745" t="s">
        <v>739</v>
      </c>
      <c r="K745" t="s">
        <v>740</v>
      </c>
      <c r="L745">
        <v>1346</v>
      </c>
      <c r="N745">
        <v>1009</v>
      </c>
      <c r="O745" t="s">
        <v>741</v>
      </c>
      <c r="P745" t="s">
        <v>741</v>
      </c>
      <c r="Q745">
        <v>1</v>
      </c>
      <c r="X745">
        <v>4.0000000000000001E-3</v>
      </c>
      <c r="Y745">
        <v>412.97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21</v>
      </c>
      <c r="AG745">
        <v>4.0000000000000001E-3</v>
      </c>
      <c r="AH745">
        <v>2</v>
      </c>
      <c r="AI745">
        <v>150198023</v>
      </c>
      <c r="AJ745">
        <v>745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ROW(Source!A840)</f>
        <v>840</v>
      </c>
      <c r="B746">
        <v>150198038</v>
      </c>
      <c r="C746">
        <v>150198019</v>
      </c>
      <c r="D746">
        <v>147297226</v>
      </c>
      <c r="E746">
        <v>1</v>
      </c>
      <c r="F746">
        <v>1</v>
      </c>
      <c r="G746">
        <v>35</v>
      </c>
      <c r="H746">
        <v>3</v>
      </c>
      <c r="I746" t="s">
        <v>742</v>
      </c>
      <c r="J746" t="s">
        <v>743</v>
      </c>
      <c r="K746" t="s">
        <v>744</v>
      </c>
      <c r="L746">
        <v>1346</v>
      </c>
      <c r="N746">
        <v>1009</v>
      </c>
      <c r="O746" t="s">
        <v>741</v>
      </c>
      <c r="P746" t="s">
        <v>741</v>
      </c>
      <c r="Q746">
        <v>1</v>
      </c>
      <c r="X746">
        <v>2E-3</v>
      </c>
      <c r="Y746">
        <v>271.95999999999998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21</v>
      </c>
      <c r="AG746">
        <v>2E-3</v>
      </c>
      <c r="AH746">
        <v>2</v>
      </c>
      <c r="AI746">
        <v>150198024</v>
      </c>
      <c r="AJ746">
        <v>746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ROW(Source!A840)</f>
        <v>840</v>
      </c>
      <c r="B747">
        <v>150198039</v>
      </c>
      <c r="C747">
        <v>150198019</v>
      </c>
      <c r="D747">
        <v>147297256</v>
      </c>
      <c r="E747">
        <v>1</v>
      </c>
      <c r="F747">
        <v>1</v>
      </c>
      <c r="G747">
        <v>35</v>
      </c>
      <c r="H747">
        <v>3</v>
      </c>
      <c r="I747" t="s">
        <v>745</v>
      </c>
      <c r="J747" t="s">
        <v>746</v>
      </c>
      <c r="K747" t="s">
        <v>747</v>
      </c>
      <c r="L747">
        <v>1346</v>
      </c>
      <c r="N747">
        <v>1009</v>
      </c>
      <c r="O747" t="s">
        <v>741</v>
      </c>
      <c r="P747" t="s">
        <v>741</v>
      </c>
      <c r="Q747">
        <v>1</v>
      </c>
      <c r="X747">
        <v>3.5000000000000001E-3</v>
      </c>
      <c r="Y747">
        <v>404.48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21</v>
      </c>
      <c r="AG747">
        <v>3.5000000000000001E-3</v>
      </c>
      <c r="AH747">
        <v>2</v>
      </c>
      <c r="AI747">
        <v>150198025</v>
      </c>
      <c r="AJ747">
        <v>747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ROW(Source!A840)</f>
        <v>840</v>
      </c>
      <c r="B748">
        <v>150198040</v>
      </c>
      <c r="C748">
        <v>150198019</v>
      </c>
      <c r="D748">
        <v>147297361</v>
      </c>
      <c r="E748">
        <v>1</v>
      </c>
      <c r="F748">
        <v>1</v>
      </c>
      <c r="G748">
        <v>35</v>
      </c>
      <c r="H748">
        <v>3</v>
      </c>
      <c r="I748" t="s">
        <v>748</v>
      </c>
      <c r="J748" t="s">
        <v>749</v>
      </c>
      <c r="K748" t="s">
        <v>750</v>
      </c>
      <c r="L748">
        <v>1327</v>
      </c>
      <c r="N748">
        <v>1005</v>
      </c>
      <c r="O748" t="s">
        <v>751</v>
      </c>
      <c r="P748" t="s">
        <v>751</v>
      </c>
      <c r="Q748">
        <v>1</v>
      </c>
      <c r="X748">
        <v>0.02</v>
      </c>
      <c r="Y748">
        <v>48.08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21</v>
      </c>
      <c r="AG748">
        <v>0.02</v>
      </c>
      <c r="AH748">
        <v>2</v>
      </c>
      <c r="AI748">
        <v>150198026</v>
      </c>
      <c r="AJ748">
        <v>748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ROW(Source!A841)</f>
        <v>841</v>
      </c>
      <c r="B749">
        <v>150198048</v>
      </c>
      <c r="C749">
        <v>150198041</v>
      </c>
      <c r="D749">
        <v>147282019</v>
      </c>
      <c r="E749">
        <v>35</v>
      </c>
      <c r="F749">
        <v>1</v>
      </c>
      <c r="G749">
        <v>35</v>
      </c>
      <c r="H749">
        <v>1</v>
      </c>
      <c r="I749" t="s">
        <v>727</v>
      </c>
      <c r="J749" t="s">
        <v>3</v>
      </c>
      <c r="K749" t="s">
        <v>728</v>
      </c>
      <c r="L749">
        <v>1191</v>
      </c>
      <c r="N749">
        <v>1013</v>
      </c>
      <c r="O749" t="s">
        <v>729</v>
      </c>
      <c r="P749" t="s">
        <v>729</v>
      </c>
      <c r="Q749">
        <v>1</v>
      </c>
      <c r="X749">
        <v>0.3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1</v>
      </c>
      <c r="AF749" t="s">
        <v>3</v>
      </c>
      <c r="AG749">
        <v>0.3</v>
      </c>
      <c r="AH749">
        <v>2</v>
      </c>
      <c r="AI749">
        <v>150198042</v>
      </c>
      <c r="AJ749">
        <v>749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ROW(Source!A841)</f>
        <v>841</v>
      </c>
      <c r="B750">
        <v>150198049</v>
      </c>
      <c r="C750">
        <v>150198041</v>
      </c>
      <c r="D750">
        <v>147297367</v>
      </c>
      <c r="E750">
        <v>1</v>
      </c>
      <c r="F750">
        <v>1</v>
      </c>
      <c r="G750">
        <v>35</v>
      </c>
      <c r="H750">
        <v>3</v>
      </c>
      <c r="I750" t="s">
        <v>752</v>
      </c>
      <c r="J750" t="s">
        <v>753</v>
      </c>
      <c r="K750" t="s">
        <v>754</v>
      </c>
      <c r="L750">
        <v>1346</v>
      </c>
      <c r="N750">
        <v>1009</v>
      </c>
      <c r="O750" t="s">
        <v>741</v>
      </c>
      <c r="P750" t="s">
        <v>741</v>
      </c>
      <c r="Q750">
        <v>1</v>
      </c>
      <c r="X750">
        <v>3.0000000000000001E-3</v>
      </c>
      <c r="Y750">
        <v>29.29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3.0000000000000001E-3</v>
      </c>
      <c r="AH750">
        <v>2</v>
      </c>
      <c r="AI750">
        <v>150198043</v>
      </c>
      <c r="AJ750">
        <v>750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ROW(Source!A841)</f>
        <v>841</v>
      </c>
      <c r="B751">
        <v>150198050</v>
      </c>
      <c r="C751">
        <v>150198041</v>
      </c>
      <c r="D751">
        <v>147295794</v>
      </c>
      <c r="E751">
        <v>1</v>
      </c>
      <c r="F751">
        <v>1</v>
      </c>
      <c r="G751">
        <v>35</v>
      </c>
      <c r="H751">
        <v>3</v>
      </c>
      <c r="I751" t="s">
        <v>755</v>
      </c>
      <c r="J751" t="s">
        <v>756</v>
      </c>
      <c r="K751" t="s">
        <v>757</v>
      </c>
      <c r="L751">
        <v>1296</v>
      </c>
      <c r="N751">
        <v>1002</v>
      </c>
      <c r="O751" t="s">
        <v>758</v>
      </c>
      <c r="P751" t="s">
        <v>758</v>
      </c>
      <c r="Q751">
        <v>1</v>
      </c>
      <c r="X751">
        <v>3.0000000000000001E-3</v>
      </c>
      <c r="Y751">
        <v>13856.59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3.0000000000000001E-3</v>
      </c>
      <c r="AH751">
        <v>2</v>
      </c>
      <c r="AI751">
        <v>150198044</v>
      </c>
      <c r="AJ751">
        <v>751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ROW(Source!A842)</f>
        <v>842</v>
      </c>
      <c r="B752">
        <v>150198058</v>
      </c>
      <c r="C752">
        <v>150198051</v>
      </c>
      <c r="D752">
        <v>147282019</v>
      </c>
      <c r="E752">
        <v>35</v>
      </c>
      <c r="F752">
        <v>1</v>
      </c>
      <c r="G752">
        <v>35</v>
      </c>
      <c r="H752">
        <v>1</v>
      </c>
      <c r="I752" t="s">
        <v>727</v>
      </c>
      <c r="J752" t="s">
        <v>3</v>
      </c>
      <c r="K752" t="s">
        <v>728</v>
      </c>
      <c r="L752">
        <v>1191</v>
      </c>
      <c r="N752">
        <v>1013</v>
      </c>
      <c r="O752" t="s">
        <v>729</v>
      </c>
      <c r="P752" t="s">
        <v>729</v>
      </c>
      <c r="Q752">
        <v>1</v>
      </c>
      <c r="X752">
        <v>1.18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1</v>
      </c>
      <c r="AF752" t="s">
        <v>3</v>
      </c>
      <c r="AG752">
        <v>1.18</v>
      </c>
      <c r="AH752">
        <v>2</v>
      </c>
      <c r="AI752">
        <v>150198052</v>
      </c>
      <c r="AJ752">
        <v>752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ROW(Source!A842)</f>
        <v>842</v>
      </c>
      <c r="B753">
        <v>150198059</v>
      </c>
      <c r="C753">
        <v>150198051</v>
      </c>
      <c r="D753">
        <v>147295400</v>
      </c>
      <c r="E753">
        <v>1</v>
      </c>
      <c r="F753">
        <v>1</v>
      </c>
      <c r="G753">
        <v>35</v>
      </c>
      <c r="H753">
        <v>2</v>
      </c>
      <c r="I753" t="s">
        <v>730</v>
      </c>
      <c r="J753" t="s">
        <v>731</v>
      </c>
      <c r="K753" t="s">
        <v>732</v>
      </c>
      <c r="L753">
        <v>1368</v>
      </c>
      <c r="N753">
        <v>1011</v>
      </c>
      <c r="O753" t="s">
        <v>733</v>
      </c>
      <c r="P753" t="s">
        <v>733</v>
      </c>
      <c r="Q753">
        <v>1</v>
      </c>
      <c r="X753">
        <v>0.128</v>
      </c>
      <c r="Y753">
        <v>0</v>
      </c>
      <c r="Z753">
        <v>789.86</v>
      </c>
      <c r="AA753">
        <v>515.51</v>
      </c>
      <c r="AB753">
        <v>0</v>
      </c>
      <c r="AC753">
        <v>0</v>
      </c>
      <c r="AD753">
        <v>1</v>
      </c>
      <c r="AE753">
        <v>0</v>
      </c>
      <c r="AF753" t="s">
        <v>3</v>
      </c>
      <c r="AG753">
        <v>0.128</v>
      </c>
      <c r="AH753">
        <v>2</v>
      </c>
      <c r="AI753">
        <v>150198053</v>
      </c>
      <c r="AJ753">
        <v>753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ROW(Source!A842)</f>
        <v>842</v>
      </c>
      <c r="B754">
        <v>150198060</v>
      </c>
      <c r="C754">
        <v>150198051</v>
      </c>
      <c r="D754">
        <v>147297367</v>
      </c>
      <c r="E754">
        <v>1</v>
      </c>
      <c r="F754">
        <v>1</v>
      </c>
      <c r="G754">
        <v>35</v>
      </c>
      <c r="H754">
        <v>3</v>
      </c>
      <c r="I754" t="s">
        <v>752</v>
      </c>
      <c r="J754" t="s">
        <v>753</v>
      </c>
      <c r="K754" t="s">
        <v>754</v>
      </c>
      <c r="L754">
        <v>1346</v>
      </c>
      <c r="N754">
        <v>1009</v>
      </c>
      <c r="O754" t="s">
        <v>741</v>
      </c>
      <c r="P754" t="s">
        <v>741</v>
      </c>
      <c r="Q754">
        <v>1</v>
      </c>
      <c r="X754">
        <v>0.05</v>
      </c>
      <c r="Y754">
        <v>29.29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</v>
      </c>
      <c r="AG754">
        <v>0.05</v>
      </c>
      <c r="AH754">
        <v>2</v>
      </c>
      <c r="AI754">
        <v>150198054</v>
      </c>
      <c r="AJ754">
        <v>754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ROW(Source!A878)</f>
        <v>878</v>
      </c>
      <c r="B755">
        <v>150198064</v>
      </c>
      <c r="C755">
        <v>150198061</v>
      </c>
      <c r="D755">
        <v>147282019</v>
      </c>
      <c r="E755">
        <v>35</v>
      </c>
      <c r="F755">
        <v>1</v>
      </c>
      <c r="G755">
        <v>35</v>
      </c>
      <c r="H755">
        <v>1</v>
      </c>
      <c r="I755" t="s">
        <v>727</v>
      </c>
      <c r="J755" t="s">
        <v>3</v>
      </c>
      <c r="K755" t="s">
        <v>728</v>
      </c>
      <c r="L755">
        <v>1191</v>
      </c>
      <c r="N755">
        <v>1013</v>
      </c>
      <c r="O755" t="s">
        <v>729</v>
      </c>
      <c r="P755" t="s">
        <v>729</v>
      </c>
      <c r="Q755">
        <v>1</v>
      </c>
      <c r="X755">
        <v>0.02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1</v>
      </c>
      <c r="AF755" t="s">
        <v>205</v>
      </c>
      <c r="AG755">
        <v>0.04</v>
      </c>
      <c r="AH755">
        <v>2</v>
      </c>
      <c r="AI755">
        <v>150198062</v>
      </c>
      <c r="AJ755">
        <v>755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ROW(Source!A879)</f>
        <v>879</v>
      </c>
      <c r="B756">
        <v>150198068</v>
      </c>
      <c r="C756">
        <v>150198065</v>
      </c>
      <c r="D756">
        <v>147282019</v>
      </c>
      <c r="E756">
        <v>35</v>
      </c>
      <c r="F756">
        <v>1</v>
      </c>
      <c r="G756">
        <v>35</v>
      </c>
      <c r="H756">
        <v>1</v>
      </c>
      <c r="I756" t="s">
        <v>727</v>
      </c>
      <c r="J756" t="s">
        <v>3</v>
      </c>
      <c r="K756" t="s">
        <v>728</v>
      </c>
      <c r="L756">
        <v>1191</v>
      </c>
      <c r="N756">
        <v>1013</v>
      </c>
      <c r="O756" t="s">
        <v>729</v>
      </c>
      <c r="P756" t="s">
        <v>729</v>
      </c>
      <c r="Q756">
        <v>1</v>
      </c>
      <c r="X756">
        <v>0.6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1</v>
      </c>
      <c r="AF756" t="s">
        <v>3</v>
      </c>
      <c r="AG756">
        <v>0.6</v>
      </c>
      <c r="AH756">
        <v>2</v>
      </c>
      <c r="AI756">
        <v>150198066</v>
      </c>
      <c r="AJ756">
        <v>756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ROW(Source!A880)</f>
        <v>880</v>
      </c>
      <c r="B757">
        <v>150198072</v>
      </c>
      <c r="C757">
        <v>150198069</v>
      </c>
      <c r="D757">
        <v>147282019</v>
      </c>
      <c r="E757">
        <v>35</v>
      </c>
      <c r="F757">
        <v>1</v>
      </c>
      <c r="G757">
        <v>35</v>
      </c>
      <c r="H757">
        <v>1</v>
      </c>
      <c r="I757" t="s">
        <v>727</v>
      </c>
      <c r="J757" t="s">
        <v>3</v>
      </c>
      <c r="K757" t="s">
        <v>728</v>
      </c>
      <c r="L757">
        <v>1191</v>
      </c>
      <c r="N757">
        <v>1013</v>
      </c>
      <c r="O757" t="s">
        <v>729</v>
      </c>
      <c r="P757" t="s">
        <v>729</v>
      </c>
      <c r="Q757">
        <v>1</v>
      </c>
      <c r="X757">
        <v>0.02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1</v>
      </c>
      <c r="AF757" t="s">
        <v>205</v>
      </c>
      <c r="AG757">
        <v>0.04</v>
      </c>
      <c r="AH757">
        <v>2</v>
      </c>
      <c r="AI757">
        <v>150198070</v>
      </c>
      <c r="AJ757">
        <v>757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ROW(Source!A881)</f>
        <v>881</v>
      </c>
      <c r="B758">
        <v>150198076</v>
      </c>
      <c r="C758">
        <v>150198073</v>
      </c>
      <c r="D758">
        <v>147282019</v>
      </c>
      <c r="E758">
        <v>35</v>
      </c>
      <c r="F758">
        <v>1</v>
      </c>
      <c r="G758">
        <v>35</v>
      </c>
      <c r="H758">
        <v>1</v>
      </c>
      <c r="I758" t="s">
        <v>727</v>
      </c>
      <c r="J758" t="s">
        <v>3</v>
      </c>
      <c r="K758" t="s">
        <v>728</v>
      </c>
      <c r="L758">
        <v>1191</v>
      </c>
      <c r="N758">
        <v>1013</v>
      </c>
      <c r="O758" t="s">
        <v>729</v>
      </c>
      <c r="P758" t="s">
        <v>729</v>
      </c>
      <c r="Q758">
        <v>1</v>
      </c>
      <c r="X758">
        <v>0.6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1</v>
      </c>
      <c r="AF758" t="s">
        <v>205</v>
      </c>
      <c r="AG758">
        <v>1.2</v>
      </c>
      <c r="AH758">
        <v>2</v>
      </c>
      <c r="AI758">
        <v>150198074</v>
      </c>
      <c r="AJ758">
        <v>758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ROW(Source!A882)</f>
        <v>882</v>
      </c>
      <c r="B759">
        <v>150198088</v>
      </c>
      <c r="C759">
        <v>150198077</v>
      </c>
      <c r="D759">
        <v>147282019</v>
      </c>
      <c r="E759">
        <v>35</v>
      </c>
      <c r="F759">
        <v>1</v>
      </c>
      <c r="G759">
        <v>35</v>
      </c>
      <c r="H759">
        <v>1</v>
      </c>
      <c r="I759" t="s">
        <v>727</v>
      </c>
      <c r="J759" t="s">
        <v>3</v>
      </c>
      <c r="K759" t="s">
        <v>728</v>
      </c>
      <c r="L759">
        <v>1191</v>
      </c>
      <c r="N759">
        <v>1013</v>
      </c>
      <c r="O759" t="s">
        <v>729</v>
      </c>
      <c r="P759" t="s">
        <v>729</v>
      </c>
      <c r="Q759">
        <v>1</v>
      </c>
      <c r="X759">
        <v>0.18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1</v>
      </c>
      <c r="AF759" t="s">
        <v>32</v>
      </c>
      <c r="AG759">
        <v>1.4850000000000001</v>
      </c>
      <c r="AH759">
        <v>2</v>
      </c>
      <c r="AI759">
        <v>150198078</v>
      </c>
      <c r="AJ759">
        <v>759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ROW(Source!A882)</f>
        <v>882</v>
      </c>
      <c r="B760">
        <v>150198089</v>
      </c>
      <c r="C760">
        <v>150198077</v>
      </c>
      <c r="D760">
        <v>147295400</v>
      </c>
      <c r="E760">
        <v>1</v>
      </c>
      <c r="F760">
        <v>1</v>
      </c>
      <c r="G760">
        <v>35</v>
      </c>
      <c r="H760">
        <v>2</v>
      </c>
      <c r="I760" t="s">
        <v>730</v>
      </c>
      <c r="J760" t="s">
        <v>731</v>
      </c>
      <c r="K760" t="s">
        <v>732</v>
      </c>
      <c r="L760">
        <v>1368</v>
      </c>
      <c r="N760">
        <v>1011</v>
      </c>
      <c r="O760" t="s">
        <v>733</v>
      </c>
      <c r="P760" t="s">
        <v>733</v>
      </c>
      <c r="Q760">
        <v>1</v>
      </c>
      <c r="X760">
        <v>0.02</v>
      </c>
      <c r="Y760">
        <v>0</v>
      </c>
      <c r="Z760">
        <v>789.86</v>
      </c>
      <c r="AA760">
        <v>515.51</v>
      </c>
      <c r="AB760">
        <v>0</v>
      </c>
      <c r="AC760">
        <v>0</v>
      </c>
      <c r="AD760">
        <v>1</v>
      </c>
      <c r="AE760">
        <v>0</v>
      </c>
      <c r="AF760" t="s">
        <v>32</v>
      </c>
      <c r="AG760">
        <v>0.16499999999999998</v>
      </c>
      <c r="AH760">
        <v>2</v>
      </c>
      <c r="AI760">
        <v>150198079</v>
      </c>
      <c r="AJ760">
        <v>760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ROW(Source!A882)</f>
        <v>882</v>
      </c>
      <c r="B761">
        <v>150198090</v>
      </c>
      <c r="C761">
        <v>150198077</v>
      </c>
      <c r="D761">
        <v>147297319</v>
      </c>
      <c r="E761">
        <v>1</v>
      </c>
      <c r="F761">
        <v>1</v>
      </c>
      <c r="G761">
        <v>35</v>
      </c>
      <c r="H761">
        <v>3</v>
      </c>
      <c r="I761" t="s">
        <v>738</v>
      </c>
      <c r="J761" t="s">
        <v>739</v>
      </c>
      <c r="K761" t="s">
        <v>740</v>
      </c>
      <c r="L761">
        <v>1346</v>
      </c>
      <c r="N761">
        <v>1009</v>
      </c>
      <c r="O761" t="s">
        <v>741</v>
      </c>
      <c r="P761" t="s">
        <v>741</v>
      </c>
      <c r="Q761">
        <v>1</v>
      </c>
      <c r="X761">
        <v>2E-3</v>
      </c>
      <c r="Y761">
        <v>412.97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31</v>
      </c>
      <c r="AG761">
        <v>2.1999999999999999E-2</v>
      </c>
      <c r="AH761">
        <v>2</v>
      </c>
      <c r="AI761">
        <v>150198080</v>
      </c>
      <c r="AJ761">
        <v>761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ROW(Source!A882)</f>
        <v>882</v>
      </c>
      <c r="B762">
        <v>150198091</v>
      </c>
      <c r="C762">
        <v>150198077</v>
      </c>
      <c r="D762">
        <v>147297367</v>
      </c>
      <c r="E762">
        <v>1</v>
      </c>
      <c r="F762">
        <v>1</v>
      </c>
      <c r="G762">
        <v>35</v>
      </c>
      <c r="H762">
        <v>3</v>
      </c>
      <c r="I762" t="s">
        <v>752</v>
      </c>
      <c r="J762" t="s">
        <v>753</v>
      </c>
      <c r="K762" t="s">
        <v>754</v>
      </c>
      <c r="L762">
        <v>1346</v>
      </c>
      <c r="N762">
        <v>1009</v>
      </c>
      <c r="O762" t="s">
        <v>741</v>
      </c>
      <c r="P762" t="s">
        <v>741</v>
      </c>
      <c r="Q762">
        <v>1</v>
      </c>
      <c r="X762">
        <v>4.0000000000000001E-3</v>
      </c>
      <c r="Y762">
        <v>29.29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31</v>
      </c>
      <c r="AG762">
        <v>4.3999999999999997E-2</v>
      </c>
      <c r="AH762">
        <v>2</v>
      </c>
      <c r="AI762">
        <v>150198081</v>
      </c>
      <c r="AJ762">
        <v>762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ROW(Source!A882)</f>
        <v>882</v>
      </c>
      <c r="B763">
        <v>150198092</v>
      </c>
      <c r="C763">
        <v>150198077</v>
      </c>
      <c r="D763">
        <v>147294044</v>
      </c>
      <c r="E763">
        <v>35</v>
      </c>
      <c r="F763">
        <v>1</v>
      </c>
      <c r="G763">
        <v>35</v>
      </c>
      <c r="H763">
        <v>3</v>
      </c>
      <c r="I763" t="s">
        <v>832</v>
      </c>
      <c r="J763" t="s">
        <v>3</v>
      </c>
      <c r="K763" t="s">
        <v>834</v>
      </c>
      <c r="L763">
        <v>1346</v>
      </c>
      <c r="N763">
        <v>1009</v>
      </c>
      <c r="O763" t="s">
        <v>741</v>
      </c>
      <c r="P763" t="s">
        <v>741</v>
      </c>
      <c r="Q763">
        <v>1</v>
      </c>
      <c r="X763">
        <v>1E-3</v>
      </c>
      <c r="Y763">
        <v>40.155050000000003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31</v>
      </c>
      <c r="AG763">
        <v>1.0999999999999999E-2</v>
      </c>
      <c r="AH763">
        <v>2</v>
      </c>
      <c r="AI763">
        <v>150198082</v>
      </c>
      <c r="AJ763">
        <v>763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ROW(Source!A883)</f>
        <v>883</v>
      </c>
      <c r="B764">
        <v>150198104</v>
      </c>
      <c r="C764">
        <v>150198093</v>
      </c>
      <c r="D764">
        <v>147282019</v>
      </c>
      <c r="E764">
        <v>35</v>
      </c>
      <c r="F764">
        <v>1</v>
      </c>
      <c r="G764">
        <v>35</v>
      </c>
      <c r="H764">
        <v>1</v>
      </c>
      <c r="I764" t="s">
        <v>727</v>
      </c>
      <c r="J764" t="s">
        <v>3</v>
      </c>
      <c r="K764" t="s">
        <v>728</v>
      </c>
      <c r="L764">
        <v>1191</v>
      </c>
      <c r="N764">
        <v>1013</v>
      </c>
      <c r="O764" t="s">
        <v>729</v>
      </c>
      <c r="P764" t="s">
        <v>729</v>
      </c>
      <c r="Q764">
        <v>1</v>
      </c>
      <c r="X764">
        <v>0.85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1</v>
      </c>
      <c r="AF764" t="s">
        <v>22</v>
      </c>
      <c r="AG764">
        <v>0.59499999999999997</v>
      </c>
      <c r="AH764">
        <v>2</v>
      </c>
      <c r="AI764">
        <v>150198094</v>
      </c>
      <c r="AJ764">
        <v>764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ROW(Source!A883)</f>
        <v>883</v>
      </c>
      <c r="B765">
        <v>150198105</v>
      </c>
      <c r="C765">
        <v>150198093</v>
      </c>
      <c r="D765">
        <v>147295400</v>
      </c>
      <c r="E765">
        <v>1</v>
      </c>
      <c r="F765">
        <v>1</v>
      </c>
      <c r="G765">
        <v>35</v>
      </c>
      <c r="H765">
        <v>2</v>
      </c>
      <c r="I765" t="s">
        <v>730</v>
      </c>
      <c r="J765" t="s">
        <v>731</v>
      </c>
      <c r="K765" t="s">
        <v>732</v>
      </c>
      <c r="L765">
        <v>1368</v>
      </c>
      <c r="N765">
        <v>1011</v>
      </c>
      <c r="O765" t="s">
        <v>733</v>
      </c>
      <c r="P765" t="s">
        <v>733</v>
      </c>
      <c r="Q765">
        <v>1</v>
      </c>
      <c r="X765">
        <v>0.1</v>
      </c>
      <c r="Y765">
        <v>0</v>
      </c>
      <c r="Z765">
        <v>789.86</v>
      </c>
      <c r="AA765">
        <v>515.51</v>
      </c>
      <c r="AB765">
        <v>0</v>
      </c>
      <c r="AC765">
        <v>0</v>
      </c>
      <c r="AD765">
        <v>1</v>
      </c>
      <c r="AE765">
        <v>0</v>
      </c>
      <c r="AF765" t="s">
        <v>22</v>
      </c>
      <c r="AG765">
        <v>6.9999999999999993E-2</v>
      </c>
      <c r="AH765">
        <v>2</v>
      </c>
      <c r="AI765">
        <v>150198095</v>
      </c>
      <c r="AJ765">
        <v>765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ROW(Source!A883)</f>
        <v>883</v>
      </c>
      <c r="B766">
        <v>150198106</v>
      </c>
      <c r="C766">
        <v>150198093</v>
      </c>
      <c r="D766">
        <v>147297319</v>
      </c>
      <c r="E766">
        <v>1</v>
      </c>
      <c r="F766">
        <v>1</v>
      </c>
      <c r="G766">
        <v>35</v>
      </c>
      <c r="H766">
        <v>3</v>
      </c>
      <c r="I766" t="s">
        <v>738</v>
      </c>
      <c r="J766" t="s">
        <v>739</v>
      </c>
      <c r="K766" t="s">
        <v>740</v>
      </c>
      <c r="L766">
        <v>1346</v>
      </c>
      <c r="N766">
        <v>1009</v>
      </c>
      <c r="O766" t="s">
        <v>741</v>
      </c>
      <c r="P766" t="s">
        <v>741</v>
      </c>
      <c r="Q766">
        <v>1</v>
      </c>
      <c r="X766">
        <v>2E-3</v>
      </c>
      <c r="Y766">
        <v>412.97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21</v>
      </c>
      <c r="AG766">
        <v>2E-3</v>
      </c>
      <c r="AH766">
        <v>2</v>
      </c>
      <c r="AI766">
        <v>150198096</v>
      </c>
      <c r="AJ766">
        <v>766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ROW(Source!A883)</f>
        <v>883</v>
      </c>
      <c r="B767">
        <v>150198107</v>
      </c>
      <c r="C767">
        <v>150198093</v>
      </c>
      <c r="D767">
        <v>147297367</v>
      </c>
      <c r="E767">
        <v>1</v>
      </c>
      <c r="F767">
        <v>1</v>
      </c>
      <c r="G767">
        <v>35</v>
      </c>
      <c r="H767">
        <v>3</v>
      </c>
      <c r="I767" t="s">
        <v>752</v>
      </c>
      <c r="J767" t="s">
        <v>753</v>
      </c>
      <c r="K767" t="s">
        <v>754</v>
      </c>
      <c r="L767">
        <v>1346</v>
      </c>
      <c r="N767">
        <v>1009</v>
      </c>
      <c r="O767" t="s">
        <v>741</v>
      </c>
      <c r="P767" t="s">
        <v>741</v>
      </c>
      <c r="Q767">
        <v>1</v>
      </c>
      <c r="X767">
        <v>4.0000000000000001E-3</v>
      </c>
      <c r="Y767">
        <v>29.29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21</v>
      </c>
      <c r="AG767">
        <v>4.0000000000000001E-3</v>
      </c>
      <c r="AH767">
        <v>2</v>
      </c>
      <c r="AI767">
        <v>150198097</v>
      </c>
      <c r="AJ767">
        <v>767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ROW(Source!A883)</f>
        <v>883</v>
      </c>
      <c r="B768">
        <v>150198108</v>
      </c>
      <c r="C768">
        <v>150198093</v>
      </c>
      <c r="D768">
        <v>147294044</v>
      </c>
      <c r="E768">
        <v>35</v>
      </c>
      <c r="F768">
        <v>1</v>
      </c>
      <c r="G768">
        <v>35</v>
      </c>
      <c r="H768">
        <v>3</v>
      </c>
      <c r="I768" t="s">
        <v>832</v>
      </c>
      <c r="J768" t="s">
        <v>3</v>
      </c>
      <c r="K768" t="s">
        <v>834</v>
      </c>
      <c r="L768">
        <v>1346</v>
      </c>
      <c r="N768">
        <v>1009</v>
      </c>
      <c r="O768" t="s">
        <v>741</v>
      </c>
      <c r="P768" t="s">
        <v>741</v>
      </c>
      <c r="Q768">
        <v>1</v>
      </c>
      <c r="X768">
        <v>1E-3</v>
      </c>
      <c r="Y768">
        <v>40.155050000000003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21</v>
      </c>
      <c r="AG768">
        <v>1E-3</v>
      </c>
      <c r="AH768">
        <v>2</v>
      </c>
      <c r="AI768">
        <v>150198098</v>
      </c>
      <c r="AJ768">
        <v>768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ROW(Source!A884)</f>
        <v>884</v>
      </c>
      <c r="B769">
        <v>150198118</v>
      </c>
      <c r="C769">
        <v>150198109</v>
      </c>
      <c r="D769">
        <v>147282019</v>
      </c>
      <c r="E769">
        <v>35</v>
      </c>
      <c r="F769">
        <v>1</v>
      </c>
      <c r="G769">
        <v>35</v>
      </c>
      <c r="H769">
        <v>1</v>
      </c>
      <c r="I769" t="s">
        <v>727</v>
      </c>
      <c r="J769" t="s">
        <v>3</v>
      </c>
      <c r="K769" t="s">
        <v>728</v>
      </c>
      <c r="L769">
        <v>1191</v>
      </c>
      <c r="N769">
        <v>1013</v>
      </c>
      <c r="O769" t="s">
        <v>729</v>
      </c>
      <c r="P769" t="s">
        <v>729</v>
      </c>
      <c r="Q769">
        <v>1</v>
      </c>
      <c r="X769">
        <v>0.04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1</v>
      </c>
      <c r="AF769" t="s">
        <v>584</v>
      </c>
      <c r="AG769">
        <v>0.06</v>
      </c>
      <c r="AH769">
        <v>2</v>
      </c>
      <c r="AI769">
        <v>150198110</v>
      </c>
      <c r="AJ769">
        <v>769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ROW(Source!A884)</f>
        <v>884</v>
      </c>
      <c r="B770">
        <v>150198119</v>
      </c>
      <c r="C770">
        <v>150198109</v>
      </c>
      <c r="D770">
        <v>147295400</v>
      </c>
      <c r="E770">
        <v>1</v>
      </c>
      <c r="F770">
        <v>1</v>
      </c>
      <c r="G770">
        <v>35</v>
      </c>
      <c r="H770">
        <v>2</v>
      </c>
      <c r="I770" t="s">
        <v>730</v>
      </c>
      <c r="J770" t="s">
        <v>731</v>
      </c>
      <c r="K770" t="s">
        <v>732</v>
      </c>
      <c r="L770">
        <v>1368</v>
      </c>
      <c r="N770">
        <v>1011</v>
      </c>
      <c r="O770" t="s">
        <v>733</v>
      </c>
      <c r="P770" t="s">
        <v>733</v>
      </c>
      <c r="Q770">
        <v>1</v>
      </c>
      <c r="X770">
        <v>5.0000000000000001E-3</v>
      </c>
      <c r="Y770">
        <v>0</v>
      </c>
      <c r="Z770">
        <v>789.86</v>
      </c>
      <c r="AA770">
        <v>515.51</v>
      </c>
      <c r="AB770">
        <v>0</v>
      </c>
      <c r="AC770">
        <v>0</v>
      </c>
      <c r="AD770">
        <v>1</v>
      </c>
      <c r="AE770">
        <v>0</v>
      </c>
      <c r="AF770" t="s">
        <v>584</v>
      </c>
      <c r="AG770">
        <v>7.4999999999999997E-3</v>
      </c>
      <c r="AH770">
        <v>2</v>
      </c>
      <c r="AI770">
        <v>150198111</v>
      </c>
      <c r="AJ770">
        <v>770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ROW(Source!A884)</f>
        <v>884</v>
      </c>
      <c r="B771">
        <v>150198120</v>
      </c>
      <c r="C771">
        <v>150198109</v>
      </c>
      <c r="D771">
        <v>147297319</v>
      </c>
      <c r="E771">
        <v>1</v>
      </c>
      <c r="F771">
        <v>1</v>
      </c>
      <c r="G771">
        <v>35</v>
      </c>
      <c r="H771">
        <v>3</v>
      </c>
      <c r="I771" t="s">
        <v>738</v>
      </c>
      <c r="J771" t="s">
        <v>739</v>
      </c>
      <c r="K771" t="s">
        <v>740</v>
      </c>
      <c r="L771">
        <v>1346</v>
      </c>
      <c r="N771">
        <v>1009</v>
      </c>
      <c r="O771" t="s">
        <v>741</v>
      </c>
      <c r="P771" t="s">
        <v>741</v>
      </c>
      <c r="Q771">
        <v>1</v>
      </c>
      <c r="X771">
        <v>2.0000000000000002E-5</v>
      </c>
      <c r="Y771">
        <v>412.97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583</v>
      </c>
      <c r="AG771">
        <v>4.0000000000000003E-5</v>
      </c>
      <c r="AH771">
        <v>2</v>
      </c>
      <c r="AI771">
        <v>150198112</v>
      </c>
      <c r="AJ771">
        <v>771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ROW(Source!A884)</f>
        <v>884</v>
      </c>
      <c r="B772">
        <v>150198121</v>
      </c>
      <c r="C772">
        <v>150198109</v>
      </c>
      <c r="D772">
        <v>147297361</v>
      </c>
      <c r="E772">
        <v>1</v>
      </c>
      <c r="F772">
        <v>1</v>
      </c>
      <c r="G772">
        <v>35</v>
      </c>
      <c r="H772">
        <v>3</v>
      </c>
      <c r="I772" t="s">
        <v>748</v>
      </c>
      <c r="J772" t="s">
        <v>749</v>
      </c>
      <c r="K772" t="s">
        <v>750</v>
      </c>
      <c r="L772">
        <v>1327</v>
      </c>
      <c r="N772">
        <v>1005</v>
      </c>
      <c r="O772" t="s">
        <v>751</v>
      </c>
      <c r="P772" t="s">
        <v>751</v>
      </c>
      <c r="Q772">
        <v>1</v>
      </c>
      <c r="X772">
        <v>0.01</v>
      </c>
      <c r="Y772">
        <v>48.08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583</v>
      </c>
      <c r="AG772">
        <v>0.02</v>
      </c>
      <c r="AH772">
        <v>2</v>
      </c>
      <c r="AI772">
        <v>150198113</v>
      </c>
      <c r="AJ772">
        <v>772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ROW(Source!A885)</f>
        <v>885</v>
      </c>
      <c r="B773">
        <v>150198131</v>
      </c>
      <c r="C773">
        <v>150198122</v>
      </c>
      <c r="D773">
        <v>147282019</v>
      </c>
      <c r="E773">
        <v>35</v>
      </c>
      <c r="F773">
        <v>1</v>
      </c>
      <c r="G773">
        <v>35</v>
      </c>
      <c r="H773">
        <v>1</v>
      </c>
      <c r="I773" t="s">
        <v>727</v>
      </c>
      <c r="J773" t="s">
        <v>3</v>
      </c>
      <c r="K773" t="s">
        <v>728</v>
      </c>
      <c r="L773">
        <v>1191</v>
      </c>
      <c r="N773">
        <v>1013</v>
      </c>
      <c r="O773" t="s">
        <v>729</v>
      </c>
      <c r="P773" t="s">
        <v>729</v>
      </c>
      <c r="Q773">
        <v>1</v>
      </c>
      <c r="X773">
        <v>0.16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1</v>
      </c>
      <c r="AF773" t="s">
        <v>22</v>
      </c>
      <c r="AG773">
        <v>0.11199999999999999</v>
      </c>
      <c r="AH773">
        <v>2</v>
      </c>
      <c r="AI773">
        <v>150198123</v>
      </c>
      <c r="AJ773">
        <v>773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ROW(Source!A885)</f>
        <v>885</v>
      </c>
      <c r="B774">
        <v>150198132</v>
      </c>
      <c r="C774">
        <v>150198122</v>
      </c>
      <c r="D774">
        <v>147295400</v>
      </c>
      <c r="E774">
        <v>1</v>
      </c>
      <c r="F774">
        <v>1</v>
      </c>
      <c r="G774">
        <v>35</v>
      </c>
      <c r="H774">
        <v>2</v>
      </c>
      <c r="I774" t="s">
        <v>730</v>
      </c>
      <c r="J774" t="s">
        <v>731</v>
      </c>
      <c r="K774" t="s">
        <v>732</v>
      </c>
      <c r="L774">
        <v>1368</v>
      </c>
      <c r="N774">
        <v>1011</v>
      </c>
      <c r="O774" t="s">
        <v>733</v>
      </c>
      <c r="P774" t="s">
        <v>733</v>
      </c>
      <c r="Q774">
        <v>1</v>
      </c>
      <c r="X774">
        <v>0.02</v>
      </c>
      <c r="Y774">
        <v>0</v>
      </c>
      <c r="Z774">
        <v>789.86</v>
      </c>
      <c r="AA774">
        <v>515.51</v>
      </c>
      <c r="AB774">
        <v>0</v>
      </c>
      <c r="AC774">
        <v>0</v>
      </c>
      <c r="AD774">
        <v>1</v>
      </c>
      <c r="AE774">
        <v>0</v>
      </c>
      <c r="AF774" t="s">
        <v>22</v>
      </c>
      <c r="AG774">
        <v>1.3999999999999999E-2</v>
      </c>
      <c r="AH774">
        <v>2</v>
      </c>
      <c r="AI774">
        <v>150198124</v>
      </c>
      <c r="AJ774">
        <v>774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ROW(Source!A885)</f>
        <v>885</v>
      </c>
      <c r="B775">
        <v>150198133</v>
      </c>
      <c r="C775">
        <v>150198122</v>
      </c>
      <c r="D775">
        <v>147297319</v>
      </c>
      <c r="E775">
        <v>1</v>
      </c>
      <c r="F775">
        <v>1</v>
      </c>
      <c r="G775">
        <v>35</v>
      </c>
      <c r="H775">
        <v>3</v>
      </c>
      <c r="I775" t="s">
        <v>738</v>
      </c>
      <c r="J775" t="s">
        <v>739</v>
      </c>
      <c r="K775" t="s">
        <v>740</v>
      </c>
      <c r="L775">
        <v>1346</v>
      </c>
      <c r="N775">
        <v>1009</v>
      </c>
      <c r="O775" t="s">
        <v>741</v>
      </c>
      <c r="P775" t="s">
        <v>741</v>
      </c>
      <c r="Q775">
        <v>1</v>
      </c>
      <c r="X775">
        <v>2.0000000000000002E-5</v>
      </c>
      <c r="Y775">
        <v>412.97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21</v>
      </c>
      <c r="AG775">
        <v>2.0000000000000002E-5</v>
      </c>
      <c r="AH775">
        <v>2</v>
      </c>
      <c r="AI775">
        <v>150198125</v>
      </c>
      <c r="AJ775">
        <v>775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ROW(Source!A885)</f>
        <v>885</v>
      </c>
      <c r="B776">
        <v>150198134</v>
      </c>
      <c r="C776">
        <v>150198122</v>
      </c>
      <c r="D776">
        <v>147297361</v>
      </c>
      <c r="E776">
        <v>1</v>
      </c>
      <c r="F776">
        <v>1</v>
      </c>
      <c r="G776">
        <v>35</v>
      </c>
      <c r="H776">
        <v>3</v>
      </c>
      <c r="I776" t="s">
        <v>748</v>
      </c>
      <c r="J776" t="s">
        <v>749</v>
      </c>
      <c r="K776" t="s">
        <v>750</v>
      </c>
      <c r="L776">
        <v>1327</v>
      </c>
      <c r="N776">
        <v>1005</v>
      </c>
      <c r="O776" t="s">
        <v>751</v>
      </c>
      <c r="P776" t="s">
        <v>751</v>
      </c>
      <c r="Q776">
        <v>1</v>
      </c>
      <c r="X776">
        <v>0.01</v>
      </c>
      <c r="Y776">
        <v>48.08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21</v>
      </c>
      <c r="AG776">
        <v>0.01</v>
      </c>
      <c r="AH776">
        <v>2</v>
      </c>
      <c r="AI776">
        <v>150198126</v>
      </c>
      <c r="AJ776">
        <v>776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ROW(Source!A886)</f>
        <v>886</v>
      </c>
      <c r="B777">
        <v>150198146</v>
      </c>
      <c r="C777">
        <v>150198135</v>
      </c>
      <c r="D777">
        <v>147282019</v>
      </c>
      <c r="E777">
        <v>35</v>
      </c>
      <c r="F777">
        <v>1</v>
      </c>
      <c r="G777">
        <v>35</v>
      </c>
      <c r="H777">
        <v>1</v>
      </c>
      <c r="I777" t="s">
        <v>727</v>
      </c>
      <c r="J777" t="s">
        <v>3</v>
      </c>
      <c r="K777" t="s">
        <v>728</v>
      </c>
      <c r="L777">
        <v>1191</v>
      </c>
      <c r="N777">
        <v>1013</v>
      </c>
      <c r="O777" t="s">
        <v>729</v>
      </c>
      <c r="P777" t="s">
        <v>729</v>
      </c>
      <c r="Q777">
        <v>1</v>
      </c>
      <c r="X777">
        <v>0.06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1</v>
      </c>
      <c r="AF777" t="s">
        <v>32</v>
      </c>
      <c r="AG777">
        <v>0.495</v>
      </c>
      <c r="AH777">
        <v>2</v>
      </c>
      <c r="AI777">
        <v>150198136</v>
      </c>
      <c r="AJ777">
        <v>777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ROW(Source!A886)</f>
        <v>886</v>
      </c>
      <c r="B778">
        <v>150198147</v>
      </c>
      <c r="C778">
        <v>150198135</v>
      </c>
      <c r="D778">
        <v>147295400</v>
      </c>
      <c r="E778">
        <v>1</v>
      </c>
      <c r="F778">
        <v>1</v>
      </c>
      <c r="G778">
        <v>35</v>
      </c>
      <c r="H778">
        <v>2</v>
      </c>
      <c r="I778" t="s">
        <v>730</v>
      </c>
      <c r="J778" t="s">
        <v>731</v>
      </c>
      <c r="K778" t="s">
        <v>732</v>
      </c>
      <c r="L778">
        <v>1368</v>
      </c>
      <c r="N778">
        <v>1011</v>
      </c>
      <c r="O778" t="s">
        <v>733</v>
      </c>
      <c r="P778" t="s">
        <v>733</v>
      </c>
      <c r="Q778">
        <v>1</v>
      </c>
      <c r="X778">
        <v>0.01</v>
      </c>
      <c r="Y778">
        <v>0</v>
      </c>
      <c r="Z778">
        <v>789.86</v>
      </c>
      <c r="AA778">
        <v>515.51</v>
      </c>
      <c r="AB778">
        <v>0</v>
      </c>
      <c r="AC778">
        <v>0</v>
      </c>
      <c r="AD778">
        <v>1</v>
      </c>
      <c r="AE778">
        <v>0</v>
      </c>
      <c r="AF778" t="s">
        <v>32</v>
      </c>
      <c r="AG778">
        <v>8.249999999999999E-2</v>
      </c>
      <c r="AH778">
        <v>2</v>
      </c>
      <c r="AI778">
        <v>150198137</v>
      </c>
      <c r="AJ778">
        <v>778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ROW(Source!A886)</f>
        <v>886</v>
      </c>
      <c r="B779">
        <v>150198148</v>
      </c>
      <c r="C779">
        <v>150198135</v>
      </c>
      <c r="D779">
        <v>147297319</v>
      </c>
      <c r="E779">
        <v>1</v>
      </c>
      <c r="F779">
        <v>1</v>
      </c>
      <c r="G779">
        <v>35</v>
      </c>
      <c r="H779">
        <v>3</v>
      </c>
      <c r="I779" t="s">
        <v>738</v>
      </c>
      <c r="J779" t="s">
        <v>739</v>
      </c>
      <c r="K779" t="s">
        <v>740</v>
      </c>
      <c r="L779">
        <v>1346</v>
      </c>
      <c r="N779">
        <v>1009</v>
      </c>
      <c r="O779" t="s">
        <v>741</v>
      </c>
      <c r="P779" t="s">
        <v>741</v>
      </c>
      <c r="Q779">
        <v>1</v>
      </c>
      <c r="X779">
        <v>2E-3</v>
      </c>
      <c r="Y779">
        <v>412.97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31</v>
      </c>
      <c r="AG779">
        <v>2.1999999999999999E-2</v>
      </c>
      <c r="AH779">
        <v>2</v>
      </c>
      <c r="AI779">
        <v>150198138</v>
      </c>
      <c r="AJ779">
        <v>779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ROW(Source!A886)</f>
        <v>886</v>
      </c>
      <c r="B780">
        <v>150198149</v>
      </c>
      <c r="C780">
        <v>150198135</v>
      </c>
      <c r="D780">
        <v>147297226</v>
      </c>
      <c r="E780">
        <v>1</v>
      </c>
      <c r="F780">
        <v>1</v>
      </c>
      <c r="G780">
        <v>35</v>
      </c>
      <c r="H780">
        <v>3</v>
      </c>
      <c r="I780" t="s">
        <v>742</v>
      </c>
      <c r="J780" t="s">
        <v>743</v>
      </c>
      <c r="K780" t="s">
        <v>744</v>
      </c>
      <c r="L780">
        <v>1346</v>
      </c>
      <c r="N780">
        <v>1009</v>
      </c>
      <c r="O780" t="s">
        <v>741</v>
      </c>
      <c r="P780" t="s">
        <v>741</v>
      </c>
      <c r="Q780">
        <v>1</v>
      </c>
      <c r="X780">
        <v>1E-3</v>
      </c>
      <c r="Y780">
        <v>271.95999999999998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31</v>
      </c>
      <c r="AG780">
        <v>1.0999999999999999E-2</v>
      </c>
      <c r="AH780">
        <v>2</v>
      </c>
      <c r="AI780">
        <v>150198139</v>
      </c>
      <c r="AJ780">
        <v>780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ROW(Source!A886)</f>
        <v>886</v>
      </c>
      <c r="B781">
        <v>150198150</v>
      </c>
      <c r="C781">
        <v>150198135</v>
      </c>
      <c r="D781">
        <v>147297361</v>
      </c>
      <c r="E781">
        <v>1</v>
      </c>
      <c r="F781">
        <v>1</v>
      </c>
      <c r="G781">
        <v>35</v>
      </c>
      <c r="H781">
        <v>3</v>
      </c>
      <c r="I781" t="s">
        <v>748</v>
      </c>
      <c r="J781" t="s">
        <v>749</v>
      </c>
      <c r="K781" t="s">
        <v>750</v>
      </c>
      <c r="L781">
        <v>1327</v>
      </c>
      <c r="N781">
        <v>1005</v>
      </c>
      <c r="O781" t="s">
        <v>751</v>
      </c>
      <c r="P781" t="s">
        <v>751</v>
      </c>
      <c r="Q781">
        <v>1</v>
      </c>
      <c r="X781">
        <v>0.02</v>
      </c>
      <c r="Y781">
        <v>48.08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31</v>
      </c>
      <c r="AG781">
        <v>0.22</v>
      </c>
      <c r="AH781">
        <v>2</v>
      </c>
      <c r="AI781">
        <v>150198140</v>
      </c>
      <c r="AJ781">
        <v>781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ROW(Source!A887)</f>
        <v>887</v>
      </c>
      <c r="B782">
        <v>150198166</v>
      </c>
      <c r="C782">
        <v>150198151</v>
      </c>
      <c r="D782">
        <v>147282019</v>
      </c>
      <c r="E782">
        <v>35</v>
      </c>
      <c r="F782">
        <v>1</v>
      </c>
      <c r="G782">
        <v>35</v>
      </c>
      <c r="H782">
        <v>1</v>
      </c>
      <c r="I782" t="s">
        <v>727</v>
      </c>
      <c r="J782" t="s">
        <v>3</v>
      </c>
      <c r="K782" t="s">
        <v>728</v>
      </c>
      <c r="L782">
        <v>1191</v>
      </c>
      <c r="N782">
        <v>1013</v>
      </c>
      <c r="O782" t="s">
        <v>729</v>
      </c>
      <c r="P782" t="s">
        <v>729</v>
      </c>
      <c r="Q782">
        <v>1</v>
      </c>
      <c r="X782">
        <v>0.35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1</v>
      </c>
      <c r="AF782" t="s">
        <v>22</v>
      </c>
      <c r="AG782">
        <v>0.24499999999999997</v>
      </c>
      <c r="AH782">
        <v>2</v>
      </c>
      <c r="AI782">
        <v>150198152</v>
      </c>
      <c r="AJ782">
        <v>782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ROW(Source!A887)</f>
        <v>887</v>
      </c>
      <c r="B783">
        <v>150198167</v>
      </c>
      <c r="C783">
        <v>150198151</v>
      </c>
      <c r="D783">
        <v>147295400</v>
      </c>
      <c r="E783">
        <v>1</v>
      </c>
      <c r="F783">
        <v>1</v>
      </c>
      <c r="G783">
        <v>35</v>
      </c>
      <c r="H783">
        <v>2</v>
      </c>
      <c r="I783" t="s">
        <v>730</v>
      </c>
      <c r="J783" t="s">
        <v>731</v>
      </c>
      <c r="K783" t="s">
        <v>732</v>
      </c>
      <c r="L783">
        <v>1368</v>
      </c>
      <c r="N783">
        <v>1011</v>
      </c>
      <c r="O783" t="s">
        <v>733</v>
      </c>
      <c r="P783" t="s">
        <v>733</v>
      </c>
      <c r="Q783">
        <v>1</v>
      </c>
      <c r="X783">
        <v>0.04</v>
      </c>
      <c r="Y783">
        <v>0</v>
      </c>
      <c r="Z783">
        <v>789.86</v>
      </c>
      <c r="AA783">
        <v>515.51</v>
      </c>
      <c r="AB783">
        <v>0</v>
      </c>
      <c r="AC783">
        <v>0</v>
      </c>
      <c r="AD783">
        <v>1</v>
      </c>
      <c r="AE783">
        <v>0</v>
      </c>
      <c r="AF783" t="s">
        <v>22</v>
      </c>
      <c r="AG783">
        <v>2.7999999999999997E-2</v>
      </c>
      <c r="AH783">
        <v>2</v>
      </c>
      <c r="AI783">
        <v>150198153</v>
      </c>
      <c r="AJ783">
        <v>783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ROW(Source!A887)</f>
        <v>887</v>
      </c>
      <c r="B784">
        <v>150198168</v>
      </c>
      <c r="C784">
        <v>150198151</v>
      </c>
      <c r="D784">
        <v>147284499</v>
      </c>
      <c r="E784">
        <v>35</v>
      </c>
      <c r="F784">
        <v>1</v>
      </c>
      <c r="G784">
        <v>35</v>
      </c>
      <c r="H784">
        <v>3</v>
      </c>
      <c r="I784" t="s">
        <v>734</v>
      </c>
      <c r="J784" t="s">
        <v>3</v>
      </c>
      <c r="K784" t="s">
        <v>736</v>
      </c>
      <c r="L784">
        <v>1346</v>
      </c>
      <c r="N784">
        <v>1009</v>
      </c>
      <c r="O784" t="s">
        <v>741</v>
      </c>
      <c r="P784" t="s">
        <v>741</v>
      </c>
      <c r="Q784">
        <v>1</v>
      </c>
      <c r="X784">
        <v>2E-3</v>
      </c>
      <c r="Y784">
        <v>1945.2823800000001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21</v>
      </c>
      <c r="AG784">
        <v>2E-3</v>
      </c>
      <c r="AH784">
        <v>2</v>
      </c>
      <c r="AI784">
        <v>150198154</v>
      </c>
      <c r="AJ784">
        <v>784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ROW(Source!A887)</f>
        <v>887</v>
      </c>
      <c r="B785">
        <v>150198169</v>
      </c>
      <c r="C785">
        <v>150198151</v>
      </c>
      <c r="D785">
        <v>147297319</v>
      </c>
      <c r="E785">
        <v>1</v>
      </c>
      <c r="F785">
        <v>1</v>
      </c>
      <c r="G785">
        <v>35</v>
      </c>
      <c r="H785">
        <v>3</v>
      </c>
      <c r="I785" t="s">
        <v>738</v>
      </c>
      <c r="J785" t="s">
        <v>739</v>
      </c>
      <c r="K785" t="s">
        <v>740</v>
      </c>
      <c r="L785">
        <v>1346</v>
      </c>
      <c r="N785">
        <v>1009</v>
      </c>
      <c r="O785" t="s">
        <v>741</v>
      </c>
      <c r="P785" t="s">
        <v>741</v>
      </c>
      <c r="Q785">
        <v>1</v>
      </c>
      <c r="X785">
        <v>4.0000000000000001E-3</v>
      </c>
      <c r="Y785">
        <v>412.97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21</v>
      </c>
      <c r="AG785">
        <v>4.0000000000000001E-3</v>
      </c>
      <c r="AH785">
        <v>2</v>
      </c>
      <c r="AI785">
        <v>150198155</v>
      </c>
      <c r="AJ785">
        <v>785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ROW(Source!A887)</f>
        <v>887</v>
      </c>
      <c r="B786">
        <v>150198170</v>
      </c>
      <c r="C786">
        <v>150198151</v>
      </c>
      <c r="D786">
        <v>147297226</v>
      </c>
      <c r="E786">
        <v>1</v>
      </c>
      <c r="F786">
        <v>1</v>
      </c>
      <c r="G786">
        <v>35</v>
      </c>
      <c r="H786">
        <v>3</v>
      </c>
      <c r="I786" t="s">
        <v>742</v>
      </c>
      <c r="J786" t="s">
        <v>743</v>
      </c>
      <c r="K786" t="s">
        <v>744</v>
      </c>
      <c r="L786">
        <v>1346</v>
      </c>
      <c r="N786">
        <v>1009</v>
      </c>
      <c r="O786" t="s">
        <v>741</v>
      </c>
      <c r="P786" t="s">
        <v>741</v>
      </c>
      <c r="Q786">
        <v>1</v>
      </c>
      <c r="X786">
        <v>2E-3</v>
      </c>
      <c r="Y786">
        <v>271.95999999999998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21</v>
      </c>
      <c r="AG786">
        <v>2E-3</v>
      </c>
      <c r="AH786">
        <v>2</v>
      </c>
      <c r="AI786">
        <v>150198156</v>
      </c>
      <c r="AJ786">
        <v>786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ROW(Source!A887)</f>
        <v>887</v>
      </c>
      <c r="B787">
        <v>150198171</v>
      </c>
      <c r="C787">
        <v>150198151</v>
      </c>
      <c r="D787">
        <v>147297256</v>
      </c>
      <c r="E787">
        <v>1</v>
      </c>
      <c r="F787">
        <v>1</v>
      </c>
      <c r="G787">
        <v>35</v>
      </c>
      <c r="H787">
        <v>3</v>
      </c>
      <c r="I787" t="s">
        <v>745</v>
      </c>
      <c r="J787" t="s">
        <v>746</v>
      </c>
      <c r="K787" t="s">
        <v>747</v>
      </c>
      <c r="L787">
        <v>1346</v>
      </c>
      <c r="N787">
        <v>1009</v>
      </c>
      <c r="O787" t="s">
        <v>741</v>
      </c>
      <c r="P787" t="s">
        <v>741</v>
      </c>
      <c r="Q787">
        <v>1</v>
      </c>
      <c r="X787">
        <v>3.5000000000000001E-3</v>
      </c>
      <c r="Y787">
        <v>404.48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21</v>
      </c>
      <c r="AG787">
        <v>3.5000000000000001E-3</v>
      </c>
      <c r="AH787">
        <v>2</v>
      </c>
      <c r="AI787">
        <v>150198157</v>
      </c>
      <c r="AJ787">
        <v>787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ROW(Source!A887)</f>
        <v>887</v>
      </c>
      <c r="B788">
        <v>150198172</v>
      </c>
      <c r="C788">
        <v>150198151</v>
      </c>
      <c r="D788">
        <v>147297361</v>
      </c>
      <c r="E788">
        <v>1</v>
      </c>
      <c r="F788">
        <v>1</v>
      </c>
      <c r="G788">
        <v>35</v>
      </c>
      <c r="H788">
        <v>3</v>
      </c>
      <c r="I788" t="s">
        <v>748</v>
      </c>
      <c r="J788" t="s">
        <v>749</v>
      </c>
      <c r="K788" t="s">
        <v>750</v>
      </c>
      <c r="L788">
        <v>1327</v>
      </c>
      <c r="N788">
        <v>1005</v>
      </c>
      <c r="O788" t="s">
        <v>751</v>
      </c>
      <c r="P788" t="s">
        <v>751</v>
      </c>
      <c r="Q788">
        <v>1</v>
      </c>
      <c r="X788">
        <v>0.02</v>
      </c>
      <c r="Y788">
        <v>48.08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21</v>
      </c>
      <c r="AG788">
        <v>0.02</v>
      </c>
      <c r="AH788">
        <v>2</v>
      </c>
      <c r="AI788">
        <v>150198158</v>
      </c>
      <c r="AJ788">
        <v>788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ROW(Source!A888)</f>
        <v>888</v>
      </c>
      <c r="B789">
        <v>150198184</v>
      </c>
      <c r="C789">
        <v>150198173</v>
      </c>
      <c r="D789">
        <v>147282019</v>
      </c>
      <c r="E789">
        <v>35</v>
      </c>
      <c r="F789">
        <v>1</v>
      </c>
      <c r="G789">
        <v>35</v>
      </c>
      <c r="H789">
        <v>1</v>
      </c>
      <c r="I789" t="s">
        <v>727</v>
      </c>
      <c r="J789" t="s">
        <v>3</v>
      </c>
      <c r="K789" t="s">
        <v>728</v>
      </c>
      <c r="L789">
        <v>1191</v>
      </c>
      <c r="N789">
        <v>1013</v>
      </c>
      <c r="O789" t="s">
        <v>729</v>
      </c>
      <c r="P789" t="s">
        <v>729</v>
      </c>
      <c r="Q789">
        <v>1</v>
      </c>
      <c r="X789">
        <v>0.06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1</v>
      </c>
      <c r="AF789" t="s">
        <v>32</v>
      </c>
      <c r="AG789">
        <v>0.495</v>
      </c>
      <c r="AH789">
        <v>2</v>
      </c>
      <c r="AI789">
        <v>150198174</v>
      </c>
      <c r="AJ789">
        <v>789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ROW(Source!A888)</f>
        <v>888</v>
      </c>
      <c r="B790">
        <v>150198185</v>
      </c>
      <c r="C790">
        <v>150198173</v>
      </c>
      <c r="D790">
        <v>147295400</v>
      </c>
      <c r="E790">
        <v>1</v>
      </c>
      <c r="F790">
        <v>1</v>
      </c>
      <c r="G790">
        <v>35</v>
      </c>
      <c r="H790">
        <v>2</v>
      </c>
      <c r="I790" t="s">
        <v>730</v>
      </c>
      <c r="J790" t="s">
        <v>731</v>
      </c>
      <c r="K790" t="s">
        <v>732</v>
      </c>
      <c r="L790">
        <v>1368</v>
      </c>
      <c r="N790">
        <v>1011</v>
      </c>
      <c r="O790" t="s">
        <v>733</v>
      </c>
      <c r="P790" t="s">
        <v>733</v>
      </c>
      <c r="Q790">
        <v>1</v>
      </c>
      <c r="X790">
        <v>0.01</v>
      </c>
      <c r="Y790">
        <v>0</v>
      </c>
      <c r="Z790">
        <v>789.86</v>
      </c>
      <c r="AA790">
        <v>515.51</v>
      </c>
      <c r="AB790">
        <v>0</v>
      </c>
      <c r="AC790">
        <v>0</v>
      </c>
      <c r="AD790">
        <v>1</v>
      </c>
      <c r="AE790">
        <v>0</v>
      </c>
      <c r="AF790" t="s">
        <v>32</v>
      </c>
      <c r="AG790">
        <v>8.249999999999999E-2</v>
      </c>
      <c r="AH790">
        <v>2</v>
      </c>
      <c r="AI790">
        <v>150198175</v>
      </c>
      <c r="AJ790">
        <v>790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ROW(Source!A888)</f>
        <v>888</v>
      </c>
      <c r="B791">
        <v>150198186</v>
      </c>
      <c r="C791">
        <v>150198173</v>
      </c>
      <c r="D791">
        <v>147297319</v>
      </c>
      <c r="E791">
        <v>1</v>
      </c>
      <c r="F791">
        <v>1</v>
      </c>
      <c r="G791">
        <v>35</v>
      </c>
      <c r="H791">
        <v>3</v>
      </c>
      <c r="I791" t="s">
        <v>738</v>
      </c>
      <c r="J791" t="s">
        <v>739</v>
      </c>
      <c r="K791" t="s">
        <v>740</v>
      </c>
      <c r="L791">
        <v>1346</v>
      </c>
      <c r="N791">
        <v>1009</v>
      </c>
      <c r="O791" t="s">
        <v>741</v>
      </c>
      <c r="P791" t="s">
        <v>741</v>
      </c>
      <c r="Q791">
        <v>1</v>
      </c>
      <c r="X791">
        <v>2E-3</v>
      </c>
      <c r="Y791">
        <v>412.97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31</v>
      </c>
      <c r="AG791">
        <v>2.1999999999999999E-2</v>
      </c>
      <c r="AH791">
        <v>2</v>
      </c>
      <c r="AI791">
        <v>150198176</v>
      </c>
      <c r="AJ791">
        <v>791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ROW(Source!A888)</f>
        <v>888</v>
      </c>
      <c r="B792">
        <v>150198187</v>
      </c>
      <c r="C792">
        <v>150198173</v>
      </c>
      <c r="D792">
        <v>147297226</v>
      </c>
      <c r="E792">
        <v>1</v>
      </c>
      <c r="F792">
        <v>1</v>
      </c>
      <c r="G792">
        <v>35</v>
      </c>
      <c r="H792">
        <v>3</v>
      </c>
      <c r="I792" t="s">
        <v>742</v>
      </c>
      <c r="J792" t="s">
        <v>743</v>
      </c>
      <c r="K792" t="s">
        <v>744</v>
      </c>
      <c r="L792">
        <v>1346</v>
      </c>
      <c r="N792">
        <v>1009</v>
      </c>
      <c r="O792" t="s">
        <v>741</v>
      </c>
      <c r="P792" t="s">
        <v>741</v>
      </c>
      <c r="Q792">
        <v>1</v>
      </c>
      <c r="X792">
        <v>1E-3</v>
      </c>
      <c r="Y792">
        <v>271.95999999999998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31</v>
      </c>
      <c r="AG792">
        <v>1.0999999999999999E-2</v>
      </c>
      <c r="AH792">
        <v>2</v>
      </c>
      <c r="AI792">
        <v>150198177</v>
      </c>
      <c r="AJ792">
        <v>792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ROW(Source!A888)</f>
        <v>888</v>
      </c>
      <c r="B793">
        <v>150198188</v>
      </c>
      <c r="C793">
        <v>150198173</v>
      </c>
      <c r="D793">
        <v>147297361</v>
      </c>
      <c r="E793">
        <v>1</v>
      </c>
      <c r="F793">
        <v>1</v>
      </c>
      <c r="G793">
        <v>35</v>
      </c>
      <c r="H793">
        <v>3</v>
      </c>
      <c r="I793" t="s">
        <v>748</v>
      </c>
      <c r="J793" t="s">
        <v>749</v>
      </c>
      <c r="K793" t="s">
        <v>750</v>
      </c>
      <c r="L793">
        <v>1327</v>
      </c>
      <c r="N793">
        <v>1005</v>
      </c>
      <c r="O793" t="s">
        <v>751</v>
      </c>
      <c r="P793" t="s">
        <v>751</v>
      </c>
      <c r="Q793">
        <v>1</v>
      </c>
      <c r="X793">
        <v>0.02</v>
      </c>
      <c r="Y793">
        <v>48.08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31</v>
      </c>
      <c r="AG793">
        <v>0.22</v>
      </c>
      <c r="AH793">
        <v>2</v>
      </c>
      <c r="AI793">
        <v>150198178</v>
      </c>
      <c r="AJ793">
        <v>793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ROW(Source!A889)</f>
        <v>889</v>
      </c>
      <c r="B794">
        <v>150198204</v>
      </c>
      <c r="C794">
        <v>150198189</v>
      </c>
      <c r="D794">
        <v>147282019</v>
      </c>
      <c r="E794">
        <v>35</v>
      </c>
      <c r="F794">
        <v>1</v>
      </c>
      <c r="G794">
        <v>35</v>
      </c>
      <c r="H794">
        <v>1</v>
      </c>
      <c r="I794" t="s">
        <v>727</v>
      </c>
      <c r="J794" t="s">
        <v>3</v>
      </c>
      <c r="K794" t="s">
        <v>728</v>
      </c>
      <c r="L794">
        <v>1191</v>
      </c>
      <c r="N794">
        <v>1013</v>
      </c>
      <c r="O794" t="s">
        <v>729</v>
      </c>
      <c r="P794" t="s">
        <v>729</v>
      </c>
      <c r="Q794">
        <v>1</v>
      </c>
      <c r="X794">
        <v>0.37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1</v>
      </c>
      <c r="AF794" t="s">
        <v>22</v>
      </c>
      <c r="AG794">
        <v>0.25900000000000001</v>
      </c>
      <c r="AH794">
        <v>2</v>
      </c>
      <c r="AI794">
        <v>150198190</v>
      </c>
      <c r="AJ794">
        <v>794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ROW(Source!A889)</f>
        <v>889</v>
      </c>
      <c r="B795">
        <v>150198205</v>
      </c>
      <c r="C795">
        <v>150198189</v>
      </c>
      <c r="D795">
        <v>147295400</v>
      </c>
      <c r="E795">
        <v>1</v>
      </c>
      <c r="F795">
        <v>1</v>
      </c>
      <c r="G795">
        <v>35</v>
      </c>
      <c r="H795">
        <v>2</v>
      </c>
      <c r="I795" t="s">
        <v>730</v>
      </c>
      <c r="J795" t="s">
        <v>731</v>
      </c>
      <c r="K795" t="s">
        <v>732</v>
      </c>
      <c r="L795">
        <v>1368</v>
      </c>
      <c r="N795">
        <v>1011</v>
      </c>
      <c r="O795" t="s">
        <v>733</v>
      </c>
      <c r="P795" t="s">
        <v>733</v>
      </c>
      <c r="Q795">
        <v>1</v>
      </c>
      <c r="X795">
        <v>0.04</v>
      </c>
      <c r="Y795">
        <v>0</v>
      </c>
      <c r="Z795">
        <v>789.86</v>
      </c>
      <c r="AA795">
        <v>515.51</v>
      </c>
      <c r="AB795">
        <v>0</v>
      </c>
      <c r="AC795">
        <v>0</v>
      </c>
      <c r="AD795">
        <v>1</v>
      </c>
      <c r="AE795">
        <v>0</v>
      </c>
      <c r="AF795" t="s">
        <v>22</v>
      </c>
      <c r="AG795">
        <v>2.7999999999999997E-2</v>
      </c>
      <c r="AH795">
        <v>2</v>
      </c>
      <c r="AI795">
        <v>150198191</v>
      </c>
      <c r="AJ795">
        <v>795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ROW(Source!A889)</f>
        <v>889</v>
      </c>
      <c r="B796">
        <v>150198206</v>
      </c>
      <c r="C796">
        <v>150198189</v>
      </c>
      <c r="D796">
        <v>147284499</v>
      </c>
      <c r="E796">
        <v>35</v>
      </c>
      <c r="F796">
        <v>1</v>
      </c>
      <c r="G796">
        <v>35</v>
      </c>
      <c r="H796">
        <v>3</v>
      </c>
      <c r="I796" t="s">
        <v>734</v>
      </c>
      <c r="J796" t="s">
        <v>3</v>
      </c>
      <c r="K796" t="s">
        <v>736</v>
      </c>
      <c r="L796">
        <v>1346</v>
      </c>
      <c r="N796">
        <v>1009</v>
      </c>
      <c r="O796" t="s">
        <v>741</v>
      </c>
      <c r="P796" t="s">
        <v>741</v>
      </c>
      <c r="Q796">
        <v>1</v>
      </c>
      <c r="X796">
        <v>2E-3</v>
      </c>
      <c r="Y796">
        <v>1945.2823800000001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21</v>
      </c>
      <c r="AG796">
        <v>2E-3</v>
      </c>
      <c r="AH796">
        <v>2</v>
      </c>
      <c r="AI796">
        <v>150198192</v>
      </c>
      <c r="AJ796">
        <v>796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ROW(Source!A889)</f>
        <v>889</v>
      </c>
      <c r="B797">
        <v>150198207</v>
      </c>
      <c r="C797">
        <v>150198189</v>
      </c>
      <c r="D797">
        <v>147297319</v>
      </c>
      <c r="E797">
        <v>1</v>
      </c>
      <c r="F797">
        <v>1</v>
      </c>
      <c r="G797">
        <v>35</v>
      </c>
      <c r="H797">
        <v>3</v>
      </c>
      <c r="I797" t="s">
        <v>738</v>
      </c>
      <c r="J797" t="s">
        <v>739</v>
      </c>
      <c r="K797" t="s">
        <v>740</v>
      </c>
      <c r="L797">
        <v>1346</v>
      </c>
      <c r="N797">
        <v>1009</v>
      </c>
      <c r="O797" t="s">
        <v>741</v>
      </c>
      <c r="P797" t="s">
        <v>741</v>
      </c>
      <c r="Q797">
        <v>1</v>
      </c>
      <c r="X797">
        <v>4.0000000000000001E-3</v>
      </c>
      <c r="Y797">
        <v>412.97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21</v>
      </c>
      <c r="AG797">
        <v>4.0000000000000001E-3</v>
      </c>
      <c r="AH797">
        <v>2</v>
      </c>
      <c r="AI797">
        <v>150198193</v>
      </c>
      <c r="AJ797">
        <v>797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ROW(Source!A889)</f>
        <v>889</v>
      </c>
      <c r="B798">
        <v>150198208</v>
      </c>
      <c r="C798">
        <v>150198189</v>
      </c>
      <c r="D798">
        <v>147297226</v>
      </c>
      <c r="E798">
        <v>1</v>
      </c>
      <c r="F798">
        <v>1</v>
      </c>
      <c r="G798">
        <v>35</v>
      </c>
      <c r="H798">
        <v>3</v>
      </c>
      <c r="I798" t="s">
        <v>742</v>
      </c>
      <c r="J798" t="s">
        <v>743</v>
      </c>
      <c r="K798" t="s">
        <v>744</v>
      </c>
      <c r="L798">
        <v>1346</v>
      </c>
      <c r="N798">
        <v>1009</v>
      </c>
      <c r="O798" t="s">
        <v>741</v>
      </c>
      <c r="P798" t="s">
        <v>741</v>
      </c>
      <c r="Q798">
        <v>1</v>
      </c>
      <c r="X798">
        <v>2E-3</v>
      </c>
      <c r="Y798">
        <v>271.95999999999998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21</v>
      </c>
      <c r="AG798">
        <v>2E-3</v>
      </c>
      <c r="AH798">
        <v>2</v>
      </c>
      <c r="AI798">
        <v>150198194</v>
      </c>
      <c r="AJ798">
        <v>798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ROW(Source!A889)</f>
        <v>889</v>
      </c>
      <c r="B799">
        <v>150198209</v>
      </c>
      <c r="C799">
        <v>150198189</v>
      </c>
      <c r="D799">
        <v>147297256</v>
      </c>
      <c r="E799">
        <v>1</v>
      </c>
      <c r="F799">
        <v>1</v>
      </c>
      <c r="G799">
        <v>35</v>
      </c>
      <c r="H799">
        <v>3</v>
      </c>
      <c r="I799" t="s">
        <v>745</v>
      </c>
      <c r="J799" t="s">
        <v>746</v>
      </c>
      <c r="K799" t="s">
        <v>747</v>
      </c>
      <c r="L799">
        <v>1346</v>
      </c>
      <c r="N799">
        <v>1009</v>
      </c>
      <c r="O799" t="s">
        <v>741</v>
      </c>
      <c r="P799" t="s">
        <v>741</v>
      </c>
      <c r="Q799">
        <v>1</v>
      </c>
      <c r="X799">
        <v>3.5000000000000001E-3</v>
      </c>
      <c r="Y799">
        <v>404.48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21</v>
      </c>
      <c r="AG799">
        <v>3.5000000000000001E-3</v>
      </c>
      <c r="AH799">
        <v>2</v>
      </c>
      <c r="AI799">
        <v>150198195</v>
      </c>
      <c r="AJ799">
        <v>799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ROW(Source!A889)</f>
        <v>889</v>
      </c>
      <c r="B800">
        <v>150198210</v>
      </c>
      <c r="C800">
        <v>150198189</v>
      </c>
      <c r="D800">
        <v>147297361</v>
      </c>
      <c r="E800">
        <v>1</v>
      </c>
      <c r="F800">
        <v>1</v>
      </c>
      <c r="G800">
        <v>35</v>
      </c>
      <c r="H800">
        <v>3</v>
      </c>
      <c r="I800" t="s">
        <v>748</v>
      </c>
      <c r="J800" t="s">
        <v>749</v>
      </c>
      <c r="K800" t="s">
        <v>750</v>
      </c>
      <c r="L800">
        <v>1327</v>
      </c>
      <c r="N800">
        <v>1005</v>
      </c>
      <c r="O800" t="s">
        <v>751</v>
      </c>
      <c r="P800" t="s">
        <v>751</v>
      </c>
      <c r="Q800">
        <v>1</v>
      </c>
      <c r="X800">
        <v>0.02</v>
      </c>
      <c r="Y800">
        <v>48.08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21</v>
      </c>
      <c r="AG800">
        <v>0.02</v>
      </c>
      <c r="AH800">
        <v>2</v>
      </c>
      <c r="AI800">
        <v>150198196</v>
      </c>
      <c r="AJ800">
        <v>800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ROW(Source!A890)</f>
        <v>890</v>
      </c>
      <c r="B801">
        <v>150198220</v>
      </c>
      <c r="C801">
        <v>150198211</v>
      </c>
      <c r="D801">
        <v>147282019</v>
      </c>
      <c r="E801">
        <v>35</v>
      </c>
      <c r="F801">
        <v>1</v>
      </c>
      <c r="G801">
        <v>35</v>
      </c>
      <c r="H801">
        <v>1</v>
      </c>
      <c r="I801" t="s">
        <v>727</v>
      </c>
      <c r="J801" t="s">
        <v>3</v>
      </c>
      <c r="K801" t="s">
        <v>728</v>
      </c>
      <c r="L801">
        <v>1191</v>
      </c>
      <c r="N801">
        <v>1013</v>
      </c>
      <c r="O801" t="s">
        <v>729</v>
      </c>
      <c r="P801" t="s">
        <v>729</v>
      </c>
      <c r="Q801">
        <v>1</v>
      </c>
      <c r="X801">
        <v>0.15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1</v>
      </c>
      <c r="AF801" t="s">
        <v>32</v>
      </c>
      <c r="AG801">
        <v>1.2374999999999998</v>
      </c>
      <c r="AH801">
        <v>2</v>
      </c>
      <c r="AI801">
        <v>150198212</v>
      </c>
      <c r="AJ801">
        <v>801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ROW(Source!A890)</f>
        <v>890</v>
      </c>
      <c r="B802">
        <v>150198221</v>
      </c>
      <c r="C802">
        <v>150198211</v>
      </c>
      <c r="D802">
        <v>147295400</v>
      </c>
      <c r="E802">
        <v>1</v>
      </c>
      <c r="F802">
        <v>1</v>
      </c>
      <c r="G802">
        <v>35</v>
      </c>
      <c r="H802">
        <v>2</v>
      </c>
      <c r="I802" t="s">
        <v>730</v>
      </c>
      <c r="J802" t="s">
        <v>731</v>
      </c>
      <c r="K802" t="s">
        <v>732</v>
      </c>
      <c r="L802">
        <v>1368</v>
      </c>
      <c r="N802">
        <v>1011</v>
      </c>
      <c r="O802" t="s">
        <v>733</v>
      </c>
      <c r="P802" t="s">
        <v>733</v>
      </c>
      <c r="Q802">
        <v>1</v>
      </c>
      <c r="X802">
        <v>7.0000000000000007E-2</v>
      </c>
      <c r="Y802">
        <v>0</v>
      </c>
      <c r="Z802">
        <v>789.86</v>
      </c>
      <c r="AA802">
        <v>515.51</v>
      </c>
      <c r="AB802">
        <v>0</v>
      </c>
      <c r="AC802">
        <v>0</v>
      </c>
      <c r="AD802">
        <v>1</v>
      </c>
      <c r="AE802">
        <v>0</v>
      </c>
      <c r="AF802" t="s">
        <v>32</v>
      </c>
      <c r="AG802">
        <v>0.57750000000000001</v>
      </c>
      <c r="AH802">
        <v>2</v>
      </c>
      <c r="AI802">
        <v>150198213</v>
      </c>
      <c r="AJ802">
        <v>802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ROW(Source!A890)</f>
        <v>890</v>
      </c>
      <c r="B803">
        <v>150198222</v>
      </c>
      <c r="C803">
        <v>150198211</v>
      </c>
      <c r="D803">
        <v>147297361</v>
      </c>
      <c r="E803">
        <v>1</v>
      </c>
      <c r="F803">
        <v>1</v>
      </c>
      <c r="G803">
        <v>35</v>
      </c>
      <c r="H803">
        <v>3</v>
      </c>
      <c r="I803" t="s">
        <v>748</v>
      </c>
      <c r="J803" t="s">
        <v>749</v>
      </c>
      <c r="K803" t="s">
        <v>750</v>
      </c>
      <c r="L803">
        <v>1327</v>
      </c>
      <c r="N803">
        <v>1005</v>
      </c>
      <c r="O803" t="s">
        <v>751</v>
      </c>
      <c r="P803" t="s">
        <v>751</v>
      </c>
      <c r="Q803">
        <v>1</v>
      </c>
      <c r="X803">
        <v>0.05</v>
      </c>
      <c r="Y803">
        <v>48.08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31</v>
      </c>
      <c r="AG803">
        <v>0.55000000000000004</v>
      </c>
      <c r="AH803">
        <v>2</v>
      </c>
      <c r="AI803">
        <v>150198214</v>
      </c>
      <c r="AJ803">
        <v>803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ROW(Source!A890)</f>
        <v>890</v>
      </c>
      <c r="B804">
        <v>150198223</v>
      </c>
      <c r="C804">
        <v>150198211</v>
      </c>
      <c r="D804">
        <v>147297367</v>
      </c>
      <c r="E804">
        <v>1</v>
      </c>
      <c r="F804">
        <v>1</v>
      </c>
      <c r="G804">
        <v>35</v>
      </c>
      <c r="H804">
        <v>3</v>
      </c>
      <c r="I804" t="s">
        <v>752</v>
      </c>
      <c r="J804" t="s">
        <v>753</v>
      </c>
      <c r="K804" t="s">
        <v>754</v>
      </c>
      <c r="L804">
        <v>1346</v>
      </c>
      <c r="N804">
        <v>1009</v>
      </c>
      <c r="O804" t="s">
        <v>741</v>
      </c>
      <c r="P804" t="s">
        <v>741</v>
      </c>
      <c r="Q804">
        <v>1</v>
      </c>
      <c r="X804">
        <v>0.01</v>
      </c>
      <c r="Y804">
        <v>29.29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31</v>
      </c>
      <c r="AG804">
        <v>0.11</v>
      </c>
      <c r="AH804">
        <v>2</v>
      </c>
      <c r="AI804">
        <v>150198215</v>
      </c>
      <c r="AJ804">
        <v>804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ROW(Source!A891)</f>
        <v>891</v>
      </c>
      <c r="B805">
        <v>150198233</v>
      </c>
      <c r="C805">
        <v>150198224</v>
      </c>
      <c r="D805">
        <v>147282019</v>
      </c>
      <c r="E805">
        <v>35</v>
      </c>
      <c r="F805">
        <v>1</v>
      </c>
      <c r="G805">
        <v>35</v>
      </c>
      <c r="H805">
        <v>1</v>
      </c>
      <c r="I805" t="s">
        <v>727</v>
      </c>
      <c r="J805" t="s">
        <v>3</v>
      </c>
      <c r="K805" t="s">
        <v>728</v>
      </c>
      <c r="L805">
        <v>1191</v>
      </c>
      <c r="N805">
        <v>1013</v>
      </c>
      <c r="O805" t="s">
        <v>729</v>
      </c>
      <c r="P805" t="s">
        <v>729</v>
      </c>
      <c r="Q805">
        <v>1</v>
      </c>
      <c r="X805">
        <v>1.24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1</v>
      </c>
      <c r="AF805" t="s">
        <v>3</v>
      </c>
      <c r="AG805">
        <v>1.24</v>
      </c>
      <c r="AH805">
        <v>2</v>
      </c>
      <c r="AI805">
        <v>150198225</v>
      </c>
      <c r="AJ805">
        <v>805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ROW(Source!A891)</f>
        <v>891</v>
      </c>
      <c r="B806">
        <v>150198234</v>
      </c>
      <c r="C806">
        <v>150198224</v>
      </c>
      <c r="D806">
        <v>147295400</v>
      </c>
      <c r="E806">
        <v>1</v>
      </c>
      <c r="F806">
        <v>1</v>
      </c>
      <c r="G806">
        <v>35</v>
      </c>
      <c r="H806">
        <v>2</v>
      </c>
      <c r="I806" t="s">
        <v>730</v>
      </c>
      <c r="J806" t="s">
        <v>731</v>
      </c>
      <c r="K806" t="s">
        <v>732</v>
      </c>
      <c r="L806">
        <v>1368</v>
      </c>
      <c r="N806">
        <v>1011</v>
      </c>
      <c r="O806" t="s">
        <v>733</v>
      </c>
      <c r="P806" t="s">
        <v>733</v>
      </c>
      <c r="Q806">
        <v>1</v>
      </c>
      <c r="X806">
        <v>0.54</v>
      </c>
      <c r="Y806">
        <v>0</v>
      </c>
      <c r="Z806">
        <v>789.86</v>
      </c>
      <c r="AA806">
        <v>515.51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0.54</v>
      </c>
      <c r="AH806">
        <v>2</v>
      </c>
      <c r="AI806">
        <v>150198226</v>
      </c>
      <c r="AJ806">
        <v>806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ROW(Source!A891)</f>
        <v>891</v>
      </c>
      <c r="B807">
        <v>150198235</v>
      </c>
      <c r="C807">
        <v>150198224</v>
      </c>
      <c r="D807">
        <v>147297361</v>
      </c>
      <c r="E807">
        <v>1</v>
      </c>
      <c r="F807">
        <v>1</v>
      </c>
      <c r="G807">
        <v>35</v>
      </c>
      <c r="H807">
        <v>3</v>
      </c>
      <c r="I807" t="s">
        <v>748</v>
      </c>
      <c r="J807" t="s">
        <v>749</v>
      </c>
      <c r="K807" t="s">
        <v>750</v>
      </c>
      <c r="L807">
        <v>1327</v>
      </c>
      <c r="N807">
        <v>1005</v>
      </c>
      <c r="O807" t="s">
        <v>751</v>
      </c>
      <c r="P807" t="s">
        <v>751</v>
      </c>
      <c r="Q807">
        <v>1</v>
      </c>
      <c r="X807">
        <v>0.1</v>
      </c>
      <c r="Y807">
        <v>48.08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3</v>
      </c>
      <c r="AG807">
        <v>0.1</v>
      </c>
      <c r="AH807">
        <v>2</v>
      </c>
      <c r="AI807">
        <v>150198227</v>
      </c>
      <c r="AJ807">
        <v>807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ROW(Source!A891)</f>
        <v>891</v>
      </c>
      <c r="B808">
        <v>150198236</v>
      </c>
      <c r="C808">
        <v>150198224</v>
      </c>
      <c r="D808">
        <v>147297367</v>
      </c>
      <c r="E808">
        <v>1</v>
      </c>
      <c r="F808">
        <v>1</v>
      </c>
      <c r="G808">
        <v>35</v>
      </c>
      <c r="H808">
        <v>3</v>
      </c>
      <c r="I808" t="s">
        <v>752</v>
      </c>
      <c r="J808" t="s">
        <v>753</v>
      </c>
      <c r="K808" t="s">
        <v>754</v>
      </c>
      <c r="L808">
        <v>1346</v>
      </c>
      <c r="N808">
        <v>1009</v>
      </c>
      <c r="O808" t="s">
        <v>741</v>
      </c>
      <c r="P808" t="s">
        <v>741</v>
      </c>
      <c r="Q808">
        <v>1</v>
      </c>
      <c r="X808">
        <v>0.1</v>
      </c>
      <c r="Y808">
        <v>29.29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3</v>
      </c>
      <c r="AG808">
        <v>0.1</v>
      </c>
      <c r="AH808">
        <v>2</v>
      </c>
      <c r="AI808">
        <v>150198228</v>
      </c>
      <c r="AJ808">
        <v>808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ROW(Source!A892)</f>
        <v>892</v>
      </c>
      <c r="B809">
        <v>150198246</v>
      </c>
      <c r="C809">
        <v>150198237</v>
      </c>
      <c r="D809">
        <v>147282019</v>
      </c>
      <c r="E809">
        <v>35</v>
      </c>
      <c r="F809">
        <v>1</v>
      </c>
      <c r="G809">
        <v>35</v>
      </c>
      <c r="H809">
        <v>1</v>
      </c>
      <c r="I809" t="s">
        <v>727</v>
      </c>
      <c r="J809" t="s">
        <v>3</v>
      </c>
      <c r="K809" t="s">
        <v>728</v>
      </c>
      <c r="L809">
        <v>1191</v>
      </c>
      <c r="N809">
        <v>1013</v>
      </c>
      <c r="O809" t="s">
        <v>729</v>
      </c>
      <c r="P809" t="s">
        <v>729</v>
      </c>
      <c r="Q809">
        <v>1</v>
      </c>
      <c r="X809">
        <v>0.08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1</v>
      </c>
      <c r="AF809" t="s">
        <v>32</v>
      </c>
      <c r="AG809">
        <v>0.65999999999999992</v>
      </c>
      <c r="AH809">
        <v>2</v>
      </c>
      <c r="AI809">
        <v>150198238</v>
      </c>
      <c r="AJ809">
        <v>809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ROW(Source!A892)</f>
        <v>892</v>
      </c>
      <c r="B810">
        <v>150198247</v>
      </c>
      <c r="C810">
        <v>150198237</v>
      </c>
      <c r="D810">
        <v>147295400</v>
      </c>
      <c r="E810">
        <v>1</v>
      </c>
      <c r="F810">
        <v>1</v>
      </c>
      <c r="G810">
        <v>35</v>
      </c>
      <c r="H810">
        <v>2</v>
      </c>
      <c r="I810" t="s">
        <v>730</v>
      </c>
      <c r="J810" t="s">
        <v>731</v>
      </c>
      <c r="K810" t="s">
        <v>732</v>
      </c>
      <c r="L810">
        <v>1368</v>
      </c>
      <c r="N810">
        <v>1011</v>
      </c>
      <c r="O810" t="s">
        <v>733</v>
      </c>
      <c r="P810" t="s">
        <v>733</v>
      </c>
      <c r="Q810">
        <v>1</v>
      </c>
      <c r="X810">
        <v>4.0000000000000001E-3</v>
      </c>
      <c r="Y810">
        <v>0</v>
      </c>
      <c r="Z810">
        <v>789.86</v>
      </c>
      <c r="AA810">
        <v>515.51</v>
      </c>
      <c r="AB810">
        <v>0</v>
      </c>
      <c r="AC810">
        <v>0</v>
      </c>
      <c r="AD810">
        <v>1</v>
      </c>
      <c r="AE810">
        <v>0</v>
      </c>
      <c r="AF810" t="s">
        <v>32</v>
      </c>
      <c r="AG810">
        <v>3.3000000000000002E-2</v>
      </c>
      <c r="AH810">
        <v>2</v>
      </c>
      <c r="AI810">
        <v>150198239</v>
      </c>
      <c r="AJ810">
        <v>810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ROW(Source!A892)</f>
        <v>892</v>
      </c>
      <c r="B811">
        <v>150198248</v>
      </c>
      <c r="C811">
        <v>150198237</v>
      </c>
      <c r="D811">
        <v>147297318</v>
      </c>
      <c r="E811">
        <v>1</v>
      </c>
      <c r="F811">
        <v>1</v>
      </c>
      <c r="G811">
        <v>35</v>
      </c>
      <c r="H811">
        <v>3</v>
      </c>
      <c r="I811" t="s">
        <v>759</v>
      </c>
      <c r="J811" t="s">
        <v>760</v>
      </c>
      <c r="K811" t="s">
        <v>761</v>
      </c>
      <c r="L811">
        <v>1346</v>
      </c>
      <c r="N811">
        <v>1009</v>
      </c>
      <c r="O811" t="s">
        <v>741</v>
      </c>
      <c r="P811" t="s">
        <v>741</v>
      </c>
      <c r="Q811">
        <v>1</v>
      </c>
      <c r="X811">
        <v>2.0000000000000002E-5</v>
      </c>
      <c r="Y811">
        <v>471.7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31</v>
      </c>
      <c r="AG811">
        <v>2.2000000000000001E-4</v>
      </c>
      <c r="AH811">
        <v>2</v>
      </c>
      <c r="AI811">
        <v>150198240</v>
      </c>
      <c r="AJ811">
        <v>811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ROW(Source!A892)</f>
        <v>892</v>
      </c>
      <c r="B812">
        <v>150198249</v>
      </c>
      <c r="C812">
        <v>150198237</v>
      </c>
      <c r="D812">
        <v>147297361</v>
      </c>
      <c r="E812">
        <v>1</v>
      </c>
      <c r="F812">
        <v>1</v>
      </c>
      <c r="G812">
        <v>35</v>
      </c>
      <c r="H812">
        <v>3</v>
      </c>
      <c r="I812" t="s">
        <v>748</v>
      </c>
      <c r="J812" t="s">
        <v>749</v>
      </c>
      <c r="K812" t="s">
        <v>750</v>
      </c>
      <c r="L812">
        <v>1327</v>
      </c>
      <c r="N812">
        <v>1005</v>
      </c>
      <c r="O812" t="s">
        <v>751</v>
      </c>
      <c r="P812" t="s">
        <v>751</v>
      </c>
      <c r="Q812">
        <v>1</v>
      </c>
      <c r="X812">
        <v>0.01</v>
      </c>
      <c r="Y812">
        <v>48.08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31</v>
      </c>
      <c r="AG812">
        <v>0.11</v>
      </c>
      <c r="AH812">
        <v>2</v>
      </c>
      <c r="AI812">
        <v>150198241</v>
      </c>
      <c r="AJ812">
        <v>812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ROW(Source!A893)</f>
        <v>893</v>
      </c>
      <c r="B813">
        <v>150198259</v>
      </c>
      <c r="C813">
        <v>150198250</v>
      </c>
      <c r="D813">
        <v>147282019</v>
      </c>
      <c r="E813">
        <v>35</v>
      </c>
      <c r="F813">
        <v>1</v>
      </c>
      <c r="G813">
        <v>35</v>
      </c>
      <c r="H813">
        <v>1</v>
      </c>
      <c r="I813" t="s">
        <v>727</v>
      </c>
      <c r="J813" t="s">
        <v>3</v>
      </c>
      <c r="K813" t="s">
        <v>728</v>
      </c>
      <c r="L813">
        <v>1191</v>
      </c>
      <c r="N813">
        <v>1013</v>
      </c>
      <c r="O813" t="s">
        <v>729</v>
      </c>
      <c r="P813" t="s">
        <v>729</v>
      </c>
      <c r="Q813">
        <v>1</v>
      </c>
      <c r="X813">
        <v>0.51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1</v>
      </c>
      <c r="AF813" t="s">
        <v>22</v>
      </c>
      <c r="AG813">
        <v>0.35699999999999998</v>
      </c>
      <c r="AH813">
        <v>2</v>
      </c>
      <c r="AI813">
        <v>150198251</v>
      </c>
      <c r="AJ813">
        <v>813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ROW(Source!A893)</f>
        <v>893</v>
      </c>
      <c r="B814">
        <v>150198260</v>
      </c>
      <c r="C814">
        <v>150198250</v>
      </c>
      <c r="D814">
        <v>147295400</v>
      </c>
      <c r="E814">
        <v>1</v>
      </c>
      <c r="F814">
        <v>1</v>
      </c>
      <c r="G814">
        <v>35</v>
      </c>
      <c r="H814">
        <v>2</v>
      </c>
      <c r="I814" t="s">
        <v>730</v>
      </c>
      <c r="J814" t="s">
        <v>731</v>
      </c>
      <c r="K814" t="s">
        <v>732</v>
      </c>
      <c r="L814">
        <v>1368</v>
      </c>
      <c r="N814">
        <v>1011</v>
      </c>
      <c r="O814" t="s">
        <v>733</v>
      </c>
      <c r="P814" t="s">
        <v>733</v>
      </c>
      <c r="Q814">
        <v>1</v>
      </c>
      <c r="X814">
        <v>0.03</v>
      </c>
      <c r="Y814">
        <v>0</v>
      </c>
      <c r="Z814">
        <v>789.86</v>
      </c>
      <c r="AA814">
        <v>515.51</v>
      </c>
      <c r="AB814">
        <v>0</v>
      </c>
      <c r="AC814">
        <v>0</v>
      </c>
      <c r="AD814">
        <v>1</v>
      </c>
      <c r="AE814">
        <v>0</v>
      </c>
      <c r="AF814" t="s">
        <v>22</v>
      </c>
      <c r="AG814">
        <v>2.0999999999999998E-2</v>
      </c>
      <c r="AH814">
        <v>2</v>
      </c>
      <c r="AI814">
        <v>150198252</v>
      </c>
      <c r="AJ814">
        <v>814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ROW(Source!A893)</f>
        <v>893</v>
      </c>
      <c r="B815">
        <v>150198261</v>
      </c>
      <c r="C815">
        <v>150198250</v>
      </c>
      <c r="D815">
        <v>147297318</v>
      </c>
      <c r="E815">
        <v>1</v>
      </c>
      <c r="F815">
        <v>1</v>
      </c>
      <c r="G815">
        <v>35</v>
      </c>
      <c r="H815">
        <v>3</v>
      </c>
      <c r="I815" t="s">
        <v>759</v>
      </c>
      <c r="J815" t="s">
        <v>760</v>
      </c>
      <c r="K815" t="s">
        <v>761</v>
      </c>
      <c r="L815">
        <v>1346</v>
      </c>
      <c r="N815">
        <v>1009</v>
      </c>
      <c r="O815" t="s">
        <v>741</v>
      </c>
      <c r="P815" t="s">
        <v>741</v>
      </c>
      <c r="Q815">
        <v>1</v>
      </c>
      <c r="X815">
        <v>2.0000000000000002E-5</v>
      </c>
      <c r="Y815">
        <v>471.7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21</v>
      </c>
      <c r="AG815">
        <v>2.0000000000000002E-5</v>
      </c>
      <c r="AH815">
        <v>2</v>
      </c>
      <c r="AI815">
        <v>150198253</v>
      </c>
      <c r="AJ815">
        <v>815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ROW(Source!A893)</f>
        <v>893</v>
      </c>
      <c r="B816">
        <v>150198262</v>
      </c>
      <c r="C816">
        <v>150198250</v>
      </c>
      <c r="D816">
        <v>147297361</v>
      </c>
      <c r="E816">
        <v>1</v>
      </c>
      <c r="F816">
        <v>1</v>
      </c>
      <c r="G816">
        <v>35</v>
      </c>
      <c r="H816">
        <v>3</v>
      </c>
      <c r="I816" t="s">
        <v>748</v>
      </c>
      <c r="J816" t="s">
        <v>749</v>
      </c>
      <c r="K816" t="s">
        <v>750</v>
      </c>
      <c r="L816">
        <v>1327</v>
      </c>
      <c r="N816">
        <v>1005</v>
      </c>
      <c r="O816" t="s">
        <v>751</v>
      </c>
      <c r="P816" t="s">
        <v>751</v>
      </c>
      <c r="Q816">
        <v>1</v>
      </c>
      <c r="X816">
        <v>0.01</v>
      </c>
      <c r="Y816">
        <v>48.08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21</v>
      </c>
      <c r="AG816">
        <v>0.01</v>
      </c>
      <c r="AH816">
        <v>2</v>
      </c>
      <c r="AI816">
        <v>150198254</v>
      </c>
      <c r="AJ816">
        <v>816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ROW(Source!A894)</f>
        <v>894</v>
      </c>
      <c r="B817">
        <v>150198270</v>
      </c>
      <c r="C817">
        <v>150198263</v>
      </c>
      <c r="D817">
        <v>147282019</v>
      </c>
      <c r="E817">
        <v>35</v>
      </c>
      <c r="F817">
        <v>1</v>
      </c>
      <c r="G817">
        <v>35</v>
      </c>
      <c r="H817">
        <v>1</v>
      </c>
      <c r="I817" t="s">
        <v>727</v>
      </c>
      <c r="J817" t="s">
        <v>3</v>
      </c>
      <c r="K817" t="s">
        <v>728</v>
      </c>
      <c r="L817">
        <v>1191</v>
      </c>
      <c r="N817">
        <v>1013</v>
      </c>
      <c r="O817" t="s">
        <v>729</v>
      </c>
      <c r="P817" t="s">
        <v>729</v>
      </c>
      <c r="Q817">
        <v>1</v>
      </c>
      <c r="X817">
        <v>1.18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1</v>
      </c>
      <c r="AE817">
        <v>1</v>
      </c>
      <c r="AF817" t="s">
        <v>3</v>
      </c>
      <c r="AG817">
        <v>1.18</v>
      </c>
      <c r="AH817">
        <v>2</v>
      </c>
      <c r="AI817">
        <v>150198264</v>
      </c>
      <c r="AJ817">
        <v>817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ROW(Source!A894)</f>
        <v>894</v>
      </c>
      <c r="B818">
        <v>150198271</v>
      </c>
      <c r="C818">
        <v>150198263</v>
      </c>
      <c r="D818">
        <v>147295400</v>
      </c>
      <c r="E818">
        <v>1</v>
      </c>
      <c r="F818">
        <v>1</v>
      </c>
      <c r="G818">
        <v>35</v>
      </c>
      <c r="H818">
        <v>2</v>
      </c>
      <c r="I818" t="s">
        <v>730</v>
      </c>
      <c r="J818" t="s">
        <v>731</v>
      </c>
      <c r="K818" t="s">
        <v>732</v>
      </c>
      <c r="L818">
        <v>1368</v>
      </c>
      <c r="N818">
        <v>1011</v>
      </c>
      <c r="O818" t="s">
        <v>733</v>
      </c>
      <c r="P818" t="s">
        <v>733</v>
      </c>
      <c r="Q818">
        <v>1</v>
      </c>
      <c r="X818">
        <v>0.128</v>
      </c>
      <c r="Y818">
        <v>0</v>
      </c>
      <c r="Z818">
        <v>789.86</v>
      </c>
      <c r="AA818">
        <v>515.51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0.128</v>
      </c>
      <c r="AH818">
        <v>2</v>
      </c>
      <c r="AI818">
        <v>150198265</v>
      </c>
      <c r="AJ818">
        <v>818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ROW(Source!A894)</f>
        <v>894</v>
      </c>
      <c r="B819">
        <v>150198272</v>
      </c>
      <c r="C819">
        <v>150198263</v>
      </c>
      <c r="D819">
        <v>147297367</v>
      </c>
      <c r="E819">
        <v>1</v>
      </c>
      <c r="F819">
        <v>1</v>
      </c>
      <c r="G819">
        <v>35</v>
      </c>
      <c r="H819">
        <v>3</v>
      </c>
      <c r="I819" t="s">
        <v>752</v>
      </c>
      <c r="J819" t="s">
        <v>753</v>
      </c>
      <c r="K819" t="s">
        <v>754</v>
      </c>
      <c r="L819">
        <v>1346</v>
      </c>
      <c r="N819">
        <v>1009</v>
      </c>
      <c r="O819" t="s">
        <v>741</v>
      </c>
      <c r="P819" t="s">
        <v>741</v>
      </c>
      <c r="Q819">
        <v>1</v>
      </c>
      <c r="X819">
        <v>0.05</v>
      </c>
      <c r="Y819">
        <v>29.29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0.05</v>
      </c>
      <c r="AH819">
        <v>2</v>
      </c>
      <c r="AI819">
        <v>150198266</v>
      </c>
      <c r="AJ819">
        <v>819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ROW(Source!A930)</f>
        <v>930</v>
      </c>
      <c r="B820">
        <v>150198292</v>
      </c>
      <c r="C820">
        <v>150198273</v>
      </c>
      <c r="D820">
        <v>147282019</v>
      </c>
      <c r="E820">
        <v>35</v>
      </c>
      <c r="F820">
        <v>1</v>
      </c>
      <c r="G820">
        <v>35</v>
      </c>
      <c r="H820">
        <v>1</v>
      </c>
      <c r="I820" t="s">
        <v>727</v>
      </c>
      <c r="J820" t="s">
        <v>3</v>
      </c>
      <c r="K820" t="s">
        <v>728</v>
      </c>
      <c r="L820">
        <v>1191</v>
      </c>
      <c r="N820">
        <v>1013</v>
      </c>
      <c r="O820" t="s">
        <v>729</v>
      </c>
      <c r="P820" t="s">
        <v>729</v>
      </c>
      <c r="Q820">
        <v>1</v>
      </c>
      <c r="X820">
        <v>57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1</v>
      </c>
      <c r="AF820" t="s">
        <v>3</v>
      </c>
      <c r="AG820">
        <v>57</v>
      </c>
      <c r="AH820">
        <v>2</v>
      </c>
      <c r="AI820">
        <v>150198274</v>
      </c>
      <c r="AJ820">
        <v>820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ROW(Source!A930)</f>
        <v>930</v>
      </c>
      <c r="B821">
        <v>150198293</v>
      </c>
      <c r="C821">
        <v>150198273</v>
      </c>
      <c r="D821">
        <v>147296592</v>
      </c>
      <c r="E821">
        <v>1</v>
      </c>
      <c r="F821">
        <v>1</v>
      </c>
      <c r="G821">
        <v>35</v>
      </c>
      <c r="H821">
        <v>3</v>
      </c>
      <c r="I821" t="s">
        <v>780</v>
      </c>
      <c r="J821" t="s">
        <v>781</v>
      </c>
      <c r="K821" t="s">
        <v>782</v>
      </c>
      <c r="L821">
        <v>1348</v>
      </c>
      <c r="N821">
        <v>1009</v>
      </c>
      <c r="O821" t="s">
        <v>737</v>
      </c>
      <c r="P821" t="s">
        <v>737</v>
      </c>
      <c r="Q821">
        <v>1000</v>
      </c>
      <c r="X821">
        <v>8.9999999999999998E-4</v>
      </c>
      <c r="Y821">
        <v>169525.77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3</v>
      </c>
      <c r="AG821">
        <v>8.9999999999999998E-4</v>
      </c>
      <c r="AH821">
        <v>2</v>
      </c>
      <c r="AI821">
        <v>150198275</v>
      </c>
      <c r="AJ821">
        <v>821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ROW(Source!A930)</f>
        <v>930</v>
      </c>
      <c r="B822">
        <v>150198294</v>
      </c>
      <c r="C822">
        <v>150198273</v>
      </c>
      <c r="D822">
        <v>147296666</v>
      </c>
      <c r="E822">
        <v>1</v>
      </c>
      <c r="F822">
        <v>1</v>
      </c>
      <c r="G822">
        <v>35</v>
      </c>
      <c r="H822">
        <v>3</v>
      </c>
      <c r="I822" t="s">
        <v>783</v>
      </c>
      <c r="J822" t="s">
        <v>784</v>
      </c>
      <c r="K822" t="s">
        <v>785</v>
      </c>
      <c r="L822">
        <v>1348</v>
      </c>
      <c r="N822">
        <v>1009</v>
      </c>
      <c r="O822" t="s">
        <v>737</v>
      </c>
      <c r="P822" t="s">
        <v>737</v>
      </c>
      <c r="Q822">
        <v>1000</v>
      </c>
      <c r="X822">
        <v>2.9999999999999997E-4</v>
      </c>
      <c r="Y822">
        <v>252301.59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3</v>
      </c>
      <c r="AG822">
        <v>2.9999999999999997E-4</v>
      </c>
      <c r="AH822">
        <v>2</v>
      </c>
      <c r="AI822">
        <v>150198276</v>
      </c>
      <c r="AJ822">
        <v>822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ROW(Source!A930)</f>
        <v>930</v>
      </c>
      <c r="B823">
        <v>150198295</v>
      </c>
      <c r="C823">
        <v>150198273</v>
      </c>
      <c r="D823">
        <v>147295797</v>
      </c>
      <c r="E823">
        <v>1</v>
      </c>
      <c r="F823">
        <v>1</v>
      </c>
      <c r="G823">
        <v>35</v>
      </c>
      <c r="H823">
        <v>3</v>
      </c>
      <c r="I823" t="s">
        <v>795</v>
      </c>
      <c r="J823" t="s">
        <v>796</v>
      </c>
      <c r="K823" t="s">
        <v>797</v>
      </c>
      <c r="L823">
        <v>1339</v>
      </c>
      <c r="N823">
        <v>1007</v>
      </c>
      <c r="O823" t="s">
        <v>798</v>
      </c>
      <c r="P823" t="s">
        <v>798</v>
      </c>
      <c r="Q823">
        <v>1</v>
      </c>
      <c r="X823">
        <v>1.4</v>
      </c>
      <c r="Y823">
        <v>79.62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3</v>
      </c>
      <c r="AG823">
        <v>1.4</v>
      </c>
      <c r="AH823">
        <v>2</v>
      </c>
      <c r="AI823">
        <v>150198277</v>
      </c>
      <c r="AJ823">
        <v>823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ROW(Source!A930)</f>
        <v>930</v>
      </c>
      <c r="B824">
        <v>150198296</v>
      </c>
      <c r="C824">
        <v>150198273</v>
      </c>
      <c r="D824">
        <v>147295789</v>
      </c>
      <c r="E824">
        <v>1</v>
      </c>
      <c r="F824">
        <v>1</v>
      </c>
      <c r="G824">
        <v>35</v>
      </c>
      <c r="H824">
        <v>3</v>
      </c>
      <c r="I824" t="s">
        <v>799</v>
      </c>
      <c r="J824" t="s">
        <v>800</v>
      </c>
      <c r="K824" t="s">
        <v>801</v>
      </c>
      <c r="L824">
        <v>1339</v>
      </c>
      <c r="N824">
        <v>1007</v>
      </c>
      <c r="O824" t="s">
        <v>798</v>
      </c>
      <c r="P824" t="s">
        <v>798</v>
      </c>
      <c r="Q824">
        <v>1</v>
      </c>
      <c r="X824">
        <v>0.7</v>
      </c>
      <c r="Y824">
        <v>715.78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3</v>
      </c>
      <c r="AG824">
        <v>0.7</v>
      </c>
      <c r="AH824">
        <v>2</v>
      </c>
      <c r="AI824">
        <v>150198278</v>
      </c>
      <c r="AJ824">
        <v>824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ROW(Source!A930)</f>
        <v>930</v>
      </c>
      <c r="B825">
        <v>150198297</v>
      </c>
      <c r="C825">
        <v>150198273</v>
      </c>
      <c r="D825">
        <v>147295833</v>
      </c>
      <c r="E825">
        <v>1</v>
      </c>
      <c r="F825">
        <v>1</v>
      </c>
      <c r="G825">
        <v>35</v>
      </c>
      <c r="H825">
        <v>3</v>
      </c>
      <c r="I825" t="s">
        <v>802</v>
      </c>
      <c r="J825" t="s">
        <v>803</v>
      </c>
      <c r="K825" t="s">
        <v>804</v>
      </c>
      <c r="L825">
        <v>1348</v>
      </c>
      <c r="N825">
        <v>1009</v>
      </c>
      <c r="O825" t="s">
        <v>737</v>
      </c>
      <c r="P825" t="s">
        <v>737</v>
      </c>
      <c r="Q825">
        <v>1000</v>
      </c>
      <c r="X825">
        <v>1E-4</v>
      </c>
      <c r="Y825">
        <v>205731.7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3</v>
      </c>
      <c r="AG825">
        <v>1E-4</v>
      </c>
      <c r="AH825">
        <v>2</v>
      </c>
      <c r="AI825">
        <v>150198279</v>
      </c>
      <c r="AJ825">
        <v>825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ROW(Source!A930)</f>
        <v>930</v>
      </c>
      <c r="B826">
        <v>150198298</v>
      </c>
      <c r="C826">
        <v>150198273</v>
      </c>
      <c r="D826">
        <v>147295796</v>
      </c>
      <c r="E826">
        <v>1</v>
      </c>
      <c r="F826">
        <v>1</v>
      </c>
      <c r="G826">
        <v>35</v>
      </c>
      <c r="H826">
        <v>3</v>
      </c>
      <c r="I826" t="s">
        <v>805</v>
      </c>
      <c r="J826" t="s">
        <v>806</v>
      </c>
      <c r="K826" t="s">
        <v>807</v>
      </c>
      <c r="L826">
        <v>1348</v>
      </c>
      <c r="N826">
        <v>1009</v>
      </c>
      <c r="O826" t="s">
        <v>737</v>
      </c>
      <c r="P826" t="s">
        <v>737</v>
      </c>
      <c r="Q826">
        <v>1000</v>
      </c>
      <c r="X826">
        <v>5.9999999999999995E-4</v>
      </c>
      <c r="Y826">
        <v>122462.72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</v>
      </c>
      <c r="AG826">
        <v>5.9999999999999995E-4</v>
      </c>
      <c r="AH826">
        <v>2</v>
      </c>
      <c r="AI826">
        <v>150198280</v>
      </c>
      <c r="AJ826">
        <v>826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ROW(Source!A930)</f>
        <v>930</v>
      </c>
      <c r="B827">
        <v>150198299</v>
      </c>
      <c r="C827">
        <v>150198273</v>
      </c>
      <c r="D827">
        <v>147295979</v>
      </c>
      <c r="E827">
        <v>1</v>
      </c>
      <c r="F827">
        <v>1</v>
      </c>
      <c r="G827">
        <v>35</v>
      </c>
      <c r="H827">
        <v>3</v>
      </c>
      <c r="I827" t="s">
        <v>808</v>
      </c>
      <c r="J827" t="s">
        <v>809</v>
      </c>
      <c r="K827" t="s">
        <v>810</v>
      </c>
      <c r="L827">
        <v>1348</v>
      </c>
      <c r="N827">
        <v>1009</v>
      </c>
      <c r="O827" t="s">
        <v>737</v>
      </c>
      <c r="P827" t="s">
        <v>737</v>
      </c>
      <c r="Q827">
        <v>1000</v>
      </c>
      <c r="X827">
        <v>3.4199999999999999E-3</v>
      </c>
      <c r="Y827">
        <v>114569.3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</v>
      </c>
      <c r="AG827">
        <v>3.4199999999999999E-3</v>
      </c>
      <c r="AH827">
        <v>2</v>
      </c>
      <c r="AI827">
        <v>150198281</v>
      </c>
      <c r="AJ827">
        <v>827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ROW(Source!A930)</f>
        <v>930</v>
      </c>
      <c r="B828">
        <v>150198300</v>
      </c>
      <c r="C828">
        <v>150198273</v>
      </c>
      <c r="D828">
        <v>147286125</v>
      </c>
      <c r="E828">
        <v>35</v>
      </c>
      <c r="F828">
        <v>1</v>
      </c>
      <c r="G828">
        <v>35</v>
      </c>
      <c r="H828">
        <v>3</v>
      </c>
      <c r="I828" t="s">
        <v>814</v>
      </c>
      <c r="J828" t="s">
        <v>3</v>
      </c>
      <c r="K828" t="s">
        <v>816</v>
      </c>
      <c r="L828">
        <v>1348</v>
      </c>
      <c r="N828">
        <v>1009</v>
      </c>
      <c r="O828" t="s">
        <v>737</v>
      </c>
      <c r="P828" t="s">
        <v>737</v>
      </c>
      <c r="Q828">
        <v>1000</v>
      </c>
      <c r="X828">
        <v>3.8000000000000002E-4</v>
      </c>
      <c r="Y828">
        <v>99650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3</v>
      </c>
      <c r="AG828">
        <v>3.8000000000000002E-4</v>
      </c>
      <c r="AH828">
        <v>2</v>
      </c>
      <c r="AI828">
        <v>150198282</v>
      </c>
      <c r="AJ828">
        <v>828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ROW(Source!A931)</f>
        <v>931</v>
      </c>
      <c r="B829">
        <v>150198330</v>
      </c>
      <c r="C829">
        <v>150198301</v>
      </c>
      <c r="D829">
        <v>147282019</v>
      </c>
      <c r="E829">
        <v>35</v>
      </c>
      <c r="F829">
        <v>1</v>
      </c>
      <c r="G829">
        <v>35</v>
      </c>
      <c r="H829">
        <v>1</v>
      </c>
      <c r="I829" t="s">
        <v>727</v>
      </c>
      <c r="J829" t="s">
        <v>3</v>
      </c>
      <c r="K829" t="s">
        <v>728</v>
      </c>
      <c r="L829">
        <v>1191</v>
      </c>
      <c r="N829">
        <v>1013</v>
      </c>
      <c r="O829" t="s">
        <v>729</v>
      </c>
      <c r="P829" t="s">
        <v>729</v>
      </c>
      <c r="Q829">
        <v>1</v>
      </c>
      <c r="X829">
        <v>84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1</v>
      </c>
      <c r="AF829" t="s">
        <v>3</v>
      </c>
      <c r="AG829">
        <v>84</v>
      </c>
      <c r="AH829">
        <v>2</v>
      </c>
      <c r="AI829">
        <v>150198302</v>
      </c>
      <c r="AJ829">
        <v>829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ROW(Source!A931)</f>
        <v>931</v>
      </c>
      <c r="B830">
        <v>150198331</v>
      </c>
      <c r="C830">
        <v>150198301</v>
      </c>
      <c r="D830">
        <v>147296592</v>
      </c>
      <c r="E830">
        <v>1</v>
      </c>
      <c r="F830">
        <v>1</v>
      </c>
      <c r="G830">
        <v>35</v>
      </c>
      <c r="H830">
        <v>3</v>
      </c>
      <c r="I830" t="s">
        <v>780</v>
      </c>
      <c r="J830" t="s">
        <v>781</v>
      </c>
      <c r="K830" t="s">
        <v>782</v>
      </c>
      <c r="L830">
        <v>1348</v>
      </c>
      <c r="N830">
        <v>1009</v>
      </c>
      <c r="O830" t="s">
        <v>737</v>
      </c>
      <c r="P830" t="s">
        <v>737</v>
      </c>
      <c r="Q830">
        <v>1000</v>
      </c>
      <c r="X830">
        <v>8.0000000000000004E-4</v>
      </c>
      <c r="Y830">
        <v>169525.77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8.0000000000000004E-4</v>
      </c>
      <c r="AH830">
        <v>2</v>
      </c>
      <c r="AI830">
        <v>150198303</v>
      </c>
      <c r="AJ830">
        <v>830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ROW(Source!A931)</f>
        <v>931</v>
      </c>
      <c r="B831">
        <v>150198332</v>
      </c>
      <c r="C831">
        <v>150198301</v>
      </c>
      <c r="D831">
        <v>147296666</v>
      </c>
      <c r="E831">
        <v>1</v>
      </c>
      <c r="F831">
        <v>1</v>
      </c>
      <c r="G831">
        <v>35</v>
      </c>
      <c r="H831">
        <v>3</v>
      </c>
      <c r="I831" t="s">
        <v>783</v>
      </c>
      <c r="J831" t="s">
        <v>784</v>
      </c>
      <c r="K831" t="s">
        <v>785</v>
      </c>
      <c r="L831">
        <v>1348</v>
      </c>
      <c r="N831">
        <v>1009</v>
      </c>
      <c r="O831" t="s">
        <v>737</v>
      </c>
      <c r="P831" t="s">
        <v>737</v>
      </c>
      <c r="Q831">
        <v>1000</v>
      </c>
      <c r="X831">
        <v>1E-4</v>
      </c>
      <c r="Y831">
        <v>252301.59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3</v>
      </c>
      <c r="AG831">
        <v>1E-4</v>
      </c>
      <c r="AH831">
        <v>2</v>
      </c>
      <c r="AI831">
        <v>150198304</v>
      </c>
      <c r="AJ831">
        <v>831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ROW(Source!A931)</f>
        <v>931</v>
      </c>
      <c r="B832">
        <v>150198333</v>
      </c>
      <c r="C832">
        <v>150198301</v>
      </c>
      <c r="D832">
        <v>147297462</v>
      </c>
      <c r="E832">
        <v>1</v>
      </c>
      <c r="F832">
        <v>1</v>
      </c>
      <c r="G832">
        <v>35</v>
      </c>
      <c r="H832">
        <v>3</v>
      </c>
      <c r="I832" t="s">
        <v>786</v>
      </c>
      <c r="J832" t="s">
        <v>787</v>
      </c>
      <c r="K832" t="s">
        <v>788</v>
      </c>
      <c r="L832">
        <v>1348</v>
      </c>
      <c r="N832">
        <v>1009</v>
      </c>
      <c r="O832" t="s">
        <v>737</v>
      </c>
      <c r="P832" t="s">
        <v>737</v>
      </c>
      <c r="Q832">
        <v>1000</v>
      </c>
      <c r="X832">
        <v>8.0000000000000004E-4</v>
      </c>
      <c r="Y832">
        <v>116329.32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3</v>
      </c>
      <c r="AG832">
        <v>8.0000000000000004E-4</v>
      </c>
      <c r="AH832">
        <v>2</v>
      </c>
      <c r="AI832">
        <v>150198305</v>
      </c>
      <c r="AJ832">
        <v>832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ROW(Source!A931)</f>
        <v>931</v>
      </c>
      <c r="B833">
        <v>150198334</v>
      </c>
      <c r="C833">
        <v>150198301</v>
      </c>
      <c r="D833">
        <v>147297828</v>
      </c>
      <c r="E833">
        <v>1</v>
      </c>
      <c r="F833">
        <v>1</v>
      </c>
      <c r="G833">
        <v>35</v>
      </c>
      <c r="H833">
        <v>3</v>
      </c>
      <c r="I833" t="s">
        <v>789</v>
      </c>
      <c r="J833" t="s">
        <v>790</v>
      </c>
      <c r="K833" t="s">
        <v>791</v>
      </c>
      <c r="L833">
        <v>1348</v>
      </c>
      <c r="N833">
        <v>1009</v>
      </c>
      <c r="O833" t="s">
        <v>737</v>
      </c>
      <c r="P833" t="s">
        <v>737</v>
      </c>
      <c r="Q833">
        <v>1000</v>
      </c>
      <c r="X833">
        <v>6.9999999999999999E-4</v>
      </c>
      <c r="Y833">
        <v>266315.90999999997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6.9999999999999999E-4</v>
      </c>
      <c r="AH833">
        <v>2</v>
      </c>
      <c r="AI833">
        <v>150198306</v>
      </c>
      <c r="AJ833">
        <v>833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ROW(Source!A931)</f>
        <v>931</v>
      </c>
      <c r="B834">
        <v>150198335</v>
      </c>
      <c r="C834">
        <v>150198301</v>
      </c>
      <c r="D834">
        <v>147297940</v>
      </c>
      <c r="E834">
        <v>1</v>
      </c>
      <c r="F834">
        <v>1</v>
      </c>
      <c r="G834">
        <v>35</v>
      </c>
      <c r="H834">
        <v>3</v>
      </c>
      <c r="I834" t="s">
        <v>792</v>
      </c>
      <c r="J834" t="s">
        <v>793</v>
      </c>
      <c r="K834" t="s">
        <v>794</v>
      </c>
      <c r="L834">
        <v>1348</v>
      </c>
      <c r="N834">
        <v>1009</v>
      </c>
      <c r="O834" t="s">
        <v>737</v>
      </c>
      <c r="P834" t="s">
        <v>737</v>
      </c>
      <c r="Q834">
        <v>1000</v>
      </c>
      <c r="X834">
        <v>6.9999999999999999E-4</v>
      </c>
      <c r="Y834">
        <v>1072565.3799999999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</v>
      </c>
      <c r="AG834">
        <v>6.9999999999999999E-4</v>
      </c>
      <c r="AH834">
        <v>2</v>
      </c>
      <c r="AI834">
        <v>150198307</v>
      </c>
      <c r="AJ834">
        <v>834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ROW(Source!A931)</f>
        <v>931</v>
      </c>
      <c r="B835">
        <v>150198336</v>
      </c>
      <c r="C835">
        <v>150198301</v>
      </c>
      <c r="D835">
        <v>147295797</v>
      </c>
      <c r="E835">
        <v>1</v>
      </c>
      <c r="F835">
        <v>1</v>
      </c>
      <c r="G835">
        <v>35</v>
      </c>
      <c r="H835">
        <v>3</v>
      </c>
      <c r="I835" t="s">
        <v>795</v>
      </c>
      <c r="J835" t="s">
        <v>796</v>
      </c>
      <c r="K835" t="s">
        <v>797</v>
      </c>
      <c r="L835">
        <v>1339</v>
      </c>
      <c r="N835">
        <v>1007</v>
      </c>
      <c r="O835" t="s">
        <v>798</v>
      </c>
      <c r="P835" t="s">
        <v>798</v>
      </c>
      <c r="Q835">
        <v>1</v>
      </c>
      <c r="X835">
        <v>1.8</v>
      </c>
      <c r="Y835">
        <v>79.62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3</v>
      </c>
      <c r="AG835">
        <v>1.8</v>
      </c>
      <c r="AH835">
        <v>2</v>
      </c>
      <c r="AI835">
        <v>150198308</v>
      </c>
      <c r="AJ835">
        <v>835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ROW(Source!A931)</f>
        <v>931</v>
      </c>
      <c r="B836">
        <v>150198337</v>
      </c>
      <c r="C836">
        <v>150198301</v>
      </c>
      <c r="D836">
        <v>147295789</v>
      </c>
      <c r="E836">
        <v>1</v>
      </c>
      <c r="F836">
        <v>1</v>
      </c>
      <c r="G836">
        <v>35</v>
      </c>
      <c r="H836">
        <v>3</v>
      </c>
      <c r="I836" t="s">
        <v>799</v>
      </c>
      <c r="J836" t="s">
        <v>800</v>
      </c>
      <c r="K836" t="s">
        <v>801</v>
      </c>
      <c r="L836">
        <v>1339</v>
      </c>
      <c r="N836">
        <v>1007</v>
      </c>
      <c r="O836" t="s">
        <v>798</v>
      </c>
      <c r="P836" t="s">
        <v>798</v>
      </c>
      <c r="Q836">
        <v>1</v>
      </c>
      <c r="X836">
        <v>0.9</v>
      </c>
      <c r="Y836">
        <v>715.78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</v>
      </c>
      <c r="AG836">
        <v>0.9</v>
      </c>
      <c r="AH836">
        <v>2</v>
      </c>
      <c r="AI836">
        <v>150198309</v>
      </c>
      <c r="AJ836">
        <v>836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ROW(Source!A931)</f>
        <v>931</v>
      </c>
      <c r="B837">
        <v>150198338</v>
      </c>
      <c r="C837">
        <v>150198301</v>
      </c>
      <c r="D837">
        <v>147295833</v>
      </c>
      <c r="E837">
        <v>1</v>
      </c>
      <c r="F837">
        <v>1</v>
      </c>
      <c r="G837">
        <v>35</v>
      </c>
      <c r="H837">
        <v>3</v>
      </c>
      <c r="I837" t="s">
        <v>802</v>
      </c>
      <c r="J837" t="s">
        <v>803</v>
      </c>
      <c r="K837" t="s">
        <v>804</v>
      </c>
      <c r="L837">
        <v>1348</v>
      </c>
      <c r="N837">
        <v>1009</v>
      </c>
      <c r="O837" t="s">
        <v>737</v>
      </c>
      <c r="P837" t="s">
        <v>737</v>
      </c>
      <c r="Q837">
        <v>1000</v>
      </c>
      <c r="X837">
        <v>5.9999999999999995E-4</v>
      </c>
      <c r="Y837">
        <v>205731.7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</v>
      </c>
      <c r="AG837">
        <v>5.9999999999999995E-4</v>
      </c>
      <c r="AH837">
        <v>2</v>
      </c>
      <c r="AI837">
        <v>150198310</v>
      </c>
      <c r="AJ837">
        <v>837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ROW(Source!A931)</f>
        <v>931</v>
      </c>
      <c r="B838">
        <v>150198339</v>
      </c>
      <c r="C838">
        <v>150198301</v>
      </c>
      <c r="D838">
        <v>147295796</v>
      </c>
      <c r="E838">
        <v>1</v>
      </c>
      <c r="F838">
        <v>1</v>
      </c>
      <c r="G838">
        <v>35</v>
      </c>
      <c r="H838">
        <v>3</v>
      </c>
      <c r="I838" t="s">
        <v>805</v>
      </c>
      <c r="J838" t="s">
        <v>806</v>
      </c>
      <c r="K838" t="s">
        <v>807</v>
      </c>
      <c r="L838">
        <v>1348</v>
      </c>
      <c r="N838">
        <v>1009</v>
      </c>
      <c r="O838" t="s">
        <v>737</v>
      </c>
      <c r="P838" t="s">
        <v>737</v>
      </c>
      <c r="Q838">
        <v>1000</v>
      </c>
      <c r="X838">
        <v>1E-3</v>
      </c>
      <c r="Y838">
        <v>122462.72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</v>
      </c>
      <c r="AG838">
        <v>1E-3</v>
      </c>
      <c r="AH838">
        <v>2</v>
      </c>
      <c r="AI838">
        <v>150198311</v>
      </c>
      <c r="AJ838">
        <v>838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ROW(Source!A931)</f>
        <v>931</v>
      </c>
      <c r="B839">
        <v>150198340</v>
      </c>
      <c r="C839">
        <v>150198301</v>
      </c>
      <c r="D839">
        <v>147295979</v>
      </c>
      <c r="E839">
        <v>1</v>
      </c>
      <c r="F839">
        <v>1</v>
      </c>
      <c r="G839">
        <v>35</v>
      </c>
      <c r="H839">
        <v>3</v>
      </c>
      <c r="I839" t="s">
        <v>808</v>
      </c>
      <c r="J839" t="s">
        <v>809</v>
      </c>
      <c r="K839" t="s">
        <v>810</v>
      </c>
      <c r="L839">
        <v>1348</v>
      </c>
      <c r="N839">
        <v>1009</v>
      </c>
      <c r="O839" t="s">
        <v>737</v>
      </c>
      <c r="P839" t="s">
        <v>737</v>
      </c>
      <c r="Q839">
        <v>1000</v>
      </c>
      <c r="X839">
        <v>2.16E-3</v>
      </c>
      <c r="Y839">
        <v>114569.3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</v>
      </c>
      <c r="AG839">
        <v>2.16E-3</v>
      </c>
      <c r="AH839">
        <v>2</v>
      </c>
      <c r="AI839">
        <v>150198312</v>
      </c>
      <c r="AJ839">
        <v>839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ROW(Source!A931)</f>
        <v>931</v>
      </c>
      <c r="B840">
        <v>150198341</v>
      </c>
      <c r="C840">
        <v>150198301</v>
      </c>
      <c r="D840">
        <v>147295996</v>
      </c>
      <c r="E840">
        <v>1</v>
      </c>
      <c r="F840">
        <v>1</v>
      </c>
      <c r="G840">
        <v>35</v>
      </c>
      <c r="H840">
        <v>3</v>
      </c>
      <c r="I840" t="s">
        <v>811</v>
      </c>
      <c r="J840" t="s">
        <v>812</v>
      </c>
      <c r="K840" t="s">
        <v>813</v>
      </c>
      <c r="L840">
        <v>1348</v>
      </c>
      <c r="N840">
        <v>1009</v>
      </c>
      <c r="O840" t="s">
        <v>737</v>
      </c>
      <c r="P840" t="s">
        <v>737</v>
      </c>
      <c r="Q840">
        <v>1000</v>
      </c>
      <c r="X840">
        <v>8.0000000000000004E-4</v>
      </c>
      <c r="Y840">
        <v>86653.52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</v>
      </c>
      <c r="AG840">
        <v>8.0000000000000004E-4</v>
      </c>
      <c r="AH840">
        <v>2</v>
      </c>
      <c r="AI840">
        <v>150198313</v>
      </c>
      <c r="AJ840">
        <v>840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ROW(Source!A931)</f>
        <v>931</v>
      </c>
      <c r="B841">
        <v>150198343</v>
      </c>
      <c r="C841">
        <v>150198301</v>
      </c>
      <c r="D841">
        <v>147286125</v>
      </c>
      <c r="E841">
        <v>35</v>
      </c>
      <c r="F841">
        <v>1</v>
      </c>
      <c r="G841">
        <v>35</v>
      </c>
      <c r="H841">
        <v>3</v>
      </c>
      <c r="I841" t="s">
        <v>814</v>
      </c>
      <c r="J841" t="s">
        <v>3</v>
      </c>
      <c r="K841" t="s">
        <v>816</v>
      </c>
      <c r="L841">
        <v>1348</v>
      </c>
      <c r="N841">
        <v>1009</v>
      </c>
      <c r="O841" t="s">
        <v>737</v>
      </c>
      <c r="P841" t="s">
        <v>737</v>
      </c>
      <c r="Q841">
        <v>1000</v>
      </c>
      <c r="X841">
        <v>2.4000000000000001E-4</v>
      </c>
      <c r="Y841">
        <v>99650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3</v>
      </c>
      <c r="AG841">
        <v>2.4000000000000001E-4</v>
      </c>
      <c r="AH841">
        <v>2</v>
      </c>
      <c r="AI841">
        <v>150198315</v>
      </c>
      <c r="AJ841">
        <v>841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ROW(Source!A931)</f>
        <v>931</v>
      </c>
      <c r="B842">
        <v>150198342</v>
      </c>
      <c r="C842">
        <v>150198301</v>
      </c>
      <c r="D842">
        <v>147303836</v>
      </c>
      <c r="E842">
        <v>1</v>
      </c>
      <c r="F842">
        <v>1</v>
      </c>
      <c r="G842">
        <v>35</v>
      </c>
      <c r="H842">
        <v>3</v>
      </c>
      <c r="I842" t="s">
        <v>817</v>
      </c>
      <c r="J842" t="s">
        <v>818</v>
      </c>
      <c r="K842" t="s">
        <v>819</v>
      </c>
      <c r="L842">
        <v>1348</v>
      </c>
      <c r="N842">
        <v>1009</v>
      </c>
      <c r="O842" t="s">
        <v>737</v>
      </c>
      <c r="P842" t="s">
        <v>737</v>
      </c>
      <c r="Q842">
        <v>1000</v>
      </c>
      <c r="X842">
        <v>8.9999999999999998E-4</v>
      </c>
      <c r="Y842">
        <v>101175.36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8.9999999999999998E-4</v>
      </c>
      <c r="AH842">
        <v>2</v>
      </c>
      <c r="AI842">
        <v>150198314</v>
      </c>
      <c r="AJ842">
        <v>842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ROW(Source!A1001)</f>
        <v>1001</v>
      </c>
      <c r="B843">
        <v>150198349</v>
      </c>
      <c r="C843">
        <v>150198345</v>
      </c>
      <c r="D843">
        <v>147282019</v>
      </c>
      <c r="E843">
        <v>35</v>
      </c>
      <c r="F843">
        <v>1</v>
      </c>
      <c r="G843">
        <v>35</v>
      </c>
      <c r="H843">
        <v>1</v>
      </c>
      <c r="I843" t="s">
        <v>727</v>
      </c>
      <c r="J843" t="s">
        <v>3</v>
      </c>
      <c r="K843" t="s">
        <v>728</v>
      </c>
      <c r="L843">
        <v>1191</v>
      </c>
      <c r="N843">
        <v>1013</v>
      </c>
      <c r="O843" t="s">
        <v>729</v>
      </c>
      <c r="P843" t="s">
        <v>729</v>
      </c>
      <c r="Q843">
        <v>1</v>
      </c>
      <c r="X843">
        <v>0.11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1</v>
      </c>
      <c r="AF843" t="s">
        <v>33</v>
      </c>
      <c r="AG843">
        <v>1.21</v>
      </c>
      <c r="AH843">
        <v>2</v>
      </c>
      <c r="AI843">
        <v>150198346</v>
      </c>
      <c r="AJ843">
        <v>843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ROW(Source!A1001)</f>
        <v>1001</v>
      </c>
      <c r="B844">
        <v>150198350</v>
      </c>
      <c r="C844">
        <v>150198345</v>
      </c>
      <c r="D844">
        <v>147297361</v>
      </c>
      <c r="E844">
        <v>1</v>
      </c>
      <c r="F844">
        <v>1</v>
      </c>
      <c r="G844">
        <v>35</v>
      </c>
      <c r="H844">
        <v>3</v>
      </c>
      <c r="I844" t="s">
        <v>748</v>
      </c>
      <c r="J844" t="s">
        <v>749</v>
      </c>
      <c r="K844" t="s">
        <v>750</v>
      </c>
      <c r="L844">
        <v>1327</v>
      </c>
      <c r="N844">
        <v>1005</v>
      </c>
      <c r="O844" t="s">
        <v>751</v>
      </c>
      <c r="P844" t="s">
        <v>751</v>
      </c>
      <c r="Q844">
        <v>1</v>
      </c>
      <c r="X844">
        <v>0.1</v>
      </c>
      <c r="Y844">
        <v>48.08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33</v>
      </c>
      <c r="AG844">
        <v>1.1000000000000001</v>
      </c>
      <c r="AH844">
        <v>2</v>
      </c>
      <c r="AI844">
        <v>150198347</v>
      </c>
      <c r="AJ844">
        <v>844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ROW(Source!A1001)</f>
        <v>1001</v>
      </c>
      <c r="B845">
        <v>150198351</v>
      </c>
      <c r="C845">
        <v>150198345</v>
      </c>
      <c r="D845">
        <v>147297367</v>
      </c>
      <c r="E845">
        <v>1</v>
      </c>
      <c r="F845">
        <v>1</v>
      </c>
      <c r="G845">
        <v>35</v>
      </c>
      <c r="H845">
        <v>3</v>
      </c>
      <c r="I845" t="s">
        <v>752</v>
      </c>
      <c r="J845" t="s">
        <v>753</v>
      </c>
      <c r="K845" t="s">
        <v>754</v>
      </c>
      <c r="L845">
        <v>1346</v>
      </c>
      <c r="N845">
        <v>1009</v>
      </c>
      <c r="O845" t="s">
        <v>741</v>
      </c>
      <c r="P845" t="s">
        <v>741</v>
      </c>
      <c r="Q845">
        <v>1</v>
      </c>
      <c r="X845">
        <v>0.05</v>
      </c>
      <c r="Y845">
        <v>29.29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33</v>
      </c>
      <c r="AG845">
        <v>0.55000000000000004</v>
      </c>
      <c r="AH845">
        <v>2</v>
      </c>
      <c r="AI845">
        <v>150198348</v>
      </c>
      <c r="AJ845">
        <v>845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ROW(Source!A1002)</f>
        <v>1002</v>
      </c>
      <c r="B846">
        <v>150198359</v>
      </c>
      <c r="C846">
        <v>150198353</v>
      </c>
      <c r="D846">
        <v>147282019</v>
      </c>
      <c r="E846">
        <v>35</v>
      </c>
      <c r="F846">
        <v>1</v>
      </c>
      <c r="G846">
        <v>35</v>
      </c>
      <c r="H846">
        <v>1</v>
      </c>
      <c r="I846" t="s">
        <v>727</v>
      </c>
      <c r="J846" t="s">
        <v>3</v>
      </c>
      <c r="K846" t="s">
        <v>728</v>
      </c>
      <c r="L846">
        <v>1191</v>
      </c>
      <c r="N846">
        <v>1013</v>
      </c>
      <c r="O846" t="s">
        <v>729</v>
      </c>
      <c r="P846" t="s">
        <v>729</v>
      </c>
      <c r="Q846">
        <v>1</v>
      </c>
      <c r="X846">
        <v>0.22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1</v>
      </c>
      <c r="AF846" t="s">
        <v>3</v>
      </c>
      <c r="AG846">
        <v>0.22</v>
      </c>
      <c r="AH846">
        <v>2</v>
      </c>
      <c r="AI846">
        <v>150198354</v>
      </c>
      <c r="AJ846">
        <v>846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ROW(Source!A1002)</f>
        <v>1002</v>
      </c>
      <c r="B847">
        <v>150198360</v>
      </c>
      <c r="C847">
        <v>150198353</v>
      </c>
      <c r="D847">
        <v>147297319</v>
      </c>
      <c r="E847">
        <v>1</v>
      </c>
      <c r="F847">
        <v>1</v>
      </c>
      <c r="G847">
        <v>35</v>
      </c>
      <c r="H847">
        <v>3</v>
      </c>
      <c r="I847" t="s">
        <v>738</v>
      </c>
      <c r="J847" t="s">
        <v>739</v>
      </c>
      <c r="K847" t="s">
        <v>740</v>
      </c>
      <c r="L847">
        <v>1346</v>
      </c>
      <c r="N847">
        <v>1009</v>
      </c>
      <c r="O847" t="s">
        <v>741</v>
      </c>
      <c r="P847" t="s">
        <v>741</v>
      </c>
      <c r="Q847">
        <v>1</v>
      </c>
      <c r="X847">
        <v>5.0000000000000001E-4</v>
      </c>
      <c r="Y847">
        <v>412.97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3</v>
      </c>
      <c r="AG847">
        <v>5.0000000000000001E-4</v>
      </c>
      <c r="AH847">
        <v>2</v>
      </c>
      <c r="AI847">
        <v>150198355</v>
      </c>
      <c r="AJ847">
        <v>847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ROW(Source!A1002)</f>
        <v>1002</v>
      </c>
      <c r="B848">
        <v>150198361</v>
      </c>
      <c r="C848">
        <v>150198353</v>
      </c>
      <c r="D848">
        <v>147297361</v>
      </c>
      <c r="E848">
        <v>1</v>
      </c>
      <c r="F848">
        <v>1</v>
      </c>
      <c r="G848">
        <v>35</v>
      </c>
      <c r="H848">
        <v>3</v>
      </c>
      <c r="I848" t="s">
        <v>748</v>
      </c>
      <c r="J848" t="s">
        <v>749</v>
      </c>
      <c r="K848" t="s">
        <v>750</v>
      </c>
      <c r="L848">
        <v>1327</v>
      </c>
      <c r="N848">
        <v>1005</v>
      </c>
      <c r="O848" t="s">
        <v>751</v>
      </c>
      <c r="P848" t="s">
        <v>751</v>
      </c>
      <c r="Q848">
        <v>1</v>
      </c>
      <c r="X848">
        <v>0.1</v>
      </c>
      <c r="Y848">
        <v>48.08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3</v>
      </c>
      <c r="AG848">
        <v>0.1</v>
      </c>
      <c r="AH848">
        <v>2</v>
      </c>
      <c r="AI848">
        <v>150198356</v>
      </c>
      <c r="AJ848">
        <v>848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ROW(Source!A1002)</f>
        <v>1002</v>
      </c>
      <c r="B849">
        <v>150198362</v>
      </c>
      <c r="C849">
        <v>150198353</v>
      </c>
      <c r="D849">
        <v>147297367</v>
      </c>
      <c r="E849">
        <v>1</v>
      </c>
      <c r="F849">
        <v>1</v>
      </c>
      <c r="G849">
        <v>35</v>
      </c>
      <c r="H849">
        <v>3</v>
      </c>
      <c r="I849" t="s">
        <v>752</v>
      </c>
      <c r="J849" t="s">
        <v>753</v>
      </c>
      <c r="K849" t="s">
        <v>754</v>
      </c>
      <c r="L849">
        <v>1346</v>
      </c>
      <c r="N849">
        <v>1009</v>
      </c>
      <c r="O849" t="s">
        <v>741</v>
      </c>
      <c r="P849" t="s">
        <v>741</v>
      </c>
      <c r="Q849">
        <v>1</v>
      </c>
      <c r="X849">
        <v>0.05</v>
      </c>
      <c r="Y849">
        <v>29.29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0.05</v>
      </c>
      <c r="AH849">
        <v>2</v>
      </c>
      <c r="AI849">
        <v>150198357</v>
      </c>
      <c r="AJ849">
        <v>849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ROW(Source!A1002)</f>
        <v>1002</v>
      </c>
      <c r="B850">
        <v>150198363</v>
      </c>
      <c r="C850">
        <v>150198353</v>
      </c>
      <c r="D850">
        <v>147297930</v>
      </c>
      <c r="E850">
        <v>1</v>
      </c>
      <c r="F850">
        <v>1</v>
      </c>
      <c r="G850">
        <v>35</v>
      </c>
      <c r="H850">
        <v>3</v>
      </c>
      <c r="I850" t="s">
        <v>762</v>
      </c>
      <c r="J850" t="s">
        <v>763</v>
      </c>
      <c r="K850" t="s">
        <v>764</v>
      </c>
      <c r="L850">
        <v>1327</v>
      </c>
      <c r="N850">
        <v>1005</v>
      </c>
      <c r="O850" t="s">
        <v>751</v>
      </c>
      <c r="P850" t="s">
        <v>751</v>
      </c>
      <c r="Q850">
        <v>1</v>
      </c>
      <c r="X850">
        <v>0.01</v>
      </c>
      <c r="Y850">
        <v>429.34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0.01</v>
      </c>
      <c r="AH850">
        <v>2</v>
      </c>
      <c r="AI850">
        <v>150198358</v>
      </c>
      <c r="AJ850">
        <v>850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ROW(Source!A1003)</f>
        <v>1003</v>
      </c>
      <c r="B851">
        <v>150198368</v>
      </c>
      <c r="C851">
        <v>150198364</v>
      </c>
      <c r="D851">
        <v>147282019</v>
      </c>
      <c r="E851">
        <v>35</v>
      </c>
      <c r="F851">
        <v>1</v>
      </c>
      <c r="G851">
        <v>35</v>
      </c>
      <c r="H851">
        <v>1</v>
      </c>
      <c r="I851" t="s">
        <v>727</v>
      </c>
      <c r="J851" t="s">
        <v>3</v>
      </c>
      <c r="K851" t="s">
        <v>728</v>
      </c>
      <c r="L851">
        <v>1191</v>
      </c>
      <c r="N851">
        <v>1013</v>
      </c>
      <c r="O851" t="s">
        <v>729</v>
      </c>
      <c r="P851" t="s">
        <v>729</v>
      </c>
      <c r="Q851">
        <v>1</v>
      </c>
      <c r="X851">
        <v>0.3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1</v>
      </c>
      <c r="AF851" t="s">
        <v>3</v>
      </c>
      <c r="AG851">
        <v>0.3</v>
      </c>
      <c r="AH851">
        <v>2</v>
      </c>
      <c r="AI851">
        <v>150198365</v>
      </c>
      <c r="AJ851">
        <v>851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ROW(Source!A1003)</f>
        <v>1003</v>
      </c>
      <c r="B852">
        <v>150198369</v>
      </c>
      <c r="C852">
        <v>150198364</v>
      </c>
      <c r="D852">
        <v>147297367</v>
      </c>
      <c r="E852">
        <v>1</v>
      </c>
      <c r="F852">
        <v>1</v>
      </c>
      <c r="G852">
        <v>35</v>
      </c>
      <c r="H852">
        <v>3</v>
      </c>
      <c r="I852" t="s">
        <v>752</v>
      </c>
      <c r="J852" t="s">
        <v>835</v>
      </c>
      <c r="K852" t="s">
        <v>754</v>
      </c>
      <c r="L852">
        <v>1346</v>
      </c>
      <c r="N852">
        <v>1009</v>
      </c>
      <c r="O852" t="s">
        <v>741</v>
      </c>
      <c r="P852" t="s">
        <v>741</v>
      </c>
      <c r="Q852">
        <v>1</v>
      </c>
      <c r="X852">
        <v>3.0000000000000001E-3</v>
      </c>
      <c r="Y852">
        <v>29.29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3.0000000000000001E-3</v>
      </c>
      <c r="AH852">
        <v>2</v>
      </c>
      <c r="AI852">
        <v>150198366</v>
      </c>
      <c r="AJ852">
        <v>852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ROW(Source!A1003)</f>
        <v>1003</v>
      </c>
      <c r="B853">
        <v>150198370</v>
      </c>
      <c r="C853">
        <v>150198364</v>
      </c>
      <c r="D853">
        <v>147295794</v>
      </c>
      <c r="E853">
        <v>1</v>
      </c>
      <c r="F853">
        <v>1</v>
      </c>
      <c r="G853">
        <v>35</v>
      </c>
      <c r="H853">
        <v>3</v>
      </c>
      <c r="I853" t="s">
        <v>755</v>
      </c>
      <c r="J853" t="s">
        <v>836</v>
      </c>
      <c r="K853" t="s">
        <v>757</v>
      </c>
      <c r="L853">
        <v>1296</v>
      </c>
      <c r="N853">
        <v>1002</v>
      </c>
      <c r="O853" t="s">
        <v>758</v>
      </c>
      <c r="P853" t="s">
        <v>758</v>
      </c>
      <c r="Q853">
        <v>1</v>
      </c>
      <c r="X853">
        <v>3.0000000000000001E-3</v>
      </c>
      <c r="Y853">
        <v>13856.59</v>
      </c>
      <c r="Z853">
        <v>0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3</v>
      </c>
      <c r="AG853">
        <v>3.0000000000000001E-3</v>
      </c>
      <c r="AH853">
        <v>2</v>
      </c>
      <c r="AI853">
        <v>150198367</v>
      </c>
      <c r="AJ853">
        <v>853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ROW(Source!A1004)</f>
        <v>1004</v>
      </c>
      <c r="B854">
        <v>150198380</v>
      </c>
      <c r="C854">
        <v>150198372</v>
      </c>
      <c r="D854">
        <v>147282019</v>
      </c>
      <c r="E854">
        <v>35</v>
      </c>
      <c r="F854">
        <v>1</v>
      </c>
      <c r="G854">
        <v>35</v>
      </c>
      <c r="H854">
        <v>1</v>
      </c>
      <c r="I854" t="s">
        <v>727</v>
      </c>
      <c r="J854" t="s">
        <v>3</v>
      </c>
      <c r="K854" t="s">
        <v>728</v>
      </c>
      <c r="L854">
        <v>1191</v>
      </c>
      <c r="N854">
        <v>1013</v>
      </c>
      <c r="O854" t="s">
        <v>729</v>
      </c>
      <c r="P854" t="s">
        <v>729</v>
      </c>
      <c r="Q854">
        <v>1</v>
      </c>
      <c r="X854">
        <v>0.18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1</v>
      </c>
      <c r="AF854" t="s">
        <v>22</v>
      </c>
      <c r="AG854">
        <v>0.126</v>
      </c>
      <c r="AH854">
        <v>2</v>
      </c>
      <c r="AI854">
        <v>150198373</v>
      </c>
      <c r="AJ854">
        <v>854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ROW(Source!A1004)</f>
        <v>1004</v>
      </c>
      <c r="B855">
        <v>150198381</v>
      </c>
      <c r="C855">
        <v>150198372</v>
      </c>
      <c r="D855">
        <v>147295400</v>
      </c>
      <c r="E855">
        <v>1</v>
      </c>
      <c r="F855">
        <v>1</v>
      </c>
      <c r="G855">
        <v>35</v>
      </c>
      <c r="H855">
        <v>2</v>
      </c>
      <c r="I855" t="s">
        <v>730</v>
      </c>
      <c r="J855" t="s">
        <v>829</v>
      </c>
      <c r="K855" t="s">
        <v>732</v>
      </c>
      <c r="L855">
        <v>1368</v>
      </c>
      <c r="N855">
        <v>1011</v>
      </c>
      <c r="O855" t="s">
        <v>733</v>
      </c>
      <c r="P855" t="s">
        <v>733</v>
      </c>
      <c r="Q855">
        <v>1</v>
      </c>
      <c r="X855">
        <v>0.02</v>
      </c>
      <c r="Y855">
        <v>0</v>
      </c>
      <c r="Z855">
        <v>789.86</v>
      </c>
      <c r="AA855">
        <v>515.51</v>
      </c>
      <c r="AB855">
        <v>0</v>
      </c>
      <c r="AC855">
        <v>0</v>
      </c>
      <c r="AD855">
        <v>1</v>
      </c>
      <c r="AE855">
        <v>0</v>
      </c>
      <c r="AF855" t="s">
        <v>22</v>
      </c>
      <c r="AG855">
        <v>1.3999999999999999E-2</v>
      </c>
      <c r="AH855">
        <v>2</v>
      </c>
      <c r="AI855">
        <v>150198374</v>
      </c>
      <c r="AJ855">
        <v>855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ROW(Source!A1004)</f>
        <v>1004</v>
      </c>
      <c r="B856">
        <v>150198382</v>
      </c>
      <c r="C856">
        <v>150198372</v>
      </c>
      <c r="D856">
        <v>75169356</v>
      </c>
      <c r="E856">
        <v>35</v>
      </c>
      <c r="F856">
        <v>1</v>
      </c>
      <c r="G856">
        <v>35</v>
      </c>
      <c r="H856">
        <v>3</v>
      </c>
      <c r="I856" t="s">
        <v>734</v>
      </c>
      <c r="J856" t="s">
        <v>3</v>
      </c>
      <c r="K856" t="s">
        <v>736</v>
      </c>
      <c r="L856">
        <v>1346</v>
      </c>
      <c r="N856">
        <v>1009</v>
      </c>
      <c r="O856" t="s">
        <v>741</v>
      </c>
      <c r="P856" t="s">
        <v>741</v>
      </c>
      <c r="Q856">
        <v>1</v>
      </c>
      <c r="X856">
        <v>2E-3</v>
      </c>
      <c r="Y856">
        <v>1945.2823800000001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21</v>
      </c>
      <c r="AG856">
        <v>2E-3</v>
      </c>
      <c r="AH856">
        <v>2</v>
      </c>
      <c r="AI856">
        <v>150198375</v>
      </c>
      <c r="AJ856">
        <v>856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ROW(Source!A1004)</f>
        <v>1004</v>
      </c>
      <c r="B857">
        <v>150198383</v>
      </c>
      <c r="C857">
        <v>150198372</v>
      </c>
      <c r="D857">
        <v>147297319</v>
      </c>
      <c r="E857">
        <v>1</v>
      </c>
      <c r="F857">
        <v>1</v>
      </c>
      <c r="G857">
        <v>35</v>
      </c>
      <c r="H857">
        <v>3</v>
      </c>
      <c r="I857" t="s">
        <v>738</v>
      </c>
      <c r="J857" t="s">
        <v>830</v>
      </c>
      <c r="K857" t="s">
        <v>740</v>
      </c>
      <c r="L857">
        <v>1346</v>
      </c>
      <c r="N857">
        <v>1009</v>
      </c>
      <c r="O857" t="s">
        <v>741</v>
      </c>
      <c r="P857" t="s">
        <v>741</v>
      </c>
      <c r="Q857">
        <v>1</v>
      </c>
      <c r="X857">
        <v>4.0000000000000001E-3</v>
      </c>
      <c r="Y857">
        <v>412.97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21</v>
      </c>
      <c r="AG857">
        <v>4.0000000000000001E-3</v>
      </c>
      <c r="AH857">
        <v>2</v>
      </c>
      <c r="AI857">
        <v>150198376</v>
      </c>
      <c r="AJ857">
        <v>857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ROW(Source!A1004)</f>
        <v>1004</v>
      </c>
      <c r="B858">
        <v>150198384</v>
      </c>
      <c r="C858">
        <v>150198372</v>
      </c>
      <c r="D858">
        <v>147297226</v>
      </c>
      <c r="E858">
        <v>1</v>
      </c>
      <c r="F858">
        <v>1</v>
      </c>
      <c r="G858">
        <v>35</v>
      </c>
      <c r="H858">
        <v>3</v>
      </c>
      <c r="I858" t="s">
        <v>742</v>
      </c>
      <c r="J858" t="s">
        <v>837</v>
      </c>
      <c r="K858" t="s">
        <v>744</v>
      </c>
      <c r="L858">
        <v>1346</v>
      </c>
      <c r="N858">
        <v>1009</v>
      </c>
      <c r="O858" t="s">
        <v>741</v>
      </c>
      <c r="P858" t="s">
        <v>741</v>
      </c>
      <c r="Q858">
        <v>1</v>
      </c>
      <c r="X858">
        <v>2E-3</v>
      </c>
      <c r="Y858">
        <v>271.95999999999998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21</v>
      </c>
      <c r="AG858">
        <v>2E-3</v>
      </c>
      <c r="AH858">
        <v>2</v>
      </c>
      <c r="AI858">
        <v>150198377</v>
      </c>
      <c r="AJ858">
        <v>858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ROW(Source!A1004)</f>
        <v>1004</v>
      </c>
      <c r="B859">
        <v>150198385</v>
      </c>
      <c r="C859">
        <v>150198372</v>
      </c>
      <c r="D859">
        <v>147297256</v>
      </c>
      <c r="E859">
        <v>1</v>
      </c>
      <c r="F859">
        <v>1</v>
      </c>
      <c r="G859">
        <v>35</v>
      </c>
      <c r="H859">
        <v>3</v>
      </c>
      <c r="I859" t="s">
        <v>745</v>
      </c>
      <c r="J859" t="s">
        <v>838</v>
      </c>
      <c r="K859" t="s">
        <v>747</v>
      </c>
      <c r="L859">
        <v>1346</v>
      </c>
      <c r="N859">
        <v>1009</v>
      </c>
      <c r="O859" t="s">
        <v>741</v>
      </c>
      <c r="P859" t="s">
        <v>741</v>
      </c>
      <c r="Q859">
        <v>1</v>
      </c>
      <c r="X859">
        <v>3.5000000000000001E-3</v>
      </c>
      <c r="Y859">
        <v>404.48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21</v>
      </c>
      <c r="AG859">
        <v>3.5000000000000001E-3</v>
      </c>
      <c r="AH859">
        <v>2</v>
      </c>
      <c r="AI859">
        <v>150198378</v>
      </c>
      <c r="AJ859">
        <v>859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ROW(Source!A1004)</f>
        <v>1004</v>
      </c>
      <c r="B860">
        <v>150198386</v>
      </c>
      <c r="C860">
        <v>150198372</v>
      </c>
      <c r="D860">
        <v>147297361</v>
      </c>
      <c r="E860">
        <v>1</v>
      </c>
      <c r="F860">
        <v>1</v>
      </c>
      <c r="G860">
        <v>35</v>
      </c>
      <c r="H860">
        <v>3</v>
      </c>
      <c r="I860" t="s">
        <v>748</v>
      </c>
      <c r="J860" t="s">
        <v>831</v>
      </c>
      <c r="K860" t="s">
        <v>750</v>
      </c>
      <c r="L860">
        <v>1327</v>
      </c>
      <c r="N860">
        <v>1005</v>
      </c>
      <c r="O860" t="s">
        <v>751</v>
      </c>
      <c r="P860" t="s">
        <v>751</v>
      </c>
      <c r="Q860">
        <v>1</v>
      </c>
      <c r="X860">
        <v>0.02</v>
      </c>
      <c r="Y860">
        <v>48.08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21</v>
      </c>
      <c r="AG860">
        <v>0.02</v>
      </c>
      <c r="AH860">
        <v>2</v>
      </c>
      <c r="AI860">
        <v>150198379</v>
      </c>
      <c r="AJ860">
        <v>860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ROW(Source!A1005)</f>
        <v>1005</v>
      </c>
      <c r="B861">
        <v>150198393</v>
      </c>
      <c r="C861">
        <v>150198388</v>
      </c>
      <c r="D861">
        <v>147282019</v>
      </c>
      <c r="E861">
        <v>35</v>
      </c>
      <c r="F861">
        <v>1</v>
      </c>
      <c r="G861">
        <v>35</v>
      </c>
      <c r="H861">
        <v>1</v>
      </c>
      <c r="I861" t="s">
        <v>727</v>
      </c>
      <c r="J861" t="s">
        <v>3</v>
      </c>
      <c r="K861" t="s">
        <v>728</v>
      </c>
      <c r="L861">
        <v>1191</v>
      </c>
      <c r="N861">
        <v>1013</v>
      </c>
      <c r="O861" t="s">
        <v>729</v>
      </c>
      <c r="P861" t="s">
        <v>729</v>
      </c>
      <c r="Q861">
        <v>1</v>
      </c>
      <c r="X861">
        <v>0.05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1</v>
      </c>
      <c r="AF861" t="s">
        <v>32</v>
      </c>
      <c r="AG861">
        <v>0.41250000000000009</v>
      </c>
      <c r="AH861">
        <v>2</v>
      </c>
      <c r="AI861">
        <v>150198389</v>
      </c>
      <c r="AJ861">
        <v>861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ROW(Source!A1005)</f>
        <v>1005</v>
      </c>
      <c r="B862">
        <v>150198394</v>
      </c>
      <c r="C862">
        <v>150198388</v>
      </c>
      <c r="D862">
        <v>147295400</v>
      </c>
      <c r="E862">
        <v>1</v>
      </c>
      <c r="F862">
        <v>1</v>
      </c>
      <c r="G862">
        <v>35</v>
      </c>
      <c r="H862">
        <v>2</v>
      </c>
      <c r="I862" t="s">
        <v>730</v>
      </c>
      <c r="J862" t="s">
        <v>829</v>
      </c>
      <c r="K862" t="s">
        <v>732</v>
      </c>
      <c r="L862">
        <v>1368</v>
      </c>
      <c r="N862">
        <v>1011</v>
      </c>
      <c r="O862" t="s">
        <v>733</v>
      </c>
      <c r="P862" t="s">
        <v>733</v>
      </c>
      <c r="Q862">
        <v>1</v>
      </c>
      <c r="X862">
        <v>0.01</v>
      </c>
      <c r="Y862">
        <v>0</v>
      </c>
      <c r="Z862">
        <v>789.86</v>
      </c>
      <c r="AA862">
        <v>515.51</v>
      </c>
      <c r="AB862">
        <v>0</v>
      </c>
      <c r="AC862">
        <v>0</v>
      </c>
      <c r="AD862">
        <v>1</v>
      </c>
      <c r="AE862">
        <v>0</v>
      </c>
      <c r="AF862" t="s">
        <v>32</v>
      </c>
      <c r="AG862">
        <v>8.249999999999999E-2</v>
      </c>
      <c r="AH862">
        <v>2</v>
      </c>
      <c r="AI862">
        <v>150198390</v>
      </c>
      <c r="AJ862">
        <v>862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ROW(Source!A1005)</f>
        <v>1005</v>
      </c>
      <c r="B863">
        <v>150198395</v>
      </c>
      <c r="C863">
        <v>150198388</v>
      </c>
      <c r="D863">
        <v>147297319</v>
      </c>
      <c r="E863">
        <v>1</v>
      </c>
      <c r="F863">
        <v>1</v>
      </c>
      <c r="G863">
        <v>35</v>
      </c>
      <c r="H863">
        <v>3</v>
      </c>
      <c r="I863" t="s">
        <v>738</v>
      </c>
      <c r="J863" t="s">
        <v>830</v>
      </c>
      <c r="K863" t="s">
        <v>740</v>
      </c>
      <c r="L863">
        <v>1346</v>
      </c>
      <c r="N863">
        <v>1009</v>
      </c>
      <c r="O863" t="s">
        <v>741</v>
      </c>
      <c r="P863" t="s">
        <v>741</v>
      </c>
      <c r="Q863">
        <v>1</v>
      </c>
      <c r="X863">
        <v>2E-3</v>
      </c>
      <c r="Y863">
        <v>412.97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31</v>
      </c>
      <c r="AG863">
        <v>2.1999999999999999E-2</v>
      </c>
      <c r="AH863">
        <v>2</v>
      </c>
      <c r="AI863">
        <v>150198391</v>
      </c>
      <c r="AJ863">
        <v>863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ROW(Source!A1005)</f>
        <v>1005</v>
      </c>
      <c r="B864">
        <v>150198396</v>
      </c>
      <c r="C864">
        <v>150198388</v>
      </c>
      <c r="D864">
        <v>147297361</v>
      </c>
      <c r="E864">
        <v>1</v>
      </c>
      <c r="F864">
        <v>1</v>
      </c>
      <c r="G864">
        <v>35</v>
      </c>
      <c r="H864">
        <v>3</v>
      </c>
      <c r="I864" t="s">
        <v>748</v>
      </c>
      <c r="J864" t="s">
        <v>831</v>
      </c>
      <c r="K864" t="s">
        <v>750</v>
      </c>
      <c r="L864">
        <v>1327</v>
      </c>
      <c r="N864">
        <v>1005</v>
      </c>
      <c r="O864" t="s">
        <v>751</v>
      </c>
      <c r="P864" t="s">
        <v>751</v>
      </c>
      <c r="Q864">
        <v>1</v>
      </c>
      <c r="X864">
        <v>0.02</v>
      </c>
      <c r="Y864">
        <v>48.08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31</v>
      </c>
      <c r="AG864">
        <v>0.22</v>
      </c>
      <c r="AH864">
        <v>2</v>
      </c>
      <c r="AI864">
        <v>150198392</v>
      </c>
      <c r="AJ864">
        <v>864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ROW(Source!A1006)</f>
        <v>1006</v>
      </c>
      <c r="B865">
        <v>150198403</v>
      </c>
      <c r="C865">
        <v>150198398</v>
      </c>
      <c r="D865">
        <v>147282019</v>
      </c>
      <c r="E865">
        <v>35</v>
      </c>
      <c r="F865">
        <v>1</v>
      </c>
      <c r="G865">
        <v>35</v>
      </c>
      <c r="H865">
        <v>1</v>
      </c>
      <c r="I865" t="s">
        <v>727</v>
      </c>
      <c r="J865" t="s">
        <v>3</v>
      </c>
      <c r="K865" t="s">
        <v>728</v>
      </c>
      <c r="L865">
        <v>1191</v>
      </c>
      <c r="N865">
        <v>1013</v>
      </c>
      <c r="O865" t="s">
        <v>729</v>
      </c>
      <c r="P865" t="s">
        <v>729</v>
      </c>
      <c r="Q865">
        <v>1</v>
      </c>
      <c r="X865">
        <v>0.33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1</v>
      </c>
      <c r="AF865" t="s">
        <v>22</v>
      </c>
      <c r="AG865">
        <v>0.23099999999999998</v>
      </c>
      <c r="AH865">
        <v>2</v>
      </c>
      <c r="AI865">
        <v>150198399</v>
      </c>
      <c r="AJ865">
        <v>865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ROW(Source!A1006)</f>
        <v>1006</v>
      </c>
      <c r="B866">
        <v>150198404</v>
      </c>
      <c r="C866">
        <v>150198398</v>
      </c>
      <c r="D866">
        <v>147295400</v>
      </c>
      <c r="E866">
        <v>1</v>
      </c>
      <c r="F866">
        <v>1</v>
      </c>
      <c r="G866">
        <v>35</v>
      </c>
      <c r="H866">
        <v>2</v>
      </c>
      <c r="I866" t="s">
        <v>730</v>
      </c>
      <c r="J866" t="s">
        <v>829</v>
      </c>
      <c r="K866" t="s">
        <v>732</v>
      </c>
      <c r="L866">
        <v>1368</v>
      </c>
      <c r="N866">
        <v>1011</v>
      </c>
      <c r="O866" t="s">
        <v>733</v>
      </c>
      <c r="P866" t="s">
        <v>733</v>
      </c>
      <c r="Q866">
        <v>1</v>
      </c>
      <c r="X866">
        <v>0.02</v>
      </c>
      <c r="Y866">
        <v>0</v>
      </c>
      <c r="Z866">
        <v>789.86</v>
      </c>
      <c r="AA866">
        <v>515.51</v>
      </c>
      <c r="AB866">
        <v>0</v>
      </c>
      <c r="AC866">
        <v>0</v>
      </c>
      <c r="AD866">
        <v>1</v>
      </c>
      <c r="AE866">
        <v>0</v>
      </c>
      <c r="AF866" t="s">
        <v>22</v>
      </c>
      <c r="AG866">
        <v>1.3999999999999999E-2</v>
      </c>
      <c r="AH866">
        <v>2</v>
      </c>
      <c r="AI866">
        <v>150198400</v>
      </c>
      <c r="AJ866">
        <v>866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ROW(Source!A1006)</f>
        <v>1006</v>
      </c>
      <c r="B867">
        <v>150198405</v>
      </c>
      <c r="C867">
        <v>150198398</v>
      </c>
      <c r="D867">
        <v>147297318</v>
      </c>
      <c r="E867">
        <v>1</v>
      </c>
      <c r="F867">
        <v>1</v>
      </c>
      <c r="G867">
        <v>35</v>
      </c>
      <c r="H867">
        <v>3</v>
      </c>
      <c r="I867" t="s">
        <v>759</v>
      </c>
      <c r="J867" t="s">
        <v>839</v>
      </c>
      <c r="K867" t="s">
        <v>761</v>
      </c>
      <c r="L867">
        <v>1346</v>
      </c>
      <c r="N867">
        <v>1009</v>
      </c>
      <c r="O867" t="s">
        <v>741</v>
      </c>
      <c r="P867" t="s">
        <v>741</v>
      </c>
      <c r="Q867">
        <v>1</v>
      </c>
      <c r="X867">
        <v>2.0000000000000002E-5</v>
      </c>
      <c r="Y867">
        <v>471.7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21</v>
      </c>
      <c r="AG867">
        <v>2.0000000000000002E-5</v>
      </c>
      <c r="AH867">
        <v>2</v>
      </c>
      <c r="AI867">
        <v>150198401</v>
      </c>
      <c r="AJ867">
        <v>867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ROW(Source!A1006)</f>
        <v>1006</v>
      </c>
      <c r="B868">
        <v>150198406</v>
      </c>
      <c r="C868">
        <v>150198398</v>
      </c>
      <c r="D868">
        <v>147297361</v>
      </c>
      <c r="E868">
        <v>1</v>
      </c>
      <c r="F868">
        <v>1</v>
      </c>
      <c r="G868">
        <v>35</v>
      </c>
      <c r="H868">
        <v>3</v>
      </c>
      <c r="I868" t="s">
        <v>748</v>
      </c>
      <c r="J868" t="s">
        <v>831</v>
      </c>
      <c r="K868" t="s">
        <v>750</v>
      </c>
      <c r="L868">
        <v>1327</v>
      </c>
      <c r="N868">
        <v>1005</v>
      </c>
      <c r="O868" t="s">
        <v>751</v>
      </c>
      <c r="P868" t="s">
        <v>751</v>
      </c>
      <c r="Q868">
        <v>1</v>
      </c>
      <c r="X868">
        <v>0.01</v>
      </c>
      <c r="Y868">
        <v>48.08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21</v>
      </c>
      <c r="AG868">
        <v>0.01</v>
      </c>
      <c r="AH868">
        <v>2</v>
      </c>
      <c r="AI868">
        <v>150198402</v>
      </c>
      <c r="AJ868">
        <v>868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ROW(Source!A1007)</f>
        <v>1007</v>
      </c>
      <c r="B869">
        <v>150198411</v>
      </c>
      <c r="C869">
        <v>150198408</v>
      </c>
      <c r="D869">
        <v>147282019</v>
      </c>
      <c r="E869">
        <v>35</v>
      </c>
      <c r="F869">
        <v>1</v>
      </c>
      <c r="G869">
        <v>35</v>
      </c>
      <c r="H869">
        <v>1</v>
      </c>
      <c r="I869" t="s">
        <v>727</v>
      </c>
      <c r="J869" t="s">
        <v>3</v>
      </c>
      <c r="K869" t="s">
        <v>728</v>
      </c>
      <c r="L869">
        <v>1191</v>
      </c>
      <c r="N869">
        <v>1013</v>
      </c>
      <c r="O869" t="s">
        <v>729</v>
      </c>
      <c r="P869" t="s">
        <v>729</v>
      </c>
      <c r="Q869">
        <v>1</v>
      </c>
      <c r="X869">
        <v>0.06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1</v>
      </c>
      <c r="AF869" t="s">
        <v>32</v>
      </c>
      <c r="AG869">
        <v>0.495</v>
      </c>
      <c r="AH869">
        <v>2</v>
      </c>
      <c r="AI869">
        <v>150198409</v>
      </c>
      <c r="AJ869">
        <v>869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ROW(Source!A1007)</f>
        <v>1007</v>
      </c>
      <c r="B870">
        <v>150198412</v>
      </c>
      <c r="C870">
        <v>150198408</v>
      </c>
      <c r="D870">
        <v>147295400</v>
      </c>
      <c r="E870">
        <v>1</v>
      </c>
      <c r="F870">
        <v>1</v>
      </c>
      <c r="G870">
        <v>35</v>
      </c>
      <c r="H870">
        <v>2</v>
      </c>
      <c r="I870" t="s">
        <v>730</v>
      </c>
      <c r="J870" t="s">
        <v>829</v>
      </c>
      <c r="K870" t="s">
        <v>732</v>
      </c>
      <c r="L870">
        <v>1368</v>
      </c>
      <c r="N870">
        <v>1011</v>
      </c>
      <c r="O870" t="s">
        <v>733</v>
      </c>
      <c r="P870" t="s">
        <v>733</v>
      </c>
      <c r="Q870">
        <v>1</v>
      </c>
      <c r="X870">
        <v>3.0000000000000001E-3</v>
      </c>
      <c r="Y870">
        <v>0</v>
      </c>
      <c r="Z870">
        <v>789.86</v>
      </c>
      <c r="AA870">
        <v>515.51</v>
      </c>
      <c r="AB870">
        <v>0</v>
      </c>
      <c r="AC870">
        <v>0</v>
      </c>
      <c r="AD870">
        <v>1</v>
      </c>
      <c r="AE870">
        <v>0</v>
      </c>
      <c r="AF870" t="s">
        <v>32</v>
      </c>
      <c r="AG870">
        <v>2.4750000000000001E-2</v>
      </c>
      <c r="AH870">
        <v>2</v>
      </c>
      <c r="AI870">
        <v>150198410</v>
      </c>
      <c r="AJ870">
        <v>870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ROW(Source!A1008)</f>
        <v>1008</v>
      </c>
      <c r="B871">
        <v>150198421</v>
      </c>
      <c r="C871">
        <v>150198413</v>
      </c>
      <c r="D871">
        <v>147282019</v>
      </c>
      <c r="E871">
        <v>35</v>
      </c>
      <c r="F871">
        <v>1</v>
      </c>
      <c r="G871">
        <v>35</v>
      </c>
      <c r="H871">
        <v>1</v>
      </c>
      <c r="I871" t="s">
        <v>727</v>
      </c>
      <c r="J871" t="s">
        <v>3</v>
      </c>
      <c r="K871" t="s">
        <v>728</v>
      </c>
      <c r="L871">
        <v>1191</v>
      </c>
      <c r="N871">
        <v>1013</v>
      </c>
      <c r="O871" t="s">
        <v>729</v>
      </c>
      <c r="P871" t="s">
        <v>729</v>
      </c>
      <c r="Q871">
        <v>1</v>
      </c>
      <c r="X871">
        <v>2.37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1</v>
      </c>
      <c r="AE871">
        <v>1</v>
      </c>
      <c r="AF871" t="s">
        <v>22</v>
      </c>
      <c r="AG871">
        <v>1.659</v>
      </c>
      <c r="AH871">
        <v>2</v>
      </c>
      <c r="AI871">
        <v>150198414</v>
      </c>
      <c r="AJ871">
        <v>871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ROW(Source!A1008)</f>
        <v>1008</v>
      </c>
      <c r="B872">
        <v>150198422</v>
      </c>
      <c r="C872">
        <v>150198413</v>
      </c>
      <c r="D872">
        <v>147295400</v>
      </c>
      <c r="E872">
        <v>1</v>
      </c>
      <c r="F872">
        <v>1</v>
      </c>
      <c r="G872">
        <v>35</v>
      </c>
      <c r="H872">
        <v>2</v>
      </c>
      <c r="I872" t="s">
        <v>730</v>
      </c>
      <c r="J872" t="s">
        <v>829</v>
      </c>
      <c r="K872" t="s">
        <v>732</v>
      </c>
      <c r="L872">
        <v>1368</v>
      </c>
      <c r="N872">
        <v>1011</v>
      </c>
      <c r="O872" t="s">
        <v>733</v>
      </c>
      <c r="P872" t="s">
        <v>733</v>
      </c>
      <c r="Q872">
        <v>1</v>
      </c>
      <c r="X872">
        <v>0.28000000000000003</v>
      </c>
      <c r="Y872">
        <v>0</v>
      </c>
      <c r="Z872">
        <v>789.86</v>
      </c>
      <c r="AA872">
        <v>515.51</v>
      </c>
      <c r="AB872">
        <v>0</v>
      </c>
      <c r="AC872">
        <v>0</v>
      </c>
      <c r="AD872">
        <v>1</v>
      </c>
      <c r="AE872">
        <v>0</v>
      </c>
      <c r="AF872" t="s">
        <v>22</v>
      </c>
      <c r="AG872">
        <v>0.19600000000000001</v>
      </c>
      <c r="AH872">
        <v>2</v>
      </c>
      <c r="AI872">
        <v>150198415</v>
      </c>
      <c r="AJ872">
        <v>872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ROW(Source!A1008)</f>
        <v>1008</v>
      </c>
      <c r="B873">
        <v>150198423</v>
      </c>
      <c r="C873">
        <v>150198413</v>
      </c>
      <c r="D873">
        <v>75169356</v>
      </c>
      <c r="E873">
        <v>35</v>
      </c>
      <c r="F873">
        <v>1</v>
      </c>
      <c r="G873">
        <v>35</v>
      </c>
      <c r="H873">
        <v>3</v>
      </c>
      <c r="I873" t="s">
        <v>734</v>
      </c>
      <c r="J873" t="s">
        <v>3</v>
      </c>
      <c r="K873" t="s">
        <v>736</v>
      </c>
      <c r="L873">
        <v>1346</v>
      </c>
      <c r="N873">
        <v>1009</v>
      </c>
      <c r="O873" t="s">
        <v>741</v>
      </c>
      <c r="P873" t="s">
        <v>741</v>
      </c>
      <c r="Q873">
        <v>1</v>
      </c>
      <c r="X873">
        <v>2E-3</v>
      </c>
      <c r="Y873">
        <v>1945.2823800000001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21</v>
      </c>
      <c r="AG873">
        <v>2E-3</v>
      </c>
      <c r="AH873">
        <v>2</v>
      </c>
      <c r="AI873">
        <v>150198416</v>
      </c>
      <c r="AJ873">
        <v>873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ROW(Source!A1008)</f>
        <v>1008</v>
      </c>
      <c r="B874">
        <v>150198424</v>
      </c>
      <c r="C874">
        <v>150198413</v>
      </c>
      <c r="D874">
        <v>147297319</v>
      </c>
      <c r="E874">
        <v>1</v>
      </c>
      <c r="F874">
        <v>1</v>
      </c>
      <c r="G874">
        <v>35</v>
      </c>
      <c r="H874">
        <v>3</v>
      </c>
      <c r="I874" t="s">
        <v>738</v>
      </c>
      <c r="J874" t="s">
        <v>830</v>
      </c>
      <c r="K874" t="s">
        <v>740</v>
      </c>
      <c r="L874">
        <v>1346</v>
      </c>
      <c r="N874">
        <v>1009</v>
      </c>
      <c r="O874" t="s">
        <v>741</v>
      </c>
      <c r="P874" t="s">
        <v>741</v>
      </c>
      <c r="Q874">
        <v>1</v>
      </c>
      <c r="X874">
        <v>4.0000000000000001E-3</v>
      </c>
      <c r="Y874">
        <v>412.97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21</v>
      </c>
      <c r="AG874">
        <v>4.0000000000000001E-3</v>
      </c>
      <c r="AH874">
        <v>2</v>
      </c>
      <c r="AI874">
        <v>150198417</v>
      </c>
      <c r="AJ874">
        <v>874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ROW(Source!A1008)</f>
        <v>1008</v>
      </c>
      <c r="B875">
        <v>150198425</v>
      </c>
      <c r="C875">
        <v>150198413</v>
      </c>
      <c r="D875">
        <v>147297226</v>
      </c>
      <c r="E875">
        <v>1</v>
      </c>
      <c r="F875">
        <v>1</v>
      </c>
      <c r="G875">
        <v>35</v>
      </c>
      <c r="H875">
        <v>3</v>
      </c>
      <c r="I875" t="s">
        <v>742</v>
      </c>
      <c r="J875" t="s">
        <v>837</v>
      </c>
      <c r="K875" t="s">
        <v>744</v>
      </c>
      <c r="L875">
        <v>1346</v>
      </c>
      <c r="N875">
        <v>1009</v>
      </c>
      <c r="O875" t="s">
        <v>741</v>
      </c>
      <c r="P875" t="s">
        <v>741</v>
      </c>
      <c r="Q875">
        <v>1</v>
      </c>
      <c r="X875">
        <v>2E-3</v>
      </c>
      <c r="Y875">
        <v>271.95999999999998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21</v>
      </c>
      <c r="AG875">
        <v>2E-3</v>
      </c>
      <c r="AH875">
        <v>2</v>
      </c>
      <c r="AI875">
        <v>150198418</v>
      </c>
      <c r="AJ875">
        <v>875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ROW(Source!A1008)</f>
        <v>1008</v>
      </c>
      <c r="B876">
        <v>150198426</v>
      </c>
      <c r="C876">
        <v>150198413</v>
      </c>
      <c r="D876">
        <v>147297256</v>
      </c>
      <c r="E876">
        <v>1</v>
      </c>
      <c r="F876">
        <v>1</v>
      </c>
      <c r="G876">
        <v>35</v>
      </c>
      <c r="H876">
        <v>3</v>
      </c>
      <c r="I876" t="s">
        <v>745</v>
      </c>
      <c r="J876" t="s">
        <v>838</v>
      </c>
      <c r="K876" t="s">
        <v>747</v>
      </c>
      <c r="L876">
        <v>1346</v>
      </c>
      <c r="N876">
        <v>1009</v>
      </c>
      <c r="O876" t="s">
        <v>741</v>
      </c>
      <c r="P876" t="s">
        <v>741</v>
      </c>
      <c r="Q876">
        <v>1</v>
      </c>
      <c r="X876">
        <v>3.5000000000000001E-3</v>
      </c>
      <c r="Y876">
        <v>404.48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21</v>
      </c>
      <c r="AG876">
        <v>3.5000000000000001E-3</v>
      </c>
      <c r="AH876">
        <v>2</v>
      </c>
      <c r="AI876">
        <v>150198419</v>
      </c>
      <c r="AJ876">
        <v>876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ROW(Source!A1008)</f>
        <v>1008</v>
      </c>
      <c r="B877">
        <v>150198427</v>
      </c>
      <c r="C877">
        <v>150198413</v>
      </c>
      <c r="D877">
        <v>147297361</v>
      </c>
      <c r="E877">
        <v>1</v>
      </c>
      <c r="F877">
        <v>1</v>
      </c>
      <c r="G877">
        <v>35</v>
      </c>
      <c r="H877">
        <v>3</v>
      </c>
      <c r="I877" t="s">
        <v>748</v>
      </c>
      <c r="J877" t="s">
        <v>831</v>
      </c>
      <c r="K877" t="s">
        <v>750</v>
      </c>
      <c r="L877">
        <v>1327</v>
      </c>
      <c r="N877">
        <v>1005</v>
      </c>
      <c r="O877" t="s">
        <v>751</v>
      </c>
      <c r="P877" t="s">
        <v>751</v>
      </c>
      <c r="Q877">
        <v>1</v>
      </c>
      <c r="X877">
        <v>0.02</v>
      </c>
      <c r="Y877">
        <v>48.08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21</v>
      </c>
      <c r="AG877">
        <v>0.02</v>
      </c>
      <c r="AH877">
        <v>2</v>
      </c>
      <c r="AI877">
        <v>150198420</v>
      </c>
      <c r="AJ877">
        <v>877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ROW(Source!A1009)</f>
        <v>1009</v>
      </c>
      <c r="B878">
        <v>150198433</v>
      </c>
      <c r="C878">
        <v>150198428</v>
      </c>
      <c r="D878">
        <v>147282019</v>
      </c>
      <c r="E878">
        <v>35</v>
      </c>
      <c r="F878">
        <v>1</v>
      </c>
      <c r="G878">
        <v>35</v>
      </c>
      <c r="H878">
        <v>1</v>
      </c>
      <c r="I878" t="s">
        <v>727</v>
      </c>
      <c r="J878" t="s">
        <v>3</v>
      </c>
      <c r="K878" t="s">
        <v>728</v>
      </c>
      <c r="L878">
        <v>1191</v>
      </c>
      <c r="N878">
        <v>1013</v>
      </c>
      <c r="O878" t="s">
        <v>729</v>
      </c>
      <c r="P878" t="s">
        <v>729</v>
      </c>
      <c r="Q878">
        <v>1</v>
      </c>
      <c r="X878">
        <v>0.08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1</v>
      </c>
      <c r="AF878" t="s">
        <v>32</v>
      </c>
      <c r="AG878">
        <v>0.65999999999999992</v>
      </c>
      <c r="AH878">
        <v>2</v>
      </c>
      <c r="AI878">
        <v>150198429</v>
      </c>
      <c r="AJ878">
        <v>878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ROW(Source!A1009)</f>
        <v>1009</v>
      </c>
      <c r="B879">
        <v>150198434</v>
      </c>
      <c r="C879">
        <v>150198428</v>
      </c>
      <c r="D879">
        <v>147295400</v>
      </c>
      <c r="E879">
        <v>1</v>
      </c>
      <c r="F879">
        <v>1</v>
      </c>
      <c r="G879">
        <v>35</v>
      </c>
      <c r="H879">
        <v>2</v>
      </c>
      <c r="I879" t="s">
        <v>730</v>
      </c>
      <c r="J879" t="s">
        <v>829</v>
      </c>
      <c r="K879" t="s">
        <v>732</v>
      </c>
      <c r="L879">
        <v>1368</v>
      </c>
      <c r="N879">
        <v>1011</v>
      </c>
      <c r="O879" t="s">
        <v>733</v>
      </c>
      <c r="P879" t="s">
        <v>733</v>
      </c>
      <c r="Q879">
        <v>1</v>
      </c>
      <c r="X879">
        <v>0.01</v>
      </c>
      <c r="Y879">
        <v>0</v>
      </c>
      <c r="Z879">
        <v>789.86</v>
      </c>
      <c r="AA879">
        <v>515.51</v>
      </c>
      <c r="AB879">
        <v>0</v>
      </c>
      <c r="AC879">
        <v>0</v>
      </c>
      <c r="AD879">
        <v>1</v>
      </c>
      <c r="AE879">
        <v>0</v>
      </c>
      <c r="AF879" t="s">
        <v>32</v>
      </c>
      <c r="AG879">
        <v>8.249999999999999E-2</v>
      </c>
      <c r="AH879">
        <v>2</v>
      </c>
      <c r="AI879">
        <v>150198430</v>
      </c>
      <c r="AJ879">
        <v>879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ROW(Source!A1009)</f>
        <v>1009</v>
      </c>
      <c r="B880">
        <v>150198435</v>
      </c>
      <c r="C880">
        <v>150198428</v>
      </c>
      <c r="D880">
        <v>147297319</v>
      </c>
      <c r="E880">
        <v>1</v>
      </c>
      <c r="F880">
        <v>1</v>
      </c>
      <c r="G880">
        <v>35</v>
      </c>
      <c r="H880">
        <v>3</v>
      </c>
      <c r="I880" t="s">
        <v>738</v>
      </c>
      <c r="J880" t="s">
        <v>830</v>
      </c>
      <c r="K880" t="s">
        <v>740</v>
      </c>
      <c r="L880">
        <v>1346</v>
      </c>
      <c r="N880">
        <v>1009</v>
      </c>
      <c r="O880" t="s">
        <v>741</v>
      </c>
      <c r="P880" t="s">
        <v>741</v>
      </c>
      <c r="Q880">
        <v>1</v>
      </c>
      <c r="X880">
        <v>2E-3</v>
      </c>
      <c r="Y880">
        <v>412.97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31</v>
      </c>
      <c r="AG880">
        <v>2.1999999999999999E-2</v>
      </c>
      <c r="AH880">
        <v>2</v>
      </c>
      <c r="AI880">
        <v>150198431</v>
      </c>
      <c r="AJ880">
        <v>880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ROW(Source!A1009)</f>
        <v>1009</v>
      </c>
      <c r="B881">
        <v>150198436</v>
      </c>
      <c r="C881">
        <v>150198428</v>
      </c>
      <c r="D881">
        <v>147297361</v>
      </c>
      <c r="E881">
        <v>1</v>
      </c>
      <c r="F881">
        <v>1</v>
      </c>
      <c r="G881">
        <v>35</v>
      </c>
      <c r="H881">
        <v>3</v>
      </c>
      <c r="I881" t="s">
        <v>748</v>
      </c>
      <c r="J881" t="s">
        <v>831</v>
      </c>
      <c r="K881" t="s">
        <v>750</v>
      </c>
      <c r="L881">
        <v>1327</v>
      </c>
      <c r="N881">
        <v>1005</v>
      </c>
      <c r="O881" t="s">
        <v>751</v>
      </c>
      <c r="P881" t="s">
        <v>751</v>
      </c>
      <c r="Q881">
        <v>1</v>
      </c>
      <c r="X881">
        <v>0.02</v>
      </c>
      <c r="Y881">
        <v>48.08</v>
      </c>
      <c r="Z881">
        <v>0</v>
      </c>
      <c r="AA881">
        <v>0</v>
      </c>
      <c r="AB881">
        <v>0</v>
      </c>
      <c r="AC881">
        <v>0</v>
      </c>
      <c r="AD881">
        <v>1</v>
      </c>
      <c r="AE881">
        <v>0</v>
      </c>
      <c r="AF881" t="s">
        <v>31</v>
      </c>
      <c r="AG881">
        <v>0.22</v>
      </c>
      <c r="AH881">
        <v>2</v>
      </c>
      <c r="AI881">
        <v>150198432</v>
      </c>
      <c r="AJ881">
        <v>881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ROW(Source!A1010)</f>
        <v>1010</v>
      </c>
      <c r="B882">
        <v>150198443</v>
      </c>
      <c r="C882">
        <v>150198438</v>
      </c>
      <c r="D882">
        <v>147282019</v>
      </c>
      <c r="E882">
        <v>35</v>
      </c>
      <c r="F882">
        <v>1</v>
      </c>
      <c r="G882">
        <v>35</v>
      </c>
      <c r="H882">
        <v>1</v>
      </c>
      <c r="I882" t="s">
        <v>727</v>
      </c>
      <c r="J882" t="s">
        <v>3</v>
      </c>
      <c r="K882" t="s">
        <v>728</v>
      </c>
      <c r="L882">
        <v>1191</v>
      </c>
      <c r="N882">
        <v>1013</v>
      </c>
      <c r="O882" t="s">
        <v>729</v>
      </c>
      <c r="P882" t="s">
        <v>729</v>
      </c>
      <c r="Q882">
        <v>1</v>
      </c>
      <c r="X882">
        <v>0.16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1</v>
      </c>
      <c r="AF882" t="s">
        <v>22</v>
      </c>
      <c r="AG882">
        <v>0.11199999999999999</v>
      </c>
      <c r="AH882">
        <v>2</v>
      </c>
      <c r="AI882">
        <v>150198439</v>
      </c>
      <c r="AJ882">
        <v>882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ROW(Source!A1010)</f>
        <v>1010</v>
      </c>
      <c r="B883">
        <v>150198444</v>
      </c>
      <c r="C883">
        <v>150198438</v>
      </c>
      <c r="D883">
        <v>147295400</v>
      </c>
      <c r="E883">
        <v>1</v>
      </c>
      <c r="F883">
        <v>1</v>
      </c>
      <c r="G883">
        <v>35</v>
      </c>
      <c r="H883">
        <v>2</v>
      </c>
      <c r="I883" t="s">
        <v>730</v>
      </c>
      <c r="J883" t="s">
        <v>829</v>
      </c>
      <c r="K883" t="s">
        <v>732</v>
      </c>
      <c r="L883">
        <v>1368</v>
      </c>
      <c r="N883">
        <v>1011</v>
      </c>
      <c r="O883" t="s">
        <v>733</v>
      </c>
      <c r="P883" t="s">
        <v>733</v>
      </c>
      <c r="Q883">
        <v>1</v>
      </c>
      <c r="X883">
        <v>0.02</v>
      </c>
      <c r="Y883">
        <v>0</v>
      </c>
      <c r="Z883">
        <v>789.86</v>
      </c>
      <c r="AA883">
        <v>515.51</v>
      </c>
      <c r="AB883">
        <v>0</v>
      </c>
      <c r="AC883">
        <v>0</v>
      </c>
      <c r="AD883">
        <v>1</v>
      </c>
      <c r="AE883">
        <v>0</v>
      </c>
      <c r="AF883" t="s">
        <v>22</v>
      </c>
      <c r="AG883">
        <v>1.3999999999999999E-2</v>
      </c>
      <c r="AH883">
        <v>2</v>
      </c>
      <c r="AI883">
        <v>150198440</v>
      </c>
      <c r="AJ883">
        <v>883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ROW(Source!A1010)</f>
        <v>1010</v>
      </c>
      <c r="B884">
        <v>150198445</v>
      </c>
      <c r="C884">
        <v>150198438</v>
      </c>
      <c r="D884">
        <v>147297319</v>
      </c>
      <c r="E884">
        <v>1</v>
      </c>
      <c r="F884">
        <v>1</v>
      </c>
      <c r="G884">
        <v>35</v>
      </c>
      <c r="H884">
        <v>3</v>
      </c>
      <c r="I884" t="s">
        <v>738</v>
      </c>
      <c r="J884" t="s">
        <v>830</v>
      </c>
      <c r="K884" t="s">
        <v>740</v>
      </c>
      <c r="L884">
        <v>1346</v>
      </c>
      <c r="N884">
        <v>1009</v>
      </c>
      <c r="O884" t="s">
        <v>741</v>
      </c>
      <c r="P884" t="s">
        <v>741</v>
      </c>
      <c r="Q884">
        <v>1</v>
      </c>
      <c r="X884">
        <v>2.0000000000000002E-5</v>
      </c>
      <c r="Y884">
        <v>412.97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21</v>
      </c>
      <c r="AG884">
        <v>2.0000000000000002E-5</v>
      </c>
      <c r="AH884">
        <v>2</v>
      </c>
      <c r="AI884">
        <v>150198441</v>
      </c>
      <c r="AJ884">
        <v>884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ROW(Source!A1010)</f>
        <v>1010</v>
      </c>
      <c r="B885">
        <v>150198446</v>
      </c>
      <c r="C885">
        <v>150198438</v>
      </c>
      <c r="D885">
        <v>147297361</v>
      </c>
      <c r="E885">
        <v>1</v>
      </c>
      <c r="F885">
        <v>1</v>
      </c>
      <c r="G885">
        <v>35</v>
      </c>
      <c r="H885">
        <v>3</v>
      </c>
      <c r="I885" t="s">
        <v>748</v>
      </c>
      <c r="J885" t="s">
        <v>831</v>
      </c>
      <c r="K885" t="s">
        <v>750</v>
      </c>
      <c r="L885">
        <v>1327</v>
      </c>
      <c r="N885">
        <v>1005</v>
      </c>
      <c r="O885" t="s">
        <v>751</v>
      </c>
      <c r="P885" t="s">
        <v>751</v>
      </c>
      <c r="Q885">
        <v>1</v>
      </c>
      <c r="X885">
        <v>0.01</v>
      </c>
      <c r="Y885">
        <v>48.08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21</v>
      </c>
      <c r="AG885">
        <v>0.01</v>
      </c>
      <c r="AH885">
        <v>2</v>
      </c>
      <c r="AI885">
        <v>150198442</v>
      </c>
      <c r="AJ885">
        <v>885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ROW(Source!A1011)</f>
        <v>1011</v>
      </c>
      <c r="B886">
        <v>150198453</v>
      </c>
      <c r="C886">
        <v>150198448</v>
      </c>
      <c r="D886">
        <v>147282019</v>
      </c>
      <c r="E886">
        <v>35</v>
      </c>
      <c r="F886">
        <v>1</v>
      </c>
      <c r="G886">
        <v>35</v>
      </c>
      <c r="H886">
        <v>1</v>
      </c>
      <c r="I886" t="s">
        <v>727</v>
      </c>
      <c r="J886" t="s">
        <v>3</v>
      </c>
      <c r="K886" t="s">
        <v>728</v>
      </c>
      <c r="L886">
        <v>1191</v>
      </c>
      <c r="N886">
        <v>1013</v>
      </c>
      <c r="O886" t="s">
        <v>729</v>
      </c>
      <c r="P886" t="s">
        <v>729</v>
      </c>
      <c r="Q886">
        <v>1</v>
      </c>
      <c r="X886">
        <v>0.04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1</v>
      </c>
      <c r="AF886" t="s">
        <v>32</v>
      </c>
      <c r="AG886">
        <v>0.32999999999999996</v>
      </c>
      <c r="AH886">
        <v>2</v>
      </c>
      <c r="AI886">
        <v>150198449</v>
      </c>
      <c r="AJ886">
        <v>886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ROW(Source!A1011)</f>
        <v>1011</v>
      </c>
      <c r="B887">
        <v>150198454</v>
      </c>
      <c r="C887">
        <v>150198448</v>
      </c>
      <c r="D887">
        <v>147295400</v>
      </c>
      <c r="E887">
        <v>1</v>
      </c>
      <c r="F887">
        <v>1</v>
      </c>
      <c r="G887">
        <v>35</v>
      </c>
      <c r="H887">
        <v>2</v>
      </c>
      <c r="I887" t="s">
        <v>730</v>
      </c>
      <c r="J887" t="s">
        <v>829</v>
      </c>
      <c r="K887" t="s">
        <v>732</v>
      </c>
      <c r="L887">
        <v>1368</v>
      </c>
      <c r="N887">
        <v>1011</v>
      </c>
      <c r="O887" t="s">
        <v>733</v>
      </c>
      <c r="P887" t="s">
        <v>733</v>
      </c>
      <c r="Q887">
        <v>1</v>
      </c>
      <c r="X887">
        <v>5.0000000000000001E-3</v>
      </c>
      <c r="Y887">
        <v>0</v>
      </c>
      <c r="Z887">
        <v>789.86</v>
      </c>
      <c r="AA887">
        <v>515.51</v>
      </c>
      <c r="AB887">
        <v>0</v>
      </c>
      <c r="AC887">
        <v>0</v>
      </c>
      <c r="AD887">
        <v>1</v>
      </c>
      <c r="AE887">
        <v>0</v>
      </c>
      <c r="AF887" t="s">
        <v>32</v>
      </c>
      <c r="AG887">
        <v>4.1249999999999995E-2</v>
      </c>
      <c r="AH887">
        <v>2</v>
      </c>
      <c r="AI887">
        <v>150198450</v>
      </c>
      <c r="AJ887">
        <v>887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ROW(Source!A1011)</f>
        <v>1011</v>
      </c>
      <c r="B888">
        <v>150198455</v>
      </c>
      <c r="C888">
        <v>150198448</v>
      </c>
      <c r="D888">
        <v>147297319</v>
      </c>
      <c r="E888">
        <v>1</v>
      </c>
      <c r="F888">
        <v>1</v>
      </c>
      <c r="G888">
        <v>35</v>
      </c>
      <c r="H888">
        <v>3</v>
      </c>
      <c r="I888" t="s">
        <v>738</v>
      </c>
      <c r="J888" t="s">
        <v>830</v>
      </c>
      <c r="K888" t="s">
        <v>740</v>
      </c>
      <c r="L888">
        <v>1346</v>
      </c>
      <c r="N888">
        <v>1009</v>
      </c>
      <c r="O888" t="s">
        <v>741</v>
      </c>
      <c r="P888" t="s">
        <v>741</v>
      </c>
      <c r="Q888">
        <v>1</v>
      </c>
      <c r="X888">
        <v>2.0000000000000002E-5</v>
      </c>
      <c r="Y888">
        <v>412.97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31</v>
      </c>
      <c r="AG888">
        <v>2.2000000000000001E-4</v>
      </c>
      <c r="AH888">
        <v>2</v>
      </c>
      <c r="AI888">
        <v>150198451</v>
      </c>
      <c r="AJ888">
        <v>888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ROW(Source!A1011)</f>
        <v>1011</v>
      </c>
      <c r="B889">
        <v>150198456</v>
      </c>
      <c r="C889">
        <v>150198448</v>
      </c>
      <c r="D889">
        <v>147297361</v>
      </c>
      <c r="E889">
        <v>1</v>
      </c>
      <c r="F889">
        <v>1</v>
      </c>
      <c r="G889">
        <v>35</v>
      </c>
      <c r="H889">
        <v>3</v>
      </c>
      <c r="I889" t="s">
        <v>748</v>
      </c>
      <c r="J889" t="s">
        <v>831</v>
      </c>
      <c r="K889" t="s">
        <v>750</v>
      </c>
      <c r="L889">
        <v>1327</v>
      </c>
      <c r="N889">
        <v>1005</v>
      </c>
      <c r="O889" t="s">
        <v>751</v>
      </c>
      <c r="P889" t="s">
        <v>751</v>
      </c>
      <c r="Q889">
        <v>1</v>
      </c>
      <c r="X889">
        <v>0.01</v>
      </c>
      <c r="Y889">
        <v>48.08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31</v>
      </c>
      <c r="AG889">
        <v>0.11</v>
      </c>
      <c r="AH889">
        <v>2</v>
      </c>
      <c r="AI889">
        <v>150198452</v>
      </c>
      <c r="AJ889">
        <v>889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ROW(Source!A1012)</f>
        <v>1012</v>
      </c>
      <c r="B890">
        <v>150198460</v>
      </c>
      <c r="C890">
        <v>150198457</v>
      </c>
      <c r="D890">
        <v>147282019</v>
      </c>
      <c r="E890">
        <v>35</v>
      </c>
      <c r="F890">
        <v>1</v>
      </c>
      <c r="G890">
        <v>35</v>
      </c>
      <c r="H890">
        <v>1</v>
      </c>
      <c r="I890" t="s">
        <v>727</v>
      </c>
      <c r="J890" t="s">
        <v>3</v>
      </c>
      <c r="K890" t="s">
        <v>728</v>
      </c>
      <c r="L890">
        <v>1191</v>
      </c>
      <c r="N890">
        <v>1013</v>
      </c>
      <c r="O890" t="s">
        <v>729</v>
      </c>
      <c r="P890" t="s">
        <v>729</v>
      </c>
      <c r="Q890">
        <v>1</v>
      </c>
      <c r="X890">
        <v>0.39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1</v>
      </c>
      <c r="AF890" t="s">
        <v>22</v>
      </c>
      <c r="AG890">
        <v>0.27299999999999996</v>
      </c>
      <c r="AH890">
        <v>2</v>
      </c>
      <c r="AI890">
        <v>150198458</v>
      </c>
      <c r="AJ890">
        <v>890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ROW(Source!A1012)</f>
        <v>1012</v>
      </c>
      <c r="B891">
        <v>150198461</v>
      </c>
      <c r="C891">
        <v>150198457</v>
      </c>
      <c r="D891">
        <v>147295400</v>
      </c>
      <c r="E891">
        <v>1</v>
      </c>
      <c r="F891">
        <v>1</v>
      </c>
      <c r="G891">
        <v>35</v>
      </c>
      <c r="H891">
        <v>2</v>
      </c>
      <c r="I891" t="s">
        <v>730</v>
      </c>
      <c r="J891" t="s">
        <v>829</v>
      </c>
      <c r="K891" t="s">
        <v>732</v>
      </c>
      <c r="L891">
        <v>1368</v>
      </c>
      <c r="N891">
        <v>1011</v>
      </c>
      <c r="O891" t="s">
        <v>733</v>
      </c>
      <c r="P891" t="s">
        <v>733</v>
      </c>
      <c r="Q891">
        <v>1</v>
      </c>
      <c r="X891">
        <v>0.02</v>
      </c>
      <c r="Y891">
        <v>0</v>
      </c>
      <c r="Z891">
        <v>789.86</v>
      </c>
      <c r="AA891">
        <v>515.51</v>
      </c>
      <c r="AB891">
        <v>0</v>
      </c>
      <c r="AC891">
        <v>0</v>
      </c>
      <c r="AD891">
        <v>1</v>
      </c>
      <c r="AE891">
        <v>0</v>
      </c>
      <c r="AF891" t="s">
        <v>22</v>
      </c>
      <c r="AG891">
        <v>1.3999999999999999E-2</v>
      </c>
      <c r="AH891">
        <v>2</v>
      </c>
      <c r="AI891">
        <v>150198459</v>
      </c>
      <c r="AJ891">
        <v>891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ROW(Source!A1013)</f>
        <v>1013</v>
      </c>
      <c r="B892">
        <v>150198465</v>
      </c>
      <c r="C892">
        <v>150198462</v>
      </c>
      <c r="D892">
        <v>147282019</v>
      </c>
      <c r="E892">
        <v>35</v>
      </c>
      <c r="F892">
        <v>1</v>
      </c>
      <c r="G892">
        <v>35</v>
      </c>
      <c r="H892">
        <v>1</v>
      </c>
      <c r="I892" t="s">
        <v>727</v>
      </c>
      <c r="J892" t="s">
        <v>3</v>
      </c>
      <c r="K892" t="s">
        <v>728</v>
      </c>
      <c r="L892">
        <v>1191</v>
      </c>
      <c r="N892">
        <v>1013</v>
      </c>
      <c r="O892" t="s">
        <v>729</v>
      </c>
      <c r="P892" t="s">
        <v>729</v>
      </c>
      <c r="Q892">
        <v>1</v>
      </c>
      <c r="X892">
        <v>0.06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1</v>
      </c>
      <c r="AF892" t="s">
        <v>67</v>
      </c>
      <c r="AG892">
        <v>4.4999999999999998E-2</v>
      </c>
      <c r="AH892">
        <v>2</v>
      </c>
      <c r="AI892">
        <v>150198463</v>
      </c>
      <c r="AJ892">
        <v>892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ROW(Source!A1013)</f>
        <v>1013</v>
      </c>
      <c r="B893">
        <v>150198466</v>
      </c>
      <c r="C893">
        <v>150198462</v>
      </c>
      <c r="D893">
        <v>147295400</v>
      </c>
      <c r="E893">
        <v>1</v>
      </c>
      <c r="F893">
        <v>1</v>
      </c>
      <c r="G893">
        <v>35</v>
      </c>
      <c r="H893">
        <v>2</v>
      </c>
      <c r="I893" t="s">
        <v>730</v>
      </c>
      <c r="J893" t="s">
        <v>829</v>
      </c>
      <c r="K893" t="s">
        <v>732</v>
      </c>
      <c r="L893">
        <v>1368</v>
      </c>
      <c r="N893">
        <v>1011</v>
      </c>
      <c r="O893" t="s">
        <v>733</v>
      </c>
      <c r="P893" t="s">
        <v>733</v>
      </c>
      <c r="Q893">
        <v>1</v>
      </c>
      <c r="X893">
        <v>3.0000000000000001E-3</v>
      </c>
      <c r="Y893">
        <v>0</v>
      </c>
      <c r="Z893">
        <v>789.86</v>
      </c>
      <c r="AA893">
        <v>515.51</v>
      </c>
      <c r="AB893">
        <v>0</v>
      </c>
      <c r="AC893">
        <v>0</v>
      </c>
      <c r="AD893">
        <v>1</v>
      </c>
      <c r="AE893">
        <v>0</v>
      </c>
      <c r="AF893" t="s">
        <v>67</v>
      </c>
      <c r="AG893">
        <v>2.2500000000000003E-3</v>
      </c>
      <c r="AH893">
        <v>2</v>
      </c>
      <c r="AI893">
        <v>150198464</v>
      </c>
      <c r="AJ893">
        <v>893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ROW(Source!A1014)</f>
        <v>1014</v>
      </c>
      <c r="B894">
        <v>150262447</v>
      </c>
      <c r="C894">
        <v>150262444</v>
      </c>
      <c r="D894">
        <v>147282019</v>
      </c>
      <c r="E894">
        <v>35</v>
      </c>
      <c r="F894">
        <v>1</v>
      </c>
      <c r="G894">
        <v>35</v>
      </c>
      <c r="H894">
        <v>1</v>
      </c>
      <c r="I894" t="s">
        <v>727</v>
      </c>
      <c r="J894" t="s">
        <v>3</v>
      </c>
      <c r="K894" t="s">
        <v>728</v>
      </c>
      <c r="L894">
        <v>1191</v>
      </c>
      <c r="N894">
        <v>1013</v>
      </c>
      <c r="O894" t="s">
        <v>729</v>
      </c>
      <c r="P894" t="s">
        <v>729</v>
      </c>
      <c r="Q894">
        <v>1</v>
      </c>
      <c r="X894">
        <v>0.16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1</v>
      </c>
      <c r="AF894" t="s">
        <v>3</v>
      </c>
      <c r="AG894">
        <v>0.16</v>
      </c>
      <c r="AH894">
        <v>2</v>
      </c>
      <c r="AI894">
        <v>150262445</v>
      </c>
      <c r="AJ894">
        <v>894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ROW(Source!A1014)</f>
        <v>1014</v>
      </c>
      <c r="B895">
        <v>150262448</v>
      </c>
      <c r="C895">
        <v>150262444</v>
      </c>
      <c r="D895">
        <v>147297367</v>
      </c>
      <c r="E895">
        <v>1</v>
      </c>
      <c r="F895">
        <v>1</v>
      </c>
      <c r="G895">
        <v>35</v>
      </c>
      <c r="H895">
        <v>3</v>
      </c>
      <c r="I895" t="s">
        <v>752</v>
      </c>
      <c r="J895" t="s">
        <v>753</v>
      </c>
      <c r="K895" t="s">
        <v>754</v>
      </c>
      <c r="L895">
        <v>1346</v>
      </c>
      <c r="N895">
        <v>1009</v>
      </c>
      <c r="O895" t="s">
        <v>741</v>
      </c>
      <c r="P895" t="s">
        <v>741</v>
      </c>
      <c r="Q895">
        <v>1</v>
      </c>
      <c r="X895">
        <v>2E-3</v>
      </c>
      <c r="Y895">
        <v>29.29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3</v>
      </c>
      <c r="AG895">
        <v>2E-3</v>
      </c>
      <c r="AH895">
        <v>2</v>
      </c>
      <c r="AI895">
        <v>150262446</v>
      </c>
      <c r="AJ895">
        <v>895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ROW(Source!A1015)</f>
        <v>1015</v>
      </c>
      <c r="B896">
        <v>150262451</v>
      </c>
      <c r="C896">
        <v>150262449</v>
      </c>
      <c r="D896">
        <v>147282019</v>
      </c>
      <c r="E896">
        <v>35</v>
      </c>
      <c r="F896">
        <v>1</v>
      </c>
      <c r="G896">
        <v>35</v>
      </c>
      <c r="H896">
        <v>1</v>
      </c>
      <c r="I896" t="s">
        <v>727</v>
      </c>
      <c r="J896" t="s">
        <v>3</v>
      </c>
      <c r="K896" t="s">
        <v>728</v>
      </c>
      <c r="L896">
        <v>1191</v>
      </c>
      <c r="N896">
        <v>1013</v>
      </c>
      <c r="O896" t="s">
        <v>729</v>
      </c>
      <c r="P896" t="s">
        <v>729</v>
      </c>
      <c r="Q896">
        <v>1</v>
      </c>
      <c r="X896">
        <v>0.22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1</v>
      </c>
      <c r="AF896" t="s">
        <v>3</v>
      </c>
      <c r="AG896">
        <v>0.22</v>
      </c>
      <c r="AH896">
        <v>2</v>
      </c>
      <c r="AI896">
        <v>150262450</v>
      </c>
      <c r="AJ896">
        <v>896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ROW(Source!A1016)</f>
        <v>1016</v>
      </c>
      <c r="B897">
        <v>150262458</v>
      </c>
      <c r="C897">
        <v>150262452</v>
      </c>
      <c r="D897">
        <v>147282019</v>
      </c>
      <c r="E897">
        <v>35</v>
      </c>
      <c r="F897">
        <v>1</v>
      </c>
      <c r="G897">
        <v>35</v>
      </c>
      <c r="H897">
        <v>1</v>
      </c>
      <c r="I897" t="s">
        <v>727</v>
      </c>
      <c r="J897" t="s">
        <v>3</v>
      </c>
      <c r="K897" t="s">
        <v>728</v>
      </c>
      <c r="L897">
        <v>1191</v>
      </c>
      <c r="N897">
        <v>1013</v>
      </c>
      <c r="O897" t="s">
        <v>729</v>
      </c>
      <c r="P897" t="s">
        <v>729</v>
      </c>
      <c r="Q897">
        <v>1</v>
      </c>
      <c r="X897">
        <v>0.44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1</v>
      </c>
      <c r="AF897" t="s">
        <v>3</v>
      </c>
      <c r="AG897">
        <v>0.44</v>
      </c>
      <c r="AH897">
        <v>2</v>
      </c>
      <c r="AI897">
        <v>150262453</v>
      </c>
      <c r="AJ897">
        <v>897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ROW(Source!A1016)</f>
        <v>1016</v>
      </c>
      <c r="B898">
        <v>150262459</v>
      </c>
      <c r="C898">
        <v>150262452</v>
      </c>
      <c r="D898">
        <v>147297318</v>
      </c>
      <c r="E898">
        <v>1</v>
      </c>
      <c r="F898">
        <v>1</v>
      </c>
      <c r="G898">
        <v>35</v>
      </c>
      <c r="H898">
        <v>3</v>
      </c>
      <c r="I898" t="s">
        <v>759</v>
      </c>
      <c r="J898" t="s">
        <v>760</v>
      </c>
      <c r="K898" t="s">
        <v>761</v>
      </c>
      <c r="L898">
        <v>1346</v>
      </c>
      <c r="N898">
        <v>1009</v>
      </c>
      <c r="O898" t="s">
        <v>741</v>
      </c>
      <c r="P898" t="s">
        <v>741</v>
      </c>
      <c r="Q898">
        <v>1</v>
      </c>
      <c r="X898">
        <v>1E-3</v>
      </c>
      <c r="Y898">
        <v>471.7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1E-3</v>
      </c>
      <c r="AH898">
        <v>2</v>
      </c>
      <c r="AI898">
        <v>150262454</v>
      </c>
      <c r="AJ898">
        <v>898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ROW(Source!A1016)</f>
        <v>1016</v>
      </c>
      <c r="B899">
        <v>150262460</v>
      </c>
      <c r="C899">
        <v>150262452</v>
      </c>
      <c r="D899">
        <v>147297361</v>
      </c>
      <c r="E899">
        <v>1</v>
      </c>
      <c r="F899">
        <v>1</v>
      </c>
      <c r="G899">
        <v>35</v>
      </c>
      <c r="H899">
        <v>3</v>
      </c>
      <c r="I899" t="s">
        <v>748</v>
      </c>
      <c r="J899" t="s">
        <v>749</v>
      </c>
      <c r="K899" t="s">
        <v>750</v>
      </c>
      <c r="L899">
        <v>1327</v>
      </c>
      <c r="N899">
        <v>1005</v>
      </c>
      <c r="O899" t="s">
        <v>751</v>
      </c>
      <c r="P899" t="s">
        <v>751</v>
      </c>
      <c r="Q899">
        <v>1</v>
      </c>
      <c r="X899">
        <v>2E-3</v>
      </c>
      <c r="Y899">
        <v>48.08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3</v>
      </c>
      <c r="AG899">
        <v>2E-3</v>
      </c>
      <c r="AH899">
        <v>2</v>
      </c>
      <c r="AI899">
        <v>150262455</v>
      </c>
      <c r="AJ899">
        <v>899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ROW(Source!A1016)</f>
        <v>1016</v>
      </c>
      <c r="B900">
        <v>150262461</v>
      </c>
      <c r="C900">
        <v>150262452</v>
      </c>
      <c r="D900">
        <v>147297362</v>
      </c>
      <c r="E900">
        <v>1</v>
      </c>
      <c r="F900">
        <v>1</v>
      </c>
      <c r="G900">
        <v>35</v>
      </c>
      <c r="H900">
        <v>3</v>
      </c>
      <c r="I900" t="s">
        <v>820</v>
      </c>
      <c r="J900" t="s">
        <v>821</v>
      </c>
      <c r="K900" t="s">
        <v>822</v>
      </c>
      <c r="L900">
        <v>1346</v>
      </c>
      <c r="N900">
        <v>1009</v>
      </c>
      <c r="O900" t="s">
        <v>741</v>
      </c>
      <c r="P900" t="s">
        <v>741</v>
      </c>
      <c r="Q900">
        <v>1</v>
      </c>
      <c r="X900">
        <v>1E-3</v>
      </c>
      <c r="Y900">
        <v>430.29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1E-3</v>
      </c>
      <c r="AH900">
        <v>2</v>
      </c>
      <c r="AI900">
        <v>150262456</v>
      </c>
      <c r="AJ900">
        <v>900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ROW(Source!A1016)</f>
        <v>1016</v>
      </c>
      <c r="B901">
        <v>150262462</v>
      </c>
      <c r="C901">
        <v>150262452</v>
      </c>
      <c r="D901">
        <v>147306103</v>
      </c>
      <c r="E901">
        <v>1</v>
      </c>
      <c r="F901">
        <v>1</v>
      </c>
      <c r="G901">
        <v>35</v>
      </c>
      <c r="H901">
        <v>3</v>
      </c>
      <c r="I901" t="s">
        <v>823</v>
      </c>
      <c r="J901" t="s">
        <v>824</v>
      </c>
      <c r="K901" t="s">
        <v>825</v>
      </c>
      <c r="L901">
        <v>1296</v>
      </c>
      <c r="N901">
        <v>1002</v>
      </c>
      <c r="O901" t="s">
        <v>758</v>
      </c>
      <c r="P901" t="s">
        <v>758</v>
      </c>
      <c r="Q901">
        <v>1</v>
      </c>
      <c r="X901">
        <v>1E-3</v>
      </c>
      <c r="Y901">
        <v>2040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1E-3</v>
      </c>
      <c r="AH901">
        <v>2</v>
      </c>
      <c r="AI901">
        <v>150262457</v>
      </c>
      <c r="AJ901">
        <v>901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ROW(Source!A1017)</f>
        <v>1017</v>
      </c>
      <c r="B902">
        <v>150198472</v>
      </c>
      <c r="C902">
        <v>150198467</v>
      </c>
      <c r="D902">
        <v>147282019</v>
      </c>
      <c r="E902">
        <v>35</v>
      </c>
      <c r="F902">
        <v>1</v>
      </c>
      <c r="G902">
        <v>35</v>
      </c>
      <c r="H902">
        <v>1</v>
      </c>
      <c r="I902" t="s">
        <v>727</v>
      </c>
      <c r="J902" t="s">
        <v>3</v>
      </c>
      <c r="K902" t="s">
        <v>728</v>
      </c>
      <c r="L902">
        <v>1191</v>
      </c>
      <c r="N902">
        <v>1013</v>
      </c>
      <c r="O902" t="s">
        <v>729</v>
      </c>
      <c r="P902" t="s">
        <v>729</v>
      </c>
      <c r="Q902">
        <v>1</v>
      </c>
      <c r="X902">
        <v>0.46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1</v>
      </c>
      <c r="AF902" t="s">
        <v>22</v>
      </c>
      <c r="AG902">
        <v>0.32200000000000001</v>
      </c>
      <c r="AH902">
        <v>2</v>
      </c>
      <c r="AI902">
        <v>150198468</v>
      </c>
      <c r="AJ902">
        <v>902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ROW(Source!A1017)</f>
        <v>1017</v>
      </c>
      <c r="B903">
        <v>150198473</v>
      </c>
      <c r="C903">
        <v>150198467</v>
      </c>
      <c r="D903">
        <v>147295400</v>
      </c>
      <c r="E903">
        <v>1</v>
      </c>
      <c r="F903">
        <v>1</v>
      </c>
      <c r="G903">
        <v>35</v>
      </c>
      <c r="H903">
        <v>2</v>
      </c>
      <c r="I903" t="s">
        <v>730</v>
      </c>
      <c r="J903" t="s">
        <v>829</v>
      </c>
      <c r="K903" t="s">
        <v>732</v>
      </c>
      <c r="L903">
        <v>1368</v>
      </c>
      <c r="N903">
        <v>1011</v>
      </c>
      <c r="O903" t="s">
        <v>733</v>
      </c>
      <c r="P903" t="s">
        <v>733</v>
      </c>
      <c r="Q903">
        <v>1</v>
      </c>
      <c r="X903">
        <v>0.02</v>
      </c>
      <c r="Y903">
        <v>0</v>
      </c>
      <c r="Z903">
        <v>789.86</v>
      </c>
      <c r="AA903">
        <v>515.51</v>
      </c>
      <c r="AB903">
        <v>0</v>
      </c>
      <c r="AC903">
        <v>0</v>
      </c>
      <c r="AD903">
        <v>1</v>
      </c>
      <c r="AE903">
        <v>0</v>
      </c>
      <c r="AF903" t="s">
        <v>22</v>
      </c>
      <c r="AG903">
        <v>1.3999999999999999E-2</v>
      </c>
      <c r="AH903">
        <v>2</v>
      </c>
      <c r="AI903">
        <v>150198469</v>
      </c>
      <c r="AJ903">
        <v>903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ROW(Source!A1017)</f>
        <v>1017</v>
      </c>
      <c r="B904">
        <v>150198474</v>
      </c>
      <c r="C904">
        <v>150198467</v>
      </c>
      <c r="D904">
        <v>147297318</v>
      </c>
      <c r="E904">
        <v>1</v>
      </c>
      <c r="F904">
        <v>1</v>
      </c>
      <c r="G904">
        <v>35</v>
      </c>
      <c r="H904">
        <v>3</v>
      </c>
      <c r="I904" t="s">
        <v>759</v>
      </c>
      <c r="J904" t="s">
        <v>839</v>
      </c>
      <c r="K904" t="s">
        <v>761</v>
      </c>
      <c r="L904">
        <v>1346</v>
      </c>
      <c r="N904">
        <v>1009</v>
      </c>
      <c r="O904" t="s">
        <v>741</v>
      </c>
      <c r="P904" t="s">
        <v>741</v>
      </c>
      <c r="Q904">
        <v>1</v>
      </c>
      <c r="X904">
        <v>2.0000000000000002E-5</v>
      </c>
      <c r="Y904">
        <v>471.7</v>
      </c>
      <c r="Z904">
        <v>0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21</v>
      </c>
      <c r="AG904">
        <v>2.0000000000000002E-5</v>
      </c>
      <c r="AH904">
        <v>2</v>
      </c>
      <c r="AI904">
        <v>150198470</v>
      </c>
      <c r="AJ904">
        <v>904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ROW(Source!A1017)</f>
        <v>1017</v>
      </c>
      <c r="B905">
        <v>150198475</v>
      </c>
      <c r="C905">
        <v>150198467</v>
      </c>
      <c r="D905">
        <v>147297361</v>
      </c>
      <c r="E905">
        <v>1</v>
      </c>
      <c r="F905">
        <v>1</v>
      </c>
      <c r="G905">
        <v>35</v>
      </c>
      <c r="H905">
        <v>3</v>
      </c>
      <c r="I905" t="s">
        <v>748</v>
      </c>
      <c r="J905" t="s">
        <v>831</v>
      </c>
      <c r="K905" t="s">
        <v>750</v>
      </c>
      <c r="L905">
        <v>1327</v>
      </c>
      <c r="N905">
        <v>1005</v>
      </c>
      <c r="O905" t="s">
        <v>751</v>
      </c>
      <c r="P905" t="s">
        <v>751</v>
      </c>
      <c r="Q905">
        <v>1</v>
      </c>
      <c r="X905">
        <v>0.01</v>
      </c>
      <c r="Y905">
        <v>48.08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21</v>
      </c>
      <c r="AG905">
        <v>0.01</v>
      </c>
      <c r="AH905">
        <v>2</v>
      </c>
      <c r="AI905">
        <v>150198471</v>
      </c>
      <c r="AJ905">
        <v>905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ROW(Source!A1018)</f>
        <v>1018</v>
      </c>
      <c r="B906">
        <v>150198479</v>
      </c>
      <c r="C906">
        <v>150198476</v>
      </c>
      <c r="D906">
        <v>147282019</v>
      </c>
      <c r="E906">
        <v>35</v>
      </c>
      <c r="F906">
        <v>1</v>
      </c>
      <c r="G906">
        <v>35</v>
      </c>
      <c r="H906">
        <v>1</v>
      </c>
      <c r="I906" t="s">
        <v>727</v>
      </c>
      <c r="J906" t="s">
        <v>3</v>
      </c>
      <c r="K906" t="s">
        <v>728</v>
      </c>
      <c r="L906">
        <v>1191</v>
      </c>
      <c r="N906">
        <v>1013</v>
      </c>
      <c r="O906" t="s">
        <v>729</v>
      </c>
      <c r="P906" t="s">
        <v>729</v>
      </c>
      <c r="Q906">
        <v>1</v>
      </c>
      <c r="X906">
        <v>0.06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1</v>
      </c>
      <c r="AF906" t="s">
        <v>67</v>
      </c>
      <c r="AG906">
        <v>4.4999999999999998E-2</v>
      </c>
      <c r="AH906">
        <v>2</v>
      </c>
      <c r="AI906">
        <v>150198477</v>
      </c>
      <c r="AJ906">
        <v>906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ROW(Source!A1018)</f>
        <v>1018</v>
      </c>
      <c r="B907">
        <v>150198480</v>
      </c>
      <c r="C907">
        <v>150198476</v>
      </c>
      <c r="D907">
        <v>147295400</v>
      </c>
      <c r="E907">
        <v>1</v>
      </c>
      <c r="F907">
        <v>1</v>
      </c>
      <c r="G907">
        <v>35</v>
      </c>
      <c r="H907">
        <v>2</v>
      </c>
      <c r="I907" t="s">
        <v>730</v>
      </c>
      <c r="J907" t="s">
        <v>829</v>
      </c>
      <c r="K907" t="s">
        <v>732</v>
      </c>
      <c r="L907">
        <v>1368</v>
      </c>
      <c r="N907">
        <v>1011</v>
      </c>
      <c r="O907" t="s">
        <v>733</v>
      </c>
      <c r="P907" t="s">
        <v>733</v>
      </c>
      <c r="Q907">
        <v>1</v>
      </c>
      <c r="X907">
        <v>3.0000000000000001E-3</v>
      </c>
      <c r="Y907">
        <v>0</v>
      </c>
      <c r="Z907">
        <v>789.86</v>
      </c>
      <c r="AA907">
        <v>515.51</v>
      </c>
      <c r="AB907">
        <v>0</v>
      </c>
      <c r="AC907">
        <v>0</v>
      </c>
      <c r="AD907">
        <v>1</v>
      </c>
      <c r="AE907">
        <v>0</v>
      </c>
      <c r="AF907" t="s">
        <v>67</v>
      </c>
      <c r="AG907">
        <v>2.2500000000000003E-3</v>
      </c>
      <c r="AH907">
        <v>2</v>
      </c>
      <c r="AI907">
        <v>150198478</v>
      </c>
      <c r="AJ907">
        <v>907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ROW(Source!A1019)</f>
        <v>1019</v>
      </c>
      <c r="B908">
        <v>150198487</v>
      </c>
      <c r="C908">
        <v>150198482</v>
      </c>
      <c r="D908">
        <v>147282019</v>
      </c>
      <c r="E908">
        <v>35</v>
      </c>
      <c r="F908">
        <v>1</v>
      </c>
      <c r="G908">
        <v>35</v>
      </c>
      <c r="H908">
        <v>1</v>
      </c>
      <c r="I908" t="s">
        <v>727</v>
      </c>
      <c r="J908" t="s">
        <v>3</v>
      </c>
      <c r="K908" t="s">
        <v>728</v>
      </c>
      <c r="L908">
        <v>1191</v>
      </c>
      <c r="N908">
        <v>1013</v>
      </c>
      <c r="O908" t="s">
        <v>729</v>
      </c>
      <c r="P908" t="s">
        <v>729</v>
      </c>
      <c r="Q908">
        <v>1</v>
      </c>
      <c r="X908">
        <v>0.72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1</v>
      </c>
      <c r="AF908" t="s">
        <v>3</v>
      </c>
      <c r="AG908">
        <v>0.72</v>
      </c>
      <c r="AH908">
        <v>2</v>
      </c>
      <c r="AI908">
        <v>150198483</v>
      </c>
      <c r="AJ908">
        <v>908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ROW(Source!A1019)</f>
        <v>1019</v>
      </c>
      <c r="B909">
        <v>150198488</v>
      </c>
      <c r="C909">
        <v>150198482</v>
      </c>
      <c r="D909">
        <v>147297319</v>
      </c>
      <c r="E909">
        <v>1</v>
      </c>
      <c r="F909">
        <v>1</v>
      </c>
      <c r="G909">
        <v>35</v>
      </c>
      <c r="H909">
        <v>3</v>
      </c>
      <c r="I909" t="s">
        <v>738</v>
      </c>
      <c r="J909" t="s">
        <v>739</v>
      </c>
      <c r="K909" t="s">
        <v>740</v>
      </c>
      <c r="L909">
        <v>1346</v>
      </c>
      <c r="N909">
        <v>1009</v>
      </c>
      <c r="O909" t="s">
        <v>741</v>
      </c>
      <c r="P909" t="s">
        <v>741</v>
      </c>
      <c r="Q909">
        <v>1</v>
      </c>
      <c r="X909">
        <v>5.0000000000000001E-4</v>
      </c>
      <c r="Y909">
        <v>412.97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0</v>
      </c>
      <c r="AF909" t="s">
        <v>3</v>
      </c>
      <c r="AG909">
        <v>5.0000000000000001E-4</v>
      </c>
      <c r="AH909">
        <v>2</v>
      </c>
      <c r="AI909">
        <v>150198484</v>
      </c>
      <c r="AJ909">
        <v>909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ROW(Source!A1019)</f>
        <v>1019</v>
      </c>
      <c r="B910">
        <v>150198489</v>
      </c>
      <c r="C910">
        <v>150198482</v>
      </c>
      <c r="D910">
        <v>147297361</v>
      </c>
      <c r="E910">
        <v>1</v>
      </c>
      <c r="F910">
        <v>1</v>
      </c>
      <c r="G910">
        <v>35</v>
      </c>
      <c r="H910">
        <v>3</v>
      </c>
      <c r="I910" t="s">
        <v>748</v>
      </c>
      <c r="J910" t="s">
        <v>749</v>
      </c>
      <c r="K910" t="s">
        <v>750</v>
      </c>
      <c r="L910">
        <v>1327</v>
      </c>
      <c r="N910">
        <v>1005</v>
      </c>
      <c r="O910" t="s">
        <v>751</v>
      </c>
      <c r="P910" t="s">
        <v>751</v>
      </c>
      <c r="Q910">
        <v>1</v>
      </c>
      <c r="X910">
        <v>0.05</v>
      </c>
      <c r="Y910">
        <v>48.08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3</v>
      </c>
      <c r="AG910">
        <v>0.05</v>
      </c>
      <c r="AH910">
        <v>2</v>
      </c>
      <c r="AI910">
        <v>150198485</v>
      </c>
      <c r="AJ910">
        <v>910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ROW(Source!A1019)</f>
        <v>1019</v>
      </c>
      <c r="B911">
        <v>150198490</v>
      </c>
      <c r="C911">
        <v>150198482</v>
      </c>
      <c r="D911">
        <v>147297367</v>
      </c>
      <c r="E911">
        <v>1</v>
      </c>
      <c r="F911">
        <v>1</v>
      </c>
      <c r="G911">
        <v>35</v>
      </c>
      <c r="H911">
        <v>3</v>
      </c>
      <c r="I911" t="s">
        <v>752</v>
      </c>
      <c r="J911" t="s">
        <v>753</v>
      </c>
      <c r="K911" t="s">
        <v>754</v>
      </c>
      <c r="L911">
        <v>1346</v>
      </c>
      <c r="N911">
        <v>1009</v>
      </c>
      <c r="O911" t="s">
        <v>741</v>
      </c>
      <c r="P911" t="s">
        <v>741</v>
      </c>
      <c r="Q911">
        <v>1</v>
      </c>
      <c r="X911">
        <v>0.05</v>
      </c>
      <c r="Y911">
        <v>29.29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</v>
      </c>
      <c r="AG911">
        <v>0.05</v>
      </c>
      <c r="AH911">
        <v>2</v>
      </c>
      <c r="AI911">
        <v>150198486</v>
      </c>
      <c r="AJ911">
        <v>911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ROW(Source!A1020)</f>
        <v>1020</v>
      </c>
      <c r="B912">
        <v>150198496</v>
      </c>
      <c r="C912">
        <v>150198492</v>
      </c>
      <c r="D912">
        <v>147282019</v>
      </c>
      <c r="E912">
        <v>35</v>
      </c>
      <c r="F912">
        <v>1</v>
      </c>
      <c r="G912">
        <v>35</v>
      </c>
      <c r="H912">
        <v>1</v>
      </c>
      <c r="I912" t="s">
        <v>727</v>
      </c>
      <c r="J912" t="s">
        <v>3</v>
      </c>
      <c r="K912" t="s">
        <v>728</v>
      </c>
      <c r="L912">
        <v>1191</v>
      </c>
      <c r="N912">
        <v>1013</v>
      </c>
      <c r="O912" t="s">
        <v>729</v>
      </c>
      <c r="P912" t="s">
        <v>729</v>
      </c>
      <c r="Q912">
        <v>1</v>
      </c>
      <c r="X912">
        <v>0.2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1</v>
      </c>
      <c r="AF912" t="s">
        <v>33</v>
      </c>
      <c r="AG912">
        <v>2.2000000000000002</v>
      </c>
      <c r="AH912">
        <v>2</v>
      </c>
      <c r="AI912">
        <v>150198493</v>
      </c>
      <c r="AJ912">
        <v>912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ROW(Source!A1020)</f>
        <v>1020</v>
      </c>
      <c r="B913">
        <v>150198497</v>
      </c>
      <c r="C913">
        <v>150198492</v>
      </c>
      <c r="D913">
        <v>147297361</v>
      </c>
      <c r="E913">
        <v>1</v>
      </c>
      <c r="F913">
        <v>1</v>
      </c>
      <c r="G913">
        <v>35</v>
      </c>
      <c r="H913">
        <v>3</v>
      </c>
      <c r="I913" t="s">
        <v>748</v>
      </c>
      <c r="J913" t="s">
        <v>749</v>
      </c>
      <c r="K913" t="s">
        <v>750</v>
      </c>
      <c r="L913">
        <v>1327</v>
      </c>
      <c r="N913">
        <v>1005</v>
      </c>
      <c r="O913" t="s">
        <v>751</v>
      </c>
      <c r="P913" t="s">
        <v>751</v>
      </c>
      <c r="Q913">
        <v>1</v>
      </c>
      <c r="X913">
        <v>0.1</v>
      </c>
      <c r="Y913">
        <v>48.08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33</v>
      </c>
      <c r="AG913">
        <v>1.1000000000000001</v>
      </c>
      <c r="AH913">
        <v>2</v>
      </c>
      <c r="AI913">
        <v>150198494</v>
      </c>
      <c r="AJ913">
        <v>913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ROW(Source!A1020)</f>
        <v>1020</v>
      </c>
      <c r="B914">
        <v>150198498</v>
      </c>
      <c r="C914">
        <v>150198492</v>
      </c>
      <c r="D914">
        <v>147297367</v>
      </c>
      <c r="E914">
        <v>1</v>
      </c>
      <c r="F914">
        <v>1</v>
      </c>
      <c r="G914">
        <v>35</v>
      </c>
      <c r="H914">
        <v>3</v>
      </c>
      <c r="I914" t="s">
        <v>752</v>
      </c>
      <c r="J914" t="s">
        <v>753</v>
      </c>
      <c r="K914" t="s">
        <v>754</v>
      </c>
      <c r="L914">
        <v>1346</v>
      </c>
      <c r="N914">
        <v>1009</v>
      </c>
      <c r="O914" t="s">
        <v>741</v>
      </c>
      <c r="P914" t="s">
        <v>741</v>
      </c>
      <c r="Q914">
        <v>1</v>
      </c>
      <c r="X914">
        <v>0.1</v>
      </c>
      <c r="Y914">
        <v>29.29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33</v>
      </c>
      <c r="AG914">
        <v>1.1000000000000001</v>
      </c>
      <c r="AH914">
        <v>2</v>
      </c>
      <c r="AI914">
        <v>150198495</v>
      </c>
      <c r="AJ914">
        <v>914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ROW(Source!A1056)</f>
        <v>1056</v>
      </c>
      <c r="B915">
        <v>150198504</v>
      </c>
      <c r="C915">
        <v>150198500</v>
      </c>
      <c r="D915">
        <v>147282019</v>
      </c>
      <c r="E915">
        <v>35</v>
      </c>
      <c r="F915">
        <v>1</v>
      </c>
      <c r="G915">
        <v>35</v>
      </c>
      <c r="H915">
        <v>1</v>
      </c>
      <c r="I915" t="s">
        <v>727</v>
      </c>
      <c r="J915" t="s">
        <v>3</v>
      </c>
      <c r="K915" t="s">
        <v>728</v>
      </c>
      <c r="L915">
        <v>1191</v>
      </c>
      <c r="N915">
        <v>1013</v>
      </c>
      <c r="O915" t="s">
        <v>729</v>
      </c>
      <c r="P915" t="s">
        <v>729</v>
      </c>
      <c r="Q915">
        <v>1</v>
      </c>
      <c r="X915">
        <v>0.11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1</v>
      </c>
      <c r="AE915">
        <v>1</v>
      </c>
      <c r="AF915" t="s">
        <v>33</v>
      </c>
      <c r="AG915">
        <v>1.21</v>
      </c>
      <c r="AH915">
        <v>2</v>
      </c>
      <c r="AI915">
        <v>150198501</v>
      </c>
      <c r="AJ915">
        <v>915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ROW(Source!A1056)</f>
        <v>1056</v>
      </c>
      <c r="B916">
        <v>150198505</v>
      </c>
      <c r="C916">
        <v>150198500</v>
      </c>
      <c r="D916">
        <v>147297361</v>
      </c>
      <c r="E916">
        <v>1</v>
      </c>
      <c r="F916">
        <v>1</v>
      </c>
      <c r="G916">
        <v>35</v>
      </c>
      <c r="H916">
        <v>3</v>
      </c>
      <c r="I916" t="s">
        <v>748</v>
      </c>
      <c r="J916" t="s">
        <v>749</v>
      </c>
      <c r="K916" t="s">
        <v>750</v>
      </c>
      <c r="L916">
        <v>1327</v>
      </c>
      <c r="N916">
        <v>1005</v>
      </c>
      <c r="O916" t="s">
        <v>751</v>
      </c>
      <c r="P916" t="s">
        <v>751</v>
      </c>
      <c r="Q916">
        <v>1</v>
      </c>
      <c r="X916">
        <v>0.1</v>
      </c>
      <c r="Y916">
        <v>48.08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33</v>
      </c>
      <c r="AG916">
        <v>1.1000000000000001</v>
      </c>
      <c r="AH916">
        <v>2</v>
      </c>
      <c r="AI916">
        <v>150198502</v>
      </c>
      <c r="AJ916">
        <v>916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ROW(Source!A1056)</f>
        <v>1056</v>
      </c>
      <c r="B917">
        <v>150198506</v>
      </c>
      <c r="C917">
        <v>150198500</v>
      </c>
      <c r="D917">
        <v>147297367</v>
      </c>
      <c r="E917">
        <v>1</v>
      </c>
      <c r="F917">
        <v>1</v>
      </c>
      <c r="G917">
        <v>35</v>
      </c>
      <c r="H917">
        <v>3</v>
      </c>
      <c r="I917" t="s">
        <v>752</v>
      </c>
      <c r="J917" t="s">
        <v>753</v>
      </c>
      <c r="K917" t="s">
        <v>754</v>
      </c>
      <c r="L917">
        <v>1346</v>
      </c>
      <c r="N917">
        <v>1009</v>
      </c>
      <c r="O917" t="s">
        <v>741</v>
      </c>
      <c r="P917" t="s">
        <v>741</v>
      </c>
      <c r="Q917">
        <v>1</v>
      </c>
      <c r="X917">
        <v>0.05</v>
      </c>
      <c r="Y917">
        <v>29.29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33</v>
      </c>
      <c r="AG917">
        <v>0.55000000000000004</v>
      </c>
      <c r="AH917">
        <v>2</v>
      </c>
      <c r="AI917">
        <v>150198503</v>
      </c>
      <c r="AJ917">
        <v>917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ROW(Source!A1057)</f>
        <v>1057</v>
      </c>
      <c r="B918">
        <v>150198514</v>
      </c>
      <c r="C918">
        <v>150198508</v>
      </c>
      <c r="D918">
        <v>147282019</v>
      </c>
      <c r="E918">
        <v>35</v>
      </c>
      <c r="F918">
        <v>1</v>
      </c>
      <c r="G918">
        <v>35</v>
      </c>
      <c r="H918">
        <v>1</v>
      </c>
      <c r="I918" t="s">
        <v>727</v>
      </c>
      <c r="J918" t="s">
        <v>3</v>
      </c>
      <c r="K918" t="s">
        <v>728</v>
      </c>
      <c r="L918">
        <v>1191</v>
      </c>
      <c r="N918">
        <v>1013</v>
      </c>
      <c r="O918" t="s">
        <v>729</v>
      </c>
      <c r="P918" t="s">
        <v>729</v>
      </c>
      <c r="Q918">
        <v>1</v>
      </c>
      <c r="X918">
        <v>0.22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1</v>
      </c>
      <c r="AE918">
        <v>1</v>
      </c>
      <c r="AF918" t="s">
        <v>3</v>
      </c>
      <c r="AG918">
        <v>0.22</v>
      </c>
      <c r="AH918">
        <v>2</v>
      </c>
      <c r="AI918">
        <v>150198509</v>
      </c>
      <c r="AJ918">
        <v>918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ROW(Source!A1057)</f>
        <v>1057</v>
      </c>
      <c r="B919">
        <v>150198515</v>
      </c>
      <c r="C919">
        <v>150198508</v>
      </c>
      <c r="D919">
        <v>147297319</v>
      </c>
      <c r="E919">
        <v>1</v>
      </c>
      <c r="F919">
        <v>1</v>
      </c>
      <c r="G919">
        <v>35</v>
      </c>
      <c r="H919">
        <v>3</v>
      </c>
      <c r="I919" t="s">
        <v>738</v>
      </c>
      <c r="J919" t="s">
        <v>739</v>
      </c>
      <c r="K919" t="s">
        <v>740</v>
      </c>
      <c r="L919">
        <v>1346</v>
      </c>
      <c r="N919">
        <v>1009</v>
      </c>
      <c r="O919" t="s">
        <v>741</v>
      </c>
      <c r="P919" t="s">
        <v>741</v>
      </c>
      <c r="Q919">
        <v>1</v>
      </c>
      <c r="X919">
        <v>5.0000000000000001E-4</v>
      </c>
      <c r="Y919">
        <v>412.97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3</v>
      </c>
      <c r="AG919">
        <v>5.0000000000000001E-4</v>
      </c>
      <c r="AH919">
        <v>2</v>
      </c>
      <c r="AI919">
        <v>150198510</v>
      </c>
      <c r="AJ919">
        <v>919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ROW(Source!A1057)</f>
        <v>1057</v>
      </c>
      <c r="B920">
        <v>150198516</v>
      </c>
      <c r="C920">
        <v>150198508</v>
      </c>
      <c r="D920">
        <v>147297361</v>
      </c>
      <c r="E920">
        <v>1</v>
      </c>
      <c r="F920">
        <v>1</v>
      </c>
      <c r="G920">
        <v>35</v>
      </c>
      <c r="H920">
        <v>3</v>
      </c>
      <c r="I920" t="s">
        <v>748</v>
      </c>
      <c r="J920" t="s">
        <v>749</v>
      </c>
      <c r="K920" t="s">
        <v>750</v>
      </c>
      <c r="L920">
        <v>1327</v>
      </c>
      <c r="N920">
        <v>1005</v>
      </c>
      <c r="O920" t="s">
        <v>751</v>
      </c>
      <c r="P920" t="s">
        <v>751</v>
      </c>
      <c r="Q920">
        <v>1</v>
      </c>
      <c r="X920">
        <v>0.1</v>
      </c>
      <c r="Y920">
        <v>48.08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3</v>
      </c>
      <c r="AG920">
        <v>0.1</v>
      </c>
      <c r="AH920">
        <v>2</v>
      </c>
      <c r="AI920">
        <v>150198511</v>
      </c>
      <c r="AJ920">
        <v>920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ROW(Source!A1057)</f>
        <v>1057</v>
      </c>
      <c r="B921">
        <v>150198517</v>
      </c>
      <c r="C921">
        <v>150198508</v>
      </c>
      <c r="D921">
        <v>147297367</v>
      </c>
      <c r="E921">
        <v>1</v>
      </c>
      <c r="F921">
        <v>1</v>
      </c>
      <c r="G921">
        <v>35</v>
      </c>
      <c r="H921">
        <v>3</v>
      </c>
      <c r="I921" t="s">
        <v>752</v>
      </c>
      <c r="J921" t="s">
        <v>753</v>
      </c>
      <c r="K921" t="s">
        <v>754</v>
      </c>
      <c r="L921">
        <v>1346</v>
      </c>
      <c r="N921">
        <v>1009</v>
      </c>
      <c r="O921" t="s">
        <v>741</v>
      </c>
      <c r="P921" t="s">
        <v>741</v>
      </c>
      <c r="Q921">
        <v>1</v>
      </c>
      <c r="X921">
        <v>0.05</v>
      </c>
      <c r="Y921">
        <v>29.29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</v>
      </c>
      <c r="AG921">
        <v>0.05</v>
      </c>
      <c r="AH921">
        <v>2</v>
      </c>
      <c r="AI921">
        <v>150198512</v>
      </c>
      <c r="AJ921">
        <v>921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ROW(Source!A1057)</f>
        <v>1057</v>
      </c>
      <c r="B922">
        <v>150198518</v>
      </c>
      <c r="C922">
        <v>150198508</v>
      </c>
      <c r="D922">
        <v>147297930</v>
      </c>
      <c r="E922">
        <v>1</v>
      </c>
      <c r="F922">
        <v>1</v>
      </c>
      <c r="G922">
        <v>35</v>
      </c>
      <c r="H922">
        <v>3</v>
      </c>
      <c r="I922" t="s">
        <v>762</v>
      </c>
      <c r="J922" t="s">
        <v>763</v>
      </c>
      <c r="K922" t="s">
        <v>764</v>
      </c>
      <c r="L922">
        <v>1327</v>
      </c>
      <c r="N922">
        <v>1005</v>
      </c>
      <c r="O922" t="s">
        <v>751</v>
      </c>
      <c r="P922" t="s">
        <v>751</v>
      </c>
      <c r="Q922">
        <v>1</v>
      </c>
      <c r="X922">
        <v>0.01</v>
      </c>
      <c r="Y922">
        <v>429.34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3</v>
      </c>
      <c r="AG922">
        <v>0.01</v>
      </c>
      <c r="AH922">
        <v>2</v>
      </c>
      <c r="AI922">
        <v>150198513</v>
      </c>
      <c r="AJ922">
        <v>922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ROW(Source!A1058)</f>
        <v>1058</v>
      </c>
      <c r="B923">
        <v>150198526</v>
      </c>
      <c r="C923">
        <v>150198520</v>
      </c>
      <c r="D923">
        <v>147282019</v>
      </c>
      <c r="E923">
        <v>35</v>
      </c>
      <c r="F923">
        <v>1</v>
      </c>
      <c r="G923">
        <v>35</v>
      </c>
      <c r="H923">
        <v>1</v>
      </c>
      <c r="I923" t="s">
        <v>727</v>
      </c>
      <c r="J923" t="s">
        <v>3</v>
      </c>
      <c r="K923" t="s">
        <v>728</v>
      </c>
      <c r="L923">
        <v>1191</v>
      </c>
      <c r="N923">
        <v>1013</v>
      </c>
      <c r="O923" t="s">
        <v>729</v>
      </c>
      <c r="P923" t="s">
        <v>729</v>
      </c>
      <c r="Q923">
        <v>1</v>
      </c>
      <c r="X923">
        <v>0.54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1</v>
      </c>
      <c r="AF923" t="s">
        <v>22</v>
      </c>
      <c r="AG923">
        <v>0.378</v>
      </c>
      <c r="AH923">
        <v>2</v>
      </c>
      <c r="AI923">
        <v>150198521</v>
      </c>
      <c r="AJ923">
        <v>923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ROW(Source!A1058)</f>
        <v>1058</v>
      </c>
      <c r="B924">
        <v>150198527</v>
      </c>
      <c r="C924">
        <v>150198520</v>
      </c>
      <c r="D924">
        <v>147295400</v>
      </c>
      <c r="E924">
        <v>1</v>
      </c>
      <c r="F924">
        <v>1</v>
      </c>
      <c r="G924">
        <v>35</v>
      </c>
      <c r="H924">
        <v>2</v>
      </c>
      <c r="I924" t="s">
        <v>730</v>
      </c>
      <c r="J924" t="s">
        <v>829</v>
      </c>
      <c r="K924" t="s">
        <v>732</v>
      </c>
      <c r="L924">
        <v>1368</v>
      </c>
      <c r="N924">
        <v>1011</v>
      </c>
      <c r="O924" t="s">
        <v>733</v>
      </c>
      <c r="P924" t="s">
        <v>733</v>
      </c>
      <c r="Q924">
        <v>1</v>
      </c>
      <c r="X924">
        <v>0.06</v>
      </c>
      <c r="Y924">
        <v>0</v>
      </c>
      <c r="Z924">
        <v>789.86</v>
      </c>
      <c r="AA924">
        <v>515.51</v>
      </c>
      <c r="AB924">
        <v>0</v>
      </c>
      <c r="AC924">
        <v>0</v>
      </c>
      <c r="AD924">
        <v>1</v>
      </c>
      <c r="AE924">
        <v>0</v>
      </c>
      <c r="AF924" t="s">
        <v>22</v>
      </c>
      <c r="AG924">
        <v>4.1999999999999996E-2</v>
      </c>
      <c r="AH924">
        <v>2</v>
      </c>
      <c r="AI924">
        <v>150198522</v>
      </c>
      <c r="AJ924">
        <v>924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ROW(Source!A1058)</f>
        <v>1058</v>
      </c>
      <c r="B925">
        <v>150198528</v>
      </c>
      <c r="C925">
        <v>150198520</v>
      </c>
      <c r="D925">
        <v>147297319</v>
      </c>
      <c r="E925">
        <v>1</v>
      </c>
      <c r="F925">
        <v>1</v>
      </c>
      <c r="G925">
        <v>35</v>
      </c>
      <c r="H925">
        <v>3</v>
      </c>
      <c r="I925" t="s">
        <v>738</v>
      </c>
      <c r="J925" t="s">
        <v>830</v>
      </c>
      <c r="K925" t="s">
        <v>740</v>
      </c>
      <c r="L925">
        <v>1346</v>
      </c>
      <c r="N925">
        <v>1009</v>
      </c>
      <c r="O925" t="s">
        <v>741</v>
      </c>
      <c r="P925" t="s">
        <v>741</v>
      </c>
      <c r="Q925">
        <v>1</v>
      </c>
      <c r="X925">
        <v>2E-3</v>
      </c>
      <c r="Y925">
        <v>412.97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21</v>
      </c>
      <c r="AG925">
        <v>2E-3</v>
      </c>
      <c r="AH925">
        <v>2</v>
      </c>
      <c r="AI925">
        <v>150198523</v>
      </c>
      <c r="AJ925">
        <v>925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ROW(Source!A1058)</f>
        <v>1058</v>
      </c>
      <c r="B926">
        <v>150198529</v>
      </c>
      <c r="C926">
        <v>150198520</v>
      </c>
      <c r="D926">
        <v>147297367</v>
      </c>
      <c r="E926">
        <v>1</v>
      </c>
      <c r="F926">
        <v>1</v>
      </c>
      <c r="G926">
        <v>35</v>
      </c>
      <c r="H926">
        <v>3</v>
      </c>
      <c r="I926" t="s">
        <v>752</v>
      </c>
      <c r="J926" t="s">
        <v>835</v>
      </c>
      <c r="K926" t="s">
        <v>754</v>
      </c>
      <c r="L926">
        <v>1346</v>
      </c>
      <c r="N926">
        <v>1009</v>
      </c>
      <c r="O926" t="s">
        <v>741</v>
      </c>
      <c r="P926" t="s">
        <v>741</v>
      </c>
      <c r="Q926">
        <v>1</v>
      </c>
      <c r="X926">
        <v>4.0000000000000001E-3</v>
      </c>
      <c r="Y926">
        <v>29.29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21</v>
      </c>
      <c r="AG926">
        <v>4.0000000000000001E-3</v>
      </c>
      <c r="AH926">
        <v>2</v>
      </c>
      <c r="AI926">
        <v>150198524</v>
      </c>
      <c r="AJ926">
        <v>926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ROW(Source!A1058)</f>
        <v>1058</v>
      </c>
      <c r="B927">
        <v>150198530</v>
      </c>
      <c r="C927">
        <v>150198520</v>
      </c>
      <c r="D927">
        <v>75178901</v>
      </c>
      <c r="E927">
        <v>35</v>
      </c>
      <c r="F927">
        <v>1</v>
      </c>
      <c r="G927">
        <v>35</v>
      </c>
      <c r="H927">
        <v>3</v>
      </c>
      <c r="I927" t="s">
        <v>832</v>
      </c>
      <c r="J927" t="s">
        <v>3</v>
      </c>
      <c r="K927" t="s">
        <v>834</v>
      </c>
      <c r="L927">
        <v>1346</v>
      </c>
      <c r="N927">
        <v>1009</v>
      </c>
      <c r="O927" t="s">
        <v>741</v>
      </c>
      <c r="P927" t="s">
        <v>741</v>
      </c>
      <c r="Q927">
        <v>1</v>
      </c>
      <c r="X927">
        <v>1E-3</v>
      </c>
      <c r="Y927">
        <v>40.155050000000003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21</v>
      </c>
      <c r="AG927">
        <v>1E-3</v>
      </c>
      <c r="AH927">
        <v>2</v>
      </c>
      <c r="AI927">
        <v>150198525</v>
      </c>
      <c r="AJ927">
        <v>927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ROW(Source!A1059)</f>
        <v>1059</v>
      </c>
      <c r="B928">
        <v>150198538</v>
      </c>
      <c r="C928">
        <v>150198532</v>
      </c>
      <c r="D928">
        <v>147282019</v>
      </c>
      <c r="E928">
        <v>35</v>
      </c>
      <c r="F928">
        <v>1</v>
      </c>
      <c r="G928">
        <v>35</v>
      </c>
      <c r="H928">
        <v>1</v>
      </c>
      <c r="I928" t="s">
        <v>727</v>
      </c>
      <c r="J928" t="s">
        <v>3</v>
      </c>
      <c r="K928" t="s">
        <v>728</v>
      </c>
      <c r="L928">
        <v>1191</v>
      </c>
      <c r="N928">
        <v>1013</v>
      </c>
      <c r="O928" t="s">
        <v>729</v>
      </c>
      <c r="P928" t="s">
        <v>729</v>
      </c>
      <c r="Q928">
        <v>1</v>
      </c>
      <c r="X928">
        <v>0.19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1</v>
      </c>
      <c r="AF928" t="s">
        <v>32</v>
      </c>
      <c r="AG928">
        <v>1.5675000000000001</v>
      </c>
      <c r="AH928">
        <v>2</v>
      </c>
      <c r="AI928">
        <v>150198533</v>
      </c>
      <c r="AJ928">
        <v>928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ROW(Source!A1059)</f>
        <v>1059</v>
      </c>
      <c r="B929">
        <v>150198539</v>
      </c>
      <c r="C929">
        <v>150198532</v>
      </c>
      <c r="D929">
        <v>147295400</v>
      </c>
      <c r="E929">
        <v>1</v>
      </c>
      <c r="F929">
        <v>1</v>
      </c>
      <c r="G929">
        <v>35</v>
      </c>
      <c r="H929">
        <v>2</v>
      </c>
      <c r="I929" t="s">
        <v>730</v>
      </c>
      <c r="J929" t="s">
        <v>829</v>
      </c>
      <c r="K929" t="s">
        <v>732</v>
      </c>
      <c r="L929">
        <v>1368</v>
      </c>
      <c r="N929">
        <v>1011</v>
      </c>
      <c r="O929" t="s">
        <v>733</v>
      </c>
      <c r="P929" t="s">
        <v>733</v>
      </c>
      <c r="Q929">
        <v>1</v>
      </c>
      <c r="X929">
        <v>0.02</v>
      </c>
      <c r="Y929">
        <v>0</v>
      </c>
      <c r="Z929">
        <v>789.86</v>
      </c>
      <c r="AA929">
        <v>515.51</v>
      </c>
      <c r="AB929">
        <v>0</v>
      </c>
      <c r="AC929">
        <v>0</v>
      </c>
      <c r="AD929">
        <v>1</v>
      </c>
      <c r="AE929">
        <v>0</v>
      </c>
      <c r="AF929" t="s">
        <v>32</v>
      </c>
      <c r="AG929">
        <v>0.16499999999999998</v>
      </c>
      <c r="AH929">
        <v>2</v>
      </c>
      <c r="AI929">
        <v>150198534</v>
      </c>
      <c r="AJ929">
        <v>929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ROW(Source!A1059)</f>
        <v>1059</v>
      </c>
      <c r="B930">
        <v>150198540</v>
      </c>
      <c r="C930">
        <v>150198532</v>
      </c>
      <c r="D930">
        <v>147297319</v>
      </c>
      <c r="E930">
        <v>1</v>
      </c>
      <c r="F930">
        <v>1</v>
      </c>
      <c r="G930">
        <v>35</v>
      </c>
      <c r="H930">
        <v>3</v>
      </c>
      <c r="I930" t="s">
        <v>738</v>
      </c>
      <c r="J930" t="s">
        <v>830</v>
      </c>
      <c r="K930" t="s">
        <v>740</v>
      </c>
      <c r="L930">
        <v>1346</v>
      </c>
      <c r="N930">
        <v>1009</v>
      </c>
      <c r="O930" t="s">
        <v>741</v>
      </c>
      <c r="P930" t="s">
        <v>741</v>
      </c>
      <c r="Q930">
        <v>1</v>
      </c>
      <c r="X930">
        <v>2E-3</v>
      </c>
      <c r="Y930">
        <v>412.97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31</v>
      </c>
      <c r="AG930">
        <v>2.1999999999999999E-2</v>
      </c>
      <c r="AH930">
        <v>2</v>
      </c>
      <c r="AI930">
        <v>150198535</v>
      </c>
      <c r="AJ930">
        <v>930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ROW(Source!A1059)</f>
        <v>1059</v>
      </c>
      <c r="B931">
        <v>150198541</v>
      </c>
      <c r="C931">
        <v>150198532</v>
      </c>
      <c r="D931">
        <v>147297367</v>
      </c>
      <c r="E931">
        <v>1</v>
      </c>
      <c r="F931">
        <v>1</v>
      </c>
      <c r="G931">
        <v>35</v>
      </c>
      <c r="H931">
        <v>3</v>
      </c>
      <c r="I931" t="s">
        <v>752</v>
      </c>
      <c r="J931" t="s">
        <v>835</v>
      </c>
      <c r="K931" t="s">
        <v>754</v>
      </c>
      <c r="L931">
        <v>1346</v>
      </c>
      <c r="N931">
        <v>1009</v>
      </c>
      <c r="O931" t="s">
        <v>741</v>
      </c>
      <c r="P931" t="s">
        <v>741</v>
      </c>
      <c r="Q931">
        <v>1</v>
      </c>
      <c r="X931">
        <v>4.0000000000000001E-3</v>
      </c>
      <c r="Y931">
        <v>29.29</v>
      </c>
      <c r="Z931">
        <v>0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31</v>
      </c>
      <c r="AG931">
        <v>4.3999999999999997E-2</v>
      </c>
      <c r="AH931">
        <v>2</v>
      </c>
      <c r="AI931">
        <v>150198536</v>
      </c>
      <c r="AJ931">
        <v>931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ROW(Source!A1059)</f>
        <v>1059</v>
      </c>
      <c r="B932">
        <v>150198542</v>
      </c>
      <c r="C932">
        <v>150198532</v>
      </c>
      <c r="D932">
        <v>75178901</v>
      </c>
      <c r="E932">
        <v>35</v>
      </c>
      <c r="F932">
        <v>1</v>
      </c>
      <c r="G932">
        <v>35</v>
      </c>
      <c r="H932">
        <v>3</v>
      </c>
      <c r="I932" t="s">
        <v>832</v>
      </c>
      <c r="J932" t="s">
        <v>3</v>
      </c>
      <c r="K932" t="s">
        <v>834</v>
      </c>
      <c r="L932">
        <v>1346</v>
      </c>
      <c r="N932">
        <v>1009</v>
      </c>
      <c r="O932" t="s">
        <v>741</v>
      </c>
      <c r="P932" t="s">
        <v>741</v>
      </c>
      <c r="Q932">
        <v>1</v>
      </c>
      <c r="X932">
        <v>1E-3</v>
      </c>
      <c r="Y932">
        <v>40.155050000000003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31</v>
      </c>
      <c r="AG932">
        <v>1.0999999999999999E-2</v>
      </c>
      <c r="AH932">
        <v>2</v>
      </c>
      <c r="AI932">
        <v>150198537</v>
      </c>
      <c r="AJ932">
        <v>932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ROW(Source!A1060)</f>
        <v>1060</v>
      </c>
      <c r="B933">
        <v>150198551</v>
      </c>
      <c r="C933">
        <v>150198543</v>
      </c>
      <c r="D933">
        <v>147282019</v>
      </c>
      <c r="E933">
        <v>35</v>
      </c>
      <c r="F933">
        <v>1</v>
      </c>
      <c r="G933">
        <v>35</v>
      </c>
      <c r="H933">
        <v>1</v>
      </c>
      <c r="I933" t="s">
        <v>727</v>
      </c>
      <c r="J933" t="s">
        <v>3</v>
      </c>
      <c r="K933" t="s">
        <v>728</v>
      </c>
      <c r="L933">
        <v>1191</v>
      </c>
      <c r="N933">
        <v>1013</v>
      </c>
      <c r="O933" t="s">
        <v>729</v>
      </c>
      <c r="P933" t="s">
        <v>729</v>
      </c>
      <c r="Q933">
        <v>1</v>
      </c>
      <c r="X933">
        <v>0.35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1</v>
      </c>
      <c r="AF933" t="s">
        <v>22</v>
      </c>
      <c r="AG933">
        <v>0.24499999999999997</v>
      </c>
      <c r="AH933">
        <v>2</v>
      </c>
      <c r="AI933">
        <v>150198544</v>
      </c>
      <c r="AJ933">
        <v>933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ROW(Source!A1060)</f>
        <v>1060</v>
      </c>
      <c r="B934">
        <v>150198552</v>
      </c>
      <c r="C934">
        <v>150198543</v>
      </c>
      <c r="D934">
        <v>147295400</v>
      </c>
      <c r="E934">
        <v>1</v>
      </c>
      <c r="F934">
        <v>1</v>
      </c>
      <c r="G934">
        <v>35</v>
      </c>
      <c r="H934">
        <v>2</v>
      </c>
      <c r="I934" t="s">
        <v>730</v>
      </c>
      <c r="J934" t="s">
        <v>829</v>
      </c>
      <c r="K934" t="s">
        <v>732</v>
      </c>
      <c r="L934">
        <v>1368</v>
      </c>
      <c r="N934">
        <v>1011</v>
      </c>
      <c r="O934" t="s">
        <v>733</v>
      </c>
      <c r="P934" t="s">
        <v>733</v>
      </c>
      <c r="Q934">
        <v>1</v>
      </c>
      <c r="X934">
        <v>0.04</v>
      </c>
      <c r="Y934">
        <v>0</v>
      </c>
      <c r="Z934">
        <v>789.86</v>
      </c>
      <c r="AA934">
        <v>515.51</v>
      </c>
      <c r="AB934">
        <v>0</v>
      </c>
      <c r="AC934">
        <v>0</v>
      </c>
      <c r="AD934">
        <v>1</v>
      </c>
      <c r="AE934">
        <v>0</v>
      </c>
      <c r="AF934" t="s">
        <v>22</v>
      </c>
      <c r="AG934">
        <v>2.7999999999999997E-2</v>
      </c>
      <c r="AH934">
        <v>2</v>
      </c>
      <c r="AI934">
        <v>150198545</v>
      </c>
      <c r="AJ934">
        <v>934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ROW(Source!A1060)</f>
        <v>1060</v>
      </c>
      <c r="B935">
        <v>150198553</v>
      </c>
      <c r="C935">
        <v>150198543</v>
      </c>
      <c r="D935">
        <v>75169356</v>
      </c>
      <c r="E935">
        <v>35</v>
      </c>
      <c r="F935">
        <v>1</v>
      </c>
      <c r="G935">
        <v>35</v>
      </c>
      <c r="H935">
        <v>3</v>
      </c>
      <c r="I935" t="s">
        <v>734</v>
      </c>
      <c r="J935" t="s">
        <v>3</v>
      </c>
      <c r="K935" t="s">
        <v>736</v>
      </c>
      <c r="L935">
        <v>1346</v>
      </c>
      <c r="N935">
        <v>1009</v>
      </c>
      <c r="O935" t="s">
        <v>741</v>
      </c>
      <c r="P935" t="s">
        <v>741</v>
      </c>
      <c r="Q935">
        <v>1</v>
      </c>
      <c r="X935">
        <v>2E-3</v>
      </c>
      <c r="Y935">
        <v>1945.2823800000001</v>
      </c>
      <c r="Z935">
        <v>0</v>
      </c>
      <c r="AA935">
        <v>0</v>
      </c>
      <c r="AB935">
        <v>0</v>
      </c>
      <c r="AC935">
        <v>0</v>
      </c>
      <c r="AD935">
        <v>1</v>
      </c>
      <c r="AE935">
        <v>0</v>
      </c>
      <c r="AF935" t="s">
        <v>21</v>
      </c>
      <c r="AG935">
        <v>2E-3</v>
      </c>
      <c r="AH935">
        <v>2</v>
      </c>
      <c r="AI935">
        <v>150198546</v>
      </c>
      <c r="AJ935">
        <v>935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ROW(Source!A1060)</f>
        <v>1060</v>
      </c>
      <c r="B936">
        <v>150198554</v>
      </c>
      <c r="C936">
        <v>150198543</v>
      </c>
      <c r="D936">
        <v>147297319</v>
      </c>
      <c r="E936">
        <v>1</v>
      </c>
      <c r="F936">
        <v>1</v>
      </c>
      <c r="G936">
        <v>35</v>
      </c>
      <c r="H936">
        <v>3</v>
      </c>
      <c r="I936" t="s">
        <v>738</v>
      </c>
      <c r="J936" t="s">
        <v>830</v>
      </c>
      <c r="K936" t="s">
        <v>740</v>
      </c>
      <c r="L936">
        <v>1346</v>
      </c>
      <c r="N936">
        <v>1009</v>
      </c>
      <c r="O936" t="s">
        <v>741</v>
      </c>
      <c r="P936" t="s">
        <v>741</v>
      </c>
      <c r="Q936">
        <v>1</v>
      </c>
      <c r="X936">
        <v>4.0000000000000001E-3</v>
      </c>
      <c r="Y936">
        <v>412.97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21</v>
      </c>
      <c r="AG936">
        <v>4.0000000000000001E-3</v>
      </c>
      <c r="AH936">
        <v>2</v>
      </c>
      <c r="AI936">
        <v>150198547</v>
      </c>
      <c r="AJ936">
        <v>936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ROW(Source!A1060)</f>
        <v>1060</v>
      </c>
      <c r="B937">
        <v>150198555</v>
      </c>
      <c r="C937">
        <v>150198543</v>
      </c>
      <c r="D937">
        <v>147297226</v>
      </c>
      <c r="E937">
        <v>1</v>
      </c>
      <c r="F937">
        <v>1</v>
      </c>
      <c r="G937">
        <v>35</v>
      </c>
      <c r="H937">
        <v>3</v>
      </c>
      <c r="I937" t="s">
        <v>742</v>
      </c>
      <c r="J937" t="s">
        <v>837</v>
      </c>
      <c r="K937" t="s">
        <v>744</v>
      </c>
      <c r="L937">
        <v>1346</v>
      </c>
      <c r="N937">
        <v>1009</v>
      </c>
      <c r="O937" t="s">
        <v>741</v>
      </c>
      <c r="P937" t="s">
        <v>741</v>
      </c>
      <c r="Q937">
        <v>1</v>
      </c>
      <c r="X937">
        <v>2E-3</v>
      </c>
      <c r="Y937">
        <v>271.95999999999998</v>
      </c>
      <c r="Z937">
        <v>0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21</v>
      </c>
      <c r="AG937">
        <v>2E-3</v>
      </c>
      <c r="AH937">
        <v>2</v>
      </c>
      <c r="AI937">
        <v>150198548</v>
      </c>
      <c r="AJ937">
        <v>937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ROW(Source!A1060)</f>
        <v>1060</v>
      </c>
      <c r="B938">
        <v>150198556</v>
      </c>
      <c r="C938">
        <v>150198543</v>
      </c>
      <c r="D938">
        <v>147297256</v>
      </c>
      <c r="E938">
        <v>1</v>
      </c>
      <c r="F938">
        <v>1</v>
      </c>
      <c r="G938">
        <v>35</v>
      </c>
      <c r="H938">
        <v>3</v>
      </c>
      <c r="I938" t="s">
        <v>745</v>
      </c>
      <c r="J938" t="s">
        <v>838</v>
      </c>
      <c r="K938" t="s">
        <v>747</v>
      </c>
      <c r="L938">
        <v>1346</v>
      </c>
      <c r="N938">
        <v>1009</v>
      </c>
      <c r="O938" t="s">
        <v>741</v>
      </c>
      <c r="P938" t="s">
        <v>741</v>
      </c>
      <c r="Q938">
        <v>1</v>
      </c>
      <c r="X938">
        <v>3.5000000000000001E-3</v>
      </c>
      <c r="Y938">
        <v>404.48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21</v>
      </c>
      <c r="AG938">
        <v>3.5000000000000001E-3</v>
      </c>
      <c r="AH938">
        <v>2</v>
      </c>
      <c r="AI938">
        <v>150198549</v>
      </c>
      <c r="AJ938">
        <v>938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ROW(Source!A1060)</f>
        <v>1060</v>
      </c>
      <c r="B939">
        <v>150198557</v>
      </c>
      <c r="C939">
        <v>150198543</v>
      </c>
      <c r="D939">
        <v>147297361</v>
      </c>
      <c r="E939">
        <v>1</v>
      </c>
      <c r="F939">
        <v>1</v>
      </c>
      <c r="G939">
        <v>35</v>
      </c>
      <c r="H939">
        <v>3</v>
      </c>
      <c r="I939" t="s">
        <v>748</v>
      </c>
      <c r="J939" t="s">
        <v>831</v>
      </c>
      <c r="K939" t="s">
        <v>750</v>
      </c>
      <c r="L939">
        <v>1327</v>
      </c>
      <c r="N939">
        <v>1005</v>
      </c>
      <c r="O939" t="s">
        <v>751</v>
      </c>
      <c r="P939" t="s">
        <v>751</v>
      </c>
      <c r="Q939">
        <v>1</v>
      </c>
      <c r="X939">
        <v>0.02</v>
      </c>
      <c r="Y939">
        <v>48.08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21</v>
      </c>
      <c r="AG939">
        <v>0.02</v>
      </c>
      <c r="AH939">
        <v>2</v>
      </c>
      <c r="AI939">
        <v>150198550</v>
      </c>
      <c r="AJ939">
        <v>939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ROW(Source!A1061)</f>
        <v>1061</v>
      </c>
      <c r="B940">
        <v>150198564</v>
      </c>
      <c r="C940">
        <v>150198558</v>
      </c>
      <c r="D940">
        <v>147282019</v>
      </c>
      <c r="E940">
        <v>35</v>
      </c>
      <c r="F940">
        <v>1</v>
      </c>
      <c r="G940">
        <v>35</v>
      </c>
      <c r="H940">
        <v>1</v>
      </c>
      <c r="I940" t="s">
        <v>727</v>
      </c>
      <c r="J940" t="s">
        <v>3</v>
      </c>
      <c r="K940" t="s">
        <v>728</v>
      </c>
      <c r="L940">
        <v>1191</v>
      </c>
      <c r="N940">
        <v>1013</v>
      </c>
      <c r="O940" t="s">
        <v>729</v>
      </c>
      <c r="P940" t="s">
        <v>729</v>
      </c>
      <c r="Q940">
        <v>1</v>
      </c>
      <c r="X940">
        <v>0.06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1</v>
      </c>
      <c r="AF940" t="s">
        <v>32</v>
      </c>
      <c r="AG940">
        <v>0.495</v>
      </c>
      <c r="AH940">
        <v>2</v>
      </c>
      <c r="AI940">
        <v>150198559</v>
      </c>
      <c r="AJ940">
        <v>940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ROW(Source!A1061)</f>
        <v>1061</v>
      </c>
      <c r="B941">
        <v>150198565</v>
      </c>
      <c r="C941">
        <v>150198558</v>
      </c>
      <c r="D941">
        <v>147295400</v>
      </c>
      <c r="E941">
        <v>1</v>
      </c>
      <c r="F941">
        <v>1</v>
      </c>
      <c r="G941">
        <v>35</v>
      </c>
      <c r="H941">
        <v>2</v>
      </c>
      <c r="I941" t="s">
        <v>730</v>
      </c>
      <c r="J941" t="s">
        <v>829</v>
      </c>
      <c r="K941" t="s">
        <v>732</v>
      </c>
      <c r="L941">
        <v>1368</v>
      </c>
      <c r="N941">
        <v>1011</v>
      </c>
      <c r="O941" t="s">
        <v>733</v>
      </c>
      <c r="P941" t="s">
        <v>733</v>
      </c>
      <c r="Q941">
        <v>1</v>
      </c>
      <c r="X941">
        <v>0.01</v>
      </c>
      <c r="Y941">
        <v>0</v>
      </c>
      <c r="Z941">
        <v>789.86</v>
      </c>
      <c r="AA941">
        <v>515.51</v>
      </c>
      <c r="AB941">
        <v>0</v>
      </c>
      <c r="AC941">
        <v>0</v>
      </c>
      <c r="AD941">
        <v>1</v>
      </c>
      <c r="AE941">
        <v>0</v>
      </c>
      <c r="AF941" t="s">
        <v>32</v>
      </c>
      <c r="AG941">
        <v>8.249999999999999E-2</v>
      </c>
      <c r="AH941">
        <v>2</v>
      </c>
      <c r="AI941">
        <v>150198560</v>
      </c>
      <c r="AJ941">
        <v>941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ROW(Source!A1061)</f>
        <v>1061</v>
      </c>
      <c r="B942">
        <v>150198566</v>
      </c>
      <c r="C942">
        <v>150198558</v>
      </c>
      <c r="D942">
        <v>147297319</v>
      </c>
      <c r="E942">
        <v>1</v>
      </c>
      <c r="F942">
        <v>1</v>
      </c>
      <c r="G942">
        <v>35</v>
      </c>
      <c r="H942">
        <v>3</v>
      </c>
      <c r="I942" t="s">
        <v>738</v>
      </c>
      <c r="J942" t="s">
        <v>830</v>
      </c>
      <c r="K942" t="s">
        <v>740</v>
      </c>
      <c r="L942">
        <v>1346</v>
      </c>
      <c r="N942">
        <v>1009</v>
      </c>
      <c r="O942" t="s">
        <v>741</v>
      </c>
      <c r="P942" t="s">
        <v>741</v>
      </c>
      <c r="Q942">
        <v>1</v>
      </c>
      <c r="X942">
        <v>2E-3</v>
      </c>
      <c r="Y942">
        <v>412.97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0</v>
      </c>
      <c r="AF942" t="s">
        <v>31</v>
      </c>
      <c r="AG942">
        <v>2.1999999999999999E-2</v>
      </c>
      <c r="AH942">
        <v>2</v>
      </c>
      <c r="AI942">
        <v>150198561</v>
      </c>
      <c r="AJ942">
        <v>942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ROW(Source!A1061)</f>
        <v>1061</v>
      </c>
      <c r="B943">
        <v>150198567</v>
      </c>
      <c r="C943">
        <v>150198558</v>
      </c>
      <c r="D943">
        <v>147297226</v>
      </c>
      <c r="E943">
        <v>1</v>
      </c>
      <c r="F943">
        <v>1</v>
      </c>
      <c r="G943">
        <v>35</v>
      </c>
      <c r="H943">
        <v>3</v>
      </c>
      <c r="I943" t="s">
        <v>742</v>
      </c>
      <c r="J943" t="s">
        <v>837</v>
      </c>
      <c r="K943" t="s">
        <v>744</v>
      </c>
      <c r="L943">
        <v>1346</v>
      </c>
      <c r="N943">
        <v>1009</v>
      </c>
      <c r="O943" t="s">
        <v>741</v>
      </c>
      <c r="P943" t="s">
        <v>741</v>
      </c>
      <c r="Q943">
        <v>1</v>
      </c>
      <c r="X943">
        <v>1E-3</v>
      </c>
      <c r="Y943">
        <v>271.95999999999998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31</v>
      </c>
      <c r="AG943">
        <v>1.0999999999999999E-2</v>
      </c>
      <c r="AH943">
        <v>2</v>
      </c>
      <c r="AI943">
        <v>150198562</v>
      </c>
      <c r="AJ943">
        <v>943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ROW(Source!A1061)</f>
        <v>1061</v>
      </c>
      <c r="B944">
        <v>150198568</v>
      </c>
      <c r="C944">
        <v>150198558</v>
      </c>
      <c r="D944">
        <v>147297361</v>
      </c>
      <c r="E944">
        <v>1</v>
      </c>
      <c r="F944">
        <v>1</v>
      </c>
      <c r="G944">
        <v>35</v>
      </c>
      <c r="H944">
        <v>3</v>
      </c>
      <c r="I944" t="s">
        <v>748</v>
      </c>
      <c r="J944" t="s">
        <v>831</v>
      </c>
      <c r="K944" t="s">
        <v>750</v>
      </c>
      <c r="L944">
        <v>1327</v>
      </c>
      <c r="N944">
        <v>1005</v>
      </c>
      <c r="O944" t="s">
        <v>751</v>
      </c>
      <c r="P944" t="s">
        <v>751</v>
      </c>
      <c r="Q944">
        <v>1</v>
      </c>
      <c r="X944">
        <v>0.02</v>
      </c>
      <c r="Y944">
        <v>48.08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31</v>
      </c>
      <c r="AG944">
        <v>0.22</v>
      </c>
      <c r="AH944">
        <v>2</v>
      </c>
      <c r="AI944">
        <v>150198563</v>
      </c>
      <c r="AJ944">
        <v>944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ROW(Source!A1062)</f>
        <v>1062</v>
      </c>
      <c r="B945">
        <v>150198573</v>
      </c>
      <c r="C945">
        <v>150198570</v>
      </c>
      <c r="D945">
        <v>147282019</v>
      </c>
      <c r="E945">
        <v>35</v>
      </c>
      <c r="F945">
        <v>1</v>
      </c>
      <c r="G945">
        <v>35</v>
      </c>
      <c r="H945">
        <v>1</v>
      </c>
      <c r="I945" t="s">
        <v>727</v>
      </c>
      <c r="J945" t="s">
        <v>3</v>
      </c>
      <c r="K945" t="s">
        <v>728</v>
      </c>
      <c r="L945">
        <v>1191</v>
      </c>
      <c r="N945">
        <v>1013</v>
      </c>
      <c r="O945" t="s">
        <v>729</v>
      </c>
      <c r="P945" t="s">
        <v>729</v>
      </c>
      <c r="Q945">
        <v>1</v>
      </c>
      <c r="X945">
        <v>0.2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1</v>
      </c>
      <c r="AF945" t="s">
        <v>163</v>
      </c>
      <c r="AG945">
        <v>2.4000000000000004</v>
      </c>
      <c r="AH945">
        <v>2</v>
      </c>
      <c r="AI945">
        <v>150198571</v>
      </c>
      <c r="AJ945">
        <v>945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ROW(Source!A1062)</f>
        <v>1062</v>
      </c>
      <c r="B946">
        <v>150198574</v>
      </c>
      <c r="C946">
        <v>150198570</v>
      </c>
      <c r="D946">
        <v>147297367</v>
      </c>
      <c r="E946">
        <v>1</v>
      </c>
      <c r="F946">
        <v>1</v>
      </c>
      <c r="G946">
        <v>35</v>
      </c>
      <c r="H946">
        <v>3</v>
      </c>
      <c r="I946" t="s">
        <v>752</v>
      </c>
      <c r="J946" t="s">
        <v>835</v>
      </c>
      <c r="K946" t="s">
        <v>754</v>
      </c>
      <c r="L946">
        <v>1346</v>
      </c>
      <c r="N946">
        <v>1009</v>
      </c>
      <c r="O946" t="s">
        <v>741</v>
      </c>
      <c r="P946" t="s">
        <v>741</v>
      </c>
      <c r="Q946">
        <v>1</v>
      </c>
      <c r="X946">
        <v>0.01</v>
      </c>
      <c r="Y946">
        <v>29.29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163</v>
      </c>
      <c r="AG946">
        <v>0.12</v>
      </c>
      <c r="AH946">
        <v>2</v>
      </c>
      <c r="AI946">
        <v>150198572</v>
      </c>
      <c r="AJ946">
        <v>946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ROW(Source!A1063)</f>
        <v>1063</v>
      </c>
      <c r="B947">
        <v>150198580</v>
      </c>
      <c r="C947">
        <v>150198576</v>
      </c>
      <c r="D947">
        <v>147282019</v>
      </c>
      <c r="E947">
        <v>35</v>
      </c>
      <c r="F947">
        <v>1</v>
      </c>
      <c r="G947">
        <v>35</v>
      </c>
      <c r="H947">
        <v>1</v>
      </c>
      <c r="I947" t="s">
        <v>727</v>
      </c>
      <c r="J947" t="s">
        <v>3</v>
      </c>
      <c r="K947" t="s">
        <v>728</v>
      </c>
      <c r="L947">
        <v>1191</v>
      </c>
      <c r="N947">
        <v>1013</v>
      </c>
      <c r="O947" t="s">
        <v>729</v>
      </c>
      <c r="P947" t="s">
        <v>729</v>
      </c>
      <c r="Q947">
        <v>1</v>
      </c>
      <c r="X947">
        <v>0.75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1</v>
      </c>
      <c r="AE947">
        <v>1</v>
      </c>
      <c r="AF947" t="s">
        <v>205</v>
      </c>
      <c r="AG947">
        <v>1.5</v>
      </c>
      <c r="AH947">
        <v>2</v>
      </c>
      <c r="AI947">
        <v>150198577</v>
      </c>
      <c r="AJ947">
        <v>947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ROW(Source!A1063)</f>
        <v>1063</v>
      </c>
      <c r="B948">
        <v>150198581</v>
      </c>
      <c r="C948">
        <v>150198576</v>
      </c>
      <c r="D948">
        <v>147297361</v>
      </c>
      <c r="E948">
        <v>1</v>
      </c>
      <c r="F948">
        <v>1</v>
      </c>
      <c r="G948">
        <v>35</v>
      </c>
      <c r="H948">
        <v>3</v>
      </c>
      <c r="I948" t="s">
        <v>748</v>
      </c>
      <c r="J948" t="s">
        <v>831</v>
      </c>
      <c r="K948" t="s">
        <v>750</v>
      </c>
      <c r="L948">
        <v>1327</v>
      </c>
      <c r="N948">
        <v>1005</v>
      </c>
      <c r="O948" t="s">
        <v>751</v>
      </c>
      <c r="P948" t="s">
        <v>751</v>
      </c>
      <c r="Q948">
        <v>1</v>
      </c>
      <c r="X948">
        <v>0.05</v>
      </c>
      <c r="Y948">
        <v>48.08</v>
      </c>
      <c r="Z948">
        <v>0</v>
      </c>
      <c r="AA948">
        <v>0</v>
      </c>
      <c r="AB948">
        <v>0</v>
      </c>
      <c r="AC948">
        <v>0</v>
      </c>
      <c r="AD948">
        <v>1</v>
      </c>
      <c r="AE948">
        <v>0</v>
      </c>
      <c r="AF948" t="s">
        <v>205</v>
      </c>
      <c r="AG948">
        <v>0.1</v>
      </c>
      <c r="AH948">
        <v>2</v>
      </c>
      <c r="AI948">
        <v>150198578</v>
      </c>
      <c r="AJ948">
        <v>948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ROW(Source!A1063)</f>
        <v>1063</v>
      </c>
      <c r="B949">
        <v>150198582</v>
      </c>
      <c r="C949">
        <v>150198576</v>
      </c>
      <c r="D949">
        <v>147297367</v>
      </c>
      <c r="E949">
        <v>1</v>
      </c>
      <c r="F949">
        <v>1</v>
      </c>
      <c r="G949">
        <v>35</v>
      </c>
      <c r="H949">
        <v>3</v>
      </c>
      <c r="I949" t="s">
        <v>752</v>
      </c>
      <c r="J949" t="s">
        <v>835</v>
      </c>
      <c r="K949" t="s">
        <v>754</v>
      </c>
      <c r="L949">
        <v>1346</v>
      </c>
      <c r="N949">
        <v>1009</v>
      </c>
      <c r="O949" t="s">
        <v>741</v>
      </c>
      <c r="P949" t="s">
        <v>741</v>
      </c>
      <c r="Q949">
        <v>1</v>
      </c>
      <c r="X949">
        <v>0.05</v>
      </c>
      <c r="Y949">
        <v>29.29</v>
      </c>
      <c r="Z949">
        <v>0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205</v>
      </c>
      <c r="AG949">
        <v>0.1</v>
      </c>
      <c r="AH949">
        <v>2</v>
      </c>
      <c r="AI949">
        <v>150198579</v>
      </c>
      <c r="AJ949">
        <v>949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ROW(Source!A1064)</f>
        <v>1064</v>
      </c>
      <c r="B950">
        <v>150262429</v>
      </c>
      <c r="C950">
        <v>150262424</v>
      </c>
      <c r="D950">
        <v>147282019</v>
      </c>
      <c r="E950">
        <v>35</v>
      </c>
      <c r="F950">
        <v>1</v>
      </c>
      <c r="G950">
        <v>35</v>
      </c>
      <c r="H950">
        <v>1</v>
      </c>
      <c r="I950" t="s">
        <v>727</v>
      </c>
      <c r="J950" t="s">
        <v>3</v>
      </c>
      <c r="K950" t="s">
        <v>728</v>
      </c>
      <c r="L950">
        <v>1191</v>
      </c>
      <c r="N950">
        <v>1013</v>
      </c>
      <c r="O950" t="s">
        <v>729</v>
      </c>
      <c r="P950" t="s">
        <v>729</v>
      </c>
      <c r="Q950">
        <v>1</v>
      </c>
      <c r="X950">
        <v>0.15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1</v>
      </c>
      <c r="AF950" t="s">
        <v>32</v>
      </c>
      <c r="AG950">
        <v>1.2374999999999998</v>
      </c>
      <c r="AH950">
        <v>2</v>
      </c>
      <c r="AI950">
        <v>150262425</v>
      </c>
      <c r="AJ950">
        <v>950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ROW(Source!A1064)</f>
        <v>1064</v>
      </c>
      <c r="B951">
        <v>150262430</v>
      </c>
      <c r="C951">
        <v>150262424</v>
      </c>
      <c r="D951">
        <v>147295400</v>
      </c>
      <c r="E951">
        <v>1</v>
      </c>
      <c r="F951">
        <v>1</v>
      </c>
      <c r="G951">
        <v>35</v>
      </c>
      <c r="H951">
        <v>2</v>
      </c>
      <c r="I951" t="s">
        <v>730</v>
      </c>
      <c r="J951" t="s">
        <v>731</v>
      </c>
      <c r="K951" t="s">
        <v>732</v>
      </c>
      <c r="L951">
        <v>1368</v>
      </c>
      <c r="N951">
        <v>1011</v>
      </c>
      <c r="O951" t="s">
        <v>733</v>
      </c>
      <c r="P951" t="s">
        <v>733</v>
      </c>
      <c r="Q951">
        <v>1</v>
      </c>
      <c r="X951">
        <v>7.0000000000000007E-2</v>
      </c>
      <c r="Y951">
        <v>0</v>
      </c>
      <c r="Z951">
        <v>789.86</v>
      </c>
      <c r="AA951">
        <v>515.51</v>
      </c>
      <c r="AB951">
        <v>0</v>
      </c>
      <c r="AC951">
        <v>0</v>
      </c>
      <c r="AD951">
        <v>1</v>
      </c>
      <c r="AE951">
        <v>0</v>
      </c>
      <c r="AF951" t="s">
        <v>32</v>
      </c>
      <c r="AG951">
        <v>0.57750000000000001</v>
      </c>
      <c r="AH951">
        <v>2</v>
      </c>
      <c r="AI951">
        <v>150262426</v>
      </c>
      <c r="AJ951">
        <v>951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ROW(Source!A1064)</f>
        <v>1064</v>
      </c>
      <c r="B952">
        <v>150262431</v>
      </c>
      <c r="C952">
        <v>150262424</v>
      </c>
      <c r="D952">
        <v>147297361</v>
      </c>
      <c r="E952">
        <v>1</v>
      </c>
      <c r="F952">
        <v>1</v>
      </c>
      <c r="G952">
        <v>35</v>
      </c>
      <c r="H952">
        <v>3</v>
      </c>
      <c r="I952" t="s">
        <v>748</v>
      </c>
      <c r="J952" t="s">
        <v>749</v>
      </c>
      <c r="K952" t="s">
        <v>750</v>
      </c>
      <c r="L952">
        <v>1327</v>
      </c>
      <c r="N952">
        <v>1005</v>
      </c>
      <c r="O952" t="s">
        <v>751</v>
      </c>
      <c r="P952" t="s">
        <v>751</v>
      </c>
      <c r="Q952">
        <v>1</v>
      </c>
      <c r="X952">
        <v>0.05</v>
      </c>
      <c r="Y952">
        <v>48.08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31</v>
      </c>
      <c r="AG952">
        <v>0.55000000000000004</v>
      </c>
      <c r="AH952">
        <v>2</v>
      </c>
      <c r="AI952">
        <v>150262427</v>
      </c>
      <c r="AJ952">
        <v>952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ROW(Source!A1064)</f>
        <v>1064</v>
      </c>
      <c r="B953">
        <v>150262432</v>
      </c>
      <c r="C953">
        <v>150262424</v>
      </c>
      <c r="D953">
        <v>147297367</v>
      </c>
      <c r="E953">
        <v>1</v>
      </c>
      <c r="F953">
        <v>1</v>
      </c>
      <c r="G953">
        <v>35</v>
      </c>
      <c r="H953">
        <v>3</v>
      </c>
      <c r="I953" t="s">
        <v>752</v>
      </c>
      <c r="J953" t="s">
        <v>753</v>
      </c>
      <c r="K953" t="s">
        <v>754</v>
      </c>
      <c r="L953">
        <v>1346</v>
      </c>
      <c r="N953">
        <v>1009</v>
      </c>
      <c r="O953" t="s">
        <v>741</v>
      </c>
      <c r="P953" t="s">
        <v>741</v>
      </c>
      <c r="Q953">
        <v>1</v>
      </c>
      <c r="X953">
        <v>0.01</v>
      </c>
      <c r="Y953">
        <v>29.29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31</v>
      </c>
      <c r="AG953">
        <v>0.11</v>
      </c>
      <c r="AH953">
        <v>2</v>
      </c>
      <c r="AI953">
        <v>150262428</v>
      </c>
      <c r="AJ953">
        <v>953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ROW(Source!A1065)</f>
        <v>1065</v>
      </c>
      <c r="B954">
        <v>150262438</v>
      </c>
      <c r="C954">
        <v>150262433</v>
      </c>
      <c r="D954">
        <v>147282019</v>
      </c>
      <c r="E954">
        <v>35</v>
      </c>
      <c r="F954">
        <v>1</v>
      </c>
      <c r="G954">
        <v>35</v>
      </c>
      <c r="H954">
        <v>1</v>
      </c>
      <c r="I954" t="s">
        <v>727</v>
      </c>
      <c r="J954" t="s">
        <v>3</v>
      </c>
      <c r="K954" t="s">
        <v>728</v>
      </c>
      <c r="L954">
        <v>1191</v>
      </c>
      <c r="N954">
        <v>1013</v>
      </c>
      <c r="O954" t="s">
        <v>729</v>
      </c>
      <c r="P954" t="s">
        <v>729</v>
      </c>
      <c r="Q954">
        <v>1</v>
      </c>
      <c r="X954">
        <v>1.24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1</v>
      </c>
      <c r="AF954" t="s">
        <v>3</v>
      </c>
      <c r="AG954">
        <v>1.24</v>
      </c>
      <c r="AH954">
        <v>2</v>
      </c>
      <c r="AI954">
        <v>150262434</v>
      </c>
      <c r="AJ954">
        <v>954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ROW(Source!A1065)</f>
        <v>1065</v>
      </c>
      <c r="B955">
        <v>150262439</v>
      </c>
      <c r="C955">
        <v>150262433</v>
      </c>
      <c r="D955">
        <v>147295400</v>
      </c>
      <c r="E955">
        <v>1</v>
      </c>
      <c r="F955">
        <v>1</v>
      </c>
      <c r="G955">
        <v>35</v>
      </c>
      <c r="H955">
        <v>2</v>
      </c>
      <c r="I955" t="s">
        <v>730</v>
      </c>
      <c r="J955" t="s">
        <v>731</v>
      </c>
      <c r="K955" t="s">
        <v>732</v>
      </c>
      <c r="L955">
        <v>1368</v>
      </c>
      <c r="N955">
        <v>1011</v>
      </c>
      <c r="O955" t="s">
        <v>733</v>
      </c>
      <c r="P955" t="s">
        <v>733</v>
      </c>
      <c r="Q955">
        <v>1</v>
      </c>
      <c r="X955">
        <v>0.54</v>
      </c>
      <c r="Y955">
        <v>0</v>
      </c>
      <c r="Z955">
        <v>789.86</v>
      </c>
      <c r="AA955">
        <v>515.51</v>
      </c>
      <c r="AB955">
        <v>0</v>
      </c>
      <c r="AC955">
        <v>0</v>
      </c>
      <c r="AD955">
        <v>1</v>
      </c>
      <c r="AE955">
        <v>0</v>
      </c>
      <c r="AF955" t="s">
        <v>3</v>
      </c>
      <c r="AG955">
        <v>0.54</v>
      </c>
      <c r="AH955">
        <v>2</v>
      </c>
      <c r="AI955">
        <v>150262435</v>
      </c>
      <c r="AJ955">
        <v>955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ROW(Source!A1065)</f>
        <v>1065</v>
      </c>
      <c r="B956">
        <v>150262440</v>
      </c>
      <c r="C956">
        <v>150262433</v>
      </c>
      <c r="D956">
        <v>147297361</v>
      </c>
      <c r="E956">
        <v>1</v>
      </c>
      <c r="F956">
        <v>1</v>
      </c>
      <c r="G956">
        <v>35</v>
      </c>
      <c r="H956">
        <v>3</v>
      </c>
      <c r="I956" t="s">
        <v>748</v>
      </c>
      <c r="J956" t="s">
        <v>749</v>
      </c>
      <c r="K956" t="s">
        <v>750</v>
      </c>
      <c r="L956">
        <v>1327</v>
      </c>
      <c r="N956">
        <v>1005</v>
      </c>
      <c r="O956" t="s">
        <v>751</v>
      </c>
      <c r="P956" t="s">
        <v>751</v>
      </c>
      <c r="Q956">
        <v>1</v>
      </c>
      <c r="X956">
        <v>0.1</v>
      </c>
      <c r="Y956">
        <v>48.08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3</v>
      </c>
      <c r="AG956">
        <v>0.1</v>
      </c>
      <c r="AH956">
        <v>2</v>
      </c>
      <c r="AI956">
        <v>150262436</v>
      </c>
      <c r="AJ956">
        <v>956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ROW(Source!A1065)</f>
        <v>1065</v>
      </c>
      <c r="B957">
        <v>150262441</v>
      </c>
      <c r="C957">
        <v>150262433</v>
      </c>
      <c r="D957">
        <v>147297367</v>
      </c>
      <c r="E957">
        <v>1</v>
      </c>
      <c r="F957">
        <v>1</v>
      </c>
      <c r="G957">
        <v>35</v>
      </c>
      <c r="H957">
        <v>3</v>
      </c>
      <c r="I957" t="s">
        <v>752</v>
      </c>
      <c r="J957" t="s">
        <v>753</v>
      </c>
      <c r="K957" t="s">
        <v>754</v>
      </c>
      <c r="L957">
        <v>1346</v>
      </c>
      <c r="N957">
        <v>1009</v>
      </c>
      <c r="O957" t="s">
        <v>741</v>
      </c>
      <c r="P957" t="s">
        <v>741</v>
      </c>
      <c r="Q957">
        <v>1</v>
      </c>
      <c r="X957">
        <v>0.1</v>
      </c>
      <c r="Y957">
        <v>29.29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0</v>
      </c>
      <c r="AF957" t="s">
        <v>3</v>
      </c>
      <c r="AG957">
        <v>0.1</v>
      </c>
      <c r="AH957">
        <v>2</v>
      </c>
      <c r="AI957">
        <v>150262437</v>
      </c>
      <c r="AJ957">
        <v>957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ROW(Source!A1066)</f>
        <v>1066</v>
      </c>
      <c r="B958">
        <v>150198589</v>
      </c>
      <c r="C958">
        <v>150198584</v>
      </c>
      <c r="D958">
        <v>147282019</v>
      </c>
      <c r="E958">
        <v>35</v>
      </c>
      <c r="F958">
        <v>1</v>
      </c>
      <c r="G958">
        <v>35</v>
      </c>
      <c r="H958">
        <v>1</v>
      </c>
      <c r="I958" t="s">
        <v>727</v>
      </c>
      <c r="J958" t="s">
        <v>3</v>
      </c>
      <c r="K958" t="s">
        <v>728</v>
      </c>
      <c r="L958">
        <v>1191</v>
      </c>
      <c r="N958">
        <v>1013</v>
      </c>
      <c r="O958" t="s">
        <v>729</v>
      </c>
      <c r="P958" t="s">
        <v>729</v>
      </c>
      <c r="Q958">
        <v>1</v>
      </c>
      <c r="X958">
        <v>1.31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1</v>
      </c>
      <c r="AF958" t="s">
        <v>22</v>
      </c>
      <c r="AG958">
        <v>0.91699999999999993</v>
      </c>
      <c r="AH958">
        <v>2</v>
      </c>
      <c r="AI958">
        <v>150198585</v>
      </c>
      <c r="AJ958">
        <v>958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ROW(Source!A1066)</f>
        <v>1066</v>
      </c>
      <c r="B959">
        <v>150198590</v>
      </c>
      <c r="C959">
        <v>150198584</v>
      </c>
      <c r="D959">
        <v>147295400</v>
      </c>
      <c r="E959">
        <v>1</v>
      </c>
      <c r="F959">
        <v>1</v>
      </c>
      <c r="G959">
        <v>35</v>
      </c>
      <c r="H959">
        <v>2</v>
      </c>
      <c r="I959" t="s">
        <v>730</v>
      </c>
      <c r="J959" t="s">
        <v>829</v>
      </c>
      <c r="K959" t="s">
        <v>732</v>
      </c>
      <c r="L959">
        <v>1368</v>
      </c>
      <c r="N959">
        <v>1011</v>
      </c>
      <c r="O959" t="s">
        <v>733</v>
      </c>
      <c r="P959" t="s">
        <v>733</v>
      </c>
      <c r="Q959">
        <v>1</v>
      </c>
      <c r="X959">
        <v>7.0000000000000007E-2</v>
      </c>
      <c r="Y959">
        <v>0</v>
      </c>
      <c r="Z959">
        <v>789.86</v>
      </c>
      <c r="AA959">
        <v>515.51</v>
      </c>
      <c r="AB959">
        <v>0</v>
      </c>
      <c r="AC959">
        <v>0</v>
      </c>
      <c r="AD959">
        <v>1</v>
      </c>
      <c r="AE959">
        <v>0</v>
      </c>
      <c r="AF959" t="s">
        <v>22</v>
      </c>
      <c r="AG959">
        <v>4.9000000000000002E-2</v>
      </c>
      <c r="AH959">
        <v>2</v>
      </c>
      <c r="AI959">
        <v>150198586</v>
      </c>
      <c r="AJ959">
        <v>959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ROW(Source!A1066)</f>
        <v>1066</v>
      </c>
      <c r="B960">
        <v>150198591</v>
      </c>
      <c r="C960">
        <v>150198584</v>
      </c>
      <c r="D960">
        <v>147297318</v>
      </c>
      <c r="E960">
        <v>1</v>
      </c>
      <c r="F960">
        <v>1</v>
      </c>
      <c r="G960">
        <v>35</v>
      </c>
      <c r="H960">
        <v>3</v>
      </c>
      <c r="I960" t="s">
        <v>759</v>
      </c>
      <c r="J960" t="s">
        <v>839</v>
      </c>
      <c r="K960" t="s">
        <v>761</v>
      </c>
      <c r="L960">
        <v>1346</v>
      </c>
      <c r="N960">
        <v>1009</v>
      </c>
      <c r="O960" t="s">
        <v>741</v>
      </c>
      <c r="P960" t="s">
        <v>741</v>
      </c>
      <c r="Q960">
        <v>1</v>
      </c>
      <c r="X960">
        <v>2.0000000000000002E-5</v>
      </c>
      <c r="Y960">
        <v>471.7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21</v>
      </c>
      <c r="AG960">
        <v>2.0000000000000002E-5</v>
      </c>
      <c r="AH960">
        <v>2</v>
      </c>
      <c r="AI960">
        <v>150198587</v>
      </c>
      <c r="AJ960">
        <v>960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ROW(Source!A1066)</f>
        <v>1066</v>
      </c>
      <c r="B961">
        <v>150198592</v>
      </c>
      <c r="C961">
        <v>150198584</v>
      </c>
      <c r="D961">
        <v>147297361</v>
      </c>
      <c r="E961">
        <v>1</v>
      </c>
      <c r="F961">
        <v>1</v>
      </c>
      <c r="G961">
        <v>35</v>
      </c>
      <c r="H961">
        <v>3</v>
      </c>
      <c r="I961" t="s">
        <v>748</v>
      </c>
      <c r="J961" t="s">
        <v>831</v>
      </c>
      <c r="K961" t="s">
        <v>750</v>
      </c>
      <c r="L961">
        <v>1327</v>
      </c>
      <c r="N961">
        <v>1005</v>
      </c>
      <c r="O961" t="s">
        <v>751</v>
      </c>
      <c r="P961" t="s">
        <v>751</v>
      </c>
      <c r="Q961">
        <v>1</v>
      </c>
      <c r="X961">
        <v>0.01</v>
      </c>
      <c r="Y961">
        <v>48.08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21</v>
      </c>
      <c r="AG961">
        <v>0.01</v>
      </c>
      <c r="AH961">
        <v>2</v>
      </c>
      <c r="AI961">
        <v>150198588</v>
      </c>
      <c r="AJ961">
        <v>961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ROW(Source!A1067)</f>
        <v>1067</v>
      </c>
      <c r="B962">
        <v>150198599</v>
      </c>
      <c r="C962">
        <v>150198594</v>
      </c>
      <c r="D962">
        <v>147282019</v>
      </c>
      <c r="E962">
        <v>35</v>
      </c>
      <c r="F962">
        <v>1</v>
      </c>
      <c r="G962">
        <v>35</v>
      </c>
      <c r="H962">
        <v>1</v>
      </c>
      <c r="I962" t="s">
        <v>727</v>
      </c>
      <c r="J962" t="s">
        <v>3</v>
      </c>
      <c r="K962" t="s">
        <v>728</v>
      </c>
      <c r="L962">
        <v>1191</v>
      </c>
      <c r="N962">
        <v>1013</v>
      </c>
      <c r="O962" t="s">
        <v>729</v>
      </c>
      <c r="P962" t="s">
        <v>729</v>
      </c>
      <c r="Q962">
        <v>1</v>
      </c>
      <c r="X962">
        <v>0.22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1</v>
      </c>
      <c r="AE962">
        <v>1</v>
      </c>
      <c r="AF962" t="s">
        <v>32</v>
      </c>
      <c r="AG962">
        <v>1.8150000000000002</v>
      </c>
      <c r="AH962">
        <v>2</v>
      </c>
      <c r="AI962">
        <v>150198595</v>
      </c>
      <c r="AJ962">
        <v>962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ROW(Source!A1067)</f>
        <v>1067</v>
      </c>
      <c r="B963">
        <v>150198600</v>
      </c>
      <c r="C963">
        <v>150198594</v>
      </c>
      <c r="D963">
        <v>147295400</v>
      </c>
      <c r="E963">
        <v>1</v>
      </c>
      <c r="F963">
        <v>1</v>
      </c>
      <c r="G963">
        <v>35</v>
      </c>
      <c r="H963">
        <v>2</v>
      </c>
      <c r="I963" t="s">
        <v>730</v>
      </c>
      <c r="J963" t="s">
        <v>829</v>
      </c>
      <c r="K963" t="s">
        <v>732</v>
      </c>
      <c r="L963">
        <v>1368</v>
      </c>
      <c r="N963">
        <v>1011</v>
      </c>
      <c r="O963" t="s">
        <v>733</v>
      </c>
      <c r="P963" t="s">
        <v>733</v>
      </c>
      <c r="Q963">
        <v>1</v>
      </c>
      <c r="X963">
        <v>0.01</v>
      </c>
      <c r="Y963">
        <v>0</v>
      </c>
      <c r="Z963">
        <v>789.86</v>
      </c>
      <c r="AA963">
        <v>515.51</v>
      </c>
      <c r="AB963">
        <v>0</v>
      </c>
      <c r="AC963">
        <v>0</v>
      </c>
      <c r="AD963">
        <v>1</v>
      </c>
      <c r="AE963">
        <v>0</v>
      </c>
      <c r="AF963" t="s">
        <v>32</v>
      </c>
      <c r="AG963">
        <v>8.249999999999999E-2</v>
      </c>
      <c r="AH963">
        <v>2</v>
      </c>
      <c r="AI963">
        <v>150198596</v>
      </c>
      <c r="AJ963">
        <v>963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ROW(Source!A1067)</f>
        <v>1067</v>
      </c>
      <c r="B964">
        <v>150198601</v>
      </c>
      <c r="C964">
        <v>150198594</v>
      </c>
      <c r="D964">
        <v>147297318</v>
      </c>
      <c r="E964">
        <v>1</v>
      </c>
      <c r="F964">
        <v>1</v>
      </c>
      <c r="G964">
        <v>35</v>
      </c>
      <c r="H964">
        <v>3</v>
      </c>
      <c r="I964" t="s">
        <v>759</v>
      </c>
      <c r="J964" t="s">
        <v>839</v>
      </c>
      <c r="K964" t="s">
        <v>761</v>
      </c>
      <c r="L964">
        <v>1346</v>
      </c>
      <c r="N964">
        <v>1009</v>
      </c>
      <c r="O964" t="s">
        <v>741</v>
      </c>
      <c r="P964" t="s">
        <v>741</v>
      </c>
      <c r="Q964">
        <v>1</v>
      </c>
      <c r="X964">
        <v>2E-3</v>
      </c>
      <c r="Y964">
        <v>471.7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31</v>
      </c>
      <c r="AG964">
        <v>2.1999999999999999E-2</v>
      </c>
      <c r="AH964">
        <v>2</v>
      </c>
      <c r="AI964">
        <v>150198597</v>
      </c>
      <c r="AJ964">
        <v>964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ROW(Source!A1067)</f>
        <v>1067</v>
      </c>
      <c r="B965">
        <v>150198602</v>
      </c>
      <c r="C965">
        <v>150198594</v>
      </c>
      <c r="D965">
        <v>147297361</v>
      </c>
      <c r="E965">
        <v>1</v>
      </c>
      <c r="F965">
        <v>1</v>
      </c>
      <c r="G965">
        <v>35</v>
      </c>
      <c r="H965">
        <v>3</v>
      </c>
      <c r="I965" t="s">
        <v>748</v>
      </c>
      <c r="J965" t="s">
        <v>831</v>
      </c>
      <c r="K965" t="s">
        <v>750</v>
      </c>
      <c r="L965">
        <v>1327</v>
      </c>
      <c r="N965">
        <v>1005</v>
      </c>
      <c r="O965" t="s">
        <v>751</v>
      </c>
      <c r="P965" t="s">
        <v>751</v>
      </c>
      <c r="Q965">
        <v>1</v>
      </c>
      <c r="X965">
        <v>0.01</v>
      </c>
      <c r="Y965">
        <v>48.08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31</v>
      </c>
      <c r="AG965">
        <v>0.11</v>
      </c>
      <c r="AH965">
        <v>2</v>
      </c>
      <c r="AI965">
        <v>150198598</v>
      </c>
      <c r="AJ965">
        <v>965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ROW(Source!A1068)</f>
        <v>1068</v>
      </c>
      <c r="B966">
        <v>150262422</v>
      </c>
      <c r="C966">
        <v>150262419</v>
      </c>
      <c r="D966">
        <v>147282019</v>
      </c>
      <c r="E966">
        <v>35</v>
      </c>
      <c r="F966">
        <v>1</v>
      </c>
      <c r="G966">
        <v>35</v>
      </c>
      <c r="H966">
        <v>1</v>
      </c>
      <c r="I966" t="s">
        <v>727</v>
      </c>
      <c r="J966" t="s">
        <v>3</v>
      </c>
      <c r="K966" t="s">
        <v>728</v>
      </c>
      <c r="L966">
        <v>1191</v>
      </c>
      <c r="N966">
        <v>1013</v>
      </c>
      <c r="O966" t="s">
        <v>729</v>
      </c>
      <c r="P966" t="s">
        <v>729</v>
      </c>
      <c r="Q966">
        <v>1</v>
      </c>
      <c r="X966">
        <v>0.85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1</v>
      </c>
      <c r="AF966" t="s">
        <v>163</v>
      </c>
      <c r="AG966">
        <v>10.199999999999999</v>
      </c>
      <c r="AH966">
        <v>2</v>
      </c>
      <c r="AI966">
        <v>150262420</v>
      </c>
      <c r="AJ966">
        <v>966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ROW(Source!A1068)</f>
        <v>1068</v>
      </c>
      <c r="B967">
        <v>150262423</v>
      </c>
      <c r="C967">
        <v>150262419</v>
      </c>
      <c r="D967">
        <v>147297367</v>
      </c>
      <c r="E967">
        <v>1</v>
      </c>
      <c r="F967">
        <v>1</v>
      </c>
      <c r="G967">
        <v>35</v>
      </c>
      <c r="H967">
        <v>3</v>
      </c>
      <c r="I967" t="s">
        <v>752</v>
      </c>
      <c r="J967" t="s">
        <v>753</v>
      </c>
      <c r="K967" t="s">
        <v>754</v>
      </c>
      <c r="L967">
        <v>1346</v>
      </c>
      <c r="N967">
        <v>1009</v>
      </c>
      <c r="O967" t="s">
        <v>741</v>
      </c>
      <c r="P967" t="s">
        <v>741</v>
      </c>
      <c r="Q967">
        <v>1</v>
      </c>
      <c r="X967">
        <v>0.05</v>
      </c>
      <c r="Y967">
        <v>29.29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163</v>
      </c>
      <c r="AG967">
        <v>0.60000000000000009</v>
      </c>
      <c r="AH967">
        <v>2</v>
      </c>
      <c r="AI967">
        <v>150262421</v>
      </c>
      <c r="AJ967">
        <v>967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ROW(Source!A1069)</f>
        <v>1069</v>
      </c>
      <c r="B968">
        <v>150262417</v>
      </c>
      <c r="C968">
        <v>150262414</v>
      </c>
      <c r="D968">
        <v>147282019</v>
      </c>
      <c r="E968">
        <v>35</v>
      </c>
      <c r="F968">
        <v>1</v>
      </c>
      <c r="G968">
        <v>35</v>
      </c>
      <c r="H968">
        <v>1</v>
      </c>
      <c r="I968" t="s">
        <v>727</v>
      </c>
      <c r="J968" t="s">
        <v>3</v>
      </c>
      <c r="K968" t="s">
        <v>728</v>
      </c>
      <c r="L968">
        <v>1191</v>
      </c>
      <c r="N968">
        <v>1013</v>
      </c>
      <c r="O968" t="s">
        <v>729</v>
      </c>
      <c r="P968" t="s">
        <v>729</v>
      </c>
      <c r="Q968">
        <v>1</v>
      </c>
      <c r="X968">
        <v>0.75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1</v>
      </c>
      <c r="AF968" t="s">
        <v>163</v>
      </c>
      <c r="AG968">
        <v>9</v>
      </c>
      <c r="AH968">
        <v>2</v>
      </c>
      <c r="AI968">
        <v>150262415</v>
      </c>
      <c r="AJ968">
        <v>968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ROW(Source!A1069)</f>
        <v>1069</v>
      </c>
      <c r="B969">
        <v>150262418</v>
      </c>
      <c r="C969">
        <v>150262414</v>
      </c>
      <c r="D969">
        <v>147297367</v>
      </c>
      <c r="E969">
        <v>1</v>
      </c>
      <c r="F969">
        <v>1</v>
      </c>
      <c r="G969">
        <v>35</v>
      </c>
      <c r="H969">
        <v>3</v>
      </c>
      <c r="I969" t="s">
        <v>752</v>
      </c>
      <c r="J969" t="s">
        <v>753</v>
      </c>
      <c r="K969" t="s">
        <v>754</v>
      </c>
      <c r="L969">
        <v>1346</v>
      </c>
      <c r="N969">
        <v>1009</v>
      </c>
      <c r="O969" t="s">
        <v>741</v>
      </c>
      <c r="P969" t="s">
        <v>741</v>
      </c>
      <c r="Q969">
        <v>1</v>
      </c>
      <c r="X969">
        <v>0.03</v>
      </c>
      <c r="Y969">
        <v>29.29</v>
      </c>
      <c r="Z969">
        <v>0</v>
      </c>
      <c r="AA969">
        <v>0</v>
      </c>
      <c r="AB969">
        <v>0</v>
      </c>
      <c r="AC969">
        <v>0</v>
      </c>
      <c r="AD969">
        <v>1</v>
      </c>
      <c r="AE969">
        <v>0</v>
      </c>
      <c r="AF969" t="s">
        <v>163</v>
      </c>
      <c r="AG969">
        <v>0.36</v>
      </c>
      <c r="AH969">
        <v>2</v>
      </c>
      <c r="AI969">
        <v>150262416</v>
      </c>
      <c r="AJ969">
        <v>969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ROW(Source!A1070)</f>
        <v>1070</v>
      </c>
      <c r="B970">
        <v>150198608</v>
      </c>
      <c r="C970">
        <v>150198604</v>
      </c>
      <c r="D970">
        <v>147282019</v>
      </c>
      <c r="E970">
        <v>35</v>
      </c>
      <c r="F970">
        <v>1</v>
      </c>
      <c r="G970">
        <v>35</v>
      </c>
      <c r="H970">
        <v>1</v>
      </c>
      <c r="I970" t="s">
        <v>727</v>
      </c>
      <c r="J970" t="s">
        <v>3</v>
      </c>
      <c r="K970" t="s">
        <v>728</v>
      </c>
      <c r="L970">
        <v>1191</v>
      </c>
      <c r="N970">
        <v>1013</v>
      </c>
      <c r="O970" t="s">
        <v>729</v>
      </c>
      <c r="P970" t="s">
        <v>729</v>
      </c>
      <c r="Q970">
        <v>1</v>
      </c>
      <c r="X970">
        <v>0.75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1</v>
      </c>
      <c r="AF970" t="s">
        <v>163</v>
      </c>
      <c r="AG970">
        <v>9</v>
      </c>
      <c r="AH970">
        <v>2</v>
      </c>
      <c r="AI970">
        <v>150198605</v>
      </c>
      <c r="AJ970">
        <v>970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ROW(Source!A1070)</f>
        <v>1070</v>
      </c>
      <c r="B971">
        <v>150198609</v>
      </c>
      <c r="C971">
        <v>150198604</v>
      </c>
      <c r="D971">
        <v>147297361</v>
      </c>
      <c r="E971">
        <v>1</v>
      </c>
      <c r="F971">
        <v>1</v>
      </c>
      <c r="G971">
        <v>35</v>
      </c>
      <c r="H971">
        <v>3</v>
      </c>
      <c r="I971" t="s">
        <v>748</v>
      </c>
      <c r="J971" t="s">
        <v>831</v>
      </c>
      <c r="K971" t="s">
        <v>750</v>
      </c>
      <c r="L971">
        <v>1327</v>
      </c>
      <c r="N971">
        <v>1005</v>
      </c>
      <c r="O971" t="s">
        <v>751</v>
      </c>
      <c r="P971" t="s">
        <v>751</v>
      </c>
      <c r="Q971">
        <v>1</v>
      </c>
      <c r="X971">
        <v>0.05</v>
      </c>
      <c r="Y971">
        <v>48.08</v>
      </c>
      <c r="Z971">
        <v>0</v>
      </c>
      <c r="AA971">
        <v>0</v>
      </c>
      <c r="AB971">
        <v>0</v>
      </c>
      <c r="AC971">
        <v>0</v>
      </c>
      <c r="AD971">
        <v>1</v>
      </c>
      <c r="AE971">
        <v>0</v>
      </c>
      <c r="AF971" t="s">
        <v>163</v>
      </c>
      <c r="AG971">
        <v>0.60000000000000009</v>
      </c>
      <c r="AH971">
        <v>2</v>
      </c>
      <c r="AI971">
        <v>150198606</v>
      </c>
      <c r="AJ971">
        <v>971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ROW(Source!A1070)</f>
        <v>1070</v>
      </c>
      <c r="B972">
        <v>150198610</v>
      </c>
      <c r="C972">
        <v>150198604</v>
      </c>
      <c r="D972">
        <v>147297367</v>
      </c>
      <c r="E972">
        <v>1</v>
      </c>
      <c r="F972">
        <v>1</v>
      </c>
      <c r="G972">
        <v>35</v>
      </c>
      <c r="H972">
        <v>3</v>
      </c>
      <c r="I972" t="s">
        <v>752</v>
      </c>
      <c r="J972" t="s">
        <v>835</v>
      </c>
      <c r="K972" t="s">
        <v>754</v>
      </c>
      <c r="L972">
        <v>1346</v>
      </c>
      <c r="N972">
        <v>1009</v>
      </c>
      <c r="O972" t="s">
        <v>741</v>
      </c>
      <c r="P972" t="s">
        <v>741</v>
      </c>
      <c r="Q972">
        <v>1</v>
      </c>
      <c r="X972">
        <v>0.05</v>
      </c>
      <c r="Y972">
        <v>29.29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0</v>
      </c>
      <c r="AF972" t="s">
        <v>163</v>
      </c>
      <c r="AG972">
        <v>0.60000000000000009</v>
      </c>
      <c r="AH972">
        <v>2</v>
      </c>
      <c r="AI972">
        <v>150198607</v>
      </c>
      <c r="AJ972">
        <v>972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ROW(Source!A1106)</f>
        <v>1106</v>
      </c>
      <c r="B973">
        <v>150198615</v>
      </c>
      <c r="C973">
        <v>150198611</v>
      </c>
      <c r="D973">
        <v>147282019</v>
      </c>
      <c r="E973">
        <v>35</v>
      </c>
      <c r="F973">
        <v>1</v>
      </c>
      <c r="G973">
        <v>35</v>
      </c>
      <c r="H973">
        <v>1</v>
      </c>
      <c r="I973" t="s">
        <v>727</v>
      </c>
      <c r="J973" t="s">
        <v>3</v>
      </c>
      <c r="K973" t="s">
        <v>728</v>
      </c>
      <c r="L973">
        <v>1191</v>
      </c>
      <c r="N973">
        <v>1013</v>
      </c>
      <c r="O973" t="s">
        <v>729</v>
      </c>
      <c r="P973" t="s">
        <v>729</v>
      </c>
      <c r="Q973">
        <v>1</v>
      </c>
      <c r="X973">
        <v>0.11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1</v>
      </c>
      <c r="AF973" t="s">
        <v>33</v>
      </c>
      <c r="AG973">
        <v>1.21</v>
      </c>
      <c r="AH973">
        <v>2</v>
      </c>
      <c r="AI973">
        <v>150198612</v>
      </c>
      <c r="AJ973">
        <v>973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ROW(Source!A1106)</f>
        <v>1106</v>
      </c>
      <c r="B974">
        <v>150198616</v>
      </c>
      <c r="C974">
        <v>150198611</v>
      </c>
      <c r="D974">
        <v>147297361</v>
      </c>
      <c r="E974">
        <v>1</v>
      </c>
      <c r="F974">
        <v>1</v>
      </c>
      <c r="G974">
        <v>35</v>
      </c>
      <c r="H974">
        <v>3</v>
      </c>
      <c r="I974" t="s">
        <v>748</v>
      </c>
      <c r="J974" t="s">
        <v>749</v>
      </c>
      <c r="K974" t="s">
        <v>750</v>
      </c>
      <c r="L974">
        <v>1327</v>
      </c>
      <c r="N974">
        <v>1005</v>
      </c>
      <c r="O974" t="s">
        <v>751</v>
      </c>
      <c r="P974" t="s">
        <v>751</v>
      </c>
      <c r="Q974">
        <v>1</v>
      </c>
      <c r="X974">
        <v>0.1</v>
      </c>
      <c r="Y974">
        <v>48.08</v>
      </c>
      <c r="Z974">
        <v>0</v>
      </c>
      <c r="AA974">
        <v>0</v>
      </c>
      <c r="AB974">
        <v>0</v>
      </c>
      <c r="AC974">
        <v>0</v>
      </c>
      <c r="AD974">
        <v>1</v>
      </c>
      <c r="AE974">
        <v>0</v>
      </c>
      <c r="AF974" t="s">
        <v>33</v>
      </c>
      <c r="AG974">
        <v>1.1000000000000001</v>
      </c>
      <c r="AH974">
        <v>2</v>
      </c>
      <c r="AI974">
        <v>150198613</v>
      </c>
      <c r="AJ974">
        <v>974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ROW(Source!A1106)</f>
        <v>1106</v>
      </c>
      <c r="B975">
        <v>150198617</v>
      </c>
      <c r="C975">
        <v>150198611</v>
      </c>
      <c r="D975">
        <v>147297367</v>
      </c>
      <c r="E975">
        <v>1</v>
      </c>
      <c r="F975">
        <v>1</v>
      </c>
      <c r="G975">
        <v>35</v>
      </c>
      <c r="H975">
        <v>3</v>
      </c>
      <c r="I975" t="s">
        <v>752</v>
      </c>
      <c r="J975" t="s">
        <v>753</v>
      </c>
      <c r="K975" t="s">
        <v>754</v>
      </c>
      <c r="L975">
        <v>1346</v>
      </c>
      <c r="N975">
        <v>1009</v>
      </c>
      <c r="O975" t="s">
        <v>741</v>
      </c>
      <c r="P975" t="s">
        <v>741</v>
      </c>
      <c r="Q975">
        <v>1</v>
      </c>
      <c r="X975">
        <v>0.05</v>
      </c>
      <c r="Y975">
        <v>29.29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33</v>
      </c>
      <c r="AG975">
        <v>0.55000000000000004</v>
      </c>
      <c r="AH975">
        <v>2</v>
      </c>
      <c r="AI975">
        <v>150198614</v>
      </c>
      <c r="AJ975">
        <v>975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ROW(Source!A1107)</f>
        <v>1107</v>
      </c>
      <c r="B976">
        <v>150198624</v>
      </c>
      <c r="C976">
        <v>150198618</v>
      </c>
      <c r="D976">
        <v>147282019</v>
      </c>
      <c r="E976">
        <v>35</v>
      </c>
      <c r="F976">
        <v>1</v>
      </c>
      <c r="G976">
        <v>35</v>
      </c>
      <c r="H976">
        <v>1</v>
      </c>
      <c r="I976" t="s">
        <v>727</v>
      </c>
      <c r="J976" t="s">
        <v>3</v>
      </c>
      <c r="K976" t="s">
        <v>728</v>
      </c>
      <c r="L976">
        <v>1191</v>
      </c>
      <c r="N976">
        <v>1013</v>
      </c>
      <c r="O976" t="s">
        <v>729</v>
      </c>
      <c r="P976" t="s">
        <v>729</v>
      </c>
      <c r="Q976">
        <v>1</v>
      </c>
      <c r="X976">
        <v>0.22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1</v>
      </c>
      <c r="AF976" t="s">
        <v>3</v>
      </c>
      <c r="AG976">
        <v>0.22</v>
      </c>
      <c r="AH976">
        <v>2</v>
      </c>
      <c r="AI976">
        <v>150198619</v>
      </c>
      <c r="AJ976">
        <v>976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ROW(Source!A1107)</f>
        <v>1107</v>
      </c>
      <c r="B977">
        <v>150198625</v>
      </c>
      <c r="C977">
        <v>150198618</v>
      </c>
      <c r="D977">
        <v>147297319</v>
      </c>
      <c r="E977">
        <v>1</v>
      </c>
      <c r="F977">
        <v>1</v>
      </c>
      <c r="G977">
        <v>35</v>
      </c>
      <c r="H977">
        <v>3</v>
      </c>
      <c r="I977" t="s">
        <v>738</v>
      </c>
      <c r="J977" t="s">
        <v>739</v>
      </c>
      <c r="K977" t="s">
        <v>740</v>
      </c>
      <c r="L977">
        <v>1346</v>
      </c>
      <c r="N977">
        <v>1009</v>
      </c>
      <c r="O977" t="s">
        <v>741</v>
      </c>
      <c r="P977" t="s">
        <v>741</v>
      </c>
      <c r="Q977">
        <v>1</v>
      </c>
      <c r="X977">
        <v>5.0000000000000001E-4</v>
      </c>
      <c r="Y977">
        <v>412.97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3</v>
      </c>
      <c r="AG977">
        <v>5.0000000000000001E-4</v>
      </c>
      <c r="AH977">
        <v>2</v>
      </c>
      <c r="AI977">
        <v>150198620</v>
      </c>
      <c r="AJ977">
        <v>977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ROW(Source!A1107)</f>
        <v>1107</v>
      </c>
      <c r="B978">
        <v>150198626</v>
      </c>
      <c r="C978">
        <v>150198618</v>
      </c>
      <c r="D978">
        <v>147297361</v>
      </c>
      <c r="E978">
        <v>1</v>
      </c>
      <c r="F978">
        <v>1</v>
      </c>
      <c r="G978">
        <v>35</v>
      </c>
      <c r="H978">
        <v>3</v>
      </c>
      <c r="I978" t="s">
        <v>748</v>
      </c>
      <c r="J978" t="s">
        <v>749</v>
      </c>
      <c r="K978" t="s">
        <v>750</v>
      </c>
      <c r="L978">
        <v>1327</v>
      </c>
      <c r="N978">
        <v>1005</v>
      </c>
      <c r="O978" t="s">
        <v>751</v>
      </c>
      <c r="P978" t="s">
        <v>751</v>
      </c>
      <c r="Q978">
        <v>1</v>
      </c>
      <c r="X978">
        <v>0.1</v>
      </c>
      <c r="Y978">
        <v>48.08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</v>
      </c>
      <c r="AG978">
        <v>0.1</v>
      </c>
      <c r="AH978">
        <v>2</v>
      </c>
      <c r="AI978">
        <v>150198621</v>
      </c>
      <c r="AJ978">
        <v>978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ROW(Source!A1107)</f>
        <v>1107</v>
      </c>
      <c r="B979">
        <v>150198627</v>
      </c>
      <c r="C979">
        <v>150198618</v>
      </c>
      <c r="D979">
        <v>147297367</v>
      </c>
      <c r="E979">
        <v>1</v>
      </c>
      <c r="F979">
        <v>1</v>
      </c>
      <c r="G979">
        <v>35</v>
      </c>
      <c r="H979">
        <v>3</v>
      </c>
      <c r="I979" t="s">
        <v>752</v>
      </c>
      <c r="J979" t="s">
        <v>753</v>
      </c>
      <c r="K979" t="s">
        <v>754</v>
      </c>
      <c r="L979">
        <v>1346</v>
      </c>
      <c r="N979">
        <v>1009</v>
      </c>
      <c r="O979" t="s">
        <v>741</v>
      </c>
      <c r="P979" t="s">
        <v>741</v>
      </c>
      <c r="Q979">
        <v>1</v>
      </c>
      <c r="X979">
        <v>0.05</v>
      </c>
      <c r="Y979">
        <v>29.29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3</v>
      </c>
      <c r="AG979">
        <v>0.05</v>
      </c>
      <c r="AH979">
        <v>2</v>
      </c>
      <c r="AI979">
        <v>150198622</v>
      </c>
      <c r="AJ979">
        <v>979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ROW(Source!A1107)</f>
        <v>1107</v>
      </c>
      <c r="B980">
        <v>150198628</v>
      </c>
      <c r="C980">
        <v>150198618</v>
      </c>
      <c r="D980">
        <v>147297930</v>
      </c>
      <c r="E980">
        <v>1</v>
      </c>
      <c r="F980">
        <v>1</v>
      </c>
      <c r="G980">
        <v>35</v>
      </c>
      <c r="H980">
        <v>3</v>
      </c>
      <c r="I980" t="s">
        <v>762</v>
      </c>
      <c r="J980" t="s">
        <v>763</v>
      </c>
      <c r="K980" t="s">
        <v>764</v>
      </c>
      <c r="L980">
        <v>1327</v>
      </c>
      <c r="N980">
        <v>1005</v>
      </c>
      <c r="O980" t="s">
        <v>751</v>
      </c>
      <c r="P980" t="s">
        <v>751</v>
      </c>
      <c r="Q980">
        <v>1</v>
      </c>
      <c r="X980">
        <v>0.01</v>
      </c>
      <c r="Y980">
        <v>429.34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3</v>
      </c>
      <c r="AG980">
        <v>0.01</v>
      </c>
      <c r="AH980">
        <v>2</v>
      </c>
      <c r="AI980">
        <v>150198623</v>
      </c>
      <c r="AJ980">
        <v>980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ROW(Source!A1108)</f>
        <v>1108</v>
      </c>
      <c r="B981">
        <v>150198635</v>
      </c>
      <c r="C981">
        <v>150198630</v>
      </c>
      <c r="D981">
        <v>147282019</v>
      </c>
      <c r="E981">
        <v>35</v>
      </c>
      <c r="F981">
        <v>1</v>
      </c>
      <c r="G981">
        <v>35</v>
      </c>
      <c r="H981">
        <v>1</v>
      </c>
      <c r="I981" t="s">
        <v>727</v>
      </c>
      <c r="J981" t="s">
        <v>3</v>
      </c>
      <c r="K981" t="s">
        <v>728</v>
      </c>
      <c r="L981">
        <v>1191</v>
      </c>
      <c r="N981">
        <v>1013</v>
      </c>
      <c r="O981" t="s">
        <v>729</v>
      </c>
      <c r="P981" t="s">
        <v>729</v>
      </c>
      <c r="Q981">
        <v>1</v>
      </c>
      <c r="X981">
        <v>0.33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1</v>
      </c>
      <c r="AF981" t="s">
        <v>22</v>
      </c>
      <c r="AG981">
        <v>0.23099999999999998</v>
      </c>
      <c r="AH981">
        <v>2</v>
      </c>
      <c r="AI981">
        <v>150198631</v>
      </c>
      <c r="AJ981">
        <v>981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ROW(Source!A1108)</f>
        <v>1108</v>
      </c>
      <c r="B982">
        <v>150198636</v>
      </c>
      <c r="C982">
        <v>150198630</v>
      </c>
      <c r="D982">
        <v>147295400</v>
      </c>
      <c r="E982">
        <v>1</v>
      </c>
      <c r="F982">
        <v>1</v>
      </c>
      <c r="G982">
        <v>35</v>
      </c>
      <c r="H982">
        <v>2</v>
      </c>
      <c r="I982" t="s">
        <v>730</v>
      </c>
      <c r="J982" t="s">
        <v>829</v>
      </c>
      <c r="K982" t="s">
        <v>732</v>
      </c>
      <c r="L982">
        <v>1368</v>
      </c>
      <c r="N982">
        <v>1011</v>
      </c>
      <c r="O982" t="s">
        <v>733</v>
      </c>
      <c r="P982" t="s">
        <v>733</v>
      </c>
      <c r="Q982">
        <v>1</v>
      </c>
      <c r="X982">
        <v>0.02</v>
      </c>
      <c r="Y982">
        <v>0</v>
      </c>
      <c r="Z982">
        <v>789.86</v>
      </c>
      <c r="AA982">
        <v>515.51</v>
      </c>
      <c r="AB982">
        <v>0</v>
      </c>
      <c r="AC982">
        <v>0</v>
      </c>
      <c r="AD982">
        <v>1</v>
      </c>
      <c r="AE982">
        <v>0</v>
      </c>
      <c r="AF982" t="s">
        <v>22</v>
      </c>
      <c r="AG982">
        <v>1.3999999999999999E-2</v>
      </c>
      <c r="AH982">
        <v>2</v>
      </c>
      <c r="AI982">
        <v>150198632</v>
      </c>
      <c r="AJ982">
        <v>982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ROW(Source!A1108)</f>
        <v>1108</v>
      </c>
      <c r="B983">
        <v>150198637</v>
      </c>
      <c r="C983">
        <v>150198630</v>
      </c>
      <c r="D983">
        <v>147297318</v>
      </c>
      <c r="E983">
        <v>1</v>
      </c>
      <c r="F983">
        <v>1</v>
      </c>
      <c r="G983">
        <v>35</v>
      </c>
      <c r="H983">
        <v>3</v>
      </c>
      <c r="I983" t="s">
        <v>759</v>
      </c>
      <c r="J983" t="s">
        <v>839</v>
      </c>
      <c r="K983" t="s">
        <v>761</v>
      </c>
      <c r="L983">
        <v>1346</v>
      </c>
      <c r="N983">
        <v>1009</v>
      </c>
      <c r="O983" t="s">
        <v>741</v>
      </c>
      <c r="P983" t="s">
        <v>741</v>
      </c>
      <c r="Q983">
        <v>1</v>
      </c>
      <c r="X983">
        <v>2.0000000000000002E-5</v>
      </c>
      <c r="Y983">
        <v>471.7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21</v>
      </c>
      <c r="AG983">
        <v>2.0000000000000002E-5</v>
      </c>
      <c r="AH983">
        <v>2</v>
      </c>
      <c r="AI983">
        <v>150198633</v>
      </c>
      <c r="AJ983">
        <v>983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ROW(Source!A1108)</f>
        <v>1108</v>
      </c>
      <c r="B984">
        <v>150198638</v>
      </c>
      <c r="C984">
        <v>150198630</v>
      </c>
      <c r="D984">
        <v>147297361</v>
      </c>
      <c r="E984">
        <v>1</v>
      </c>
      <c r="F984">
        <v>1</v>
      </c>
      <c r="G984">
        <v>35</v>
      </c>
      <c r="H984">
        <v>3</v>
      </c>
      <c r="I984" t="s">
        <v>748</v>
      </c>
      <c r="J984" t="s">
        <v>831</v>
      </c>
      <c r="K984" t="s">
        <v>750</v>
      </c>
      <c r="L984">
        <v>1327</v>
      </c>
      <c r="N984">
        <v>1005</v>
      </c>
      <c r="O984" t="s">
        <v>751</v>
      </c>
      <c r="P984" t="s">
        <v>751</v>
      </c>
      <c r="Q984">
        <v>1</v>
      </c>
      <c r="X984">
        <v>0.01</v>
      </c>
      <c r="Y984">
        <v>48.08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21</v>
      </c>
      <c r="AG984">
        <v>0.01</v>
      </c>
      <c r="AH984">
        <v>2</v>
      </c>
      <c r="AI984">
        <v>150198634</v>
      </c>
      <c r="AJ984">
        <v>984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ROW(Source!A1109)</f>
        <v>1109</v>
      </c>
      <c r="B985">
        <v>150198643</v>
      </c>
      <c r="C985">
        <v>150198640</v>
      </c>
      <c r="D985">
        <v>147282019</v>
      </c>
      <c r="E985">
        <v>35</v>
      </c>
      <c r="F985">
        <v>1</v>
      </c>
      <c r="G985">
        <v>35</v>
      </c>
      <c r="H985">
        <v>1</v>
      </c>
      <c r="I985" t="s">
        <v>727</v>
      </c>
      <c r="J985" t="s">
        <v>3</v>
      </c>
      <c r="K985" t="s">
        <v>728</v>
      </c>
      <c r="L985">
        <v>1191</v>
      </c>
      <c r="N985">
        <v>1013</v>
      </c>
      <c r="O985" t="s">
        <v>729</v>
      </c>
      <c r="P985" t="s">
        <v>729</v>
      </c>
      <c r="Q985">
        <v>1</v>
      </c>
      <c r="X985">
        <v>0.06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1</v>
      </c>
      <c r="AF985" t="s">
        <v>32</v>
      </c>
      <c r="AG985">
        <v>0.495</v>
      </c>
      <c r="AH985">
        <v>2</v>
      </c>
      <c r="AI985">
        <v>150198641</v>
      </c>
      <c r="AJ985">
        <v>985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ROW(Source!A1109)</f>
        <v>1109</v>
      </c>
      <c r="B986">
        <v>150198644</v>
      </c>
      <c r="C986">
        <v>150198640</v>
      </c>
      <c r="D986">
        <v>147295400</v>
      </c>
      <c r="E986">
        <v>1</v>
      </c>
      <c r="F986">
        <v>1</v>
      </c>
      <c r="G986">
        <v>35</v>
      </c>
      <c r="H986">
        <v>2</v>
      </c>
      <c r="I986" t="s">
        <v>730</v>
      </c>
      <c r="J986" t="s">
        <v>829</v>
      </c>
      <c r="K986" t="s">
        <v>732</v>
      </c>
      <c r="L986">
        <v>1368</v>
      </c>
      <c r="N986">
        <v>1011</v>
      </c>
      <c r="O986" t="s">
        <v>733</v>
      </c>
      <c r="P986" t="s">
        <v>733</v>
      </c>
      <c r="Q986">
        <v>1</v>
      </c>
      <c r="X986">
        <v>3.0000000000000001E-3</v>
      </c>
      <c r="Y986">
        <v>0</v>
      </c>
      <c r="Z986">
        <v>789.86</v>
      </c>
      <c r="AA986">
        <v>515.51</v>
      </c>
      <c r="AB986">
        <v>0</v>
      </c>
      <c r="AC986">
        <v>0</v>
      </c>
      <c r="AD986">
        <v>1</v>
      </c>
      <c r="AE986">
        <v>0</v>
      </c>
      <c r="AF986" t="s">
        <v>32</v>
      </c>
      <c r="AG986">
        <v>2.4750000000000001E-2</v>
      </c>
      <c r="AH986">
        <v>2</v>
      </c>
      <c r="AI986">
        <v>150198642</v>
      </c>
      <c r="AJ986">
        <v>986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ROW(Source!A1110)</f>
        <v>1110</v>
      </c>
      <c r="B987">
        <v>150198651</v>
      </c>
      <c r="C987">
        <v>150198646</v>
      </c>
      <c r="D987">
        <v>147282019</v>
      </c>
      <c r="E987">
        <v>35</v>
      </c>
      <c r="F987">
        <v>1</v>
      </c>
      <c r="G987">
        <v>35</v>
      </c>
      <c r="H987">
        <v>1</v>
      </c>
      <c r="I987" t="s">
        <v>727</v>
      </c>
      <c r="J987" t="s">
        <v>3</v>
      </c>
      <c r="K987" t="s">
        <v>728</v>
      </c>
      <c r="L987">
        <v>1191</v>
      </c>
      <c r="N987">
        <v>1013</v>
      </c>
      <c r="O987" t="s">
        <v>729</v>
      </c>
      <c r="P987" t="s">
        <v>729</v>
      </c>
      <c r="Q987">
        <v>1</v>
      </c>
      <c r="X987">
        <v>0.72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1</v>
      </c>
      <c r="AF987" t="s">
        <v>3</v>
      </c>
      <c r="AG987">
        <v>0.72</v>
      </c>
      <c r="AH987">
        <v>2</v>
      </c>
      <c r="AI987">
        <v>150198647</v>
      </c>
      <c r="AJ987">
        <v>987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ROW(Source!A1110)</f>
        <v>1110</v>
      </c>
      <c r="B988">
        <v>150198652</v>
      </c>
      <c r="C988">
        <v>150198646</v>
      </c>
      <c r="D988">
        <v>147297319</v>
      </c>
      <c r="E988">
        <v>1</v>
      </c>
      <c r="F988">
        <v>1</v>
      </c>
      <c r="G988">
        <v>35</v>
      </c>
      <c r="H988">
        <v>3</v>
      </c>
      <c r="I988" t="s">
        <v>738</v>
      </c>
      <c r="J988" t="s">
        <v>739</v>
      </c>
      <c r="K988" t="s">
        <v>740</v>
      </c>
      <c r="L988">
        <v>1346</v>
      </c>
      <c r="N988">
        <v>1009</v>
      </c>
      <c r="O988" t="s">
        <v>741</v>
      </c>
      <c r="P988" t="s">
        <v>741</v>
      </c>
      <c r="Q988">
        <v>1</v>
      </c>
      <c r="X988">
        <v>5.0000000000000001E-4</v>
      </c>
      <c r="Y988">
        <v>412.97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3</v>
      </c>
      <c r="AG988">
        <v>5.0000000000000001E-4</v>
      </c>
      <c r="AH988">
        <v>2</v>
      </c>
      <c r="AI988">
        <v>150198648</v>
      </c>
      <c r="AJ988">
        <v>988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ROW(Source!A1110)</f>
        <v>1110</v>
      </c>
      <c r="B989">
        <v>150198653</v>
      </c>
      <c r="C989">
        <v>150198646</v>
      </c>
      <c r="D989">
        <v>147297361</v>
      </c>
      <c r="E989">
        <v>1</v>
      </c>
      <c r="F989">
        <v>1</v>
      </c>
      <c r="G989">
        <v>35</v>
      </c>
      <c r="H989">
        <v>3</v>
      </c>
      <c r="I989" t="s">
        <v>748</v>
      </c>
      <c r="J989" t="s">
        <v>749</v>
      </c>
      <c r="K989" t="s">
        <v>750</v>
      </c>
      <c r="L989">
        <v>1327</v>
      </c>
      <c r="N989">
        <v>1005</v>
      </c>
      <c r="O989" t="s">
        <v>751</v>
      </c>
      <c r="P989" t="s">
        <v>751</v>
      </c>
      <c r="Q989">
        <v>1</v>
      </c>
      <c r="X989">
        <v>0.05</v>
      </c>
      <c r="Y989">
        <v>48.08</v>
      </c>
      <c r="Z989">
        <v>0</v>
      </c>
      <c r="AA989">
        <v>0</v>
      </c>
      <c r="AB989">
        <v>0</v>
      </c>
      <c r="AC989">
        <v>0</v>
      </c>
      <c r="AD989">
        <v>1</v>
      </c>
      <c r="AE989">
        <v>0</v>
      </c>
      <c r="AF989" t="s">
        <v>3</v>
      </c>
      <c r="AG989">
        <v>0.05</v>
      </c>
      <c r="AH989">
        <v>2</v>
      </c>
      <c r="AI989">
        <v>150198649</v>
      </c>
      <c r="AJ989">
        <v>989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ROW(Source!A1110)</f>
        <v>1110</v>
      </c>
      <c r="B990">
        <v>150198654</v>
      </c>
      <c r="C990">
        <v>150198646</v>
      </c>
      <c r="D990">
        <v>147297367</v>
      </c>
      <c r="E990">
        <v>1</v>
      </c>
      <c r="F990">
        <v>1</v>
      </c>
      <c r="G990">
        <v>35</v>
      </c>
      <c r="H990">
        <v>3</v>
      </c>
      <c r="I990" t="s">
        <v>752</v>
      </c>
      <c r="J990" t="s">
        <v>753</v>
      </c>
      <c r="K990" t="s">
        <v>754</v>
      </c>
      <c r="L990">
        <v>1346</v>
      </c>
      <c r="N990">
        <v>1009</v>
      </c>
      <c r="O990" t="s">
        <v>741</v>
      </c>
      <c r="P990" t="s">
        <v>741</v>
      </c>
      <c r="Q990">
        <v>1</v>
      </c>
      <c r="X990">
        <v>0.05</v>
      </c>
      <c r="Y990">
        <v>29.29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0</v>
      </c>
      <c r="AF990" t="s">
        <v>3</v>
      </c>
      <c r="AG990">
        <v>0.05</v>
      </c>
      <c r="AH990">
        <v>2</v>
      </c>
      <c r="AI990">
        <v>150198650</v>
      </c>
      <c r="AJ990">
        <v>990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ROW(Source!A1111)</f>
        <v>1111</v>
      </c>
      <c r="B991">
        <v>150198660</v>
      </c>
      <c r="C991">
        <v>150198656</v>
      </c>
      <c r="D991">
        <v>147282019</v>
      </c>
      <c r="E991">
        <v>35</v>
      </c>
      <c r="F991">
        <v>1</v>
      </c>
      <c r="G991">
        <v>35</v>
      </c>
      <c r="H991">
        <v>1</v>
      </c>
      <c r="I991" t="s">
        <v>727</v>
      </c>
      <c r="J991" t="s">
        <v>3</v>
      </c>
      <c r="K991" t="s">
        <v>728</v>
      </c>
      <c r="L991">
        <v>1191</v>
      </c>
      <c r="N991">
        <v>1013</v>
      </c>
      <c r="O991" t="s">
        <v>729</v>
      </c>
      <c r="P991" t="s">
        <v>729</v>
      </c>
      <c r="Q991">
        <v>1</v>
      </c>
      <c r="X991">
        <v>0.2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1</v>
      </c>
      <c r="AE991">
        <v>1</v>
      </c>
      <c r="AF991" t="s">
        <v>33</v>
      </c>
      <c r="AG991">
        <v>2.2000000000000002</v>
      </c>
      <c r="AH991">
        <v>2</v>
      </c>
      <c r="AI991">
        <v>150198657</v>
      </c>
      <c r="AJ991">
        <v>991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ROW(Source!A1111)</f>
        <v>1111</v>
      </c>
      <c r="B992">
        <v>150198661</v>
      </c>
      <c r="C992">
        <v>150198656</v>
      </c>
      <c r="D992">
        <v>147297361</v>
      </c>
      <c r="E992">
        <v>1</v>
      </c>
      <c r="F992">
        <v>1</v>
      </c>
      <c r="G992">
        <v>35</v>
      </c>
      <c r="H992">
        <v>3</v>
      </c>
      <c r="I992" t="s">
        <v>748</v>
      </c>
      <c r="J992" t="s">
        <v>749</v>
      </c>
      <c r="K992" t="s">
        <v>750</v>
      </c>
      <c r="L992">
        <v>1327</v>
      </c>
      <c r="N992">
        <v>1005</v>
      </c>
      <c r="O992" t="s">
        <v>751</v>
      </c>
      <c r="P992" t="s">
        <v>751</v>
      </c>
      <c r="Q992">
        <v>1</v>
      </c>
      <c r="X992">
        <v>0.1</v>
      </c>
      <c r="Y992">
        <v>48.08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0</v>
      </c>
      <c r="AF992" t="s">
        <v>33</v>
      </c>
      <c r="AG992">
        <v>1.1000000000000001</v>
      </c>
      <c r="AH992">
        <v>2</v>
      </c>
      <c r="AI992">
        <v>150198658</v>
      </c>
      <c r="AJ992">
        <v>992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ROW(Source!A1111)</f>
        <v>1111</v>
      </c>
      <c r="B993">
        <v>150198662</v>
      </c>
      <c r="C993">
        <v>150198656</v>
      </c>
      <c r="D993">
        <v>147297367</v>
      </c>
      <c r="E993">
        <v>1</v>
      </c>
      <c r="F993">
        <v>1</v>
      </c>
      <c r="G993">
        <v>35</v>
      </c>
      <c r="H993">
        <v>3</v>
      </c>
      <c r="I993" t="s">
        <v>752</v>
      </c>
      <c r="J993" t="s">
        <v>753</v>
      </c>
      <c r="K993" t="s">
        <v>754</v>
      </c>
      <c r="L993">
        <v>1346</v>
      </c>
      <c r="N993">
        <v>1009</v>
      </c>
      <c r="O993" t="s">
        <v>741</v>
      </c>
      <c r="P993" t="s">
        <v>741</v>
      </c>
      <c r="Q993">
        <v>1</v>
      </c>
      <c r="X993">
        <v>0.1</v>
      </c>
      <c r="Y993">
        <v>29.29</v>
      </c>
      <c r="Z993">
        <v>0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33</v>
      </c>
      <c r="AG993">
        <v>1.1000000000000001</v>
      </c>
      <c r="AH993">
        <v>2</v>
      </c>
      <c r="AI993">
        <v>150198659</v>
      </c>
      <c r="AJ993">
        <v>993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ROW(Source!A1112)</f>
        <v>1112</v>
      </c>
      <c r="B994">
        <v>150198667</v>
      </c>
      <c r="C994">
        <v>150198664</v>
      </c>
      <c r="D994">
        <v>147282019</v>
      </c>
      <c r="E994">
        <v>35</v>
      </c>
      <c r="F994">
        <v>1</v>
      </c>
      <c r="G994">
        <v>35</v>
      </c>
      <c r="H994">
        <v>1</v>
      </c>
      <c r="I994" t="s">
        <v>727</v>
      </c>
      <c r="J994" t="s">
        <v>3</v>
      </c>
      <c r="K994" t="s">
        <v>728</v>
      </c>
      <c r="L994">
        <v>1191</v>
      </c>
      <c r="N994">
        <v>1013</v>
      </c>
      <c r="O994" t="s">
        <v>729</v>
      </c>
      <c r="P994" t="s">
        <v>729</v>
      </c>
      <c r="Q994">
        <v>1</v>
      </c>
      <c r="X994">
        <v>0.39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1</v>
      </c>
      <c r="AE994">
        <v>1</v>
      </c>
      <c r="AF994" t="s">
        <v>694</v>
      </c>
      <c r="AG994">
        <v>0.27299999999999996</v>
      </c>
      <c r="AH994">
        <v>2</v>
      </c>
      <c r="AI994">
        <v>150198665</v>
      </c>
      <c r="AJ994">
        <v>994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ROW(Source!A1112)</f>
        <v>1112</v>
      </c>
      <c r="B995">
        <v>150198668</v>
      </c>
      <c r="C995">
        <v>150198664</v>
      </c>
      <c r="D995">
        <v>147295400</v>
      </c>
      <c r="E995">
        <v>1</v>
      </c>
      <c r="F995">
        <v>1</v>
      </c>
      <c r="G995">
        <v>35</v>
      </c>
      <c r="H995">
        <v>2</v>
      </c>
      <c r="I995" t="s">
        <v>730</v>
      </c>
      <c r="J995" t="s">
        <v>829</v>
      </c>
      <c r="K995" t="s">
        <v>732</v>
      </c>
      <c r="L995">
        <v>1368</v>
      </c>
      <c r="N995">
        <v>1011</v>
      </c>
      <c r="O995" t="s">
        <v>733</v>
      </c>
      <c r="P995" t="s">
        <v>733</v>
      </c>
      <c r="Q995">
        <v>1</v>
      </c>
      <c r="X995">
        <v>0.02</v>
      </c>
      <c r="Y995">
        <v>0</v>
      </c>
      <c r="Z995">
        <v>789.86</v>
      </c>
      <c r="AA995">
        <v>515.51</v>
      </c>
      <c r="AB995">
        <v>0</v>
      </c>
      <c r="AC995">
        <v>0</v>
      </c>
      <c r="AD995">
        <v>1</v>
      </c>
      <c r="AE995">
        <v>0</v>
      </c>
      <c r="AF995" t="s">
        <v>22</v>
      </c>
      <c r="AG995">
        <v>1.3999999999999999E-2</v>
      </c>
      <c r="AH995">
        <v>2</v>
      </c>
      <c r="AI995">
        <v>150198666</v>
      </c>
      <c r="AJ995">
        <v>995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ROW(Source!A1113)</f>
        <v>1113</v>
      </c>
      <c r="B996">
        <v>150198673</v>
      </c>
      <c r="C996">
        <v>150198670</v>
      </c>
      <c r="D996">
        <v>147282019</v>
      </c>
      <c r="E996">
        <v>35</v>
      </c>
      <c r="F996">
        <v>1</v>
      </c>
      <c r="G996">
        <v>35</v>
      </c>
      <c r="H996">
        <v>1</v>
      </c>
      <c r="I996" t="s">
        <v>727</v>
      </c>
      <c r="J996" t="s">
        <v>3</v>
      </c>
      <c r="K996" t="s">
        <v>728</v>
      </c>
      <c r="L996">
        <v>1191</v>
      </c>
      <c r="N996">
        <v>1013</v>
      </c>
      <c r="O996" t="s">
        <v>729</v>
      </c>
      <c r="P996" t="s">
        <v>729</v>
      </c>
      <c r="Q996">
        <v>1</v>
      </c>
      <c r="X996">
        <v>0.06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1</v>
      </c>
      <c r="AF996" t="s">
        <v>67</v>
      </c>
      <c r="AG996">
        <v>4.4999999999999998E-2</v>
      </c>
      <c r="AH996">
        <v>2</v>
      </c>
      <c r="AI996">
        <v>150198671</v>
      </c>
      <c r="AJ996">
        <v>996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ROW(Source!A1113)</f>
        <v>1113</v>
      </c>
      <c r="B997">
        <v>150198674</v>
      </c>
      <c r="C997">
        <v>150198670</v>
      </c>
      <c r="D997">
        <v>147295400</v>
      </c>
      <c r="E997">
        <v>1</v>
      </c>
      <c r="F997">
        <v>1</v>
      </c>
      <c r="G997">
        <v>35</v>
      </c>
      <c r="H997">
        <v>2</v>
      </c>
      <c r="I997" t="s">
        <v>730</v>
      </c>
      <c r="J997" t="s">
        <v>829</v>
      </c>
      <c r="K997" t="s">
        <v>732</v>
      </c>
      <c r="L997">
        <v>1368</v>
      </c>
      <c r="N997">
        <v>1011</v>
      </c>
      <c r="O997" t="s">
        <v>733</v>
      </c>
      <c r="P997" t="s">
        <v>733</v>
      </c>
      <c r="Q997">
        <v>1</v>
      </c>
      <c r="X997">
        <v>3.0000000000000001E-3</v>
      </c>
      <c r="Y997">
        <v>0</v>
      </c>
      <c r="Z997">
        <v>789.86</v>
      </c>
      <c r="AA997">
        <v>515.51</v>
      </c>
      <c r="AB997">
        <v>0</v>
      </c>
      <c r="AC997">
        <v>0</v>
      </c>
      <c r="AD997">
        <v>1</v>
      </c>
      <c r="AE997">
        <v>0</v>
      </c>
      <c r="AF997" t="s">
        <v>67</v>
      </c>
      <c r="AG997">
        <v>2.2500000000000003E-3</v>
      </c>
      <c r="AH997">
        <v>2</v>
      </c>
      <c r="AI997">
        <v>150198672</v>
      </c>
      <c r="AJ997">
        <v>997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ROW(Source!A1114)</f>
        <v>1114</v>
      </c>
      <c r="B998">
        <v>150198684</v>
      </c>
      <c r="C998">
        <v>150198675</v>
      </c>
      <c r="D998">
        <v>147282019</v>
      </c>
      <c r="E998">
        <v>35</v>
      </c>
      <c r="F998">
        <v>1</v>
      </c>
      <c r="G998">
        <v>35</v>
      </c>
      <c r="H998">
        <v>1</v>
      </c>
      <c r="I998" t="s">
        <v>727</v>
      </c>
      <c r="J998" t="s">
        <v>3</v>
      </c>
      <c r="K998" t="s">
        <v>728</v>
      </c>
      <c r="L998">
        <v>1191</v>
      </c>
      <c r="N998">
        <v>1013</v>
      </c>
      <c r="O998" t="s">
        <v>729</v>
      </c>
      <c r="P998" t="s">
        <v>729</v>
      </c>
      <c r="Q998">
        <v>1</v>
      </c>
      <c r="X998">
        <v>0.36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1</v>
      </c>
      <c r="AF998" t="s">
        <v>205</v>
      </c>
      <c r="AG998">
        <v>0.72</v>
      </c>
      <c r="AH998">
        <v>2</v>
      </c>
      <c r="AI998">
        <v>150198676</v>
      </c>
      <c r="AJ998">
        <v>998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ROW(Source!A1114)</f>
        <v>1114</v>
      </c>
      <c r="B999">
        <v>150198685</v>
      </c>
      <c r="C999">
        <v>150198675</v>
      </c>
      <c r="D999">
        <v>147295400</v>
      </c>
      <c r="E999">
        <v>1</v>
      </c>
      <c r="F999">
        <v>1</v>
      </c>
      <c r="G999">
        <v>35</v>
      </c>
      <c r="H999">
        <v>2</v>
      </c>
      <c r="I999" t="s">
        <v>730</v>
      </c>
      <c r="J999" t="s">
        <v>829</v>
      </c>
      <c r="K999" t="s">
        <v>732</v>
      </c>
      <c r="L999">
        <v>1368</v>
      </c>
      <c r="N999">
        <v>1011</v>
      </c>
      <c r="O999" t="s">
        <v>733</v>
      </c>
      <c r="P999" t="s">
        <v>733</v>
      </c>
      <c r="Q999">
        <v>1</v>
      </c>
      <c r="X999">
        <v>0.12</v>
      </c>
      <c r="Y999">
        <v>0</v>
      </c>
      <c r="Z999">
        <v>789.86</v>
      </c>
      <c r="AA999">
        <v>515.51</v>
      </c>
      <c r="AB999">
        <v>0</v>
      </c>
      <c r="AC999">
        <v>0</v>
      </c>
      <c r="AD999">
        <v>1</v>
      </c>
      <c r="AE999">
        <v>0</v>
      </c>
      <c r="AF999" t="s">
        <v>205</v>
      </c>
      <c r="AG999">
        <v>0.24</v>
      </c>
      <c r="AH999">
        <v>2</v>
      </c>
      <c r="AI999">
        <v>150198677</v>
      </c>
      <c r="AJ999">
        <v>999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ROW(Source!A1114)</f>
        <v>1114</v>
      </c>
      <c r="B1000">
        <v>150198686</v>
      </c>
      <c r="C1000">
        <v>150198675</v>
      </c>
      <c r="D1000">
        <v>147297318</v>
      </c>
      <c r="E1000">
        <v>1</v>
      </c>
      <c r="F1000">
        <v>1</v>
      </c>
      <c r="G1000">
        <v>35</v>
      </c>
      <c r="H1000">
        <v>3</v>
      </c>
      <c r="I1000" t="s">
        <v>759</v>
      </c>
      <c r="J1000" t="s">
        <v>839</v>
      </c>
      <c r="K1000" t="s">
        <v>761</v>
      </c>
      <c r="L1000">
        <v>1346</v>
      </c>
      <c r="N1000">
        <v>1009</v>
      </c>
      <c r="O1000" t="s">
        <v>741</v>
      </c>
      <c r="P1000" t="s">
        <v>741</v>
      </c>
      <c r="Q1000">
        <v>1</v>
      </c>
      <c r="X1000">
        <v>5.0000000000000001E-4</v>
      </c>
      <c r="Y1000">
        <v>471.7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205</v>
      </c>
      <c r="AG1000">
        <v>1E-3</v>
      </c>
      <c r="AH1000">
        <v>2</v>
      </c>
      <c r="AI1000">
        <v>150198678</v>
      </c>
      <c r="AJ1000">
        <v>1000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ROW(Source!A1114)</f>
        <v>1114</v>
      </c>
      <c r="B1001">
        <v>150198687</v>
      </c>
      <c r="C1001">
        <v>150198675</v>
      </c>
      <c r="D1001">
        <v>147297361</v>
      </c>
      <c r="E1001">
        <v>1</v>
      </c>
      <c r="F1001">
        <v>1</v>
      </c>
      <c r="G1001">
        <v>35</v>
      </c>
      <c r="H1001">
        <v>3</v>
      </c>
      <c r="I1001" t="s">
        <v>748</v>
      </c>
      <c r="J1001" t="s">
        <v>831</v>
      </c>
      <c r="K1001" t="s">
        <v>750</v>
      </c>
      <c r="L1001">
        <v>1327</v>
      </c>
      <c r="N1001">
        <v>1005</v>
      </c>
      <c r="O1001" t="s">
        <v>751</v>
      </c>
      <c r="P1001" t="s">
        <v>751</v>
      </c>
      <c r="Q1001">
        <v>1</v>
      </c>
      <c r="X1001">
        <v>0.05</v>
      </c>
      <c r="Y1001">
        <v>48.08</v>
      </c>
      <c r="Z1001">
        <v>0</v>
      </c>
      <c r="AA1001">
        <v>0</v>
      </c>
      <c r="AB1001">
        <v>0</v>
      </c>
      <c r="AC1001">
        <v>0</v>
      </c>
      <c r="AD1001">
        <v>1</v>
      </c>
      <c r="AE1001">
        <v>0</v>
      </c>
      <c r="AF1001" t="s">
        <v>205</v>
      </c>
      <c r="AG1001">
        <v>0.1</v>
      </c>
      <c r="AH1001">
        <v>2</v>
      </c>
      <c r="AI1001">
        <v>150198679</v>
      </c>
      <c r="AJ1001">
        <v>1001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ROW(Source!A1114)</f>
        <v>1114</v>
      </c>
      <c r="B1002">
        <v>150198688</v>
      </c>
      <c r="C1002">
        <v>150198675</v>
      </c>
      <c r="D1002">
        <v>147297367</v>
      </c>
      <c r="E1002">
        <v>1</v>
      </c>
      <c r="F1002">
        <v>1</v>
      </c>
      <c r="G1002">
        <v>35</v>
      </c>
      <c r="H1002">
        <v>3</v>
      </c>
      <c r="I1002" t="s">
        <v>752</v>
      </c>
      <c r="J1002" t="s">
        <v>835</v>
      </c>
      <c r="K1002" t="s">
        <v>754</v>
      </c>
      <c r="L1002">
        <v>1346</v>
      </c>
      <c r="N1002">
        <v>1009</v>
      </c>
      <c r="O1002" t="s">
        <v>741</v>
      </c>
      <c r="P1002" t="s">
        <v>741</v>
      </c>
      <c r="Q1002">
        <v>1</v>
      </c>
      <c r="X1002">
        <v>1.4999999999999999E-2</v>
      </c>
      <c r="Y1002">
        <v>29.29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0</v>
      </c>
      <c r="AF1002" t="s">
        <v>205</v>
      </c>
      <c r="AG1002">
        <v>0.03</v>
      </c>
      <c r="AH1002">
        <v>2</v>
      </c>
      <c r="AI1002">
        <v>150198680</v>
      </c>
      <c r="AJ1002">
        <v>1002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ROW(Source!A1114)</f>
        <v>1114</v>
      </c>
      <c r="B1003">
        <v>150198689</v>
      </c>
      <c r="C1003">
        <v>150198675</v>
      </c>
      <c r="D1003">
        <v>147297929</v>
      </c>
      <c r="E1003">
        <v>1</v>
      </c>
      <c r="F1003">
        <v>1</v>
      </c>
      <c r="G1003">
        <v>35</v>
      </c>
      <c r="H1003">
        <v>3</v>
      </c>
      <c r="I1003" t="s">
        <v>771</v>
      </c>
      <c r="J1003" t="s">
        <v>840</v>
      </c>
      <c r="K1003" t="s">
        <v>773</v>
      </c>
      <c r="L1003">
        <v>1327</v>
      </c>
      <c r="N1003">
        <v>1005</v>
      </c>
      <c r="O1003" t="s">
        <v>751</v>
      </c>
      <c r="P1003" t="s">
        <v>751</v>
      </c>
      <c r="Q1003">
        <v>1</v>
      </c>
      <c r="X1003">
        <v>0.01</v>
      </c>
      <c r="Y1003">
        <v>459.29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205</v>
      </c>
      <c r="AG1003">
        <v>0.02</v>
      </c>
      <c r="AH1003">
        <v>2</v>
      </c>
      <c r="AI1003">
        <v>150198681</v>
      </c>
      <c r="AJ1003">
        <v>1003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ROW(Source!A1114)</f>
        <v>1114</v>
      </c>
      <c r="B1004">
        <v>150198691</v>
      </c>
      <c r="C1004">
        <v>150198675</v>
      </c>
      <c r="D1004">
        <v>75170992</v>
      </c>
      <c r="E1004">
        <v>35</v>
      </c>
      <c r="F1004">
        <v>1</v>
      </c>
      <c r="G1004">
        <v>35</v>
      </c>
      <c r="H1004">
        <v>3</v>
      </c>
      <c r="I1004" t="s">
        <v>774</v>
      </c>
      <c r="J1004" t="s">
        <v>3</v>
      </c>
      <c r="K1004" t="s">
        <v>776</v>
      </c>
      <c r="L1004">
        <v>1346</v>
      </c>
      <c r="N1004">
        <v>1009</v>
      </c>
      <c r="O1004" t="s">
        <v>741</v>
      </c>
      <c r="P1004" t="s">
        <v>741</v>
      </c>
      <c r="Q1004">
        <v>1</v>
      </c>
      <c r="X1004">
        <v>3.7999999999999999E-2</v>
      </c>
      <c r="Y1004">
        <v>95.071079999999995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205</v>
      </c>
      <c r="AG1004">
        <v>7.5999999999999998E-2</v>
      </c>
      <c r="AH1004">
        <v>2</v>
      </c>
      <c r="AI1004">
        <v>150198683</v>
      </c>
      <c r="AJ1004">
        <v>1004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ROW(Source!A1114)</f>
        <v>1114</v>
      </c>
      <c r="B1005">
        <v>150198690</v>
      </c>
      <c r="C1005">
        <v>150198675</v>
      </c>
      <c r="D1005">
        <v>147296066</v>
      </c>
      <c r="E1005">
        <v>1</v>
      </c>
      <c r="F1005">
        <v>1</v>
      </c>
      <c r="G1005">
        <v>35</v>
      </c>
      <c r="H1005">
        <v>3</v>
      </c>
      <c r="I1005" t="s">
        <v>765</v>
      </c>
      <c r="J1005" t="s">
        <v>841</v>
      </c>
      <c r="K1005" t="s">
        <v>767</v>
      </c>
      <c r="L1005">
        <v>1346</v>
      </c>
      <c r="N1005">
        <v>1009</v>
      </c>
      <c r="O1005" t="s">
        <v>741</v>
      </c>
      <c r="P1005" t="s">
        <v>741</v>
      </c>
      <c r="Q1005">
        <v>1</v>
      </c>
      <c r="X1005">
        <v>1.2999999999999999E-2</v>
      </c>
      <c r="Y1005">
        <v>137.97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205</v>
      </c>
      <c r="AG1005">
        <v>2.5999999999999999E-2</v>
      </c>
      <c r="AH1005">
        <v>2</v>
      </c>
      <c r="AI1005">
        <v>150198682</v>
      </c>
      <c r="AJ1005">
        <v>1005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ROW(Source!A1115)</f>
        <v>1115</v>
      </c>
      <c r="B1006">
        <v>150262403</v>
      </c>
      <c r="C1006">
        <v>150262394</v>
      </c>
      <c r="D1006">
        <v>147282019</v>
      </c>
      <c r="E1006">
        <v>35</v>
      </c>
      <c r="F1006">
        <v>1</v>
      </c>
      <c r="G1006">
        <v>35</v>
      </c>
      <c r="H1006">
        <v>1</v>
      </c>
      <c r="I1006" t="s">
        <v>727</v>
      </c>
      <c r="J1006" t="s">
        <v>3</v>
      </c>
      <c r="K1006" t="s">
        <v>728</v>
      </c>
      <c r="L1006">
        <v>1191</v>
      </c>
      <c r="N1006">
        <v>1013</v>
      </c>
      <c r="O1006" t="s">
        <v>729</v>
      </c>
      <c r="P1006" t="s">
        <v>729</v>
      </c>
      <c r="Q1006">
        <v>1</v>
      </c>
      <c r="X1006">
        <v>0.43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1</v>
      </c>
      <c r="AE1006">
        <v>1</v>
      </c>
      <c r="AF1006" t="s">
        <v>196</v>
      </c>
      <c r="AG1006">
        <v>1.72</v>
      </c>
      <c r="AH1006">
        <v>2</v>
      </c>
      <c r="AI1006">
        <v>150262395</v>
      </c>
      <c r="AJ1006">
        <v>1006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ROW(Source!A1115)</f>
        <v>1115</v>
      </c>
      <c r="B1007">
        <v>150262404</v>
      </c>
      <c r="C1007">
        <v>150262394</v>
      </c>
      <c r="D1007">
        <v>147295400</v>
      </c>
      <c r="E1007">
        <v>1</v>
      </c>
      <c r="F1007">
        <v>1</v>
      </c>
      <c r="G1007">
        <v>35</v>
      </c>
      <c r="H1007">
        <v>2</v>
      </c>
      <c r="I1007" t="s">
        <v>730</v>
      </c>
      <c r="J1007" t="s">
        <v>731</v>
      </c>
      <c r="K1007" t="s">
        <v>732</v>
      </c>
      <c r="L1007">
        <v>1368</v>
      </c>
      <c r="N1007">
        <v>1011</v>
      </c>
      <c r="O1007" t="s">
        <v>733</v>
      </c>
      <c r="P1007" t="s">
        <v>733</v>
      </c>
      <c r="Q1007">
        <v>1</v>
      </c>
      <c r="X1007">
        <v>0.13</v>
      </c>
      <c r="Y1007">
        <v>0</v>
      </c>
      <c r="Z1007">
        <v>789.86</v>
      </c>
      <c r="AA1007">
        <v>515.51</v>
      </c>
      <c r="AB1007">
        <v>0</v>
      </c>
      <c r="AC1007">
        <v>0</v>
      </c>
      <c r="AD1007">
        <v>1</v>
      </c>
      <c r="AE1007">
        <v>0</v>
      </c>
      <c r="AF1007" t="s">
        <v>196</v>
      </c>
      <c r="AG1007">
        <v>0.52</v>
      </c>
      <c r="AH1007">
        <v>2</v>
      </c>
      <c r="AI1007">
        <v>150262396</v>
      </c>
      <c r="AJ1007">
        <v>1007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ROW(Source!A1115)</f>
        <v>1115</v>
      </c>
      <c r="B1008">
        <v>150262405</v>
      </c>
      <c r="C1008">
        <v>150262394</v>
      </c>
      <c r="D1008">
        <v>147297318</v>
      </c>
      <c r="E1008">
        <v>1</v>
      </c>
      <c r="F1008">
        <v>1</v>
      </c>
      <c r="G1008">
        <v>35</v>
      </c>
      <c r="H1008">
        <v>3</v>
      </c>
      <c r="I1008" t="s">
        <v>759</v>
      </c>
      <c r="J1008" t="s">
        <v>760</v>
      </c>
      <c r="K1008" t="s">
        <v>761</v>
      </c>
      <c r="L1008">
        <v>1346</v>
      </c>
      <c r="N1008">
        <v>1009</v>
      </c>
      <c r="O1008" t="s">
        <v>741</v>
      </c>
      <c r="P1008" t="s">
        <v>741</v>
      </c>
      <c r="Q1008">
        <v>1</v>
      </c>
      <c r="X1008">
        <v>5.0000000000000001E-4</v>
      </c>
      <c r="Y1008">
        <v>471.7</v>
      </c>
      <c r="Z1008">
        <v>0</v>
      </c>
      <c r="AA1008">
        <v>0</v>
      </c>
      <c r="AB1008">
        <v>0</v>
      </c>
      <c r="AC1008">
        <v>0</v>
      </c>
      <c r="AD1008">
        <v>1</v>
      </c>
      <c r="AE1008">
        <v>0</v>
      </c>
      <c r="AF1008" t="s">
        <v>196</v>
      </c>
      <c r="AG1008">
        <v>2E-3</v>
      </c>
      <c r="AH1008">
        <v>2</v>
      </c>
      <c r="AI1008">
        <v>150262397</v>
      </c>
      <c r="AJ1008">
        <v>1008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ROW(Source!A1115)</f>
        <v>1115</v>
      </c>
      <c r="B1009">
        <v>150262406</v>
      </c>
      <c r="C1009">
        <v>150262394</v>
      </c>
      <c r="D1009">
        <v>147297361</v>
      </c>
      <c r="E1009">
        <v>1</v>
      </c>
      <c r="F1009">
        <v>1</v>
      </c>
      <c r="G1009">
        <v>35</v>
      </c>
      <c r="H1009">
        <v>3</v>
      </c>
      <c r="I1009" t="s">
        <v>748</v>
      </c>
      <c r="J1009" t="s">
        <v>749</v>
      </c>
      <c r="K1009" t="s">
        <v>750</v>
      </c>
      <c r="L1009">
        <v>1327</v>
      </c>
      <c r="N1009">
        <v>1005</v>
      </c>
      <c r="O1009" t="s">
        <v>751</v>
      </c>
      <c r="P1009" t="s">
        <v>751</v>
      </c>
      <c r="Q1009">
        <v>1</v>
      </c>
      <c r="X1009">
        <v>0.05</v>
      </c>
      <c r="Y1009">
        <v>48.08</v>
      </c>
      <c r="Z1009">
        <v>0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196</v>
      </c>
      <c r="AG1009">
        <v>0.2</v>
      </c>
      <c r="AH1009">
        <v>2</v>
      </c>
      <c r="AI1009">
        <v>150262398</v>
      </c>
      <c r="AJ1009">
        <v>1009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ROW(Source!A1115)</f>
        <v>1115</v>
      </c>
      <c r="B1010">
        <v>150262407</v>
      </c>
      <c r="C1010">
        <v>150262394</v>
      </c>
      <c r="D1010">
        <v>147297367</v>
      </c>
      <c r="E1010">
        <v>1</v>
      </c>
      <c r="F1010">
        <v>1</v>
      </c>
      <c r="G1010">
        <v>35</v>
      </c>
      <c r="H1010">
        <v>3</v>
      </c>
      <c r="I1010" t="s">
        <v>752</v>
      </c>
      <c r="J1010" t="s">
        <v>753</v>
      </c>
      <c r="K1010" t="s">
        <v>754</v>
      </c>
      <c r="L1010">
        <v>1346</v>
      </c>
      <c r="N1010">
        <v>1009</v>
      </c>
      <c r="O1010" t="s">
        <v>741</v>
      </c>
      <c r="P1010" t="s">
        <v>741</v>
      </c>
      <c r="Q1010">
        <v>1</v>
      </c>
      <c r="X1010">
        <v>0.05</v>
      </c>
      <c r="Y1010">
        <v>29.29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196</v>
      </c>
      <c r="AG1010">
        <v>0.2</v>
      </c>
      <c r="AH1010">
        <v>2</v>
      </c>
      <c r="AI1010">
        <v>150262399</v>
      </c>
      <c r="AJ1010">
        <v>1010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ROW(Source!A1115)</f>
        <v>1115</v>
      </c>
      <c r="B1011">
        <v>150262408</v>
      </c>
      <c r="C1011">
        <v>150262394</v>
      </c>
      <c r="D1011">
        <v>147297493</v>
      </c>
      <c r="E1011">
        <v>1</v>
      </c>
      <c r="F1011">
        <v>1</v>
      </c>
      <c r="G1011">
        <v>35</v>
      </c>
      <c r="H1011">
        <v>3</v>
      </c>
      <c r="I1011" t="s">
        <v>768</v>
      </c>
      <c r="J1011" t="s">
        <v>769</v>
      </c>
      <c r="K1011" t="s">
        <v>770</v>
      </c>
      <c r="L1011">
        <v>1346</v>
      </c>
      <c r="N1011">
        <v>1009</v>
      </c>
      <c r="O1011" t="s">
        <v>741</v>
      </c>
      <c r="P1011" t="s">
        <v>741</v>
      </c>
      <c r="Q1011">
        <v>1</v>
      </c>
      <c r="X1011">
        <v>5.4999999999999997E-3</v>
      </c>
      <c r="Y1011">
        <v>76.12</v>
      </c>
      <c r="Z1011">
        <v>0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196</v>
      </c>
      <c r="AG1011">
        <v>2.1999999999999999E-2</v>
      </c>
      <c r="AH1011">
        <v>2</v>
      </c>
      <c r="AI1011">
        <v>150262400</v>
      </c>
      <c r="AJ1011">
        <v>1011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ROW(Source!A1115)</f>
        <v>1115</v>
      </c>
      <c r="B1012">
        <v>150262409</v>
      </c>
      <c r="C1012">
        <v>150262394</v>
      </c>
      <c r="D1012">
        <v>147297929</v>
      </c>
      <c r="E1012">
        <v>1</v>
      </c>
      <c r="F1012">
        <v>1</v>
      </c>
      <c r="G1012">
        <v>35</v>
      </c>
      <c r="H1012">
        <v>3</v>
      </c>
      <c r="I1012" t="s">
        <v>771</v>
      </c>
      <c r="J1012" t="s">
        <v>772</v>
      </c>
      <c r="K1012" t="s">
        <v>773</v>
      </c>
      <c r="L1012">
        <v>1327</v>
      </c>
      <c r="N1012">
        <v>1005</v>
      </c>
      <c r="O1012" t="s">
        <v>751</v>
      </c>
      <c r="P1012" t="s">
        <v>751</v>
      </c>
      <c r="Q1012">
        <v>1</v>
      </c>
      <c r="X1012">
        <v>0.01</v>
      </c>
      <c r="Y1012">
        <v>459.29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196</v>
      </c>
      <c r="AG1012">
        <v>0.04</v>
      </c>
      <c r="AH1012">
        <v>2</v>
      </c>
      <c r="AI1012">
        <v>150262401</v>
      </c>
      <c r="AJ1012">
        <v>1012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ROW(Source!A1115)</f>
        <v>1115</v>
      </c>
      <c r="B1013">
        <v>150262410</v>
      </c>
      <c r="C1013">
        <v>150262394</v>
      </c>
      <c r="D1013">
        <v>147296066</v>
      </c>
      <c r="E1013">
        <v>1</v>
      </c>
      <c r="F1013">
        <v>1</v>
      </c>
      <c r="G1013">
        <v>35</v>
      </c>
      <c r="H1013">
        <v>3</v>
      </c>
      <c r="I1013" t="s">
        <v>765</v>
      </c>
      <c r="J1013" t="s">
        <v>766</v>
      </c>
      <c r="K1013" t="s">
        <v>767</v>
      </c>
      <c r="L1013">
        <v>1346</v>
      </c>
      <c r="N1013">
        <v>1009</v>
      </c>
      <c r="O1013" t="s">
        <v>741</v>
      </c>
      <c r="P1013" t="s">
        <v>741</v>
      </c>
      <c r="Q1013">
        <v>1</v>
      </c>
      <c r="X1013">
        <v>5.0000000000000001E-4</v>
      </c>
      <c r="Y1013">
        <v>137.97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196</v>
      </c>
      <c r="AG1013">
        <v>2E-3</v>
      </c>
      <c r="AH1013">
        <v>2</v>
      </c>
      <c r="AI1013">
        <v>150262402</v>
      </c>
      <c r="AJ1013">
        <v>1013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ROW(Source!A1116)</f>
        <v>1116</v>
      </c>
      <c r="B1014">
        <v>150198698</v>
      </c>
      <c r="C1014">
        <v>150198693</v>
      </c>
      <c r="D1014">
        <v>147282019</v>
      </c>
      <c r="E1014">
        <v>35</v>
      </c>
      <c r="F1014">
        <v>1</v>
      </c>
      <c r="G1014">
        <v>35</v>
      </c>
      <c r="H1014">
        <v>1</v>
      </c>
      <c r="I1014" t="s">
        <v>727</v>
      </c>
      <c r="J1014" t="s">
        <v>3</v>
      </c>
      <c r="K1014" t="s">
        <v>728</v>
      </c>
      <c r="L1014">
        <v>1191</v>
      </c>
      <c r="N1014">
        <v>1013</v>
      </c>
      <c r="O1014" t="s">
        <v>729</v>
      </c>
      <c r="P1014" t="s">
        <v>729</v>
      </c>
      <c r="Q1014">
        <v>1</v>
      </c>
      <c r="X1014">
        <v>1.31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1</v>
      </c>
      <c r="AF1014" t="s">
        <v>22</v>
      </c>
      <c r="AG1014">
        <v>0.91699999999999993</v>
      </c>
      <c r="AH1014">
        <v>2</v>
      </c>
      <c r="AI1014">
        <v>150198694</v>
      </c>
      <c r="AJ1014">
        <v>1014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ROW(Source!A1116)</f>
        <v>1116</v>
      </c>
      <c r="B1015">
        <v>150198699</v>
      </c>
      <c r="C1015">
        <v>150198693</v>
      </c>
      <c r="D1015">
        <v>147295400</v>
      </c>
      <c r="E1015">
        <v>1</v>
      </c>
      <c r="F1015">
        <v>1</v>
      </c>
      <c r="G1015">
        <v>35</v>
      </c>
      <c r="H1015">
        <v>2</v>
      </c>
      <c r="I1015" t="s">
        <v>730</v>
      </c>
      <c r="J1015" t="s">
        <v>829</v>
      </c>
      <c r="K1015" t="s">
        <v>732</v>
      </c>
      <c r="L1015">
        <v>1368</v>
      </c>
      <c r="N1015">
        <v>1011</v>
      </c>
      <c r="O1015" t="s">
        <v>733</v>
      </c>
      <c r="P1015" t="s">
        <v>733</v>
      </c>
      <c r="Q1015">
        <v>1</v>
      </c>
      <c r="X1015">
        <v>7.0000000000000007E-2</v>
      </c>
      <c r="Y1015">
        <v>0</v>
      </c>
      <c r="Z1015">
        <v>789.86</v>
      </c>
      <c r="AA1015">
        <v>515.51</v>
      </c>
      <c r="AB1015">
        <v>0</v>
      </c>
      <c r="AC1015">
        <v>0</v>
      </c>
      <c r="AD1015">
        <v>1</v>
      </c>
      <c r="AE1015">
        <v>0</v>
      </c>
      <c r="AF1015" t="s">
        <v>22</v>
      </c>
      <c r="AG1015">
        <v>4.9000000000000002E-2</v>
      </c>
      <c r="AH1015">
        <v>2</v>
      </c>
      <c r="AI1015">
        <v>150198695</v>
      </c>
      <c r="AJ1015">
        <v>1015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ROW(Source!A1116)</f>
        <v>1116</v>
      </c>
      <c r="B1016">
        <v>150198700</v>
      </c>
      <c r="C1016">
        <v>150198693</v>
      </c>
      <c r="D1016">
        <v>147297318</v>
      </c>
      <c r="E1016">
        <v>1</v>
      </c>
      <c r="F1016">
        <v>1</v>
      </c>
      <c r="G1016">
        <v>35</v>
      </c>
      <c r="H1016">
        <v>3</v>
      </c>
      <c r="I1016" t="s">
        <v>759</v>
      </c>
      <c r="J1016" t="s">
        <v>839</v>
      </c>
      <c r="K1016" t="s">
        <v>761</v>
      </c>
      <c r="L1016">
        <v>1346</v>
      </c>
      <c r="N1016">
        <v>1009</v>
      </c>
      <c r="O1016" t="s">
        <v>741</v>
      </c>
      <c r="P1016" t="s">
        <v>741</v>
      </c>
      <c r="Q1016">
        <v>1</v>
      </c>
      <c r="X1016">
        <v>2.0000000000000002E-5</v>
      </c>
      <c r="Y1016">
        <v>471.7</v>
      </c>
      <c r="Z1016">
        <v>0</v>
      </c>
      <c r="AA1016">
        <v>0</v>
      </c>
      <c r="AB1016">
        <v>0</v>
      </c>
      <c r="AC1016">
        <v>0</v>
      </c>
      <c r="AD1016">
        <v>1</v>
      </c>
      <c r="AE1016">
        <v>0</v>
      </c>
      <c r="AF1016" t="s">
        <v>21</v>
      </c>
      <c r="AG1016">
        <v>2.0000000000000002E-5</v>
      </c>
      <c r="AH1016">
        <v>2</v>
      </c>
      <c r="AI1016">
        <v>150198696</v>
      </c>
      <c r="AJ1016">
        <v>1016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ROW(Source!A1116)</f>
        <v>1116</v>
      </c>
      <c r="B1017">
        <v>150198701</v>
      </c>
      <c r="C1017">
        <v>150198693</v>
      </c>
      <c r="D1017">
        <v>147297361</v>
      </c>
      <c r="E1017">
        <v>1</v>
      </c>
      <c r="F1017">
        <v>1</v>
      </c>
      <c r="G1017">
        <v>35</v>
      </c>
      <c r="H1017">
        <v>3</v>
      </c>
      <c r="I1017" t="s">
        <v>748</v>
      </c>
      <c r="J1017" t="s">
        <v>831</v>
      </c>
      <c r="K1017" t="s">
        <v>750</v>
      </c>
      <c r="L1017">
        <v>1327</v>
      </c>
      <c r="N1017">
        <v>1005</v>
      </c>
      <c r="O1017" t="s">
        <v>751</v>
      </c>
      <c r="P1017" t="s">
        <v>751</v>
      </c>
      <c r="Q1017">
        <v>1</v>
      </c>
      <c r="X1017">
        <v>0.01</v>
      </c>
      <c r="Y1017">
        <v>48.08</v>
      </c>
      <c r="Z1017">
        <v>0</v>
      </c>
      <c r="AA1017">
        <v>0</v>
      </c>
      <c r="AB1017">
        <v>0</v>
      </c>
      <c r="AC1017">
        <v>0</v>
      </c>
      <c r="AD1017">
        <v>1</v>
      </c>
      <c r="AE1017">
        <v>0</v>
      </c>
      <c r="AF1017" t="s">
        <v>21</v>
      </c>
      <c r="AG1017">
        <v>0.01</v>
      </c>
      <c r="AH1017">
        <v>2</v>
      </c>
      <c r="AI1017">
        <v>150198697</v>
      </c>
      <c r="AJ1017">
        <v>1017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ROW(Source!A1117)</f>
        <v>1117</v>
      </c>
      <c r="B1018">
        <v>150198708</v>
      </c>
      <c r="C1018">
        <v>150198703</v>
      </c>
      <c r="D1018">
        <v>147282019</v>
      </c>
      <c r="E1018">
        <v>35</v>
      </c>
      <c r="F1018">
        <v>1</v>
      </c>
      <c r="G1018">
        <v>35</v>
      </c>
      <c r="H1018">
        <v>1</v>
      </c>
      <c r="I1018" t="s">
        <v>727</v>
      </c>
      <c r="J1018" t="s">
        <v>3</v>
      </c>
      <c r="K1018" t="s">
        <v>728</v>
      </c>
      <c r="L1018">
        <v>1191</v>
      </c>
      <c r="N1018">
        <v>1013</v>
      </c>
      <c r="O1018" t="s">
        <v>729</v>
      </c>
      <c r="P1018" t="s">
        <v>729</v>
      </c>
      <c r="Q1018">
        <v>1</v>
      </c>
      <c r="X1018">
        <v>0.22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1</v>
      </c>
      <c r="AE1018">
        <v>1</v>
      </c>
      <c r="AF1018" t="s">
        <v>32</v>
      </c>
      <c r="AG1018">
        <v>1.8150000000000002</v>
      </c>
      <c r="AH1018">
        <v>2</v>
      </c>
      <c r="AI1018">
        <v>150198704</v>
      </c>
      <c r="AJ1018">
        <v>1018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ROW(Source!A1117)</f>
        <v>1117</v>
      </c>
      <c r="B1019">
        <v>150198709</v>
      </c>
      <c r="C1019">
        <v>150198703</v>
      </c>
      <c r="D1019">
        <v>147295400</v>
      </c>
      <c r="E1019">
        <v>1</v>
      </c>
      <c r="F1019">
        <v>1</v>
      </c>
      <c r="G1019">
        <v>35</v>
      </c>
      <c r="H1019">
        <v>2</v>
      </c>
      <c r="I1019" t="s">
        <v>730</v>
      </c>
      <c r="J1019" t="s">
        <v>829</v>
      </c>
      <c r="K1019" t="s">
        <v>732</v>
      </c>
      <c r="L1019">
        <v>1368</v>
      </c>
      <c r="N1019">
        <v>1011</v>
      </c>
      <c r="O1019" t="s">
        <v>733</v>
      </c>
      <c r="P1019" t="s">
        <v>733</v>
      </c>
      <c r="Q1019">
        <v>1</v>
      </c>
      <c r="X1019">
        <v>0.01</v>
      </c>
      <c r="Y1019">
        <v>0</v>
      </c>
      <c r="Z1019">
        <v>789.86</v>
      </c>
      <c r="AA1019">
        <v>515.51</v>
      </c>
      <c r="AB1019">
        <v>0</v>
      </c>
      <c r="AC1019">
        <v>0</v>
      </c>
      <c r="AD1019">
        <v>1</v>
      </c>
      <c r="AE1019">
        <v>0</v>
      </c>
      <c r="AF1019" t="s">
        <v>32</v>
      </c>
      <c r="AG1019">
        <v>8.249999999999999E-2</v>
      </c>
      <c r="AH1019">
        <v>2</v>
      </c>
      <c r="AI1019">
        <v>150198705</v>
      </c>
      <c r="AJ1019">
        <v>1019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ROW(Source!A1117)</f>
        <v>1117</v>
      </c>
      <c r="B1020">
        <v>150198710</v>
      </c>
      <c r="C1020">
        <v>150198703</v>
      </c>
      <c r="D1020">
        <v>147297318</v>
      </c>
      <c r="E1020">
        <v>1</v>
      </c>
      <c r="F1020">
        <v>1</v>
      </c>
      <c r="G1020">
        <v>35</v>
      </c>
      <c r="H1020">
        <v>3</v>
      </c>
      <c r="I1020" t="s">
        <v>759</v>
      </c>
      <c r="J1020" t="s">
        <v>839</v>
      </c>
      <c r="K1020" t="s">
        <v>761</v>
      </c>
      <c r="L1020">
        <v>1346</v>
      </c>
      <c r="N1020">
        <v>1009</v>
      </c>
      <c r="O1020" t="s">
        <v>741</v>
      </c>
      <c r="P1020" t="s">
        <v>741</v>
      </c>
      <c r="Q1020">
        <v>1</v>
      </c>
      <c r="X1020">
        <v>2E-3</v>
      </c>
      <c r="Y1020">
        <v>471.7</v>
      </c>
      <c r="Z1020">
        <v>0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31</v>
      </c>
      <c r="AG1020">
        <v>2.1999999999999999E-2</v>
      </c>
      <c r="AH1020">
        <v>2</v>
      </c>
      <c r="AI1020">
        <v>150198706</v>
      </c>
      <c r="AJ1020">
        <v>1020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ROW(Source!A1117)</f>
        <v>1117</v>
      </c>
      <c r="B1021">
        <v>150198711</v>
      </c>
      <c r="C1021">
        <v>150198703</v>
      </c>
      <c r="D1021">
        <v>147297361</v>
      </c>
      <c r="E1021">
        <v>1</v>
      </c>
      <c r="F1021">
        <v>1</v>
      </c>
      <c r="G1021">
        <v>35</v>
      </c>
      <c r="H1021">
        <v>3</v>
      </c>
      <c r="I1021" t="s">
        <v>748</v>
      </c>
      <c r="J1021" t="s">
        <v>831</v>
      </c>
      <c r="K1021" t="s">
        <v>750</v>
      </c>
      <c r="L1021">
        <v>1327</v>
      </c>
      <c r="N1021">
        <v>1005</v>
      </c>
      <c r="O1021" t="s">
        <v>751</v>
      </c>
      <c r="P1021" t="s">
        <v>751</v>
      </c>
      <c r="Q1021">
        <v>1</v>
      </c>
      <c r="X1021">
        <v>0.01</v>
      </c>
      <c r="Y1021">
        <v>48.08</v>
      </c>
      <c r="Z1021">
        <v>0</v>
      </c>
      <c r="AA1021">
        <v>0</v>
      </c>
      <c r="AB1021">
        <v>0</v>
      </c>
      <c r="AC1021">
        <v>0</v>
      </c>
      <c r="AD1021">
        <v>1</v>
      </c>
      <c r="AE1021">
        <v>0</v>
      </c>
      <c r="AF1021" t="s">
        <v>31</v>
      </c>
      <c r="AG1021">
        <v>0.11</v>
      </c>
      <c r="AH1021">
        <v>2</v>
      </c>
      <c r="AI1021">
        <v>150198707</v>
      </c>
      <c r="AJ1021">
        <v>1021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ROW(Source!A1118)</f>
        <v>1118</v>
      </c>
      <c r="B1022">
        <v>150198717</v>
      </c>
      <c r="C1022">
        <v>150198713</v>
      </c>
      <c r="D1022">
        <v>147282019</v>
      </c>
      <c r="E1022">
        <v>35</v>
      </c>
      <c r="F1022">
        <v>1</v>
      </c>
      <c r="G1022">
        <v>35</v>
      </c>
      <c r="H1022">
        <v>1</v>
      </c>
      <c r="I1022" t="s">
        <v>727</v>
      </c>
      <c r="J1022" t="s">
        <v>3</v>
      </c>
      <c r="K1022" t="s">
        <v>728</v>
      </c>
      <c r="L1022">
        <v>1191</v>
      </c>
      <c r="N1022">
        <v>1013</v>
      </c>
      <c r="O1022" t="s">
        <v>729</v>
      </c>
      <c r="P1022" t="s">
        <v>729</v>
      </c>
      <c r="Q1022">
        <v>1</v>
      </c>
      <c r="X1022">
        <v>0.75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1</v>
      </c>
      <c r="AF1022" t="s">
        <v>163</v>
      </c>
      <c r="AG1022">
        <v>9</v>
      </c>
      <c r="AH1022">
        <v>2</v>
      </c>
      <c r="AI1022">
        <v>150198714</v>
      </c>
      <c r="AJ1022">
        <v>1022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ROW(Source!A1118)</f>
        <v>1118</v>
      </c>
      <c r="B1023">
        <v>150198718</v>
      </c>
      <c r="C1023">
        <v>150198713</v>
      </c>
      <c r="D1023">
        <v>147297361</v>
      </c>
      <c r="E1023">
        <v>1</v>
      </c>
      <c r="F1023">
        <v>1</v>
      </c>
      <c r="G1023">
        <v>35</v>
      </c>
      <c r="H1023">
        <v>3</v>
      </c>
      <c r="I1023" t="s">
        <v>748</v>
      </c>
      <c r="J1023" t="s">
        <v>831</v>
      </c>
      <c r="K1023" t="s">
        <v>750</v>
      </c>
      <c r="L1023">
        <v>1327</v>
      </c>
      <c r="N1023">
        <v>1005</v>
      </c>
      <c r="O1023" t="s">
        <v>751</v>
      </c>
      <c r="P1023" t="s">
        <v>751</v>
      </c>
      <c r="Q1023">
        <v>1</v>
      </c>
      <c r="X1023">
        <v>0.05</v>
      </c>
      <c r="Y1023">
        <v>48.08</v>
      </c>
      <c r="Z1023">
        <v>0</v>
      </c>
      <c r="AA1023">
        <v>0</v>
      </c>
      <c r="AB1023">
        <v>0</v>
      </c>
      <c r="AC1023">
        <v>0</v>
      </c>
      <c r="AD1023">
        <v>1</v>
      </c>
      <c r="AE1023">
        <v>0</v>
      </c>
      <c r="AF1023" t="s">
        <v>163</v>
      </c>
      <c r="AG1023">
        <v>0.60000000000000009</v>
      </c>
      <c r="AH1023">
        <v>2</v>
      </c>
      <c r="AI1023">
        <v>150198715</v>
      </c>
      <c r="AJ1023">
        <v>1023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ROW(Source!A1118)</f>
        <v>1118</v>
      </c>
      <c r="B1024">
        <v>150198719</v>
      </c>
      <c r="C1024">
        <v>150198713</v>
      </c>
      <c r="D1024">
        <v>147297367</v>
      </c>
      <c r="E1024">
        <v>1</v>
      </c>
      <c r="F1024">
        <v>1</v>
      </c>
      <c r="G1024">
        <v>35</v>
      </c>
      <c r="H1024">
        <v>3</v>
      </c>
      <c r="I1024" t="s">
        <v>752</v>
      </c>
      <c r="J1024" t="s">
        <v>835</v>
      </c>
      <c r="K1024" t="s">
        <v>754</v>
      </c>
      <c r="L1024">
        <v>1346</v>
      </c>
      <c r="N1024">
        <v>1009</v>
      </c>
      <c r="O1024" t="s">
        <v>741</v>
      </c>
      <c r="P1024" t="s">
        <v>741</v>
      </c>
      <c r="Q1024">
        <v>1</v>
      </c>
      <c r="X1024">
        <v>0.05</v>
      </c>
      <c r="Y1024">
        <v>29.29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0</v>
      </c>
      <c r="AF1024" t="s">
        <v>163</v>
      </c>
      <c r="AG1024">
        <v>0.60000000000000009</v>
      </c>
      <c r="AH1024">
        <v>2</v>
      </c>
      <c r="AI1024">
        <v>150198716</v>
      </c>
      <c r="AJ1024">
        <v>1024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ROW(Source!A1119)</f>
        <v>1119</v>
      </c>
      <c r="B1025">
        <v>150198724</v>
      </c>
      <c r="C1025">
        <v>150198721</v>
      </c>
      <c r="D1025">
        <v>147282019</v>
      </c>
      <c r="E1025">
        <v>35</v>
      </c>
      <c r="F1025">
        <v>1</v>
      </c>
      <c r="G1025">
        <v>35</v>
      </c>
      <c r="H1025">
        <v>1</v>
      </c>
      <c r="I1025" t="s">
        <v>727</v>
      </c>
      <c r="J1025" t="s">
        <v>3</v>
      </c>
      <c r="K1025" t="s">
        <v>728</v>
      </c>
      <c r="L1025">
        <v>1191</v>
      </c>
      <c r="N1025">
        <v>1013</v>
      </c>
      <c r="O1025" t="s">
        <v>729</v>
      </c>
      <c r="P1025" t="s">
        <v>729</v>
      </c>
      <c r="Q1025">
        <v>1</v>
      </c>
      <c r="X1025">
        <v>0.26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1</v>
      </c>
      <c r="AE1025">
        <v>1</v>
      </c>
      <c r="AF1025" t="s">
        <v>3</v>
      </c>
      <c r="AG1025">
        <v>0.26</v>
      </c>
      <c r="AH1025">
        <v>2</v>
      </c>
      <c r="AI1025">
        <v>150198722</v>
      </c>
      <c r="AJ1025">
        <v>1025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ROW(Source!A1119)</f>
        <v>1119</v>
      </c>
      <c r="B1026">
        <v>150198725</v>
      </c>
      <c r="C1026">
        <v>150198721</v>
      </c>
      <c r="D1026">
        <v>147297367</v>
      </c>
      <c r="E1026">
        <v>1</v>
      </c>
      <c r="F1026">
        <v>1</v>
      </c>
      <c r="G1026">
        <v>35</v>
      </c>
      <c r="H1026">
        <v>3</v>
      </c>
      <c r="I1026" t="s">
        <v>752</v>
      </c>
      <c r="J1026" t="s">
        <v>835</v>
      </c>
      <c r="K1026" t="s">
        <v>754</v>
      </c>
      <c r="L1026">
        <v>1346</v>
      </c>
      <c r="N1026">
        <v>1009</v>
      </c>
      <c r="O1026" t="s">
        <v>741</v>
      </c>
      <c r="P1026" t="s">
        <v>741</v>
      </c>
      <c r="Q1026">
        <v>1</v>
      </c>
      <c r="X1026">
        <v>0.2</v>
      </c>
      <c r="Y1026">
        <v>29.29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3</v>
      </c>
      <c r="AG1026">
        <v>0.2</v>
      </c>
      <c r="AH1026">
        <v>2</v>
      </c>
      <c r="AI1026">
        <v>150198723</v>
      </c>
      <c r="AJ1026">
        <v>1026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ROW(Source!A1155)</f>
        <v>1155</v>
      </c>
      <c r="B1027">
        <v>150198736</v>
      </c>
      <c r="C1027">
        <v>150198726</v>
      </c>
      <c r="D1027">
        <v>147282019</v>
      </c>
      <c r="E1027">
        <v>35</v>
      </c>
      <c r="F1027">
        <v>1</v>
      </c>
      <c r="G1027">
        <v>35</v>
      </c>
      <c r="H1027">
        <v>1</v>
      </c>
      <c r="I1027" t="s">
        <v>727</v>
      </c>
      <c r="J1027" t="s">
        <v>3</v>
      </c>
      <c r="K1027" t="s">
        <v>728</v>
      </c>
      <c r="L1027">
        <v>1191</v>
      </c>
      <c r="N1027">
        <v>1013</v>
      </c>
      <c r="O1027" t="s">
        <v>729</v>
      </c>
      <c r="P1027" t="s">
        <v>729</v>
      </c>
      <c r="Q1027">
        <v>1</v>
      </c>
      <c r="X1027">
        <v>40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1</v>
      </c>
      <c r="AF1027" t="s">
        <v>3</v>
      </c>
      <c r="AG1027">
        <v>40</v>
      </c>
      <c r="AH1027">
        <v>2</v>
      </c>
      <c r="AI1027">
        <v>150198727</v>
      </c>
      <c r="AJ1027">
        <v>1027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ROW(Source!A1155)</f>
        <v>1155</v>
      </c>
      <c r="B1028">
        <v>150198737</v>
      </c>
      <c r="C1028">
        <v>150198726</v>
      </c>
      <c r="D1028">
        <v>147296592</v>
      </c>
      <c r="E1028">
        <v>1</v>
      </c>
      <c r="F1028">
        <v>1</v>
      </c>
      <c r="G1028">
        <v>35</v>
      </c>
      <c r="H1028">
        <v>3</v>
      </c>
      <c r="I1028" t="s">
        <v>780</v>
      </c>
      <c r="J1028" t="s">
        <v>842</v>
      </c>
      <c r="K1028" t="s">
        <v>782</v>
      </c>
      <c r="L1028">
        <v>1348</v>
      </c>
      <c r="N1028">
        <v>1009</v>
      </c>
      <c r="O1028" t="s">
        <v>737</v>
      </c>
      <c r="P1028" t="s">
        <v>737</v>
      </c>
      <c r="Q1028">
        <v>1000</v>
      </c>
      <c r="X1028">
        <v>2.9999999999999997E-4</v>
      </c>
      <c r="Y1028">
        <v>169525.77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3</v>
      </c>
      <c r="AG1028">
        <v>2.9999999999999997E-4</v>
      </c>
      <c r="AH1028">
        <v>2</v>
      </c>
      <c r="AI1028">
        <v>150198728</v>
      </c>
      <c r="AJ1028">
        <v>1028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ROW(Source!A1155)</f>
        <v>1155</v>
      </c>
      <c r="B1029">
        <v>150198738</v>
      </c>
      <c r="C1029">
        <v>150198726</v>
      </c>
      <c r="D1029">
        <v>147296666</v>
      </c>
      <c r="E1029">
        <v>1</v>
      </c>
      <c r="F1029">
        <v>1</v>
      </c>
      <c r="G1029">
        <v>35</v>
      </c>
      <c r="H1029">
        <v>3</v>
      </c>
      <c r="I1029" t="s">
        <v>783</v>
      </c>
      <c r="J1029" t="s">
        <v>843</v>
      </c>
      <c r="K1029" t="s">
        <v>785</v>
      </c>
      <c r="L1029">
        <v>1348</v>
      </c>
      <c r="N1029">
        <v>1009</v>
      </c>
      <c r="O1029" t="s">
        <v>737</v>
      </c>
      <c r="P1029" t="s">
        <v>737</v>
      </c>
      <c r="Q1029">
        <v>1000</v>
      </c>
      <c r="X1029">
        <v>1E-4</v>
      </c>
      <c r="Y1029">
        <v>252301.59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3</v>
      </c>
      <c r="AG1029">
        <v>1E-4</v>
      </c>
      <c r="AH1029">
        <v>2</v>
      </c>
      <c r="AI1029">
        <v>150198729</v>
      </c>
      <c r="AJ1029">
        <v>1029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ROW(Source!A1155)</f>
        <v>1155</v>
      </c>
      <c r="B1030">
        <v>150198739</v>
      </c>
      <c r="C1030">
        <v>150198726</v>
      </c>
      <c r="D1030">
        <v>147295797</v>
      </c>
      <c r="E1030">
        <v>1</v>
      </c>
      <c r="F1030">
        <v>1</v>
      </c>
      <c r="G1030">
        <v>35</v>
      </c>
      <c r="H1030">
        <v>3</v>
      </c>
      <c r="I1030" t="s">
        <v>795</v>
      </c>
      <c r="J1030" t="s">
        <v>844</v>
      </c>
      <c r="K1030" t="s">
        <v>797</v>
      </c>
      <c r="L1030">
        <v>1339</v>
      </c>
      <c r="N1030">
        <v>1007</v>
      </c>
      <c r="O1030" t="s">
        <v>798</v>
      </c>
      <c r="P1030" t="s">
        <v>798</v>
      </c>
      <c r="Q1030">
        <v>1</v>
      </c>
      <c r="X1030">
        <v>0.7</v>
      </c>
      <c r="Y1030">
        <v>79.62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3</v>
      </c>
      <c r="AG1030">
        <v>0.7</v>
      </c>
      <c r="AH1030">
        <v>2</v>
      </c>
      <c r="AI1030">
        <v>150198730</v>
      </c>
      <c r="AJ1030">
        <v>1030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ROW(Source!A1155)</f>
        <v>1155</v>
      </c>
      <c r="B1031">
        <v>150198740</v>
      </c>
      <c r="C1031">
        <v>150198726</v>
      </c>
      <c r="D1031">
        <v>147295789</v>
      </c>
      <c r="E1031">
        <v>1</v>
      </c>
      <c r="F1031">
        <v>1</v>
      </c>
      <c r="G1031">
        <v>35</v>
      </c>
      <c r="H1031">
        <v>3</v>
      </c>
      <c r="I1031" t="s">
        <v>799</v>
      </c>
      <c r="J1031" t="s">
        <v>845</v>
      </c>
      <c r="K1031" t="s">
        <v>801</v>
      </c>
      <c r="L1031">
        <v>1339</v>
      </c>
      <c r="N1031">
        <v>1007</v>
      </c>
      <c r="O1031" t="s">
        <v>798</v>
      </c>
      <c r="P1031" t="s">
        <v>798</v>
      </c>
      <c r="Q1031">
        <v>1</v>
      </c>
      <c r="X1031">
        <v>0.4</v>
      </c>
      <c r="Y1031">
        <v>715.78</v>
      </c>
      <c r="Z1031">
        <v>0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3</v>
      </c>
      <c r="AG1031">
        <v>0.4</v>
      </c>
      <c r="AH1031">
        <v>2</v>
      </c>
      <c r="AI1031">
        <v>150198731</v>
      </c>
      <c r="AJ1031">
        <v>1031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ROW(Source!A1155)</f>
        <v>1155</v>
      </c>
      <c r="B1032">
        <v>150198741</v>
      </c>
      <c r="C1032">
        <v>150198726</v>
      </c>
      <c r="D1032">
        <v>147295833</v>
      </c>
      <c r="E1032">
        <v>1</v>
      </c>
      <c r="F1032">
        <v>1</v>
      </c>
      <c r="G1032">
        <v>35</v>
      </c>
      <c r="H1032">
        <v>3</v>
      </c>
      <c r="I1032" t="s">
        <v>802</v>
      </c>
      <c r="J1032" t="s">
        <v>846</v>
      </c>
      <c r="K1032" t="s">
        <v>804</v>
      </c>
      <c r="L1032">
        <v>1348</v>
      </c>
      <c r="N1032">
        <v>1009</v>
      </c>
      <c r="O1032" t="s">
        <v>737</v>
      </c>
      <c r="P1032" t="s">
        <v>737</v>
      </c>
      <c r="Q1032">
        <v>1000</v>
      </c>
      <c r="X1032">
        <v>1E-4</v>
      </c>
      <c r="Y1032">
        <v>205731.7</v>
      </c>
      <c r="Z1032">
        <v>0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3</v>
      </c>
      <c r="AG1032">
        <v>1E-4</v>
      </c>
      <c r="AH1032">
        <v>2</v>
      </c>
      <c r="AI1032">
        <v>150198732</v>
      </c>
      <c r="AJ1032">
        <v>1032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ROW(Source!A1155)</f>
        <v>1155</v>
      </c>
      <c r="B1033">
        <v>150198742</v>
      </c>
      <c r="C1033">
        <v>150198726</v>
      </c>
      <c r="D1033">
        <v>147295796</v>
      </c>
      <c r="E1033">
        <v>1</v>
      </c>
      <c r="F1033">
        <v>1</v>
      </c>
      <c r="G1033">
        <v>35</v>
      </c>
      <c r="H1033">
        <v>3</v>
      </c>
      <c r="I1033" t="s">
        <v>805</v>
      </c>
      <c r="J1033" t="s">
        <v>847</v>
      </c>
      <c r="K1033" t="s">
        <v>807</v>
      </c>
      <c r="L1033">
        <v>1348</v>
      </c>
      <c r="N1033">
        <v>1009</v>
      </c>
      <c r="O1033" t="s">
        <v>737</v>
      </c>
      <c r="P1033" t="s">
        <v>737</v>
      </c>
      <c r="Q1033">
        <v>1000</v>
      </c>
      <c r="X1033">
        <v>5.9999999999999995E-4</v>
      </c>
      <c r="Y1033">
        <v>122462.72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0</v>
      </c>
      <c r="AF1033" t="s">
        <v>3</v>
      </c>
      <c r="AG1033">
        <v>5.9999999999999995E-4</v>
      </c>
      <c r="AH1033">
        <v>2</v>
      </c>
      <c r="AI1033">
        <v>150198733</v>
      </c>
      <c r="AJ1033">
        <v>1033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ROW(Source!A1155)</f>
        <v>1155</v>
      </c>
      <c r="B1034">
        <v>150198743</v>
      </c>
      <c r="C1034">
        <v>150198726</v>
      </c>
      <c r="D1034">
        <v>147295979</v>
      </c>
      <c r="E1034">
        <v>1</v>
      </c>
      <c r="F1034">
        <v>1</v>
      </c>
      <c r="G1034">
        <v>35</v>
      </c>
      <c r="H1034">
        <v>3</v>
      </c>
      <c r="I1034" t="s">
        <v>808</v>
      </c>
      <c r="J1034" t="s">
        <v>848</v>
      </c>
      <c r="K1034" t="s">
        <v>810</v>
      </c>
      <c r="L1034">
        <v>1348</v>
      </c>
      <c r="N1034">
        <v>1009</v>
      </c>
      <c r="O1034" t="s">
        <v>737</v>
      </c>
      <c r="P1034" t="s">
        <v>737</v>
      </c>
      <c r="Q1034">
        <v>1000</v>
      </c>
      <c r="X1034">
        <v>3.15E-3</v>
      </c>
      <c r="Y1034">
        <v>114569.3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3</v>
      </c>
      <c r="AG1034">
        <v>3.15E-3</v>
      </c>
      <c r="AH1034">
        <v>2</v>
      </c>
      <c r="AI1034">
        <v>150198734</v>
      </c>
      <c r="AJ1034">
        <v>1034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ROW(Source!A1155)</f>
        <v>1155</v>
      </c>
      <c r="B1035">
        <v>150198744</v>
      </c>
      <c r="C1035">
        <v>150198726</v>
      </c>
      <c r="D1035">
        <v>75170982</v>
      </c>
      <c r="E1035">
        <v>35</v>
      </c>
      <c r="F1035">
        <v>1</v>
      </c>
      <c r="G1035">
        <v>35</v>
      </c>
      <c r="H1035">
        <v>3</v>
      </c>
      <c r="I1035" t="s">
        <v>814</v>
      </c>
      <c r="J1035" t="s">
        <v>3</v>
      </c>
      <c r="K1035" t="s">
        <v>816</v>
      </c>
      <c r="L1035">
        <v>1348</v>
      </c>
      <c r="N1035">
        <v>1009</v>
      </c>
      <c r="O1035" t="s">
        <v>737</v>
      </c>
      <c r="P1035" t="s">
        <v>737</v>
      </c>
      <c r="Q1035">
        <v>1000</v>
      </c>
      <c r="X1035">
        <v>3.5E-4</v>
      </c>
      <c r="Y1035">
        <v>99650</v>
      </c>
      <c r="Z1035">
        <v>0</v>
      </c>
      <c r="AA1035">
        <v>0</v>
      </c>
      <c r="AB1035">
        <v>0</v>
      </c>
      <c r="AC1035">
        <v>0</v>
      </c>
      <c r="AD1035">
        <v>1</v>
      </c>
      <c r="AE1035">
        <v>0</v>
      </c>
      <c r="AF1035" t="s">
        <v>3</v>
      </c>
      <c r="AG1035">
        <v>3.5E-4</v>
      </c>
      <c r="AH1035">
        <v>2</v>
      </c>
      <c r="AI1035">
        <v>150198735</v>
      </c>
      <c r="AJ1035">
        <v>1035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ROW(Source!A1156)</f>
        <v>1156</v>
      </c>
      <c r="B1036">
        <v>150198749</v>
      </c>
      <c r="C1036">
        <v>150198745</v>
      </c>
      <c r="D1036">
        <v>147282019</v>
      </c>
      <c r="E1036">
        <v>35</v>
      </c>
      <c r="F1036">
        <v>1</v>
      </c>
      <c r="G1036">
        <v>35</v>
      </c>
      <c r="H1036">
        <v>1</v>
      </c>
      <c r="I1036" t="s">
        <v>727</v>
      </c>
      <c r="J1036" t="s">
        <v>3</v>
      </c>
      <c r="K1036" t="s">
        <v>728</v>
      </c>
      <c r="L1036">
        <v>1191</v>
      </c>
      <c r="N1036">
        <v>1013</v>
      </c>
      <c r="O1036" t="s">
        <v>729</v>
      </c>
      <c r="P1036" t="s">
        <v>729</v>
      </c>
      <c r="Q1036">
        <v>1</v>
      </c>
      <c r="X1036">
        <v>0.2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</v>
      </c>
      <c r="AE1036">
        <v>1</v>
      </c>
      <c r="AF1036" t="s">
        <v>163</v>
      </c>
      <c r="AG1036">
        <v>2.4000000000000004</v>
      </c>
      <c r="AH1036">
        <v>2</v>
      </c>
      <c r="AI1036">
        <v>150198746</v>
      </c>
      <c r="AJ1036">
        <v>1036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ROW(Source!A1156)</f>
        <v>1156</v>
      </c>
      <c r="B1037">
        <v>150198750</v>
      </c>
      <c r="C1037">
        <v>150198745</v>
      </c>
      <c r="D1037">
        <v>147295400</v>
      </c>
      <c r="E1037">
        <v>1</v>
      </c>
      <c r="F1037">
        <v>1</v>
      </c>
      <c r="G1037">
        <v>35</v>
      </c>
      <c r="H1037">
        <v>2</v>
      </c>
      <c r="I1037" t="s">
        <v>730</v>
      </c>
      <c r="J1037" t="s">
        <v>829</v>
      </c>
      <c r="K1037" t="s">
        <v>732</v>
      </c>
      <c r="L1037">
        <v>1368</v>
      </c>
      <c r="N1037">
        <v>1011</v>
      </c>
      <c r="O1037" t="s">
        <v>733</v>
      </c>
      <c r="P1037" t="s">
        <v>733</v>
      </c>
      <c r="Q1037">
        <v>1</v>
      </c>
      <c r="X1037">
        <v>0.02</v>
      </c>
      <c r="Y1037">
        <v>0</v>
      </c>
      <c r="Z1037">
        <v>789.86</v>
      </c>
      <c r="AA1037">
        <v>515.51</v>
      </c>
      <c r="AB1037">
        <v>0</v>
      </c>
      <c r="AC1037">
        <v>0</v>
      </c>
      <c r="AD1037">
        <v>1</v>
      </c>
      <c r="AE1037">
        <v>0</v>
      </c>
      <c r="AF1037" t="s">
        <v>163</v>
      </c>
      <c r="AG1037">
        <v>0.24</v>
      </c>
      <c r="AH1037">
        <v>2</v>
      </c>
      <c r="AI1037">
        <v>150198747</v>
      </c>
      <c r="AJ1037">
        <v>1037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ROW(Source!A1156)</f>
        <v>1156</v>
      </c>
      <c r="B1038">
        <v>150198751</v>
      </c>
      <c r="C1038">
        <v>150198745</v>
      </c>
      <c r="D1038">
        <v>147297367</v>
      </c>
      <c r="E1038">
        <v>1</v>
      </c>
      <c r="F1038">
        <v>1</v>
      </c>
      <c r="G1038">
        <v>35</v>
      </c>
      <c r="H1038">
        <v>3</v>
      </c>
      <c r="I1038" t="s">
        <v>752</v>
      </c>
      <c r="J1038" t="s">
        <v>835</v>
      </c>
      <c r="K1038" t="s">
        <v>754</v>
      </c>
      <c r="L1038">
        <v>1346</v>
      </c>
      <c r="N1038">
        <v>1009</v>
      </c>
      <c r="O1038" t="s">
        <v>741</v>
      </c>
      <c r="P1038" t="s">
        <v>741</v>
      </c>
      <c r="Q1038">
        <v>1</v>
      </c>
      <c r="X1038">
        <v>1.4999999999999999E-2</v>
      </c>
      <c r="Y1038">
        <v>29.29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163</v>
      </c>
      <c r="AG1038">
        <v>0.18</v>
      </c>
      <c r="AH1038">
        <v>2</v>
      </c>
      <c r="AI1038">
        <v>150198748</v>
      </c>
      <c r="AJ1038">
        <v>1038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ROW(Source!A1157)</f>
        <v>1157</v>
      </c>
      <c r="B1039">
        <v>150198756</v>
      </c>
      <c r="C1039">
        <v>150198752</v>
      </c>
      <c r="D1039">
        <v>147282019</v>
      </c>
      <c r="E1039">
        <v>35</v>
      </c>
      <c r="F1039">
        <v>1</v>
      </c>
      <c r="G1039">
        <v>35</v>
      </c>
      <c r="H1039">
        <v>1</v>
      </c>
      <c r="I1039" t="s">
        <v>727</v>
      </c>
      <c r="J1039" t="s">
        <v>3</v>
      </c>
      <c r="K1039" t="s">
        <v>728</v>
      </c>
      <c r="L1039">
        <v>1191</v>
      </c>
      <c r="N1039">
        <v>1013</v>
      </c>
      <c r="O1039" t="s">
        <v>729</v>
      </c>
      <c r="P1039" t="s">
        <v>729</v>
      </c>
      <c r="Q1039">
        <v>1</v>
      </c>
      <c r="X1039">
        <v>1.22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1</v>
      </c>
      <c r="AE1039">
        <v>1</v>
      </c>
      <c r="AF1039" t="s">
        <v>196</v>
      </c>
      <c r="AG1039">
        <v>4.88</v>
      </c>
      <c r="AH1039">
        <v>2</v>
      </c>
      <c r="AI1039">
        <v>150198753</v>
      </c>
      <c r="AJ1039">
        <v>1039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ROW(Source!A1157)</f>
        <v>1157</v>
      </c>
      <c r="B1040">
        <v>150198757</v>
      </c>
      <c r="C1040">
        <v>150198752</v>
      </c>
      <c r="D1040">
        <v>147295400</v>
      </c>
      <c r="E1040">
        <v>1</v>
      </c>
      <c r="F1040">
        <v>1</v>
      </c>
      <c r="G1040">
        <v>35</v>
      </c>
      <c r="H1040">
        <v>2</v>
      </c>
      <c r="I1040" t="s">
        <v>730</v>
      </c>
      <c r="J1040" t="s">
        <v>731</v>
      </c>
      <c r="K1040" t="s">
        <v>732</v>
      </c>
      <c r="L1040">
        <v>1368</v>
      </c>
      <c r="N1040">
        <v>1011</v>
      </c>
      <c r="O1040" t="s">
        <v>733</v>
      </c>
      <c r="P1040" t="s">
        <v>733</v>
      </c>
      <c r="Q1040">
        <v>1</v>
      </c>
      <c r="X1040">
        <v>7.0000000000000007E-2</v>
      </c>
      <c r="Y1040">
        <v>0</v>
      </c>
      <c r="Z1040">
        <v>789.86</v>
      </c>
      <c r="AA1040">
        <v>515.51</v>
      </c>
      <c r="AB1040">
        <v>0</v>
      </c>
      <c r="AC1040">
        <v>0</v>
      </c>
      <c r="AD1040">
        <v>1</v>
      </c>
      <c r="AE1040">
        <v>0</v>
      </c>
      <c r="AF1040" t="s">
        <v>196</v>
      </c>
      <c r="AG1040">
        <v>0.28000000000000003</v>
      </c>
      <c r="AH1040">
        <v>2</v>
      </c>
      <c r="AI1040">
        <v>150198754</v>
      </c>
      <c r="AJ1040">
        <v>1040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ROW(Source!A1157)</f>
        <v>1157</v>
      </c>
      <c r="B1041">
        <v>150198758</v>
      </c>
      <c r="C1041">
        <v>150198752</v>
      </c>
      <c r="D1041">
        <v>147297367</v>
      </c>
      <c r="E1041">
        <v>1</v>
      </c>
      <c r="F1041">
        <v>1</v>
      </c>
      <c r="G1041">
        <v>35</v>
      </c>
      <c r="H1041">
        <v>3</v>
      </c>
      <c r="I1041" t="s">
        <v>752</v>
      </c>
      <c r="J1041" t="s">
        <v>753</v>
      </c>
      <c r="K1041" t="s">
        <v>754</v>
      </c>
      <c r="L1041">
        <v>1346</v>
      </c>
      <c r="N1041">
        <v>1009</v>
      </c>
      <c r="O1041" t="s">
        <v>741</v>
      </c>
      <c r="P1041" t="s">
        <v>741</v>
      </c>
      <c r="Q1041">
        <v>1</v>
      </c>
      <c r="X1041">
        <v>0.05</v>
      </c>
      <c r="Y1041">
        <v>29.29</v>
      </c>
      <c r="Z1041">
        <v>0</v>
      </c>
      <c r="AA1041">
        <v>0</v>
      </c>
      <c r="AB1041">
        <v>0</v>
      </c>
      <c r="AC1041">
        <v>0</v>
      </c>
      <c r="AD1041">
        <v>1</v>
      </c>
      <c r="AE1041">
        <v>0</v>
      </c>
      <c r="AF1041" t="s">
        <v>196</v>
      </c>
      <c r="AG1041">
        <v>0.2</v>
      </c>
      <c r="AH1041">
        <v>2</v>
      </c>
      <c r="AI1041">
        <v>150198755</v>
      </c>
      <c r="AJ1041">
        <v>1041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7</vt:i4>
      </vt:variant>
    </vt:vector>
  </HeadingPairs>
  <TitlesOfParts>
    <vt:vector size="17" baseType="lpstr">
      <vt:lpstr>Смета СН-2012 по гл. 1-5</vt:lpstr>
      <vt:lpstr>Дефектная ведомость</vt:lpstr>
      <vt:lpstr>ОСР январь 2024 года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SrcKA</vt:lpstr>
      <vt:lpstr>'Дефектная ведомость'!Заголовки_для_печати</vt:lpstr>
      <vt:lpstr>'ОСР январь 2024 года'!Заголовки_для_печати</vt:lpstr>
      <vt:lpstr>'Расчет стоимости ресурсов'!Заголовки_для_печати</vt:lpstr>
      <vt:lpstr>'Смета СН-2012 по гл. 1-5'!Заголовки_для_печати</vt:lpstr>
      <vt:lpstr>'Дефектная ведомость'!Область_печати</vt:lpstr>
      <vt:lpstr>'Расчет стоимости ресурсов'!Область_печати</vt:lpstr>
      <vt:lpstr>'Смета СН-2012 по гл. 1-5'!Область_печати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 Павел Андреевич</cp:lastModifiedBy>
  <dcterms:created xsi:type="dcterms:W3CDTF">2024-07-22T11:40:50Z</dcterms:created>
  <dcterms:modified xsi:type="dcterms:W3CDTF">2024-07-22T11:41:45Z</dcterms:modified>
</cp:coreProperties>
</file>